
<file path=[Content_Types].xml><?xml version="1.0" encoding="utf-8"?>
<Types xmlns="http://schemas.openxmlformats.org/package/2006/content-types">
  <Default Extension="png" ContentType="image/png"/>
  <Default Extension="bin" ContentType="application/vnd.openxmlformats-officedocument.spreadsheetml.printerSettings"/>
  <Default Extension="jpeg" ContentType="image/jpeg"/>
  <Default Extension="emf" ContentType="image/x-emf"/>
  <Default Extension="rels" ContentType="application/vnd.openxmlformats-package.relationships+xml"/>
  <Default Extension="xml" ContentType="application/xml"/>
  <Default Extension="wdp" ContentType="image/vnd.ms-photo"/>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drawings/drawing7.xml" ContentType="application/vnd.openxmlformats-officedocument.drawing+xml"/>
  <Override PartName="/xl/charts/chart3.xml" ContentType="application/vnd.openxmlformats-officedocument.drawingml.chart+xml"/>
  <Override PartName="/xl/charts/chart4.xml" ContentType="application/vnd.openxmlformats-officedocument.drawingml.chart+xml"/>
  <Override PartName="/xl/drawings/drawing8.xml" ContentType="application/vnd.openxmlformats-officedocument.drawing+xml"/>
  <Override PartName="/xl/charts/chart5.xml" ContentType="application/vnd.openxmlformats-officedocument.drawingml.chart+xml"/>
  <Override PartName="/xl/charts/chart6.xml" ContentType="application/vnd.openxmlformats-officedocument.drawingml.chart+xml"/>
  <Override PartName="/xl/drawings/drawing9.xml" ContentType="application/vnd.openxmlformats-officedocument.drawing+xml"/>
  <Override PartName="/xl/charts/chart7.xml" ContentType="application/vnd.openxmlformats-officedocument.drawingml.chart+xml"/>
  <Override PartName="/xl/charts/chart8.xml" ContentType="application/vnd.openxmlformats-officedocument.drawingml.chart+xml"/>
  <Override PartName="/xl/drawings/drawing10.xml" ContentType="application/vnd.openxmlformats-officedocument.drawing+xml"/>
  <Override PartName="/xl/charts/chart9.xml" ContentType="application/vnd.openxmlformats-officedocument.drawingml.chart+xml"/>
  <Override PartName="/xl/charts/chart10.xml" ContentType="application/vnd.openxmlformats-officedocument.drawingml.chart+xml"/>
  <Override PartName="/xl/drawings/drawing11.xml" ContentType="application/vnd.openxmlformats-officedocument.drawing+xml"/>
  <Override PartName="/xl/charts/chart11.xml" ContentType="application/vnd.openxmlformats-officedocument.drawingml.chart+xml"/>
  <Override PartName="/xl/charts/chart12.xml" ContentType="application/vnd.openxmlformats-officedocument.drawingml.chart+xml"/>
  <Override PartName="/xl/drawings/drawing12.xml" ContentType="application/vnd.openxmlformats-officedocument.drawing+xml"/>
  <Override PartName="/xl/charts/chart13.xml" ContentType="application/vnd.openxmlformats-officedocument.drawingml.chart+xml"/>
  <Override PartName="/xl/charts/chart14.xml" ContentType="application/vnd.openxmlformats-officedocument.drawingml.chart+xml"/>
  <Override PartName="/xl/drawings/drawing13.xml" ContentType="application/vnd.openxmlformats-officedocument.drawing+xml"/>
  <Override PartName="/xl/charts/chart15.xml" ContentType="application/vnd.openxmlformats-officedocument.drawingml.chart+xml"/>
  <Override PartName="/xl/charts/chart16.xml" ContentType="application/vnd.openxmlformats-officedocument.drawingml.chart+xml"/>
  <Override PartName="/xl/drawings/drawing14.xml" ContentType="application/vnd.openxmlformats-officedocument.drawing+xml"/>
  <Override PartName="/xl/drawings/drawing15.xml" ContentType="application/vnd.openxmlformats-officedocument.drawing+xml"/>
  <Override PartName="/xl/charts/chart17.xml" ContentType="application/vnd.openxmlformats-officedocument.drawingml.chart+xml"/>
  <Override PartName="/xl/charts/chart18.xml" ContentType="application/vnd.openxmlformats-officedocument.drawingml.chart+xml"/>
  <Override PartName="/xl/charts/chart19.xml" ContentType="application/vnd.openxmlformats-officedocument.drawingml.chart+xml"/>
  <Override PartName="/xl/charts/chart20.xml" ContentType="application/vnd.openxmlformats-officedocument.drawingml.chart+xml"/>
  <Override PartName="/xl/charts/chart21.xml" ContentType="application/vnd.openxmlformats-officedocument.drawingml.chart+xml"/>
  <Override PartName="/xl/charts/chart22.xml" ContentType="application/vnd.openxmlformats-officedocument.drawingml.chart+xml"/>
  <Override PartName="/xl/charts/chart23.xml" ContentType="application/vnd.openxmlformats-officedocument.drawingml.chart+xml"/>
  <Override PartName="/xl/charts/chart24.xml" ContentType="application/vnd.openxmlformats-officedocument.drawingml.chart+xml"/>
  <Override PartName="/xl/charts/chart25.xml" ContentType="application/vnd.openxmlformats-officedocument.drawingml.chart+xml"/>
  <Override PartName="/xl/charts/chart26.xml" ContentType="application/vnd.openxmlformats-officedocument.drawingml.chart+xml"/>
  <Override PartName="/xl/drawings/drawing16.xml" ContentType="application/vnd.openxmlformats-officedocument.drawing+xml"/>
  <Override PartName="/xl/charts/chart27.xml" ContentType="application/vnd.openxmlformats-officedocument.drawingml.chart+xml"/>
  <Override PartName="/xl/charts/chart28.xml" ContentType="application/vnd.openxmlformats-officedocument.drawingml.chart+xml"/>
  <Override PartName="/xl/drawings/drawing17.xml" ContentType="application/vnd.openxmlformats-officedocument.drawing+xml"/>
  <Override PartName="/xl/charts/chart29.xml" ContentType="application/vnd.openxmlformats-officedocument.drawingml.chart+xml"/>
  <Override PartName="/xl/charts/chart30.xml" ContentType="application/vnd.openxmlformats-officedocument.drawingml.chart+xml"/>
  <Override PartName="/xl/charts/chart31.xml" ContentType="application/vnd.openxmlformats-officedocument.drawingml.chart+xml"/>
  <Override PartName="/xl/drawings/drawing18.xml" ContentType="application/vnd.openxmlformats-officedocument.drawing+xml"/>
  <Override PartName="/xl/charts/chart32.xml" ContentType="application/vnd.openxmlformats-officedocument.drawingml.chart+xml"/>
  <Override PartName="/xl/charts/chart33.xml" ContentType="application/vnd.openxmlformats-officedocument.drawingml.chart+xml"/>
  <Override PartName="/xl/drawings/drawing19.xml" ContentType="application/vnd.openxmlformats-officedocument.drawing+xml"/>
  <Override PartName="/xl/comments1.xml" ContentType="application/vnd.openxmlformats-officedocument.spreadsheetml.comments+xml"/>
  <Override PartName="/xl/charts/chart34.xml" ContentType="application/vnd.openxmlformats-officedocument.drawingml.chart+xml"/>
  <Override PartName="/xl/charts/chart35.xml" ContentType="application/vnd.openxmlformats-officedocument.drawingml.chart+xml"/>
  <Override PartName="/xl/drawings/drawing20.xml" ContentType="application/vnd.openxmlformats-officedocument.drawing+xml"/>
  <Override PartName="/xl/charts/chart36.xml" ContentType="application/vnd.openxmlformats-officedocument.drawingml.chart+xml"/>
  <Override PartName="/xl/charts/chart37.xml" ContentType="application/vnd.openxmlformats-officedocument.drawingml.chart+xml"/>
  <Override PartName="/xl/drawings/drawing21.xml" ContentType="application/vnd.openxmlformats-officedocument.drawing+xml"/>
  <Override PartName="/xl/charts/chart38.xml" ContentType="application/vnd.openxmlformats-officedocument.drawingml.chart+xml"/>
  <Override PartName="/xl/charts/chart39.xml" ContentType="application/vnd.openxmlformats-officedocument.drawingml.chart+xml"/>
  <Override PartName="/xl/drawings/drawing22.xml" ContentType="application/vnd.openxmlformats-officedocument.drawing+xml"/>
  <Override PartName="/xl/charts/chart40.xml" ContentType="application/vnd.openxmlformats-officedocument.drawingml.chart+xml"/>
  <Override PartName="/xl/charts/chart41.xml" ContentType="application/vnd.openxmlformats-officedocument.drawingml.chart+xml"/>
  <Override PartName="/xl/drawings/drawing23.xml" ContentType="application/vnd.openxmlformats-officedocument.drawing+xml"/>
  <Override PartName="/xl/charts/chart42.xml" ContentType="application/vnd.openxmlformats-officedocument.drawingml.chart+xml"/>
  <Override PartName="/xl/charts/chart43.xml" ContentType="application/vnd.openxmlformats-officedocument.drawingml.chart+xml"/>
  <Override PartName="/xl/drawings/drawing24.xml" ContentType="application/vnd.openxmlformats-officedocument.drawing+xml"/>
  <Override PartName="/xl/charts/chart44.xml" ContentType="application/vnd.openxmlformats-officedocument.drawingml.chart+xml"/>
  <Override PartName="/xl/charts/chart45.xml" ContentType="application/vnd.openxmlformats-officedocument.drawingml.chart+xml"/>
  <Override PartName="/xl/drawings/drawing25.xml" ContentType="application/vnd.openxmlformats-officedocument.drawing+xml"/>
  <Override PartName="/xl/charts/chart46.xml" ContentType="application/vnd.openxmlformats-officedocument.drawingml.chart+xml"/>
  <Override PartName="/xl/charts/chart47.xml" ContentType="application/vnd.openxmlformats-officedocument.drawingml.chart+xml"/>
  <Override PartName="/xl/drawings/drawing26.xml" ContentType="application/vnd.openxmlformats-officedocument.drawing+xml"/>
  <Override PartName="/xl/charts/chart48.xml" ContentType="application/vnd.openxmlformats-officedocument.drawingml.chart+xml"/>
  <Override PartName="/xl/charts/chart49.xml" ContentType="application/vnd.openxmlformats-officedocument.drawingml.chart+xml"/>
  <Override PartName="/xl/drawings/drawing27.xml" ContentType="application/vnd.openxmlformats-officedocument.drawing+xml"/>
  <Override PartName="/xl/drawings/drawing28.xml" ContentType="application/vnd.openxmlformats-officedocument.drawing+xml"/>
  <Override PartName="/xl/charts/chart50.xml" ContentType="application/vnd.openxmlformats-officedocument.drawingml.chart+xml"/>
  <Override PartName="/xl/charts/chart51.xml" ContentType="application/vnd.openxmlformats-officedocument.drawingml.chart+xml"/>
  <Override PartName="/xl/drawings/drawing29.xml" ContentType="application/vnd.openxmlformats-officedocument.drawing+xml"/>
  <Override PartName="/xl/charts/chart52.xml" ContentType="application/vnd.openxmlformats-officedocument.drawingml.chart+xml"/>
  <Override PartName="/xl/charts/chart53.xml" ContentType="application/vnd.openxmlformats-officedocument.drawingml.chart+xml"/>
  <Override PartName="/xl/charts/chart54.xml" ContentType="application/vnd.openxmlformats-officedocument.drawingml.chart+xml"/>
  <Override PartName="/xl/charts/chart55.xml" ContentType="application/vnd.openxmlformats-officedocument.drawingml.chart+xml"/>
  <Override PartName="/xl/charts/chart56.xml" ContentType="application/vnd.openxmlformats-officedocument.drawingml.chart+xml"/>
  <Override PartName="/xl/drawings/drawing30.xml" ContentType="application/vnd.openxmlformats-officedocument.drawing+xml"/>
  <Override PartName="/xl/charts/chart57.xml" ContentType="application/vnd.openxmlformats-officedocument.drawingml.chart+xml"/>
  <Override PartName="/xl/charts/chart58.xml" ContentType="application/vnd.openxmlformats-officedocument.drawingml.chart+xml"/>
  <Override PartName="/xl/charts/chart59.xml" ContentType="application/vnd.openxmlformats-officedocument.drawingml.chart+xml"/>
  <Override PartName="/xl/charts/chart60.xml" ContentType="application/vnd.openxmlformats-officedocument.drawingml.chart+xml"/>
  <Override PartName="/xl/drawings/drawing31.xml" ContentType="application/vnd.openxmlformats-officedocument.drawing+xml"/>
  <Override PartName="/xl/drawings/drawing3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autoCompressPictures="0" defaultThemeVersion="153222"/>
  <mc:AlternateContent xmlns:mc="http://schemas.openxmlformats.org/markup-compatibility/2006">
    <mc:Choice Requires="x15">
      <x15ac:absPath xmlns:x15ac="http://schemas.microsoft.com/office/spreadsheetml/2010/11/ac" url="C:\Users\Gemma\2020\01_ciesc_rutas\03_recursos_gratuitos\usaid\"/>
    </mc:Choice>
  </mc:AlternateContent>
  <bookViews>
    <workbookView xWindow="-105" yWindow="-105" windowWidth="19425" windowHeight="10425" tabRatio="988" firstSheet="9" activeTab="15"/>
  </bookViews>
  <sheets>
    <sheet name="Inicio" sheetId="76" r:id="rId1"/>
    <sheet name="Disclaimer" sheetId="93" r:id="rId2"/>
    <sheet name="Portada" sheetId="70" r:id="rId3"/>
    <sheet name="Datos de la organización" sheetId="71" r:id="rId4"/>
    <sheet name="Información Gral" sheetId="72" r:id="rId5"/>
    <sheet name="Glosario" sheetId="62" r:id="rId6"/>
    <sheet name="1.0 Planeación" sheetId="9" r:id="rId7"/>
    <sheet name="2.0 Gestión programas" sheetId="34" r:id="rId8"/>
    <sheet name="3.0 Procesos" sheetId="33" r:id="rId9"/>
    <sheet name="4.0 Género e inclusión" sheetId="31" r:id="rId10"/>
    <sheet name="5.0 Capital Humano" sheetId="32" r:id="rId11"/>
    <sheet name="6.0 Monitoreo y evaluación" sheetId="29" r:id="rId12"/>
    <sheet name="7.0 Gestión recursos" sheetId="28" r:id="rId13"/>
    <sheet name="8.0 Comunicación externa" sheetId="30" r:id="rId14"/>
    <sheet name="Referencia" sheetId="40" r:id="rId15"/>
    <sheet name="Graficos OCA consolidados" sheetId="36" r:id="rId16"/>
    <sheet name="Consolidado obs" sheetId="64" r:id="rId17"/>
    <sheet name="Consolidado 2" sheetId="83" r:id="rId18"/>
    <sheet name="1.1 Infografía Planeación" sheetId="44" r:id="rId19"/>
    <sheet name="2.1 Infografía Gestion Progr" sheetId="48" r:id="rId20"/>
    <sheet name="3.1 Infografía Procesos" sheetId="55" r:id="rId21"/>
    <sheet name="4.1 Infografía Genero e Inclu" sheetId="50" r:id="rId22"/>
    <sheet name="5.1 Infografía Capital Humano" sheetId="51" r:id="rId23"/>
    <sheet name="6.1 Infografía Mo y Eva" sheetId="52" r:id="rId24"/>
    <sheet name="7.1 Infografía Gestión de Rec" sheetId="53" r:id="rId25"/>
    <sheet name="8.1 Infografía Com Externa" sheetId="54" r:id="rId26"/>
    <sheet name="OPI Autom" sheetId="78" r:id="rId27"/>
    <sheet name="RefOPI" sheetId="79" state="veryHidden" r:id="rId28"/>
    <sheet name="OPI Origi" sheetId="80" r:id="rId29"/>
    <sheet name="OPI Infogra" sheetId="81" r:id="rId30"/>
    <sheet name="Mapeo de Actores" sheetId="84" r:id="rId31"/>
    <sheet name="MA Categorías proy" sheetId="87" r:id="rId32"/>
    <sheet name="MA Consolidado" sheetId="89" r:id="rId33"/>
    <sheet name="MA Formulas" sheetId="85" r:id="rId34"/>
    <sheet name="MA Listas" sheetId="86" r:id="rId35"/>
    <sheet name="MA Infografía" sheetId="88" r:id="rId36"/>
    <sheet name="Aplicación SNA" sheetId="90" r:id="rId37"/>
    <sheet name="Infografía SNA" sheetId="74" r:id="rId38"/>
  </sheets>
  <definedNames>
    <definedName name="_xlnm._FilterDatabase" localSheetId="32" hidden="1">'MA Consolidado'!$G$3:$AD$3</definedName>
    <definedName name="_xlnm._FilterDatabase" localSheetId="30" hidden="1">'Mapeo de Actores'!$G$3:$AD$3</definedName>
    <definedName name="_xlnm.Print_Area" localSheetId="6">'1.0 Planeación'!$B$11:$Q$71</definedName>
    <definedName name="_xlnm.Print_Area" localSheetId="18">'1.1 Infografía Planeación'!$B$1:$W$22</definedName>
    <definedName name="_xlnm.Print_Area" localSheetId="7">'2.0 Gestión programas'!$B$11:$Q$60</definedName>
    <definedName name="_xlnm.Print_Area" localSheetId="19">'2.1 Infografía Gestion Progr'!$B$1:$W$22</definedName>
    <definedName name="_xlnm.Print_Area" localSheetId="8">'3.0 Procesos'!$B$11:$Q$66</definedName>
    <definedName name="_xlnm.Print_Area" localSheetId="20">'3.1 Infografía Procesos'!$B$1:$W$22</definedName>
    <definedName name="_xlnm.Print_Area" localSheetId="9">'4.0 Género e inclusión'!$B$11:$Q$63</definedName>
    <definedName name="_xlnm.Print_Area" localSheetId="21">'4.1 Infografía Genero e Inclu'!$B$1:$W$22</definedName>
    <definedName name="_xlnm.Print_Area" localSheetId="10">'5.0 Capital Humano'!$B$11:$Q$69</definedName>
    <definedName name="_xlnm.Print_Area" localSheetId="22">'5.1 Infografía Capital Humano'!$B$1:$W$22</definedName>
    <definedName name="_xlnm.Print_Area" localSheetId="11">'6.0 Monitoreo y evaluación'!$B$11:$Q$54</definedName>
    <definedName name="_xlnm.Print_Area" localSheetId="23">'6.1 Infografía Mo y Eva'!$B$1:$W$22</definedName>
    <definedName name="_xlnm.Print_Area" localSheetId="12">'7.0 Gestión recursos'!$B$11:$Q$69</definedName>
    <definedName name="_xlnm.Print_Area" localSheetId="24">'7.1 Infografía Gestión de Rec'!$B$1:$W$22</definedName>
    <definedName name="_xlnm.Print_Area" localSheetId="13">'8.0 Comunicación externa'!$B$11:$Q$66</definedName>
    <definedName name="_xlnm.Print_Area" localSheetId="25">'8.1 Infografía Com Externa'!$B$1:$W$22</definedName>
    <definedName name="_xlnm.Print_Area" localSheetId="17">'Consolidado 2'!$B$1:$AJ$29</definedName>
    <definedName name="_xlnm.Print_Area" localSheetId="16">'Consolidado obs'!$B$1:$AJ$29</definedName>
    <definedName name="_xlnm.Print_Area" localSheetId="3">'Datos de la organización'!$B$1:$G$40</definedName>
    <definedName name="_xlnm.Print_Area" localSheetId="5">Glosario!$A$1:$L$10</definedName>
    <definedName name="_xlnm.Print_Area" localSheetId="15">'Graficos OCA consolidados'!$B$2:$O$106</definedName>
    <definedName name="_xlnm.Print_Area" localSheetId="37">'Infografía SNA'!$B$1:$W$23</definedName>
    <definedName name="_xlnm.Print_Area" localSheetId="4">'Información Gral'!$A$1:$L$22</definedName>
    <definedName name="_xlnm.Print_Area" localSheetId="35">'MA Infografía'!$B$1:$W$39</definedName>
    <definedName name="_xlnm.Print_Area" localSheetId="26">'OPI Autom'!$B$14:$V$95</definedName>
    <definedName name="_xlnm.Print_Area" localSheetId="29">'OPI Infogra'!$B$1:$W$21</definedName>
    <definedName name="_xlnm.Print_Area" localSheetId="28">'OPI Origi'!$B$2:$H$37</definedName>
  </definedNames>
  <calcPr calcId="162913" concurrentCalc="0"/>
  <fileRecoveryPr autoRecover="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mx="http://schemas.microsoft.com/office/mac/excel/2008/main" uri="{7523E5D3-25F3-A5E0-1632-64F254C22452}">
      <mx:ArchID Flags="2"/>
    </ext>
  </extLst>
</workbook>
</file>

<file path=xl/calcChain.xml><?xml version="1.0" encoding="utf-8"?>
<calcChain xmlns="http://schemas.openxmlformats.org/spreadsheetml/2006/main">
  <c r="F50" i="79" l="1"/>
  <c r="F53" i="79"/>
  <c r="Z7" i="85"/>
  <c r="Z8" i="85"/>
  <c r="C6" i="85"/>
  <c r="D6" i="85"/>
  <c r="C7" i="85"/>
  <c r="D7" i="85"/>
  <c r="C8" i="85"/>
  <c r="D8" i="85"/>
  <c r="C9" i="85"/>
  <c r="D9" i="85"/>
  <c r="AD6" i="89"/>
  <c r="AD7" i="89"/>
  <c r="AD8" i="89"/>
  <c r="AD9" i="89"/>
  <c r="AD10" i="89"/>
  <c r="AD11" i="89"/>
  <c r="AD12" i="89"/>
  <c r="AD13" i="89"/>
  <c r="AD14" i="89"/>
  <c r="AD15" i="89"/>
  <c r="AD16" i="89"/>
  <c r="AD17" i="89"/>
  <c r="AD18" i="89"/>
  <c r="AD19" i="89"/>
  <c r="AD20" i="89"/>
  <c r="AD21" i="89"/>
  <c r="AD22" i="89"/>
  <c r="AD23" i="89"/>
  <c r="AD24" i="89"/>
  <c r="AD25" i="89"/>
  <c r="AD26" i="89"/>
  <c r="AD27" i="89"/>
  <c r="AD28" i="89"/>
  <c r="AD29" i="89"/>
  <c r="AD30" i="89"/>
  <c r="AD31" i="89"/>
  <c r="AD32" i="89"/>
  <c r="AD33" i="89"/>
  <c r="AD34" i="89"/>
  <c r="AD35" i="89"/>
  <c r="AD36" i="89"/>
  <c r="AD37" i="89"/>
  <c r="AD38" i="89"/>
  <c r="AD39" i="89"/>
  <c r="AD40" i="89"/>
  <c r="AD41" i="89"/>
  <c r="AD42" i="89"/>
  <c r="AD43" i="89"/>
  <c r="AD44" i="89"/>
  <c r="AD45" i="89"/>
  <c r="AD46" i="89"/>
  <c r="AD47" i="89"/>
  <c r="AD48" i="89"/>
  <c r="AD49" i="89"/>
  <c r="AD50" i="89"/>
  <c r="AD51" i="89"/>
  <c r="AD52" i="89"/>
  <c r="AD53" i="89"/>
  <c r="AD54" i="89"/>
  <c r="AD55" i="89"/>
  <c r="AD56" i="89"/>
  <c r="AD57" i="89"/>
  <c r="AD58" i="89"/>
  <c r="AD59" i="89"/>
  <c r="AD60" i="89"/>
  <c r="AD61" i="89"/>
  <c r="AD62" i="89"/>
  <c r="AD63" i="89"/>
  <c r="AD64" i="89"/>
  <c r="AD65" i="89"/>
  <c r="AD66" i="89"/>
  <c r="AD67" i="89"/>
  <c r="AD68" i="89"/>
  <c r="AD69" i="89"/>
  <c r="AD70" i="89"/>
  <c r="AD71" i="89"/>
  <c r="AD72" i="89"/>
  <c r="AD73" i="89"/>
  <c r="AD74" i="89"/>
  <c r="AD75" i="89"/>
  <c r="AD76" i="89"/>
  <c r="AD77" i="89"/>
  <c r="AD78" i="89"/>
  <c r="AD79" i="89"/>
  <c r="AD80" i="89"/>
  <c r="AD81" i="89"/>
  <c r="AD82" i="89"/>
  <c r="AD83" i="89"/>
  <c r="AD84" i="89"/>
  <c r="AD85" i="89"/>
  <c r="AD86" i="89"/>
  <c r="AD87" i="89"/>
  <c r="AD88" i="89"/>
  <c r="AD89" i="89"/>
  <c r="AD90" i="89"/>
  <c r="AD91" i="89"/>
  <c r="AD92" i="89"/>
  <c r="AD93" i="89"/>
  <c r="AD94" i="89"/>
  <c r="AD95" i="89"/>
  <c r="AD96" i="89"/>
  <c r="AD97" i="89"/>
  <c r="AD98" i="89"/>
  <c r="AD99" i="89"/>
  <c r="AD100" i="89"/>
  <c r="AD101" i="89"/>
  <c r="AD102" i="89"/>
  <c r="AD103" i="89"/>
  <c r="AD104" i="89"/>
  <c r="AD105" i="89"/>
  <c r="AD106" i="89"/>
  <c r="AD107" i="89"/>
  <c r="AD108" i="89"/>
  <c r="AD109" i="89"/>
  <c r="AD110" i="89"/>
  <c r="AD111" i="89"/>
  <c r="AD112" i="89"/>
  <c r="AD113" i="89"/>
  <c r="AD114" i="89"/>
  <c r="AD115" i="89"/>
  <c r="AD116" i="89"/>
  <c r="AD117" i="89"/>
  <c r="AD118" i="89"/>
  <c r="AD119" i="89"/>
  <c r="AD120" i="89"/>
  <c r="AD121" i="89"/>
  <c r="AD122" i="89"/>
  <c r="AD123" i="89"/>
  <c r="AD124" i="89"/>
  <c r="AD125" i="89"/>
  <c r="AD126" i="89"/>
  <c r="AD127" i="89"/>
  <c r="AD128" i="89"/>
  <c r="AD129" i="89"/>
  <c r="AD130" i="89"/>
  <c r="AD131" i="89"/>
  <c r="AD132" i="89"/>
  <c r="AD133" i="89"/>
  <c r="AD134" i="89"/>
  <c r="AD135" i="89"/>
  <c r="AD136" i="89"/>
  <c r="AD137" i="89"/>
  <c r="AD138" i="89"/>
  <c r="AD139" i="89"/>
  <c r="AD140" i="89"/>
  <c r="AD141" i="89"/>
  <c r="AD142" i="89"/>
  <c r="AD143" i="89"/>
  <c r="AD144" i="89"/>
  <c r="AD145" i="89"/>
  <c r="AD146" i="89"/>
  <c r="AD147" i="89"/>
  <c r="AD148" i="89"/>
  <c r="AD149" i="89"/>
  <c r="AD150" i="89"/>
  <c r="AD151" i="89"/>
  <c r="AD152" i="89"/>
  <c r="AD153" i="89"/>
  <c r="AD154" i="89"/>
  <c r="AD155" i="89"/>
  <c r="AD156" i="89"/>
  <c r="AD157" i="89"/>
  <c r="AD158" i="89"/>
  <c r="AD159" i="89"/>
  <c r="AD160" i="89"/>
  <c r="AD161" i="89"/>
  <c r="AD162" i="89"/>
  <c r="AD163" i="89"/>
  <c r="AD164" i="89"/>
  <c r="AD165" i="89"/>
  <c r="AD166" i="89"/>
  <c r="AD167" i="89"/>
  <c r="AD168" i="89"/>
  <c r="AD169" i="89"/>
  <c r="AD170" i="89"/>
  <c r="AD171" i="89"/>
  <c r="AD172" i="89"/>
  <c r="AD173" i="89"/>
  <c r="AD174" i="89"/>
  <c r="AD175" i="89"/>
  <c r="AD176" i="89"/>
  <c r="AD177" i="89"/>
  <c r="AD178" i="89"/>
  <c r="AD179" i="89"/>
  <c r="AD180" i="89"/>
  <c r="AD181" i="89"/>
  <c r="AD182" i="89"/>
  <c r="AD183" i="89"/>
  <c r="AD184" i="89"/>
  <c r="AD185" i="89"/>
  <c r="AD186" i="89"/>
  <c r="AD187" i="89"/>
  <c r="AD188" i="89"/>
  <c r="AD189" i="89"/>
  <c r="AD190" i="89"/>
  <c r="AD191" i="89"/>
  <c r="AD192" i="89"/>
  <c r="AD193" i="89"/>
  <c r="AD194" i="89"/>
  <c r="AD195" i="89"/>
  <c r="AD196" i="89"/>
  <c r="AD197" i="89"/>
  <c r="AD198" i="89"/>
  <c r="AD199" i="89"/>
  <c r="AD200" i="89"/>
  <c r="AD201" i="89"/>
  <c r="AD202" i="89"/>
  <c r="AD203" i="89"/>
  <c r="AD204" i="89"/>
  <c r="AD205" i="89"/>
  <c r="AD206" i="89"/>
  <c r="AD207" i="89"/>
  <c r="AD208" i="89"/>
  <c r="AD209" i="89"/>
  <c r="AD210" i="89"/>
  <c r="AD211" i="89"/>
  <c r="AD212" i="89"/>
  <c r="AD213" i="89"/>
  <c r="AD214" i="89"/>
  <c r="AD215" i="89"/>
  <c r="AD216" i="89"/>
  <c r="AD217" i="89"/>
  <c r="AD218" i="89"/>
  <c r="AD219" i="89"/>
  <c r="AD220" i="89"/>
  <c r="AD221" i="89"/>
  <c r="AD222" i="89"/>
  <c r="AD223" i="89"/>
  <c r="AD224" i="89"/>
  <c r="AD225" i="89"/>
  <c r="AD226" i="89"/>
  <c r="AD227" i="89"/>
  <c r="AD228" i="89"/>
  <c r="AD229" i="89"/>
  <c r="AD230" i="89"/>
  <c r="AD231" i="89"/>
  <c r="AD232" i="89"/>
  <c r="AD233" i="89"/>
  <c r="AD234" i="89"/>
  <c r="AD235" i="89"/>
  <c r="AD236" i="89"/>
  <c r="AD237" i="89"/>
  <c r="AD238" i="89"/>
  <c r="AD239" i="89"/>
  <c r="AD240" i="89"/>
  <c r="AD241" i="89"/>
  <c r="AD242" i="89"/>
  <c r="AD243" i="89"/>
  <c r="AD244" i="89"/>
  <c r="AD245" i="89"/>
  <c r="AD246" i="89"/>
  <c r="AD247" i="89"/>
  <c r="AD248" i="89"/>
  <c r="AD249" i="89"/>
  <c r="AD250" i="89"/>
  <c r="AD251" i="89"/>
  <c r="AD252" i="89"/>
  <c r="AD253" i="89"/>
  <c r="AD254" i="89"/>
  <c r="AD255" i="89"/>
  <c r="AD256" i="89"/>
  <c r="AD257" i="89"/>
  <c r="AD258" i="89"/>
  <c r="AD259" i="89"/>
  <c r="AD260" i="89"/>
  <c r="AD261" i="89"/>
  <c r="AD262" i="89"/>
  <c r="AD263" i="89"/>
  <c r="AD264" i="89"/>
  <c r="AD265" i="89"/>
  <c r="AD266" i="89"/>
  <c r="AD267" i="89"/>
  <c r="AD268" i="89"/>
  <c r="AD269" i="89"/>
  <c r="AD270" i="89"/>
  <c r="AD271" i="89"/>
  <c r="AD272" i="89"/>
  <c r="AD273" i="89"/>
  <c r="AD274" i="89"/>
  <c r="AD275" i="89"/>
  <c r="AD276" i="89"/>
  <c r="AD277" i="89"/>
  <c r="AD278" i="89"/>
  <c r="AD279" i="89"/>
  <c r="AD280" i="89"/>
  <c r="AD281" i="89"/>
  <c r="AD282" i="89"/>
  <c r="AD283" i="89"/>
  <c r="AD284" i="89"/>
  <c r="AD285" i="89"/>
  <c r="AD286" i="89"/>
  <c r="AD287" i="89"/>
  <c r="AD288" i="89"/>
  <c r="AD289" i="89"/>
  <c r="AD290" i="89"/>
  <c r="AD291" i="89"/>
  <c r="AD292" i="89"/>
  <c r="AD293" i="89"/>
  <c r="AD294" i="89"/>
  <c r="AD295" i="89"/>
  <c r="AD296" i="89"/>
  <c r="AD297" i="89"/>
  <c r="AD298" i="89"/>
  <c r="AD299" i="89"/>
  <c r="AD300" i="89"/>
  <c r="AD301" i="89"/>
  <c r="AD302" i="89"/>
  <c r="AD303" i="89"/>
  <c r="AD304" i="89"/>
  <c r="AD305" i="89"/>
  <c r="AD306" i="89"/>
  <c r="AD307" i="89"/>
  <c r="AD308" i="89"/>
  <c r="AD309" i="89"/>
  <c r="AD310" i="89"/>
  <c r="AD311" i="89"/>
  <c r="AD312" i="89"/>
  <c r="AD313" i="89"/>
  <c r="AD314" i="89"/>
  <c r="AD315" i="89"/>
  <c r="AD316" i="89"/>
  <c r="AD317" i="89"/>
  <c r="AD318" i="89"/>
  <c r="AD319" i="89"/>
  <c r="AD320" i="89"/>
  <c r="AD321" i="89"/>
  <c r="AD322" i="89"/>
  <c r="AD323" i="89"/>
  <c r="AD324" i="89"/>
  <c r="AD325" i="89"/>
  <c r="AD326" i="89"/>
  <c r="AD327" i="89"/>
  <c r="AD328" i="89"/>
  <c r="AD329" i="89"/>
  <c r="AD330" i="89"/>
  <c r="AD331" i="89"/>
  <c r="AD332" i="89"/>
  <c r="AD333" i="89"/>
  <c r="AD334" i="89"/>
  <c r="AD335" i="89"/>
  <c r="AD336" i="89"/>
  <c r="AD337" i="89"/>
  <c r="AD338" i="89"/>
  <c r="AD339" i="89"/>
  <c r="AD340" i="89"/>
  <c r="AD341" i="89"/>
  <c r="AD342" i="89"/>
  <c r="AD343" i="89"/>
  <c r="AD344" i="89"/>
  <c r="AD345" i="89"/>
  <c r="AD346" i="89"/>
  <c r="AD347" i="89"/>
  <c r="AD348" i="89"/>
  <c r="AD349" i="89"/>
  <c r="AD350" i="89"/>
  <c r="AD351" i="89"/>
  <c r="AD352" i="89"/>
  <c r="AD353" i="89"/>
  <c r="AD354" i="89"/>
  <c r="AD355" i="89"/>
  <c r="AD356" i="89"/>
  <c r="AD357" i="89"/>
  <c r="AD358" i="89"/>
  <c r="AD359" i="89"/>
  <c r="AD360" i="89"/>
  <c r="AD361" i="89"/>
  <c r="AD362" i="89"/>
  <c r="AD363" i="89"/>
  <c r="AD364" i="89"/>
  <c r="AD365" i="89"/>
  <c r="AD366" i="89"/>
  <c r="AD367" i="89"/>
  <c r="AD368" i="89"/>
  <c r="AD369" i="89"/>
  <c r="AD370" i="89"/>
  <c r="AD371" i="89"/>
  <c r="AD372" i="89"/>
  <c r="AD373" i="89"/>
  <c r="AD374" i="89"/>
  <c r="AD375" i="89"/>
  <c r="AD376" i="89"/>
  <c r="AD377" i="89"/>
  <c r="AD378" i="89"/>
  <c r="AD379" i="89"/>
  <c r="AD380" i="89"/>
  <c r="AD381" i="89"/>
  <c r="AD382" i="89"/>
  <c r="AD383" i="89"/>
  <c r="AD384" i="89"/>
  <c r="AD385" i="89"/>
  <c r="AD386" i="89"/>
  <c r="AD387" i="89"/>
  <c r="AD388" i="89"/>
  <c r="AD389" i="89"/>
  <c r="AD390" i="89"/>
  <c r="AD391" i="89"/>
  <c r="AD392" i="89"/>
  <c r="AD393" i="89"/>
  <c r="AD394" i="89"/>
  <c r="AD395" i="89"/>
  <c r="AD396" i="89"/>
  <c r="AD397" i="89"/>
  <c r="AD398" i="89"/>
  <c r="AD399" i="89"/>
  <c r="AD400" i="89"/>
  <c r="AD401" i="89"/>
  <c r="AD402" i="89"/>
  <c r="AD403" i="89"/>
  <c r="AD5" i="89"/>
  <c r="AD4" i="89"/>
  <c r="AC6" i="89"/>
  <c r="AC7" i="89"/>
  <c r="AC8" i="89"/>
  <c r="AC9" i="89"/>
  <c r="AC10" i="89"/>
  <c r="AC11" i="89"/>
  <c r="AC12" i="89"/>
  <c r="AC13" i="89"/>
  <c r="AC14" i="89"/>
  <c r="AC15" i="89"/>
  <c r="AC16" i="89"/>
  <c r="AC17" i="89"/>
  <c r="AC18" i="89"/>
  <c r="AC19" i="89"/>
  <c r="AC20" i="89"/>
  <c r="AC21" i="89"/>
  <c r="AC22" i="89"/>
  <c r="AC23" i="89"/>
  <c r="AC24" i="89"/>
  <c r="AC25" i="89"/>
  <c r="AC26" i="89"/>
  <c r="AC27" i="89"/>
  <c r="AC28" i="89"/>
  <c r="AC29" i="89"/>
  <c r="AC30" i="89"/>
  <c r="AC31" i="89"/>
  <c r="AC32" i="89"/>
  <c r="AC33" i="89"/>
  <c r="AC34" i="89"/>
  <c r="AC35" i="89"/>
  <c r="AC36" i="89"/>
  <c r="AC37" i="89"/>
  <c r="AC38" i="89"/>
  <c r="AC39" i="89"/>
  <c r="AC40" i="89"/>
  <c r="AC41" i="89"/>
  <c r="AC42" i="89"/>
  <c r="AC43" i="89"/>
  <c r="AC44" i="89"/>
  <c r="AC45" i="89"/>
  <c r="AC46" i="89"/>
  <c r="AC47" i="89"/>
  <c r="AC48" i="89"/>
  <c r="AC49" i="89"/>
  <c r="AC50" i="89"/>
  <c r="AC51" i="89"/>
  <c r="AC52" i="89"/>
  <c r="AC53" i="89"/>
  <c r="AC54" i="89"/>
  <c r="AC55" i="89"/>
  <c r="AC56" i="89"/>
  <c r="AC57" i="89"/>
  <c r="AC58" i="89"/>
  <c r="AC59" i="89"/>
  <c r="AC60" i="89"/>
  <c r="AC61" i="89"/>
  <c r="AC62" i="89"/>
  <c r="AC63" i="89"/>
  <c r="AC64" i="89"/>
  <c r="AC65" i="89"/>
  <c r="AC66" i="89"/>
  <c r="AC67" i="89"/>
  <c r="AC68" i="89"/>
  <c r="AC69" i="89"/>
  <c r="AC70" i="89"/>
  <c r="AC71" i="89"/>
  <c r="AC72" i="89"/>
  <c r="AC73" i="89"/>
  <c r="AC74" i="89"/>
  <c r="AC75" i="89"/>
  <c r="AC76" i="89"/>
  <c r="AC77" i="89"/>
  <c r="AC78" i="89"/>
  <c r="AC79" i="89"/>
  <c r="AC80" i="89"/>
  <c r="AC81" i="89"/>
  <c r="AC82" i="89"/>
  <c r="AC83" i="89"/>
  <c r="AC84" i="89"/>
  <c r="AC85" i="89"/>
  <c r="AC86" i="89"/>
  <c r="AC87" i="89"/>
  <c r="AC88" i="89"/>
  <c r="AC89" i="89"/>
  <c r="AC90" i="89"/>
  <c r="AC91" i="89"/>
  <c r="AC92" i="89"/>
  <c r="AC93" i="89"/>
  <c r="AC94" i="89"/>
  <c r="AC95" i="89"/>
  <c r="AC96" i="89"/>
  <c r="AC97" i="89"/>
  <c r="AC98" i="89"/>
  <c r="AC99" i="89"/>
  <c r="AC100" i="89"/>
  <c r="AC101" i="89"/>
  <c r="AC102" i="89"/>
  <c r="AC103" i="89"/>
  <c r="AC104" i="89"/>
  <c r="AC105" i="89"/>
  <c r="AC106" i="89"/>
  <c r="AC107" i="89"/>
  <c r="AC108" i="89"/>
  <c r="AC109" i="89"/>
  <c r="AC110" i="89"/>
  <c r="AC111" i="89"/>
  <c r="AC112" i="89"/>
  <c r="AC113" i="89"/>
  <c r="AC114" i="89"/>
  <c r="AC115" i="89"/>
  <c r="AC116" i="89"/>
  <c r="AC117" i="89"/>
  <c r="AC118" i="89"/>
  <c r="AC119" i="89"/>
  <c r="AC120" i="89"/>
  <c r="AC121" i="89"/>
  <c r="AC122" i="89"/>
  <c r="AC123" i="89"/>
  <c r="AC124" i="89"/>
  <c r="AC125" i="89"/>
  <c r="AC126" i="89"/>
  <c r="AC127" i="89"/>
  <c r="AC128" i="89"/>
  <c r="AC129" i="89"/>
  <c r="AC130" i="89"/>
  <c r="AC131" i="89"/>
  <c r="AC132" i="89"/>
  <c r="AC133" i="89"/>
  <c r="AC134" i="89"/>
  <c r="AC135" i="89"/>
  <c r="AC136" i="89"/>
  <c r="AC137" i="89"/>
  <c r="AC138" i="89"/>
  <c r="AC139" i="89"/>
  <c r="AC140" i="89"/>
  <c r="AC141" i="89"/>
  <c r="AC142" i="89"/>
  <c r="AC143" i="89"/>
  <c r="AC144" i="89"/>
  <c r="AC145" i="89"/>
  <c r="AC146" i="89"/>
  <c r="AC147" i="89"/>
  <c r="AC148" i="89"/>
  <c r="AC149" i="89"/>
  <c r="AC150" i="89"/>
  <c r="AC151" i="89"/>
  <c r="AC152" i="89"/>
  <c r="AC153" i="89"/>
  <c r="AC154" i="89"/>
  <c r="AC155" i="89"/>
  <c r="AC156" i="89"/>
  <c r="AC157" i="89"/>
  <c r="AC158" i="89"/>
  <c r="AC159" i="89"/>
  <c r="AC160" i="89"/>
  <c r="AC161" i="89"/>
  <c r="AC162" i="89"/>
  <c r="AC163" i="89"/>
  <c r="AC164" i="89"/>
  <c r="AC165" i="89"/>
  <c r="AC166" i="89"/>
  <c r="AC167" i="89"/>
  <c r="AC168" i="89"/>
  <c r="AC169" i="89"/>
  <c r="AC170" i="89"/>
  <c r="AC171" i="89"/>
  <c r="AC172" i="89"/>
  <c r="AC173" i="89"/>
  <c r="AC174" i="89"/>
  <c r="AC175" i="89"/>
  <c r="AC176" i="89"/>
  <c r="AC177" i="89"/>
  <c r="AC178" i="89"/>
  <c r="AC179" i="89"/>
  <c r="AC180" i="89"/>
  <c r="AC181" i="89"/>
  <c r="AC182" i="89"/>
  <c r="AC183" i="89"/>
  <c r="AC184" i="89"/>
  <c r="AC185" i="89"/>
  <c r="AC186" i="89"/>
  <c r="AC187" i="89"/>
  <c r="AC188" i="89"/>
  <c r="AC189" i="89"/>
  <c r="AC190" i="89"/>
  <c r="AC191" i="89"/>
  <c r="AC192" i="89"/>
  <c r="AC193" i="89"/>
  <c r="AC194" i="89"/>
  <c r="AC195" i="89"/>
  <c r="AC196" i="89"/>
  <c r="AC197" i="89"/>
  <c r="AC198" i="89"/>
  <c r="AC199" i="89"/>
  <c r="AC200" i="89"/>
  <c r="AC201" i="89"/>
  <c r="AC202" i="89"/>
  <c r="AC203" i="89"/>
  <c r="AC204" i="89"/>
  <c r="AC205" i="89"/>
  <c r="AC206" i="89"/>
  <c r="AC207" i="89"/>
  <c r="AC208" i="89"/>
  <c r="AC209" i="89"/>
  <c r="AC210" i="89"/>
  <c r="AC211" i="89"/>
  <c r="AC212" i="89"/>
  <c r="AC213" i="89"/>
  <c r="AC214" i="89"/>
  <c r="AC215" i="89"/>
  <c r="AC216" i="89"/>
  <c r="AC217" i="89"/>
  <c r="AC218" i="89"/>
  <c r="AC219" i="89"/>
  <c r="AC220" i="89"/>
  <c r="AC221" i="89"/>
  <c r="AC222" i="89"/>
  <c r="AC223" i="89"/>
  <c r="AC224" i="89"/>
  <c r="AC225" i="89"/>
  <c r="AC226" i="89"/>
  <c r="AC227" i="89"/>
  <c r="AC228" i="89"/>
  <c r="AC229" i="89"/>
  <c r="AC230" i="89"/>
  <c r="AC231" i="89"/>
  <c r="AC232" i="89"/>
  <c r="AC233" i="89"/>
  <c r="AC234" i="89"/>
  <c r="AC235" i="89"/>
  <c r="AC236" i="89"/>
  <c r="AC237" i="89"/>
  <c r="AC238" i="89"/>
  <c r="AC239" i="89"/>
  <c r="AC240" i="89"/>
  <c r="AC241" i="89"/>
  <c r="AC242" i="89"/>
  <c r="AC243" i="89"/>
  <c r="AC244" i="89"/>
  <c r="AC245" i="89"/>
  <c r="AC246" i="89"/>
  <c r="AC247" i="89"/>
  <c r="AC248" i="89"/>
  <c r="AC249" i="89"/>
  <c r="AC250" i="89"/>
  <c r="AC251" i="89"/>
  <c r="AC252" i="89"/>
  <c r="AC253" i="89"/>
  <c r="AC254" i="89"/>
  <c r="AC255" i="89"/>
  <c r="AC256" i="89"/>
  <c r="AC257" i="89"/>
  <c r="AC258" i="89"/>
  <c r="AC259" i="89"/>
  <c r="AC260" i="89"/>
  <c r="AC261" i="89"/>
  <c r="AC262" i="89"/>
  <c r="AC263" i="89"/>
  <c r="AC264" i="89"/>
  <c r="AC265" i="89"/>
  <c r="AC266" i="89"/>
  <c r="AC267" i="89"/>
  <c r="AC268" i="89"/>
  <c r="AC269" i="89"/>
  <c r="AC270" i="89"/>
  <c r="AC271" i="89"/>
  <c r="AC272" i="89"/>
  <c r="AC273" i="89"/>
  <c r="AC274" i="89"/>
  <c r="AC275" i="89"/>
  <c r="AC276" i="89"/>
  <c r="AC277" i="89"/>
  <c r="AC278" i="89"/>
  <c r="AC279" i="89"/>
  <c r="AC280" i="89"/>
  <c r="AC281" i="89"/>
  <c r="AC282" i="89"/>
  <c r="AC283" i="89"/>
  <c r="AC284" i="89"/>
  <c r="AC285" i="89"/>
  <c r="AC286" i="89"/>
  <c r="AC287" i="89"/>
  <c r="AC288" i="89"/>
  <c r="AC289" i="89"/>
  <c r="AC290" i="89"/>
  <c r="AC291" i="89"/>
  <c r="AC292" i="89"/>
  <c r="AC293" i="89"/>
  <c r="AC294" i="89"/>
  <c r="AC295" i="89"/>
  <c r="AC296" i="89"/>
  <c r="AC297" i="89"/>
  <c r="AC298" i="89"/>
  <c r="AC299" i="89"/>
  <c r="AC300" i="89"/>
  <c r="AC301" i="89"/>
  <c r="AC302" i="89"/>
  <c r="AC303" i="89"/>
  <c r="AC304" i="89"/>
  <c r="AC305" i="89"/>
  <c r="AC306" i="89"/>
  <c r="AC307" i="89"/>
  <c r="AC308" i="89"/>
  <c r="AC309" i="89"/>
  <c r="AC310" i="89"/>
  <c r="AC311" i="89"/>
  <c r="AC312" i="89"/>
  <c r="AC313" i="89"/>
  <c r="AC314" i="89"/>
  <c r="AC315" i="89"/>
  <c r="AC316" i="89"/>
  <c r="AC317" i="89"/>
  <c r="AC318" i="89"/>
  <c r="AC319" i="89"/>
  <c r="AC320" i="89"/>
  <c r="AC321" i="89"/>
  <c r="AC322" i="89"/>
  <c r="AC323" i="89"/>
  <c r="AC324" i="89"/>
  <c r="AC325" i="89"/>
  <c r="AC326" i="89"/>
  <c r="AC327" i="89"/>
  <c r="AC328" i="89"/>
  <c r="AC329" i="89"/>
  <c r="AC330" i="89"/>
  <c r="AC331" i="89"/>
  <c r="AC332" i="89"/>
  <c r="AC333" i="89"/>
  <c r="AC334" i="89"/>
  <c r="AC335" i="89"/>
  <c r="AC336" i="89"/>
  <c r="AC337" i="89"/>
  <c r="AC338" i="89"/>
  <c r="AC339" i="89"/>
  <c r="AC340" i="89"/>
  <c r="AC341" i="89"/>
  <c r="AC342" i="89"/>
  <c r="AC343" i="89"/>
  <c r="AC344" i="89"/>
  <c r="AC345" i="89"/>
  <c r="AC346" i="89"/>
  <c r="AC347" i="89"/>
  <c r="AC348" i="89"/>
  <c r="AC349" i="89"/>
  <c r="AC350" i="89"/>
  <c r="AC351" i="89"/>
  <c r="AC352" i="89"/>
  <c r="AC353" i="89"/>
  <c r="AC354" i="89"/>
  <c r="AC355" i="89"/>
  <c r="AC356" i="89"/>
  <c r="AC357" i="89"/>
  <c r="AC358" i="89"/>
  <c r="AC359" i="89"/>
  <c r="AC360" i="89"/>
  <c r="AC361" i="89"/>
  <c r="AC362" i="89"/>
  <c r="AC363" i="89"/>
  <c r="AC364" i="89"/>
  <c r="AC365" i="89"/>
  <c r="AC366" i="89"/>
  <c r="AC367" i="89"/>
  <c r="AC368" i="89"/>
  <c r="AC369" i="89"/>
  <c r="AC370" i="89"/>
  <c r="AC371" i="89"/>
  <c r="AC372" i="89"/>
  <c r="AC373" i="89"/>
  <c r="AC374" i="89"/>
  <c r="AC375" i="89"/>
  <c r="AC376" i="89"/>
  <c r="AC377" i="89"/>
  <c r="AC378" i="89"/>
  <c r="AC379" i="89"/>
  <c r="AC380" i="89"/>
  <c r="AC381" i="89"/>
  <c r="AC382" i="89"/>
  <c r="AC383" i="89"/>
  <c r="AC384" i="89"/>
  <c r="AC385" i="89"/>
  <c r="AC386" i="89"/>
  <c r="AC387" i="89"/>
  <c r="AC388" i="89"/>
  <c r="AC389" i="89"/>
  <c r="AC390" i="89"/>
  <c r="AC391" i="89"/>
  <c r="AC392" i="89"/>
  <c r="AC393" i="89"/>
  <c r="AC394" i="89"/>
  <c r="AC395" i="89"/>
  <c r="AC396" i="89"/>
  <c r="AC397" i="89"/>
  <c r="AC398" i="89"/>
  <c r="AC399" i="89"/>
  <c r="AC400" i="89"/>
  <c r="AC401" i="89"/>
  <c r="AC402" i="89"/>
  <c r="AC403" i="89"/>
  <c r="AC5" i="89"/>
  <c r="AC4" i="89"/>
  <c r="AB6" i="89"/>
  <c r="AB7" i="89"/>
  <c r="AB8" i="89"/>
  <c r="AB9" i="89"/>
  <c r="AB10" i="89"/>
  <c r="AB11" i="89"/>
  <c r="AB12" i="89"/>
  <c r="AB13" i="89"/>
  <c r="AB14" i="89"/>
  <c r="AB15" i="89"/>
  <c r="AB16" i="89"/>
  <c r="AB17" i="89"/>
  <c r="AB18" i="89"/>
  <c r="AB19" i="89"/>
  <c r="AB20" i="89"/>
  <c r="AB21" i="89"/>
  <c r="AB22" i="89"/>
  <c r="AB23" i="89"/>
  <c r="AB24" i="89"/>
  <c r="AB25" i="89"/>
  <c r="AB26" i="89"/>
  <c r="AB27" i="89"/>
  <c r="AB28" i="89"/>
  <c r="AB29" i="89"/>
  <c r="AB30" i="89"/>
  <c r="AB31" i="89"/>
  <c r="AB32" i="89"/>
  <c r="AB33" i="89"/>
  <c r="AB34" i="89"/>
  <c r="AB35" i="89"/>
  <c r="AB36" i="89"/>
  <c r="AB37" i="89"/>
  <c r="AB38" i="89"/>
  <c r="AB39" i="89"/>
  <c r="AB40" i="89"/>
  <c r="AB41" i="89"/>
  <c r="AB42" i="89"/>
  <c r="AB43" i="89"/>
  <c r="AB44" i="89"/>
  <c r="AB45" i="89"/>
  <c r="AB46" i="89"/>
  <c r="AB47" i="89"/>
  <c r="AB48" i="89"/>
  <c r="AB49" i="89"/>
  <c r="AB50" i="89"/>
  <c r="AB51" i="89"/>
  <c r="AB52" i="89"/>
  <c r="AB53" i="89"/>
  <c r="AB54" i="89"/>
  <c r="AB55" i="89"/>
  <c r="AB56" i="89"/>
  <c r="AB57" i="89"/>
  <c r="AB58" i="89"/>
  <c r="AB59" i="89"/>
  <c r="AB60" i="89"/>
  <c r="AB61" i="89"/>
  <c r="AB62" i="89"/>
  <c r="AB63" i="89"/>
  <c r="AB64" i="89"/>
  <c r="AB65" i="89"/>
  <c r="AB66" i="89"/>
  <c r="AB67" i="89"/>
  <c r="AB68" i="89"/>
  <c r="AB69" i="89"/>
  <c r="AB70" i="89"/>
  <c r="AB71" i="89"/>
  <c r="AB72" i="89"/>
  <c r="AB73" i="89"/>
  <c r="AB74" i="89"/>
  <c r="AB75" i="89"/>
  <c r="AB76" i="89"/>
  <c r="AB77" i="89"/>
  <c r="AB78" i="89"/>
  <c r="AB79" i="89"/>
  <c r="AB80" i="89"/>
  <c r="AB81" i="89"/>
  <c r="AB82" i="89"/>
  <c r="AB83" i="89"/>
  <c r="AB84" i="89"/>
  <c r="AB85" i="89"/>
  <c r="AB86" i="89"/>
  <c r="AB87" i="89"/>
  <c r="AB88" i="89"/>
  <c r="AB89" i="89"/>
  <c r="AB90" i="89"/>
  <c r="AB91" i="89"/>
  <c r="AB92" i="89"/>
  <c r="AB93" i="89"/>
  <c r="AB94" i="89"/>
  <c r="AB95" i="89"/>
  <c r="AB96" i="89"/>
  <c r="AB97" i="89"/>
  <c r="AB98" i="89"/>
  <c r="AB99" i="89"/>
  <c r="AB100" i="89"/>
  <c r="AB101" i="89"/>
  <c r="AB102" i="89"/>
  <c r="AB103" i="89"/>
  <c r="AB104" i="89"/>
  <c r="AB105" i="89"/>
  <c r="AB106" i="89"/>
  <c r="AB107" i="89"/>
  <c r="AB108" i="89"/>
  <c r="AB109" i="89"/>
  <c r="AB110" i="89"/>
  <c r="AB111" i="89"/>
  <c r="AB112" i="89"/>
  <c r="AB113" i="89"/>
  <c r="AB114" i="89"/>
  <c r="AB115" i="89"/>
  <c r="AB116" i="89"/>
  <c r="AB117" i="89"/>
  <c r="AB118" i="89"/>
  <c r="AB119" i="89"/>
  <c r="AB120" i="89"/>
  <c r="AB121" i="89"/>
  <c r="AB122" i="89"/>
  <c r="AB123" i="89"/>
  <c r="AB124" i="89"/>
  <c r="AB125" i="89"/>
  <c r="AB126" i="89"/>
  <c r="AB127" i="89"/>
  <c r="AB128" i="89"/>
  <c r="AB129" i="89"/>
  <c r="AB130" i="89"/>
  <c r="AB131" i="89"/>
  <c r="AB132" i="89"/>
  <c r="AB133" i="89"/>
  <c r="AB134" i="89"/>
  <c r="AB135" i="89"/>
  <c r="AB136" i="89"/>
  <c r="AB137" i="89"/>
  <c r="AB138" i="89"/>
  <c r="AB139" i="89"/>
  <c r="AB140" i="89"/>
  <c r="AB141" i="89"/>
  <c r="AB142" i="89"/>
  <c r="AB143" i="89"/>
  <c r="AB144" i="89"/>
  <c r="AB145" i="89"/>
  <c r="AB146" i="89"/>
  <c r="AB147" i="89"/>
  <c r="AB148" i="89"/>
  <c r="AB149" i="89"/>
  <c r="AB150" i="89"/>
  <c r="AB151" i="89"/>
  <c r="AB152" i="89"/>
  <c r="AB153" i="89"/>
  <c r="AB154" i="89"/>
  <c r="AB155" i="89"/>
  <c r="AB156" i="89"/>
  <c r="AB157" i="89"/>
  <c r="AB158" i="89"/>
  <c r="AB159" i="89"/>
  <c r="AB160" i="89"/>
  <c r="AB161" i="89"/>
  <c r="AB162" i="89"/>
  <c r="AB163" i="89"/>
  <c r="AB164" i="89"/>
  <c r="AB165" i="89"/>
  <c r="AB166" i="89"/>
  <c r="AB167" i="89"/>
  <c r="AB168" i="89"/>
  <c r="AB169" i="89"/>
  <c r="AB170" i="89"/>
  <c r="AB171" i="89"/>
  <c r="AB172" i="89"/>
  <c r="AB173" i="89"/>
  <c r="AB174" i="89"/>
  <c r="AB175" i="89"/>
  <c r="AB176" i="89"/>
  <c r="AB177" i="89"/>
  <c r="AB178" i="89"/>
  <c r="AB179" i="89"/>
  <c r="AB180" i="89"/>
  <c r="AB181" i="89"/>
  <c r="AB182" i="89"/>
  <c r="AB183" i="89"/>
  <c r="AB184" i="89"/>
  <c r="AB185" i="89"/>
  <c r="AB186" i="89"/>
  <c r="AB187" i="89"/>
  <c r="AB188" i="89"/>
  <c r="AB189" i="89"/>
  <c r="AB190" i="89"/>
  <c r="AB191" i="89"/>
  <c r="AB192" i="89"/>
  <c r="AB193" i="89"/>
  <c r="AB194" i="89"/>
  <c r="AB195" i="89"/>
  <c r="AB196" i="89"/>
  <c r="AB197" i="89"/>
  <c r="AB198" i="89"/>
  <c r="AB199" i="89"/>
  <c r="AB200" i="89"/>
  <c r="AB201" i="89"/>
  <c r="AB202" i="89"/>
  <c r="AB203" i="89"/>
  <c r="AB204" i="89"/>
  <c r="AB205" i="89"/>
  <c r="AB206" i="89"/>
  <c r="AB207" i="89"/>
  <c r="AB208" i="89"/>
  <c r="AB209" i="89"/>
  <c r="AB210" i="89"/>
  <c r="AB211" i="89"/>
  <c r="AB212" i="89"/>
  <c r="AB213" i="89"/>
  <c r="AB214" i="89"/>
  <c r="AB215" i="89"/>
  <c r="AB216" i="89"/>
  <c r="AB217" i="89"/>
  <c r="AB218" i="89"/>
  <c r="AB219" i="89"/>
  <c r="AB220" i="89"/>
  <c r="AB221" i="89"/>
  <c r="AB222" i="89"/>
  <c r="AB223" i="89"/>
  <c r="AB224" i="89"/>
  <c r="AB225" i="89"/>
  <c r="AB226" i="89"/>
  <c r="AB227" i="89"/>
  <c r="AB228" i="89"/>
  <c r="AB229" i="89"/>
  <c r="AB230" i="89"/>
  <c r="AB231" i="89"/>
  <c r="AB232" i="89"/>
  <c r="AB233" i="89"/>
  <c r="AB234" i="89"/>
  <c r="AB235" i="89"/>
  <c r="AB236" i="89"/>
  <c r="AB237" i="89"/>
  <c r="AB238" i="89"/>
  <c r="AB239" i="89"/>
  <c r="AB240" i="89"/>
  <c r="AB241" i="89"/>
  <c r="AB242" i="89"/>
  <c r="AB243" i="89"/>
  <c r="AB244" i="89"/>
  <c r="AB245" i="89"/>
  <c r="AB246" i="89"/>
  <c r="AB247" i="89"/>
  <c r="AB248" i="89"/>
  <c r="AB249" i="89"/>
  <c r="AB250" i="89"/>
  <c r="AB251" i="89"/>
  <c r="AB252" i="89"/>
  <c r="AB253" i="89"/>
  <c r="AB254" i="89"/>
  <c r="AB255" i="89"/>
  <c r="AB256" i="89"/>
  <c r="AB257" i="89"/>
  <c r="AB258" i="89"/>
  <c r="AB259" i="89"/>
  <c r="AB260" i="89"/>
  <c r="AB261" i="89"/>
  <c r="AB262" i="89"/>
  <c r="AB263" i="89"/>
  <c r="AB264" i="89"/>
  <c r="AB265" i="89"/>
  <c r="AB266" i="89"/>
  <c r="AB267" i="89"/>
  <c r="AB268" i="89"/>
  <c r="AB269" i="89"/>
  <c r="AB270" i="89"/>
  <c r="AB271" i="89"/>
  <c r="AB272" i="89"/>
  <c r="AB273" i="89"/>
  <c r="AB274" i="89"/>
  <c r="AB275" i="89"/>
  <c r="AB276" i="89"/>
  <c r="AB277" i="89"/>
  <c r="AB278" i="89"/>
  <c r="AB279" i="89"/>
  <c r="AB280" i="89"/>
  <c r="AB281" i="89"/>
  <c r="AB282" i="89"/>
  <c r="AB283" i="89"/>
  <c r="AB284" i="89"/>
  <c r="AB285" i="89"/>
  <c r="AB286" i="89"/>
  <c r="AB287" i="89"/>
  <c r="AB288" i="89"/>
  <c r="AB289" i="89"/>
  <c r="AB290" i="89"/>
  <c r="AB291" i="89"/>
  <c r="AB292" i="89"/>
  <c r="AB293" i="89"/>
  <c r="AB294" i="89"/>
  <c r="AB295" i="89"/>
  <c r="AB296" i="89"/>
  <c r="AB297" i="89"/>
  <c r="AB298" i="89"/>
  <c r="AB299" i="89"/>
  <c r="AB300" i="89"/>
  <c r="AB301" i="89"/>
  <c r="AB302" i="89"/>
  <c r="AB303" i="89"/>
  <c r="AB304" i="89"/>
  <c r="AB305" i="89"/>
  <c r="AB306" i="89"/>
  <c r="AB307" i="89"/>
  <c r="AB308" i="89"/>
  <c r="AB309" i="89"/>
  <c r="AB310" i="89"/>
  <c r="AB311" i="89"/>
  <c r="AB312" i="89"/>
  <c r="AB313" i="89"/>
  <c r="AB314" i="89"/>
  <c r="AB315" i="89"/>
  <c r="AB316" i="89"/>
  <c r="AB317" i="89"/>
  <c r="AB318" i="89"/>
  <c r="AB319" i="89"/>
  <c r="AB320" i="89"/>
  <c r="AB321" i="89"/>
  <c r="AB322" i="89"/>
  <c r="AB323" i="89"/>
  <c r="AB324" i="89"/>
  <c r="AB325" i="89"/>
  <c r="AB326" i="89"/>
  <c r="AB327" i="89"/>
  <c r="AB328" i="89"/>
  <c r="AB329" i="89"/>
  <c r="AB330" i="89"/>
  <c r="AB331" i="89"/>
  <c r="AB332" i="89"/>
  <c r="AB333" i="89"/>
  <c r="AB334" i="89"/>
  <c r="AB335" i="89"/>
  <c r="AB336" i="89"/>
  <c r="AB337" i="89"/>
  <c r="AB338" i="89"/>
  <c r="AB339" i="89"/>
  <c r="AB340" i="89"/>
  <c r="AB341" i="89"/>
  <c r="AB342" i="89"/>
  <c r="AB343" i="89"/>
  <c r="AB344" i="89"/>
  <c r="AB345" i="89"/>
  <c r="AB346" i="89"/>
  <c r="AB347" i="89"/>
  <c r="AB348" i="89"/>
  <c r="AB349" i="89"/>
  <c r="AB350" i="89"/>
  <c r="AB351" i="89"/>
  <c r="AB352" i="89"/>
  <c r="AB353" i="89"/>
  <c r="AB354" i="89"/>
  <c r="AB355" i="89"/>
  <c r="AB356" i="89"/>
  <c r="AB357" i="89"/>
  <c r="AB358" i="89"/>
  <c r="AB359" i="89"/>
  <c r="AB360" i="89"/>
  <c r="AB361" i="89"/>
  <c r="AB362" i="89"/>
  <c r="AB363" i="89"/>
  <c r="AB364" i="89"/>
  <c r="AB365" i="89"/>
  <c r="AB366" i="89"/>
  <c r="AB367" i="89"/>
  <c r="AB368" i="89"/>
  <c r="AB369" i="89"/>
  <c r="AB370" i="89"/>
  <c r="AB371" i="89"/>
  <c r="AB372" i="89"/>
  <c r="AB373" i="89"/>
  <c r="AB374" i="89"/>
  <c r="AB375" i="89"/>
  <c r="AB376" i="89"/>
  <c r="AB377" i="89"/>
  <c r="AB378" i="89"/>
  <c r="AB379" i="89"/>
  <c r="AB380" i="89"/>
  <c r="AB381" i="89"/>
  <c r="AB382" i="89"/>
  <c r="AB383" i="89"/>
  <c r="AB384" i="89"/>
  <c r="AB385" i="89"/>
  <c r="AB386" i="89"/>
  <c r="AB387" i="89"/>
  <c r="AB388" i="89"/>
  <c r="AB389" i="89"/>
  <c r="AB390" i="89"/>
  <c r="AB391" i="89"/>
  <c r="AB392" i="89"/>
  <c r="AB393" i="89"/>
  <c r="AB394" i="89"/>
  <c r="AB395" i="89"/>
  <c r="AB396" i="89"/>
  <c r="AB397" i="89"/>
  <c r="AB398" i="89"/>
  <c r="AB399" i="89"/>
  <c r="AB400" i="89"/>
  <c r="AB401" i="89"/>
  <c r="AB402" i="89"/>
  <c r="AB403" i="89"/>
  <c r="AB5" i="89"/>
  <c r="AB4" i="89"/>
  <c r="Y6" i="89"/>
  <c r="Y7" i="89"/>
  <c r="Y8" i="89"/>
  <c r="Y9" i="89"/>
  <c r="Y10" i="89"/>
  <c r="Y11" i="89"/>
  <c r="Y12" i="89"/>
  <c r="Y13" i="89"/>
  <c r="Y14" i="89"/>
  <c r="Y15" i="89"/>
  <c r="Y16" i="89"/>
  <c r="Y17" i="89"/>
  <c r="Y18" i="89"/>
  <c r="Y19" i="89"/>
  <c r="Y20" i="89"/>
  <c r="Y21" i="89"/>
  <c r="Y22" i="89"/>
  <c r="Y23" i="89"/>
  <c r="Y24" i="89"/>
  <c r="Y25" i="89"/>
  <c r="Y26" i="89"/>
  <c r="Y27" i="89"/>
  <c r="Y28" i="89"/>
  <c r="Y29" i="89"/>
  <c r="Y30" i="89"/>
  <c r="Y31" i="89"/>
  <c r="Y32" i="89"/>
  <c r="Y33" i="89"/>
  <c r="Y34" i="89"/>
  <c r="Y35" i="89"/>
  <c r="Y36" i="89"/>
  <c r="Y37" i="89"/>
  <c r="Y38" i="89"/>
  <c r="Y39" i="89"/>
  <c r="Y40" i="89"/>
  <c r="Y41" i="89"/>
  <c r="Y42" i="89"/>
  <c r="Y43" i="89"/>
  <c r="Y44" i="89"/>
  <c r="Y45" i="89"/>
  <c r="Y46" i="89"/>
  <c r="Y47" i="89"/>
  <c r="Y48" i="89"/>
  <c r="Y49" i="89"/>
  <c r="Y50" i="89"/>
  <c r="Y51" i="89"/>
  <c r="Y52" i="89"/>
  <c r="Y53" i="89"/>
  <c r="Y54" i="89"/>
  <c r="Y55" i="89"/>
  <c r="Y56" i="89"/>
  <c r="Y57" i="89"/>
  <c r="Y58" i="89"/>
  <c r="Y59" i="89"/>
  <c r="Y60" i="89"/>
  <c r="Y61" i="89"/>
  <c r="Y62" i="89"/>
  <c r="Y63" i="89"/>
  <c r="Y64" i="89"/>
  <c r="Y65" i="89"/>
  <c r="Y66" i="89"/>
  <c r="Y67" i="89"/>
  <c r="Y68" i="89"/>
  <c r="Y69" i="89"/>
  <c r="Y70" i="89"/>
  <c r="Y71" i="89"/>
  <c r="Y72" i="89"/>
  <c r="Y73" i="89"/>
  <c r="Y74" i="89"/>
  <c r="Y75" i="89"/>
  <c r="Y76" i="89"/>
  <c r="Y77" i="89"/>
  <c r="Y78" i="89"/>
  <c r="Y79" i="89"/>
  <c r="Y80" i="89"/>
  <c r="Y81" i="89"/>
  <c r="Y82" i="89"/>
  <c r="Y83" i="89"/>
  <c r="Y84" i="89"/>
  <c r="Y85" i="89"/>
  <c r="Y86" i="89"/>
  <c r="Y87" i="89"/>
  <c r="Y88" i="89"/>
  <c r="Y89" i="89"/>
  <c r="Y90" i="89"/>
  <c r="Y91" i="89"/>
  <c r="Y92" i="89"/>
  <c r="Y93" i="89"/>
  <c r="Y94" i="89"/>
  <c r="Y95" i="89"/>
  <c r="Y96" i="89"/>
  <c r="Y97" i="89"/>
  <c r="Y98" i="89"/>
  <c r="Y99" i="89"/>
  <c r="Y100" i="89"/>
  <c r="Y101" i="89"/>
  <c r="Y102" i="89"/>
  <c r="Y103" i="89"/>
  <c r="Y104" i="89"/>
  <c r="Y105" i="89"/>
  <c r="Y106" i="89"/>
  <c r="Y107" i="89"/>
  <c r="Y108" i="89"/>
  <c r="Y109" i="89"/>
  <c r="Y110" i="89"/>
  <c r="Y111" i="89"/>
  <c r="Y112" i="89"/>
  <c r="Y113" i="89"/>
  <c r="Y114" i="89"/>
  <c r="Y115" i="89"/>
  <c r="Y116" i="89"/>
  <c r="Y117" i="89"/>
  <c r="Y118" i="89"/>
  <c r="Y119" i="89"/>
  <c r="Y120" i="89"/>
  <c r="Y121" i="89"/>
  <c r="Y122" i="89"/>
  <c r="Y123" i="89"/>
  <c r="Y124" i="89"/>
  <c r="Y125" i="89"/>
  <c r="Y126" i="89"/>
  <c r="Y127" i="89"/>
  <c r="Y128" i="89"/>
  <c r="Y129" i="89"/>
  <c r="Y130" i="89"/>
  <c r="Y131" i="89"/>
  <c r="Y132" i="89"/>
  <c r="Y133" i="89"/>
  <c r="Y134" i="89"/>
  <c r="Y135" i="89"/>
  <c r="Y136" i="89"/>
  <c r="Y137" i="89"/>
  <c r="Y138" i="89"/>
  <c r="Y139" i="89"/>
  <c r="Y140" i="89"/>
  <c r="Y141" i="89"/>
  <c r="Y142" i="89"/>
  <c r="Y143" i="89"/>
  <c r="Y144" i="89"/>
  <c r="Y145" i="89"/>
  <c r="Y146" i="89"/>
  <c r="Y147" i="89"/>
  <c r="Y148" i="89"/>
  <c r="Y149" i="89"/>
  <c r="Y150" i="89"/>
  <c r="Y151" i="89"/>
  <c r="Y152" i="89"/>
  <c r="Y153" i="89"/>
  <c r="Y154" i="89"/>
  <c r="Y155" i="89"/>
  <c r="Y156" i="89"/>
  <c r="Y157" i="89"/>
  <c r="Y158" i="89"/>
  <c r="Y159" i="89"/>
  <c r="Y160" i="89"/>
  <c r="Y161" i="89"/>
  <c r="Y162" i="89"/>
  <c r="Y163" i="89"/>
  <c r="Y164" i="89"/>
  <c r="Y165" i="89"/>
  <c r="Y166" i="89"/>
  <c r="Y167" i="89"/>
  <c r="Y168" i="89"/>
  <c r="Y169" i="89"/>
  <c r="Y170" i="89"/>
  <c r="Y171" i="89"/>
  <c r="Y172" i="89"/>
  <c r="Y173" i="89"/>
  <c r="Y174" i="89"/>
  <c r="Y175" i="89"/>
  <c r="Y176" i="89"/>
  <c r="Y177" i="89"/>
  <c r="Y178" i="89"/>
  <c r="Y179" i="89"/>
  <c r="Y180" i="89"/>
  <c r="Y181" i="89"/>
  <c r="Y182" i="89"/>
  <c r="Y183" i="89"/>
  <c r="Y184" i="89"/>
  <c r="Y185" i="89"/>
  <c r="Y186" i="89"/>
  <c r="Y187" i="89"/>
  <c r="Y188" i="89"/>
  <c r="Y189" i="89"/>
  <c r="Y190" i="89"/>
  <c r="Y191" i="89"/>
  <c r="Y192" i="89"/>
  <c r="Y193" i="89"/>
  <c r="Y194" i="89"/>
  <c r="Y195" i="89"/>
  <c r="Y196" i="89"/>
  <c r="Y197" i="89"/>
  <c r="Y198" i="89"/>
  <c r="Y199" i="89"/>
  <c r="Y200" i="89"/>
  <c r="Y201" i="89"/>
  <c r="Y202" i="89"/>
  <c r="Y203" i="89"/>
  <c r="Y204" i="89"/>
  <c r="Y205" i="89"/>
  <c r="Y206" i="89"/>
  <c r="Y207" i="89"/>
  <c r="Y208" i="89"/>
  <c r="Y209" i="89"/>
  <c r="Y210" i="89"/>
  <c r="Y211" i="89"/>
  <c r="Y212" i="89"/>
  <c r="Y213" i="89"/>
  <c r="Y214" i="89"/>
  <c r="Y215" i="89"/>
  <c r="Y216" i="89"/>
  <c r="Y217" i="89"/>
  <c r="Y218" i="89"/>
  <c r="Y219" i="89"/>
  <c r="Y220" i="89"/>
  <c r="Y221" i="89"/>
  <c r="Y222" i="89"/>
  <c r="Y223" i="89"/>
  <c r="Y224" i="89"/>
  <c r="Y225" i="89"/>
  <c r="Y226" i="89"/>
  <c r="Y227" i="89"/>
  <c r="Y228" i="89"/>
  <c r="Y229" i="89"/>
  <c r="Y230" i="89"/>
  <c r="Y231" i="89"/>
  <c r="Y232" i="89"/>
  <c r="Y233" i="89"/>
  <c r="Y234" i="89"/>
  <c r="Y235" i="89"/>
  <c r="Y236" i="89"/>
  <c r="Y237" i="89"/>
  <c r="Y238" i="89"/>
  <c r="Y239" i="89"/>
  <c r="Y240" i="89"/>
  <c r="Y241" i="89"/>
  <c r="Y242" i="89"/>
  <c r="Y243" i="89"/>
  <c r="Y244" i="89"/>
  <c r="Y245" i="89"/>
  <c r="Y246" i="89"/>
  <c r="Y247" i="89"/>
  <c r="Y248" i="89"/>
  <c r="Y249" i="89"/>
  <c r="Y250" i="89"/>
  <c r="Y251" i="89"/>
  <c r="Y252" i="89"/>
  <c r="Y253" i="89"/>
  <c r="Y254" i="89"/>
  <c r="Y255" i="89"/>
  <c r="Y256" i="89"/>
  <c r="Y257" i="89"/>
  <c r="Y258" i="89"/>
  <c r="Y259" i="89"/>
  <c r="Y260" i="89"/>
  <c r="Y261" i="89"/>
  <c r="Y262" i="89"/>
  <c r="Y263" i="89"/>
  <c r="Y264" i="89"/>
  <c r="Y265" i="89"/>
  <c r="Y266" i="89"/>
  <c r="Y267" i="89"/>
  <c r="Y268" i="89"/>
  <c r="Y269" i="89"/>
  <c r="Y270" i="89"/>
  <c r="Y271" i="89"/>
  <c r="Y272" i="89"/>
  <c r="Y273" i="89"/>
  <c r="Y274" i="89"/>
  <c r="Y275" i="89"/>
  <c r="Y276" i="89"/>
  <c r="Y277" i="89"/>
  <c r="Y278" i="89"/>
  <c r="Y279" i="89"/>
  <c r="Y280" i="89"/>
  <c r="Y281" i="89"/>
  <c r="Y282" i="89"/>
  <c r="Y283" i="89"/>
  <c r="Y284" i="89"/>
  <c r="Y285" i="89"/>
  <c r="Y286" i="89"/>
  <c r="Y287" i="89"/>
  <c r="Y288" i="89"/>
  <c r="Y289" i="89"/>
  <c r="Y290" i="89"/>
  <c r="Y291" i="89"/>
  <c r="Y292" i="89"/>
  <c r="Y293" i="89"/>
  <c r="Y294" i="89"/>
  <c r="Y295" i="89"/>
  <c r="Y296" i="89"/>
  <c r="Y297" i="89"/>
  <c r="Y298" i="89"/>
  <c r="Y299" i="89"/>
  <c r="Y300" i="89"/>
  <c r="Y301" i="89"/>
  <c r="Y302" i="89"/>
  <c r="Y303" i="89"/>
  <c r="Y304" i="89"/>
  <c r="Y305" i="89"/>
  <c r="Y306" i="89"/>
  <c r="Y307" i="89"/>
  <c r="Y308" i="89"/>
  <c r="Y309" i="89"/>
  <c r="Y310" i="89"/>
  <c r="Y311" i="89"/>
  <c r="Y312" i="89"/>
  <c r="Y313" i="89"/>
  <c r="Y314" i="89"/>
  <c r="Y315" i="89"/>
  <c r="Y316" i="89"/>
  <c r="Y317" i="89"/>
  <c r="Y318" i="89"/>
  <c r="Y319" i="89"/>
  <c r="Y320" i="89"/>
  <c r="Y321" i="89"/>
  <c r="Y322" i="89"/>
  <c r="Y323" i="89"/>
  <c r="Y324" i="89"/>
  <c r="Y325" i="89"/>
  <c r="Y326" i="89"/>
  <c r="Y327" i="89"/>
  <c r="Y328" i="89"/>
  <c r="Y329" i="89"/>
  <c r="Y330" i="89"/>
  <c r="Y331" i="89"/>
  <c r="Y332" i="89"/>
  <c r="Y333" i="89"/>
  <c r="Y334" i="89"/>
  <c r="Y335" i="89"/>
  <c r="Y336" i="89"/>
  <c r="Y337" i="89"/>
  <c r="Y338" i="89"/>
  <c r="Y339" i="89"/>
  <c r="Y340" i="89"/>
  <c r="Y341" i="89"/>
  <c r="Y342" i="89"/>
  <c r="Y343" i="89"/>
  <c r="Y344" i="89"/>
  <c r="Y345" i="89"/>
  <c r="Y346" i="89"/>
  <c r="Y347" i="89"/>
  <c r="Y348" i="89"/>
  <c r="Y349" i="89"/>
  <c r="Y350" i="89"/>
  <c r="Y351" i="89"/>
  <c r="Y352" i="89"/>
  <c r="Y353" i="89"/>
  <c r="Y354" i="89"/>
  <c r="Y355" i="89"/>
  <c r="Y356" i="89"/>
  <c r="Y357" i="89"/>
  <c r="Y358" i="89"/>
  <c r="Y359" i="89"/>
  <c r="Y360" i="89"/>
  <c r="Y361" i="89"/>
  <c r="Y362" i="89"/>
  <c r="Y363" i="89"/>
  <c r="Y364" i="89"/>
  <c r="Y365" i="89"/>
  <c r="Y366" i="89"/>
  <c r="Y367" i="89"/>
  <c r="Y368" i="89"/>
  <c r="Y369" i="89"/>
  <c r="Y370" i="89"/>
  <c r="Y371" i="89"/>
  <c r="Y372" i="89"/>
  <c r="Y373" i="89"/>
  <c r="Y374" i="89"/>
  <c r="Y375" i="89"/>
  <c r="Y376" i="89"/>
  <c r="Y377" i="89"/>
  <c r="Y378" i="89"/>
  <c r="Y379" i="89"/>
  <c r="Y380" i="89"/>
  <c r="Y381" i="89"/>
  <c r="Y382" i="89"/>
  <c r="Y383" i="89"/>
  <c r="Y384" i="89"/>
  <c r="Y385" i="89"/>
  <c r="Y386" i="89"/>
  <c r="Y387" i="89"/>
  <c r="Y388" i="89"/>
  <c r="Y389" i="89"/>
  <c r="Y390" i="89"/>
  <c r="Y391" i="89"/>
  <c r="Y392" i="89"/>
  <c r="Y393" i="89"/>
  <c r="Y394" i="89"/>
  <c r="Y395" i="89"/>
  <c r="Y396" i="89"/>
  <c r="Y397" i="89"/>
  <c r="Y398" i="89"/>
  <c r="Y399" i="89"/>
  <c r="Y400" i="89"/>
  <c r="Y401" i="89"/>
  <c r="Y402" i="89"/>
  <c r="Y403" i="89"/>
  <c r="Y5" i="89"/>
  <c r="Y4" i="89"/>
  <c r="Z5" i="89"/>
  <c r="AA5" i="89"/>
  <c r="Z6" i="89"/>
  <c r="AA6" i="89"/>
  <c r="Z7" i="89"/>
  <c r="AA7" i="89"/>
  <c r="Z8" i="89"/>
  <c r="AA8" i="89"/>
  <c r="Z9" i="89"/>
  <c r="AA9" i="89"/>
  <c r="Z10" i="89"/>
  <c r="AA10" i="89"/>
  <c r="Z11" i="89"/>
  <c r="AA11" i="89"/>
  <c r="Z12" i="89"/>
  <c r="AA12" i="89"/>
  <c r="Z13" i="89"/>
  <c r="AA13" i="89"/>
  <c r="Z14" i="89"/>
  <c r="AA14" i="89"/>
  <c r="Z15" i="89"/>
  <c r="AA15" i="89"/>
  <c r="Z16" i="89"/>
  <c r="AA16" i="89"/>
  <c r="Z17" i="89"/>
  <c r="AA17" i="89"/>
  <c r="Z18" i="89"/>
  <c r="AA18" i="89"/>
  <c r="Z19" i="89"/>
  <c r="AA19" i="89"/>
  <c r="Z20" i="89"/>
  <c r="AA20" i="89"/>
  <c r="Z21" i="89"/>
  <c r="AA21" i="89"/>
  <c r="Z22" i="89"/>
  <c r="AA22" i="89"/>
  <c r="Z23" i="89"/>
  <c r="AA23" i="89"/>
  <c r="Z24" i="89"/>
  <c r="AA24" i="89"/>
  <c r="Z25" i="89"/>
  <c r="AA25" i="89"/>
  <c r="Z26" i="89"/>
  <c r="AA26" i="89"/>
  <c r="Z27" i="89"/>
  <c r="AA27" i="89"/>
  <c r="Z28" i="89"/>
  <c r="AA28" i="89"/>
  <c r="Z29" i="89"/>
  <c r="AA29" i="89"/>
  <c r="Z30" i="89"/>
  <c r="AA30" i="89"/>
  <c r="Z31" i="89"/>
  <c r="AA31" i="89"/>
  <c r="Z32" i="89"/>
  <c r="AA32" i="89"/>
  <c r="Z33" i="89"/>
  <c r="AA33" i="89"/>
  <c r="Z34" i="89"/>
  <c r="AA34" i="89"/>
  <c r="Z35" i="89"/>
  <c r="AA35" i="89"/>
  <c r="Z36" i="89"/>
  <c r="AA36" i="89"/>
  <c r="Z37" i="89"/>
  <c r="AA37" i="89"/>
  <c r="Z38" i="89"/>
  <c r="AA38" i="89"/>
  <c r="Z39" i="89"/>
  <c r="AA39" i="89"/>
  <c r="Z40" i="89"/>
  <c r="AA40" i="89"/>
  <c r="Z41" i="89"/>
  <c r="AA41" i="89"/>
  <c r="Z42" i="89"/>
  <c r="AA42" i="89"/>
  <c r="Z43" i="89"/>
  <c r="AA43" i="89"/>
  <c r="Z44" i="89"/>
  <c r="AA44" i="89"/>
  <c r="Z45" i="89"/>
  <c r="AA45" i="89"/>
  <c r="Z46" i="89"/>
  <c r="AA46" i="89"/>
  <c r="Z47" i="89"/>
  <c r="AA47" i="89"/>
  <c r="Z48" i="89"/>
  <c r="AA48" i="89"/>
  <c r="Z49" i="89"/>
  <c r="AA49" i="89"/>
  <c r="Z50" i="89"/>
  <c r="AA50" i="89"/>
  <c r="Z51" i="89"/>
  <c r="AA51" i="89"/>
  <c r="Z52" i="89"/>
  <c r="AA52" i="89"/>
  <c r="Z53" i="89"/>
  <c r="AA53" i="89"/>
  <c r="Z54" i="89"/>
  <c r="AA54" i="89"/>
  <c r="Z55" i="89"/>
  <c r="AA55" i="89"/>
  <c r="Z56" i="89"/>
  <c r="AA56" i="89"/>
  <c r="Z57" i="89"/>
  <c r="AA57" i="89"/>
  <c r="Z58" i="89"/>
  <c r="AA58" i="89"/>
  <c r="Z59" i="89"/>
  <c r="AA59" i="89"/>
  <c r="Z60" i="89"/>
  <c r="AA60" i="89"/>
  <c r="Z61" i="89"/>
  <c r="AA61" i="89"/>
  <c r="Z62" i="89"/>
  <c r="AA62" i="89"/>
  <c r="Z63" i="89"/>
  <c r="AA63" i="89"/>
  <c r="Z64" i="89"/>
  <c r="AA64" i="89"/>
  <c r="Z65" i="89"/>
  <c r="AA65" i="89"/>
  <c r="Z66" i="89"/>
  <c r="AA66" i="89"/>
  <c r="Z67" i="89"/>
  <c r="AA67" i="89"/>
  <c r="Z68" i="89"/>
  <c r="AA68" i="89"/>
  <c r="Z69" i="89"/>
  <c r="AA69" i="89"/>
  <c r="Z70" i="89"/>
  <c r="AA70" i="89"/>
  <c r="Z71" i="89"/>
  <c r="AA71" i="89"/>
  <c r="Z72" i="89"/>
  <c r="AA72" i="89"/>
  <c r="Z73" i="89"/>
  <c r="AA73" i="89"/>
  <c r="Z74" i="89"/>
  <c r="AA74" i="89"/>
  <c r="Z75" i="89"/>
  <c r="AA75" i="89"/>
  <c r="Z76" i="89"/>
  <c r="AA76" i="89"/>
  <c r="Z77" i="89"/>
  <c r="AA77" i="89"/>
  <c r="Z78" i="89"/>
  <c r="AA78" i="89"/>
  <c r="Z79" i="89"/>
  <c r="AA79" i="89"/>
  <c r="Z80" i="89"/>
  <c r="AA80" i="89"/>
  <c r="Z81" i="89"/>
  <c r="AA81" i="89"/>
  <c r="Z82" i="89"/>
  <c r="AA82" i="89"/>
  <c r="Z83" i="89"/>
  <c r="AA83" i="89"/>
  <c r="Z84" i="89"/>
  <c r="AA84" i="89"/>
  <c r="Z85" i="89"/>
  <c r="AA85" i="89"/>
  <c r="Z86" i="89"/>
  <c r="AA86" i="89"/>
  <c r="Z87" i="89"/>
  <c r="AA87" i="89"/>
  <c r="Z88" i="89"/>
  <c r="AA88" i="89"/>
  <c r="Z89" i="89"/>
  <c r="AA89" i="89"/>
  <c r="Z90" i="89"/>
  <c r="AA90" i="89"/>
  <c r="Z91" i="89"/>
  <c r="AA91" i="89"/>
  <c r="Z92" i="89"/>
  <c r="AA92" i="89"/>
  <c r="Z93" i="89"/>
  <c r="AA93" i="89"/>
  <c r="Z94" i="89"/>
  <c r="AA94" i="89"/>
  <c r="Z95" i="89"/>
  <c r="AA95" i="89"/>
  <c r="Z96" i="89"/>
  <c r="AA96" i="89"/>
  <c r="Z97" i="89"/>
  <c r="AA97" i="89"/>
  <c r="Z98" i="89"/>
  <c r="AA98" i="89"/>
  <c r="Z99" i="89"/>
  <c r="AA99" i="89"/>
  <c r="Z100" i="89"/>
  <c r="AA100" i="89"/>
  <c r="Z101" i="89"/>
  <c r="AA101" i="89"/>
  <c r="Z102" i="89"/>
  <c r="AA102" i="89"/>
  <c r="Z103" i="89"/>
  <c r="AA103" i="89"/>
  <c r="Z104" i="89"/>
  <c r="AA104" i="89"/>
  <c r="Z105" i="89"/>
  <c r="AA105" i="89"/>
  <c r="Z106" i="89"/>
  <c r="AA106" i="89"/>
  <c r="Z107" i="89"/>
  <c r="AA107" i="89"/>
  <c r="Z108" i="89"/>
  <c r="AA108" i="89"/>
  <c r="Z109" i="89"/>
  <c r="AA109" i="89"/>
  <c r="Z110" i="89"/>
  <c r="AA110" i="89"/>
  <c r="Z111" i="89"/>
  <c r="AA111" i="89"/>
  <c r="Z112" i="89"/>
  <c r="AA112" i="89"/>
  <c r="Z113" i="89"/>
  <c r="AA113" i="89"/>
  <c r="Z114" i="89"/>
  <c r="AA114" i="89"/>
  <c r="Z115" i="89"/>
  <c r="AA115" i="89"/>
  <c r="Z116" i="89"/>
  <c r="AA116" i="89"/>
  <c r="Z117" i="89"/>
  <c r="AA117" i="89"/>
  <c r="Z118" i="89"/>
  <c r="AA118" i="89"/>
  <c r="Z119" i="89"/>
  <c r="AA119" i="89"/>
  <c r="Z120" i="89"/>
  <c r="AA120" i="89"/>
  <c r="Z121" i="89"/>
  <c r="AA121" i="89"/>
  <c r="Z122" i="89"/>
  <c r="AA122" i="89"/>
  <c r="Z123" i="89"/>
  <c r="AA123" i="89"/>
  <c r="Z124" i="89"/>
  <c r="AA124" i="89"/>
  <c r="Z125" i="89"/>
  <c r="AA125" i="89"/>
  <c r="Z126" i="89"/>
  <c r="AA126" i="89"/>
  <c r="Z127" i="89"/>
  <c r="AA127" i="89"/>
  <c r="Z128" i="89"/>
  <c r="AA128" i="89"/>
  <c r="Z129" i="89"/>
  <c r="AA129" i="89"/>
  <c r="Z130" i="89"/>
  <c r="AA130" i="89"/>
  <c r="Z131" i="89"/>
  <c r="AA131" i="89"/>
  <c r="Z132" i="89"/>
  <c r="AA132" i="89"/>
  <c r="Z133" i="89"/>
  <c r="AA133" i="89"/>
  <c r="Z134" i="89"/>
  <c r="AA134" i="89"/>
  <c r="Z135" i="89"/>
  <c r="AA135" i="89"/>
  <c r="Z136" i="89"/>
  <c r="AA136" i="89"/>
  <c r="Z137" i="89"/>
  <c r="AA137" i="89"/>
  <c r="Z138" i="89"/>
  <c r="AA138" i="89"/>
  <c r="Z139" i="89"/>
  <c r="AA139" i="89"/>
  <c r="Z140" i="89"/>
  <c r="AA140" i="89"/>
  <c r="Z141" i="89"/>
  <c r="AA141" i="89"/>
  <c r="Z142" i="89"/>
  <c r="AA142" i="89"/>
  <c r="Z143" i="89"/>
  <c r="AA143" i="89"/>
  <c r="Z144" i="89"/>
  <c r="AA144" i="89"/>
  <c r="Z145" i="89"/>
  <c r="AA145" i="89"/>
  <c r="Z146" i="89"/>
  <c r="AA146" i="89"/>
  <c r="Z147" i="89"/>
  <c r="AA147" i="89"/>
  <c r="Z148" i="89"/>
  <c r="AA148" i="89"/>
  <c r="Z149" i="89"/>
  <c r="AA149" i="89"/>
  <c r="Z150" i="89"/>
  <c r="AA150" i="89"/>
  <c r="Z151" i="89"/>
  <c r="AA151" i="89"/>
  <c r="Z152" i="89"/>
  <c r="AA152" i="89"/>
  <c r="Z153" i="89"/>
  <c r="AA153" i="89"/>
  <c r="Z154" i="89"/>
  <c r="AA154" i="89"/>
  <c r="Z155" i="89"/>
  <c r="AA155" i="89"/>
  <c r="Z156" i="89"/>
  <c r="AA156" i="89"/>
  <c r="Z157" i="89"/>
  <c r="AA157" i="89"/>
  <c r="Z158" i="89"/>
  <c r="AA158" i="89"/>
  <c r="Z159" i="89"/>
  <c r="AA159" i="89"/>
  <c r="Z160" i="89"/>
  <c r="AA160" i="89"/>
  <c r="Z161" i="89"/>
  <c r="AA161" i="89"/>
  <c r="Z162" i="89"/>
  <c r="AA162" i="89"/>
  <c r="Z163" i="89"/>
  <c r="AA163" i="89"/>
  <c r="Z164" i="89"/>
  <c r="AA164" i="89"/>
  <c r="Z165" i="89"/>
  <c r="AA165" i="89"/>
  <c r="Z166" i="89"/>
  <c r="AA166" i="89"/>
  <c r="Z167" i="89"/>
  <c r="AA167" i="89"/>
  <c r="Z168" i="89"/>
  <c r="AA168" i="89"/>
  <c r="Z169" i="89"/>
  <c r="AA169" i="89"/>
  <c r="Z170" i="89"/>
  <c r="AA170" i="89"/>
  <c r="Z171" i="89"/>
  <c r="AA171" i="89"/>
  <c r="Z172" i="89"/>
  <c r="AA172" i="89"/>
  <c r="Z173" i="89"/>
  <c r="AA173" i="89"/>
  <c r="Z174" i="89"/>
  <c r="AA174" i="89"/>
  <c r="Z175" i="89"/>
  <c r="AA175" i="89"/>
  <c r="Z176" i="89"/>
  <c r="AA176" i="89"/>
  <c r="Z177" i="89"/>
  <c r="AA177" i="89"/>
  <c r="Z178" i="89"/>
  <c r="AA178" i="89"/>
  <c r="Z179" i="89"/>
  <c r="AA179" i="89"/>
  <c r="Z180" i="89"/>
  <c r="AA180" i="89"/>
  <c r="Z181" i="89"/>
  <c r="AA181" i="89"/>
  <c r="Z182" i="89"/>
  <c r="AA182" i="89"/>
  <c r="Z183" i="89"/>
  <c r="AA183" i="89"/>
  <c r="Z184" i="89"/>
  <c r="AA184" i="89"/>
  <c r="Z185" i="89"/>
  <c r="AA185" i="89"/>
  <c r="Z186" i="89"/>
  <c r="AA186" i="89"/>
  <c r="Z187" i="89"/>
  <c r="AA187" i="89"/>
  <c r="Z188" i="89"/>
  <c r="AA188" i="89"/>
  <c r="Z189" i="89"/>
  <c r="AA189" i="89"/>
  <c r="Z190" i="89"/>
  <c r="AA190" i="89"/>
  <c r="Z191" i="89"/>
  <c r="AA191" i="89"/>
  <c r="Z192" i="89"/>
  <c r="AA192" i="89"/>
  <c r="Z193" i="89"/>
  <c r="AA193" i="89"/>
  <c r="Z194" i="89"/>
  <c r="AA194" i="89"/>
  <c r="Z195" i="89"/>
  <c r="AA195" i="89"/>
  <c r="Z196" i="89"/>
  <c r="AA196" i="89"/>
  <c r="Z197" i="89"/>
  <c r="AA197" i="89"/>
  <c r="Z198" i="89"/>
  <c r="AA198" i="89"/>
  <c r="Z199" i="89"/>
  <c r="AA199" i="89"/>
  <c r="Z200" i="89"/>
  <c r="AA200" i="89"/>
  <c r="Z201" i="89"/>
  <c r="AA201" i="89"/>
  <c r="Z202" i="89"/>
  <c r="AA202" i="89"/>
  <c r="Z203" i="89"/>
  <c r="AA203" i="89"/>
  <c r="Z204" i="89"/>
  <c r="AA204" i="89"/>
  <c r="Z205" i="89"/>
  <c r="AA205" i="89"/>
  <c r="Z206" i="89"/>
  <c r="AA206" i="89"/>
  <c r="Z207" i="89"/>
  <c r="AA207" i="89"/>
  <c r="Z208" i="89"/>
  <c r="AA208" i="89"/>
  <c r="Z209" i="89"/>
  <c r="AA209" i="89"/>
  <c r="Z210" i="89"/>
  <c r="AA210" i="89"/>
  <c r="Z211" i="89"/>
  <c r="AA211" i="89"/>
  <c r="Z212" i="89"/>
  <c r="AA212" i="89"/>
  <c r="Z213" i="89"/>
  <c r="AA213" i="89"/>
  <c r="Z214" i="89"/>
  <c r="AA214" i="89"/>
  <c r="Z215" i="89"/>
  <c r="AA215" i="89"/>
  <c r="Z216" i="89"/>
  <c r="AA216" i="89"/>
  <c r="Z217" i="89"/>
  <c r="AA217" i="89"/>
  <c r="Z218" i="89"/>
  <c r="AA218" i="89"/>
  <c r="Z219" i="89"/>
  <c r="AA219" i="89"/>
  <c r="Z220" i="89"/>
  <c r="AA220" i="89"/>
  <c r="Z221" i="89"/>
  <c r="AA221" i="89"/>
  <c r="Z222" i="89"/>
  <c r="AA222" i="89"/>
  <c r="Z223" i="89"/>
  <c r="AA223" i="89"/>
  <c r="Z224" i="89"/>
  <c r="AA224" i="89"/>
  <c r="Z225" i="89"/>
  <c r="AA225" i="89"/>
  <c r="Z226" i="89"/>
  <c r="AA226" i="89"/>
  <c r="Z227" i="89"/>
  <c r="AA227" i="89"/>
  <c r="Z228" i="89"/>
  <c r="AA228" i="89"/>
  <c r="Z229" i="89"/>
  <c r="AA229" i="89"/>
  <c r="Z230" i="89"/>
  <c r="AA230" i="89"/>
  <c r="Z231" i="89"/>
  <c r="AA231" i="89"/>
  <c r="Z232" i="89"/>
  <c r="AA232" i="89"/>
  <c r="Z233" i="89"/>
  <c r="AA233" i="89"/>
  <c r="Z234" i="89"/>
  <c r="AA234" i="89"/>
  <c r="Z235" i="89"/>
  <c r="AA235" i="89"/>
  <c r="Z236" i="89"/>
  <c r="AA236" i="89"/>
  <c r="Z237" i="89"/>
  <c r="AA237" i="89"/>
  <c r="Z238" i="89"/>
  <c r="AA238" i="89"/>
  <c r="Z239" i="89"/>
  <c r="AA239" i="89"/>
  <c r="Z240" i="89"/>
  <c r="AA240" i="89"/>
  <c r="Z241" i="89"/>
  <c r="AA241" i="89"/>
  <c r="Z242" i="89"/>
  <c r="AA242" i="89"/>
  <c r="Z243" i="89"/>
  <c r="AA243" i="89"/>
  <c r="Z244" i="89"/>
  <c r="AA244" i="89"/>
  <c r="Z245" i="89"/>
  <c r="AA245" i="89"/>
  <c r="Z246" i="89"/>
  <c r="AA246" i="89"/>
  <c r="Z247" i="89"/>
  <c r="AA247" i="89"/>
  <c r="Z248" i="89"/>
  <c r="AA248" i="89"/>
  <c r="Z249" i="89"/>
  <c r="AA249" i="89"/>
  <c r="Z250" i="89"/>
  <c r="AA250" i="89"/>
  <c r="Z251" i="89"/>
  <c r="AA251" i="89"/>
  <c r="Z252" i="89"/>
  <c r="AA252" i="89"/>
  <c r="Z253" i="89"/>
  <c r="AA253" i="89"/>
  <c r="Z254" i="89"/>
  <c r="AA254" i="89"/>
  <c r="Z255" i="89"/>
  <c r="AA255" i="89"/>
  <c r="Z256" i="89"/>
  <c r="AA256" i="89"/>
  <c r="Z257" i="89"/>
  <c r="AA257" i="89"/>
  <c r="Z258" i="89"/>
  <c r="AA258" i="89"/>
  <c r="Z259" i="89"/>
  <c r="AA259" i="89"/>
  <c r="Z260" i="89"/>
  <c r="AA260" i="89"/>
  <c r="Z261" i="89"/>
  <c r="AA261" i="89"/>
  <c r="Z262" i="89"/>
  <c r="AA262" i="89"/>
  <c r="Z263" i="89"/>
  <c r="AA263" i="89"/>
  <c r="Z264" i="89"/>
  <c r="AA264" i="89"/>
  <c r="Z265" i="89"/>
  <c r="AA265" i="89"/>
  <c r="Z266" i="89"/>
  <c r="AA266" i="89"/>
  <c r="Z267" i="89"/>
  <c r="AA267" i="89"/>
  <c r="Z268" i="89"/>
  <c r="AA268" i="89"/>
  <c r="Z269" i="89"/>
  <c r="AA269" i="89"/>
  <c r="Z270" i="89"/>
  <c r="AA270" i="89"/>
  <c r="Z271" i="89"/>
  <c r="AA271" i="89"/>
  <c r="Z272" i="89"/>
  <c r="AA272" i="89"/>
  <c r="Z273" i="89"/>
  <c r="AA273" i="89"/>
  <c r="Z274" i="89"/>
  <c r="AA274" i="89"/>
  <c r="Z275" i="89"/>
  <c r="AA275" i="89"/>
  <c r="Z276" i="89"/>
  <c r="AA276" i="89"/>
  <c r="Z277" i="89"/>
  <c r="AA277" i="89"/>
  <c r="Z278" i="89"/>
  <c r="AA278" i="89"/>
  <c r="Z279" i="89"/>
  <c r="AA279" i="89"/>
  <c r="Z280" i="89"/>
  <c r="AA280" i="89"/>
  <c r="Z281" i="89"/>
  <c r="AA281" i="89"/>
  <c r="Z282" i="89"/>
  <c r="AA282" i="89"/>
  <c r="Z283" i="89"/>
  <c r="AA283" i="89"/>
  <c r="Z284" i="89"/>
  <c r="AA284" i="89"/>
  <c r="Z285" i="89"/>
  <c r="AA285" i="89"/>
  <c r="Z286" i="89"/>
  <c r="AA286" i="89"/>
  <c r="Z287" i="89"/>
  <c r="AA287" i="89"/>
  <c r="Z288" i="89"/>
  <c r="AA288" i="89"/>
  <c r="Z289" i="89"/>
  <c r="AA289" i="89"/>
  <c r="Z290" i="89"/>
  <c r="AA290" i="89"/>
  <c r="Z291" i="89"/>
  <c r="AA291" i="89"/>
  <c r="Z292" i="89"/>
  <c r="AA292" i="89"/>
  <c r="Z293" i="89"/>
  <c r="AA293" i="89"/>
  <c r="Z294" i="89"/>
  <c r="AA294" i="89"/>
  <c r="Z295" i="89"/>
  <c r="AA295" i="89"/>
  <c r="Z296" i="89"/>
  <c r="AA296" i="89"/>
  <c r="Z297" i="89"/>
  <c r="AA297" i="89"/>
  <c r="Z298" i="89"/>
  <c r="AA298" i="89"/>
  <c r="Z299" i="89"/>
  <c r="AA299" i="89"/>
  <c r="Z300" i="89"/>
  <c r="AA300" i="89"/>
  <c r="Z301" i="89"/>
  <c r="AA301" i="89"/>
  <c r="Z302" i="89"/>
  <c r="AA302" i="89"/>
  <c r="Z303" i="89"/>
  <c r="AA303" i="89"/>
  <c r="Z304" i="89"/>
  <c r="AA304" i="89"/>
  <c r="Z305" i="89"/>
  <c r="AA305" i="89"/>
  <c r="Z306" i="89"/>
  <c r="AA306" i="89"/>
  <c r="Z307" i="89"/>
  <c r="AA307" i="89"/>
  <c r="Z308" i="89"/>
  <c r="AA308" i="89"/>
  <c r="Z309" i="89"/>
  <c r="AA309" i="89"/>
  <c r="Z310" i="89"/>
  <c r="AA310" i="89"/>
  <c r="Z311" i="89"/>
  <c r="AA311" i="89"/>
  <c r="Z312" i="89"/>
  <c r="AA312" i="89"/>
  <c r="Z313" i="89"/>
  <c r="AA313" i="89"/>
  <c r="Z314" i="89"/>
  <c r="AA314" i="89"/>
  <c r="Z315" i="89"/>
  <c r="AA315" i="89"/>
  <c r="Z316" i="89"/>
  <c r="AA316" i="89"/>
  <c r="Z317" i="89"/>
  <c r="AA317" i="89"/>
  <c r="Z318" i="89"/>
  <c r="AA318" i="89"/>
  <c r="Z319" i="89"/>
  <c r="AA319" i="89"/>
  <c r="Z320" i="89"/>
  <c r="AA320" i="89"/>
  <c r="Z321" i="89"/>
  <c r="AA321" i="89"/>
  <c r="Z322" i="89"/>
  <c r="AA322" i="89"/>
  <c r="Z323" i="89"/>
  <c r="AA323" i="89"/>
  <c r="Z324" i="89"/>
  <c r="AA324" i="89"/>
  <c r="Z325" i="89"/>
  <c r="AA325" i="89"/>
  <c r="Z326" i="89"/>
  <c r="AA326" i="89"/>
  <c r="Z327" i="89"/>
  <c r="AA327" i="89"/>
  <c r="Z328" i="89"/>
  <c r="AA328" i="89"/>
  <c r="Z329" i="89"/>
  <c r="AA329" i="89"/>
  <c r="Z330" i="89"/>
  <c r="AA330" i="89"/>
  <c r="Z331" i="89"/>
  <c r="AA331" i="89"/>
  <c r="Z332" i="89"/>
  <c r="AA332" i="89"/>
  <c r="Z333" i="89"/>
  <c r="AA333" i="89"/>
  <c r="Z334" i="89"/>
  <c r="AA334" i="89"/>
  <c r="Z335" i="89"/>
  <c r="AA335" i="89"/>
  <c r="Z336" i="89"/>
  <c r="AA336" i="89"/>
  <c r="Z337" i="89"/>
  <c r="AA337" i="89"/>
  <c r="Z338" i="89"/>
  <c r="AA338" i="89"/>
  <c r="Z339" i="89"/>
  <c r="AA339" i="89"/>
  <c r="Z340" i="89"/>
  <c r="AA340" i="89"/>
  <c r="Z341" i="89"/>
  <c r="AA341" i="89"/>
  <c r="Z342" i="89"/>
  <c r="AA342" i="89"/>
  <c r="Z343" i="89"/>
  <c r="AA343" i="89"/>
  <c r="Z344" i="89"/>
  <c r="AA344" i="89"/>
  <c r="Z345" i="89"/>
  <c r="AA345" i="89"/>
  <c r="Z346" i="89"/>
  <c r="AA346" i="89"/>
  <c r="Z347" i="89"/>
  <c r="AA347" i="89"/>
  <c r="Z348" i="89"/>
  <c r="AA348" i="89"/>
  <c r="Z349" i="89"/>
  <c r="AA349" i="89"/>
  <c r="Z350" i="89"/>
  <c r="AA350" i="89"/>
  <c r="Z351" i="89"/>
  <c r="AA351" i="89"/>
  <c r="Z352" i="89"/>
  <c r="AA352" i="89"/>
  <c r="Z353" i="89"/>
  <c r="AA353" i="89"/>
  <c r="Z354" i="89"/>
  <c r="AA354" i="89"/>
  <c r="Z355" i="89"/>
  <c r="AA355" i="89"/>
  <c r="Z356" i="89"/>
  <c r="AA356" i="89"/>
  <c r="Z357" i="89"/>
  <c r="AA357" i="89"/>
  <c r="Z358" i="89"/>
  <c r="AA358" i="89"/>
  <c r="Z359" i="89"/>
  <c r="AA359" i="89"/>
  <c r="Z360" i="89"/>
  <c r="AA360" i="89"/>
  <c r="Z361" i="89"/>
  <c r="AA361" i="89"/>
  <c r="Z362" i="89"/>
  <c r="AA362" i="89"/>
  <c r="Z363" i="89"/>
  <c r="AA363" i="89"/>
  <c r="Z364" i="89"/>
  <c r="AA364" i="89"/>
  <c r="Z365" i="89"/>
  <c r="AA365" i="89"/>
  <c r="Z366" i="89"/>
  <c r="AA366" i="89"/>
  <c r="Z367" i="89"/>
  <c r="AA367" i="89"/>
  <c r="Z368" i="89"/>
  <c r="AA368" i="89"/>
  <c r="Z369" i="89"/>
  <c r="AA369" i="89"/>
  <c r="Z370" i="89"/>
  <c r="AA370" i="89"/>
  <c r="Z371" i="89"/>
  <c r="AA371" i="89"/>
  <c r="Z372" i="89"/>
  <c r="AA372" i="89"/>
  <c r="Z373" i="89"/>
  <c r="AA373" i="89"/>
  <c r="Z374" i="89"/>
  <c r="AA374" i="89"/>
  <c r="Z375" i="89"/>
  <c r="AA375" i="89"/>
  <c r="Z376" i="89"/>
  <c r="AA376" i="89"/>
  <c r="Z377" i="89"/>
  <c r="AA377" i="89"/>
  <c r="Z378" i="89"/>
  <c r="AA378" i="89"/>
  <c r="Z379" i="89"/>
  <c r="AA379" i="89"/>
  <c r="Z380" i="89"/>
  <c r="AA380" i="89"/>
  <c r="Z381" i="89"/>
  <c r="AA381" i="89"/>
  <c r="Z382" i="89"/>
  <c r="AA382" i="89"/>
  <c r="Z383" i="89"/>
  <c r="AA383" i="89"/>
  <c r="Z384" i="89"/>
  <c r="AA384" i="89"/>
  <c r="Z385" i="89"/>
  <c r="AA385" i="89"/>
  <c r="Z386" i="89"/>
  <c r="AA386" i="89"/>
  <c r="Z387" i="89"/>
  <c r="AA387" i="89"/>
  <c r="Z388" i="89"/>
  <c r="AA388" i="89"/>
  <c r="Z389" i="89"/>
  <c r="AA389" i="89"/>
  <c r="Z390" i="89"/>
  <c r="AA390" i="89"/>
  <c r="Z391" i="89"/>
  <c r="AA391" i="89"/>
  <c r="Z392" i="89"/>
  <c r="AA392" i="89"/>
  <c r="Z393" i="89"/>
  <c r="AA393" i="89"/>
  <c r="Z394" i="89"/>
  <c r="AA394" i="89"/>
  <c r="Z395" i="89"/>
  <c r="AA395" i="89"/>
  <c r="Z396" i="89"/>
  <c r="AA396" i="89"/>
  <c r="Z397" i="89"/>
  <c r="AA397" i="89"/>
  <c r="Z398" i="89"/>
  <c r="AA398" i="89"/>
  <c r="Z399" i="89"/>
  <c r="AA399" i="89"/>
  <c r="Z400" i="89"/>
  <c r="AA400" i="89"/>
  <c r="Z401" i="89"/>
  <c r="AA401" i="89"/>
  <c r="Z402" i="89"/>
  <c r="AA402" i="89"/>
  <c r="Z403" i="89"/>
  <c r="AA403" i="89"/>
  <c r="AA4" i="89"/>
  <c r="Z4" i="89"/>
  <c r="T5" i="89"/>
  <c r="U5" i="89"/>
  <c r="V5" i="89"/>
  <c r="W5" i="89"/>
  <c r="X5" i="89"/>
  <c r="T6" i="89"/>
  <c r="U6" i="89"/>
  <c r="V6" i="89"/>
  <c r="W6" i="89"/>
  <c r="X6" i="89"/>
  <c r="T7" i="89"/>
  <c r="U7" i="89"/>
  <c r="V7" i="89"/>
  <c r="W7" i="89"/>
  <c r="X7" i="89"/>
  <c r="T8" i="89"/>
  <c r="U8" i="89"/>
  <c r="V8" i="89"/>
  <c r="W8" i="89"/>
  <c r="X8" i="89"/>
  <c r="T9" i="89"/>
  <c r="U9" i="89"/>
  <c r="V9" i="89"/>
  <c r="W9" i="89"/>
  <c r="X9" i="89"/>
  <c r="T10" i="89"/>
  <c r="U10" i="89"/>
  <c r="V10" i="89"/>
  <c r="W10" i="89"/>
  <c r="X10" i="89"/>
  <c r="T11" i="89"/>
  <c r="U11" i="89"/>
  <c r="V11" i="89"/>
  <c r="W11" i="89"/>
  <c r="X11" i="89"/>
  <c r="T12" i="89"/>
  <c r="U12" i="89"/>
  <c r="V12" i="89"/>
  <c r="W12" i="89"/>
  <c r="X12" i="89"/>
  <c r="T13" i="89"/>
  <c r="U13" i="89"/>
  <c r="V13" i="89"/>
  <c r="W13" i="89"/>
  <c r="X13" i="89"/>
  <c r="T14" i="89"/>
  <c r="U14" i="89"/>
  <c r="V14" i="89"/>
  <c r="W14" i="89"/>
  <c r="X14" i="89"/>
  <c r="T15" i="89"/>
  <c r="U15" i="89"/>
  <c r="V15" i="89"/>
  <c r="W15" i="89"/>
  <c r="X15" i="89"/>
  <c r="T16" i="89"/>
  <c r="U16" i="89"/>
  <c r="V16" i="89"/>
  <c r="W16" i="89"/>
  <c r="X16" i="89"/>
  <c r="T17" i="89"/>
  <c r="U17" i="89"/>
  <c r="V17" i="89"/>
  <c r="W17" i="89"/>
  <c r="X17" i="89"/>
  <c r="T18" i="89"/>
  <c r="U18" i="89"/>
  <c r="V18" i="89"/>
  <c r="W18" i="89"/>
  <c r="X18" i="89"/>
  <c r="T19" i="89"/>
  <c r="U19" i="89"/>
  <c r="V19" i="89"/>
  <c r="W19" i="89"/>
  <c r="X19" i="89"/>
  <c r="T20" i="89"/>
  <c r="U20" i="89"/>
  <c r="V20" i="89"/>
  <c r="W20" i="89"/>
  <c r="X20" i="89"/>
  <c r="T21" i="89"/>
  <c r="U21" i="89"/>
  <c r="V21" i="89"/>
  <c r="W21" i="89"/>
  <c r="X21" i="89"/>
  <c r="T22" i="89"/>
  <c r="U22" i="89"/>
  <c r="V22" i="89"/>
  <c r="W22" i="89"/>
  <c r="X22" i="89"/>
  <c r="T23" i="89"/>
  <c r="U23" i="89"/>
  <c r="V23" i="89"/>
  <c r="W23" i="89"/>
  <c r="X23" i="89"/>
  <c r="T24" i="89"/>
  <c r="U24" i="89"/>
  <c r="V24" i="89"/>
  <c r="W24" i="89"/>
  <c r="X24" i="89"/>
  <c r="T25" i="89"/>
  <c r="U25" i="89"/>
  <c r="V25" i="89"/>
  <c r="W25" i="89"/>
  <c r="X25" i="89"/>
  <c r="T26" i="89"/>
  <c r="U26" i="89"/>
  <c r="V26" i="89"/>
  <c r="W26" i="89"/>
  <c r="X26" i="89"/>
  <c r="T27" i="89"/>
  <c r="U27" i="89"/>
  <c r="V27" i="89"/>
  <c r="W27" i="89"/>
  <c r="X27" i="89"/>
  <c r="T28" i="89"/>
  <c r="U28" i="89"/>
  <c r="V28" i="89"/>
  <c r="W28" i="89"/>
  <c r="X28" i="89"/>
  <c r="T29" i="89"/>
  <c r="U29" i="89"/>
  <c r="V29" i="89"/>
  <c r="W29" i="89"/>
  <c r="X29" i="89"/>
  <c r="T30" i="89"/>
  <c r="U30" i="89"/>
  <c r="V30" i="89"/>
  <c r="W30" i="89"/>
  <c r="X30" i="89"/>
  <c r="T31" i="89"/>
  <c r="U31" i="89"/>
  <c r="V31" i="89"/>
  <c r="W31" i="89"/>
  <c r="X31" i="89"/>
  <c r="T32" i="89"/>
  <c r="U32" i="89"/>
  <c r="V32" i="89"/>
  <c r="W32" i="89"/>
  <c r="X32" i="89"/>
  <c r="T33" i="89"/>
  <c r="U33" i="89"/>
  <c r="V33" i="89"/>
  <c r="W33" i="89"/>
  <c r="X33" i="89"/>
  <c r="T34" i="89"/>
  <c r="U34" i="89"/>
  <c r="V34" i="89"/>
  <c r="W34" i="89"/>
  <c r="X34" i="89"/>
  <c r="T35" i="89"/>
  <c r="U35" i="89"/>
  <c r="V35" i="89"/>
  <c r="W35" i="89"/>
  <c r="X35" i="89"/>
  <c r="T36" i="89"/>
  <c r="U36" i="89"/>
  <c r="V36" i="89"/>
  <c r="W36" i="89"/>
  <c r="X36" i="89"/>
  <c r="T37" i="89"/>
  <c r="U37" i="89"/>
  <c r="V37" i="89"/>
  <c r="W37" i="89"/>
  <c r="X37" i="89"/>
  <c r="T38" i="89"/>
  <c r="U38" i="89"/>
  <c r="V38" i="89"/>
  <c r="W38" i="89"/>
  <c r="X38" i="89"/>
  <c r="T39" i="89"/>
  <c r="U39" i="89"/>
  <c r="V39" i="89"/>
  <c r="W39" i="89"/>
  <c r="X39" i="89"/>
  <c r="T40" i="89"/>
  <c r="U40" i="89"/>
  <c r="V40" i="89"/>
  <c r="W40" i="89"/>
  <c r="X40" i="89"/>
  <c r="T41" i="89"/>
  <c r="U41" i="89"/>
  <c r="V41" i="89"/>
  <c r="W41" i="89"/>
  <c r="X41" i="89"/>
  <c r="T42" i="89"/>
  <c r="U42" i="89"/>
  <c r="V42" i="89"/>
  <c r="W42" i="89"/>
  <c r="X42" i="89"/>
  <c r="T43" i="89"/>
  <c r="U43" i="89"/>
  <c r="V43" i="89"/>
  <c r="W43" i="89"/>
  <c r="X43" i="89"/>
  <c r="T44" i="89"/>
  <c r="U44" i="89"/>
  <c r="V44" i="89"/>
  <c r="W44" i="89"/>
  <c r="X44" i="89"/>
  <c r="T45" i="89"/>
  <c r="U45" i="89"/>
  <c r="V45" i="89"/>
  <c r="W45" i="89"/>
  <c r="X45" i="89"/>
  <c r="T46" i="89"/>
  <c r="U46" i="89"/>
  <c r="V46" i="89"/>
  <c r="W46" i="89"/>
  <c r="X46" i="89"/>
  <c r="T47" i="89"/>
  <c r="U47" i="89"/>
  <c r="V47" i="89"/>
  <c r="W47" i="89"/>
  <c r="X47" i="89"/>
  <c r="T48" i="89"/>
  <c r="U48" i="89"/>
  <c r="V48" i="89"/>
  <c r="W48" i="89"/>
  <c r="X48" i="89"/>
  <c r="T49" i="89"/>
  <c r="U49" i="89"/>
  <c r="V49" i="89"/>
  <c r="W49" i="89"/>
  <c r="X49" i="89"/>
  <c r="T50" i="89"/>
  <c r="U50" i="89"/>
  <c r="V50" i="89"/>
  <c r="W50" i="89"/>
  <c r="X50" i="89"/>
  <c r="T51" i="89"/>
  <c r="U51" i="89"/>
  <c r="V51" i="89"/>
  <c r="W51" i="89"/>
  <c r="X51" i="89"/>
  <c r="T52" i="89"/>
  <c r="U52" i="89"/>
  <c r="V52" i="89"/>
  <c r="W52" i="89"/>
  <c r="X52" i="89"/>
  <c r="T53" i="89"/>
  <c r="U53" i="89"/>
  <c r="V53" i="89"/>
  <c r="W53" i="89"/>
  <c r="X53" i="89"/>
  <c r="T54" i="89"/>
  <c r="U54" i="89"/>
  <c r="V54" i="89"/>
  <c r="W54" i="89"/>
  <c r="X54" i="89"/>
  <c r="T55" i="89"/>
  <c r="U55" i="89"/>
  <c r="V55" i="89"/>
  <c r="W55" i="89"/>
  <c r="X55" i="89"/>
  <c r="T56" i="89"/>
  <c r="U56" i="89"/>
  <c r="V56" i="89"/>
  <c r="W56" i="89"/>
  <c r="X56" i="89"/>
  <c r="T57" i="89"/>
  <c r="U57" i="89"/>
  <c r="V57" i="89"/>
  <c r="W57" i="89"/>
  <c r="X57" i="89"/>
  <c r="T58" i="89"/>
  <c r="U58" i="89"/>
  <c r="V58" i="89"/>
  <c r="W58" i="89"/>
  <c r="X58" i="89"/>
  <c r="T59" i="89"/>
  <c r="U59" i="89"/>
  <c r="V59" i="89"/>
  <c r="W59" i="89"/>
  <c r="X59" i="89"/>
  <c r="T60" i="89"/>
  <c r="U60" i="89"/>
  <c r="V60" i="89"/>
  <c r="W60" i="89"/>
  <c r="X60" i="89"/>
  <c r="T61" i="89"/>
  <c r="U61" i="89"/>
  <c r="V61" i="89"/>
  <c r="W61" i="89"/>
  <c r="X61" i="89"/>
  <c r="T62" i="89"/>
  <c r="U62" i="89"/>
  <c r="V62" i="89"/>
  <c r="W62" i="89"/>
  <c r="X62" i="89"/>
  <c r="T63" i="89"/>
  <c r="U63" i="89"/>
  <c r="V63" i="89"/>
  <c r="W63" i="89"/>
  <c r="X63" i="89"/>
  <c r="T64" i="89"/>
  <c r="U64" i="89"/>
  <c r="V64" i="89"/>
  <c r="W64" i="89"/>
  <c r="X64" i="89"/>
  <c r="T65" i="89"/>
  <c r="U65" i="89"/>
  <c r="V65" i="89"/>
  <c r="W65" i="89"/>
  <c r="X65" i="89"/>
  <c r="T66" i="89"/>
  <c r="U66" i="89"/>
  <c r="V66" i="89"/>
  <c r="W66" i="89"/>
  <c r="X66" i="89"/>
  <c r="T67" i="89"/>
  <c r="U67" i="89"/>
  <c r="V67" i="89"/>
  <c r="W67" i="89"/>
  <c r="X67" i="89"/>
  <c r="T68" i="89"/>
  <c r="U68" i="89"/>
  <c r="V68" i="89"/>
  <c r="W68" i="89"/>
  <c r="X68" i="89"/>
  <c r="T69" i="89"/>
  <c r="U69" i="89"/>
  <c r="V69" i="89"/>
  <c r="W69" i="89"/>
  <c r="X69" i="89"/>
  <c r="T70" i="89"/>
  <c r="U70" i="89"/>
  <c r="V70" i="89"/>
  <c r="W70" i="89"/>
  <c r="X70" i="89"/>
  <c r="T71" i="89"/>
  <c r="U71" i="89"/>
  <c r="V71" i="89"/>
  <c r="W71" i="89"/>
  <c r="X71" i="89"/>
  <c r="T72" i="89"/>
  <c r="U72" i="89"/>
  <c r="V72" i="89"/>
  <c r="W72" i="89"/>
  <c r="X72" i="89"/>
  <c r="T73" i="89"/>
  <c r="U73" i="89"/>
  <c r="V73" i="89"/>
  <c r="W73" i="89"/>
  <c r="X73" i="89"/>
  <c r="T74" i="89"/>
  <c r="U74" i="89"/>
  <c r="V74" i="89"/>
  <c r="W74" i="89"/>
  <c r="X74" i="89"/>
  <c r="T75" i="89"/>
  <c r="U75" i="89"/>
  <c r="V75" i="89"/>
  <c r="W75" i="89"/>
  <c r="X75" i="89"/>
  <c r="T76" i="89"/>
  <c r="U76" i="89"/>
  <c r="V76" i="89"/>
  <c r="W76" i="89"/>
  <c r="X76" i="89"/>
  <c r="T77" i="89"/>
  <c r="U77" i="89"/>
  <c r="V77" i="89"/>
  <c r="W77" i="89"/>
  <c r="X77" i="89"/>
  <c r="T78" i="89"/>
  <c r="U78" i="89"/>
  <c r="V78" i="89"/>
  <c r="W78" i="89"/>
  <c r="X78" i="89"/>
  <c r="T79" i="89"/>
  <c r="U79" i="89"/>
  <c r="V79" i="89"/>
  <c r="W79" i="89"/>
  <c r="X79" i="89"/>
  <c r="T80" i="89"/>
  <c r="U80" i="89"/>
  <c r="V80" i="89"/>
  <c r="W80" i="89"/>
  <c r="X80" i="89"/>
  <c r="T81" i="89"/>
  <c r="U81" i="89"/>
  <c r="V81" i="89"/>
  <c r="W81" i="89"/>
  <c r="X81" i="89"/>
  <c r="T82" i="89"/>
  <c r="U82" i="89"/>
  <c r="V82" i="89"/>
  <c r="W82" i="89"/>
  <c r="X82" i="89"/>
  <c r="T83" i="89"/>
  <c r="U83" i="89"/>
  <c r="V83" i="89"/>
  <c r="W83" i="89"/>
  <c r="X83" i="89"/>
  <c r="T84" i="89"/>
  <c r="U84" i="89"/>
  <c r="V84" i="89"/>
  <c r="W84" i="89"/>
  <c r="X84" i="89"/>
  <c r="T85" i="89"/>
  <c r="U85" i="89"/>
  <c r="V85" i="89"/>
  <c r="W85" i="89"/>
  <c r="X85" i="89"/>
  <c r="T86" i="89"/>
  <c r="U86" i="89"/>
  <c r="V86" i="89"/>
  <c r="W86" i="89"/>
  <c r="X86" i="89"/>
  <c r="T87" i="89"/>
  <c r="U87" i="89"/>
  <c r="V87" i="89"/>
  <c r="W87" i="89"/>
  <c r="X87" i="89"/>
  <c r="T88" i="89"/>
  <c r="U88" i="89"/>
  <c r="V88" i="89"/>
  <c r="W88" i="89"/>
  <c r="X88" i="89"/>
  <c r="T89" i="89"/>
  <c r="U89" i="89"/>
  <c r="V89" i="89"/>
  <c r="W89" i="89"/>
  <c r="X89" i="89"/>
  <c r="T90" i="89"/>
  <c r="U90" i="89"/>
  <c r="V90" i="89"/>
  <c r="W90" i="89"/>
  <c r="X90" i="89"/>
  <c r="T91" i="89"/>
  <c r="U91" i="89"/>
  <c r="V91" i="89"/>
  <c r="W91" i="89"/>
  <c r="X91" i="89"/>
  <c r="T92" i="89"/>
  <c r="U92" i="89"/>
  <c r="V92" i="89"/>
  <c r="W92" i="89"/>
  <c r="X92" i="89"/>
  <c r="T93" i="89"/>
  <c r="U93" i="89"/>
  <c r="V93" i="89"/>
  <c r="W93" i="89"/>
  <c r="X93" i="89"/>
  <c r="T94" i="89"/>
  <c r="U94" i="89"/>
  <c r="V94" i="89"/>
  <c r="W94" i="89"/>
  <c r="X94" i="89"/>
  <c r="T95" i="89"/>
  <c r="U95" i="89"/>
  <c r="V95" i="89"/>
  <c r="W95" i="89"/>
  <c r="X95" i="89"/>
  <c r="T96" i="89"/>
  <c r="U96" i="89"/>
  <c r="V96" i="89"/>
  <c r="W96" i="89"/>
  <c r="X96" i="89"/>
  <c r="T97" i="89"/>
  <c r="U97" i="89"/>
  <c r="V97" i="89"/>
  <c r="W97" i="89"/>
  <c r="X97" i="89"/>
  <c r="T98" i="89"/>
  <c r="U98" i="89"/>
  <c r="V98" i="89"/>
  <c r="W98" i="89"/>
  <c r="X98" i="89"/>
  <c r="T99" i="89"/>
  <c r="U99" i="89"/>
  <c r="V99" i="89"/>
  <c r="W99" i="89"/>
  <c r="X99" i="89"/>
  <c r="T100" i="89"/>
  <c r="U100" i="89"/>
  <c r="V100" i="89"/>
  <c r="W100" i="89"/>
  <c r="X100" i="89"/>
  <c r="T101" i="89"/>
  <c r="U101" i="89"/>
  <c r="V101" i="89"/>
  <c r="W101" i="89"/>
  <c r="X101" i="89"/>
  <c r="T102" i="89"/>
  <c r="U102" i="89"/>
  <c r="V102" i="89"/>
  <c r="W102" i="89"/>
  <c r="X102" i="89"/>
  <c r="T103" i="89"/>
  <c r="U103" i="89"/>
  <c r="V103" i="89"/>
  <c r="W103" i="89"/>
  <c r="X103" i="89"/>
  <c r="T104" i="89"/>
  <c r="U104" i="89"/>
  <c r="V104" i="89"/>
  <c r="W104" i="89"/>
  <c r="X104" i="89"/>
  <c r="T105" i="89"/>
  <c r="U105" i="89"/>
  <c r="V105" i="89"/>
  <c r="W105" i="89"/>
  <c r="X105" i="89"/>
  <c r="T106" i="89"/>
  <c r="U106" i="89"/>
  <c r="V106" i="89"/>
  <c r="W106" i="89"/>
  <c r="X106" i="89"/>
  <c r="T107" i="89"/>
  <c r="U107" i="89"/>
  <c r="V107" i="89"/>
  <c r="W107" i="89"/>
  <c r="X107" i="89"/>
  <c r="T108" i="89"/>
  <c r="U108" i="89"/>
  <c r="V108" i="89"/>
  <c r="W108" i="89"/>
  <c r="X108" i="89"/>
  <c r="T109" i="89"/>
  <c r="U109" i="89"/>
  <c r="V109" i="89"/>
  <c r="W109" i="89"/>
  <c r="X109" i="89"/>
  <c r="T110" i="89"/>
  <c r="U110" i="89"/>
  <c r="V110" i="89"/>
  <c r="W110" i="89"/>
  <c r="X110" i="89"/>
  <c r="T111" i="89"/>
  <c r="U111" i="89"/>
  <c r="V111" i="89"/>
  <c r="W111" i="89"/>
  <c r="X111" i="89"/>
  <c r="T112" i="89"/>
  <c r="U112" i="89"/>
  <c r="V112" i="89"/>
  <c r="W112" i="89"/>
  <c r="X112" i="89"/>
  <c r="T113" i="89"/>
  <c r="U113" i="89"/>
  <c r="V113" i="89"/>
  <c r="W113" i="89"/>
  <c r="X113" i="89"/>
  <c r="T114" i="89"/>
  <c r="U114" i="89"/>
  <c r="V114" i="89"/>
  <c r="W114" i="89"/>
  <c r="X114" i="89"/>
  <c r="T115" i="89"/>
  <c r="U115" i="89"/>
  <c r="V115" i="89"/>
  <c r="W115" i="89"/>
  <c r="X115" i="89"/>
  <c r="T116" i="89"/>
  <c r="U116" i="89"/>
  <c r="V116" i="89"/>
  <c r="W116" i="89"/>
  <c r="X116" i="89"/>
  <c r="T117" i="89"/>
  <c r="U117" i="89"/>
  <c r="V117" i="89"/>
  <c r="W117" i="89"/>
  <c r="X117" i="89"/>
  <c r="T118" i="89"/>
  <c r="U118" i="89"/>
  <c r="V118" i="89"/>
  <c r="W118" i="89"/>
  <c r="X118" i="89"/>
  <c r="T119" i="89"/>
  <c r="U119" i="89"/>
  <c r="V119" i="89"/>
  <c r="W119" i="89"/>
  <c r="X119" i="89"/>
  <c r="T120" i="89"/>
  <c r="U120" i="89"/>
  <c r="V120" i="89"/>
  <c r="W120" i="89"/>
  <c r="X120" i="89"/>
  <c r="T121" i="89"/>
  <c r="U121" i="89"/>
  <c r="V121" i="89"/>
  <c r="W121" i="89"/>
  <c r="X121" i="89"/>
  <c r="T122" i="89"/>
  <c r="U122" i="89"/>
  <c r="V122" i="89"/>
  <c r="W122" i="89"/>
  <c r="X122" i="89"/>
  <c r="T123" i="89"/>
  <c r="U123" i="89"/>
  <c r="V123" i="89"/>
  <c r="W123" i="89"/>
  <c r="X123" i="89"/>
  <c r="T124" i="89"/>
  <c r="U124" i="89"/>
  <c r="V124" i="89"/>
  <c r="W124" i="89"/>
  <c r="X124" i="89"/>
  <c r="T125" i="89"/>
  <c r="U125" i="89"/>
  <c r="V125" i="89"/>
  <c r="W125" i="89"/>
  <c r="X125" i="89"/>
  <c r="T126" i="89"/>
  <c r="U126" i="89"/>
  <c r="V126" i="89"/>
  <c r="W126" i="89"/>
  <c r="X126" i="89"/>
  <c r="T127" i="89"/>
  <c r="U127" i="89"/>
  <c r="V127" i="89"/>
  <c r="W127" i="89"/>
  <c r="X127" i="89"/>
  <c r="T128" i="89"/>
  <c r="U128" i="89"/>
  <c r="V128" i="89"/>
  <c r="W128" i="89"/>
  <c r="X128" i="89"/>
  <c r="T129" i="89"/>
  <c r="U129" i="89"/>
  <c r="V129" i="89"/>
  <c r="W129" i="89"/>
  <c r="X129" i="89"/>
  <c r="T130" i="89"/>
  <c r="U130" i="89"/>
  <c r="V130" i="89"/>
  <c r="W130" i="89"/>
  <c r="X130" i="89"/>
  <c r="T131" i="89"/>
  <c r="U131" i="89"/>
  <c r="V131" i="89"/>
  <c r="W131" i="89"/>
  <c r="X131" i="89"/>
  <c r="T132" i="89"/>
  <c r="U132" i="89"/>
  <c r="V132" i="89"/>
  <c r="W132" i="89"/>
  <c r="X132" i="89"/>
  <c r="T133" i="89"/>
  <c r="U133" i="89"/>
  <c r="V133" i="89"/>
  <c r="W133" i="89"/>
  <c r="X133" i="89"/>
  <c r="T134" i="89"/>
  <c r="U134" i="89"/>
  <c r="V134" i="89"/>
  <c r="W134" i="89"/>
  <c r="X134" i="89"/>
  <c r="T135" i="89"/>
  <c r="U135" i="89"/>
  <c r="V135" i="89"/>
  <c r="W135" i="89"/>
  <c r="X135" i="89"/>
  <c r="T136" i="89"/>
  <c r="U136" i="89"/>
  <c r="V136" i="89"/>
  <c r="W136" i="89"/>
  <c r="X136" i="89"/>
  <c r="T137" i="89"/>
  <c r="U137" i="89"/>
  <c r="V137" i="89"/>
  <c r="W137" i="89"/>
  <c r="X137" i="89"/>
  <c r="T138" i="89"/>
  <c r="U138" i="89"/>
  <c r="V138" i="89"/>
  <c r="W138" i="89"/>
  <c r="X138" i="89"/>
  <c r="T139" i="89"/>
  <c r="U139" i="89"/>
  <c r="V139" i="89"/>
  <c r="W139" i="89"/>
  <c r="X139" i="89"/>
  <c r="T140" i="89"/>
  <c r="U140" i="89"/>
  <c r="V140" i="89"/>
  <c r="W140" i="89"/>
  <c r="X140" i="89"/>
  <c r="T141" i="89"/>
  <c r="U141" i="89"/>
  <c r="V141" i="89"/>
  <c r="W141" i="89"/>
  <c r="X141" i="89"/>
  <c r="T142" i="89"/>
  <c r="U142" i="89"/>
  <c r="V142" i="89"/>
  <c r="W142" i="89"/>
  <c r="X142" i="89"/>
  <c r="T143" i="89"/>
  <c r="U143" i="89"/>
  <c r="V143" i="89"/>
  <c r="W143" i="89"/>
  <c r="X143" i="89"/>
  <c r="T144" i="89"/>
  <c r="U144" i="89"/>
  <c r="V144" i="89"/>
  <c r="W144" i="89"/>
  <c r="X144" i="89"/>
  <c r="T145" i="89"/>
  <c r="U145" i="89"/>
  <c r="V145" i="89"/>
  <c r="W145" i="89"/>
  <c r="X145" i="89"/>
  <c r="T146" i="89"/>
  <c r="U146" i="89"/>
  <c r="V146" i="89"/>
  <c r="W146" i="89"/>
  <c r="X146" i="89"/>
  <c r="T147" i="89"/>
  <c r="U147" i="89"/>
  <c r="V147" i="89"/>
  <c r="W147" i="89"/>
  <c r="X147" i="89"/>
  <c r="T148" i="89"/>
  <c r="U148" i="89"/>
  <c r="V148" i="89"/>
  <c r="W148" i="89"/>
  <c r="X148" i="89"/>
  <c r="T149" i="89"/>
  <c r="U149" i="89"/>
  <c r="V149" i="89"/>
  <c r="W149" i="89"/>
  <c r="X149" i="89"/>
  <c r="T150" i="89"/>
  <c r="U150" i="89"/>
  <c r="V150" i="89"/>
  <c r="W150" i="89"/>
  <c r="X150" i="89"/>
  <c r="T151" i="89"/>
  <c r="U151" i="89"/>
  <c r="V151" i="89"/>
  <c r="W151" i="89"/>
  <c r="X151" i="89"/>
  <c r="T152" i="89"/>
  <c r="U152" i="89"/>
  <c r="V152" i="89"/>
  <c r="W152" i="89"/>
  <c r="X152" i="89"/>
  <c r="T153" i="89"/>
  <c r="U153" i="89"/>
  <c r="V153" i="89"/>
  <c r="W153" i="89"/>
  <c r="X153" i="89"/>
  <c r="T154" i="89"/>
  <c r="U154" i="89"/>
  <c r="V154" i="89"/>
  <c r="W154" i="89"/>
  <c r="X154" i="89"/>
  <c r="T155" i="89"/>
  <c r="U155" i="89"/>
  <c r="V155" i="89"/>
  <c r="W155" i="89"/>
  <c r="X155" i="89"/>
  <c r="T156" i="89"/>
  <c r="U156" i="89"/>
  <c r="V156" i="89"/>
  <c r="W156" i="89"/>
  <c r="X156" i="89"/>
  <c r="T157" i="89"/>
  <c r="U157" i="89"/>
  <c r="V157" i="89"/>
  <c r="W157" i="89"/>
  <c r="X157" i="89"/>
  <c r="T158" i="89"/>
  <c r="U158" i="89"/>
  <c r="V158" i="89"/>
  <c r="W158" i="89"/>
  <c r="X158" i="89"/>
  <c r="T159" i="89"/>
  <c r="U159" i="89"/>
  <c r="V159" i="89"/>
  <c r="W159" i="89"/>
  <c r="X159" i="89"/>
  <c r="T160" i="89"/>
  <c r="U160" i="89"/>
  <c r="V160" i="89"/>
  <c r="W160" i="89"/>
  <c r="X160" i="89"/>
  <c r="T161" i="89"/>
  <c r="U161" i="89"/>
  <c r="V161" i="89"/>
  <c r="W161" i="89"/>
  <c r="X161" i="89"/>
  <c r="T162" i="89"/>
  <c r="U162" i="89"/>
  <c r="V162" i="89"/>
  <c r="W162" i="89"/>
  <c r="X162" i="89"/>
  <c r="T163" i="89"/>
  <c r="U163" i="89"/>
  <c r="V163" i="89"/>
  <c r="W163" i="89"/>
  <c r="X163" i="89"/>
  <c r="T164" i="89"/>
  <c r="U164" i="89"/>
  <c r="V164" i="89"/>
  <c r="W164" i="89"/>
  <c r="X164" i="89"/>
  <c r="T165" i="89"/>
  <c r="U165" i="89"/>
  <c r="V165" i="89"/>
  <c r="W165" i="89"/>
  <c r="X165" i="89"/>
  <c r="T166" i="89"/>
  <c r="U166" i="89"/>
  <c r="V166" i="89"/>
  <c r="W166" i="89"/>
  <c r="X166" i="89"/>
  <c r="T167" i="89"/>
  <c r="U167" i="89"/>
  <c r="V167" i="89"/>
  <c r="W167" i="89"/>
  <c r="X167" i="89"/>
  <c r="T168" i="89"/>
  <c r="U168" i="89"/>
  <c r="V168" i="89"/>
  <c r="W168" i="89"/>
  <c r="X168" i="89"/>
  <c r="T169" i="89"/>
  <c r="U169" i="89"/>
  <c r="V169" i="89"/>
  <c r="W169" i="89"/>
  <c r="X169" i="89"/>
  <c r="T170" i="89"/>
  <c r="U170" i="89"/>
  <c r="V170" i="89"/>
  <c r="W170" i="89"/>
  <c r="X170" i="89"/>
  <c r="T171" i="89"/>
  <c r="U171" i="89"/>
  <c r="V171" i="89"/>
  <c r="W171" i="89"/>
  <c r="X171" i="89"/>
  <c r="T172" i="89"/>
  <c r="U172" i="89"/>
  <c r="V172" i="89"/>
  <c r="W172" i="89"/>
  <c r="X172" i="89"/>
  <c r="T173" i="89"/>
  <c r="U173" i="89"/>
  <c r="V173" i="89"/>
  <c r="W173" i="89"/>
  <c r="X173" i="89"/>
  <c r="T174" i="89"/>
  <c r="U174" i="89"/>
  <c r="V174" i="89"/>
  <c r="W174" i="89"/>
  <c r="X174" i="89"/>
  <c r="T175" i="89"/>
  <c r="U175" i="89"/>
  <c r="V175" i="89"/>
  <c r="W175" i="89"/>
  <c r="X175" i="89"/>
  <c r="T176" i="89"/>
  <c r="U176" i="89"/>
  <c r="V176" i="89"/>
  <c r="W176" i="89"/>
  <c r="X176" i="89"/>
  <c r="T177" i="89"/>
  <c r="U177" i="89"/>
  <c r="V177" i="89"/>
  <c r="W177" i="89"/>
  <c r="X177" i="89"/>
  <c r="T178" i="89"/>
  <c r="U178" i="89"/>
  <c r="V178" i="89"/>
  <c r="W178" i="89"/>
  <c r="X178" i="89"/>
  <c r="T179" i="89"/>
  <c r="U179" i="89"/>
  <c r="V179" i="89"/>
  <c r="W179" i="89"/>
  <c r="X179" i="89"/>
  <c r="T180" i="89"/>
  <c r="U180" i="89"/>
  <c r="V180" i="89"/>
  <c r="W180" i="89"/>
  <c r="X180" i="89"/>
  <c r="T181" i="89"/>
  <c r="U181" i="89"/>
  <c r="V181" i="89"/>
  <c r="W181" i="89"/>
  <c r="X181" i="89"/>
  <c r="T182" i="89"/>
  <c r="U182" i="89"/>
  <c r="V182" i="89"/>
  <c r="W182" i="89"/>
  <c r="X182" i="89"/>
  <c r="T183" i="89"/>
  <c r="U183" i="89"/>
  <c r="V183" i="89"/>
  <c r="W183" i="89"/>
  <c r="X183" i="89"/>
  <c r="T184" i="89"/>
  <c r="U184" i="89"/>
  <c r="V184" i="89"/>
  <c r="W184" i="89"/>
  <c r="X184" i="89"/>
  <c r="T185" i="89"/>
  <c r="U185" i="89"/>
  <c r="V185" i="89"/>
  <c r="W185" i="89"/>
  <c r="X185" i="89"/>
  <c r="T186" i="89"/>
  <c r="U186" i="89"/>
  <c r="V186" i="89"/>
  <c r="W186" i="89"/>
  <c r="X186" i="89"/>
  <c r="T187" i="89"/>
  <c r="U187" i="89"/>
  <c r="V187" i="89"/>
  <c r="W187" i="89"/>
  <c r="X187" i="89"/>
  <c r="T188" i="89"/>
  <c r="U188" i="89"/>
  <c r="V188" i="89"/>
  <c r="W188" i="89"/>
  <c r="X188" i="89"/>
  <c r="T189" i="89"/>
  <c r="U189" i="89"/>
  <c r="V189" i="89"/>
  <c r="W189" i="89"/>
  <c r="X189" i="89"/>
  <c r="T190" i="89"/>
  <c r="U190" i="89"/>
  <c r="V190" i="89"/>
  <c r="W190" i="89"/>
  <c r="X190" i="89"/>
  <c r="T191" i="89"/>
  <c r="U191" i="89"/>
  <c r="V191" i="89"/>
  <c r="W191" i="89"/>
  <c r="X191" i="89"/>
  <c r="T192" i="89"/>
  <c r="U192" i="89"/>
  <c r="V192" i="89"/>
  <c r="W192" i="89"/>
  <c r="X192" i="89"/>
  <c r="T193" i="89"/>
  <c r="U193" i="89"/>
  <c r="V193" i="89"/>
  <c r="W193" i="89"/>
  <c r="X193" i="89"/>
  <c r="T194" i="89"/>
  <c r="U194" i="89"/>
  <c r="V194" i="89"/>
  <c r="W194" i="89"/>
  <c r="X194" i="89"/>
  <c r="T195" i="89"/>
  <c r="U195" i="89"/>
  <c r="V195" i="89"/>
  <c r="W195" i="89"/>
  <c r="X195" i="89"/>
  <c r="T196" i="89"/>
  <c r="U196" i="89"/>
  <c r="V196" i="89"/>
  <c r="W196" i="89"/>
  <c r="X196" i="89"/>
  <c r="T197" i="89"/>
  <c r="U197" i="89"/>
  <c r="V197" i="89"/>
  <c r="W197" i="89"/>
  <c r="X197" i="89"/>
  <c r="T198" i="89"/>
  <c r="U198" i="89"/>
  <c r="V198" i="89"/>
  <c r="W198" i="89"/>
  <c r="X198" i="89"/>
  <c r="T199" i="89"/>
  <c r="U199" i="89"/>
  <c r="V199" i="89"/>
  <c r="W199" i="89"/>
  <c r="X199" i="89"/>
  <c r="T200" i="89"/>
  <c r="U200" i="89"/>
  <c r="V200" i="89"/>
  <c r="W200" i="89"/>
  <c r="X200" i="89"/>
  <c r="T201" i="89"/>
  <c r="U201" i="89"/>
  <c r="V201" i="89"/>
  <c r="W201" i="89"/>
  <c r="X201" i="89"/>
  <c r="T202" i="89"/>
  <c r="U202" i="89"/>
  <c r="V202" i="89"/>
  <c r="W202" i="89"/>
  <c r="X202" i="89"/>
  <c r="T203" i="89"/>
  <c r="U203" i="89"/>
  <c r="V203" i="89"/>
  <c r="W203" i="89"/>
  <c r="X203" i="89"/>
  <c r="T204" i="89"/>
  <c r="U204" i="89"/>
  <c r="V204" i="89"/>
  <c r="W204" i="89"/>
  <c r="X204" i="89"/>
  <c r="T205" i="89"/>
  <c r="U205" i="89"/>
  <c r="V205" i="89"/>
  <c r="W205" i="89"/>
  <c r="X205" i="89"/>
  <c r="T206" i="89"/>
  <c r="U206" i="89"/>
  <c r="V206" i="89"/>
  <c r="W206" i="89"/>
  <c r="X206" i="89"/>
  <c r="T207" i="89"/>
  <c r="U207" i="89"/>
  <c r="V207" i="89"/>
  <c r="W207" i="89"/>
  <c r="X207" i="89"/>
  <c r="T208" i="89"/>
  <c r="U208" i="89"/>
  <c r="V208" i="89"/>
  <c r="W208" i="89"/>
  <c r="X208" i="89"/>
  <c r="T209" i="89"/>
  <c r="U209" i="89"/>
  <c r="V209" i="89"/>
  <c r="W209" i="89"/>
  <c r="X209" i="89"/>
  <c r="T210" i="89"/>
  <c r="U210" i="89"/>
  <c r="V210" i="89"/>
  <c r="W210" i="89"/>
  <c r="X210" i="89"/>
  <c r="T211" i="89"/>
  <c r="U211" i="89"/>
  <c r="V211" i="89"/>
  <c r="W211" i="89"/>
  <c r="X211" i="89"/>
  <c r="T212" i="89"/>
  <c r="U212" i="89"/>
  <c r="V212" i="89"/>
  <c r="W212" i="89"/>
  <c r="X212" i="89"/>
  <c r="T213" i="89"/>
  <c r="U213" i="89"/>
  <c r="V213" i="89"/>
  <c r="W213" i="89"/>
  <c r="X213" i="89"/>
  <c r="T214" i="89"/>
  <c r="U214" i="89"/>
  <c r="V214" i="89"/>
  <c r="W214" i="89"/>
  <c r="X214" i="89"/>
  <c r="T215" i="89"/>
  <c r="U215" i="89"/>
  <c r="V215" i="89"/>
  <c r="W215" i="89"/>
  <c r="X215" i="89"/>
  <c r="T216" i="89"/>
  <c r="U216" i="89"/>
  <c r="V216" i="89"/>
  <c r="W216" i="89"/>
  <c r="X216" i="89"/>
  <c r="T217" i="89"/>
  <c r="U217" i="89"/>
  <c r="V217" i="89"/>
  <c r="W217" i="89"/>
  <c r="X217" i="89"/>
  <c r="T218" i="89"/>
  <c r="U218" i="89"/>
  <c r="V218" i="89"/>
  <c r="W218" i="89"/>
  <c r="X218" i="89"/>
  <c r="T219" i="89"/>
  <c r="U219" i="89"/>
  <c r="V219" i="89"/>
  <c r="W219" i="89"/>
  <c r="X219" i="89"/>
  <c r="T220" i="89"/>
  <c r="U220" i="89"/>
  <c r="V220" i="89"/>
  <c r="W220" i="89"/>
  <c r="X220" i="89"/>
  <c r="T221" i="89"/>
  <c r="U221" i="89"/>
  <c r="V221" i="89"/>
  <c r="W221" i="89"/>
  <c r="X221" i="89"/>
  <c r="T222" i="89"/>
  <c r="U222" i="89"/>
  <c r="V222" i="89"/>
  <c r="W222" i="89"/>
  <c r="X222" i="89"/>
  <c r="T223" i="89"/>
  <c r="U223" i="89"/>
  <c r="V223" i="89"/>
  <c r="W223" i="89"/>
  <c r="X223" i="89"/>
  <c r="T224" i="89"/>
  <c r="U224" i="89"/>
  <c r="V224" i="89"/>
  <c r="W224" i="89"/>
  <c r="X224" i="89"/>
  <c r="T225" i="89"/>
  <c r="U225" i="89"/>
  <c r="V225" i="89"/>
  <c r="W225" i="89"/>
  <c r="X225" i="89"/>
  <c r="T226" i="89"/>
  <c r="U226" i="89"/>
  <c r="V226" i="89"/>
  <c r="W226" i="89"/>
  <c r="X226" i="89"/>
  <c r="T227" i="89"/>
  <c r="U227" i="89"/>
  <c r="V227" i="89"/>
  <c r="W227" i="89"/>
  <c r="X227" i="89"/>
  <c r="T228" i="89"/>
  <c r="U228" i="89"/>
  <c r="V228" i="89"/>
  <c r="W228" i="89"/>
  <c r="X228" i="89"/>
  <c r="T229" i="89"/>
  <c r="U229" i="89"/>
  <c r="V229" i="89"/>
  <c r="W229" i="89"/>
  <c r="X229" i="89"/>
  <c r="T230" i="89"/>
  <c r="U230" i="89"/>
  <c r="V230" i="89"/>
  <c r="W230" i="89"/>
  <c r="X230" i="89"/>
  <c r="T231" i="89"/>
  <c r="U231" i="89"/>
  <c r="V231" i="89"/>
  <c r="W231" i="89"/>
  <c r="X231" i="89"/>
  <c r="T232" i="89"/>
  <c r="U232" i="89"/>
  <c r="V232" i="89"/>
  <c r="W232" i="89"/>
  <c r="X232" i="89"/>
  <c r="T233" i="89"/>
  <c r="U233" i="89"/>
  <c r="V233" i="89"/>
  <c r="W233" i="89"/>
  <c r="X233" i="89"/>
  <c r="T234" i="89"/>
  <c r="U234" i="89"/>
  <c r="V234" i="89"/>
  <c r="W234" i="89"/>
  <c r="X234" i="89"/>
  <c r="T235" i="89"/>
  <c r="U235" i="89"/>
  <c r="V235" i="89"/>
  <c r="W235" i="89"/>
  <c r="X235" i="89"/>
  <c r="T236" i="89"/>
  <c r="U236" i="89"/>
  <c r="V236" i="89"/>
  <c r="W236" i="89"/>
  <c r="X236" i="89"/>
  <c r="T237" i="89"/>
  <c r="U237" i="89"/>
  <c r="V237" i="89"/>
  <c r="W237" i="89"/>
  <c r="X237" i="89"/>
  <c r="T238" i="89"/>
  <c r="U238" i="89"/>
  <c r="V238" i="89"/>
  <c r="W238" i="89"/>
  <c r="X238" i="89"/>
  <c r="T239" i="89"/>
  <c r="U239" i="89"/>
  <c r="V239" i="89"/>
  <c r="W239" i="89"/>
  <c r="X239" i="89"/>
  <c r="T240" i="89"/>
  <c r="U240" i="89"/>
  <c r="V240" i="89"/>
  <c r="W240" i="89"/>
  <c r="X240" i="89"/>
  <c r="T241" i="89"/>
  <c r="U241" i="89"/>
  <c r="V241" i="89"/>
  <c r="W241" i="89"/>
  <c r="X241" i="89"/>
  <c r="T242" i="89"/>
  <c r="U242" i="89"/>
  <c r="V242" i="89"/>
  <c r="W242" i="89"/>
  <c r="X242" i="89"/>
  <c r="T243" i="89"/>
  <c r="U243" i="89"/>
  <c r="V243" i="89"/>
  <c r="W243" i="89"/>
  <c r="X243" i="89"/>
  <c r="T244" i="89"/>
  <c r="U244" i="89"/>
  <c r="V244" i="89"/>
  <c r="W244" i="89"/>
  <c r="X244" i="89"/>
  <c r="T245" i="89"/>
  <c r="U245" i="89"/>
  <c r="V245" i="89"/>
  <c r="W245" i="89"/>
  <c r="X245" i="89"/>
  <c r="T246" i="89"/>
  <c r="U246" i="89"/>
  <c r="V246" i="89"/>
  <c r="W246" i="89"/>
  <c r="X246" i="89"/>
  <c r="T247" i="89"/>
  <c r="U247" i="89"/>
  <c r="V247" i="89"/>
  <c r="W247" i="89"/>
  <c r="X247" i="89"/>
  <c r="T248" i="89"/>
  <c r="U248" i="89"/>
  <c r="V248" i="89"/>
  <c r="W248" i="89"/>
  <c r="X248" i="89"/>
  <c r="T249" i="89"/>
  <c r="U249" i="89"/>
  <c r="V249" i="89"/>
  <c r="W249" i="89"/>
  <c r="X249" i="89"/>
  <c r="T250" i="89"/>
  <c r="U250" i="89"/>
  <c r="V250" i="89"/>
  <c r="W250" i="89"/>
  <c r="X250" i="89"/>
  <c r="T251" i="89"/>
  <c r="U251" i="89"/>
  <c r="V251" i="89"/>
  <c r="W251" i="89"/>
  <c r="X251" i="89"/>
  <c r="T252" i="89"/>
  <c r="U252" i="89"/>
  <c r="V252" i="89"/>
  <c r="W252" i="89"/>
  <c r="X252" i="89"/>
  <c r="T253" i="89"/>
  <c r="U253" i="89"/>
  <c r="V253" i="89"/>
  <c r="W253" i="89"/>
  <c r="X253" i="89"/>
  <c r="T254" i="89"/>
  <c r="U254" i="89"/>
  <c r="V254" i="89"/>
  <c r="W254" i="89"/>
  <c r="X254" i="89"/>
  <c r="T255" i="89"/>
  <c r="U255" i="89"/>
  <c r="V255" i="89"/>
  <c r="W255" i="89"/>
  <c r="X255" i="89"/>
  <c r="T256" i="89"/>
  <c r="U256" i="89"/>
  <c r="V256" i="89"/>
  <c r="W256" i="89"/>
  <c r="X256" i="89"/>
  <c r="T257" i="89"/>
  <c r="U257" i="89"/>
  <c r="V257" i="89"/>
  <c r="W257" i="89"/>
  <c r="X257" i="89"/>
  <c r="T258" i="89"/>
  <c r="U258" i="89"/>
  <c r="V258" i="89"/>
  <c r="W258" i="89"/>
  <c r="X258" i="89"/>
  <c r="T259" i="89"/>
  <c r="U259" i="89"/>
  <c r="V259" i="89"/>
  <c r="W259" i="89"/>
  <c r="X259" i="89"/>
  <c r="T260" i="89"/>
  <c r="U260" i="89"/>
  <c r="V260" i="89"/>
  <c r="W260" i="89"/>
  <c r="X260" i="89"/>
  <c r="T261" i="89"/>
  <c r="U261" i="89"/>
  <c r="V261" i="89"/>
  <c r="W261" i="89"/>
  <c r="X261" i="89"/>
  <c r="T262" i="89"/>
  <c r="U262" i="89"/>
  <c r="V262" i="89"/>
  <c r="W262" i="89"/>
  <c r="X262" i="89"/>
  <c r="T263" i="89"/>
  <c r="U263" i="89"/>
  <c r="V263" i="89"/>
  <c r="W263" i="89"/>
  <c r="X263" i="89"/>
  <c r="T264" i="89"/>
  <c r="U264" i="89"/>
  <c r="V264" i="89"/>
  <c r="W264" i="89"/>
  <c r="X264" i="89"/>
  <c r="T265" i="89"/>
  <c r="U265" i="89"/>
  <c r="V265" i="89"/>
  <c r="W265" i="89"/>
  <c r="X265" i="89"/>
  <c r="T266" i="89"/>
  <c r="U266" i="89"/>
  <c r="V266" i="89"/>
  <c r="W266" i="89"/>
  <c r="X266" i="89"/>
  <c r="T267" i="89"/>
  <c r="U267" i="89"/>
  <c r="V267" i="89"/>
  <c r="W267" i="89"/>
  <c r="X267" i="89"/>
  <c r="T268" i="89"/>
  <c r="U268" i="89"/>
  <c r="V268" i="89"/>
  <c r="W268" i="89"/>
  <c r="X268" i="89"/>
  <c r="T269" i="89"/>
  <c r="U269" i="89"/>
  <c r="V269" i="89"/>
  <c r="W269" i="89"/>
  <c r="X269" i="89"/>
  <c r="T270" i="89"/>
  <c r="U270" i="89"/>
  <c r="V270" i="89"/>
  <c r="W270" i="89"/>
  <c r="X270" i="89"/>
  <c r="T271" i="89"/>
  <c r="U271" i="89"/>
  <c r="V271" i="89"/>
  <c r="W271" i="89"/>
  <c r="X271" i="89"/>
  <c r="T272" i="89"/>
  <c r="U272" i="89"/>
  <c r="V272" i="89"/>
  <c r="W272" i="89"/>
  <c r="X272" i="89"/>
  <c r="T273" i="89"/>
  <c r="U273" i="89"/>
  <c r="V273" i="89"/>
  <c r="W273" i="89"/>
  <c r="X273" i="89"/>
  <c r="T274" i="89"/>
  <c r="U274" i="89"/>
  <c r="V274" i="89"/>
  <c r="W274" i="89"/>
  <c r="X274" i="89"/>
  <c r="T275" i="89"/>
  <c r="U275" i="89"/>
  <c r="V275" i="89"/>
  <c r="W275" i="89"/>
  <c r="X275" i="89"/>
  <c r="T276" i="89"/>
  <c r="U276" i="89"/>
  <c r="V276" i="89"/>
  <c r="W276" i="89"/>
  <c r="X276" i="89"/>
  <c r="T277" i="89"/>
  <c r="U277" i="89"/>
  <c r="V277" i="89"/>
  <c r="W277" i="89"/>
  <c r="X277" i="89"/>
  <c r="T278" i="89"/>
  <c r="U278" i="89"/>
  <c r="V278" i="89"/>
  <c r="W278" i="89"/>
  <c r="X278" i="89"/>
  <c r="T279" i="89"/>
  <c r="U279" i="89"/>
  <c r="V279" i="89"/>
  <c r="W279" i="89"/>
  <c r="X279" i="89"/>
  <c r="T280" i="89"/>
  <c r="U280" i="89"/>
  <c r="V280" i="89"/>
  <c r="W280" i="89"/>
  <c r="X280" i="89"/>
  <c r="T281" i="89"/>
  <c r="U281" i="89"/>
  <c r="V281" i="89"/>
  <c r="W281" i="89"/>
  <c r="X281" i="89"/>
  <c r="T282" i="89"/>
  <c r="U282" i="89"/>
  <c r="V282" i="89"/>
  <c r="W282" i="89"/>
  <c r="X282" i="89"/>
  <c r="T283" i="89"/>
  <c r="U283" i="89"/>
  <c r="V283" i="89"/>
  <c r="W283" i="89"/>
  <c r="X283" i="89"/>
  <c r="T284" i="89"/>
  <c r="U284" i="89"/>
  <c r="V284" i="89"/>
  <c r="W284" i="89"/>
  <c r="X284" i="89"/>
  <c r="T285" i="89"/>
  <c r="U285" i="89"/>
  <c r="V285" i="89"/>
  <c r="W285" i="89"/>
  <c r="X285" i="89"/>
  <c r="T286" i="89"/>
  <c r="U286" i="89"/>
  <c r="V286" i="89"/>
  <c r="W286" i="89"/>
  <c r="X286" i="89"/>
  <c r="T287" i="89"/>
  <c r="U287" i="89"/>
  <c r="V287" i="89"/>
  <c r="W287" i="89"/>
  <c r="X287" i="89"/>
  <c r="T288" i="89"/>
  <c r="U288" i="89"/>
  <c r="V288" i="89"/>
  <c r="W288" i="89"/>
  <c r="X288" i="89"/>
  <c r="T289" i="89"/>
  <c r="U289" i="89"/>
  <c r="V289" i="89"/>
  <c r="W289" i="89"/>
  <c r="X289" i="89"/>
  <c r="T290" i="89"/>
  <c r="U290" i="89"/>
  <c r="V290" i="89"/>
  <c r="W290" i="89"/>
  <c r="X290" i="89"/>
  <c r="T291" i="89"/>
  <c r="U291" i="89"/>
  <c r="V291" i="89"/>
  <c r="W291" i="89"/>
  <c r="X291" i="89"/>
  <c r="T292" i="89"/>
  <c r="U292" i="89"/>
  <c r="V292" i="89"/>
  <c r="W292" i="89"/>
  <c r="X292" i="89"/>
  <c r="T293" i="89"/>
  <c r="U293" i="89"/>
  <c r="V293" i="89"/>
  <c r="W293" i="89"/>
  <c r="X293" i="89"/>
  <c r="T294" i="89"/>
  <c r="U294" i="89"/>
  <c r="V294" i="89"/>
  <c r="W294" i="89"/>
  <c r="X294" i="89"/>
  <c r="T295" i="89"/>
  <c r="U295" i="89"/>
  <c r="V295" i="89"/>
  <c r="W295" i="89"/>
  <c r="X295" i="89"/>
  <c r="T296" i="89"/>
  <c r="U296" i="89"/>
  <c r="V296" i="89"/>
  <c r="W296" i="89"/>
  <c r="X296" i="89"/>
  <c r="T297" i="89"/>
  <c r="U297" i="89"/>
  <c r="V297" i="89"/>
  <c r="W297" i="89"/>
  <c r="X297" i="89"/>
  <c r="T298" i="89"/>
  <c r="U298" i="89"/>
  <c r="V298" i="89"/>
  <c r="W298" i="89"/>
  <c r="X298" i="89"/>
  <c r="T299" i="89"/>
  <c r="U299" i="89"/>
  <c r="V299" i="89"/>
  <c r="W299" i="89"/>
  <c r="X299" i="89"/>
  <c r="T300" i="89"/>
  <c r="U300" i="89"/>
  <c r="V300" i="89"/>
  <c r="W300" i="89"/>
  <c r="X300" i="89"/>
  <c r="T301" i="89"/>
  <c r="U301" i="89"/>
  <c r="V301" i="89"/>
  <c r="W301" i="89"/>
  <c r="X301" i="89"/>
  <c r="T302" i="89"/>
  <c r="U302" i="89"/>
  <c r="V302" i="89"/>
  <c r="W302" i="89"/>
  <c r="X302" i="89"/>
  <c r="T303" i="89"/>
  <c r="U303" i="89"/>
  <c r="V303" i="89"/>
  <c r="W303" i="89"/>
  <c r="X303" i="89"/>
  <c r="T304" i="89"/>
  <c r="U304" i="89"/>
  <c r="V304" i="89"/>
  <c r="W304" i="89"/>
  <c r="X304" i="89"/>
  <c r="T305" i="89"/>
  <c r="U305" i="89"/>
  <c r="V305" i="89"/>
  <c r="W305" i="89"/>
  <c r="X305" i="89"/>
  <c r="T306" i="89"/>
  <c r="U306" i="89"/>
  <c r="V306" i="89"/>
  <c r="W306" i="89"/>
  <c r="X306" i="89"/>
  <c r="T307" i="89"/>
  <c r="U307" i="89"/>
  <c r="V307" i="89"/>
  <c r="W307" i="89"/>
  <c r="X307" i="89"/>
  <c r="T308" i="89"/>
  <c r="U308" i="89"/>
  <c r="V308" i="89"/>
  <c r="W308" i="89"/>
  <c r="X308" i="89"/>
  <c r="T309" i="89"/>
  <c r="U309" i="89"/>
  <c r="V309" i="89"/>
  <c r="W309" i="89"/>
  <c r="X309" i="89"/>
  <c r="T310" i="89"/>
  <c r="U310" i="89"/>
  <c r="V310" i="89"/>
  <c r="W310" i="89"/>
  <c r="X310" i="89"/>
  <c r="T311" i="89"/>
  <c r="U311" i="89"/>
  <c r="V311" i="89"/>
  <c r="W311" i="89"/>
  <c r="X311" i="89"/>
  <c r="T312" i="89"/>
  <c r="U312" i="89"/>
  <c r="V312" i="89"/>
  <c r="W312" i="89"/>
  <c r="X312" i="89"/>
  <c r="T313" i="89"/>
  <c r="U313" i="89"/>
  <c r="V313" i="89"/>
  <c r="W313" i="89"/>
  <c r="X313" i="89"/>
  <c r="T314" i="89"/>
  <c r="U314" i="89"/>
  <c r="V314" i="89"/>
  <c r="W314" i="89"/>
  <c r="X314" i="89"/>
  <c r="T315" i="89"/>
  <c r="U315" i="89"/>
  <c r="V315" i="89"/>
  <c r="W315" i="89"/>
  <c r="X315" i="89"/>
  <c r="T316" i="89"/>
  <c r="U316" i="89"/>
  <c r="V316" i="89"/>
  <c r="W316" i="89"/>
  <c r="X316" i="89"/>
  <c r="T317" i="89"/>
  <c r="U317" i="89"/>
  <c r="V317" i="89"/>
  <c r="W317" i="89"/>
  <c r="X317" i="89"/>
  <c r="T318" i="89"/>
  <c r="U318" i="89"/>
  <c r="V318" i="89"/>
  <c r="W318" i="89"/>
  <c r="X318" i="89"/>
  <c r="T319" i="89"/>
  <c r="U319" i="89"/>
  <c r="V319" i="89"/>
  <c r="W319" i="89"/>
  <c r="X319" i="89"/>
  <c r="T320" i="89"/>
  <c r="U320" i="89"/>
  <c r="V320" i="89"/>
  <c r="W320" i="89"/>
  <c r="X320" i="89"/>
  <c r="T321" i="89"/>
  <c r="U321" i="89"/>
  <c r="V321" i="89"/>
  <c r="W321" i="89"/>
  <c r="X321" i="89"/>
  <c r="T322" i="89"/>
  <c r="U322" i="89"/>
  <c r="V322" i="89"/>
  <c r="W322" i="89"/>
  <c r="X322" i="89"/>
  <c r="T323" i="89"/>
  <c r="U323" i="89"/>
  <c r="V323" i="89"/>
  <c r="W323" i="89"/>
  <c r="X323" i="89"/>
  <c r="T324" i="89"/>
  <c r="U324" i="89"/>
  <c r="V324" i="89"/>
  <c r="W324" i="89"/>
  <c r="X324" i="89"/>
  <c r="T325" i="89"/>
  <c r="U325" i="89"/>
  <c r="V325" i="89"/>
  <c r="W325" i="89"/>
  <c r="X325" i="89"/>
  <c r="T326" i="89"/>
  <c r="U326" i="89"/>
  <c r="V326" i="89"/>
  <c r="W326" i="89"/>
  <c r="X326" i="89"/>
  <c r="T327" i="89"/>
  <c r="U327" i="89"/>
  <c r="V327" i="89"/>
  <c r="W327" i="89"/>
  <c r="X327" i="89"/>
  <c r="T328" i="89"/>
  <c r="U328" i="89"/>
  <c r="V328" i="89"/>
  <c r="W328" i="89"/>
  <c r="X328" i="89"/>
  <c r="T329" i="89"/>
  <c r="U329" i="89"/>
  <c r="V329" i="89"/>
  <c r="W329" i="89"/>
  <c r="X329" i="89"/>
  <c r="T330" i="89"/>
  <c r="U330" i="89"/>
  <c r="V330" i="89"/>
  <c r="W330" i="89"/>
  <c r="X330" i="89"/>
  <c r="T331" i="89"/>
  <c r="U331" i="89"/>
  <c r="V331" i="89"/>
  <c r="W331" i="89"/>
  <c r="X331" i="89"/>
  <c r="T332" i="89"/>
  <c r="U332" i="89"/>
  <c r="V332" i="89"/>
  <c r="W332" i="89"/>
  <c r="X332" i="89"/>
  <c r="T333" i="89"/>
  <c r="U333" i="89"/>
  <c r="V333" i="89"/>
  <c r="W333" i="89"/>
  <c r="X333" i="89"/>
  <c r="T334" i="89"/>
  <c r="U334" i="89"/>
  <c r="V334" i="89"/>
  <c r="W334" i="89"/>
  <c r="X334" i="89"/>
  <c r="T335" i="89"/>
  <c r="U335" i="89"/>
  <c r="V335" i="89"/>
  <c r="W335" i="89"/>
  <c r="X335" i="89"/>
  <c r="T336" i="89"/>
  <c r="U336" i="89"/>
  <c r="V336" i="89"/>
  <c r="W336" i="89"/>
  <c r="X336" i="89"/>
  <c r="T337" i="89"/>
  <c r="U337" i="89"/>
  <c r="V337" i="89"/>
  <c r="W337" i="89"/>
  <c r="X337" i="89"/>
  <c r="T338" i="89"/>
  <c r="U338" i="89"/>
  <c r="V338" i="89"/>
  <c r="W338" i="89"/>
  <c r="X338" i="89"/>
  <c r="T339" i="89"/>
  <c r="U339" i="89"/>
  <c r="V339" i="89"/>
  <c r="W339" i="89"/>
  <c r="X339" i="89"/>
  <c r="T340" i="89"/>
  <c r="U340" i="89"/>
  <c r="V340" i="89"/>
  <c r="W340" i="89"/>
  <c r="X340" i="89"/>
  <c r="T341" i="89"/>
  <c r="U341" i="89"/>
  <c r="V341" i="89"/>
  <c r="W341" i="89"/>
  <c r="X341" i="89"/>
  <c r="T342" i="89"/>
  <c r="U342" i="89"/>
  <c r="V342" i="89"/>
  <c r="W342" i="89"/>
  <c r="X342" i="89"/>
  <c r="T343" i="89"/>
  <c r="U343" i="89"/>
  <c r="V343" i="89"/>
  <c r="W343" i="89"/>
  <c r="X343" i="89"/>
  <c r="T344" i="89"/>
  <c r="U344" i="89"/>
  <c r="V344" i="89"/>
  <c r="W344" i="89"/>
  <c r="X344" i="89"/>
  <c r="T345" i="89"/>
  <c r="U345" i="89"/>
  <c r="V345" i="89"/>
  <c r="W345" i="89"/>
  <c r="X345" i="89"/>
  <c r="T346" i="89"/>
  <c r="U346" i="89"/>
  <c r="V346" i="89"/>
  <c r="W346" i="89"/>
  <c r="X346" i="89"/>
  <c r="T347" i="89"/>
  <c r="U347" i="89"/>
  <c r="V347" i="89"/>
  <c r="W347" i="89"/>
  <c r="X347" i="89"/>
  <c r="T348" i="89"/>
  <c r="U348" i="89"/>
  <c r="V348" i="89"/>
  <c r="W348" i="89"/>
  <c r="X348" i="89"/>
  <c r="T349" i="89"/>
  <c r="U349" i="89"/>
  <c r="V349" i="89"/>
  <c r="W349" i="89"/>
  <c r="X349" i="89"/>
  <c r="T350" i="89"/>
  <c r="U350" i="89"/>
  <c r="V350" i="89"/>
  <c r="W350" i="89"/>
  <c r="X350" i="89"/>
  <c r="T351" i="89"/>
  <c r="U351" i="89"/>
  <c r="V351" i="89"/>
  <c r="W351" i="89"/>
  <c r="X351" i="89"/>
  <c r="T352" i="89"/>
  <c r="U352" i="89"/>
  <c r="V352" i="89"/>
  <c r="W352" i="89"/>
  <c r="X352" i="89"/>
  <c r="T353" i="89"/>
  <c r="U353" i="89"/>
  <c r="V353" i="89"/>
  <c r="W353" i="89"/>
  <c r="X353" i="89"/>
  <c r="T354" i="89"/>
  <c r="U354" i="89"/>
  <c r="V354" i="89"/>
  <c r="W354" i="89"/>
  <c r="X354" i="89"/>
  <c r="T355" i="89"/>
  <c r="U355" i="89"/>
  <c r="V355" i="89"/>
  <c r="W355" i="89"/>
  <c r="X355" i="89"/>
  <c r="T356" i="89"/>
  <c r="U356" i="89"/>
  <c r="V356" i="89"/>
  <c r="W356" i="89"/>
  <c r="X356" i="89"/>
  <c r="T357" i="89"/>
  <c r="U357" i="89"/>
  <c r="V357" i="89"/>
  <c r="W357" i="89"/>
  <c r="X357" i="89"/>
  <c r="T358" i="89"/>
  <c r="U358" i="89"/>
  <c r="V358" i="89"/>
  <c r="W358" i="89"/>
  <c r="X358" i="89"/>
  <c r="T359" i="89"/>
  <c r="U359" i="89"/>
  <c r="V359" i="89"/>
  <c r="W359" i="89"/>
  <c r="X359" i="89"/>
  <c r="T360" i="89"/>
  <c r="U360" i="89"/>
  <c r="V360" i="89"/>
  <c r="W360" i="89"/>
  <c r="X360" i="89"/>
  <c r="T361" i="89"/>
  <c r="U361" i="89"/>
  <c r="V361" i="89"/>
  <c r="W361" i="89"/>
  <c r="X361" i="89"/>
  <c r="T362" i="89"/>
  <c r="U362" i="89"/>
  <c r="V362" i="89"/>
  <c r="W362" i="89"/>
  <c r="X362" i="89"/>
  <c r="T363" i="89"/>
  <c r="U363" i="89"/>
  <c r="V363" i="89"/>
  <c r="W363" i="89"/>
  <c r="X363" i="89"/>
  <c r="T364" i="89"/>
  <c r="U364" i="89"/>
  <c r="V364" i="89"/>
  <c r="W364" i="89"/>
  <c r="X364" i="89"/>
  <c r="T365" i="89"/>
  <c r="U365" i="89"/>
  <c r="V365" i="89"/>
  <c r="W365" i="89"/>
  <c r="X365" i="89"/>
  <c r="T366" i="89"/>
  <c r="U366" i="89"/>
  <c r="V366" i="89"/>
  <c r="W366" i="89"/>
  <c r="X366" i="89"/>
  <c r="T367" i="89"/>
  <c r="U367" i="89"/>
  <c r="V367" i="89"/>
  <c r="W367" i="89"/>
  <c r="X367" i="89"/>
  <c r="T368" i="89"/>
  <c r="U368" i="89"/>
  <c r="V368" i="89"/>
  <c r="W368" i="89"/>
  <c r="X368" i="89"/>
  <c r="T369" i="89"/>
  <c r="U369" i="89"/>
  <c r="V369" i="89"/>
  <c r="W369" i="89"/>
  <c r="X369" i="89"/>
  <c r="T370" i="89"/>
  <c r="U370" i="89"/>
  <c r="V370" i="89"/>
  <c r="W370" i="89"/>
  <c r="X370" i="89"/>
  <c r="T371" i="89"/>
  <c r="U371" i="89"/>
  <c r="V371" i="89"/>
  <c r="W371" i="89"/>
  <c r="X371" i="89"/>
  <c r="T372" i="89"/>
  <c r="U372" i="89"/>
  <c r="V372" i="89"/>
  <c r="W372" i="89"/>
  <c r="X372" i="89"/>
  <c r="T373" i="89"/>
  <c r="U373" i="89"/>
  <c r="V373" i="89"/>
  <c r="W373" i="89"/>
  <c r="X373" i="89"/>
  <c r="T374" i="89"/>
  <c r="U374" i="89"/>
  <c r="V374" i="89"/>
  <c r="W374" i="89"/>
  <c r="X374" i="89"/>
  <c r="T375" i="89"/>
  <c r="U375" i="89"/>
  <c r="V375" i="89"/>
  <c r="W375" i="89"/>
  <c r="X375" i="89"/>
  <c r="T376" i="89"/>
  <c r="U376" i="89"/>
  <c r="V376" i="89"/>
  <c r="W376" i="89"/>
  <c r="X376" i="89"/>
  <c r="T377" i="89"/>
  <c r="U377" i="89"/>
  <c r="V377" i="89"/>
  <c r="W377" i="89"/>
  <c r="X377" i="89"/>
  <c r="T378" i="89"/>
  <c r="U378" i="89"/>
  <c r="V378" i="89"/>
  <c r="W378" i="89"/>
  <c r="X378" i="89"/>
  <c r="T379" i="89"/>
  <c r="U379" i="89"/>
  <c r="V379" i="89"/>
  <c r="W379" i="89"/>
  <c r="X379" i="89"/>
  <c r="T380" i="89"/>
  <c r="U380" i="89"/>
  <c r="V380" i="89"/>
  <c r="W380" i="89"/>
  <c r="X380" i="89"/>
  <c r="T381" i="89"/>
  <c r="U381" i="89"/>
  <c r="V381" i="89"/>
  <c r="W381" i="89"/>
  <c r="X381" i="89"/>
  <c r="T382" i="89"/>
  <c r="U382" i="89"/>
  <c r="V382" i="89"/>
  <c r="W382" i="89"/>
  <c r="X382" i="89"/>
  <c r="T383" i="89"/>
  <c r="U383" i="89"/>
  <c r="V383" i="89"/>
  <c r="W383" i="89"/>
  <c r="X383" i="89"/>
  <c r="T384" i="89"/>
  <c r="U384" i="89"/>
  <c r="V384" i="89"/>
  <c r="W384" i="89"/>
  <c r="X384" i="89"/>
  <c r="T385" i="89"/>
  <c r="U385" i="89"/>
  <c r="V385" i="89"/>
  <c r="W385" i="89"/>
  <c r="X385" i="89"/>
  <c r="T386" i="89"/>
  <c r="U386" i="89"/>
  <c r="V386" i="89"/>
  <c r="W386" i="89"/>
  <c r="X386" i="89"/>
  <c r="T387" i="89"/>
  <c r="U387" i="89"/>
  <c r="V387" i="89"/>
  <c r="W387" i="89"/>
  <c r="X387" i="89"/>
  <c r="T388" i="89"/>
  <c r="U388" i="89"/>
  <c r="V388" i="89"/>
  <c r="W388" i="89"/>
  <c r="X388" i="89"/>
  <c r="T389" i="89"/>
  <c r="U389" i="89"/>
  <c r="V389" i="89"/>
  <c r="W389" i="89"/>
  <c r="X389" i="89"/>
  <c r="T390" i="89"/>
  <c r="U390" i="89"/>
  <c r="V390" i="89"/>
  <c r="W390" i="89"/>
  <c r="X390" i="89"/>
  <c r="T391" i="89"/>
  <c r="U391" i="89"/>
  <c r="V391" i="89"/>
  <c r="W391" i="89"/>
  <c r="X391" i="89"/>
  <c r="T392" i="89"/>
  <c r="U392" i="89"/>
  <c r="V392" i="89"/>
  <c r="W392" i="89"/>
  <c r="X392" i="89"/>
  <c r="T393" i="89"/>
  <c r="U393" i="89"/>
  <c r="V393" i="89"/>
  <c r="W393" i="89"/>
  <c r="X393" i="89"/>
  <c r="T394" i="89"/>
  <c r="U394" i="89"/>
  <c r="V394" i="89"/>
  <c r="W394" i="89"/>
  <c r="X394" i="89"/>
  <c r="T395" i="89"/>
  <c r="U395" i="89"/>
  <c r="V395" i="89"/>
  <c r="W395" i="89"/>
  <c r="X395" i="89"/>
  <c r="T396" i="89"/>
  <c r="U396" i="89"/>
  <c r="V396" i="89"/>
  <c r="W396" i="89"/>
  <c r="X396" i="89"/>
  <c r="T397" i="89"/>
  <c r="U397" i="89"/>
  <c r="V397" i="89"/>
  <c r="W397" i="89"/>
  <c r="X397" i="89"/>
  <c r="T398" i="89"/>
  <c r="U398" i="89"/>
  <c r="V398" i="89"/>
  <c r="W398" i="89"/>
  <c r="X398" i="89"/>
  <c r="T399" i="89"/>
  <c r="U399" i="89"/>
  <c r="V399" i="89"/>
  <c r="W399" i="89"/>
  <c r="X399" i="89"/>
  <c r="T400" i="89"/>
  <c r="U400" i="89"/>
  <c r="V400" i="89"/>
  <c r="W400" i="89"/>
  <c r="X400" i="89"/>
  <c r="T401" i="89"/>
  <c r="U401" i="89"/>
  <c r="V401" i="89"/>
  <c r="W401" i="89"/>
  <c r="X401" i="89"/>
  <c r="T402" i="89"/>
  <c r="U402" i="89"/>
  <c r="V402" i="89"/>
  <c r="W402" i="89"/>
  <c r="X402" i="89"/>
  <c r="T403" i="89"/>
  <c r="U403" i="89"/>
  <c r="V403" i="89"/>
  <c r="W403" i="89"/>
  <c r="X403" i="89"/>
  <c r="X4" i="89"/>
  <c r="W4" i="89"/>
  <c r="V4" i="89"/>
  <c r="U4" i="89"/>
  <c r="T4" i="89"/>
  <c r="O5" i="89"/>
  <c r="P5" i="89"/>
  <c r="Q5" i="89"/>
  <c r="R5" i="89"/>
  <c r="S5" i="89"/>
  <c r="O6" i="89"/>
  <c r="P6" i="89"/>
  <c r="Q6" i="89"/>
  <c r="R6" i="89"/>
  <c r="S6" i="89"/>
  <c r="O7" i="89"/>
  <c r="P7" i="89"/>
  <c r="Q7" i="89"/>
  <c r="R7" i="89"/>
  <c r="S7" i="89"/>
  <c r="O8" i="89"/>
  <c r="P8" i="89"/>
  <c r="Q8" i="89"/>
  <c r="R8" i="89"/>
  <c r="S8" i="89"/>
  <c r="O9" i="89"/>
  <c r="P9" i="89"/>
  <c r="Q9" i="89"/>
  <c r="R9" i="89"/>
  <c r="S9" i="89"/>
  <c r="O10" i="89"/>
  <c r="P10" i="89"/>
  <c r="Q10" i="89"/>
  <c r="R10" i="89"/>
  <c r="S10" i="89"/>
  <c r="O11" i="89"/>
  <c r="P11" i="89"/>
  <c r="Q11" i="89"/>
  <c r="R11" i="89"/>
  <c r="S11" i="89"/>
  <c r="O12" i="89"/>
  <c r="P12" i="89"/>
  <c r="Q12" i="89"/>
  <c r="R12" i="89"/>
  <c r="S12" i="89"/>
  <c r="O13" i="89"/>
  <c r="P13" i="89"/>
  <c r="Q13" i="89"/>
  <c r="R13" i="89"/>
  <c r="S13" i="89"/>
  <c r="O14" i="89"/>
  <c r="P14" i="89"/>
  <c r="Q14" i="89"/>
  <c r="R14" i="89"/>
  <c r="S14" i="89"/>
  <c r="O15" i="89"/>
  <c r="P15" i="89"/>
  <c r="Q15" i="89"/>
  <c r="R15" i="89"/>
  <c r="S15" i="89"/>
  <c r="O16" i="89"/>
  <c r="P16" i="89"/>
  <c r="Q16" i="89"/>
  <c r="R16" i="89"/>
  <c r="S16" i="89"/>
  <c r="O17" i="89"/>
  <c r="P17" i="89"/>
  <c r="Q17" i="89"/>
  <c r="R17" i="89"/>
  <c r="S17" i="89"/>
  <c r="O18" i="89"/>
  <c r="P18" i="89"/>
  <c r="Q18" i="89"/>
  <c r="R18" i="89"/>
  <c r="S18" i="89"/>
  <c r="O19" i="89"/>
  <c r="P19" i="89"/>
  <c r="Q19" i="89"/>
  <c r="R19" i="89"/>
  <c r="S19" i="89"/>
  <c r="O20" i="89"/>
  <c r="P20" i="89"/>
  <c r="Q20" i="89"/>
  <c r="R20" i="89"/>
  <c r="S20" i="89"/>
  <c r="O21" i="89"/>
  <c r="P21" i="89"/>
  <c r="Q21" i="89"/>
  <c r="R21" i="89"/>
  <c r="S21" i="89"/>
  <c r="O22" i="89"/>
  <c r="P22" i="89"/>
  <c r="Q22" i="89"/>
  <c r="R22" i="89"/>
  <c r="S22" i="89"/>
  <c r="O23" i="89"/>
  <c r="P23" i="89"/>
  <c r="Q23" i="89"/>
  <c r="R23" i="89"/>
  <c r="S23" i="89"/>
  <c r="O24" i="89"/>
  <c r="P24" i="89"/>
  <c r="Q24" i="89"/>
  <c r="R24" i="89"/>
  <c r="S24" i="89"/>
  <c r="O25" i="89"/>
  <c r="P25" i="89"/>
  <c r="Q25" i="89"/>
  <c r="R25" i="89"/>
  <c r="S25" i="89"/>
  <c r="O26" i="89"/>
  <c r="P26" i="89"/>
  <c r="Q26" i="89"/>
  <c r="R26" i="89"/>
  <c r="S26" i="89"/>
  <c r="O27" i="89"/>
  <c r="P27" i="89"/>
  <c r="Q27" i="89"/>
  <c r="R27" i="89"/>
  <c r="S27" i="89"/>
  <c r="O28" i="89"/>
  <c r="P28" i="89"/>
  <c r="Q28" i="89"/>
  <c r="R28" i="89"/>
  <c r="S28" i="89"/>
  <c r="O29" i="89"/>
  <c r="P29" i="89"/>
  <c r="Q29" i="89"/>
  <c r="R29" i="89"/>
  <c r="S29" i="89"/>
  <c r="O30" i="89"/>
  <c r="P30" i="89"/>
  <c r="Q30" i="89"/>
  <c r="R30" i="89"/>
  <c r="S30" i="89"/>
  <c r="O31" i="89"/>
  <c r="P31" i="89"/>
  <c r="Q31" i="89"/>
  <c r="R31" i="89"/>
  <c r="S31" i="89"/>
  <c r="O32" i="89"/>
  <c r="P32" i="89"/>
  <c r="Q32" i="89"/>
  <c r="R32" i="89"/>
  <c r="S32" i="89"/>
  <c r="O33" i="89"/>
  <c r="P33" i="89"/>
  <c r="Q33" i="89"/>
  <c r="R33" i="89"/>
  <c r="S33" i="89"/>
  <c r="O34" i="89"/>
  <c r="P34" i="89"/>
  <c r="Q34" i="89"/>
  <c r="R34" i="89"/>
  <c r="S34" i="89"/>
  <c r="O35" i="89"/>
  <c r="P35" i="89"/>
  <c r="Q35" i="89"/>
  <c r="R35" i="89"/>
  <c r="S35" i="89"/>
  <c r="O36" i="89"/>
  <c r="P36" i="89"/>
  <c r="Q36" i="89"/>
  <c r="R36" i="89"/>
  <c r="S36" i="89"/>
  <c r="O37" i="89"/>
  <c r="P37" i="89"/>
  <c r="Q37" i="89"/>
  <c r="R37" i="89"/>
  <c r="S37" i="89"/>
  <c r="O38" i="89"/>
  <c r="P38" i="89"/>
  <c r="Q38" i="89"/>
  <c r="R38" i="89"/>
  <c r="S38" i="89"/>
  <c r="O39" i="89"/>
  <c r="P39" i="89"/>
  <c r="Q39" i="89"/>
  <c r="R39" i="89"/>
  <c r="S39" i="89"/>
  <c r="O40" i="89"/>
  <c r="P40" i="89"/>
  <c r="Q40" i="89"/>
  <c r="R40" i="89"/>
  <c r="S40" i="89"/>
  <c r="O41" i="89"/>
  <c r="P41" i="89"/>
  <c r="Q41" i="89"/>
  <c r="R41" i="89"/>
  <c r="S41" i="89"/>
  <c r="O42" i="89"/>
  <c r="P42" i="89"/>
  <c r="Q42" i="89"/>
  <c r="R42" i="89"/>
  <c r="S42" i="89"/>
  <c r="O43" i="89"/>
  <c r="P43" i="89"/>
  <c r="Q43" i="89"/>
  <c r="R43" i="89"/>
  <c r="S43" i="89"/>
  <c r="O44" i="89"/>
  <c r="P44" i="89"/>
  <c r="Q44" i="89"/>
  <c r="R44" i="89"/>
  <c r="S44" i="89"/>
  <c r="O45" i="89"/>
  <c r="P45" i="89"/>
  <c r="Q45" i="89"/>
  <c r="R45" i="89"/>
  <c r="S45" i="89"/>
  <c r="O46" i="89"/>
  <c r="P46" i="89"/>
  <c r="Q46" i="89"/>
  <c r="R46" i="89"/>
  <c r="S46" i="89"/>
  <c r="O47" i="89"/>
  <c r="P47" i="89"/>
  <c r="Q47" i="89"/>
  <c r="R47" i="89"/>
  <c r="S47" i="89"/>
  <c r="O48" i="89"/>
  <c r="P48" i="89"/>
  <c r="Q48" i="89"/>
  <c r="R48" i="89"/>
  <c r="S48" i="89"/>
  <c r="O49" i="89"/>
  <c r="P49" i="89"/>
  <c r="Q49" i="89"/>
  <c r="R49" i="89"/>
  <c r="S49" i="89"/>
  <c r="O50" i="89"/>
  <c r="P50" i="89"/>
  <c r="Q50" i="89"/>
  <c r="R50" i="89"/>
  <c r="S50" i="89"/>
  <c r="O51" i="89"/>
  <c r="P51" i="89"/>
  <c r="Q51" i="89"/>
  <c r="R51" i="89"/>
  <c r="S51" i="89"/>
  <c r="O52" i="89"/>
  <c r="P52" i="89"/>
  <c r="Q52" i="89"/>
  <c r="R52" i="89"/>
  <c r="S52" i="89"/>
  <c r="O53" i="89"/>
  <c r="P53" i="89"/>
  <c r="Q53" i="89"/>
  <c r="R53" i="89"/>
  <c r="S53" i="89"/>
  <c r="O54" i="89"/>
  <c r="P54" i="89"/>
  <c r="Q54" i="89"/>
  <c r="R54" i="89"/>
  <c r="S54" i="89"/>
  <c r="O55" i="89"/>
  <c r="P55" i="89"/>
  <c r="Q55" i="89"/>
  <c r="R55" i="89"/>
  <c r="S55" i="89"/>
  <c r="O56" i="89"/>
  <c r="P56" i="89"/>
  <c r="Q56" i="89"/>
  <c r="R56" i="89"/>
  <c r="S56" i="89"/>
  <c r="O57" i="89"/>
  <c r="P57" i="89"/>
  <c r="Q57" i="89"/>
  <c r="R57" i="89"/>
  <c r="S57" i="89"/>
  <c r="O58" i="89"/>
  <c r="P58" i="89"/>
  <c r="Q58" i="89"/>
  <c r="R58" i="89"/>
  <c r="S58" i="89"/>
  <c r="O59" i="89"/>
  <c r="P59" i="89"/>
  <c r="Q59" i="89"/>
  <c r="R59" i="89"/>
  <c r="S59" i="89"/>
  <c r="O60" i="89"/>
  <c r="P60" i="89"/>
  <c r="Q60" i="89"/>
  <c r="R60" i="89"/>
  <c r="S60" i="89"/>
  <c r="O61" i="89"/>
  <c r="P61" i="89"/>
  <c r="Q61" i="89"/>
  <c r="R61" i="89"/>
  <c r="S61" i="89"/>
  <c r="O62" i="89"/>
  <c r="P62" i="89"/>
  <c r="Q62" i="89"/>
  <c r="R62" i="89"/>
  <c r="S62" i="89"/>
  <c r="O63" i="89"/>
  <c r="P63" i="89"/>
  <c r="Q63" i="89"/>
  <c r="R63" i="89"/>
  <c r="S63" i="89"/>
  <c r="O64" i="89"/>
  <c r="P64" i="89"/>
  <c r="Q64" i="89"/>
  <c r="R64" i="89"/>
  <c r="S64" i="89"/>
  <c r="O65" i="89"/>
  <c r="P65" i="89"/>
  <c r="Q65" i="89"/>
  <c r="R65" i="89"/>
  <c r="S65" i="89"/>
  <c r="O66" i="89"/>
  <c r="P66" i="89"/>
  <c r="Q66" i="89"/>
  <c r="R66" i="89"/>
  <c r="S66" i="89"/>
  <c r="O67" i="89"/>
  <c r="P67" i="89"/>
  <c r="Q67" i="89"/>
  <c r="R67" i="89"/>
  <c r="S67" i="89"/>
  <c r="O68" i="89"/>
  <c r="P68" i="89"/>
  <c r="Q68" i="89"/>
  <c r="R68" i="89"/>
  <c r="S68" i="89"/>
  <c r="O69" i="89"/>
  <c r="P69" i="89"/>
  <c r="Q69" i="89"/>
  <c r="R69" i="89"/>
  <c r="S69" i="89"/>
  <c r="O70" i="89"/>
  <c r="P70" i="89"/>
  <c r="Q70" i="89"/>
  <c r="R70" i="89"/>
  <c r="S70" i="89"/>
  <c r="O71" i="89"/>
  <c r="P71" i="89"/>
  <c r="Q71" i="89"/>
  <c r="R71" i="89"/>
  <c r="S71" i="89"/>
  <c r="O72" i="89"/>
  <c r="P72" i="89"/>
  <c r="Q72" i="89"/>
  <c r="R72" i="89"/>
  <c r="S72" i="89"/>
  <c r="O73" i="89"/>
  <c r="P73" i="89"/>
  <c r="Q73" i="89"/>
  <c r="R73" i="89"/>
  <c r="S73" i="89"/>
  <c r="O74" i="89"/>
  <c r="P74" i="89"/>
  <c r="Q74" i="89"/>
  <c r="R74" i="89"/>
  <c r="S74" i="89"/>
  <c r="O75" i="89"/>
  <c r="P75" i="89"/>
  <c r="Q75" i="89"/>
  <c r="R75" i="89"/>
  <c r="S75" i="89"/>
  <c r="O76" i="89"/>
  <c r="P76" i="89"/>
  <c r="Q76" i="89"/>
  <c r="R76" i="89"/>
  <c r="S76" i="89"/>
  <c r="O77" i="89"/>
  <c r="P77" i="89"/>
  <c r="Q77" i="89"/>
  <c r="R77" i="89"/>
  <c r="S77" i="89"/>
  <c r="O78" i="89"/>
  <c r="P78" i="89"/>
  <c r="Q78" i="89"/>
  <c r="R78" i="89"/>
  <c r="S78" i="89"/>
  <c r="O79" i="89"/>
  <c r="P79" i="89"/>
  <c r="Q79" i="89"/>
  <c r="R79" i="89"/>
  <c r="S79" i="89"/>
  <c r="O80" i="89"/>
  <c r="P80" i="89"/>
  <c r="Q80" i="89"/>
  <c r="R80" i="89"/>
  <c r="S80" i="89"/>
  <c r="O81" i="89"/>
  <c r="P81" i="89"/>
  <c r="Q81" i="89"/>
  <c r="R81" i="89"/>
  <c r="S81" i="89"/>
  <c r="O82" i="89"/>
  <c r="P82" i="89"/>
  <c r="Q82" i="89"/>
  <c r="R82" i="89"/>
  <c r="S82" i="89"/>
  <c r="O83" i="89"/>
  <c r="P83" i="89"/>
  <c r="Q83" i="89"/>
  <c r="R83" i="89"/>
  <c r="S83" i="89"/>
  <c r="O84" i="89"/>
  <c r="P84" i="89"/>
  <c r="Q84" i="89"/>
  <c r="R84" i="89"/>
  <c r="S84" i="89"/>
  <c r="O85" i="89"/>
  <c r="P85" i="89"/>
  <c r="Q85" i="89"/>
  <c r="R85" i="89"/>
  <c r="S85" i="89"/>
  <c r="O86" i="89"/>
  <c r="P86" i="89"/>
  <c r="Q86" i="89"/>
  <c r="R86" i="89"/>
  <c r="S86" i="89"/>
  <c r="O87" i="89"/>
  <c r="P87" i="89"/>
  <c r="Q87" i="89"/>
  <c r="R87" i="89"/>
  <c r="S87" i="89"/>
  <c r="O88" i="89"/>
  <c r="P88" i="89"/>
  <c r="Q88" i="89"/>
  <c r="R88" i="89"/>
  <c r="S88" i="89"/>
  <c r="O89" i="89"/>
  <c r="P89" i="89"/>
  <c r="Q89" i="89"/>
  <c r="R89" i="89"/>
  <c r="S89" i="89"/>
  <c r="O90" i="89"/>
  <c r="P90" i="89"/>
  <c r="Q90" i="89"/>
  <c r="R90" i="89"/>
  <c r="S90" i="89"/>
  <c r="O91" i="89"/>
  <c r="P91" i="89"/>
  <c r="Q91" i="89"/>
  <c r="R91" i="89"/>
  <c r="S91" i="89"/>
  <c r="O92" i="89"/>
  <c r="P92" i="89"/>
  <c r="Q92" i="89"/>
  <c r="R92" i="89"/>
  <c r="S92" i="89"/>
  <c r="O93" i="89"/>
  <c r="P93" i="89"/>
  <c r="Q93" i="89"/>
  <c r="R93" i="89"/>
  <c r="S93" i="89"/>
  <c r="O94" i="89"/>
  <c r="P94" i="89"/>
  <c r="Q94" i="89"/>
  <c r="R94" i="89"/>
  <c r="S94" i="89"/>
  <c r="O95" i="89"/>
  <c r="P95" i="89"/>
  <c r="Q95" i="89"/>
  <c r="R95" i="89"/>
  <c r="S95" i="89"/>
  <c r="O96" i="89"/>
  <c r="P96" i="89"/>
  <c r="Q96" i="89"/>
  <c r="R96" i="89"/>
  <c r="S96" i="89"/>
  <c r="O97" i="89"/>
  <c r="P97" i="89"/>
  <c r="Q97" i="89"/>
  <c r="R97" i="89"/>
  <c r="S97" i="89"/>
  <c r="O98" i="89"/>
  <c r="P98" i="89"/>
  <c r="Q98" i="89"/>
  <c r="R98" i="89"/>
  <c r="S98" i="89"/>
  <c r="O99" i="89"/>
  <c r="P99" i="89"/>
  <c r="Q99" i="89"/>
  <c r="R99" i="89"/>
  <c r="S99" i="89"/>
  <c r="O100" i="89"/>
  <c r="P100" i="89"/>
  <c r="Q100" i="89"/>
  <c r="R100" i="89"/>
  <c r="S100" i="89"/>
  <c r="O101" i="89"/>
  <c r="P101" i="89"/>
  <c r="Q101" i="89"/>
  <c r="R101" i="89"/>
  <c r="S101" i="89"/>
  <c r="O102" i="89"/>
  <c r="P102" i="89"/>
  <c r="Q102" i="89"/>
  <c r="R102" i="89"/>
  <c r="S102" i="89"/>
  <c r="O103" i="89"/>
  <c r="P103" i="89"/>
  <c r="Q103" i="89"/>
  <c r="R103" i="89"/>
  <c r="S103" i="89"/>
  <c r="O104" i="89"/>
  <c r="P104" i="89"/>
  <c r="Q104" i="89"/>
  <c r="R104" i="89"/>
  <c r="S104" i="89"/>
  <c r="O105" i="89"/>
  <c r="P105" i="89"/>
  <c r="Q105" i="89"/>
  <c r="R105" i="89"/>
  <c r="S105" i="89"/>
  <c r="O106" i="89"/>
  <c r="P106" i="89"/>
  <c r="Q106" i="89"/>
  <c r="R106" i="89"/>
  <c r="S106" i="89"/>
  <c r="O107" i="89"/>
  <c r="P107" i="89"/>
  <c r="Q107" i="89"/>
  <c r="R107" i="89"/>
  <c r="S107" i="89"/>
  <c r="O108" i="89"/>
  <c r="P108" i="89"/>
  <c r="Q108" i="89"/>
  <c r="R108" i="89"/>
  <c r="S108" i="89"/>
  <c r="O109" i="89"/>
  <c r="P109" i="89"/>
  <c r="Q109" i="89"/>
  <c r="R109" i="89"/>
  <c r="S109" i="89"/>
  <c r="O110" i="89"/>
  <c r="P110" i="89"/>
  <c r="Q110" i="89"/>
  <c r="R110" i="89"/>
  <c r="S110" i="89"/>
  <c r="O111" i="89"/>
  <c r="P111" i="89"/>
  <c r="Q111" i="89"/>
  <c r="R111" i="89"/>
  <c r="S111" i="89"/>
  <c r="O112" i="89"/>
  <c r="P112" i="89"/>
  <c r="Q112" i="89"/>
  <c r="R112" i="89"/>
  <c r="S112" i="89"/>
  <c r="O113" i="89"/>
  <c r="P113" i="89"/>
  <c r="Q113" i="89"/>
  <c r="R113" i="89"/>
  <c r="S113" i="89"/>
  <c r="O114" i="89"/>
  <c r="P114" i="89"/>
  <c r="Q114" i="89"/>
  <c r="R114" i="89"/>
  <c r="S114" i="89"/>
  <c r="O115" i="89"/>
  <c r="P115" i="89"/>
  <c r="Q115" i="89"/>
  <c r="R115" i="89"/>
  <c r="S115" i="89"/>
  <c r="O116" i="89"/>
  <c r="P116" i="89"/>
  <c r="Q116" i="89"/>
  <c r="R116" i="89"/>
  <c r="S116" i="89"/>
  <c r="O117" i="89"/>
  <c r="P117" i="89"/>
  <c r="Q117" i="89"/>
  <c r="R117" i="89"/>
  <c r="S117" i="89"/>
  <c r="O118" i="89"/>
  <c r="P118" i="89"/>
  <c r="Q118" i="89"/>
  <c r="R118" i="89"/>
  <c r="S118" i="89"/>
  <c r="O119" i="89"/>
  <c r="P119" i="89"/>
  <c r="Q119" i="89"/>
  <c r="R119" i="89"/>
  <c r="S119" i="89"/>
  <c r="O120" i="89"/>
  <c r="P120" i="89"/>
  <c r="Q120" i="89"/>
  <c r="R120" i="89"/>
  <c r="S120" i="89"/>
  <c r="O121" i="89"/>
  <c r="P121" i="89"/>
  <c r="Q121" i="89"/>
  <c r="R121" i="89"/>
  <c r="S121" i="89"/>
  <c r="O122" i="89"/>
  <c r="P122" i="89"/>
  <c r="Q122" i="89"/>
  <c r="R122" i="89"/>
  <c r="S122" i="89"/>
  <c r="O123" i="89"/>
  <c r="P123" i="89"/>
  <c r="Q123" i="89"/>
  <c r="R123" i="89"/>
  <c r="S123" i="89"/>
  <c r="O124" i="89"/>
  <c r="P124" i="89"/>
  <c r="Q124" i="89"/>
  <c r="R124" i="89"/>
  <c r="S124" i="89"/>
  <c r="O125" i="89"/>
  <c r="P125" i="89"/>
  <c r="Q125" i="89"/>
  <c r="R125" i="89"/>
  <c r="S125" i="89"/>
  <c r="O126" i="89"/>
  <c r="P126" i="89"/>
  <c r="Q126" i="89"/>
  <c r="R126" i="89"/>
  <c r="S126" i="89"/>
  <c r="O127" i="89"/>
  <c r="P127" i="89"/>
  <c r="Q127" i="89"/>
  <c r="R127" i="89"/>
  <c r="S127" i="89"/>
  <c r="O128" i="89"/>
  <c r="P128" i="89"/>
  <c r="Q128" i="89"/>
  <c r="R128" i="89"/>
  <c r="S128" i="89"/>
  <c r="O129" i="89"/>
  <c r="P129" i="89"/>
  <c r="Q129" i="89"/>
  <c r="R129" i="89"/>
  <c r="S129" i="89"/>
  <c r="O130" i="89"/>
  <c r="P130" i="89"/>
  <c r="Q130" i="89"/>
  <c r="R130" i="89"/>
  <c r="S130" i="89"/>
  <c r="O131" i="89"/>
  <c r="P131" i="89"/>
  <c r="Q131" i="89"/>
  <c r="R131" i="89"/>
  <c r="S131" i="89"/>
  <c r="O132" i="89"/>
  <c r="P132" i="89"/>
  <c r="Q132" i="89"/>
  <c r="R132" i="89"/>
  <c r="S132" i="89"/>
  <c r="O133" i="89"/>
  <c r="P133" i="89"/>
  <c r="Q133" i="89"/>
  <c r="R133" i="89"/>
  <c r="S133" i="89"/>
  <c r="O134" i="89"/>
  <c r="P134" i="89"/>
  <c r="Q134" i="89"/>
  <c r="R134" i="89"/>
  <c r="S134" i="89"/>
  <c r="O135" i="89"/>
  <c r="P135" i="89"/>
  <c r="Q135" i="89"/>
  <c r="R135" i="89"/>
  <c r="S135" i="89"/>
  <c r="O136" i="89"/>
  <c r="P136" i="89"/>
  <c r="Q136" i="89"/>
  <c r="R136" i="89"/>
  <c r="S136" i="89"/>
  <c r="O137" i="89"/>
  <c r="P137" i="89"/>
  <c r="Q137" i="89"/>
  <c r="R137" i="89"/>
  <c r="S137" i="89"/>
  <c r="O138" i="89"/>
  <c r="P138" i="89"/>
  <c r="Q138" i="89"/>
  <c r="R138" i="89"/>
  <c r="S138" i="89"/>
  <c r="O139" i="89"/>
  <c r="P139" i="89"/>
  <c r="Q139" i="89"/>
  <c r="R139" i="89"/>
  <c r="S139" i="89"/>
  <c r="O140" i="89"/>
  <c r="P140" i="89"/>
  <c r="Q140" i="89"/>
  <c r="R140" i="89"/>
  <c r="S140" i="89"/>
  <c r="O141" i="89"/>
  <c r="P141" i="89"/>
  <c r="Q141" i="89"/>
  <c r="R141" i="89"/>
  <c r="S141" i="89"/>
  <c r="O142" i="89"/>
  <c r="P142" i="89"/>
  <c r="Q142" i="89"/>
  <c r="R142" i="89"/>
  <c r="S142" i="89"/>
  <c r="O143" i="89"/>
  <c r="P143" i="89"/>
  <c r="Q143" i="89"/>
  <c r="R143" i="89"/>
  <c r="S143" i="89"/>
  <c r="O144" i="89"/>
  <c r="P144" i="89"/>
  <c r="Q144" i="89"/>
  <c r="R144" i="89"/>
  <c r="S144" i="89"/>
  <c r="O145" i="89"/>
  <c r="P145" i="89"/>
  <c r="Q145" i="89"/>
  <c r="R145" i="89"/>
  <c r="S145" i="89"/>
  <c r="O146" i="89"/>
  <c r="P146" i="89"/>
  <c r="Q146" i="89"/>
  <c r="R146" i="89"/>
  <c r="S146" i="89"/>
  <c r="O147" i="89"/>
  <c r="P147" i="89"/>
  <c r="Q147" i="89"/>
  <c r="R147" i="89"/>
  <c r="S147" i="89"/>
  <c r="O148" i="89"/>
  <c r="P148" i="89"/>
  <c r="Q148" i="89"/>
  <c r="R148" i="89"/>
  <c r="S148" i="89"/>
  <c r="O149" i="89"/>
  <c r="P149" i="89"/>
  <c r="Q149" i="89"/>
  <c r="R149" i="89"/>
  <c r="S149" i="89"/>
  <c r="O150" i="89"/>
  <c r="P150" i="89"/>
  <c r="Q150" i="89"/>
  <c r="R150" i="89"/>
  <c r="S150" i="89"/>
  <c r="O151" i="89"/>
  <c r="P151" i="89"/>
  <c r="Q151" i="89"/>
  <c r="R151" i="89"/>
  <c r="S151" i="89"/>
  <c r="O152" i="89"/>
  <c r="P152" i="89"/>
  <c r="Q152" i="89"/>
  <c r="R152" i="89"/>
  <c r="S152" i="89"/>
  <c r="O153" i="89"/>
  <c r="P153" i="89"/>
  <c r="Q153" i="89"/>
  <c r="R153" i="89"/>
  <c r="S153" i="89"/>
  <c r="O154" i="89"/>
  <c r="P154" i="89"/>
  <c r="Q154" i="89"/>
  <c r="R154" i="89"/>
  <c r="S154" i="89"/>
  <c r="O155" i="89"/>
  <c r="P155" i="89"/>
  <c r="Q155" i="89"/>
  <c r="R155" i="89"/>
  <c r="S155" i="89"/>
  <c r="O156" i="89"/>
  <c r="P156" i="89"/>
  <c r="Q156" i="89"/>
  <c r="R156" i="89"/>
  <c r="S156" i="89"/>
  <c r="O157" i="89"/>
  <c r="P157" i="89"/>
  <c r="Q157" i="89"/>
  <c r="R157" i="89"/>
  <c r="S157" i="89"/>
  <c r="O158" i="89"/>
  <c r="P158" i="89"/>
  <c r="Q158" i="89"/>
  <c r="R158" i="89"/>
  <c r="S158" i="89"/>
  <c r="O159" i="89"/>
  <c r="P159" i="89"/>
  <c r="Q159" i="89"/>
  <c r="R159" i="89"/>
  <c r="S159" i="89"/>
  <c r="O160" i="89"/>
  <c r="P160" i="89"/>
  <c r="Q160" i="89"/>
  <c r="R160" i="89"/>
  <c r="S160" i="89"/>
  <c r="O161" i="89"/>
  <c r="P161" i="89"/>
  <c r="Q161" i="89"/>
  <c r="R161" i="89"/>
  <c r="S161" i="89"/>
  <c r="O162" i="89"/>
  <c r="P162" i="89"/>
  <c r="Q162" i="89"/>
  <c r="R162" i="89"/>
  <c r="S162" i="89"/>
  <c r="O163" i="89"/>
  <c r="P163" i="89"/>
  <c r="Q163" i="89"/>
  <c r="R163" i="89"/>
  <c r="S163" i="89"/>
  <c r="O164" i="89"/>
  <c r="P164" i="89"/>
  <c r="Q164" i="89"/>
  <c r="R164" i="89"/>
  <c r="S164" i="89"/>
  <c r="O165" i="89"/>
  <c r="P165" i="89"/>
  <c r="Q165" i="89"/>
  <c r="R165" i="89"/>
  <c r="S165" i="89"/>
  <c r="O166" i="89"/>
  <c r="P166" i="89"/>
  <c r="Q166" i="89"/>
  <c r="R166" i="89"/>
  <c r="S166" i="89"/>
  <c r="O167" i="89"/>
  <c r="P167" i="89"/>
  <c r="Q167" i="89"/>
  <c r="R167" i="89"/>
  <c r="S167" i="89"/>
  <c r="O168" i="89"/>
  <c r="P168" i="89"/>
  <c r="Q168" i="89"/>
  <c r="R168" i="89"/>
  <c r="S168" i="89"/>
  <c r="O169" i="89"/>
  <c r="P169" i="89"/>
  <c r="Q169" i="89"/>
  <c r="R169" i="89"/>
  <c r="S169" i="89"/>
  <c r="O170" i="89"/>
  <c r="P170" i="89"/>
  <c r="Q170" i="89"/>
  <c r="R170" i="89"/>
  <c r="S170" i="89"/>
  <c r="O171" i="89"/>
  <c r="P171" i="89"/>
  <c r="Q171" i="89"/>
  <c r="R171" i="89"/>
  <c r="S171" i="89"/>
  <c r="O172" i="89"/>
  <c r="P172" i="89"/>
  <c r="Q172" i="89"/>
  <c r="R172" i="89"/>
  <c r="S172" i="89"/>
  <c r="O173" i="89"/>
  <c r="P173" i="89"/>
  <c r="Q173" i="89"/>
  <c r="R173" i="89"/>
  <c r="S173" i="89"/>
  <c r="O174" i="89"/>
  <c r="P174" i="89"/>
  <c r="Q174" i="89"/>
  <c r="R174" i="89"/>
  <c r="S174" i="89"/>
  <c r="O175" i="89"/>
  <c r="P175" i="89"/>
  <c r="Q175" i="89"/>
  <c r="R175" i="89"/>
  <c r="S175" i="89"/>
  <c r="O176" i="89"/>
  <c r="P176" i="89"/>
  <c r="Q176" i="89"/>
  <c r="R176" i="89"/>
  <c r="S176" i="89"/>
  <c r="O177" i="89"/>
  <c r="P177" i="89"/>
  <c r="Q177" i="89"/>
  <c r="R177" i="89"/>
  <c r="S177" i="89"/>
  <c r="O178" i="89"/>
  <c r="P178" i="89"/>
  <c r="Q178" i="89"/>
  <c r="R178" i="89"/>
  <c r="S178" i="89"/>
  <c r="O179" i="89"/>
  <c r="P179" i="89"/>
  <c r="Q179" i="89"/>
  <c r="R179" i="89"/>
  <c r="S179" i="89"/>
  <c r="O180" i="89"/>
  <c r="P180" i="89"/>
  <c r="Q180" i="89"/>
  <c r="R180" i="89"/>
  <c r="S180" i="89"/>
  <c r="O181" i="89"/>
  <c r="P181" i="89"/>
  <c r="Q181" i="89"/>
  <c r="R181" i="89"/>
  <c r="S181" i="89"/>
  <c r="O182" i="89"/>
  <c r="P182" i="89"/>
  <c r="Q182" i="89"/>
  <c r="R182" i="89"/>
  <c r="S182" i="89"/>
  <c r="O183" i="89"/>
  <c r="P183" i="89"/>
  <c r="Q183" i="89"/>
  <c r="R183" i="89"/>
  <c r="S183" i="89"/>
  <c r="O184" i="89"/>
  <c r="P184" i="89"/>
  <c r="Q184" i="89"/>
  <c r="R184" i="89"/>
  <c r="S184" i="89"/>
  <c r="O185" i="89"/>
  <c r="P185" i="89"/>
  <c r="Q185" i="89"/>
  <c r="R185" i="89"/>
  <c r="S185" i="89"/>
  <c r="O186" i="89"/>
  <c r="P186" i="89"/>
  <c r="Q186" i="89"/>
  <c r="R186" i="89"/>
  <c r="S186" i="89"/>
  <c r="O187" i="89"/>
  <c r="P187" i="89"/>
  <c r="Q187" i="89"/>
  <c r="R187" i="89"/>
  <c r="S187" i="89"/>
  <c r="O188" i="89"/>
  <c r="P188" i="89"/>
  <c r="Q188" i="89"/>
  <c r="R188" i="89"/>
  <c r="S188" i="89"/>
  <c r="O189" i="89"/>
  <c r="P189" i="89"/>
  <c r="Q189" i="89"/>
  <c r="R189" i="89"/>
  <c r="S189" i="89"/>
  <c r="O190" i="89"/>
  <c r="P190" i="89"/>
  <c r="Q190" i="89"/>
  <c r="R190" i="89"/>
  <c r="S190" i="89"/>
  <c r="O191" i="89"/>
  <c r="P191" i="89"/>
  <c r="Q191" i="89"/>
  <c r="R191" i="89"/>
  <c r="S191" i="89"/>
  <c r="O192" i="89"/>
  <c r="P192" i="89"/>
  <c r="Q192" i="89"/>
  <c r="R192" i="89"/>
  <c r="S192" i="89"/>
  <c r="O193" i="89"/>
  <c r="P193" i="89"/>
  <c r="Q193" i="89"/>
  <c r="R193" i="89"/>
  <c r="S193" i="89"/>
  <c r="O194" i="89"/>
  <c r="P194" i="89"/>
  <c r="Q194" i="89"/>
  <c r="R194" i="89"/>
  <c r="S194" i="89"/>
  <c r="O195" i="89"/>
  <c r="P195" i="89"/>
  <c r="Q195" i="89"/>
  <c r="R195" i="89"/>
  <c r="S195" i="89"/>
  <c r="O196" i="89"/>
  <c r="P196" i="89"/>
  <c r="Q196" i="89"/>
  <c r="R196" i="89"/>
  <c r="S196" i="89"/>
  <c r="O197" i="89"/>
  <c r="P197" i="89"/>
  <c r="Q197" i="89"/>
  <c r="R197" i="89"/>
  <c r="S197" i="89"/>
  <c r="O198" i="89"/>
  <c r="P198" i="89"/>
  <c r="Q198" i="89"/>
  <c r="R198" i="89"/>
  <c r="S198" i="89"/>
  <c r="O199" i="89"/>
  <c r="P199" i="89"/>
  <c r="Q199" i="89"/>
  <c r="R199" i="89"/>
  <c r="S199" i="89"/>
  <c r="O200" i="89"/>
  <c r="P200" i="89"/>
  <c r="Q200" i="89"/>
  <c r="R200" i="89"/>
  <c r="S200" i="89"/>
  <c r="O201" i="89"/>
  <c r="P201" i="89"/>
  <c r="Q201" i="89"/>
  <c r="R201" i="89"/>
  <c r="S201" i="89"/>
  <c r="O202" i="89"/>
  <c r="P202" i="89"/>
  <c r="Q202" i="89"/>
  <c r="R202" i="89"/>
  <c r="S202" i="89"/>
  <c r="O203" i="89"/>
  <c r="P203" i="89"/>
  <c r="Q203" i="89"/>
  <c r="R203" i="89"/>
  <c r="S203" i="89"/>
  <c r="O204" i="89"/>
  <c r="P204" i="89"/>
  <c r="Q204" i="89"/>
  <c r="R204" i="89"/>
  <c r="S204" i="89"/>
  <c r="O205" i="89"/>
  <c r="P205" i="89"/>
  <c r="Q205" i="89"/>
  <c r="R205" i="89"/>
  <c r="S205" i="89"/>
  <c r="O206" i="89"/>
  <c r="P206" i="89"/>
  <c r="Q206" i="89"/>
  <c r="R206" i="89"/>
  <c r="S206" i="89"/>
  <c r="O207" i="89"/>
  <c r="P207" i="89"/>
  <c r="Q207" i="89"/>
  <c r="R207" i="89"/>
  <c r="S207" i="89"/>
  <c r="O208" i="89"/>
  <c r="P208" i="89"/>
  <c r="Q208" i="89"/>
  <c r="R208" i="89"/>
  <c r="S208" i="89"/>
  <c r="O209" i="89"/>
  <c r="P209" i="89"/>
  <c r="Q209" i="89"/>
  <c r="R209" i="89"/>
  <c r="S209" i="89"/>
  <c r="O210" i="89"/>
  <c r="P210" i="89"/>
  <c r="Q210" i="89"/>
  <c r="R210" i="89"/>
  <c r="S210" i="89"/>
  <c r="O211" i="89"/>
  <c r="P211" i="89"/>
  <c r="Q211" i="89"/>
  <c r="R211" i="89"/>
  <c r="S211" i="89"/>
  <c r="O212" i="89"/>
  <c r="P212" i="89"/>
  <c r="Q212" i="89"/>
  <c r="R212" i="89"/>
  <c r="S212" i="89"/>
  <c r="O213" i="89"/>
  <c r="P213" i="89"/>
  <c r="Q213" i="89"/>
  <c r="R213" i="89"/>
  <c r="S213" i="89"/>
  <c r="O214" i="89"/>
  <c r="P214" i="89"/>
  <c r="Q214" i="89"/>
  <c r="R214" i="89"/>
  <c r="S214" i="89"/>
  <c r="O215" i="89"/>
  <c r="P215" i="89"/>
  <c r="Q215" i="89"/>
  <c r="R215" i="89"/>
  <c r="S215" i="89"/>
  <c r="O216" i="89"/>
  <c r="P216" i="89"/>
  <c r="Q216" i="89"/>
  <c r="R216" i="89"/>
  <c r="S216" i="89"/>
  <c r="O217" i="89"/>
  <c r="P217" i="89"/>
  <c r="Q217" i="89"/>
  <c r="R217" i="89"/>
  <c r="S217" i="89"/>
  <c r="O218" i="89"/>
  <c r="P218" i="89"/>
  <c r="Q218" i="89"/>
  <c r="R218" i="89"/>
  <c r="S218" i="89"/>
  <c r="O219" i="89"/>
  <c r="P219" i="89"/>
  <c r="Q219" i="89"/>
  <c r="R219" i="89"/>
  <c r="S219" i="89"/>
  <c r="O220" i="89"/>
  <c r="P220" i="89"/>
  <c r="Q220" i="89"/>
  <c r="R220" i="89"/>
  <c r="S220" i="89"/>
  <c r="O221" i="89"/>
  <c r="P221" i="89"/>
  <c r="Q221" i="89"/>
  <c r="R221" i="89"/>
  <c r="S221" i="89"/>
  <c r="O222" i="89"/>
  <c r="P222" i="89"/>
  <c r="Q222" i="89"/>
  <c r="R222" i="89"/>
  <c r="S222" i="89"/>
  <c r="O223" i="89"/>
  <c r="P223" i="89"/>
  <c r="Q223" i="89"/>
  <c r="R223" i="89"/>
  <c r="S223" i="89"/>
  <c r="O224" i="89"/>
  <c r="P224" i="89"/>
  <c r="Q224" i="89"/>
  <c r="R224" i="89"/>
  <c r="S224" i="89"/>
  <c r="O225" i="89"/>
  <c r="P225" i="89"/>
  <c r="Q225" i="89"/>
  <c r="R225" i="89"/>
  <c r="S225" i="89"/>
  <c r="O226" i="89"/>
  <c r="P226" i="89"/>
  <c r="Q226" i="89"/>
  <c r="R226" i="89"/>
  <c r="S226" i="89"/>
  <c r="O227" i="89"/>
  <c r="P227" i="89"/>
  <c r="Q227" i="89"/>
  <c r="R227" i="89"/>
  <c r="S227" i="89"/>
  <c r="O228" i="89"/>
  <c r="P228" i="89"/>
  <c r="Q228" i="89"/>
  <c r="R228" i="89"/>
  <c r="S228" i="89"/>
  <c r="O229" i="89"/>
  <c r="P229" i="89"/>
  <c r="Q229" i="89"/>
  <c r="R229" i="89"/>
  <c r="S229" i="89"/>
  <c r="O230" i="89"/>
  <c r="P230" i="89"/>
  <c r="Q230" i="89"/>
  <c r="R230" i="89"/>
  <c r="S230" i="89"/>
  <c r="O231" i="89"/>
  <c r="P231" i="89"/>
  <c r="Q231" i="89"/>
  <c r="R231" i="89"/>
  <c r="S231" i="89"/>
  <c r="O232" i="89"/>
  <c r="P232" i="89"/>
  <c r="Q232" i="89"/>
  <c r="R232" i="89"/>
  <c r="S232" i="89"/>
  <c r="O233" i="89"/>
  <c r="P233" i="89"/>
  <c r="Q233" i="89"/>
  <c r="R233" i="89"/>
  <c r="S233" i="89"/>
  <c r="O234" i="89"/>
  <c r="P234" i="89"/>
  <c r="Q234" i="89"/>
  <c r="R234" i="89"/>
  <c r="S234" i="89"/>
  <c r="O235" i="89"/>
  <c r="P235" i="89"/>
  <c r="Q235" i="89"/>
  <c r="R235" i="89"/>
  <c r="S235" i="89"/>
  <c r="O236" i="89"/>
  <c r="P236" i="89"/>
  <c r="Q236" i="89"/>
  <c r="R236" i="89"/>
  <c r="S236" i="89"/>
  <c r="O237" i="89"/>
  <c r="P237" i="89"/>
  <c r="Q237" i="89"/>
  <c r="R237" i="89"/>
  <c r="S237" i="89"/>
  <c r="O238" i="89"/>
  <c r="P238" i="89"/>
  <c r="Q238" i="89"/>
  <c r="R238" i="89"/>
  <c r="S238" i="89"/>
  <c r="O239" i="89"/>
  <c r="P239" i="89"/>
  <c r="Q239" i="89"/>
  <c r="R239" i="89"/>
  <c r="S239" i="89"/>
  <c r="O240" i="89"/>
  <c r="P240" i="89"/>
  <c r="Q240" i="89"/>
  <c r="R240" i="89"/>
  <c r="S240" i="89"/>
  <c r="O241" i="89"/>
  <c r="P241" i="89"/>
  <c r="Q241" i="89"/>
  <c r="R241" i="89"/>
  <c r="S241" i="89"/>
  <c r="O242" i="89"/>
  <c r="P242" i="89"/>
  <c r="Q242" i="89"/>
  <c r="R242" i="89"/>
  <c r="S242" i="89"/>
  <c r="O243" i="89"/>
  <c r="P243" i="89"/>
  <c r="Q243" i="89"/>
  <c r="R243" i="89"/>
  <c r="S243" i="89"/>
  <c r="O244" i="89"/>
  <c r="P244" i="89"/>
  <c r="Q244" i="89"/>
  <c r="R244" i="89"/>
  <c r="S244" i="89"/>
  <c r="O245" i="89"/>
  <c r="P245" i="89"/>
  <c r="Q245" i="89"/>
  <c r="R245" i="89"/>
  <c r="S245" i="89"/>
  <c r="O246" i="89"/>
  <c r="P246" i="89"/>
  <c r="Q246" i="89"/>
  <c r="R246" i="89"/>
  <c r="S246" i="89"/>
  <c r="O247" i="89"/>
  <c r="P247" i="89"/>
  <c r="Q247" i="89"/>
  <c r="R247" i="89"/>
  <c r="S247" i="89"/>
  <c r="O248" i="89"/>
  <c r="P248" i="89"/>
  <c r="Q248" i="89"/>
  <c r="R248" i="89"/>
  <c r="S248" i="89"/>
  <c r="O249" i="89"/>
  <c r="P249" i="89"/>
  <c r="Q249" i="89"/>
  <c r="R249" i="89"/>
  <c r="S249" i="89"/>
  <c r="O250" i="89"/>
  <c r="P250" i="89"/>
  <c r="Q250" i="89"/>
  <c r="R250" i="89"/>
  <c r="S250" i="89"/>
  <c r="O251" i="89"/>
  <c r="P251" i="89"/>
  <c r="Q251" i="89"/>
  <c r="R251" i="89"/>
  <c r="S251" i="89"/>
  <c r="O252" i="89"/>
  <c r="P252" i="89"/>
  <c r="Q252" i="89"/>
  <c r="R252" i="89"/>
  <c r="S252" i="89"/>
  <c r="O253" i="89"/>
  <c r="P253" i="89"/>
  <c r="Q253" i="89"/>
  <c r="R253" i="89"/>
  <c r="S253" i="89"/>
  <c r="O254" i="89"/>
  <c r="P254" i="89"/>
  <c r="Q254" i="89"/>
  <c r="R254" i="89"/>
  <c r="S254" i="89"/>
  <c r="O255" i="89"/>
  <c r="P255" i="89"/>
  <c r="Q255" i="89"/>
  <c r="R255" i="89"/>
  <c r="S255" i="89"/>
  <c r="O256" i="89"/>
  <c r="P256" i="89"/>
  <c r="Q256" i="89"/>
  <c r="R256" i="89"/>
  <c r="S256" i="89"/>
  <c r="O257" i="89"/>
  <c r="P257" i="89"/>
  <c r="Q257" i="89"/>
  <c r="R257" i="89"/>
  <c r="S257" i="89"/>
  <c r="O258" i="89"/>
  <c r="P258" i="89"/>
  <c r="Q258" i="89"/>
  <c r="R258" i="89"/>
  <c r="S258" i="89"/>
  <c r="O259" i="89"/>
  <c r="P259" i="89"/>
  <c r="Q259" i="89"/>
  <c r="R259" i="89"/>
  <c r="S259" i="89"/>
  <c r="O260" i="89"/>
  <c r="P260" i="89"/>
  <c r="Q260" i="89"/>
  <c r="R260" i="89"/>
  <c r="S260" i="89"/>
  <c r="O261" i="89"/>
  <c r="P261" i="89"/>
  <c r="Q261" i="89"/>
  <c r="R261" i="89"/>
  <c r="S261" i="89"/>
  <c r="O262" i="89"/>
  <c r="P262" i="89"/>
  <c r="Q262" i="89"/>
  <c r="R262" i="89"/>
  <c r="S262" i="89"/>
  <c r="O263" i="89"/>
  <c r="P263" i="89"/>
  <c r="Q263" i="89"/>
  <c r="R263" i="89"/>
  <c r="S263" i="89"/>
  <c r="O264" i="89"/>
  <c r="P264" i="89"/>
  <c r="Q264" i="89"/>
  <c r="R264" i="89"/>
  <c r="S264" i="89"/>
  <c r="O265" i="89"/>
  <c r="P265" i="89"/>
  <c r="Q265" i="89"/>
  <c r="R265" i="89"/>
  <c r="S265" i="89"/>
  <c r="O266" i="89"/>
  <c r="P266" i="89"/>
  <c r="Q266" i="89"/>
  <c r="R266" i="89"/>
  <c r="S266" i="89"/>
  <c r="O267" i="89"/>
  <c r="P267" i="89"/>
  <c r="Q267" i="89"/>
  <c r="R267" i="89"/>
  <c r="S267" i="89"/>
  <c r="O268" i="89"/>
  <c r="P268" i="89"/>
  <c r="Q268" i="89"/>
  <c r="R268" i="89"/>
  <c r="S268" i="89"/>
  <c r="O269" i="89"/>
  <c r="P269" i="89"/>
  <c r="Q269" i="89"/>
  <c r="R269" i="89"/>
  <c r="S269" i="89"/>
  <c r="O270" i="89"/>
  <c r="P270" i="89"/>
  <c r="Q270" i="89"/>
  <c r="R270" i="89"/>
  <c r="S270" i="89"/>
  <c r="O271" i="89"/>
  <c r="P271" i="89"/>
  <c r="Q271" i="89"/>
  <c r="R271" i="89"/>
  <c r="S271" i="89"/>
  <c r="O272" i="89"/>
  <c r="P272" i="89"/>
  <c r="Q272" i="89"/>
  <c r="R272" i="89"/>
  <c r="S272" i="89"/>
  <c r="O273" i="89"/>
  <c r="P273" i="89"/>
  <c r="Q273" i="89"/>
  <c r="R273" i="89"/>
  <c r="S273" i="89"/>
  <c r="O274" i="89"/>
  <c r="P274" i="89"/>
  <c r="Q274" i="89"/>
  <c r="R274" i="89"/>
  <c r="S274" i="89"/>
  <c r="O275" i="89"/>
  <c r="P275" i="89"/>
  <c r="Q275" i="89"/>
  <c r="R275" i="89"/>
  <c r="S275" i="89"/>
  <c r="O276" i="89"/>
  <c r="P276" i="89"/>
  <c r="Q276" i="89"/>
  <c r="R276" i="89"/>
  <c r="S276" i="89"/>
  <c r="O277" i="89"/>
  <c r="P277" i="89"/>
  <c r="Q277" i="89"/>
  <c r="R277" i="89"/>
  <c r="S277" i="89"/>
  <c r="O278" i="89"/>
  <c r="P278" i="89"/>
  <c r="Q278" i="89"/>
  <c r="R278" i="89"/>
  <c r="S278" i="89"/>
  <c r="O279" i="89"/>
  <c r="P279" i="89"/>
  <c r="Q279" i="89"/>
  <c r="R279" i="89"/>
  <c r="S279" i="89"/>
  <c r="O280" i="89"/>
  <c r="P280" i="89"/>
  <c r="Q280" i="89"/>
  <c r="R280" i="89"/>
  <c r="S280" i="89"/>
  <c r="O281" i="89"/>
  <c r="P281" i="89"/>
  <c r="Q281" i="89"/>
  <c r="R281" i="89"/>
  <c r="S281" i="89"/>
  <c r="O282" i="89"/>
  <c r="P282" i="89"/>
  <c r="Q282" i="89"/>
  <c r="R282" i="89"/>
  <c r="S282" i="89"/>
  <c r="O283" i="89"/>
  <c r="P283" i="89"/>
  <c r="Q283" i="89"/>
  <c r="R283" i="89"/>
  <c r="S283" i="89"/>
  <c r="O284" i="89"/>
  <c r="P284" i="89"/>
  <c r="Q284" i="89"/>
  <c r="R284" i="89"/>
  <c r="S284" i="89"/>
  <c r="O285" i="89"/>
  <c r="P285" i="89"/>
  <c r="Q285" i="89"/>
  <c r="R285" i="89"/>
  <c r="S285" i="89"/>
  <c r="O286" i="89"/>
  <c r="P286" i="89"/>
  <c r="Q286" i="89"/>
  <c r="R286" i="89"/>
  <c r="S286" i="89"/>
  <c r="O287" i="89"/>
  <c r="P287" i="89"/>
  <c r="Q287" i="89"/>
  <c r="R287" i="89"/>
  <c r="S287" i="89"/>
  <c r="O288" i="89"/>
  <c r="P288" i="89"/>
  <c r="Q288" i="89"/>
  <c r="R288" i="89"/>
  <c r="S288" i="89"/>
  <c r="O289" i="89"/>
  <c r="P289" i="89"/>
  <c r="Q289" i="89"/>
  <c r="R289" i="89"/>
  <c r="S289" i="89"/>
  <c r="O290" i="89"/>
  <c r="P290" i="89"/>
  <c r="Q290" i="89"/>
  <c r="R290" i="89"/>
  <c r="S290" i="89"/>
  <c r="O291" i="89"/>
  <c r="P291" i="89"/>
  <c r="Q291" i="89"/>
  <c r="R291" i="89"/>
  <c r="S291" i="89"/>
  <c r="O292" i="89"/>
  <c r="P292" i="89"/>
  <c r="Q292" i="89"/>
  <c r="R292" i="89"/>
  <c r="S292" i="89"/>
  <c r="O293" i="89"/>
  <c r="P293" i="89"/>
  <c r="Q293" i="89"/>
  <c r="R293" i="89"/>
  <c r="S293" i="89"/>
  <c r="O294" i="89"/>
  <c r="P294" i="89"/>
  <c r="Q294" i="89"/>
  <c r="R294" i="89"/>
  <c r="S294" i="89"/>
  <c r="O295" i="89"/>
  <c r="P295" i="89"/>
  <c r="Q295" i="89"/>
  <c r="R295" i="89"/>
  <c r="S295" i="89"/>
  <c r="O296" i="89"/>
  <c r="P296" i="89"/>
  <c r="Q296" i="89"/>
  <c r="R296" i="89"/>
  <c r="S296" i="89"/>
  <c r="O297" i="89"/>
  <c r="P297" i="89"/>
  <c r="Q297" i="89"/>
  <c r="R297" i="89"/>
  <c r="S297" i="89"/>
  <c r="O298" i="89"/>
  <c r="P298" i="89"/>
  <c r="Q298" i="89"/>
  <c r="R298" i="89"/>
  <c r="S298" i="89"/>
  <c r="O299" i="89"/>
  <c r="P299" i="89"/>
  <c r="Q299" i="89"/>
  <c r="R299" i="89"/>
  <c r="S299" i="89"/>
  <c r="O300" i="89"/>
  <c r="P300" i="89"/>
  <c r="Q300" i="89"/>
  <c r="R300" i="89"/>
  <c r="S300" i="89"/>
  <c r="O301" i="89"/>
  <c r="P301" i="89"/>
  <c r="Q301" i="89"/>
  <c r="R301" i="89"/>
  <c r="S301" i="89"/>
  <c r="O302" i="89"/>
  <c r="P302" i="89"/>
  <c r="Q302" i="89"/>
  <c r="R302" i="89"/>
  <c r="S302" i="89"/>
  <c r="O303" i="89"/>
  <c r="P303" i="89"/>
  <c r="Q303" i="89"/>
  <c r="R303" i="89"/>
  <c r="S303" i="89"/>
  <c r="O304" i="89"/>
  <c r="P304" i="89"/>
  <c r="Q304" i="89"/>
  <c r="R304" i="89"/>
  <c r="S304" i="89"/>
  <c r="O305" i="89"/>
  <c r="P305" i="89"/>
  <c r="Q305" i="89"/>
  <c r="R305" i="89"/>
  <c r="S305" i="89"/>
  <c r="O306" i="89"/>
  <c r="P306" i="89"/>
  <c r="Q306" i="89"/>
  <c r="R306" i="89"/>
  <c r="S306" i="89"/>
  <c r="O307" i="89"/>
  <c r="P307" i="89"/>
  <c r="Q307" i="89"/>
  <c r="R307" i="89"/>
  <c r="S307" i="89"/>
  <c r="O308" i="89"/>
  <c r="P308" i="89"/>
  <c r="Q308" i="89"/>
  <c r="R308" i="89"/>
  <c r="S308" i="89"/>
  <c r="O309" i="89"/>
  <c r="P309" i="89"/>
  <c r="Q309" i="89"/>
  <c r="R309" i="89"/>
  <c r="S309" i="89"/>
  <c r="O310" i="89"/>
  <c r="P310" i="89"/>
  <c r="Q310" i="89"/>
  <c r="R310" i="89"/>
  <c r="S310" i="89"/>
  <c r="O311" i="89"/>
  <c r="P311" i="89"/>
  <c r="Q311" i="89"/>
  <c r="R311" i="89"/>
  <c r="S311" i="89"/>
  <c r="O312" i="89"/>
  <c r="P312" i="89"/>
  <c r="Q312" i="89"/>
  <c r="R312" i="89"/>
  <c r="S312" i="89"/>
  <c r="O313" i="89"/>
  <c r="P313" i="89"/>
  <c r="Q313" i="89"/>
  <c r="R313" i="89"/>
  <c r="S313" i="89"/>
  <c r="O314" i="89"/>
  <c r="P314" i="89"/>
  <c r="Q314" i="89"/>
  <c r="R314" i="89"/>
  <c r="S314" i="89"/>
  <c r="O315" i="89"/>
  <c r="P315" i="89"/>
  <c r="Q315" i="89"/>
  <c r="R315" i="89"/>
  <c r="S315" i="89"/>
  <c r="O316" i="89"/>
  <c r="P316" i="89"/>
  <c r="Q316" i="89"/>
  <c r="R316" i="89"/>
  <c r="S316" i="89"/>
  <c r="O317" i="89"/>
  <c r="P317" i="89"/>
  <c r="Q317" i="89"/>
  <c r="R317" i="89"/>
  <c r="S317" i="89"/>
  <c r="O318" i="89"/>
  <c r="P318" i="89"/>
  <c r="Q318" i="89"/>
  <c r="R318" i="89"/>
  <c r="S318" i="89"/>
  <c r="O319" i="89"/>
  <c r="P319" i="89"/>
  <c r="Q319" i="89"/>
  <c r="R319" i="89"/>
  <c r="S319" i="89"/>
  <c r="O320" i="89"/>
  <c r="P320" i="89"/>
  <c r="Q320" i="89"/>
  <c r="R320" i="89"/>
  <c r="S320" i="89"/>
  <c r="O321" i="89"/>
  <c r="P321" i="89"/>
  <c r="Q321" i="89"/>
  <c r="R321" i="89"/>
  <c r="S321" i="89"/>
  <c r="O322" i="89"/>
  <c r="P322" i="89"/>
  <c r="Q322" i="89"/>
  <c r="R322" i="89"/>
  <c r="S322" i="89"/>
  <c r="O323" i="89"/>
  <c r="P323" i="89"/>
  <c r="Q323" i="89"/>
  <c r="R323" i="89"/>
  <c r="S323" i="89"/>
  <c r="O324" i="89"/>
  <c r="P324" i="89"/>
  <c r="Q324" i="89"/>
  <c r="R324" i="89"/>
  <c r="S324" i="89"/>
  <c r="O325" i="89"/>
  <c r="P325" i="89"/>
  <c r="Q325" i="89"/>
  <c r="R325" i="89"/>
  <c r="S325" i="89"/>
  <c r="O326" i="89"/>
  <c r="P326" i="89"/>
  <c r="Q326" i="89"/>
  <c r="R326" i="89"/>
  <c r="S326" i="89"/>
  <c r="O327" i="89"/>
  <c r="P327" i="89"/>
  <c r="Q327" i="89"/>
  <c r="R327" i="89"/>
  <c r="S327" i="89"/>
  <c r="O328" i="89"/>
  <c r="P328" i="89"/>
  <c r="Q328" i="89"/>
  <c r="R328" i="89"/>
  <c r="S328" i="89"/>
  <c r="O329" i="89"/>
  <c r="P329" i="89"/>
  <c r="Q329" i="89"/>
  <c r="R329" i="89"/>
  <c r="S329" i="89"/>
  <c r="O330" i="89"/>
  <c r="P330" i="89"/>
  <c r="Q330" i="89"/>
  <c r="R330" i="89"/>
  <c r="S330" i="89"/>
  <c r="O331" i="89"/>
  <c r="P331" i="89"/>
  <c r="Q331" i="89"/>
  <c r="R331" i="89"/>
  <c r="S331" i="89"/>
  <c r="O332" i="89"/>
  <c r="P332" i="89"/>
  <c r="Q332" i="89"/>
  <c r="R332" i="89"/>
  <c r="S332" i="89"/>
  <c r="O333" i="89"/>
  <c r="P333" i="89"/>
  <c r="Q333" i="89"/>
  <c r="R333" i="89"/>
  <c r="S333" i="89"/>
  <c r="O334" i="89"/>
  <c r="P334" i="89"/>
  <c r="Q334" i="89"/>
  <c r="R334" i="89"/>
  <c r="S334" i="89"/>
  <c r="O335" i="89"/>
  <c r="P335" i="89"/>
  <c r="Q335" i="89"/>
  <c r="R335" i="89"/>
  <c r="S335" i="89"/>
  <c r="O336" i="89"/>
  <c r="P336" i="89"/>
  <c r="Q336" i="89"/>
  <c r="R336" i="89"/>
  <c r="S336" i="89"/>
  <c r="O337" i="89"/>
  <c r="P337" i="89"/>
  <c r="Q337" i="89"/>
  <c r="R337" i="89"/>
  <c r="S337" i="89"/>
  <c r="O338" i="89"/>
  <c r="P338" i="89"/>
  <c r="Q338" i="89"/>
  <c r="R338" i="89"/>
  <c r="S338" i="89"/>
  <c r="O339" i="89"/>
  <c r="P339" i="89"/>
  <c r="Q339" i="89"/>
  <c r="R339" i="89"/>
  <c r="S339" i="89"/>
  <c r="O340" i="89"/>
  <c r="P340" i="89"/>
  <c r="Q340" i="89"/>
  <c r="R340" i="89"/>
  <c r="S340" i="89"/>
  <c r="O341" i="89"/>
  <c r="P341" i="89"/>
  <c r="Q341" i="89"/>
  <c r="R341" i="89"/>
  <c r="S341" i="89"/>
  <c r="O342" i="89"/>
  <c r="P342" i="89"/>
  <c r="Q342" i="89"/>
  <c r="R342" i="89"/>
  <c r="S342" i="89"/>
  <c r="O343" i="89"/>
  <c r="P343" i="89"/>
  <c r="Q343" i="89"/>
  <c r="R343" i="89"/>
  <c r="S343" i="89"/>
  <c r="O344" i="89"/>
  <c r="P344" i="89"/>
  <c r="Q344" i="89"/>
  <c r="R344" i="89"/>
  <c r="S344" i="89"/>
  <c r="O345" i="89"/>
  <c r="P345" i="89"/>
  <c r="Q345" i="89"/>
  <c r="R345" i="89"/>
  <c r="S345" i="89"/>
  <c r="O346" i="89"/>
  <c r="P346" i="89"/>
  <c r="Q346" i="89"/>
  <c r="R346" i="89"/>
  <c r="S346" i="89"/>
  <c r="O347" i="89"/>
  <c r="P347" i="89"/>
  <c r="Q347" i="89"/>
  <c r="R347" i="89"/>
  <c r="S347" i="89"/>
  <c r="O348" i="89"/>
  <c r="P348" i="89"/>
  <c r="Q348" i="89"/>
  <c r="R348" i="89"/>
  <c r="S348" i="89"/>
  <c r="O349" i="89"/>
  <c r="P349" i="89"/>
  <c r="Q349" i="89"/>
  <c r="R349" i="89"/>
  <c r="S349" i="89"/>
  <c r="O350" i="89"/>
  <c r="P350" i="89"/>
  <c r="Q350" i="89"/>
  <c r="R350" i="89"/>
  <c r="S350" i="89"/>
  <c r="O351" i="89"/>
  <c r="P351" i="89"/>
  <c r="Q351" i="89"/>
  <c r="R351" i="89"/>
  <c r="S351" i="89"/>
  <c r="O352" i="89"/>
  <c r="P352" i="89"/>
  <c r="Q352" i="89"/>
  <c r="R352" i="89"/>
  <c r="S352" i="89"/>
  <c r="O353" i="89"/>
  <c r="P353" i="89"/>
  <c r="Q353" i="89"/>
  <c r="R353" i="89"/>
  <c r="S353" i="89"/>
  <c r="O354" i="89"/>
  <c r="P354" i="89"/>
  <c r="Q354" i="89"/>
  <c r="R354" i="89"/>
  <c r="S354" i="89"/>
  <c r="O355" i="89"/>
  <c r="P355" i="89"/>
  <c r="Q355" i="89"/>
  <c r="R355" i="89"/>
  <c r="S355" i="89"/>
  <c r="O356" i="89"/>
  <c r="P356" i="89"/>
  <c r="Q356" i="89"/>
  <c r="R356" i="89"/>
  <c r="S356" i="89"/>
  <c r="O357" i="89"/>
  <c r="P357" i="89"/>
  <c r="Q357" i="89"/>
  <c r="R357" i="89"/>
  <c r="S357" i="89"/>
  <c r="O358" i="89"/>
  <c r="P358" i="89"/>
  <c r="Q358" i="89"/>
  <c r="R358" i="89"/>
  <c r="S358" i="89"/>
  <c r="O359" i="89"/>
  <c r="P359" i="89"/>
  <c r="Q359" i="89"/>
  <c r="R359" i="89"/>
  <c r="S359" i="89"/>
  <c r="O360" i="89"/>
  <c r="P360" i="89"/>
  <c r="Q360" i="89"/>
  <c r="R360" i="89"/>
  <c r="S360" i="89"/>
  <c r="O361" i="89"/>
  <c r="P361" i="89"/>
  <c r="Q361" i="89"/>
  <c r="R361" i="89"/>
  <c r="S361" i="89"/>
  <c r="O362" i="89"/>
  <c r="P362" i="89"/>
  <c r="Q362" i="89"/>
  <c r="R362" i="89"/>
  <c r="S362" i="89"/>
  <c r="O363" i="89"/>
  <c r="P363" i="89"/>
  <c r="Q363" i="89"/>
  <c r="R363" i="89"/>
  <c r="S363" i="89"/>
  <c r="O364" i="89"/>
  <c r="P364" i="89"/>
  <c r="Q364" i="89"/>
  <c r="R364" i="89"/>
  <c r="S364" i="89"/>
  <c r="O365" i="89"/>
  <c r="P365" i="89"/>
  <c r="Q365" i="89"/>
  <c r="R365" i="89"/>
  <c r="S365" i="89"/>
  <c r="O366" i="89"/>
  <c r="P366" i="89"/>
  <c r="Q366" i="89"/>
  <c r="R366" i="89"/>
  <c r="S366" i="89"/>
  <c r="O367" i="89"/>
  <c r="P367" i="89"/>
  <c r="Q367" i="89"/>
  <c r="R367" i="89"/>
  <c r="S367" i="89"/>
  <c r="O368" i="89"/>
  <c r="P368" i="89"/>
  <c r="Q368" i="89"/>
  <c r="R368" i="89"/>
  <c r="S368" i="89"/>
  <c r="O369" i="89"/>
  <c r="P369" i="89"/>
  <c r="Q369" i="89"/>
  <c r="R369" i="89"/>
  <c r="S369" i="89"/>
  <c r="O370" i="89"/>
  <c r="P370" i="89"/>
  <c r="Q370" i="89"/>
  <c r="R370" i="89"/>
  <c r="S370" i="89"/>
  <c r="O371" i="89"/>
  <c r="P371" i="89"/>
  <c r="Q371" i="89"/>
  <c r="R371" i="89"/>
  <c r="S371" i="89"/>
  <c r="O372" i="89"/>
  <c r="P372" i="89"/>
  <c r="Q372" i="89"/>
  <c r="R372" i="89"/>
  <c r="S372" i="89"/>
  <c r="O373" i="89"/>
  <c r="P373" i="89"/>
  <c r="Q373" i="89"/>
  <c r="R373" i="89"/>
  <c r="S373" i="89"/>
  <c r="O374" i="89"/>
  <c r="P374" i="89"/>
  <c r="Q374" i="89"/>
  <c r="R374" i="89"/>
  <c r="S374" i="89"/>
  <c r="O375" i="89"/>
  <c r="P375" i="89"/>
  <c r="Q375" i="89"/>
  <c r="R375" i="89"/>
  <c r="S375" i="89"/>
  <c r="O376" i="89"/>
  <c r="P376" i="89"/>
  <c r="Q376" i="89"/>
  <c r="R376" i="89"/>
  <c r="S376" i="89"/>
  <c r="O377" i="89"/>
  <c r="P377" i="89"/>
  <c r="Q377" i="89"/>
  <c r="R377" i="89"/>
  <c r="S377" i="89"/>
  <c r="O378" i="89"/>
  <c r="P378" i="89"/>
  <c r="Q378" i="89"/>
  <c r="R378" i="89"/>
  <c r="S378" i="89"/>
  <c r="O379" i="89"/>
  <c r="P379" i="89"/>
  <c r="Q379" i="89"/>
  <c r="R379" i="89"/>
  <c r="S379" i="89"/>
  <c r="O380" i="89"/>
  <c r="P380" i="89"/>
  <c r="Q380" i="89"/>
  <c r="R380" i="89"/>
  <c r="S380" i="89"/>
  <c r="O381" i="89"/>
  <c r="P381" i="89"/>
  <c r="Q381" i="89"/>
  <c r="R381" i="89"/>
  <c r="S381" i="89"/>
  <c r="O382" i="89"/>
  <c r="P382" i="89"/>
  <c r="Q382" i="89"/>
  <c r="R382" i="89"/>
  <c r="S382" i="89"/>
  <c r="O383" i="89"/>
  <c r="P383" i="89"/>
  <c r="Q383" i="89"/>
  <c r="R383" i="89"/>
  <c r="S383" i="89"/>
  <c r="O384" i="89"/>
  <c r="P384" i="89"/>
  <c r="Q384" i="89"/>
  <c r="R384" i="89"/>
  <c r="S384" i="89"/>
  <c r="O385" i="89"/>
  <c r="P385" i="89"/>
  <c r="Q385" i="89"/>
  <c r="R385" i="89"/>
  <c r="S385" i="89"/>
  <c r="O386" i="89"/>
  <c r="P386" i="89"/>
  <c r="Q386" i="89"/>
  <c r="R386" i="89"/>
  <c r="S386" i="89"/>
  <c r="O387" i="89"/>
  <c r="P387" i="89"/>
  <c r="Q387" i="89"/>
  <c r="R387" i="89"/>
  <c r="S387" i="89"/>
  <c r="O388" i="89"/>
  <c r="P388" i="89"/>
  <c r="Q388" i="89"/>
  <c r="R388" i="89"/>
  <c r="S388" i="89"/>
  <c r="O389" i="89"/>
  <c r="P389" i="89"/>
  <c r="Q389" i="89"/>
  <c r="R389" i="89"/>
  <c r="S389" i="89"/>
  <c r="O390" i="89"/>
  <c r="P390" i="89"/>
  <c r="Q390" i="89"/>
  <c r="R390" i="89"/>
  <c r="S390" i="89"/>
  <c r="O391" i="89"/>
  <c r="P391" i="89"/>
  <c r="Q391" i="89"/>
  <c r="R391" i="89"/>
  <c r="S391" i="89"/>
  <c r="O392" i="89"/>
  <c r="P392" i="89"/>
  <c r="Q392" i="89"/>
  <c r="R392" i="89"/>
  <c r="S392" i="89"/>
  <c r="O393" i="89"/>
  <c r="P393" i="89"/>
  <c r="Q393" i="89"/>
  <c r="R393" i="89"/>
  <c r="S393" i="89"/>
  <c r="O394" i="89"/>
  <c r="P394" i="89"/>
  <c r="Q394" i="89"/>
  <c r="R394" i="89"/>
  <c r="S394" i="89"/>
  <c r="O395" i="89"/>
  <c r="P395" i="89"/>
  <c r="Q395" i="89"/>
  <c r="R395" i="89"/>
  <c r="S395" i="89"/>
  <c r="O396" i="89"/>
  <c r="P396" i="89"/>
  <c r="Q396" i="89"/>
  <c r="R396" i="89"/>
  <c r="S396" i="89"/>
  <c r="O397" i="89"/>
  <c r="P397" i="89"/>
  <c r="Q397" i="89"/>
  <c r="R397" i="89"/>
  <c r="S397" i="89"/>
  <c r="O398" i="89"/>
  <c r="P398" i="89"/>
  <c r="Q398" i="89"/>
  <c r="R398" i="89"/>
  <c r="S398" i="89"/>
  <c r="O399" i="89"/>
  <c r="P399" i="89"/>
  <c r="Q399" i="89"/>
  <c r="R399" i="89"/>
  <c r="S399" i="89"/>
  <c r="O400" i="89"/>
  <c r="P400" i="89"/>
  <c r="Q400" i="89"/>
  <c r="R400" i="89"/>
  <c r="S400" i="89"/>
  <c r="O401" i="89"/>
  <c r="P401" i="89"/>
  <c r="Q401" i="89"/>
  <c r="R401" i="89"/>
  <c r="S401" i="89"/>
  <c r="O402" i="89"/>
  <c r="P402" i="89"/>
  <c r="Q402" i="89"/>
  <c r="R402" i="89"/>
  <c r="S402" i="89"/>
  <c r="O403" i="89"/>
  <c r="P403" i="89"/>
  <c r="Q403" i="89"/>
  <c r="R403" i="89"/>
  <c r="S403" i="89"/>
  <c r="S4" i="89"/>
  <c r="R4" i="89"/>
  <c r="Q4" i="89"/>
  <c r="P4" i="89"/>
  <c r="O4" i="89"/>
  <c r="N6" i="89"/>
  <c r="N7" i="89"/>
  <c r="N8" i="89"/>
  <c r="N9" i="89"/>
  <c r="N10" i="89"/>
  <c r="N11" i="89"/>
  <c r="N12" i="89"/>
  <c r="N13" i="89"/>
  <c r="N14" i="89"/>
  <c r="N15" i="89"/>
  <c r="N16" i="89"/>
  <c r="N17" i="89"/>
  <c r="N18" i="89"/>
  <c r="N19" i="89"/>
  <c r="N20" i="89"/>
  <c r="N21" i="89"/>
  <c r="N22" i="89"/>
  <c r="N23" i="89"/>
  <c r="N24" i="89"/>
  <c r="N25" i="89"/>
  <c r="N26" i="89"/>
  <c r="N27" i="89"/>
  <c r="N28" i="89"/>
  <c r="N29" i="89"/>
  <c r="N30" i="89"/>
  <c r="N31" i="89"/>
  <c r="N32" i="89"/>
  <c r="N33" i="89"/>
  <c r="N34" i="89"/>
  <c r="N35" i="89"/>
  <c r="N36" i="89"/>
  <c r="N37" i="89"/>
  <c r="N38" i="89"/>
  <c r="N39" i="89"/>
  <c r="N40" i="89"/>
  <c r="N41" i="89"/>
  <c r="N42" i="89"/>
  <c r="N43" i="89"/>
  <c r="N44" i="89"/>
  <c r="N45" i="89"/>
  <c r="N46" i="89"/>
  <c r="N47" i="89"/>
  <c r="N48" i="89"/>
  <c r="N49" i="89"/>
  <c r="N50" i="89"/>
  <c r="N51" i="89"/>
  <c r="N52" i="89"/>
  <c r="N53" i="89"/>
  <c r="N54" i="89"/>
  <c r="N55" i="89"/>
  <c r="N56" i="89"/>
  <c r="N57" i="89"/>
  <c r="N58" i="89"/>
  <c r="N59" i="89"/>
  <c r="N60" i="89"/>
  <c r="N61" i="89"/>
  <c r="N62" i="89"/>
  <c r="N63" i="89"/>
  <c r="N64" i="89"/>
  <c r="N65" i="89"/>
  <c r="N66" i="89"/>
  <c r="N67" i="89"/>
  <c r="N68" i="89"/>
  <c r="N69" i="89"/>
  <c r="N70" i="89"/>
  <c r="N71" i="89"/>
  <c r="N72" i="89"/>
  <c r="N73" i="89"/>
  <c r="N74" i="89"/>
  <c r="N75" i="89"/>
  <c r="N76" i="89"/>
  <c r="N77" i="89"/>
  <c r="N78" i="89"/>
  <c r="N79" i="89"/>
  <c r="N80" i="89"/>
  <c r="N81" i="89"/>
  <c r="N82" i="89"/>
  <c r="N83" i="89"/>
  <c r="N84" i="89"/>
  <c r="N85" i="89"/>
  <c r="N86" i="89"/>
  <c r="N87" i="89"/>
  <c r="N88" i="89"/>
  <c r="N89" i="89"/>
  <c r="N90" i="89"/>
  <c r="N91" i="89"/>
  <c r="N92" i="89"/>
  <c r="N93" i="89"/>
  <c r="N94" i="89"/>
  <c r="N95" i="89"/>
  <c r="N96" i="89"/>
  <c r="N97" i="89"/>
  <c r="N98" i="89"/>
  <c r="N99" i="89"/>
  <c r="N100" i="89"/>
  <c r="N101" i="89"/>
  <c r="N102" i="89"/>
  <c r="N103" i="89"/>
  <c r="N104" i="89"/>
  <c r="N105" i="89"/>
  <c r="N106" i="89"/>
  <c r="N107" i="89"/>
  <c r="N108" i="89"/>
  <c r="N109" i="89"/>
  <c r="N110" i="89"/>
  <c r="N111" i="89"/>
  <c r="N112" i="89"/>
  <c r="N113" i="89"/>
  <c r="N114" i="89"/>
  <c r="N115" i="89"/>
  <c r="N116" i="89"/>
  <c r="N117" i="89"/>
  <c r="N118" i="89"/>
  <c r="N119" i="89"/>
  <c r="N120" i="89"/>
  <c r="N121" i="89"/>
  <c r="N122" i="89"/>
  <c r="N123" i="89"/>
  <c r="N124" i="89"/>
  <c r="N125" i="89"/>
  <c r="N126" i="89"/>
  <c r="N127" i="89"/>
  <c r="N128" i="89"/>
  <c r="N129" i="89"/>
  <c r="N130" i="89"/>
  <c r="N131" i="89"/>
  <c r="N132" i="89"/>
  <c r="N133" i="89"/>
  <c r="N134" i="89"/>
  <c r="N135" i="89"/>
  <c r="N136" i="89"/>
  <c r="N137" i="89"/>
  <c r="N138" i="89"/>
  <c r="N139" i="89"/>
  <c r="N140" i="89"/>
  <c r="N141" i="89"/>
  <c r="N142" i="89"/>
  <c r="N143" i="89"/>
  <c r="N144" i="89"/>
  <c r="N145" i="89"/>
  <c r="N146" i="89"/>
  <c r="N147" i="89"/>
  <c r="N148" i="89"/>
  <c r="N149" i="89"/>
  <c r="N150" i="89"/>
  <c r="N151" i="89"/>
  <c r="N152" i="89"/>
  <c r="N153" i="89"/>
  <c r="N154" i="89"/>
  <c r="N155" i="89"/>
  <c r="N156" i="89"/>
  <c r="N157" i="89"/>
  <c r="N158" i="89"/>
  <c r="N159" i="89"/>
  <c r="N160" i="89"/>
  <c r="N161" i="89"/>
  <c r="N162" i="89"/>
  <c r="N163" i="89"/>
  <c r="N164" i="89"/>
  <c r="N165" i="89"/>
  <c r="N166" i="89"/>
  <c r="N167" i="89"/>
  <c r="N168" i="89"/>
  <c r="N169" i="89"/>
  <c r="N170" i="89"/>
  <c r="N171" i="89"/>
  <c r="N172" i="89"/>
  <c r="N173" i="89"/>
  <c r="N174" i="89"/>
  <c r="N175" i="89"/>
  <c r="N176" i="89"/>
  <c r="N177" i="89"/>
  <c r="N178" i="89"/>
  <c r="N179" i="89"/>
  <c r="N180" i="89"/>
  <c r="N181" i="89"/>
  <c r="N182" i="89"/>
  <c r="N183" i="89"/>
  <c r="N184" i="89"/>
  <c r="N185" i="89"/>
  <c r="N186" i="89"/>
  <c r="N187" i="89"/>
  <c r="N188" i="89"/>
  <c r="N189" i="89"/>
  <c r="N190" i="89"/>
  <c r="N191" i="89"/>
  <c r="N192" i="89"/>
  <c r="N193" i="89"/>
  <c r="N194" i="89"/>
  <c r="N195" i="89"/>
  <c r="N196" i="89"/>
  <c r="N197" i="89"/>
  <c r="N198" i="89"/>
  <c r="N199" i="89"/>
  <c r="N200" i="89"/>
  <c r="N201" i="89"/>
  <c r="N202" i="89"/>
  <c r="N203" i="89"/>
  <c r="N204" i="89"/>
  <c r="N205" i="89"/>
  <c r="N206" i="89"/>
  <c r="N207" i="89"/>
  <c r="N208" i="89"/>
  <c r="N209" i="89"/>
  <c r="N210" i="89"/>
  <c r="N211" i="89"/>
  <c r="N212" i="89"/>
  <c r="N213" i="89"/>
  <c r="N214" i="89"/>
  <c r="N215" i="89"/>
  <c r="N216" i="89"/>
  <c r="N217" i="89"/>
  <c r="N218" i="89"/>
  <c r="N219" i="89"/>
  <c r="N220" i="89"/>
  <c r="N221" i="89"/>
  <c r="N222" i="89"/>
  <c r="N223" i="89"/>
  <c r="N224" i="89"/>
  <c r="N225" i="89"/>
  <c r="N226" i="89"/>
  <c r="N227" i="89"/>
  <c r="N228" i="89"/>
  <c r="N229" i="89"/>
  <c r="N230" i="89"/>
  <c r="N231" i="89"/>
  <c r="N232" i="89"/>
  <c r="N233" i="89"/>
  <c r="N234" i="89"/>
  <c r="N235" i="89"/>
  <c r="N236" i="89"/>
  <c r="N237" i="89"/>
  <c r="N238" i="89"/>
  <c r="N239" i="89"/>
  <c r="N240" i="89"/>
  <c r="N241" i="89"/>
  <c r="N242" i="89"/>
  <c r="N243" i="89"/>
  <c r="N244" i="89"/>
  <c r="N245" i="89"/>
  <c r="N246" i="89"/>
  <c r="N247" i="89"/>
  <c r="N248" i="89"/>
  <c r="N249" i="89"/>
  <c r="N250" i="89"/>
  <c r="N251" i="89"/>
  <c r="N252" i="89"/>
  <c r="N253" i="89"/>
  <c r="N254" i="89"/>
  <c r="N255" i="89"/>
  <c r="N256" i="89"/>
  <c r="N257" i="89"/>
  <c r="N258" i="89"/>
  <c r="N259" i="89"/>
  <c r="N260" i="89"/>
  <c r="N261" i="89"/>
  <c r="N262" i="89"/>
  <c r="N263" i="89"/>
  <c r="N264" i="89"/>
  <c r="N265" i="89"/>
  <c r="N266" i="89"/>
  <c r="N267" i="89"/>
  <c r="N268" i="89"/>
  <c r="N269" i="89"/>
  <c r="N270" i="89"/>
  <c r="N271" i="89"/>
  <c r="N272" i="89"/>
  <c r="N273" i="89"/>
  <c r="N274" i="89"/>
  <c r="N275" i="89"/>
  <c r="N276" i="89"/>
  <c r="N277" i="89"/>
  <c r="N278" i="89"/>
  <c r="N279" i="89"/>
  <c r="N280" i="89"/>
  <c r="N281" i="89"/>
  <c r="N282" i="89"/>
  <c r="N283" i="89"/>
  <c r="N284" i="89"/>
  <c r="N285" i="89"/>
  <c r="N286" i="89"/>
  <c r="N287" i="89"/>
  <c r="N288" i="89"/>
  <c r="N289" i="89"/>
  <c r="N290" i="89"/>
  <c r="N291" i="89"/>
  <c r="N292" i="89"/>
  <c r="N293" i="89"/>
  <c r="N294" i="89"/>
  <c r="N295" i="89"/>
  <c r="N296" i="89"/>
  <c r="N297" i="89"/>
  <c r="N298" i="89"/>
  <c r="N299" i="89"/>
  <c r="N300" i="89"/>
  <c r="N301" i="89"/>
  <c r="N302" i="89"/>
  <c r="N303" i="89"/>
  <c r="N304" i="89"/>
  <c r="N305" i="89"/>
  <c r="N306" i="89"/>
  <c r="N307" i="89"/>
  <c r="N308" i="89"/>
  <c r="N309" i="89"/>
  <c r="N310" i="89"/>
  <c r="N311" i="89"/>
  <c r="N312" i="89"/>
  <c r="N313" i="89"/>
  <c r="N314" i="89"/>
  <c r="N315" i="89"/>
  <c r="N316" i="89"/>
  <c r="N317" i="89"/>
  <c r="N318" i="89"/>
  <c r="N319" i="89"/>
  <c r="N320" i="89"/>
  <c r="N321" i="89"/>
  <c r="N322" i="89"/>
  <c r="N323" i="89"/>
  <c r="N324" i="89"/>
  <c r="N325" i="89"/>
  <c r="N326" i="89"/>
  <c r="N327" i="89"/>
  <c r="N328" i="89"/>
  <c r="N329" i="89"/>
  <c r="N330" i="89"/>
  <c r="N331" i="89"/>
  <c r="N332" i="89"/>
  <c r="N333" i="89"/>
  <c r="N334" i="89"/>
  <c r="N335" i="89"/>
  <c r="N336" i="89"/>
  <c r="N337" i="89"/>
  <c r="N338" i="89"/>
  <c r="N339" i="89"/>
  <c r="N340" i="89"/>
  <c r="N341" i="89"/>
  <c r="N342" i="89"/>
  <c r="N343" i="89"/>
  <c r="N344" i="89"/>
  <c r="N345" i="89"/>
  <c r="N346" i="89"/>
  <c r="N347" i="89"/>
  <c r="N348" i="89"/>
  <c r="N349" i="89"/>
  <c r="N350" i="89"/>
  <c r="N351" i="89"/>
  <c r="N352" i="89"/>
  <c r="N353" i="89"/>
  <c r="N354" i="89"/>
  <c r="N355" i="89"/>
  <c r="N356" i="89"/>
  <c r="N357" i="89"/>
  <c r="N358" i="89"/>
  <c r="N359" i="89"/>
  <c r="N360" i="89"/>
  <c r="N361" i="89"/>
  <c r="N362" i="89"/>
  <c r="N363" i="89"/>
  <c r="N364" i="89"/>
  <c r="N365" i="89"/>
  <c r="N366" i="89"/>
  <c r="N367" i="89"/>
  <c r="N368" i="89"/>
  <c r="N369" i="89"/>
  <c r="N370" i="89"/>
  <c r="N371" i="89"/>
  <c r="N372" i="89"/>
  <c r="N373" i="89"/>
  <c r="N374" i="89"/>
  <c r="N375" i="89"/>
  <c r="N376" i="89"/>
  <c r="N377" i="89"/>
  <c r="N378" i="89"/>
  <c r="N379" i="89"/>
  <c r="N380" i="89"/>
  <c r="N381" i="89"/>
  <c r="N382" i="89"/>
  <c r="N383" i="89"/>
  <c r="N384" i="89"/>
  <c r="N385" i="89"/>
  <c r="N386" i="89"/>
  <c r="N387" i="89"/>
  <c r="N388" i="89"/>
  <c r="N389" i="89"/>
  <c r="N390" i="89"/>
  <c r="N391" i="89"/>
  <c r="N392" i="89"/>
  <c r="N393" i="89"/>
  <c r="N394" i="89"/>
  <c r="N395" i="89"/>
  <c r="N396" i="89"/>
  <c r="N397" i="89"/>
  <c r="N398" i="89"/>
  <c r="N399" i="89"/>
  <c r="N400" i="89"/>
  <c r="N401" i="89"/>
  <c r="N402" i="89"/>
  <c r="N403" i="89"/>
  <c r="N5" i="89"/>
  <c r="N4" i="89"/>
  <c r="I6" i="89"/>
  <c r="J6" i="89"/>
  <c r="K6" i="89"/>
  <c r="L6" i="89"/>
  <c r="M6" i="89"/>
  <c r="I7" i="89"/>
  <c r="J7" i="89"/>
  <c r="K7" i="89"/>
  <c r="L7" i="89"/>
  <c r="M7" i="89"/>
  <c r="I8" i="89"/>
  <c r="J8" i="89"/>
  <c r="K8" i="89"/>
  <c r="L8" i="89"/>
  <c r="M8" i="89"/>
  <c r="I9" i="89"/>
  <c r="J9" i="89"/>
  <c r="K9" i="89"/>
  <c r="L9" i="89"/>
  <c r="M9" i="89"/>
  <c r="I10" i="89"/>
  <c r="J10" i="89"/>
  <c r="K10" i="89"/>
  <c r="L10" i="89"/>
  <c r="M10" i="89"/>
  <c r="I11" i="89"/>
  <c r="J11" i="89"/>
  <c r="K11" i="89"/>
  <c r="L11" i="89"/>
  <c r="M11" i="89"/>
  <c r="I12" i="89"/>
  <c r="J12" i="89"/>
  <c r="K12" i="89"/>
  <c r="L12" i="89"/>
  <c r="M12" i="89"/>
  <c r="I13" i="89"/>
  <c r="J13" i="89"/>
  <c r="K13" i="89"/>
  <c r="L13" i="89"/>
  <c r="M13" i="89"/>
  <c r="I14" i="89"/>
  <c r="J14" i="89"/>
  <c r="K14" i="89"/>
  <c r="L14" i="89"/>
  <c r="M14" i="89"/>
  <c r="I15" i="89"/>
  <c r="J15" i="89"/>
  <c r="K15" i="89"/>
  <c r="L15" i="89"/>
  <c r="M15" i="89"/>
  <c r="I16" i="89"/>
  <c r="J16" i="89"/>
  <c r="K16" i="89"/>
  <c r="L16" i="89"/>
  <c r="M16" i="89"/>
  <c r="I17" i="89"/>
  <c r="J17" i="89"/>
  <c r="K17" i="89"/>
  <c r="L17" i="89"/>
  <c r="M17" i="89"/>
  <c r="I18" i="89"/>
  <c r="J18" i="89"/>
  <c r="K18" i="89"/>
  <c r="L18" i="89"/>
  <c r="M18" i="89"/>
  <c r="I19" i="89"/>
  <c r="J19" i="89"/>
  <c r="K19" i="89"/>
  <c r="L19" i="89"/>
  <c r="M19" i="89"/>
  <c r="I20" i="89"/>
  <c r="J20" i="89"/>
  <c r="K20" i="89"/>
  <c r="L20" i="89"/>
  <c r="M20" i="89"/>
  <c r="I21" i="89"/>
  <c r="J21" i="89"/>
  <c r="K21" i="89"/>
  <c r="L21" i="89"/>
  <c r="M21" i="89"/>
  <c r="I22" i="89"/>
  <c r="J22" i="89"/>
  <c r="K22" i="89"/>
  <c r="L22" i="89"/>
  <c r="M22" i="89"/>
  <c r="I23" i="89"/>
  <c r="J23" i="89"/>
  <c r="K23" i="89"/>
  <c r="L23" i="89"/>
  <c r="M23" i="89"/>
  <c r="I24" i="89"/>
  <c r="J24" i="89"/>
  <c r="K24" i="89"/>
  <c r="L24" i="89"/>
  <c r="M24" i="89"/>
  <c r="I25" i="89"/>
  <c r="J25" i="89"/>
  <c r="K25" i="89"/>
  <c r="L25" i="89"/>
  <c r="M25" i="89"/>
  <c r="I26" i="89"/>
  <c r="J26" i="89"/>
  <c r="K26" i="89"/>
  <c r="L26" i="89"/>
  <c r="M26" i="89"/>
  <c r="I27" i="89"/>
  <c r="J27" i="89"/>
  <c r="K27" i="89"/>
  <c r="L27" i="89"/>
  <c r="M27" i="89"/>
  <c r="I28" i="89"/>
  <c r="J28" i="89"/>
  <c r="K28" i="89"/>
  <c r="L28" i="89"/>
  <c r="M28" i="89"/>
  <c r="I29" i="89"/>
  <c r="J29" i="89"/>
  <c r="K29" i="89"/>
  <c r="L29" i="89"/>
  <c r="M29" i="89"/>
  <c r="I30" i="89"/>
  <c r="J30" i="89"/>
  <c r="K30" i="89"/>
  <c r="L30" i="89"/>
  <c r="M30" i="89"/>
  <c r="I31" i="89"/>
  <c r="J31" i="89"/>
  <c r="K31" i="89"/>
  <c r="L31" i="89"/>
  <c r="M31" i="89"/>
  <c r="I32" i="89"/>
  <c r="J32" i="89"/>
  <c r="K32" i="89"/>
  <c r="L32" i="89"/>
  <c r="M32" i="89"/>
  <c r="I33" i="89"/>
  <c r="J33" i="89"/>
  <c r="K33" i="89"/>
  <c r="L33" i="89"/>
  <c r="M33" i="89"/>
  <c r="I34" i="89"/>
  <c r="J34" i="89"/>
  <c r="K34" i="89"/>
  <c r="L34" i="89"/>
  <c r="M34" i="89"/>
  <c r="I35" i="89"/>
  <c r="J35" i="89"/>
  <c r="K35" i="89"/>
  <c r="L35" i="89"/>
  <c r="M35" i="89"/>
  <c r="I36" i="89"/>
  <c r="J36" i="89"/>
  <c r="K36" i="89"/>
  <c r="L36" i="89"/>
  <c r="M36" i="89"/>
  <c r="I37" i="89"/>
  <c r="J37" i="89"/>
  <c r="K37" i="89"/>
  <c r="L37" i="89"/>
  <c r="M37" i="89"/>
  <c r="I38" i="89"/>
  <c r="J38" i="89"/>
  <c r="K38" i="89"/>
  <c r="L38" i="89"/>
  <c r="M38" i="89"/>
  <c r="I39" i="89"/>
  <c r="J39" i="89"/>
  <c r="K39" i="89"/>
  <c r="L39" i="89"/>
  <c r="M39" i="89"/>
  <c r="I40" i="89"/>
  <c r="J40" i="89"/>
  <c r="K40" i="89"/>
  <c r="L40" i="89"/>
  <c r="M40" i="89"/>
  <c r="I41" i="89"/>
  <c r="J41" i="89"/>
  <c r="K41" i="89"/>
  <c r="L41" i="89"/>
  <c r="M41" i="89"/>
  <c r="I42" i="89"/>
  <c r="J42" i="89"/>
  <c r="K42" i="89"/>
  <c r="L42" i="89"/>
  <c r="M42" i="89"/>
  <c r="I43" i="89"/>
  <c r="J43" i="89"/>
  <c r="K43" i="89"/>
  <c r="L43" i="89"/>
  <c r="M43" i="89"/>
  <c r="I44" i="89"/>
  <c r="J44" i="89"/>
  <c r="K44" i="89"/>
  <c r="L44" i="89"/>
  <c r="M44" i="89"/>
  <c r="I45" i="89"/>
  <c r="J45" i="89"/>
  <c r="K45" i="89"/>
  <c r="L45" i="89"/>
  <c r="M45" i="89"/>
  <c r="I46" i="89"/>
  <c r="J46" i="89"/>
  <c r="K46" i="89"/>
  <c r="L46" i="89"/>
  <c r="M46" i="89"/>
  <c r="I47" i="89"/>
  <c r="J47" i="89"/>
  <c r="K47" i="89"/>
  <c r="L47" i="89"/>
  <c r="M47" i="89"/>
  <c r="I48" i="89"/>
  <c r="J48" i="89"/>
  <c r="K48" i="89"/>
  <c r="L48" i="89"/>
  <c r="M48" i="89"/>
  <c r="I49" i="89"/>
  <c r="J49" i="89"/>
  <c r="K49" i="89"/>
  <c r="L49" i="89"/>
  <c r="M49" i="89"/>
  <c r="I50" i="89"/>
  <c r="J50" i="89"/>
  <c r="K50" i="89"/>
  <c r="L50" i="89"/>
  <c r="M50" i="89"/>
  <c r="I51" i="89"/>
  <c r="J51" i="89"/>
  <c r="K51" i="89"/>
  <c r="L51" i="89"/>
  <c r="M51" i="89"/>
  <c r="I52" i="89"/>
  <c r="J52" i="89"/>
  <c r="K52" i="89"/>
  <c r="L52" i="89"/>
  <c r="M52" i="89"/>
  <c r="I53" i="89"/>
  <c r="J53" i="89"/>
  <c r="K53" i="89"/>
  <c r="L53" i="89"/>
  <c r="M53" i="89"/>
  <c r="I54" i="89"/>
  <c r="J54" i="89"/>
  <c r="K54" i="89"/>
  <c r="L54" i="89"/>
  <c r="M54" i="89"/>
  <c r="I55" i="89"/>
  <c r="J55" i="89"/>
  <c r="K55" i="89"/>
  <c r="L55" i="89"/>
  <c r="M55" i="89"/>
  <c r="I56" i="89"/>
  <c r="J56" i="89"/>
  <c r="K56" i="89"/>
  <c r="L56" i="89"/>
  <c r="M56" i="89"/>
  <c r="I57" i="89"/>
  <c r="J57" i="89"/>
  <c r="K57" i="89"/>
  <c r="L57" i="89"/>
  <c r="M57" i="89"/>
  <c r="I58" i="89"/>
  <c r="J58" i="89"/>
  <c r="K58" i="89"/>
  <c r="L58" i="89"/>
  <c r="M58" i="89"/>
  <c r="I59" i="89"/>
  <c r="J59" i="89"/>
  <c r="K59" i="89"/>
  <c r="L59" i="89"/>
  <c r="M59" i="89"/>
  <c r="I60" i="89"/>
  <c r="J60" i="89"/>
  <c r="K60" i="89"/>
  <c r="L60" i="89"/>
  <c r="M60" i="89"/>
  <c r="I61" i="89"/>
  <c r="J61" i="89"/>
  <c r="K61" i="89"/>
  <c r="L61" i="89"/>
  <c r="M61" i="89"/>
  <c r="I62" i="89"/>
  <c r="J62" i="89"/>
  <c r="K62" i="89"/>
  <c r="L62" i="89"/>
  <c r="M62" i="89"/>
  <c r="I63" i="89"/>
  <c r="J63" i="89"/>
  <c r="K63" i="89"/>
  <c r="L63" i="89"/>
  <c r="M63" i="89"/>
  <c r="I64" i="89"/>
  <c r="J64" i="89"/>
  <c r="K64" i="89"/>
  <c r="L64" i="89"/>
  <c r="M64" i="89"/>
  <c r="I65" i="89"/>
  <c r="J65" i="89"/>
  <c r="K65" i="89"/>
  <c r="L65" i="89"/>
  <c r="M65" i="89"/>
  <c r="I66" i="89"/>
  <c r="J66" i="89"/>
  <c r="K66" i="89"/>
  <c r="L66" i="89"/>
  <c r="M66" i="89"/>
  <c r="I67" i="89"/>
  <c r="J67" i="89"/>
  <c r="K67" i="89"/>
  <c r="L67" i="89"/>
  <c r="M67" i="89"/>
  <c r="I68" i="89"/>
  <c r="J68" i="89"/>
  <c r="K68" i="89"/>
  <c r="L68" i="89"/>
  <c r="M68" i="89"/>
  <c r="I69" i="89"/>
  <c r="J69" i="89"/>
  <c r="K69" i="89"/>
  <c r="L69" i="89"/>
  <c r="M69" i="89"/>
  <c r="I70" i="89"/>
  <c r="J70" i="89"/>
  <c r="K70" i="89"/>
  <c r="L70" i="89"/>
  <c r="M70" i="89"/>
  <c r="I71" i="89"/>
  <c r="J71" i="89"/>
  <c r="K71" i="89"/>
  <c r="L71" i="89"/>
  <c r="M71" i="89"/>
  <c r="I72" i="89"/>
  <c r="J72" i="89"/>
  <c r="K72" i="89"/>
  <c r="L72" i="89"/>
  <c r="M72" i="89"/>
  <c r="I73" i="89"/>
  <c r="J73" i="89"/>
  <c r="K73" i="89"/>
  <c r="L73" i="89"/>
  <c r="M73" i="89"/>
  <c r="I74" i="89"/>
  <c r="J74" i="89"/>
  <c r="K74" i="89"/>
  <c r="L74" i="89"/>
  <c r="M74" i="89"/>
  <c r="I75" i="89"/>
  <c r="J75" i="89"/>
  <c r="K75" i="89"/>
  <c r="L75" i="89"/>
  <c r="M75" i="89"/>
  <c r="I76" i="89"/>
  <c r="J76" i="89"/>
  <c r="K76" i="89"/>
  <c r="L76" i="89"/>
  <c r="M76" i="89"/>
  <c r="I77" i="89"/>
  <c r="J77" i="89"/>
  <c r="K77" i="89"/>
  <c r="L77" i="89"/>
  <c r="M77" i="89"/>
  <c r="I78" i="89"/>
  <c r="J78" i="89"/>
  <c r="K78" i="89"/>
  <c r="L78" i="89"/>
  <c r="M78" i="89"/>
  <c r="I79" i="89"/>
  <c r="J79" i="89"/>
  <c r="K79" i="89"/>
  <c r="L79" i="89"/>
  <c r="M79" i="89"/>
  <c r="I80" i="89"/>
  <c r="J80" i="89"/>
  <c r="K80" i="89"/>
  <c r="L80" i="89"/>
  <c r="M80" i="89"/>
  <c r="I81" i="89"/>
  <c r="J81" i="89"/>
  <c r="K81" i="89"/>
  <c r="L81" i="89"/>
  <c r="M81" i="89"/>
  <c r="I82" i="89"/>
  <c r="J82" i="89"/>
  <c r="K82" i="89"/>
  <c r="L82" i="89"/>
  <c r="M82" i="89"/>
  <c r="I83" i="89"/>
  <c r="J83" i="89"/>
  <c r="K83" i="89"/>
  <c r="L83" i="89"/>
  <c r="M83" i="89"/>
  <c r="I84" i="89"/>
  <c r="J84" i="89"/>
  <c r="K84" i="89"/>
  <c r="L84" i="89"/>
  <c r="M84" i="89"/>
  <c r="I85" i="89"/>
  <c r="J85" i="89"/>
  <c r="K85" i="89"/>
  <c r="L85" i="89"/>
  <c r="M85" i="89"/>
  <c r="I86" i="89"/>
  <c r="J86" i="89"/>
  <c r="K86" i="89"/>
  <c r="L86" i="89"/>
  <c r="M86" i="89"/>
  <c r="I87" i="89"/>
  <c r="J87" i="89"/>
  <c r="K87" i="89"/>
  <c r="L87" i="89"/>
  <c r="M87" i="89"/>
  <c r="I88" i="89"/>
  <c r="J88" i="89"/>
  <c r="K88" i="89"/>
  <c r="L88" i="89"/>
  <c r="M88" i="89"/>
  <c r="I89" i="89"/>
  <c r="J89" i="89"/>
  <c r="K89" i="89"/>
  <c r="L89" i="89"/>
  <c r="M89" i="89"/>
  <c r="I90" i="89"/>
  <c r="J90" i="89"/>
  <c r="K90" i="89"/>
  <c r="L90" i="89"/>
  <c r="M90" i="89"/>
  <c r="I91" i="89"/>
  <c r="J91" i="89"/>
  <c r="K91" i="89"/>
  <c r="L91" i="89"/>
  <c r="M91" i="89"/>
  <c r="I92" i="89"/>
  <c r="J92" i="89"/>
  <c r="K92" i="89"/>
  <c r="L92" i="89"/>
  <c r="M92" i="89"/>
  <c r="I93" i="89"/>
  <c r="J93" i="89"/>
  <c r="K93" i="89"/>
  <c r="L93" i="89"/>
  <c r="M93" i="89"/>
  <c r="I94" i="89"/>
  <c r="J94" i="89"/>
  <c r="K94" i="89"/>
  <c r="L94" i="89"/>
  <c r="M94" i="89"/>
  <c r="I95" i="89"/>
  <c r="J95" i="89"/>
  <c r="K95" i="89"/>
  <c r="L95" i="89"/>
  <c r="M95" i="89"/>
  <c r="I96" i="89"/>
  <c r="J96" i="89"/>
  <c r="K96" i="89"/>
  <c r="L96" i="89"/>
  <c r="M96" i="89"/>
  <c r="I97" i="89"/>
  <c r="J97" i="89"/>
  <c r="K97" i="89"/>
  <c r="L97" i="89"/>
  <c r="M97" i="89"/>
  <c r="I98" i="89"/>
  <c r="J98" i="89"/>
  <c r="K98" i="89"/>
  <c r="L98" i="89"/>
  <c r="M98" i="89"/>
  <c r="I99" i="89"/>
  <c r="J99" i="89"/>
  <c r="K99" i="89"/>
  <c r="L99" i="89"/>
  <c r="M99" i="89"/>
  <c r="I100" i="89"/>
  <c r="J100" i="89"/>
  <c r="K100" i="89"/>
  <c r="L100" i="89"/>
  <c r="M100" i="89"/>
  <c r="I101" i="89"/>
  <c r="J101" i="89"/>
  <c r="K101" i="89"/>
  <c r="L101" i="89"/>
  <c r="M101" i="89"/>
  <c r="I102" i="89"/>
  <c r="J102" i="89"/>
  <c r="K102" i="89"/>
  <c r="L102" i="89"/>
  <c r="M102" i="89"/>
  <c r="I103" i="89"/>
  <c r="J103" i="89"/>
  <c r="K103" i="89"/>
  <c r="L103" i="89"/>
  <c r="M103" i="89"/>
  <c r="I104" i="89"/>
  <c r="J104" i="89"/>
  <c r="K104" i="89"/>
  <c r="L104" i="89"/>
  <c r="M104" i="89"/>
  <c r="I105" i="89"/>
  <c r="J105" i="89"/>
  <c r="K105" i="89"/>
  <c r="L105" i="89"/>
  <c r="M105" i="89"/>
  <c r="I106" i="89"/>
  <c r="J106" i="89"/>
  <c r="K106" i="89"/>
  <c r="L106" i="89"/>
  <c r="M106" i="89"/>
  <c r="I107" i="89"/>
  <c r="J107" i="89"/>
  <c r="K107" i="89"/>
  <c r="L107" i="89"/>
  <c r="M107" i="89"/>
  <c r="I108" i="89"/>
  <c r="J108" i="89"/>
  <c r="K108" i="89"/>
  <c r="L108" i="89"/>
  <c r="M108" i="89"/>
  <c r="I109" i="89"/>
  <c r="J109" i="89"/>
  <c r="K109" i="89"/>
  <c r="L109" i="89"/>
  <c r="M109" i="89"/>
  <c r="I110" i="89"/>
  <c r="J110" i="89"/>
  <c r="K110" i="89"/>
  <c r="L110" i="89"/>
  <c r="M110" i="89"/>
  <c r="I111" i="89"/>
  <c r="J111" i="89"/>
  <c r="K111" i="89"/>
  <c r="L111" i="89"/>
  <c r="M111" i="89"/>
  <c r="I112" i="89"/>
  <c r="J112" i="89"/>
  <c r="K112" i="89"/>
  <c r="L112" i="89"/>
  <c r="M112" i="89"/>
  <c r="I113" i="89"/>
  <c r="J113" i="89"/>
  <c r="K113" i="89"/>
  <c r="L113" i="89"/>
  <c r="M113" i="89"/>
  <c r="I114" i="89"/>
  <c r="J114" i="89"/>
  <c r="K114" i="89"/>
  <c r="L114" i="89"/>
  <c r="M114" i="89"/>
  <c r="I115" i="89"/>
  <c r="J115" i="89"/>
  <c r="K115" i="89"/>
  <c r="L115" i="89"/>
  <c r="M115" i="89"/>
  <c r="I116" i="89"/>
  <c r="J116" i="89"/>
  <c r="K116" i="89"/>
  <c r="L116" i="89"/>
  <c r="M116" i="89"/>
  <c r="I117" i="89"/>
  <c r="J117" i="89"/>
  <c r="K117" i="89"/>
  <c r="L117" i="89"/>
  <c r="M117" i="89"/>
  <c r="I118" i="89"/>
  <c r="J118" i="89"/>
  <c r="K118" i="89"/>
  <c r="L118" i="89"/>
  <c r="M118" i="89"/>
  <c r="I119" i="89"/>
  <c r="J119" i="89"/>
  <c r="K119" i="89"/>
  <c r="L119" i="89"/>
  <c r="M119" i="89"/>
  <c r="I120" i="89"/>
  <c r="J120" i="89"/>
  <c r="K120" i="89"/>
  <c r="L120" i="89"/>
  <c r="M120" i="89"/>
  <c r="I121" i="89"/>
  <c r="J121" i="89"/>
  <c r="K121" i="89"/>
  <c r="L121" i="89"/>
  <c r="M121" i="89"/>
  <c r="I122" i="89"/>
  <c r="J122" i="89"/>
  <c r="K122" i="89"/>
  <c r="L122" i="89"/>
  <c r="M122" i="89"/>
  <c r="I123" i="89"/>
  <c r="J123" i="89"/>
  <c r="K123" i="89"/>
  <c r="L123" i="89"/>
  <c r="M123" i="89"/>
  <c r="I124" i="89"/>
  <c r="J124" i="89"/>
  <c r="K124" i="89"/>
  <c r="L124" i="89"/>
  <c r="M124" i="89"/>
  <c r="I125" i="89"/>
  <c r="J125" i="89"/>
  <c r="K125" i="89"/>
  <c r="L125" i="89"/>
  <c r="M125" i="89"/>
  <c r="I126" i="89"/>
  <c r="J126" i="89"/>
  <c r="K126" i="89"/>
  <c r="L126" i="89"/>
  <c r="M126" i="89"/>
  <c r="I127" i="89"/>
  <c r="J127" i="89"/>
  <c r="K127" i="89"/>
  <c r="L127" i="89"/>
  <c r="M127" i="89"/>
  <c r="I128" i="89"/>
  <c r="J128" i="89"/>
  <c r="K128" i="89"/>
  <c r="L128" i="89"/>
  <c r="M128" i="89"/>
  <c r="I129" i="89"/>
  <c r="J129" i="89"/>
  <c r="K129" i="89"/>
  <c r="L129" i="89"/>
  <c r="M129" i="89"/>
  <c r="I130" i="89"/>
  <c r="J130" i="89"/>
  <c r="K130" i="89"/>
  <c r="L130" i="89"/>
  <c r="M130" i="89"/>
  <c r="I131" i="89"/>
  <c r="J131" i="89"/>
  <c r="K131" i="89"/>
  <c r="L131" i="89"/>
  <c r="M131" i="89"/>
  <c r="I132" i="89"/>
  <c r="J132" i="89"/>
  <c r="K132" i="89"/>
  <c r="L132" i="89"/>
  <c r="M132" i="89"/>
  <c r="I133" i="89"/>
  <c r="J133" i="89"/>
  <c r="K133" i="89"/>
  <c r="L133" i="89"/>
  <c r="M133" i="89"/>
  <c r="I134" i="89"/>
  <c r="J134" i="89"/>
  <c r="K134" i="89"/>
  <c r="L134" i="89"/>
  <c r="M134" i="89"/>
  <c r="I135" i="89"/>
  <c r="J135" i="89"/>
  <c r="K135" i="89"/>
  <c r="L135" i="89"/>
  <c r="M135" i="89"/>
  <c r="I136" i="89"/>
  <c r="J136" i="89"/>
  <c r="K136" i="89"/>
  <c r="L136" i="89"/>
  <c r="M136" i="89"/>
  <c r="I137" i="89"/>
  <c r="J137" i="89"/>
  <c r="K137" i="89"/>
  <c r="L137" i="89"/>
  <c r="M137" i="89"/>
  <c r="I138" i="89"/>
  <c r="J138" i="89"/>
  <c r="K138" i="89"/>
  <c r="L138" i="89"/>
  <c r="M138" i="89"/>
  <c r="I139" i="89"/>
  <c r="J139" i="89"/>
  <c r="K139" i="89"/>
  <c r="L139" i="89"/>
  <c r="M139" i="89"/>
  <c r="I140" i="89"/>
  <c r="J140" i="89"/>
  <c r="K140" i="89"/>
  <c r="L140" i="89"/>
  <c r="M140" i="89"/>
  <c r="I141" i="89"/>
  <c r="J141" i="89"/>
  <c r="K141" i="89"/>
  <c r="L141" i="89"/>
  <c r="M141" i="89"/>
  <c r="I142" i="89"/>
  <c r="J142" i="89"/>
  <c r="K142" i="89"/>
  <c r="L142" i="89"/>
  <c r="M142" i="89"/>
  <c r="I143" i="89"/>
  <c r="J143" i="89"/>
  <c r="K143" i="89"/>
  <c r="L143" i="89"/>
  <c r="M143" i="89"/>
  <c r="I144" i="89"/>
  <c r="J144" i="89"/>
  <c r="K144" i="89"/>
  <c r="L144" i="89"/>
  <c r="M144" i="89"/>
  <c r="I145" i="89"/>
  <c r="J145" i="89"/>
  <c r="K145" i="89"/>
  <c r="L145" i="89"/>
  <c r="M145" i="89"/>
  <c r="I146" i="89"/>
  <c r="J146" i="89"/>
  <c r="K146" i="89"/>
  <c r="L146" i="89"/>
  <c r="M146" i="89"/>
  <c r="I147" i="89"/>
  <c r="J147" i="89"/>
  <c r="K147" i="89"/>
  <c r="L147" i="89"/>
  <c r="M147" i="89"/>
  <c r="I148" i="89"/>
  <c r="J148" i="89"/>
  <c r="K148" i="89"/>
  <c r="L148" i="89"/>
  <c r="M148" i="89"/>
  <c r="I149" i="89"/>
  <c r="J149" i="89"/>
  <c r="K149" i="89"/>
  <c r="L149" i="89"/>
  <c r="M149" i="89"/>
  <c r="I150" i="89"/>
  <c r="J150" i="89"/>
  <c r="K150" i="89"/>
  <c r="L150" i="89"/>
  <c r="M150" i="89"/>
  <c r="I151" i="89"/>
  <c r="J151" i="89"/>
  <c r="K151" i="89"/>
  <c r="L151" i="89"/>
  <c r="M151" i="89"/>
  <c r="I152" i="89"/>
  <c r="J152" i="89"/>
  <c r="K152" i="89"/>
  <c r="L152" i="89"/>
  <c r="M152" i="89"/>
  <c r="I153" i="89"/>
  <c r="J153" i="89"/>
  <c r="K153" i="89"/>
  <c r="L153" i="89"/>
  <c r="M153" i="89"/>
  <c r="I154" i="89"/>
  <c r="J154" i="89"/>
  <c r="K154" i="89"/>
  <c r="L154" i="89"/>
  <c r="M154" i="89"/>
  <c r="I155" i="89"/>
  <c r="J155" i="89"/>
  <c r="K155" i="89"/>
  <c r="L155" i="89"/>
  <c r="M155" i="89"/>
  <c r="I156" i="89"/>
  <c r="J156" i="89"/>
  <c r="K156" i="89"/>
  <c r="L156" i="89"/>
  <c r="M156" i="89"/>
  <c r="I157" i="89"/>
  <c r="J157" i="89"/>
  <c r="K157" i="89"/>
  <c r="L157" i="89"/>
  <c r="M157" i="89"/>
  <c r="I158" i="89"/>
  <c r="J158" i="89"/>
  <c r="K158" i="89"/>
  <c r="L158" i="89"/>
  <c r="M158" i="89"/>
  <c r="I159" i="89"/>
  <c r="J159" i="89"/>
  <c r="K159" i="89"/>
  <c r="L159" i="89"/>
  <c r="M159" i="89"/>
  <c r="I160" i="89"/>
  <c r="J160" i="89"/>
  <c r="K160" i="89"/>
  <c r="L160" i="89"/>
  <c r="M160" i="89"/>
  <c r="I161" i="89"/>
  <c r="J161" i="89"/>
  <c r="K161" i="89"/>
  <c r="L161" i="89"/>
  <c r="M161" i="89"/>
  <c r="I162" i="89"/>
  <c r="J162" i="89"/>
  <c r="K162" i="89"/>
  <c r="L162" i="89"/>
  <c r="M162" i="89"/>
  <c r="I163" i="89"/>
  <c r="J163" i="89"/>
  <c r="K163" i="89"/>
  <c r="L163" i="89"/>
  <c r="M163" i="89"/>
  <c r="I164" i="89"/>
  <c r="J164" i="89"/>
  <c r="K164" i="89"/>
  <c r="L164" i="89"/>
  <c r="M164" i="89"/>
  <c r="I165" i="89"/>
  <c r="J165" i="89"/>
  <c r="K165" i="89"/>
  <c r="L165" i="89"/>
  <c r="M165" i="89"/>
  <c r="I166" i="89"/>
  <c r="J166" i="89"/>
  <c r="K166" i="89"/>
  <c r="L166" i="89"/>
  <c r="M166" i="89"/>
  <c r="I167" i="89"/>
  <c r="J167" i="89"/>
  <c r="K167" i="89"/>
  <c r="L167" i="89"/>
  <c r="M167" i="89"/>
  <c r="I168" i="89"/>
  <c r="J168" i="89"/>
  <c r="K168" i="89"/>
  <c r="L168" i="89"/>
  <c r="M168" i="89"/>
  <c r="I169" i="89"/>
  <c r="J169" i="89"/>
  <c r="K169" i="89"/>
  <c r="L169" i="89"/>
  <c r="M169" i="89"/>
  <c r="I170" i="89"/>
  <c r="J170" i="89"/>
  <c r="K170" i="89"/>
  <c r="L170" i="89"/>
  <c r="M170" i="89"/>
  <c r="I171" i="89"/>
  <c r="J171" i="89"/>
  <c r="K171" i="89"/>
  <c r="L171" i="89"/>
  <c r="M171" i="89"/>
  <c r="I172" i="89"/>
  <c r="J172" i="89"/>
  <c r="K172" i="89"/>
  <c r="L172" i="89"/>
  <c r="M172" i="89"/>
  <c r="I173" i="89"/>
  <c r="J173" i="89"/>
  <c r="K173" i="89"/>
  <c r="L173" i="89"/>
  <c r="M173" i="89"/>
  <c r="I174" i="89"/>
  <c r="J174" i="89"/>
  <c r="K174" i="89"/>
  <c r="L174" i="89"/>
  <c r="M174" i="89"/>
  <c r="I175" i="89"/>
  <c r="J175" i="89"/>
  <c r="K175" i="89"/>
  <c r="L175" i="89"/>
  <c r="M175" i="89"/>
  <c r="I176" i="89"/>
  <c r="J176" i="89"/>
  <c r="K176" i="89"/>
  <c r="L176" i="89"/>
  <c r="M176" i="89"/>
  <c r="I177" i="89"/>
  <c r="J177" i="89"/>
  <c r="K177" i="89"/>
  <c r="L177" i="89"/>
  <c r="M177" i="89"/>
  <c r="I178" i="89"/>
  <c r="J178" i="89"/>
  <c r="K178" i="89"/>
  <c r="L178" i="89"/>
  <c r="M178" i="89"/>
  <c r="I179" i="89"/>
  <c r="J179" i="89"/>
  <c r="K179" i="89"/>
  <c r="L179" i="89"/>
  <c r="M179" i="89"/>
  <c r="I180" i="89"/>
  <c r="J180" i="89"/>
  <c r="K180" i="89"/>
  <c r="L180" i="89"/>
  <c r="M180" i="89"/>
  <c r="I181" i="89"/>
  <c r="J181" i="89"/>
  <c r="K181" i="89"/>
  <c r="L181" i="89"/>
  <c r="M181" i="89"/>
  <c r="I182" i="89"/>
  <c r="J182" i="89"/>
  <c r="K182" i="89"/>
  <c r="L182" i="89"/>
  <c r="M182" i="89"/>
  <c r="I183" i="89"/>
  <c r="J183" i="89"/>
  <c r="K183" i="89"/>
  <c r="L183" i="89"/>
  <c r="M183" i="89"/>
  <c r="I184" i="89"/>
  <c r="J184" i="89"/>
  <c r="K184" i="89"/>
  <c r="L184" i="89"/>
  <c r="M184" i="89"/>
  <c r="I185" i="89"/>
  <c r="J185" i="89"/>
  <c r="K185" i="89"/>
  <c r="L185" i="89"/>
  <c r="M185" i="89"/>
  <c r="I186" i="89"/>
  <c r="J186" i="89"/>
  <c r="K186" i="89"/>
  <c r="L186" i="89"/>
  <c r="M186" i="89"/>
  <c r="I187" i="89"/>
  <c r="J187" i="89"/>
  <c r="K187" i="89"/>
  <c r="L187" i="89"/>
  <c r="M187" i="89"/>
  <c r="I188" i="89"/>
  <c r="J188" i="89"/>
  <c r="K188" i="89"/>
  <c r="L188" i="89"/>
  <c r="M188" i="89"/>
  <c r="I189" i="89"/>
  <c r="J189" i="89"/>
  <c r="K189" i="89"/>
  <c r="L189" i="89"/>
  <c r="M189" i="89"/>
  <c r="I190" i="89"/>
  <c r="J190" i="89"/>
  <c r="K190" i="89"/>
  <c r="L190" i="89"/>
  <c r="M190" i="89"/>
  <c r="I191" i="89"/>
  <c r="J191" i="89"/>
  <c r="K191" i="89"/>
  <c r="L191" i="89"/>
  <c r="M191" i="89"/>
  <c r="I192" i="89"/>
  <c r="J192" i="89"/>
  <c r="K192" i="89"/>
  <c r="L192" i="89"/>
  <c r="M192" i="89"/>
  <c r="I193" i="89"/>
  <c r="J193" i="89"/>
  <c r="K193" i="89"/>
  <c r="L193" i="89"/>
  <c r="M193" i="89"/>
  <c r="I194" i="89"/>
  <c r="J194" i="89"/>
  <c r="K194" i="89"/>
  <c r="L194" i="89"/>
  <c r="M194" i="89"/>
  <c r="I195" i="89"/>
  <c r="J195" i="89"/>
  <c r="K195" i="89"/>
  <c r="L195" i="89"/>
  <c r="M195" i="89"/>
  <c r="I196" i="89"/>
  <c r="J196" i="89"/>
  <c r="K196" i="89"/>
  <c r="L196" i="89"/>
  <c r="M196" i="89"/>
  <c r="I197" i="89"/>
  <c r="J197" i="89"/>
  <c r="K197" i="89"/>
  <c r="L197" i="89"/>
  <c r="M197" i="89"/>
  <c r="I198" i="89"/>
  <c r="J198" i="89"/>
  <c r="K198" i="89"/>
  <c r="L198" i="89"/>
  <c r="M198" i="89"/>
  <c r="I199" i="89"/>
  <c r="J199" i="89"/>
  <c r="K199" i="89"/>
  <c r="L199" i="89"/>
  <c r="M199" i="89"/>
  <c r="I200" i="89"/>
  <c r="J200" i="89"/>
  <c r="K200" i="89"/>
  <c r="L200" i="89"/>
  <c r="M200" i="89"/>
  <c r="I201" i="89"/>
  <c r="J201" i="89"/>
  <c r="K201" i="89"/>
  <c r="L201" i="89"/>
  <c r="M201" i="89"/>
  <c r="I202" i="89"/>
  <c r="J202" i="89"/>
  <c r="K202" i="89"/>
  <c r="L202" i="89"/>
  <c r="M202" i="89"/>
  <c r="I203" i="89"/>
  <c r="J203" i="89"/>
  <c r="K203" i="89"/>
  <c r="L203" i="89"/>
  <c r="M203" i="89"/>
  <c r="I204" i="89"/>
  <c r="J204" i="89"/>
  <c r="K204" i="89"/>
  <c r="L204" i="89"/>
  <c r="M204" i="89"/>
  <c r="I205" i="89"/>
  <c r="J205" i="89"/>
  <c r="K205" i="89"/>
  <c r="L205" i="89"/>
  <c r="M205" i="89"/>
  <c r="I206" i="89"/>
  <c r="J206" i="89"/>
  <c r="K206" i="89"/>
  <c r="L206" i="89"/>
  <c r="M206" i="89"/>
  <c r="I207" i="89"/>
  <c r="J207" i="89"/>
  <c r="K207" i="89"/>
  <c r="L207" i="89"/>
  <c r="M207" i="89"/>
  <c r="I208" i="89"/>
  <c r="J208" i="89"/>
  <c r="K208" i="89"/>
  <c r="L208" i="89"/>
  <c r="M208" i="89"/>
  <c r="I209" i="89"/>
  <c r="J209" i="89"/>
  <c r="K209" i="89"/>
  <c r="L209" i="89"/>
  <c r="M209" i="89"/>
  <c r="I210" i="89"/>
  <c r="J210" i="89"/>
  <c r="K210" i="89"/>
  <c r="L210" i="89"/>
  <c r="M210" i="89"/>
  <c r="I211" i="89"/>
  <c r="J211" i="89"/>
  <c r="K211" i="89"/>
  <c r="L211" i="89"/>
  <c r="M211" i="89"/>
  <c r="I212" i="89"/>
  <c r="J212" i="89"/>
  <c r="K212" i="89"/>
  <c r="L212" i="89"/>
  <c r="M212" i="89"/>
  <c r="I213" i="89"/>
  <c r="J213" i="89"/>
  <c r="K213" i="89"/>
  <c r="L213" i="89"/>
  <c r="M213" i="89"/>
  <c r="I214" i="89"/>
  <c r="J214" i="89"/>
  <c r="K214" i="89"/>
  <c r="L214" i="89"/>
  <c r="M214" i="89"/>
  <c r="I215" i="89"/>
  <c r="J215" i="89"/>
  <c r="K215" i="89"/>
  <c r="L215" i="89"/>
  <c r="M215" i="89"/>
  <c r="I216" i="89"/>
  <c r="J216" i="89"/>
  <c r="K216" i="89"/>
  <c r="L216" i="89"/>
  <c r="M216" i="89"/>
  <c r="I217" i="89"/>
  <c r="J217" i="89"/>
  <c r="K217" i="89"/>
  <c r="L217" i="89"/>
  <c r="M217" i="89"/>
  <c r="I218" i="89"/>
  <c r="J218" i="89"/>
  <c r="K218" i="89"/>
  <c r="L218" i="89"/>
  <c r="M218" i="89"/>
  <c r="I219" i="89"/>
  <c r="J219" i="89"/>
  <c r="K219" i="89"/>
  <c r="L219" i="89"/>
  <c r="M219" i="89"/>
  <c r="I220" i="89"/>
  <c r="J220" i="89"/>
  <c r="K220" i="89"/>
  <c r="L220" i="89"/>
  <c r="M220" i="89"/>
  <c r="I221" i="89"/>
  <c r="J221" i="89"/>
  <c r="K221" i="89"/>
  <c r="L221" i="89"/>
  <c r="M221" i="89"/>
  <c r="I222" i="89"/>
  <c r="J222" i="89"/>
  <c r="K222" i="89"/>
  <c r="L222" i="89"/>
  <c r="M222" i="89"/>
  <c r="I223" i="89"/>
  <c r="J223" i="89"/>
  <c r="K223" i="89"/>
  <c r="L223" i="89"/>
  <c r="M223" i="89"/>
  <c r="I224" i="89"/>
  <c r="J224" i="89"/>
  <c r="K224" i="89"/>
  <c r="L224" i="89"/>
  <c r="M224" i="89"/>
  <c r="I225" i="89"/>
  <c r="J225" i="89"/>
  <c r="K225" i="89"/>
  <c r="L225" i="89"/>
  <c r="M225" i="89"/>
  <c r="I226" i="89"/>
  <c r="J226" i="89"/>
  <c r="K226" i="89"/>
  <c r="L226" i="89"/>
  <c r="M226" i="89"/>
  <c r="I227" i="89"/>
  <c r="J227" i="89"/>
  <c r="K227" i="89"/>
  <c r="L227" i="89"/>
  <c r="M227" i="89"/>
  <c r="I228" i="89"/>
  <c r="J228" i="89"/>
  <c r="K228" i="89"/>
  <c r="L228" i="89"/>
  <c r="M228" i="89"/>
  <c r="I229" i="89"/>
  <c r="J229" i="89"/>
  <c r="K229" i="89"/>
  <c r="L229" i="89"/>
  <c r="M229" i="89"/>
  <c r="I230" i="89"/>
  <c r="J230" i="89"/>
  <c r="K230" i="89"/>
  <c r="L230" i="89"/>
  <c r="M230" i="89"/>
  <c r="I231" i="89"/>
  <c r="J231" i="89"/>
  <c r="K231" i="89"/>
  <c r="L231" i="89"/>
  <c r="M231" i="89"/>
  <c r="I232" i="89"/>
  <c r="J232" i="89"/>
  <c r="K232" i="89"/>
  <c r="L232" i="89"/>
  <c r="M232" i="89"/>
  <c r="I233" i="89"/>
  <c r="J233" i="89"/>
  <c r="K233" i="89"/>
  <c r="L233" i="89"/>
  <c r="M233" i="89"/>
  <c r="I234" i="89"/>
  <c r="J234" i="89"/>
  <c r="K234" i="89"/>
  <c r="L234" i="89"/>
  <c r="M234" i="89"/>
  <c r="I235" i="89"/>
  <c r="J235" i="89"/>
  <c r="K235" i="89"/>
  <c r="L235" i="89"/>
  <c r="M235" i="89"/>
  <c r="I236" i="89"/>
  <c r="J236" i="89"/>
  <c r="K236" i="89"/>
  <c r="L236" i="89"/>
  <c r="M236" i="89"/>
  <c r="I237" i="89"/>
  <c r="J237" i="89"/>
  <c r="K237" i="89"/>
  <c r="L237" i="89"/>
  <c r="M237" i="89"/>
  <c r="I238" i="89"/>
  <c r="J238" i="89"/>
  <c r="K238" i="89"/>
  <c r="L238" i="89"/>
  <c r="M238" i="89"/>
  <c r="I239" i="89"/>
  <c r="J239" i="89"/>
  <c r="K239" i="89"/>
  <c r="L239" i="89"/>
  <c r="M239" i="89"/>
  <c r="I240" i="89"/>
  <c r="J240" i="89"/>
  <c r="K240" i="89"/>
  <c r="L240" i="89"/>
  <c r="M240" i="89"/>
  <c r="I241" i="89"/>
  <c r="J241" i="89"/>
  <c r="K241" i="89"/>
  <c r="L241" i="89"/>
  <c r="M241" i="89"/>
  <c r="I242" i="89"/>
  <c r="J242" i="89"/>
  <c r="K242" i="89"/>
  <c r="L242" i="89"/>
  <c r="M242" i="89"/>
  <c r="I243" i="89"/>
  <c r="J243" i="89"/>
  <c r="K243" i="89"/>
  <c r="L243" i="89"/>
  <c r="M243" i="89"/>
  <c r="I244" i="89"/>
  <c r="J244" i="89"/>
  <c r="K244" i="89"/>
  <c r="L244" i="89"/>
  <c r="M244" i="89"/>
  <c r="I245" i="89"/>
  <c r="J245" i="89"/>
  <c r="K245" i="89"/>
  <c r="L245" i="89"/>
  <c r="M245" i="89"/>
  <c r="I246" i="89"/>
  <c r="J246" i="89"/>
  <c r="K246" i="89"/>
  <c r="L246" i="89"/>
  <c r="M246" i="89"/>
  <c r="I247" i="89"/>
  <c r="J247" i="89"/>
  <c r="K247" i="89"/>
  <c r="L247" i="89"/>
  <c r="M247" i="89"/>
  <c r="I248" i="89"/>
  <c r="J248" i="89"/>
  <c r="K248" i="89"/>
  <c r="L248" i="89"/>
  <c r="M248" i="89"/>
  <c r="I249" i="89"/>
  <c r="J249" i="89"/>
  <c r="K249" i="89"/>
  <c r="L249" i="89"/>
  <c r="M249" i="89"/>
  <c r="I250" i="89"/>
  <c r="J250" i="89"/>
  <c r="K250" i="89"/>
  <c r="L250" i="89"/>
  <c r="M250" i="89"/>
  <c r="I251" i="89"/>
  <c r="J251" i="89"/>
  <c r="K251" i="89"/>
  <c r="L251" i="89"/>
  <c r="M251" i="89"/>
  <c r="I252" i="89"/>
  <c r="J252" i="89"/>
  <c r="K252" i="89"/>
  <c r="L252" i="89"/>
  <c r="M252" i="89"/>
  <c r="I253" i="89"/>
  <c r="J253" i="89"/>
  <c r="K253" i="89"/>
  <c r="L253" i="89"/>
  <c r="M253" i="89"/>
  <c r="I254" i="89"/>
  <c r="J254" i="89"/>
  <c r="K254" i="89"/>
  <c r="L254" i="89"/>
  <c r="M254" i="89"/>
  <c r="I255" i="89"/>
  <c r="J255" i="89"/>
  <c r="K255" i="89"/>
  <c r="L255" i="89"/>
  <c r="M255" i="89"/>
  <c r="I256" i="89"/>
  <c r="J256" i="89"/>
  <c r="K256" i="89"/>
  <c r="L256" i="89"/>
  <c r="M256" i="89"/>
  <c r="I257" i="89"/>
  <c r="J257" i="89"/>
  <c r="K257" i="89"/>
  <c r="L257" i="89"/>
  <c r="M257" i="89"/>
  <c r="I258" i="89"/>
  <c r="J258" i="89"/>
  <c r="K258" i="89"/>
  <c r="L258" i="89"/>
  <c r="M258" i="89"/>
  <c r="I259" i="89"/>
  <c r="J259" i="89"/>
  <c r="K259" i="89"/>
  <c r="L259" i="89"/>
  <c r="M259" i="89"/>
  <c r="I260" i="89"/>
  <c r="J260" i="89"/>
  <c r="K260" i="89"/>
  <c r="L260" i="89"/>
  <c r="M260" i="89"/>
  <c r="I261" i="89"/>
  <c r="J261" i="89"/>
  <c r="K261" i="89"/>
  <c r="L261" i="89"/>
  <c r="M261" i="89"/>
  <c r="I262" i="89"/>
  <c r="J262" i="89"/>
  <c r="K262" i="89"/>
  <c r="L262" i="89"/>
  <c r="M262" i="89"/>
  <c r="I263" i="89"/>
  <c r="J263" i="89"/>
  <c r="K263" i="89"/>
  <c r="L263" i="89"/>
  <c r="M263" i="89"/>
  <c r="I264" i="89"/>
  <c r="J264" i="89"/>
  <c r="K264" i="89"/>
  <c r="L264" i="89"/>
  <c r="M264" i="89"/>
  <c r="I265" i="89"/>
  <c r="J265" i="89"/>
  <c r="K265" i="89"/>
  <c r="L265" i="89"/>
  <c r="M265" i="89"/>
  <c r="I266" i="89"/>
  <c r="J266" i="89"/>
  <c r="K266" i="89"/>
  <c r="L266" i="89"/>
  <c r="M266" i="89"/>
  <c r="I267" i="89"/>
  <c r="J267" i="89"/>
  <c r="K267" i="89"/>
  <c r="L267" i="89"/>
  <c r="M267" i="89"/>
  <c r="I268" i="89"/>
  <c r="J268" i="89"/>
  <c r="K268" i="89"/>
  <c r="L268" i="89"/>
  <c r="M268" i="89"/>
  <c r="I269" i="89"/>
  <c r="J269" i="89"/>
  <c r="K269" i="89"/>
  <c r="L269" i="89"/>
  <c r="M269" i="89"/>
  <c r="I270" i="89"/>
  <c r="J270" i="89"/>
  <c r="K270" i="89"/>
  <c r="L270" i="89"/>
  <c r="M270" i="89"/>
  <c r="I271" i="89"/>
  <c r="J271" i="89"/>
  <c r="K271" i="89"/>
  <c r="L271" i="89"/>
  <c r="M271" i="89"/>
  <c r="I272" i="89"/>
  <c r="J272" i="89"/>
  <c r="K272" i="89"/>
  <c r="L272" i="89"/>
  <c r="M272" i="89"/>
  <c r="I273" i="89"/>
  <c r="J273" i="89"/>
  <c r="K273" i="89"/>
  <c r="L273" i="89"/>
  <c r="M273" i="89"/>
  <c r="I274" i="89"/>
  <c r="J274" i="89"/>
  <c r="K274" i="89"/>
  <c r="L274" i="89"/>
  <c r="M274" i="89"/>
  <c r="I275" i="89"/>
  <c r="J275" i="89"/>
  <c r="K275" i="89"/>
  <c r="L275" i="89"/>
  <c r="M275" i="89"/>
  <c r="I276" i="89"/>
  <c r="J276" i="89"/>
  <c r="K276" i="89"/>
  <c r="L276" i="89"/>
  <c r="M276" i="89"/>
  <c r="I277" i="89"/>
  <c r="J277" i="89"/>
  <c r="K277" i="89"/>
  <c r="L277" i="89"/>
  <c r="M277" i="89"/>
  <c r="I278" i="89"/>
  <c r="J278" i="89"/>
  <c r="K278" i="89"/>
  <c r="L278" i="89"/>
  <c r="M278" i="89"/>
  <c r="I279" i="89"/>
  <c r="J279" i="89"/>
  <c r="K279" i="89"/>
  <c r="L279" i="89"/>
  <c r="M279" i="89"/>
  <c r="I280" i="89"/>
  <c r="J280" i="89"/>
  <c r="K280" i="89"/>
  <c r="L280" i="89"/>
  <c r="M280" i="89"/>
  <c r="I281" i="89"/>
  <c r="J281" i="89"/>
  <c r="K281" i="89"/>
  <c r="L281" i="89"/>
  <c r="M281" i="89"/>
  <c r="I282" i="89"/>
  <c r="J282" i="89"/>
  <c r="K282" i="89"/>
  <c r="L282" i="89"/>
  <c r="M282" i="89"/>
  <c r="I283" i="89"/>
  <c r="J283" i="89"/>
  <c r="K283" i="89"/>
  <c r="L283" i="89"/>
  <c r="M283" i="89"/>
  <c r="I284" i="89"/>
  <c r="J284" i="89"/>
  <c r="K284" i="89"/>
  <c r="L284" i="89"/>
  <c r="M284" i="89"/>
  <c r="I285" i="89"/>
  <c r="J285" i="89"/>
  <c r="K285" i="89"/>
  <c r="L285" i="89"/>
  <c r="M285" i="89"/>
  <c r="I286" i="89"/>
  <c r="J286" i="89"/>
  <c r="K286" i="89"/>
  <c r="L286" i="89"/>
  <c r="M286" i="89"/>
  <c r="I287" i="89"/>
  <c r="J287" i="89"/>
  <c r="K287" i="89"/>
  <c r="L287" i="89"/>
  <c r="M287" i="89"/>
  <c r="I288" i="89"/>
  <c r="J288" i="89"/>
  <c r="K288" i="89"/>
  <c r="L288" i="89"/>
  <c r="M288" i="89"/>
  <c r="I289" i="89"/>
  <c r="J289" i="89"/>
  <c r="K289" i="89"/>
  <c r="L289" i="89"/>
  <c r="M289" i="89"/>
  <c r="I290" i="89"/>
  <c r="J290" i="89"/>
  <c r="K290" i="89"/>
  <c r="L290" i="89"/>
  <c r="M290" i="89"/>
  <c r="I291" i="89"/>
  <c r="J291" i="89"/>
  <c r="K291" i="89"/>
  <c r="L291" i="89"/>
  <c r="M291" i="89"/>
  <c r="I292" i="89"/>
  <c r="J292" i="89"/>
  <c r="K292" i="89"/>
  <c r="L292" i="89"/>
  <c r="M292" i="89"/>
  <c r="I293" i="89"/>
  <c r="J293" i="89"/>
  <c r="K293" i="89"/>
  <c r="L293" i="89"/>
  <c r="M293" i="89"/>
  <c r="I294" i="89"/>
  <c r="J294" i="89"/>
  <c r="K294" i="89"/>
  <c r="L294" i="89"/>
  <c r="M294" i="89"/>
  <c r="I295" i="89"/>
  <c r="J295" i="89"/>
  <c r="K295" i="89"/>
  <c r="L295" i="89"/>
  <c r="M295" i="89"/>
  <c r="I296" i="89"/>
  <c r="J296" i="89"/>
  <c r="K296" i="89"/>
  <c r="L296" i="89"/>
  <c r="M296" i="89"/>
  <c r="I297" i="89"/>
  <c r="J297" i="89"/>
  <c r="K297" i="89"/>
  <c r="L297" i="89"/>
  <c r="M297" i="89"/>
  <c r="I298" i="89"/>
  <c r="J298" i="89"/>
  <c r="K298" i="89"/>
  <c r="L298" i="89"/>
  <c r="M298" i="89"/>
  <c r="I299" i="89"/>
  <c r="J299" i="89"/>
  <c r="K299" i="89"/>
  <c r="L299" i="89"/>
  <c r="M299" i="89"/>
  <c r="I300" i="89"/>
  <c r="J300" i="89"/>
  <c r="K300" i="89"/>
  <c r="L300" i="89"/>
  <c r="M300" i="89"/>
  <c r="I301" i="89"/>
  <c r="J301" i="89"/>
  <c r="K301" i="89"/>
  <c r="L301" i="89"/>
  <c r="M301" i="89"/>
  <c r="I302" i="89"/>
  <c r="J302" i="89"/>
  <c r="K302" i="89"/>
  <c r="L302" i="89"/>
  <c r="M302" i="89"/>
  <c r="I303" i="89"/>
  <c r="J303" i="89"/>
  <c r="K303" i="89"/>
  <c r="L303" i="89"/>
  <c r="M303" i="89"/>
  <c r="I304" i="89"/>
  <c r="J304" i="89"/>
  <c r="K304" i="89"/>
  <c r="L304" i="89"/>
  <c r="M304" i="89"/>
  <c r="I305" i="89"/>
  <c r="J305" i="89"/>
  <c r="K305" i="89"/>
  <c r="L305" i="89"/>
  <c r="M305" i="89"/>
  <c r="I306" i="89"/>
  <c r="J306" i="89"/>
  <c r="K306" i="89"/>
  <c r="L306" i="89"/>
  <c r="M306" i="89"/>
  <c r="I307" i="89"/>
  <c r="J307" i="89"/>
  <c r="K307" i="89"/>
  <c r="L307" i="89"/>
  <c r="M307" i="89"/>
  <c r="I308" i="89"/>
  <c r="J308" i="89"/>
  <c r="K308" i="89"/>
  <c r="L308" i="89"/>
  <c r="M308" i="89"/>
  <c r="I309" i="89"/>
  <c r="J309" i="89"/>
  <c r="K309" i="89"/>
  <c r="L309" i="89"/>
  <c r="M309" i="89"/>
  <c r="I310" i="89"/>
  <c r="J310" i="89"/>
  <c r="K310" i="89"/>
  <c r="L310" i="89"/>
  <c r="M310" i="89"/>
  <c r="I311" i="89"/>
  <c r="J311" i="89"/>
  <c r="K311" i="89"/>
  <c r="L311" i="89"/>
  <c r="M311" i="89"/>
  <c r="I312" i="89"/>
  <c r="J312" i="89"/>
  <c r="K312" i="89"/>
  <c r="L312" i="89"/>
  <c r="M312" i="89"/>
  <c r="I313" i="89"/>
  <c r="J313" i="89"/>
  <c r="K313" i="89"/>
  <c r="L313" i="89"/>
  <c r="M313" i="89"/>
  <c r="I314" i="89"/>
  <c r="J314" i="89"/>
  <c r="K314" i="89"/>
  <c r="L314" i="89"/>
  <c r="M314" i="89"/>
  <c r="I315" i="89"/>
  <c r="J315" i="89"/>
  <c r="K315" i="89"/>
  <c r="L315" i="89"/>
  <c r="M315" i="89"/>
  <c r="I316" i="89"/>
  <c r="J316" i="89"/>
  <c r="K316" i="89"/>
  <c r="L316" i="89"/>
  <c r="M316" i="89"/>
  <c r="I317" i="89"/>
  <c r="J317" i="89"/>
  <c r="K317" i="89"/>
  <c r="L317" i="89"/>
  <c r="M317" i="89"/>
  <c r="I318" i="89"/>
  <c r="J318" i="89"/>
  <c r="K318" i="89"/>
  <c r="L318" i="89"/>
  <c r="M318" i="89"/>
  <c r="I319" i="89"/>
  <c r="J319" i="89"/>
  <c r="K319" i="89"/>
  <c r="L319" i="89"/>
  <c r="M319" i="89"/>
  <c r="I320" i="89"/>
  <c r="J320" i="89"/>
  <c r="K320" i="89"/>
  <c r="L320" i="89"/>
  <c r="M320" i="89"/>
  <c r="I321" i="89"/>
  <c r="J321" i="89"/>
  <c r="K321" i="89"/>
  <c r="L321" i="89"/>
  <c r="M321" i="89"/>
  <c r="I322" i="89"/>
  <c r="J322" i="89"/>
  <c r="K322" i="89"/>
  <c r="L322" i="89"/>
  <c r="M322" i="89"/>
  <c r="I323" i="89"/>
  <c r="J323" i="89"/>
  <c r="K323" i="89"/>
  <c r="L323" i="89"/>
  <c r="M323" i="89"/>
  <c r="I324" i="89"/>
  <c r="J324" i="89"/>
  <c r="K324" i="89"/>
  <c r="L324" i="89"/>
  <c r="M324" i="89"/>
  <c r="I325" i="89"/>
  <c r="J325" i="89"/>
  <c r="K325" i="89"/>
  <c r="L325" i="89"/>
  <c r="M325" i="89"/>
  <c r="I326" i="89"/>
  <c r="J326" i="89"/>
  <c r="K326" i="89"/>
  <c r="L326" i="89"/>
  <c r="M326" i="89"/>
  <c r="I327" i="89"/>
  <c r="J327" i="89"/>
  <c r="K327" i="89"/>
  <c r="L327" i="89"/>
  <c r="M327" i="89"/>
  <c r="I328" i="89"/>
  <c r="J328" i="89"/>
  <c r="K328" i="89"/>
  <c r="L328" i="89"/>
  <c r="M328" i="89"/>
  <c r="I329" i="89"/>
  <c r="J329" i="89"/>
  <c r="K329" i="89"/>
  <c r="L329" i="89"/>
  <c r="M329" i="89"/>
  <c r="I330" i="89"/>
  <c r="J330" i="89"/>
  <c r="K330" i="89"/>
  <c r="L330" i="89"/>
  <c r="M330" i="89"/>
  <c r="I331" i="89"/>
  <c r="J331" i="89"/>
  <c r="K331" i="89"/>
  <c r="L331" i="89"/>
  <c r="M331" i="89"/>
  <c r="I332" i="89"/>
  <c r="J332" i="89"/>
  <c r="K332" i="89"/>
  <c r="L332" i="89"/>
  <c r="M332" i="89"/>
  <c r="I333" i="89"/>
  <c r="J333" i="89"/>
  <c r="K333" i="89"/>
  <c r="L333" i="89"/>
  <c r="M333" i="89"/>
  <c r="I334" i="89"/>
  <c r="J334" i="89"/>
  <c r="K334" i="89"/>
  <c r="L334" i="89"/>
  <c r="M334" i="89"/>
  <c r="I335" i="89"/>
  <c r="J335" i="89"/>
  <c r="K335" i="89"/>
  <c r="L335" i="89"/>
  <c r="M335" i="89"/>
  <c r="I336" i="89"/>
  <c r="J336" i="89"/>
  <c r="K336" i="89"/>
  <c r="L336" i="89"/>
  <c r="M336" i="89"/>
  <c r="I337" i="89"/>
  <c r="J337" i="89"/>
  <c r="K337" i="89"/>
  <c r="L337" i="89"/>
  <c r="M337" i="89"/>
  <c r="I338" i="89"/>
  <c r="J338" i="89"/>
  <c r="K338" i="89"/>
  <c r="L338" i="89"/>
  <c r="M338" i="89"/>
  <c r="I339" i="89"/>
  <c r="J339" i="89"/>
  <c r="K339" i="89"/>
  <c r="L339" i="89"/>
  <c r="M339" i="89"/>
  <c r="I340" i="89"/>
  <c r="J340" i="89"/>
  <c r="K340" i="89"/>
  <c r="L340" i="89"/>
  <c r="M340" i="89"/>
  <c r="I341" i="89"/>
  <c r="J341" i="89"/>
  <c r="K341" i="89"/>
  <c r="L341" i="89"/>
  <c r="M341" i="89"/>
  <c r="I342" i="89"/>
  <c r="J342" i="89"/>
  <c r="K342" i="89"/>
  <c r="L342" i="89"/>
  <c r="M342" i="89"/>
  <c r="I343" i="89"/>
  <c r="J343" i="89"/>
  <c r="K343" i="89"/>
  <c r="L343" i="89"/>
  <c r="M343" i="89"/>
  <c r="I344" i="89"/>
  <c r="J344" i="89"/>
  <c r="K344" i="89"/>
  <c r="L344" i="89"/>
  <c r="M344" i="89"/>
  <c r="I345" i="89"/>
  <c r="J345" i="89"/>
  <c r="K345" i="89"/>
  <c r="L345" i="89"/>
  <c r="M345" i="89"/>
  <c r="I346" i="89"/>
  <c r="J346" i="89"/>
  <c r="K346" i="89"/>
  <c r="L346" i="89"/>
  <c r="M346" i="89"/>
  <c r="I347" i="89"/>
  <c r="J347" i="89"/>
  <c r="K347" i="89"/>
  <c r="L347" i="89"/>
  <c r="M347" i="89"/>
  <c r="I348" i="89"/>
  <c r="J348" i="89"/>
  <c r="K348" i="89"/>
  <c r="L348" i="89"/>
  <c r="M348" i="89"/>
  <c r="I349" i="89"/>
  <c r="J349" i="89"/>
  <c r="K349" i="89"/>
  <c r="L349" i="89"/>
  <c r="M349" i="89"/>
  <c r="I350" i="89"/>
  <c r="J350" i="89"/>
  <c r="K350" i="89"/>
  <c r="L350" i="89"/>
  <c r="M350" i="89"/>
  <c r="I351" i="89"/>
  <c r="J351" i="89"/>
  <c r="K351" i="89"/>
  <c r="L351" i="89"/>
  <c r="M351" i="89"/>
  <c r="I352" i="89"/>
  <c r="J352" i="89"/>
  <c r="K352" i="89"/>
  <c r="L352" i="89"/>
  <c r="M352" i="89"/>
  <c r="I353" i="89"/>
  <c r="J353" i="89"/>
  <c r="K353" i="89"/>
  <c r="L353" i="89"/>
  <c r="M353" i="89"/>
  <c r="I354" i="89"/>
  <c r="J354" i="89"/>
  <c r="K354" i="89"/>
  <c r="L354" i="89"/>
  <c r="M354" i="89"/>
  <c r="I355" i="89"/>
  <c r="J355" i="89"/>
  <c r="K355" i="89"/>
  <c r="L355" i="89"/>
  <c r="M355" i="89"/>
  <c r="I356" i="89"/>
  <c r="J356" i="89"/>
  <c r="K356" i="89"/>
  <c r="L356" i="89"/>
  <c r="M356" i="89"/>
  <c r="I357" i="89"/>
  <c r="J357" i="89"/>
  <c r="K357" i="89"/>
  <c r="L357" i="89"/>
  <c r="M357" i="89"/>
  <c r="I358" i="89"/>
  <c r="J358" i="89"/>
  <c r="K358" i="89"/>
  <c r="L358" i="89"/>
  <c r="M358" i="89"/>
  <c r="I359" i="89"/>
  <c r="J359" i="89"/>
  <c r="K359" i="89"/>
  <c r="L359" i="89"/>
  <c r="M359" i="89"/>
  <c r="I360" i="89"/>
  <c r="J360" i="89"/>
  <c r="K360" i="89"/>
  <c r="L360" i="89"/>
  <c r="M360" i="89"/>
  <c r="I361" i="89"/>
  <c r="J361" i="89"/>
  <c r="K361" i="89"/>
  <c r="L361" i="89"/>
  <c r="M361" i="89"/>
  <c r="I362" i="89"/>
  <c r="J362" i="89"/>
  <c r="K362" i="89"/>
  <c r="L362" i="89"/>
  <c r="M362" i="89"/>
  <c r="I363" i="89"/>
  <c r="J363" i="89"/>
  <c r="K363" i="89"/>
  <c r="L363" i="89"/>
  <c r="M363" i="89"/>
  <c r="I364" i="89"/>
  <c r="J364" i="89"/>
  <c r="K364" i="89"/>
  <c r="L364" i="89"/>
  <c r="M364" i="89"/>
  <c r="I365" i="89"/>
  <c r="J365" i="89"/>
  <c r="K365" i="89"/>
  <c r="L365" i="89"/>
  <c r="M365" i="89"/>
  <c r="I366" i="89"/>
  <c r="J366" i="89"/>
  <c r="K366" i="89"/>
  <c r="L366" i="89"/>
  <c r="M366" i="89"/>
  <c r="I367" i="89"/>
  <c r="J367" i="89"/>
  <c r="K367" i="89"/>
  <c r="L367" i="89"/>
  <c r="M367" i="89"/>
  <c r="I368" i="89"/>
  <c r="J368" i="89"/>
  <c r="K368" i="89"/>
  <c r="L368" i="89"/>
  <c r="M368" i="89"/>
  <c r="I369" i="89"/>
  <c r="J369" i="89"/>
  <c r="K369" i="89"/>
  <c r="L369" i="89"/>
  <c r="M369" i="89"/>
  <c r="I370" i="89"/>
  <c r="J370" i="89"/>
  <c r="K370" i="89"/>
  <c r="L370" i="89"/>
  <c r="M370" i="89"/>
  <c r="I371" i="89"/>
  <c r="J371" i="89"/>
  <c r="K371" i="89"/>
  <c r="L371" i="89"/>
  <c r="M371" i="89"/>
  <c r="I372" i="89"/>
  <c r="J372" i="89"/>
  <c r="K372" i="89"/>
  <c r="L372" i="89"/>
  <c r="M372" i="89"/>
  <c r="I373" i="89"/>
  <c r="J373" i="89"/>
  <c r="K373" i="89"/>
  <c r="L373" i="89"/>
  <c r="M373" i="89"/>
  <c r="I374" i="89"/>
  <c r="J374" i="89"/>
  <c r="K374" i="89"/>
  <c r="L374" i="89"/>
  <c r="M374" i="89"/>
  <c r="I375" i="89"/>
  <c r="J375" i="89"/>
  <c r="K375" i="89"/>
  <c r="L375" i="89"/>
  <c r="M375" i="89"/>
  <c r="I376" i="89"/>
  <c r="J376" i="89"/>
  <c r="K376" i="89"/>
  <c r="L376" i="89"/>
  <c r="M376" i="89"/>
  <c r="I377" i="89"/>
  <c r="J377" i="89"/>
  <c r="K377" i="89"/>
  <c r="L377" i="89"/>
  <c r="M377" i="89"/>
  <c r="I378" i="89"/>
  <c r="J378" i="89"/>
  <c r="K378" i="89"/>
  <c r="L378" i="89"/>
  <c r="M378" i="89"/>
  <c r="I379" i="89"/>
  <c r="J379" i="89"/>
  <c r="K379" i="89"/>
  <c r="L379" i="89"/>
  <c r="M379" i="89"/>
  <c r="I380" i="89"/>
  <c r="J380" i="89"/>
  <c r="K380" i="89"/>
  <c r="L380" i="89"/>
  <c r="M380" i="89"/>
  <c r="I381" i="89"/>
  <c r="J381" i="89"/>
  <c r="K381" i="89"/>
  <c r="L381" i="89"/>
  <c r="M381" i="89"/>
  <c r="I382" i="89"/>
  <c r="J382" i="89"/>
  <c r="K382" i="89"/>
  <c r="L382" i="89"/>
  <c r="M382" i="89"/>
  <c r="I383" i="89"/>
  <c r="J383" i="89"/>
  <c r="K383" i="89"/>
  <c r="L383" i="89"/>
  <c r="M383" i="89"/>
  <c r="I384" i="89"/>
  <c r="J384" i="89"/>
  <c r="K384" i="89"/>
  <c r="L384" i="89"/>
  <c r="M384" i="89"/>
  <c r="I385" i="89"/>
  <c r="J385" i="89"/>
  <c r="K385" i="89"/>
  <c r="L385" i="89"/>
  <c r="M385" i="89"/>
  <c r="I386" i="89"/>
  <c r="J386" i="89"/>
  <c r="K386" i="89"/>
  <c r="L386" i="89"/>
  <c r="M386" i="89"/>
  <c r="I387" i="89"/>
  <c r="J387" i="89"/>
  <c r="K387" i="89"/>
  <c r="L387" i="89"/>
  <c r="M387" i="89"/>
  <c r="I388" i="89"/>
  <c r="J388" i="89"/>
  <c r="K388" i="89"/>
  <c r="L388" i="89"/>
  <c r="M388" i="89"/>
  <c r="I389" i="89"/>
  <c r="J389" i="89"/>
  <c r="K389" i="89"/>
  <c r="L389" i="89"/>
  <c r="M389" i="89"/>
  <c r="I390" i="89"/>
  <c r="J390" i="89"/>
  <c r="K390" i="89"/>
  <c r="L390" i="89"/>
  <c r="M390" i="89"/>
  <c r="I391" i="89"/>
  <c r="J391" i="89"/>
  <c r="K391" i="89"/>
  <c r="L391" i="89"/>
  <c r="M391" i="89"/>
  <c r="I392" i="89"/>
  <c r="J392" i="89"/>
  <c r="K392" i="89"/>
  <c r="L392" i="89"/>
  <c r="M392" i="89"/>
  <c r="I393" i="89"/>
  <c r="J393" i="89"/>
  <c r="K393" i="89"/>
  <c r="L393" i="89"/>
  <c r="M393" i="89"/>
  <c r="I394" i="89"/>
  <c r="J394" i="89"/>
  <c r="K394" i="89"/>
  <c r="L394" i="89"/>
  <c r="M394" i="89"/>
  <c r="I395" i="89"/>
  <c r="J395" i="89"/>
  <c r="K395" i="89"/>
  <c r="L395" i="89"/>
  <c r="M395" i="89"/>
  <c r="I396" i="89"/>
  <c r="J396" i="89"/>
  <c r="K396" i="89"/>
  <c r="L396" i="89"/>
  <c r="M396" i="89"/>
  <c r="I397" i="89"/>
  <c r="J397" i="89"/>
  <c r="K397" i="89"/>
  <c r="L397" i="89"/>
  <c r="M397" i="89"/>
  <c r="I398" i="89"/>
  <c r="J398" i="89"/>
  <c r="K398" i="89"/>
  <c r="L398" i="89"/>
  <c r="M398" i="89"/>
  <c r="I399" i="89"/>
  <c r="J399" i="89"/>
  <c r="K399" i="89"/>
  <c r="L399" i="89"/>
  <c r="M399" i="89"/>
  <c r="I400" i="89"/>
  <c r="J400" i="89"/>
  <c r="K400" i="89"/>
  <c r="L400" i="89"/>
  <c r="M400" i="89"/>
  <c r="I401" i="89"/>
  <c r="J401" i="89"/>
  <c r="K401" i="89"/>
  <c r="L401" i="89"/>
  <c r="M401" i="89"/>
  <c r="I402" i="89"/>
  <c r="J402" i="89"/>
  <c r="K402" i="89"/>
  <c r="L402" i="89"/>
  <c r="M402" i="89"/>
  <c r="I403" i="89"/>
  <c r="J403" i="89"/>
  <c r="K403" i="89"/>
  <c r="L403" i="89"/>
  <c r="M403" i="89"/>
  <c r="I5" i="89"/>
  <c r="J5" i="89"/>
  <c r="K5" i="89"/>
  <c r="L5" i="89"/>
  <c r="M5" i="89"/>
  <c r="M4" i="89"/>
  <c r="L4" i="89"/>
  <c r="K4" i="89"/>
  <c r="J4" i="89"/>
  <c r="I4" i="89"/>
  <c r="H6" i="89"/>
  <c r="H7" i="89"/>
  <c r="H8" i="89"/>
  <c r="H9" i="89"/>
  <c r="H10" i="89"/>
  <c r="H11" i="89"/>
  <c r="H12" i="89"/>
  <c r="H13" i="89"/>
  <c r="H14" i="89"/>
  <c r="H15" i="89"/>
  <c r="H16" i="89"/>
  <c r="H17" i="89"/>
  <c r="H18" i="89"/>
  <c r="H19" i="89"/>
  <c r="H20" i="89"/>
  <c r="H21" i="89"/>
  <c r="H22" i="89"/>
  <c r="H23" i="89"/>
  <c r="H24" i="89"/>
  <c r="H25" i="89"/>
  <c r="H26" i="89"/>
  <c r="H27" i="89"/>
  <c r="H28" i="89"/>
  <c r="H29" i="89"/>
  <c r="H30" i="89"/>
  <c r="H31" i="89"/>
  <c r="H32" i="89"/>
  <c r="H33" i="89"/>
  <c r="H34" i="89"/>
  <c r="H35" i="89"/>
  <c r="H36" i="89"/>
  <c r="H37" i="89"/>
  <c r="H38" i="89"/>
  <c r="H39" i="89"/>
  <c r="H40" i="89"/>
  <c r="H41" i="89"/>
  <c r="H42" i="89"/>
  <c r="H43" i="89"/>
  <c r="H44" i="89"/>
  <c r="H45" i="89"/>
  <c r="H46" i="89"/>
  <c r="H47" i="89"/>
  <c r="H48" i="89"/>
  <c r="H49" i="89"/>
  <c r="H50" i="89"/>
  <c r="H51" i="89"/>
  <c r="H52" i="89"/>
  <c r="H53" i="89"/>
  <c r="H54" i="89"/>
  <c r="H55" i="89"/>
  <c r="H56" i="89"/>
  <c r="H57" i="89"/>
  <c r="H58" i="89"/>
  <c r="H59" i="89"/>
  <c r="H60" i="89"/>
  <c r="H61" i="89"/>
  <c r="H62" i="89"/>
  <c r="H63" i="89"/>
  <c r="H64" i="89"/>
  <c r="H65" i="89"/>
  <c r="H66" i="89"/>
  <c r="H67" i="89"/>
  <c r="H68" i="89"/>
  <c r="H69" i="89"/>
  <c r="H70" i="89"/>
  <c r="H71" i="89"/>
  <c r="H72" i="89"/>
  <c r="H73" i="89"/>
  <c r="H74" i="89"/>
  <c r="H75" i="89"/>
  <c r="H76" i="89"/>
  <c r="H77" i="89"/>
  <c r="H78" i="89"/>
  <c r="H79" i="89"/>
  <c r="H80" i="89"/>
  <c r="H81" i="89"/>
  <c r="H82" i="89"/>
  <c r="H83" i="89"/>
  <c r="H84" i="89"/>
  <c r="H85" i="89"/>
  <c r="H86" i="89"/>
  <c r="H87" i="89"/>
  <c r="H88" i="89"/>
  <c r="H89" i="89"/>
  <c r="H90" i="89"/>
  <c r="H91" i="89"/>
  <c r="H92" i="89"/>
  <c r="H93" i="89"/>
  <c r="H94" i="89"/>
  <c r="H95" i="89"/>
  <c r="H96" i="89"/>
  <c r="H97" i="89"/>
  <c r="H98" i="89"/>
  <c r="H99" i="89"/>
  <c r="H100" i="89"/>
  <c r="H101" i="89"/>
  <c r="H102" i="89"/>
  <c r="H103" i="89"/>
  <c r="H104" i="89"/>
  <c r="H105" i="89"/>
  <c r="H106" i="89"/>
  <c r="H107" i="89"/>
  <c r="H108" i="89"/>
  <c r="H109" i="89"/>
  <c r="H110" i="89"/>
  <c r="H111" i="89"/>
  <c r="H112" i="89"/>
  <c r="H113" i="89"/>
  <c r="H114" i="89"/>
  <c r="H115" i="89"/>
  <c r="H116" i="89"/>
  <c r="H117" i="89"/>
  <c r="H118" i="89"/>
  <c r="H119" i="89"/>
  <c r="H120" i="89"/>
  <c r="H121" i="89"/>
  <c r="H122" i="89"/>
  <c r="H123" i="89"/>
  <c r="H124" i="89"/>
  <c r="H125" i="89"/>
  <c r="H126" i="89"/>
  <c r="H127" i="89"/>
  <c r="H128" i="89"/>
  <c r="H129" i="89"/>
  <c r="H130" i="89"/>
  <c r="H131" i="89"/>
  <c r="H132" i="89"/>
  <c r="H133" i="89"/>
  <c r="H134" i="89"/>
  <c r="H135" i="89"/>
  <c r="H136" i="89"/>
  <c r="H137" i="89"/>
  <c r="H138" i="89"/>
  <c r="H139" i="89"/>
  <c r="H140" i="89"/>
  <c r="H141" i="89"/>
  <c r="H142" i="89"/>
  <c r="H143" i="89"/>
  <c r="H144" i="89"/>
  <c r="H145" i="89"/>
  <c r="H146" i="89"/>
  <c r="H147" i="89"/>
  <c r="H148" i="89"/>
  <c r="H149" i="89"/>
  <c r="H150" i="89"/>
  <c r="H151" i="89"/>
  <c r="H152" i="89"/>
  <c r="H153" i="89"/>
  <c r="H154" i="89"/>
  <c r="H155" i="89"/>
  <c r="H156" i="89"/>
  <c r="H157" i="89"/>
  <c r="H158" i="89"/>
  <c r="H159" i="89"/>
  <c r="H160" i="89"/>
  <c r="H161" i="89"/>
  <c r="H162" i="89"/>
  <c r="H163" i="89"/>
  <c r="H164" i="89"/>
  <c r="H165" i="89"/>
  <c r="H166" i="89"/>
  <c r="H167" i="89"/>
  <c r="H168" i="89"/>
  <c r="H169" i="89"/>
  <c r="H170" i="89"/>
  <c r="H171" i="89"/>
  <c r="H172" i="89"/>
  <c r="H173" i="89"/>
  <c r="H174" i="89"/>
  <c r="H175" i="89"/>
  <c r="H176" i="89"/>
  <c r="H177" i="89"/>
  <c r="H178" i="89"/>
  <c r="H179" i="89"/>
  <c r="H180" i="89"/>
  <c r="H181" i="89"/>
  <c r="H182" i="89"/>
  <c r="H183" i="89"/>
  <c r="H184" i="89"/>
  <c r="H185" i="89"/>
  <c r="H186" i="89"/>
  <c r="H187" i="89"/>
  <c r="H188" i="89"/>
  <c r="H189" i="89"/>
  <c r="H190" i="89"/>
  <c r="H191" i="89"/>
  <c r="H192" i="89"/>
  <c r="H193" i="89"/>
  <c r="H194" i="89"/>
  <c r="H195" i="89"/>
  <c r="H196" i="89"/>
  <c r="H197" i="89"/>
  <c r="H198" i="89"/>
  <c r="H199" i="89"/>
  <c r="H200" i="89"/>
  <c r="H201" i="89"/>
  <c r="H202" i="89"/>
  <c r="H203" i="89"/>
  <c r="H204" i="89"/>
  <c r="H205" i="89"/>
  <c r="H206" i="89"/>
  <c r="H207" i="89"/>
  <c r="H208" i="89"/>
  <c r="H209" i="89"/>
  <c r="H210" i="89"/>
  <c r="H211" i="89"/>
  <c r="H212" i="89"/>
  <c r="H213" i="89"/>
  <c r="H214" i="89"/>
  <c r="H215" i="89"/>
  <c r="H216" i="89"/>
  <c r="H217" i="89"/>
  <c r="H218" i="89"/>
  <c r="H219" i="89"/>
  <c r="H220" i="89"/>
  <c r="H221" i="89"/>
  <c r="H222" i="89"/>
  <c r="H223" i="89"/>
  <c r="H224" i="89"/>
  <c r="H225" i="89"/>
  <c r="H226" i="89"/>
  <c r="H227" i="89"/>
  <c r="H228" i="89"/>
  <c r="H229" i="89"/>
  <c r="H230" i="89"/>
  <c r="H231" i="89"/>
  <c r="H232" i="89"/>
  <c r="H233" i="89"/>
  <c r="H234" i="89"/>
  <c r="H235" i="89"/>
  <c r="H236" i="89"/>
  <c r="H237" i="89"/>
  <c r="H238" i="89"/>
  <c r="H239" i="89"/>
  <c r="H240" i="89"/>
  <c r="H241" i="89"/>
  <c r="H242" i="89"/>
  <c r="H243" i="89"/>
  <c r="H244" i="89"/>
  <c r="H245" i="89"/>
  <c r="H246" i="89"/>
  <c r="H247" i="89"/>
  <c r="H248" i="89"/>
  <c r="H249" i="89"/>
  <c r="H250" i="89"/>
  <c r="H251" i="89"/>
  <c r="H252" i="89"/>
  <c r="H253" i="89"/>
  <c r="H254" i="89"/>
  <c r="H255" i="89"/>
  <c r="H256" i="89"/>
  <c r="H257" i="89"/>
  <c r="H258" i="89"/>
  <c r="H259" i="89"/>
  <c r="H260" i="89"/>
  <c r="H261" i="89"/>
  <c r="H262" i="89"/>
  <c r="H263" i="89"/>
  <c r="H264" i="89"/>
  <c r="H265" i="89"/>
  <c r="H266" i="89"/>
  <c r="H267" i="89"/>
  <c r="H268" i="89"/>
  <c r="H269" i="89"/>
  <c r="H270" i="89"/>
  <c r="H271" i="89"/>
  <c r="H272" i="89"/>
  <c r="H273" i="89"/>
  <c r="H274" i="89"/>
  <c r="H275" i="89"/>
  <c r="H276" i="89"/>
  <c r="H277" i="89"/>
  <c r="H278" i="89"/>
  <c r="H279" i="89"/>
  <c r="H280" i="89"/>
  <c r="H281" i="89"/>
  <c r="H282" i="89"/>
  <c r="H283" i="89"/>
  <c r="H284" i="89"/>
  <c r="H285" i="89"/>
  <c r="H286" i="89"/>
  <c r="H287" i="89"/>
  <c r="H288" i="89"/>
  <c r="H289" i="89"/>
  <c r="H290" i="89"/>
  <c r="H291" i="89"/>
  <c r="H292" i="89"/>
  <c r="H293" i="89"/>
  <c r="H294" i="89"/>
  <c r="H295" i="89"/>
  <c r="H296" i="89"/>
  <c r="H297" i="89"/>
  <c r="H298" i="89"/>
  <c r="H299" i="89"/>
  <c r="H300" i="89"/>
  <c r="H301" i="89"/>
  <c r="H302" i="89"/>
  <c r="H303" i="89"/>
  <c r="H304" i="89"/>
  <c r="H305" i="89"/>
  <c r="H306" i="89"/>
  <c r="H307" i="89"/>
  <c r="H308" i="89"/>
  <c r="H309" i="89"/>
  <c r="H310" i="89"/>
  <c r="H311" i="89"/>
  <c r="H312" i="89"/>
  <c r="H313" i="89"/>
  <c r="H314" i="89"/>
  <c r="H315" i="89"/>
  <c r="H316" i="89"/>
  <c r="H317" i="89"/>
  <c r="H318" i="89"/>
  <c r="H319" i="89"/>
  <c r="H320" i="89"/>
  <c r="H321" i="89"/>
  <c r="H322" i="89"/>
  <c r="H323" i="89"/>
  <c r="H324" i="89"/>
  <c r="H325" i="89"/>
  <c r="H326" i="89"/>
  <c r="H327" i="89"/>
  <c r="H328" i="89"/>
  <c r="H329" i="89"/>
  <c r="H330" i="89"/>
  <c r="H331" i="89"/>
  <c r="H332" i="89"/>
  <c r="H333" i="89"/>
  <c r="H334" i="89"/>
  <c r="H335" i="89"/>
  <c r="H336" i="89"/>
  <c r="H337" i="89"/>
  <c r="H338" i="89"/>
  <c r="H339" i="89"/>
  <c r="H340" i="89"/>
  <c r="H341" i="89"/>
  <c r="H342" i="89"/>
  <c r="H343" i="89"/>
  <c r="H344" i="89"/>
  <c r="H345" i="89"/>
  <c r="H346" i="89"/>
  <c r="H347" i="89"/>
  <c r="H348" i="89"/>
  <c r="H349" i="89"/>
  <c r="H350" i="89"/>
  <c r="H351" i="89"/>
  <c r="H352" i="89"/>
  <c r="H353" i="89"/>
  <c r="H354" i="89"/>
  <c r="H355" i="89"/>
  <c r="H356" i="89"/>
  <c r="H357" i="89"/>
  <c r="H358" i="89"/>
  <c r="H359" i="89"/>
  <c r="H360" i="89"/>
  <c r="H361" i="89"/>
  <c r="H362" i="89"/>
  <c r="H363" i="89"/>
  <c r="H364" i="89"/>
  <c r="H365" i="89"/>
  <c r="H366" i="89"/>
  <c r="H367" i="89"/>
  <c r="H368" i="89"/>
  <c r="H369" i="89"/>
  <c r="H370" i="89"/>
  <c r="H371" i="89"/>
  <c r="H372" i="89"/>
  <c r="H373" i="89"/>
  <c r="H374" i="89"/>
  <c r="H375" i="89"/>
  <c r="H376" i="89"/>
  <c r="H377" i="89"/>
  <c r="H378" i="89"/>
  <c r="H379" i="89"/>
  <c r="H380" i="89"/>
  <c r="H381" i="89"/>
  <c r="H382" i="89"/>
  <c r="H383" i="89"/>
  <c r="H384" i="89"/>
  <c r="H385" i="89"/>
  <c r="H386" i="89"/>
  <c r="H387" i="89"/>
  <c r="H388" i="89"/>
  <c r="H389" i="89"/>
  <c r="H390" i="89"/>
  <c r="H391" i="89"/>
  <c r="H392" i="89"/>
  <c r="H393" i="89"/>
  <c r="H394" i="89"/>
  <c r="H395" i="89"/>
  <c r="H396" i="89"/>
  <c r="H397" i="89"/>
  <c r="H398" i="89"/>
  <c r="H399" i="89"/>
  <c r="H400" i="89"/>
  <c r="H401" i="89"/>
  <c r="H402" i="89"/>
  <c r="H403" i="89"/>
  <c r="H5" i="89"/>
  <c r="H4" i="89"/>
  <c r="D5" i="84"/>
  <c r="D5" i="89"/>
  <c r="D6" i="84"/>
  <c r="D6" i="89"/>
  <c r="D7" i="84"/>
  <c r="D7" i="89"/>
  <c r="D8" i="84"/>
  <c r="D8" i="89"/>
  <c r="D9" i="84"/>
  <c r="D9" i="89"/>
  <c r="D10" i="84"/>
  <c r="D10" i="89"/>
  <c r="D11" i="84"/>
  <c r="D11" i="89"/>
  <c r="D12" i="84"/>
  <c r="D12" i="89"/>
  <c r="D13" i="84"/>
  <c r="D13" i="89"/>
  <c r="D14" i="84"/>
  <c r="D14" i="89"/>
  <c r="D15" i="84"/>
  <c r="D15" i="89"/>
  <c r="D16" i="84"/>
  <c r="D16" i="89"/>
  <c r="D17" i="84"/>
  <c r="D17" i="89"/>
  <c r="D18" i="84"/>
  <c r="D18" i="89"/>
  <c r="D19" i="84"/>
  <c r="D19" i="89"/>
  <c r="D20" i="84"/>
  <c r="D20" i="89"/>
  <c r="D21" i="84"/>
  <c r="D21" i="89"/>
  <c r="D22" i="84"/>
  <c r="D22" i="89"/>
  <c r="D23" i="84"/>
  <c r="D23" i="89"/>
  <c r="D24" i="84"/>
  <c r="D24" i="89"/>
  <c r="D25" i="84"/>
  <c r="D25" i="89"/>
  <c r="D26" i="84"/>
  <c r="D26" i="89"/>
  <c r="D27" i="84"/>
  <c r="D27" i="89"/>
  <c r="D28" i="84"/>
  <c r="D28" i="89"/>
  <c r="D4" i="84"/>
  <c r="C5" i="89"/>
  <c r="C6" i="89"/>
  <c r="C7" i="89"/>
  <c r="C8" i="89"/>
  <c r="C9" i="89"/>
  <c r="C10" i="89"/>
  <c r="C11" i="89"/>
  <c r="C12" i="89"/>
  <c r="C13" i="89"/>
  <c r="C14" i="89"/>
  <c r="C15" i="89"/>
  <c r="C16" i="89"/>
  <c r="C17" i="89"/>
  <c r="C18" i="89"/>
  <c r="C19" i="89"/>
  <c r="C20" i="89"/>
  <c r="C21" i="89"/>
  <c r="C22" i="89"/>
  <c r="C23" i="89"/>
  <c r="C24" i="89"/>
  <c r="C25" i="89"/>
  <c r="C26" i="89"/>
  <c r="C27" i="89"/>
  <c r="C28" i="89"/>
  <c r="C4" i="89"/>
  <c r="G13" i="89"/>
  <c r="G14" i="89"/>
  <c r="G15" i="89"/>
  <c r="G16" i="89"/>
  <c r="G17" i="89"/>
  <c r="G18" i="89"/>
  <c r="G19" i="89"/>
  <c r="G20" i="89"/>
  <c r="G21" i="89"/>
  <c r="G22" i="89"/>
  <c r="G23" i="89"/>
  <c r="G24" i="89"/>
  <c r="G25" i="89"/>
  <c r="G26" i="89"/>
  <c r="G27" i="89"/>
  <c r="G28" i="89"/>
  <c r="G29" i="89"/>
  <c r="G30" i="89"/>
  <c r="G31" i="89"/>
  <c r="G32" i="89"/>
  <c r="G33" i="89"/>
  <c r="G34" i="89"/>
  <c r="G35" i="89"/>
  <c r="G36" i="89"/>
  <c r="G37" i="89"/>
  <c r="G38" i="89"/>
  <c r="G39" i="89"/>
  <c r="G40" i="89"/>
  <c r="G41" i="89"/>
  <c r="G42" i="89"/>
  <c r="G43" i="89"/>
  <c r="G44" i="89"/>
  <c r="G45" i="89"/>
  <c r="G46" i="89"/>
  <c r="G47" i="89"/>
  <c r="G48" i="89"/>
  <c r="G49" i="89"/>
  <c r="G50" i="89"/>
  <c r="G51" i="89"/>
  <c r="G52" i="89"/>
  <c r="G53" i="89"/>
  <c r="G54" i="89"/>
  <c r="G55" i="89"/>
  <c r="G56" i="89"/>
  <c r="G57" i="89"/>
  <c r="G58" i="89"/>
  <c r="G59" i="89"/>
  <c r="G60" i="89"/>
  <c r="G61" i="89"/>
  <c r="G62" i="89"/>
  <c r="G63" i="89"/>
  <c r="G64" i="89"/>
  <c r="G65" i="89"/>
  <c r="G66" i="89"/>
  <c r="G67" i="89"/>
  <c r="G68" i="89"/>
  <c r="G69" i="89"/>
  <c r="G70" i="89"/>
  <c r="G71" i="89"/>
  <c r="G72" i="89"/>
  <c r="G73" i="89"/>
  <c r="G74" i="89"/>
  <c r="G75" i="89"/>
  <c r="G76" i="89"/>
  <c r="G77" i="89"/>
  <c r="G78" i="89"/>
  <c r="G79" i="89"/>
  <c r="G80" i="89"/>
  <c r="G81" i="89"/>
  <c r="G82" i="89"/>
  <c r="G83" i="89"/>
  <c r="G84" i="89"/>
  <c r="G85" i="89"/>
  <c r="G86" i="89"/>
  <c r="G87" i="89"/>
  <c r="G88" i="89"/>
  <c r="G89" i="89"/>
  <c r="G90" i="89"/>
  <c r="G91" i="89"/>
  <c r="G92" i="89"/>
  <c r="G93" i="89"/>
  <c r="G94" i="89"/>
  <c r="G95" i="89"/>
  <c r="G96" i="89"/>
  <c r="G97" i="89"/>
  <c r="G98" i="89"/>
  <c r="G99" i="89"/>
  <c r="G100" i="89"/>
  <c r="G101" i="89"/>
  <c r="G102" i="89"/>
  <c r="G103" i="89"/>
  <c r="G104" i="89"/>
  <c r="G105" i="89"/>
  <c r="G106" i="89"/>
  <c r="G107" i="89"/>
  <c r="G108" i="89"/>
  <c r="G109" i="89"/>
  <c r="G110" i="89"/>
  <c r="G111" i="89"/>
  <c r="G112" i="89"/>
  <c r="G113" i="89"/>
  <c r="G114" i="89"/>
  <c r="G115" i="89"/>
  <c r="G116" i="89"/>
  <c r="G117" i="89"/>
  <c r="G118" i="89"/>
  <c r="G119" i="89"/>
  <c r="G120" i="89"/>
  <c r="G121" i="89"/>
  <c r="G122" i="89"/>
  <c r="G123" i="89"/>
  <c r="G124" i="89"/>
  <c r="G125" i="89"/>
  <c r="G126" i="89"/>
  <c r="G127" i="89"/>
  <c r="G128" i="89"/>
  <c r="G129" i="89"/>
  <c r="G130" i="89"/>
  <c r="G131" i="89"/>
  <c r="G132" i="89"/>
  <c r="G133" i="89"/>
  <c r="G134" i="89"/>
  <c r="G135" i="89"/>
  <c r="G136" i="89"/>
  <c r="G137" i="89"/>
  <c r="G138" i="89"/>
  <c r="G139" i="89"/>
  <c r="G140" i="89"/>
  <c r="G141" i="89"/>
  <c r="G142" i="89"/>
  <c r="G143" i="89"/>
  <c r="G144" i="89"/>
  <c r="G145" i="89"/>
  <c r="G146" i="89"/>
  <c r="G147" i="89"/>
  <c r="G148" i="89"/>
  <c r="G149" i="89"/>
  <c r="G150" i="89"/>
  <c r="G151" i="89"/>
  <c r="G152" i="89"/>
  <c r="G153" i="89"/>
  <c r="G154" i="89"/>
  <c r="G155" i="89"/>
  <c r="G156" i="89"/>
  <c r="G157" i="89"/>
  <c r="G158" i="89"/>
  <c r="G159" i="89"/>
  <c r="G160" i="89"/>
  <c r="G161" i="89"/>
  <c r="G162" i="89"/>
  <c r="G163" i="89"/>
  <c r="G164" i="89"/>
  <c r="G165" i="89"/>
  <c r="G166" i="89"/>
  <c r="G167" i="89"/>
  <c r="G168" i="89"/>
  <c r="G169" i="89"/>
  <c r="G170" i="89"/>
  <c r="G171" i="89"/>
  <c r="G172" i="89"/>
  <c r="G173" i="89"/>
  <c r="G174" i="89"/>
  <c r="G175" i="89"/>
  <c r="G176" i="89"/>
  <c r="G177" i="89"/>
  <c r="G178" i="89"/>
  <c r="G179" i="89"/>
  <c r="G180" i="89"/>
  <c r="G181" i="89"/>
  <c r="G182" i="89"/>
  <c r="G183" i="89"/>
  <c r="G184" i="89"/>
  <c r="G185" i="89"/>
  <c r="G186" i="89"/>
  <c r="G187" i="89"/>
  <c r="G188" i="89"/>
  <c r="G189" i="89"/>
  <c r="G190" i="89"/>
  <c r="G191" i="89"/>
  <c r="G192" i="89"/>
  <c r="G193" i="89"/>
  <c r="G194" i="89"/>
  <c r="G195" i="89"/>
  <c r="G196" i="89"/>
  <c r="G197" i="89"/>
  <c r="G198" i="89"/>
  <c r="G199" i="89"/>
  <c r="G200" i="89"/>
  <c r="G201" i="89"/>
  <c r="G202" i="89"/>
  <c r="G203" i="89"/>
  <c r="G204" i="89"/>
  <c r="G205" i="89"/>
  <c r="G206" i="89"/>
  <c r="G207" i="89"/>
  <c r="G208" i="89"/>
  <c r="G209" i="89"/>
  <c r="G210" i="89"/>
  <c r="G211" i="89"/>
  <c r="G212" i="89"/>
  <c r="G213" i="89"/>
  <c r="G214" i="89"/>
  <c r="G215" i="89"/>
  <c r="G216" i="89"/>
  <c r="G217" i="89"/>
  <c r="G218" i="89"/>
  <c r="G219" i="89"/>
  <c r="G220" i="89"/>
  <c r="G221" i="89"/>
  <c r="G222" i="89"/>
  <c r="G223" i="89"/>
  <c r="G224" i="89"/>
  <c r="G225" i="89"/>
  <c r="G226" i="89"/>
  <c r="G227" i="89"/>
  <c r="G228" i="89"/>
  <c r="G229" i="89"/>
  <c r="G230" i="89"/>
  <c r="G231" i="89"/>
  <c r="G232" i="89"/>
  <c r="G233" i="89"/>
  <c r="G234" i="89"/>
  <c r="G235" i="89"/>
  <c r="G236" i="89"/>
  <c r="G237" i="89"/>
  <c r="G238" i="89"/>
  <c r="G239" i="89"/>
  <c r="G240" i="89"/>
  <c r="G241" i="89"/>
  <c r="G242" i="89"/>
  <c r="G243" i="89"/>
  <c r="G244" i="89"/>
  <c r="G245" i="89"/>
  <c r="G246" i="89"/>
  <c r="G247" i="89"/>
  <c r="G248" i="89"/>
  <c r="G249" i="89"/>
  <c r="G250" i="89"/>
  <c r="G251" i="89"/>
  <c r="G252" i="89"/>
  <c r="G253" i="89"/>
  <c r="G254" i="89"/>
  <c r="G255" i="89"/>
  <c r="G256" i="89"/>
  <c r="G257" i="89"/>
  <c r="G258" i="89"/>
  <c r="G259" i="89"/>
  <c r="G260" i="89"/>
  <c r="G261" i="89"/>
  <c r="G262" i="89"/>
  <c r="G263" i="89"/>
  <c r="G264" i="89"/>
  <c r="G265" i="89"/>
  <c r="G266" i="89"/>
  <c r="G267" i="89"/>
  <c r="G268" i="89"/>
  <c r="G269" i="89"/>
  <c r="G270" i="89"/>
  <c r="G271" i="89"/>
  <c r="G272" i="89"/>
  <c r="G273" i="89"/>
  <c r="G274" i="89"/>
  <c r="G275" i="89"/>
  <c r="G276" i="89"/>
  <c r="G277" i="89"/>
  <c r="G278" i="89"/>
  <c r="G279" i="89"/>
  <c r="G280" i="89"/>
  <c r="G281" i="89"/>
  <c r="G282" i="89"/>
  <c r="G283" i="89"/>
  <c r="G284" i="89"/>
  <c r="G285" i="89"/>
  <c r="G286" i="89"/>
  <c r="G287" i="89"/>
  <c r="G288" i="89"/>
  <c r="G289" i="89"/>
  <c r="G290" i="89"/>
  <c r="G291" i="89"/>
  <c r="G292" i="89"/>
  <c r="G293" i="89"/>
  <c r="G294" i="89"/>
  <c r="G295" i="89"/>
  <c r="G296" i="89"/>
  <c r="G297" i="89"/>
  <c r="G298" i="89"/>
  <c r="G299" i="89"/>
  <c r="G300" i="89"/>
  <c r="G301" i="89"/>
  <c r="G302" i="89"/>
  <c r="G303" i="89"/>
  <c r="G304" i="89"/>
  <c r="G305" i="89"/>
  <c r="G306" i="89"/>
  <c r="G307" i="89"/>
  <c r="G308" i="89"/>
  <c r="G309" i="89"/>
  <c r="G310" i="89"/>
  <c r="G311" i="89"/>
  <c r="G312" i="89"/>
  <c r="G313" i="89"/>
  <c r="G314" i="89"/>
  <c r="G315" i="89"/>
  <c r="G316" i="89"/>
  <c r="G317" i="89"/>
  <c r="G318" i="89"/>
  <c r="G319" i="89"/>
  <c r="G320" i="89"/>
  <c r="G321" i="89"/>
  <c r="G322" i="89"/>
  <c r="G323" i="89"/>
  <c r="G324" i="89"/>
  <c r="G325" i="89"/>
  <c r="G326" i="89"/>
  <c r="G327" i="89"/>
  <c r="G328" i="89"/>
  <c r="G329" i="89"/>
  <c r="G330" i="89"/>
  <c r="G331" i="89"/>
  <c r="G332" i="89"/>
  <c r="G333" i="89"/>
  <c r="G334" i="89"/>
  <c r="G335" i="89"/>
  <c r="G336" i="89"/>
  <c r="G337" i="89"/>
  <c r="G338" i="89"/>
  <c r="G339" i="89"/>
  <c r="G340" i="89"/>
  <c r="G341" i="89"/>
  <c r="G342" i="89"/>
  <c r="G343" i="89"/>
  <c r="G344" i="89"/>
  <c r="G345" i="89"/>
  <c r="G346" i="89"/>
  <c r="G347" i="89"/>
  <c r="G348" i="89"/>
  <c r="G349" i="89"/>
  <c r="G350" i="89"/>
  <c r="G351" i="89"/>
  <c r="G352" i="89"/>
  <c r="G353" i="89"/>
  <c r="G354" i="89"/>
  <c r="G355" i="89"/>
  <c r="G356" i="89"/>
  <c r="G357" i="89"/>
  <c r="G358" i="89"/>
  <c r="G359" i="89"/>
  <c r="G360" i="89"/>
  <c r="G361" i="89"/>
  <c r="G362" i="89"/>
  <c r="G363" i="89"/>
  <c r="G364" i="89"/>
  <c r="G365" i="89"/>
  <c r="G366" i="89"/>
  <c r="G367" i="89"/>
  <c r="G368" i="89"/>
  <c r="G369" i="89"/>
  <c r="G370" i="89"/>
  <c r="G371" i="89"/>
  <c r="G372" i="89"/>
  <c r="G373" i="89"/>
  <c r="G374" i="89"/>
  <c r="G375" i="89"/>
  <c r="G376" i="89"/>
  <c r="G377" i="89"/>
  <c r="G378" i="89"/>
  <c r="G379" i="89"/>
  <c r="G380" i="89"/>
  <c r="G381" i="89"/>
  <c r="G382" i="89"/>
  <c r="G383" i="89"/>
  <c r="G384" i="89"/>
  <c r="G385" i="89"/>
  <c r="G386" i="89"/>
  <c r="G387" i="89"/>
  <c r="G388" i="89"/>
  <c r="G389" i="89"/>
  <c r="G390" i="89"/>
  <c r="G391" i="89"/>
  <c r="G392" i="89"/>
  <c r="G393" i="89"/>
  <c r="G394" i="89"/>
  <c r="G395" i="89"/>
  <c r="G396" i="89"/>
  <c r="G397" i="89"/>
  <c r="G398" i="89"/>
  <c r="G399" i="89"/>
  <c r="G400" i="89"/>
  <c r="G401" i="89"/>
  <c r="G402" i="89"/>
  <c r="G403" i="89"/>
  <c r="G6" i="89"/>
  <c r="G5" i="89"/>
  <c r="G4" i="89"/>
  <c r="F4" i="89"/>
  <c r="F5" i="89"/>
  <c r="F6" i="89"/>
  <c r="G7" i="89"/>
  <c r="G8" i="89"/>
  <c r="G9" i="89"/>
  <c r="G10" i="89"/>
  <c r="G11" i="89"/>
  <c r="G12" i="89"/>
  <c r="B4" i="89"/>
  <c r="B5" i="89"/>
  <c r="F71" i="88"/>
  <c r="F70" i="88"/>
  <c r="F69" i="88"/>
  <c r="F68" i="88"/>
  <c r="F67" i="88"/>
  <c r="F66" i="88"/>
  <c r="F65" i="88"/>
  <c r="F64" i="88"/>
  <c r="F63" i="88"/>
  <c r="F62" i="88"/>
  <c r="F61" i="88"/>
  <c r="F60" i="88"/>
  <c r="F59" i="88"/>
  <c r="F58" i="88"/>
  <c r="F57" i="88"/>
  <c r="F56" i="88"/>
  <c r="F55" i="88"/>
  <c r="F54" i="88"/>
  <c r="F53" i="88"/>
  <c r="F52" i="88"/>
  <c r="F51" i="88"/>
  <c r="F50" i="88"/>
  <c r="F49" i="88"/>
  <c r="F48" i="88"/>
  <c r="F47" i="88"/>
  <c r="F46" i="88"/>
  <c r="G45" i="88"/>
  <c r="F45" i="88"/>
  <c r="E37" i="88"/>
  <c r="E34" i="88"/>
  <c r="R31" i="88"/>
  <c r="E31" i="88"/>
  <c r="B28" i="86"/>
  <c r="B27" i="86"/>
  <c r="B26" i="86"/>
  <c r="B25" i="86"/>
  <c r="B24" i="86"/>
  <c r="B23" i="86"/>
  <c r="B22" i="86"/>
  <c r="B21" i="86"/>
  <c r="B20" i="86"/>
  <c r="B19" i="86"/>
  <c r="B18" i="86"/>
  <c r="B17" i="86"/>
  <c r="B16" i="86"/>
  <c r="B15" i="86"/>
  <c r="B14" i="86"/>
  <c r="B13" i="86"/>
  <c r="B12" i="86"/>
  <c r="B11" i="86"/>
  <c r="B10" i="86"/>
  <c r="B9" i="86"/>
  <c r="B8" i="86"/>
  <c r="B7" i="86"/>
  <c r="B6" i="86"/>
  <c r="B5" i="86"/>
  <c r="B4" i="86"/>
  <c r="O5" i="85"/>
  <c r="O6" i="85"/>
  <c r="O7" i="85"/>
  <c r="O8" i="85"/>
  <c r="O9" i="85"/>
  <c r="O10" i="85"/>
  <c r="O11" i="85"/>
  <c r="O12" i="85"/>
  <c r="O13" i="85"/>
  <c r="O14" i="85"/>
  <c r="O15" i="85"/>
  <c r="O16" i="85"/>
  <c r="O17" i="85"/>
  <c r="O18" i="85"/>
  <c r="O19" i="85"/>
  <c r="O20" i="85"/>
  <c r="O21" i="85"/>
  <c r="O22" i="85"/>
  <c r="O23" i="85"/>
  <c r="O24" i="85"/>
  <c r="O25" i="85"/>
  <c r="O26" i="85"/>
  <c r="O27" i="85"/>
  <c r="O28" i="85"/>
  <c r="O29" i="85"/>
  <c r="O30" i="85"/>
  <c r="O31" i="85"/>
  <c r="O32" i="85"/>
  <c r="O33" i="85"/>
  <c r="O34" i="85"/>
  <c r="O35" i="85"/>
  <c r="O36" i="85"/>
  <c r="O37" i="85"/>
  <c r="O38" i="85"/>
  <c r="O39" i="85"/>
  <c r="O40" i="85"/>
  <c r="N29" i="85"/>
  <c r="P29" i="85"/>
  <c r="Q29" i="85"/>
  <c r="Y39" i="85"/>
  <c r="Z39" i="85"/>
  <c r="AA39" i="85"/>
  <c r="AB39" i="85"/>
  <c r="N39" i="85"/>
  <c r="P39" i="85"/>
  <c r="Q39" i="85"/>
  <c r="Y38" i="85"/>
  <c r="Z38" i="85"/>
  <c r="N38" i="85"/>
  <c r="P38" i="85"/>
  <c r="Q38" i="85"/>
  <c r="Y37" i="85"/>
  <c r="Z37" i="85"/>
  <c r="AA37" i="85"/>
  <c r="AB37" i="85"/>
  <c r="N37" i="85"/>
  <c r="P37" i="85"/>
  <c r="Q37" i="85"/>
  <c r="Y36" i="85"/>
  <c r="Z36" i="85"/>
  <c r="AA36" i="85"/>
  <c r="AB36" i="85"/>
  <c r="N36" i="85"/>
  <c r="P36" i="85"/>
  <c r="Q36" i="85"/>
  <c r="Y35" i="85"/>
  <c r="Z35" i="85"/>
  <c r="AA35" i="85"/>
  <c r="AB35" i="85"/>
  <c r="N35" i="85"/>
  <c r="P35" i="85"/>
  <c r="Q35" i="85"/>
  <c r="Y34" i="85"/>
  <c r="Z34" i="85"/>
  <c r="AA34" i="85"/>
  <c r="AB34" i="85"/>
  <c r="N34" i="85"/>
  <c r="P34" i="85"/>
  <c r="Q34" i="85"/>
  <c r="Y33" i="85"/>
  <c r="Z33" i="85"/>
  <c r="AA33" i="85"/>
  <c r="AB33" i="85"/>
  <c r="N33" i="85"/>
  <c r="P33" i="85"/>
  <c r="Q33" i="85"/>
  <c r="Y32" i="85"/>
  <c r="Z32" i="85"/>
  <c r="AA32" i="85"/>
  <c r="AB32" i="85"/>
  <c r="N32" i="85"/>
  <c r="P32" i="85"/>
  <c r="Q32" i="85"/>
  <c r="Y31" i="85"/>
  <c r="Z31" i="85"/>
  <c r="AA31" i="85"/>
  <c r="AB31" i="85"/>
  <c r="N31" i="85"/>
  <c r="P31" i="85"/>
  <c r="Q31" i="85"/>
  <c r="Y30" i="85"/>
  <c r="Z30" i="85"/>
  <c r="AA30" i="85"/>
  <c r="AB30" i="85"/>
  <c r="N30" i="85"/>
  <c r="P30" i="85"/>
  <c r="Q30" i="85"/>
  <c r="C5" i="85"/>
  <c r="D5" i="85"/>
  <c r="C10" i="85"/>
  <c r="D10" i="85"/>
  <c r="C11" i="85"/>
  <c r="C12" i="85"/>
  <c r="D12" i="85"/>
  <c r="C13" i="85"/>
  <c r="C14" i="85"/>
  <c r="D14" i="85"/>
  <c r="C15" i="85"/>
  <c r="D15" i="85"/>
  <c r="C16" i="85"/>
  <c r="D16" i="85"/>
  <c r="C17" i="85"/>
  <c r="D17" i="85"/>
  <c r="E17" i="85"/>
  <c r="C18" i="85"/>
  <c r="C19" i="85"/>
  <c r="D19" i="85"/>
  <c r="C20" i="85"/>
  <c r="D20" i="85"/>
  <c r="C21" i="85"/>
  <c r="D21" i="85"/>
  <c r="C22" i="85"/>
  <c r="C23" i="85"/>
  <c r="D23" i="85"/>
  <c r="C24" i="85"/>
  <c r="D24" i="85"/>
  <c r="E24" i="85"/>
  <c r="F24" i="85"/>
  <c r="C25" i="85"/>
  <c r="D25" i="85"/>
  <c r="E25" i="85"/>
  <c r="F25" i="85"/>
  <c r="C26" i="85"/>
  <c r="D26" i="85"/>
  <c r="C27" i="85"/>
  <c r="D27" i="85"/>
  <c r="E27" i="85"/>
  <c r="C28" i="85"/>
  <c r="C29" i="85"/>
  <c r="D29" i="85"/>
  <c r="E29" i="85"/>
  <c r="F29" i="85"/>
  <c r="Y29" i="85"/>
  <c r="Z29" i="85"/>
  <c r="AA29" i="85"/>
  <c r="AB29" i="85"/>
  <c r="Y28" i="85"/>
  <c r="Z28" i="85"/>
  <c r="AA28" i="85"/>
  <c r="AB28" i="85"/>
  <c r="N28" i="85"/>
  <c r="P28" i="85"/>
  <c r="Q28" i="85"/>
  <c r="Y27" i="85"/>
  <c r="Z27" i="85"/>
  <c r="AA27" i="85"/>
  <c r="AB27" i="85"/>
  <c r="N27" i="85"/>
  <c r="P27" i="85"/>
  <c r="Q27" i="85"/>
  <c r="F27" i="85"/>
  <c r="Y26" i="85"/>
  <c r="Z26" i="85"/>
  <c r="AA26" i="85"/>
  <c r="AB26" i="85"/>
  <c r="N26" i="85"/>
  <c r="P26" i="85"/>
  <c r="Q26" i="85"/>
  <c r="E26" i="85"/>
  <c r="F26" i="85"/>
  <c r="Y25" i="85"/>
  <c r="Z25" i="85"/>
  <c r="AA25" i="85"/>
  <c r="AB25" i="85"/>
  <c r="N25" i="85"/>
  <c r="P25" i="85"/>
  <c r="Q25" i="85"/>
  <c r="Y24" i="85"/>
  <c r="Z24" i="85"/>
  <c r="AA24" i="85"/>
  <c r="AB24" i="85"/>
  <c r="N24" i="85"/>
  <c r="P24" i="85"/>
  <c r="Q24" i="85"/>
  <c r="Y23" i="85"/>
  <c r="Z23" i="85"/>
  <c r="AA23" i="85"/>
  <c r="AB23" i="85"/>
  <c r="N23" i="85"/>
  <c r="P23" i="85"/>
  <c r="Q23" i="85"/>
  <c r="Y22" i="85"/>
  <c r="Z22" i="85"/>
  <c r="AA22" i="85"/>
  <c r="AB22" i="85"/>
  <c r="N22" i="85"/>
  <c r="P22" i="85"/>
  <c r="Q22" i="85"/>
  <c r="Y21" i="85"/>
  <c r="Z21" i="85"/>
  <c r="AA21" i="85"/>
  <c r="AB21" i="85"/>
  <c r="N21" i="85"/>
  <c r="P21" i="85"/>
  <c r="Q21" i="85"/>
  <c r="Y20" i="85"/>
  <c r="Z20" i="85"/>
  <c r="AA20" i="85"/>
  <c r="AB20" i="85"/>
  <c r="N20" i="85"/>
  <c r="P20" i="85"/>
  <c r="Q20" i="85"/>
  <c r="Y19" i="85"/>
  <c r="Z19" i="85"/>
  <c r="AA19" i="85"/>
  <c r="AB19" i="85"/>
  <c r="N19" i="85"/>
  <c r="P19" i="85"/>
  <c r="Q19" i="85"/>
  <c r="Y18" i="85"/>
  <c r="Z18" i="85"/>
  <c r="AA18" i="85"/>
  <c r="AB18" i="85"/>
  <c r="N18" i="85"/>
  <c r="P18" i="85"/>
  <c r="Q18" i="85"/>
  <c r="Y17" i="85"/>
  <c r="Z17" i="85"/>
  <c r="N17" i="85"/>
  <c r="P17" i="85"/>
  <c r="Q17" i="85"/>
  <c r="F17" i="85"/>
  <c r="Y16" i="85"/>
  <c r="Z16" i="85"/>
  <c r="AA16" i="85"/>
  <c r="AB16" i="85"/>
  <c r="N16" i="85"/>
  <c r="P16" i="85"/>
  <c r="Q16" i="85"/>
  <c r="E16" i="85"/>
  <c r="F16" i="85"/>
  <c r="Y15" i="85"/>
  <c r="Z15" i="85"/>
  <c r="N15" i="85"/>
  <c r="P15" i="85"/>
  <c r="Q15" i="85"/>
  <c r="Y14" i="85"/>
  <c r="Z14" i="85"/>
  <c r="AA14" i="85"/>
  <c r="AB14" i="85"/>
  <c r="N14" i="85"/>
  <c r="P14" i="85"/>
  <c r="Q14" i="85"/>
  <c r="E14" i="85"/>
  <c r="F14" i="85"/>
  <c r="Y13" i="85"/>
  <c r="Z13" i="85"/>
  <c r="AA13" i="85"/>
  <c r="AB13" i="85"/>
  <c r="N13" i="85"/>
  <c r="P13" i="85"/>
  <c r="Q13" i="85"/>
  <c r="AL12" i="85"/>
  <c r="AM12" i="85"/>
  <c r="AN12" i="85"/>
  <c r="AO12" i="85"/>
  <c r="Y12" i="85"/>
  <c r="Z12" i="85"/>
  <c r="AA12" i="85"/>
  <c r="AB12" i="85"/>
  <c r="N12" i="85"/>
  <c r="P12" i="85"/>
  <c r="Q12" i="85"/>
  <c r="E12" i="85"/>
  <c r="F12" i="85"/>
  <c r="AL11" i="85"/>
  <c r="AM11" i="85"/>
  <c r="AN11" i="85"/>
  <c r="AO11" i="85"/>
  <c r="Y11" i="85"/>
  <c r="Z11" i="85"/>
  <c r="AA11" i="85"/>
  <c r="AB11" i="85"/>
  <c r="N11" i="85"/>
  <c r="P11" i="85"/>
  <c r="Q11" i="85"/>
  <c r="AL10" i="85"/>
  <c r="AM10" i="85"/>
  <c r="Y10" i="85"/>
  <c r="Z10" i="85"/>
  <c r="AA10" i="85"/>
  <c r="AB10" i="85"/>
  <c r="N10" i="85"/>
  <c r="P10" i="85"/>
  <c r="Q10" i="85"/>
  <c r="E10" i="85"/>
  <c r="F10" i="85"/>
  <c r="AL9" i="85"/>
  <c r="AM9" i="85"/>
  <c r="AN9" i="85"/>
  <c r="AO9" i="85"/>
  <c r="Y9" i="85"/>
  <c r="Z9" i="85"/>
  <c r="AA9" i="85"/>
  <c r="AB9" i="85"/>
  <c r="N9" i="85"/>
  <c r="P9" i="85"/>
  <c r="Q9" i="85"/>
  <c r="E9" i="85"/>
  <c r="F9" i="85"/>
  <c r="AL8" i="85"/>
  <c r="AM8" i="85"/>
  <c r="AN8" i="85"/>
  <c r="AO8" i="85"/>
  <c r="Y8" i="85"/>
  <c r="AA8" i="85"/>
  <c r="AB8" i="85"/>
  <c r="N8" i="85"/>
  <c r="P8" i="85"/>
  <c r="Q8" i="85"/>
  <c r="E8" i="85"/>
  <c r="F8" i="85"/>
  <c r="AL7" i="85"/>
  <c r="AM7" i="85"/>
  <c r="AN7" i="85"/>
  <c r="AO7" i="85"/>
  <c r="Y7" i="85"/>
  <c r="AA7" i="85"/>
  <c r="AB7" i="85"/>
  <c r="N7" i="85"/>
  <c r="P7" i="85"/>
  <c r="Q7" i="85"/>
  <c r="E7" i="85"/>
  <c r="F7" i="85"/>
  <c r="AL6" i="85"/>
  <c r="AM6" i="85"/>
  <c r="AN6" i="85"/>
  <c r="AO6" i="85"/>
  <c r="AE6" i="85"/>
  <c r="Y6" i="85"/>
  <c r="Z6" i="85"/>
  <c r="AA6" i="85"/>
  <c r="AB6" i="85"/>
  <c r="N6" i="85"/>
  <c r="P6" i="85"/>
  <c r="Q6" i="85"/>
  <c r="E6" i="85"/>
  <c r="F6" i="85"/>
  <c r="AL5" i="85"/>
  <c r="AM5" i="85"/>
  <c r="AN5" i="85"/>
  <c r="AO5" i="85"/>
  <c r="AE5" i="85"/>
  <c r="Y5" i="85"/>
  <c r="Z5" i="85"/>
  <c r="AA5" i="85"/>
  <c r="AB5" i="85"/>
  <c r="N5" i="85"/>
  <c r="P5" i="85"/>
  <c r="Q5" i="85"/>
  <c r="AK4" i="85"/>
  <c r="AD4" i="85"/>
  <c r="X4" i="85"/>
  <c r="M4" i="85"/>
  <c r="B4" i="85"/>
  <c r="F403" i="84"/>
  <c r="F402" i="84"/>
  <c r="F401" i="84"/>
  <c r="F400" i="84"/>
  <c r="F399" i="84"/>
  <c r="F398" i="84"/>
  <c r="F397" i="84"/>
  <c r="F396" i="84"/>
  <c r="F395" i="84"/>
  <c r="F394" i="84"/>
  <c r="F393" i="84"/>
  <c r="F392" i="84"/>
  <c r="F391" i="84"/>
  <c r="F390" i="84"/>
  <c r="F389" i="84"/>
  <c r="F388" i="84"/>
  <c r="F387" i="84"/>
  <c r="F386" i="84"/>
  <c r="F385" i="84"/>
  <c r="F384" i="84"/>
  <c r="F383" i="84"/>
  <c r="F382" i="84"/>
  <c r="F381" i="84"/>
  <c r="F380" i="84"/>
  <c r="F379" i="84"/>
  <c r="F378" i="84"/>
  <c r="F377" i="84"/>
  <c r="F376" i="84"/>
  <c r="F375" i="84"/>
  <c r="F374" i="84"/>
  <c r="F373" i="84"/>
  <c r="F372" i="84"/>
  <c r="F371" i="84"/>
  <c r="F370" i="84"/>
  <c r="F369" i="84"/>
  <c r="F368" i="84"/>
  <c r="F367" i="84"/>
  <c r="F366" i="84"/>
  <c r="F365" i="84"/>
  <c r="F364" i="84"/>
  <c r="F363" i="84"/>
  <c r="F362" i="84"/>
  <c r="F361" i="84"/>
  <c r="F360" i="84"/>
  <c r="F359" i="84"/>
  <c r="F358" i="84"/>
  <c r="F357" i="84"/>
  <c r="F356" i="84"/>
  <c r="F355" i="84"/>
  <c r="F354" i="84"/>
  <c r="F353" i="84"/>
  <c r="F352" i="84"/>
  <c r="F351" i="84"/>
  <c r="F350" i="84"/>
  <c r="F349" i="84"/>
  <c r="F348" i="84"/>
  <c r="F347" i="84"/>
  <c r="F346" i="84"/>
  <c r="F345" i="84"/>
  <c r="F344" i="84"/>
  <c r="F343" i="84"/>
  <c r="F342" i="84"/>
  <c r="F341" i="84"/>
  <c r="F340" i="84"/>
  <c r="F339" i="84"/>
  <c r="F338" i="84"/>
  <c r="F337" i="84"/>
  <c r="F336" i="84"/>
  <c r="F335" i="84"/>
  <c r="F334" i="84"/>
  <c r="F333" i="84"/>
  <c r="F332" i="84"/>
  <c r="F331" i="84"/>
  <c r="F330" i="84"/>
  <c r="F329" i="84"/>
  <c r="F328" i="84"/>
  <c r="F327" i="84"/>
  <c r="F326" i="84"/>
  <c r="F325" i="84"/>
  <c r="F324" i="84"/>
  <c r="F323" i="84"/>
  <c r="F322" i="84"/>
  <c r="F321" i="84"/>
  <c r="F320" i="84"/>
  <c r="F319" i="84"/>
  <c r="F318" i="84"/>
  <c r="F317" i="84"/>
  <c r="F316" i="84"/>
  <c r="F315" i="84"/>
  <c r="F314" i="84"/>
  <c r="F313" i="84"/>
  <c r="F312" i="84"/>
  <c r="F311" i="84"/>
  <c r="F310" i="84"/>
  <c r="F309" i="84"/>
  <c r="F308" i="84"/>
  <c r="F307" i="84"/>
  <c r="F306" i="84"/>
  <c r="F305" i="84"/>
  <c r="F304" i="84"/>
  <c r="F303" i="84"/>
  <c r="F302" i="84"/>
  <c r="F301" i="84"/>
  <c r="F300" i="84"/>
  <c r="F299" i="84"/>
  <c r="F298" i="84"/>
  <c r="F297" i="84"/>
  <c r="F296" i="84"/>
  <c r="F295" i="84"/>
  <c r="F294" i="84"/>
  <c r="F293" i="84"/>
  <c r="F292" i="84"/>
  <c r="F291" i="84"/>
  <c r="F290" i="84"/>
  <c r="F289" i="84"/>
  <c r="F288" i="84"/>
  <c r="F287" i="84"/>
  <c r="F286" i="84"/>
  <c r="F285" i="84"/>
  <c r="F284" i="84"/>
  <c r="F283" i="84"/>
  <c r="F282" i="84"/>
  <c r="F281" i="84"/>
  <c r="F280" i="84"/>
  <c r="F279" i="84"/>
  <c r="F278" i="84"/>
  <c r="F277" i="84"/>
  <c r="F276" i="84"/>
  <c r="F275" i="84"/>
  <c r="F274" i="84"/>
  <c r="F273" i="84"/>
  <c r="F272" i="84"/>
  <c r="F271" i="84"/>
  <c r="F270" i="84"/>
  <c r="F269" i="84"/>
  <c r="F268" i="84"/>
  <c r="F267" i="84"/>
  <c r="F266" i="84"/>
  <c r="F265" i="84"/>
  <c r="F264" i="84"/>
  <c r="F263" i="84"/>
  <c r="F262" i="84"/>
  <c r="F261" i="84"/>
  <c r="F260" i="84"/>
  <c r="F259" i="84"/>
  <c r="F258" i="84"/>
  <c r="F257" i="84"/>
  <c r="F256" i="84"/>
  <c r="F255" i="84"/>
  <c r="F254" i="84"/>
  <c r="F253" i="84"/>
  <c r="F252" i="84"/>
  <c r="F251" i="84"/>
  <c r="F250" i="84"/>
  <c r="F249" i="84"/>
  <c r="F248" i="84"/>
  <c r="F247" i="84"/>
  <c r="F246" i="84"/>
  <c r="F245" i="84"/>
  <c r="F244" i="84"/>
  <c r="F243" i="84"/>
  <c r="F242" i="84"/>
  <c r="F241" i="84"/>
  <c r="F240" i="84"/>
  <c r="F239" i="84"/>
  <c r="F238" i="84"/>
  <c r="F237" i="84"/>
  <c r="F236" i="84"/>
  <c r="F235" i="84"/>
  <c r="F234" i="84"/>
  <c r="F233" i="84"/>
  <c r="F232" i="84"/>
  <c r="F231" i="84"/>
  <c r="F230" i="84"/>
  <c r="F229" i="84"/>
  <c r="F228" i="84"/>
  <c r="F227" i="84"/>
  <c r="F226" i="84"/>
  <c r="F225" i="84"/>
  <c r="F224" i="84"/>
  <c r="F223" i="84"/>
  <c r="F222" i="84"/>
  <c r="F221" i="84"/>
  <c r="F220" i="84"/>
  <c r="F219" i="84"/>
  <c r="F218" i="84"/>
  <c r="F217" i="84"/>
  <c r="F216" i="84"/>
  <c r="F215" i="84"/>
  <c r="F214" i="84"/>
  <c r="F213" i="84"/>
  <c r="F212" i="84"/>
  <c r="F211" i="84"/>
  <c r="F210" i="84"/>
  <c r="F209" i="84"/>
  <c r="F208" i="84"/>
  <c r="F207" i="84"/>
  <c r="F206" i="84"/>
  <c r="F205" i="84"/>
  <c r="F204" i="84"/>
  <c r="F203" i="84"/>
  <c r="F202" i="84"/>
  <c r="F201" i="84"/>
  <c r="F200" i="84"/>
  <c r="F199" i="84"/>
  <c r="F198" i="84"/>
  <c r="F197" i="84"/>
  <c r="F196" i="84"/>
  <c r="F195" i="84"/>
  <c r="F194" i="84"/>
  <c r="F193" i="84"/>
  <c r="F192" i="84"/>
  <c r="F191" i="84"/>
  <c r="F190" i="84"/>
  <c r="F189" i="84"/>
  <c r="F188" i="84"/>
  <c r="F187" i="84"/>
  <c r="F186" i="84"/>
  <c r="F185" i="84"/>
  <c r="F184" i="84"/>
  <c r="F183" i="84"/>
  <c r="F182" i="84"/>
  <c r="F181" i="84"/>
  <c r="F180" i="84"/>
  <c r="F179" i="84"/>
  <c r="F178" i="84"/>
  <c r="F177" i="84"/>
  <c r="F176" i="84"/>
  <c r="F175" i="84"/>
  <c r="F174" i="84"/>
  <c r="F173" i="84"/>
  <c r="F172" i="84"/>
  <c r="F171" i="84"/>
  <c r="F170" i="84"/>
  <c r="F169" i="84"/>
  <c r="F168" i="84"/>
  <c r="F167" i="84"/>
  <c r="F166" i="84"/>
  <c r="F165" i="84"/>
  <c r="F164" i="84"/>
  <c r="F163" i="84"/>
  <c r="F162" i="84"/>
  <c r="F161" i="84"/>
  <c r="F160" i="84"/>
  <c r="F159" i="84"/>
  <c r="F158" i="84"/>
  <c r="F157" i="84"/>
  <c r="F156" i="84"/>
  <c r="F155" i="84"/>
  <c r="F154" i="84"/>
  <c r="F153" i="84"/>
  <c r="F152" i="84"/>
  <c r="F151" i="84"/>
  <c r="F150" i="84"/>
  <c r="F149" i="84"/>
  <c r="F148" i="84"/>
  <c r="F147" i="84"/>
  <c r="F146" i="84"/>
  <c r="F145" i="84"/>
  <c r="F144" i="84"/>
  <c r="F143" i="84"/>
  <c r="F142" i="84"/>
  <c r="F141" i="84"/>
  <c r="F140" i="84"/>
  <c r="F139" i="84"/>
  <c r="F138" i="84"/>
  <c r="F137" i="84"/>
  <c r="F136" i="84"/>
  <c r="F135" i="84"/>
  <c r="F134" i="84"/>
  <c r="F133" i="84"/>
  <c r="F132" i="84"/>
  <c r="F131" i="84"/>
  <c r="F130" i="84"/>
  <c r="F129" i="84"/>
  <c r="F128" i="84"/>
  <c r="F127" i="84"/>
  <c r="F126" i="84"/>
  <c r="F125" i="84"/>
  <c r="F124" i="84"/>
  <c r="F123" i="84"/>
  <c r="F122" i="84"/>
  <c r="F121" i="84"/>
  <c r="F120" i="84"/>
  <c r="F119" i="84"/>
  <c r="F118" i="84"/>
  <c r="F117" i="84"/>
  <c r="F116" i="84"/>
  <c r="F115" i="84"/>
  <c r="F114" i="84"/>
  <c r="F113" i="84"/>
  <c r="F112" i="84"/>
  <c r="F111" i="84"/>
  <c r="F110" i="84"/>
  <c r="F109" i="84"/>
  <c r="F108" i="84"/>
  <c r="F107" i="84"/>
  <c r="F106" i="84"/>
  <c r="F105" i="84"/>
  <c r="F104" i="84"/>
  <c r="F103" i="84"/>
  <c r="F102" i="84"/>
  <c r="F101" i="84"/>
  <c r="F100" i="84"/>
  <c r="F99" i="84"/>
  <c r="F98" i="84"/>
  <c r="F97" i="84"/>
  <c r="F96" i="84"/>
  <c r="F95" i="84"/>
  <c r="F94" i="84"/>
  <c r="F93" i="84"/>
  <c r="F92" i="84"/>
  <c r="F91" i="84"/>
  <c r="F90" i="84"/>
  <c r="F89" i="84"/>
  <c r="F88" i="84"/>
  <c r="F87" i="84"/>
  <c r="F86" i="84"/>
  <c r="F85" i="84"/>
  <c r="F84" i="84"/>
  <c r="F83" i="84"/>
  <c r="F82" i="84"/>
  <c r="F81" i="84"/>
  <c r="F80" i="84"/>
  <c r="F79" i="84"/>
  <c r="F78" i="84"/>
  <c r="F77" i="84"/>
  <c r="F76" i="84"/>
  <c r="F75" i="84"/>
  <c r="F74" i="84"/>
  <c r="F73" i="84"/>
  <c r="F72" i="84"/>
  <c r="F71" i="84"/>
  <c r="F70" i="84"/>
  <c r="F69" i="84"/>
  <c r="F68" i="84"/>
  <c r="F67" i="84"/>
  <c r="F66" i="84"/>
  <c r="F65" i="84"/>
  <c r="F64" i="84"/>
  <c r="F63" i="84"/>
  <c r="F62" i="84"/>
  <c r="F61" i="84"/>
  <c r="F60" i="84"/>
  <c r="F59" i="84"/>
  <c r="F58" i="84"/>
  <c r="F57" i="84"/>
  <c r="F56" i="84"/>
  <c r="F55" i="84"/>
  <c r="F54" i="84"/>
  <c r="F53" i="84"/>
  <c r="F52" i="84"/>
  <c r="F51" i="84"/>
  <c r="F50" i="84"/>
  <c r="F49" i="84"/>
  <c r="F48" i="84"/>
  <c r="F47" i="84"/>
  <c r="F46" i="84"/>
  <c r="F45" i="84"/>
  <c r="F44" i="84"/>
  <c r="F43" i="84"/>
  <c r="F42" i="84"/>
  <c r="F41" i="84"/>
  <c r="F40" i="84"/>
  <c r="F39" i="84"/>
  <c r="F38" i="84"/>
  <c r="F37" i="84"/>
  <c r="F36" i="84"/>
  <c r="F35" i="84"/>
  <c r="F34" i="84"/>
  <c r="F33" i="84"/>
  <c r="F32" i="84"/>
  <c r="F31" i="84"/>
  <c r="F30" i="84"/>
  <c r="F29" i="84"/>
  <c r="F28" i="84"/>
  <c r="B4" i="84"/>
  <c r="B5" i="84"/>
  <c r="B6" i="84"/>
  <c r="B7" i="84"/>
  <c r="B8" i="84"/>
  <c r="B9" i="84"/>
  <c r="B10" i="84"/>
  <c r="B11" i="84"/>
  <c r="B12" i="84"/>
  <c r="B13" i="84"/>
  <c r="B14" i="84"/>
  <c r="B15" i="84"/>
  <c r="B16" i="84"/>
  <c r="B17" i="84"/>
  <c r="B18" i="84"/>
  <c r="B19" i="84"/>
  <c r="B20" i="84"/>
  <c r="B21" i="84"/>
  <c r="B22" i="84"/>
  <c r="B23" i="84"/>
  <c r="B24" i="84"/>
  <c r="B25" i="84"/>
  <c r="B26" i="84"/>
  <c r="B27" i="84"/>
  <c r="B28" i="84"/>
  <c r="F27" i="84"/>
  <c r="F26" i="84"/>
  <c r="F25" i="84"/>
  <c r="F24" i="84"/>
  <c r="F23" i="84"/>
  <c r="F22" i="84"/>
  <c r="F21" i="84"/>
  <c r="F20" i="84"/>
  <c r="F19" i="84"/>
  <c r="F18" i="84"/>
  <c r="F17" i="84"/>
  <c r="F16" i="84"/>
  <c r="F15" i="84"/>
  <c r="F14" i="84"/>
  <c r="F13" i="84"/>
  <c r="F12" i="84"/>
  <c r="F11" i="84"/>
  <c r="F10" i="84"/>
  <c r="F9" i="84"/>
  <c r="F8" i="84"/>
  <c r="F7" i="84"/>
  <c r="F6" i="84"/>
  <c r="F5" i="84"/>
  <c r="F4" i="84"/>
  <c r="Z162" i="78"/>
  <c r="AA162" i="78"/>
  <c r="AB162" i="78"/>
  <c r="Z121" i="78"/>
  <c r="AA121" i="78"/>
  <c r="AB121" i="78"/>
  <c r="AC121" i="78"/>
  <c r="Z101" i="78"/>
  <c r="AA101" i="78"/>
  <c r="AB101" i="78"/>
  <c r="AC101" i="78"/>
  <c r="Z103" i="78"/>
  <c r="AA103" i="78"/>
  <c r="Z102" i="78"/>
  <c r="Z106" i="78"/>
  <c r="AA106" i="78"/>
  <c r="Z79" i="78"/>
  <c r="AA79" i="78"/>
  <c r="AB79" i="78"/>
  <c r="AC79" i="78"/>
  <c r="Z80" i="78"/>
  <c r="AA80" i="78"/>
  <c r="AB80" i="78"/>
  <c r="AA81" i="78"/>
  <c r="AB81" i="78"/>
  <c r="Z88" i="78"/>
  <c r="Z87" i="78"/>
  <c r="AA87" i="78"/>
  <c r="AB87" i="78"/>
  <c r="AC86" i="78"/>
  <c r="Z86" i="78"/>
  <c r="AA86" i="78"/>
  <c r="AB86" i="78"/>
  <c r="Z89" i="78"/>
  <c r="AA90" i="78"/>
  <c r="Z90" i="78"/>
  <c r="AB89" i="78"/>
  <c r="AB90" i="78"/>
  <c r="Z52" i="78"/>
  <c r="AA52" i="78"/>
  <c r="AB52" i="78"/>
  <c r="AC52" i="78"/>
  <c r="Z57" i="78"/>
  <c r="Z56" i="78"/>
  <c r="Z54" i="78"/>
  <c r="Z55" i="78"/>
  <c r="Z58" i="78"/>
  <c r="Z59" i="78"/>
  <c r="Z60" i="78"/>
  <c r="AA53" i="78"/>
  <c r="F54" i="78"/>
  <c r="F59" i="78"/>
  <c r="Z62" i="78"/>
  <c r="Z36" i="78"/>
  <c r="AA36" i="78"/>
  <c r="AB36" i="78"/>
  <c r="AC36" i="78"/>
  <c r="AB37" i="78"/>
  <c r="AB38" i="78"/>
  <c r="AC37" i="78"/>
  <c r="AC40" i="78"/>
  <c r="Z17" i="78"/>
  <c r="AA17" i="78"/>
  <c r="AB17" i="78"/>
  <c r="Z18" i="78"/>
  <c r="AA18" i="78"/>
  <c r="Z23" i="78"/>
  <c r="Z163" i="78"/>
  <c r="Z164" i="78"/>
  <c r="Z165" i="78"/>
  <c r="Z167" i="78"/>
  <c r="Z168" i="78"/>
  <c r="Z169" i="78"/>
  <c r="Z142" i="78"/>
  <c r="AA142" i="78"/>
  <c r="AB142" i="78"/>
  <c r="AC142" i="78"/>
  <c r="Z148" i="78"/>
  <c r="AA148" i="78"/>
  <c r="Z149" i="78"/>
  <c r="AA149" i="78"/>
  <c r="AB148" i="78"/>
  <c r="AB147" i="78"/>
  <c r="Z147" i="78"/>
  <c r="AA147" i="78"/>
  <c r="Z150" i="78"/>
  <c r="AA150" i="78"/>
  <c r="Z151" i="78"/>
  <c r="AA151" i="78"/>
  <c r="Z152" i="78"/>
  <c r="AA152" i="78"/>
  <c r="AB151" i="78"/>
  <c r="AB150" i="78"/>
  <c r="Z166" i="78"/>
  <c r="Z146" i="78"/>
  <c r="F146" i="78"/>
  <c r="Z145" i="78"/>
  <c r="F145" i="78"/>
  <c r="Z144" i="78"/>
  <c r="Z82" i="78"/>
  <c r="Z83" i="78"/>
  <c r="Z84" i="78"/>
  <c r="Z85" i="78"/>
  <c r="AA85" i="78"/>
  <c r="AB85" i="78"/>
  <c r="Z37" i="78"/>
  <c r="AA37" i="78"/>
  <c r="Z38" i="78"/>
  <c r="AA38" i="78"/>
  <c r="Z39" i="78"/>
  <c r="AA39" i="78"/>
  <c r="N84" i="79"/>
  <c r="N64" i="79"/>
  <c r="N61" i="79"/>
  <c r="N50" i="79"/>
  <c r="N32" i="79"/>
  <c r="N28" i="79"/>
  <c r="N14" i="79"/>
  <c r="N10" i="79"/>
  <c r="N5" i="79"/>
  <c r="N4" i="79"/>
  <c r="N2" i="79"/>
  <c r="N98" i="79"/>
  <c r="N97" i="79"/>
  <c r="N96" i="79"/>
  <c r="N95" i="79"/>
  <c r="N92" i="79"/>
  <c r="N91" i="79"/>
  <c r="N90" i="79"/>
  <c r="N89" i="79"/>
  <c r="N80" i="79"/>
  <c r="N79" i="79"/>
  <c r="N78" i="79"/>
  <c r="N77" i="79"/>
  <c r="N76" i="79"/>
  <c r="N74" i="79"/>
  <c r="N73" i="79"/>
  <c r="N72" i="79"/>
  <c r="N71" i="79"/>
  <c r="N70" i="79"/>
  <c r="N37" i="79"/>
  <c r="N36" i="79"/>
  <c r="N35" i="79"/>
  <c r="N24" i="79"/>
  <c r="N23" i="79"/>
  <c r="N22" i="79"/>
  <c r="N21" i="79"/>
  <c r="N20" i="79"/>
  <c r="Z130" i="78"/>
  <c r="Z129" i="78"/>
  <c r="Z128" i="78"/>
  <c r="B135" i="78"/>
  <c r="Z127" i="78"/>
  <c r="AA127" i="78"/>
  <c r="Z126" i="78"/>
  <c r="Z125" i="78"/>
  <c r="Z124" i="78"/>
  <c r="Z123" i="78"/>
  <c r="Z122" i="78"/>
  <c r="F103" i="78"/>
  <c r="Z104" i="78"/>
  <c r="AA104" i="78"/>
  <c r="Z111" i="78"/>
  <c r="Z110" i="78"/>
  <c r="Z109" i="78"/>
  <c r="Z108" i="78"/>
  <c r="Z107" i="78"/>
  <c r="Z105" i="78"/>
  <c r="F105" i="78"/>
  <c r="J95" i="79"/>
  <c r="J80" i="79"/>
  <c r="J76" i="79"/>
  <c r="J56" i="79"/>
  <c r="J52" i="79"/>
  <c r="J50" i="79"/>
  <c r="J34" i="79"/>
  <c r="J12" i="79"/>
  <c r="J9" i="79"/>
  <c r="J5" i="79"/>
  <c r="J4" i="79"/>
  <c r="J2" i="79"/>
  <c r="J101" i="79"/>
  <c r="J100" i="79"/>
  <c r="J99" i="79"/>
  <c r="J88" i="79"/>
  <c r="J87" i="79"/>
  <c r="J86" i="79"/>
  <c r="J85" i="79"/>
  <c r="J74" i="79"/>
  <c r="J73" i="79"/>
  <c r="J72" i="79"/>
  <c r="J71" i="79"/>
  <c r="J70" i="79"/>
  <c r="J66" i="79"/>
  <c r="J65" i="79"/>
  <c r="J64" i="79"/>
  <c r="J63" i="79"/>
  <c r="J62" i="79"/>
  <c r="J40" i="79"/>
  <c r="J39" i="79"/>
  <c r="J38" i="79"/>
  <c r="J20" i="79"/>
  <c r="J19" i="79"/>
  <c r="J18" i="79"/>
  <c r="J17" i="79"/>
  <c r="AA95" i="78"/>
  <c r="Y95" i="78"/>
  <c r="B94" i="78"/>
  <c r="Z61" i="78"/>
  <c r="Z63" i="78"/>
  <c r="AA63" i="78"/>
  <c r="Z64" i="78"/>
  <c r="Z65" i="78"/>
  <c r="AA65" i="78"/>
  <c r="Z66" i="78"/>
  <c r="AA66" i="78"/>
  <c r="AB66" i="78"/>
  <c r="Z67" i="78"/>
  <c r="Z68" i="78"/>
  <c r="B95" i="78"/>
  <c r="F121" i="79"/>
  <c r="F110" i="79"/>
  <c r="F106" i="79"/>
  <c r="F96" i="79"/>
  <c r="F92" i="79"/>
  <c r="F86" i="79"/>
  <c r="F80" i="79"/>
  <c r="F66" i="79"/>
  <c r="F65" i="79"/>
  <c r="F64" i="79"/>
  <c r="F42" i="79"/>
  <c r="F29" i="79"/>
  <c r="F26" i="79"/>
  <c r="F14" i="79"/>
  <c r="F10" i="79"/>
  <c r="F5" i="79"/>
  <c r="F4" i="79"/>
  <c r="F2" i="79"/>
  <c r="F103" i="79"/>
  <c r="F102" i="79"/>
  <c r="F101" i="79"/>
  <c r="F100" i="79"/>
  <c r="F56" i="79"/>
  <c r="F48" i="79"/>
  <c r="F47" i="79"/>
  <c r="F46" i="79"/>
  <c r="F39" i="79"/>
  <c r="F38" i="79"/>
  <c r="C65" i="78"/>
  <c r="X65" i="78"/>
  <c r="F65" i="78"/>
  <c r="F73" i="78"/>
  <c r="F35" i="79"/>
  <c r="F34" i="79"/>
  <c r="C64" i="78"/>
  <c r="X64" i="78"/>
  <c r="F64" i="78"/>
  <c r="F72" i="78"/>
  <c r="F24" i="79"/>
  <c r="F23" i="79"/>
  <c r="F22" i="79"/>
  <c r="F21" i="79"/>
  <c r="F20" i="79"/>
  <c r="B100" i="79"/>
  <c r="B89" i="79"/>
  <c r="B74" i="79"/>
  <c r="B66" i="79"/>
  <c r="B65" i="79"/>
  <c r="Z22" i="78"/>
  <c r="AA22" i="78"/>
  <c r="Z21" i="78"/>
  <c r="F21" i="78"/>
  <c r="Z19" i="78"/>
  <c r="AA19" i="78"/>
  <c r="Z20" i="78"/>
  <c r="F20" i="78"/>
  <c r="F28" i="78"/>
  <c r="B54" i="79"/>
  <c r="B38" i="79"/>
  <c r="B34" i="79"/>
  <c r="B22" i="79"/>
  <c r="B18" i="79"/>
  <c r="B14" i="79"/>
  <c r="B10" i="79"/>
  <c r="B5" i="79"/>
  <c r="B4" i="79"/>
  <c r="B2" i="79"/>
  <c r="Y29" i="78"/>
  <c r="B30" i="78"/>
  <c r="F30" i="78"/>
  <c r="Z43" i="78"/>
  <c r="Z40" i="78"/>
  <c r="Z26" i="78"/>
  <c r="B92" i="79"/>
  <c r="B95" i="79"/>
  <c r="B87" i="79"/>
  <c r="B86" i="79"/>
  <c r="B85" i="79"/>
  <c r="B84" i="79"/>
  <c r="B82" i="79"/>
  <c r="B81" i="79"/>
  <c r="B80" i="79"/>
  <c r="B79" i="79"/>
  <c r="B64" i="79"/>
  <c r="B46" i="79"/>
  <c r="B45" i="79"/>
  <c r="B44" i="79"/>
  <c r="B43" i="79"/>
  <c r="Z25" i="78"/>
  <c r="Z24" i="78"/>
  <c r="C24" i="78"/>
  <c r="C25" i="78"/>
  <c r="B29" i="78"/>
  <c r="B156" i="78"/>
  <c r="F144" i="78"/>
  <c r="B134" i="78"/>
  <c r="AA123" i="78"/>
  <c r="B133" i="78"/>
  <c r="C102" i="78"/>
  <c r="C103" i="78"/>
  <c r="C104" i="78"/>
  <c r="C105" i="78"/>
  <c r="Z94" i="78"/>
  <c r="F95" i="78"/>
  <c r="Z93" i="78"/>
  <c r="F94" i="78"/>
  <c r="F92" i="78"/>
  <c r="F84" i="78"/>
  <c r="F83" i="78"/>
  <c r="F82" i="78"/>
  <c r="B72" i="78"/>
  <c r="F60" i="78"/>
  <c r="F58" i="78"/>
  <c r="F57" i="78"/>
  <c r="F56" i="78"/>
  <c r="F55" i="78"/>
  <c r="F45" i="78"/>
  <c r="B45" i="78"/>
  <c r="X36" i="78"/>
  <c r="F42" i="78"/>
  <c r="F22" i="78"/>
  <c r="AA143" i="78"/>
  <c r="AB143" i="78"/>
  <c r="AA130" i="78"/>
  <c r="AA129" i="78"/>
  <c r="AB129" i="78"/>
  <c r="AA128" i="78"/>
  <c r="AA126" i="78"/>
  <c r="AB126" i="78"/>
  <c r="AA125" i="78"/>
  <c r="AB125" i="78"/>
  <c r="AA124" i="78"/>
  <c r="AB123" i="78"/>
  <c r="AA122" i="78"/>
  <c r="AB122" i="78"/>
  <c r="AA111" i="78"/>
  <c r="AA110" i="78"/>
  <c r="AB110" i="78"/>
  <c r="AB109" i="78"/>
  <c r="AA109" i="78"/>
  <c r="AA108" i="78"/>
  <c r="AA107" i="78"/>
  <c r="AB107" i="78"/>
  <c r="AA105" i="78"/>
  <c r="X89" i="78"/>
  <c r="AA64" i="78"/>
  <c r="Z41" i="78"/>
  <c r="AH37" i="78"/>
  <c r="AH36" i="78"/>
  <c r="AH35" i="78"/>
  <c r="AA20" i="78"/>
  <c r="AA21" i="78"/>
  <c r="F11" i="78"/>
  <c r="Z11" i="78"/>
  <c r="F10" i="78"/>
  <c r="Z10" i="78"/>
  <c r="F9" i="78"/>
  <c r="Z9" i="78"/>
  <c r="F8" i="78"/>
  <c r="Z8" i="78"/>
  <c r="F7" i="78"/>
  <c r="Z7" i="78"/>
  <c r="F6" i="78"/>
  <c r="Z6" i="78"/>
  <c r="F5" i="78"/>
  <c r="Z5" i="78"/>
  <c r="F4" i="78"/>
  <c r="Z4" i="78"/>
  <c r="C4" i="78"/>
  <c r="X4" i="78"/>
  <c r="C6" i="78"/>
  <c r="X5" i="78"/>
  <c r="C8" i="78"/>
  <c r="X6" i="78"/>
  <c r="C10" i="78"/>
  <c r="X7" i="78"/>
  <c r="B1" i="83"/>
  <c r="E28" i="83"/>
  <c r="E27" i="83"/>
  <c r="E26" i="83"/>
  <c r="E25" i="83"/>
  <c r="E24" i="83"/>
  <c r="O23" i="83"/>
  <c r="P23" i="83"/>
  <c r="Q23" i="83"/>
  <c r="R23" i="83"/>
  <c r="S23" i="83"/>
  <c r="T23" i="83"/>
  <c r="U23" i="83"/>
  <c r="V23" i="83"/>
  <c r="W23" i="83"/>
  <c r="X23" i="83"/>
  <c r="Y23" i="83"/>
  <c r="Z23" i="83"/>
  <c r="AA23" i="83"/>
  <c r="AB23" i="83"/>
  <c r="AC23" i="83"/>
  <c r="AD23" i="83"/>
  <c r="AE23" i="83"/>
  <c r="AF23" i="83"/>
  <c r="AG23" i="83"/>
  <c r="AR16" i="83"/>
  <c r="AN16" i="83"/>
  <c r="AP16" i="83"/>
  <c r="AR12" i="83"/>
  <c r="AN12" i="83"/>
  <c r="AP12" i="83"/>
  <c r="AR8" i="83"/>
  <c r="AN8" i="83"/>
  <c r="AP8" i="83"/>
  <c r="AO8" i="83"/>
  <c r="U2" i="81"/>
  <c r="G5" i="80"/>
  <c r="K8" i="81"/>
  <c r="G8" i="80"/>
  <c r="R8" i="81"/>
  <c r="G15" i="80"/>
  <c r="C14" i="81"/>
  <c r="G18" i="80"/>
  <c r="H14" i="81"/>
  <c r="G24" i="80"/>
  <c r="N14" i="81"/>
  <c r="G27" i="80"/>
  <c r="T14" i="81"/>
  <c r="G33" i="80"/>
  <c r="C20" i="81"/>
  <c r="G36" i="80"/>
  <c r="K20" i="81"/>
  <c r="T3" i="74"/>
  <c r="B3" i="74"/>
  <c r="C3" i="36"/>
  <c r="N3" i="36"/>
  <c r="T2" i="54"/>
  <c r="B2" i="54"/>
  <c r="T2" i="53"/>
  <c r="B2" i="53"/>
  <c r="T2" i="52"/>
  <c r="B2" i="52"/>
  <c r="T2" i="51"/>
  <c r="B2" i="51"/>
  <c r="T2" i="50"/>
  <c r="B2" i="50"/>
  <c r="T2" i="55"/>
  <c r="B2" i="55"/>
  <c r="K41" i="34"/>
  <c r="N28" i="48"/>
  <c r="N29" i="48"/>
  <c r="N30" i="48"/>
  <c r="N31" i="48"/>
  <c r="N32" i="48"/>
  <c r="T2" i="48"/>
  <c r="B2" i="48"/>
  <c r="B2" i="44"/>
  <c r="T2" i="44"/>
  <c r="K61" i="32"/>
  <c r="K62" i="32"/>
  <c r="Y62" i="32"/>
  <c r="K63" i="32"/>
  <c r="Y63" i="32"/>
  <c r="K42" i="32"/>
  <c r="Y42" i="32"/>
  <c r="K43" i="32"/>
  <c r="Y43" i="32"/>
  <c r="K45" i="32"/>
  <c r="Y45" i="32"/>
  <c r="K46" i="32"/>
  <c r="Y46" i="32"/>
  <c r="K47" i="32"/>
  <c r="Y47" i="32"/>
  <c r="K48" i="32"/>
  <c r="Y48" i="32"/>
  <c r="K49" i="32"/>
  <c r="Y49" i="32"/>
  <c r="K44" i="32"/>
  <c r="Y44" i="32"/>
  <c r="K27" i="32"/>
  <c r="Y27" i="32"/>
  <c r="K28" i="32"/>
  <c r="Y28" i="32"/>
  <c r="K29" i="32"/>
  <c r="Y29" i="32"/>
  <c r="K30" i="32"/>
  <c r="Y30" i="32"/>
  <c r="K14" i="32"/>
  <c r="Y14" i="32"/>
  <c r="K15" i="32"/>
  <c r="Y15" i="32"/>
  <c r="K16" i="32"/>
  <c r="Y16" i="32"/>
  <c r="X14" i="32"/>
  <c r="P12" i="32"/>
  <c r="K14" i="31"/>
  <c r="K15" i="31"/>
  <c r="Y15" i="31"/>
  <c r="K16" i="31"/>
  <c r="Y16" i="31"/>
  <c r="K17" i="31"/>
  <c r="Y17" i="31"/>
  <c r="K18" i="31"/>
  <c r="Y18" i="31"/>
  <c r="K29" i="31"/>
  <c r="Y29" i="31"/>
  <c r="K30" i="31"/>
  <c r="Y30" i="31"/>
  <c r="K31" i="31"/>
  <c r="Y31" i="31"/>
  <c r="K32" i="31"/>
  <c r="Y32" i="31"/>
  <c r="X29" i="31"/>
  <c r="P27" i="31"/>
  <c r="H4" i="31"/>
  <c r="K43" i="31"/>
  <c r="Y43" i="31"/>
  <c r="K44" i="31"/>
  <c r="Y44" i="31"/>
  <c r="K45" i="31"/>
  <c r="Y45" i="31"/>
  <c r="X43" i="31"/>
  <c r="P41" i="31"/>
  <c r="H5" i="31"/>
  <c r="K56" i="31"/>
  <c r="K57" i="31"/>
  <c r="Y57" i="31"/>
  <c r="C4" i="31"/>
  <c r="K32" i="33"/>
  <c r="Y32" i="33"/>
  <c r="K30" i="33"/>
  <c r="Y30" i="33"/>
  <c r="X30" i="33"/>
  <c r="P28" i="33"/>
  <c r="K51" i="34"/>
  <c r="Y51" i="34"/>
  <c r="K52" i="34"/>
  <c r="Y52" i="34"/>
  <c r="K53" i="34"/>
  <c r="Y53" i="34"/>
  <c r="K54" i="34"/>
  <c r="Y54" i="34"/>
  <c r="X51" i="34"/>
  <c r="P49" i="34"/>
  <c r="K39" i="34"/>
  <c r="Y39" i="34"/>
  <c r="K40" i="34"/>
  <c r="Y40" i="34"/>
  <c r="Y41" i="34"/>
  <c r="X39" i="34"/>
  <c r="N27" i="48"/>
  <c r="K27" i="34"/>
  <c r="Y27" i="34"/>
  <c r="K28" i="34"/>
  <c r="Y28" i="34"/>
  <c r="K29" i="34"/>
  <c r="Y29" i="34"/>
  <c r="U5" i="9"/>
  <c r="K32" i="9"/>
  <c r="Y32" i="9"/>
  <c r="K33" i="9"/>
  <c r="Y33" i="9"/>
  <c r="K34" i="9"/>
  <c r="Y34" i="9"/>
  <c r="K35" i="9"/>
  <c r="Y35" i="9"/>
  <c r="K46" i="9"/>
  <c r="Y46" i="9"/>
  <c r="K47" i="9"/>
  <c r="Y47" i="9"/>
  <c r="K48" i="9"/>
  <c r="Y48" i="9"/>
  <c r="K49" i="9"/>
  <c r="Y49" i="9"/>
  <c r="K50" i="9"/>
  <c r="Y50" i="9"/>
  <c r="K61" i="9"/>
  <c r="Y61" i="9"/>
  <c r="K62" i="9"/>
  <c r="Y62" i="9"/>
  <c r="K63" i="9"/>
  <c r="Y63" i="9"/>
  <c r="K64" i="9"/>
  <c r="Y64" i="9"/>
  <c r="K65" i="9"/>
  <c r="Y65" i="9"/>
  <c r="K15" i="9"/>
  <c r="Y15" i="9"/>
  <c r="K14" i="9"/>
  <c r="Y14" i="9"/>
  <c r="K16" i="9"/>
  <c r="Y16" i="9"/>
  <c r="K17" i="9"/>
  <c r="Y17" i="9"/>
  <c r="K18" i="9"/>
  <c r="Y18" i="9"/>
  <c r="K19" i="9"/>
  <c r="Y19" i="9"/>
  <c r="K20" i="9"/>
  <c r="Y20" i="9"/>
  <c r="K60" i="30"/>
  <c r="K59" i="30"/>
  <c r="K58" i="30"/>
  <c r="K57" i="30"/>
  <c r="K46" i="30"/>
  <c r="K45" i="30"/>
  <c r="E48" i="30"/>
  <c r="K44" i="30"/>
  <c r="N26" i="54"/>
  <c r="K33" i="30"/>
  <c r="K32" i="30"/>
  <c r="K31" i="30"/>
  <c r="K30" i="30"/>
  <c r="K19" i="30"/>
  <c r="K18" i="30"/>
  <c r="K17" i="30"/>
  <c r="K16" i="30"/>
  <c r="Y16" i="30"/>
  <c r="K15" i="30"/>
  <c r="K14" i="30"/>
  <c r="K63" i="28"/>
  <c r="K62" i="28"/>
  <c r="E67" i="28"/>
  <c r="K61" i="28"/>
  <c r="K60" i="28"/>
  <c r="K59" i="28"/>
  <c r="K48" i="28"/>
  <c r="E52" i="28"/>
  <c r="K47" i="28"/>
  <c r="K46" i="28"/>
  <c r="K45" i="28"/>
  <c r="K44" i="28"/>
  <c r="K33" i="28"/>
  <c r="K32" i="28"/>
  <c r="K31" i="28"/>
  <c r="K30" i="28"/>
  <c r="H27" i="53"/>
  <c r="K29" i="28"/>
  <c r="K18" i="28"/>
  <c r="K17" i="28"/>
  <c r="K16" i="28"/>
  <c r="E20" i="28"/>
  <c r="K15" i="28"/>
  <c r="K14" i="28"/>
  <c r="K48" i="29"/>
  <c r="K47" i="29"/>
  <c r="N28" i="52"/>
  <c r="K46" i="29"/>
  <c r="N27" i="52"/>
  <c r="K45" i="29"/>
  <c r="K34" i="29"/>
  <c r="K33" i="29"/>
  <c r="K32" i="29"/>
  <c r="K31" i="29"/>
  <c r="K20" i="29"/>
  <c r="K19" i="29"/>
  <c r="Y19" i="29"/>
  <c r="K18" i="29"/>
  <c r="K17" i="29"/>
  <c r="K16" i="29"/>
  <c r="K15" i="29"/>
  <c r="K14" i="29"/>
  <c r="K31" i="32"/>
  <c r="E36" i="32"/>
  <c r="K60" i="33"/>
  <c r="Y60" i="33"/>
  <c r="K59" i="33"/>
  <c r="Y59" i="33"/>
  <c r="K58" i="33"/>
  <c r="K47" i="33"/>
  <c r="K46" i="33"/>
  <c r="K45" i="33"/>
  <c r="K44" i="33"/>
  <c r="K43" i="33"/>
  <c r="K31" i="33"/>
  <c r="Y31" i="33"/>
  <c r="K19" i="33"/>
  <c r="K18" i="33"/>
  <c r="K17" i="33"/>
  <c r="K16" i="33"/>
  <c r="K15" i="33"/>
  <c r="K14" i="33"/>
  <c r="K16" i="34"/>
  <c r="K15" i="34"/>
  <c r="K14" i="34"/>
  <c r="Y14" i="34"/>
  <c r="Y15" i="34"/>
  <c r="Y16" i="34"/>
  <c r="X14" i="34"/>
  <c r="P12" i="34"/>
  <c r="O23" i="64"/>
  <c r="P23" i="64"/>
  <c r="Q23" i="64"/>
  <c r="R23" i="64"/>
  <c r="S23" i="64"/>
  <c r="T23" i="64"/>
  <c r="U23" i="64"/>
  <c r="V23" i="64"/>
  <c r="W23" i="64"/>
  <c r="X23" i="64"/>
  <c r="Y23" i="64"/>
  <c r="Z23" i="64"/>
  <c r="AA23" i="64"/>
  <c r="AB23" i="64"/>
  <c r="AC23" i="64"/>
  <c r="AD23" i="64"/>
  <c r="AE23" i="64"/>
  <c r="AF23" i="64"/>
  <c r="AG23" i="64"/>
  <c r="BF130" i="40"/>
  <c r="BF160" i="40"/>
  <c r="BF150" i="40"/>
  <c r="BF140" i="40"/>
  <c r="BF100" i="40"/>
  <c r="BF120" i="40"/>
  <c r="BF64" i="40"/>
  <c r="BF74" i="40"/>
  <c r="BF4" i="40"/>
  <c r="BF54" i="40"/>
  <c r="BF2" i="40"/>
  <c r="AX154" i="40"/>
  <c r="AX176" i="40"/>
  <c r="AX198" i="40"/>
  <c r="AX187" i="40"/>
  <c r="AX165" i="40"/>
  <c r="AX104" i="40"/>
  <c r="AX54" i="40"/>
  <c r="AX84" i="40"/>
  <c r="AX74" i="40"/>
  <c r="AX4" i="40"/>
  <c r="AX14" i="40"/>
  <c r="AX44" i="40"/>
  <c r="AX34" i="40"/>
  <c r="AX24" i="40"/>
  <c r="AX2" i="40"/>
  <c r="AP114" i="40"/>
  <c r="AP124" i="40"/>
  <c r="AP74" i="40"/>
  <c r="AP94" i="40"/>
  <c r="AP104" i="40"/>
  <c r="AP84" i="40"/>
  <c r="AP4" i="40"/>
  <c r="AP2" i="40"/>
  <c r="AH164" i="40"/>
  <c r="AH84" i="40"/>
  <c r="AH154" i="40"/>
  <c r="AH144" i="40"/>
  <c r="AH34" i="40"/>
  <c r="AH54" i="40"/>
  <c r="AH64" i="40"/>
  <c r="AH44" i="40"/>
  <c r="AH4" i="40"/>
  <c r="AH2" i="40"/>
  <c r="Z124" i="40"/>
  <c r="Z134" i="40"/>
  <c r="Z94" i="40"/>
  <c r="Z114" i="40"/>
  <c r="Z104" i="40"/>
  <c r="Z54" i="40"/>
  <c r="Z84" i="40"/>
  <c r="Z74" i="40"/>
  <c r="Z64" i="40"/>
  <c r="Z4" i="40"/>
  <c r="Z34" i="40"/>
  <c r="Z2" i="40"/>
  <c r="R145" i="40"/>
  <c r="R155" i="40"/>
  <c r="R163" i="40"/>
  <c r="R95" i="40"/>
  <c r="R115" i="40"/>
  <c r="R135" i="40"/>
  <c r="R125" i="40"/>
  <c r="R105" i="40"/>
  <c r="R65" i="40"/>
  <c r="R85" i="40"/>
  <c r="R75" i="40"/>
  <c r="R66" i="40"/>
  <c r="R4" i="40"/>
  <c r="R2" i="40"/>
  <c r="J105" i="40"/>
  <c r="J125" i="40"/>
  <c r="J115" i="40"/>
  <c r="J95" i="40"/>
  <c r="J64" i="40"/>
  <c r="J84" i="40"/>
  <c r="J74" i="40"/>
  <c r="J55" i="40"/>
  <c r="J34" i="40"/>
  <c r="J54" i="40"/>
  <c r="J44" i="40"/>
  <c r="J4" i="40"/>
  <c r="J24" i="40"/>
  <c r="J14" i="40"/>
  <c r="J2" i="40"/>
  <c r="B165" i="40"/>
  <c r="B196" i="40"/>
  <c r="B186" i="40"/>
  <c r="B114" i="40"/>
  <c r="B124" i="40"/>
  <c r="B154" i="40"/>
  <c r="B144" i="40"/>
  <c r="B134" i="40"/>
  <c r="B74" i="40"/>
  <c r="B104" i="40"/>
  <c r="B4" i="40"/>
  <c r="B64" i="40"/>
  <c r="B54" i="40"/>
  <c r="B34" i="40"/>
  <c r="B24" i="40"/>
  <c r="AE8" i="74"/>
  <c r="AA8" i="74"/>
  <c r="AC8" i="74"/>
  <c r="AE7" i="74"/>
  <c r="AA7" i="74"/>
  <c r="AC7" i="74"/>
  <c r="AE6" i="74"/>
  <c r="AA6" i="74"/>
  <c r="AC6" i="74"/>
  <c r="AE5" i="74"/>
  <c r="AD5" i="74"/>
  <c r="AA5" i="74"/>
  <c r="AC5" i="74"/>
  <c r="AB5" i="74"/>
  <c r="J15" i="40"/>
  <c r="J5" i="40"/>
  <c r="E28" i="64"/>
  <c r="E27" i="64"/>
  <c r="E26" i="64"/>
  <c r="E25" i="64"/>
  <c r="E24" i="64"/>
  <c r="AN16" i="64"/>
  <c r="AP16" i="64"/>
  <c r="AR16" i="64"/>
  <c r="AR12" i="64"/>
  <c r="AN12" i="64"/>
  <c r="AP12" i="64"/>
  <c r="AR8" i="64"/>
  <c r="AN8" i="64"/>
  <c r="AP8" i="64"/>
  <c r="AO8" i="64"/>
  <c r="C12" i="36"/>
  <c r="J90" i="36"/>
  <c r="C11" i="36"/>
  <c r="C90" i="36"/>
  <c r="C10" i="36"/>
  <c r="J74" i="36"/>
  <c r="C9" i="36"/>
  <c r="C74" i="36"/>
  <c r="C8" i="36"/>
  <c r="J58" i="36"/>
  <c r="C7" i="36"/>
  <c r="C58" i="36"/>
  <c r="C6" i="36"/>
  <c r="J42" i="36"/>
  <c r="C5" i="36"/>
  <c r="C42" i="36"/>
  <c r="B1" i="44"/>
  <c r="AG39" i="34"/>
  <c r="AG40" i="34"/>
  <c r="E35" i="30"/>
  <c r="E24" i="30"/>
  <c r="E23" i="30"/>
  <c r="E68" i="28"/>
  <c r="E66" i="28"/>
  <c r="E65" i="28"/>
  <c r="E50" i="28"/>
  <c r="E35" i="28"/>
  <c r="E22" i="28"/>
  <c r="E21" i="28"/>
  <c r="E37" i="29"/>
  <c r="E36" i="29"/>
  <c r="E22" i="29"/>
  <c r="E54" i="32"/>
  <c r="E53" i="32"/>
  <c r="E52" i="32"/>
  <c r="E51" i="32"/>
  <c r="E35" i="32"/>
  <c r="E34" i="32"/>
  <c r="E33" i="32"/>
  <c r="E58" i="34"/>
  <c r="E57" i="34"/>
  <c r="E33" i="34"/>
  <c r="E32" i="34"/>
  <c r="E31" i="34"/>
  <c r="E19" i="34"/>
  <c r="E20" i="34"/>
  <c r="U29" i="34"/>
  <c r="W29" i="34"/>
  <c r="S30" i="34"/>
  <c r="U16" i="34"/>
  <c r="W16" i="34"/>
  <c r="U14" i="34"/>
  <c r="U15" i="34"/>
  <c r="W15" i="34"/>
  <c r="C6" i="34"/>
  <c r="E8" i="48"/>
  <c r="C5" i="34"/>
  <c r="E7" i="48"/>
  <c r="E20" i="48"/>
  <c r="N25" i="48"/>
  <c r="C4" i="34"/>
  <c r="E6" i="48"/>
  <c r="R17" i="48"/>
  <c r="H25" i="48"/>
  <c r="C3" i="34"/>
  <c r="E5" i="48"/>
  <c r="U3" i="34"/>
  <c r="U4" i="34"/>
  <c r="U5" i="34"/>
  <c r="U6" i="34"/>
  <c r="U63" i="9"/>
  <c r="W63" i="9"/>
  <c r="U64" i="9"/>
  <c r="W64" i="9"/>
  <c r="U65" i="9"/>
  <c r="W65" i="9"/>
  <c r="S29" i="55"/>
  <c r="S30" i="55"/>
  <c r="S31" i="55"/>
  <c r="S32" i="55"/>
  <c r="S26" i="55"/>
  <c r="N27" i="55"/>
  <c r="N28" i="55"/>
  <c r="N29" i="55"/>
  <c r="N30" i="55"/>
  <c r="N31" i="55"/>
  <c r="N32" i="55"/>
  <c r="N33" i="55"/>
  <c r="N26" i="55"/>
  <c r="H27" i="55"/>
  <c r="H28" i="55"/>
  <c r="H29" i="55"/>
  <c r="H30" i="55"/>
  <c r="H31" i="55"/>
  <c r="H32" i="55"/>
  <c r="H33" i="55"/>
  <c r="H26" i="55"/>
  <c r="B27" i="55"/>
  <c r="B28" i="55"/>
  <c r="B29" i="55"/>
  <c r="B30" i="55"/>
  <c r="B32" i="55"/>
  <c r="B33" i="55"/>
  <c r="B26" i="55"/>
  <c r="P21" i="55"/>
  <c r="E21" i="55"/>
  <c r="P18" i="55"/>
  <c r="E18" i="55"/>
  <c r="Y58" i="33"/>
  <c r="X58" i="33"/>
  <c r="X61" i="33"/>
  <c r="P56" i="33"/>
  <c r="O56" i="33"/>
  <c r="G6" i="33"/>
  <c r="H8" i="55"/>
  <c r="Y45" i="33"/>
  <c r="Y43" i="33"/>
  <c r="Y44" i="33"/>
  <c r="Y46" i="33"/>
  <c r="Y47" i="33"/>
  <c r="X43" i="33"/>
  <c r="P41" i="33"/>
  <c r="H4" i="33"/>
  <c r="I6" i="55"/>
  <c r="AE6" i="55"/>
  <c r="Y4" i="33"/>
  <c r="Y15" i="33"/>
  <c r="Y16" i="33"/>
  <c r="Y17" i="33"/>
  <c r="Y14" i="33"/>
  <c r="Y18" i="33"/>
  <c r="X14" i="33"/>
  <c r="P12" i="33"/>
  <c r="O28" i="33"/>
  <c r="G4" i="33"/>
  <c r="H6" i="55"/>
  <c r="C6" i="33"/>
  <c r="E8" i="55"/>
  <c r="O20" i="55"/>
  <c r="S25" i="55"/>
  <c r="B1" i="55"/>
  <c r="S33" i="55"/>
  <c r="Y10" i="55"/>
  <c r="AA8" i="55"/>
  <c r="AA7" i="55"/>
  <c r="AA6" i="55"/>
  <c r="AC6" i="55"/>
  <c r="AA5" i="55"/>
  <c r="U6" i="33"/>
  <c r="U5" i="33"/>
  <c r="S8" i="33"/>
  <c r="U3" i="33"/>
  <c r="U45" i="33"/>
  <c r="W45" i="33"/>
  <c r="U44" i="33"/>
  <c r="W44" i="33"/>
  <c r="U46" i="33"/>
  <c r="W46" i="33"/>
  <c r="U47" i="33"/>
  <c r="W47" i="33"/>
  <c r="S48" i="33"/>
  <c r="R164" i="40"/>
  <c r="R156" i="40"/>
  <c r="R146" i="40"/>
  <c r="R136" i="40"/>
  <c r="R126" i="40"/>
  <c r="R106" i="40"/>
  <c r="E21" i="33"/>
  <c r="U15" i="33"/>
  <c r="W15" i="33"/>
  <c r="U16" i="33"/>
  <c r="W16" i="33"/>
  <c r="U17" i="33"/>
  <c r="W17" i="33"/>
  <c r="U18" i="33"/>
  <c r="W18" i="33"/>
  <c r="U19" i="33"/>
  <c r="U14" i="33"/>
  <c r="W14" i="33"/>
  <c r="V14" i="33"/>
  <c r="R15" i="40"/>
  <c r="S20" i="33"/>
  <c r="S61" i="33"/>
  <c r="U60" i="33"/>
  <c r="U59" i="33"/>
  <c r="W59" i="33"/>
  <c r="U58" i="33"/>
  <c r="W58" i="33"/>
  <c r="S27" i="54"/>
  <c r="S28" i="54"/>
  <c r="S29" i="54"/>
  <c r="S30" i="54"/>
  <c r="S31" i="54"/>
  <c r="S32" i="54"/>
  <c r="S33" i="54"/>
  <c r="S26" i="54"/>
  <c r="N27" i="54"/>
  <c r="N28" i="54"/>
  <c r="N29" i="54"/>
  <c r="N30" i="54"/>
  <c r="N31" i="54"/>
  <c r="N32" i="54"/>
  <c r="N33" i="54"/>
  <c r="H27" i="54"/>
  <c r="H28" i="54"/>
  <c r="H30" i="54"/>
  <c r="H31" i="54"/>
  <c r="H32" i="54"/>
  <c r="H33" i="54"/>
  <c r="H26" i="54"/>
  <c r="B29" i="54"/>
  <c r="B30" i="54"/>
  <c r="B31" i="54"/>
  <c r="B32" i="54"/>
  <c r="B33" i="54"/>
  <c r="B26" i="54"/>
  <c r="P21" i="54"/>
  <c r="E21" i="54"/>
  <c r="P18" i="54"/>
  <c r="E18" i="54"/>
  <c r="Y19" i="30"/>
  <c r="Y14" i="30"/>
  <c r="Y17" i="30"/>
  <c r="Y18" i="30"/>
  <c r="Y30" i="30"/>
  <c r="Y31" i="30"/>
  <c r="Y32" i="30"/>
  <c r="Y45" i="30"/>
  <c r="Y46" i="30"/>
  <c r="Y57" i="30"/>
  <c r="Y58" i="30"/>
  <c r="Y59" i="30"/>
  <c r="Y60" i="30"/>
  <c r="X57" i="30"/>
  <c r="P55" i="30"/>
  <c r="O55" i="30"/>
  <c r="G6" i="30"/>
  <c r="H8" i="54"/>
  <c r="B1" i="54"/>
  <c r="Y10" i="54"/>
  <c r="AA8" i="54"/>
  <c r="AA7" i="54"/>
  <c r="AA6" i="54"/>
  <c r="AA5" i="54"/>
  <c r="S27" i="53"/>
  <c r="S28" i="53"/>
  <c r="S30" i="53"/>
  <c r="S31" i="53"/>
  <c r="S32" i="53"/>
  <c r="S33" i="53"/>
  <c r="S26" i="53"/>
  <c r="N27" i="53"/>
  <c r="N28" i="53"/>
  <c r="N30" i="53"/>
  <c r="N31" i="53"/>
  <c r="N32" i="53"/>
  <c r="N33" i="53"/>
  <c r="N26" i="53"/>
  <c r="H28" i="53"/>
  <c r="H29" i="53"/>
  <c r="H30" i="53"/>
  <c r="H31" i="53"/>
  <c r="H32" i="53"/>
  <c r="H33" i="53"/>
  <c r="B27" i="53"/>
  <c r="B28" i="53"/>
  <c r="B29" i="53"/>
  <c r="B30" i="53"/>
  <c r="B31" i="53"/>
  <c r="B32" i="53"/>
  <c r="B33" i="53"/>
  <c r="B26" i="53"/>
  <c r="P21" i="53"/>
  <c r="E21" i="53"/>
  <c r="P18" i="53"/>
  <c r="E18" i="53"/>
  <c r="C5" i="28"/>
  <c r="E7" i="53"/>
  <c r="E20" i="53"/>
  <c r="N25" i="53"/>
  <c r="Y44" i="28"/>
  <c r="Y45" i="28"/>
  <c r="Y46" i="28"/>
  <c r="Y14" i="28"/>
  <c r="Y15" i="28"/>
  <c r="Y16" i="28"/>
  <c r="Y17" i="28"/>
  <c r="Y18" i="28"/>
  <c r="X14" i="28"/>
  <c r="P12" i="28"/>
  <c r="Y31" i="28"/>
  <c r="Y32" i="28"/>
  <c r="Y33" i="28"/>
  <c r="Y59" i="28"/>
  <c r="Y60" i="28"/>
  <c r="Y61" i="28"/>
  <c r="Y62" i="28"/>
  <c r="Y63" i="28"/>
  <c r="U5" i="28"/>
  <c r="U3" i="28"/>
  <c r="U4" i="28"/>
  <c r="U6" i="28"/>
  <c r="B1" i="53"/>
  <c r="Y10" i="53"/>
  <c r="AA8" i="53"/>
  <c r="AA7" i="53"/>
  <c r="AA6" i="53"/>
  <c r="AA5" i="53"/>
  <c r="N29" i="52"/>
  <c r="N30" i="52"/>
  <c r="N31" i="52"/>
  <c r="N32" i="52"/>
  <c r="N33" i="52"/>
  <c r="N26" i="52"/>
  <c r="H27" i="52"/>
  <c r="H28" i="52"/>
  <c r="H29" i="52"/>
  <c r="H30" i="52"/>
  <c r="H31" i="52"/>
  <c r="H32" i="52"/>
  <c r="H33" i="52"/>
  <c r="H26" i="52"/>
  <c r="B33" i="52"/>
  <c r="B27" i="52"/>
  <c r="B28" i="52"/>
  <c r="B29" i="52"/>
  <c r="B31" i="52"/>
  <c r="B32" i="52"/>
  <c r="B26" i="52"/>
  <c r="P21" i="52"/>
  <c r="E21" i="52"/>
  <c r="P18" i="52"/>
  <c r="E18" i="52"/>
  <c r="Y48" i="29"/>
  <c r="Y45" i="29"/>
  <c r="Y46" i="29"/>
  <c r="Y47" i="29"/>
  <c r="X45" i="29"/>
  <c r="Y14" i="29"/>
  <c r="Y15" i="29"/>
  <c r="Y16" i="29"/>
  <c r="Y17" i="29"/>
  <c r="Y20" i="29"/>
  <c r="Y31" i="29"/>
  <c r="Y32" i="29"/>
  <c r="Y33" i="29"/>
  <c r="Y34" i="29"/>
  <c r="X31" i="29"/>
  <c r="P29" i="29"/>
  <c r="O29" i="29"/>
  <c r="G4" i="29"/>
  <c r="H6" i="52"/>
  <c r="B1" i="52"/>
  <c r="Y10" i="52"/>
  <c r="AE8" i="52"/>
  <c r="AA8" i="52"/>
  <c r="AC8" i="52"/>
  <c r="AA7" i="52"/>
  <c r="AA6" i="52"/>
  <c r="AA5" i="52"/>
  <c r="S27" i="51"/>
  <c r="S28" i="51"/>
  <c r="S29" i="51"/>
  <c r="S30" i="51"/>
  <c r="S31" i="51"/>
  <c r="S32" i="51"/>
  <c r="S33" i="51"/>
  <c r="S26" i="51"/>
  <c r="B33" i="51"/>
  <c r="B32" i="51"/>
  <c r="H27" i="51"/>
  <c r="H28" i="51"/>
  <c r="H29" i="51"/>
  <c r="H30" i="51"/>
  <c r="H31" i="51"/>
  <c r="H32" i="51"/>
  <c r="H33" i="51"/>
  <c r="N32" i="51"/>
  <c r="N31" i="51"/>
  <c r="N30" i="51"/>
  <c r="N27" i="51"/>
  <c r="N28" i="51"/>
  <c r="N29" i="51"/>
  <c r="N26" i="51"/>
  <c r="H26" i="51"/>
  <c r="B27" i="51"/>
  <c r="B28" i="51"/>
  <c r="B29" i="51"/>
  <c r="B30" i="51"/>
  <c r="B31" i="51"/>
  <c r="B26" i="51"/>
  <c r="P21" i="51"/>
  <c r="E21" i="51"/>
  <c r="P18" i="51"/>
  <c r="E18" i="51"/>
  <c r="Y31" i="32"/>
  <c r="X27" i="32"/>
  <c r="P25" i="32"/>
  <c r="B1" i="51"/>
  <c r="Y10" i="51"/>
  <c r="AA8" i="51"/>
  <c r="AA7" i="51"/>
  <c r="AA6" i="51"/>
  <c r="AA5" i="51"/>
  <c r="B1" i="50"/>
  <c r="S27" i="50"/>
  <c r="S28" i="50"/>
  <c r="S29" i="50"/>
  <c r="S30" i="50"/>
  <c r="S31" i="50"/>
  <c r="S32" i="50"/>
  <c r="N27" i="50"/>
  <c r="N28" i="50"/>
  <c r="N29" i="50"/>
  <c r="N30" i="50"/>
  <c r="N31" i="50"/>
  <c r="N32" i="50"/>
  <c r="N26" i="50"/>
  <c r="H27" i="50"/>
  <c r="H28" i="50"/>
  <c r="H29" i="50"/>
  <c r="H30" i="50"/>
  <c r="H31" i="50"/>
  <c r="H32" i="50"/>
  <c r="H26" i="50"/>
  <c r="B27" i="50"/>
  <c r="B28" i="50"/>
  <c r="B29" i="50"/>
  <c r="B30" i="50"/>
  <c r="B31" i="50"/>
  <c r="B32" i="50"/>
  <c r="P21" i="50"/>
  <c r="P18" i="50"/>
  <c r="E21" i="50"/>
  <c r="E18" i="50"/>
  <c r="U3" i="31"/>
  <c r="U4" i="31"/>
  <c r="U5" i="31"/>
  <c r="U6" i="31"/>
  <c r="O27" i="31"/>
  <c r="G4" i="31"/>
  <c r="H6" i="50"/>
  <c r="O41" i="31"/>
  <c r="G5" i="31"/>
  <c r="H7" i="50"/>
  <c r="E6" i="50"/>
  <c r="C5" i="31"/>
  <c r="E7" i="50"/>
  <c r="E20" i="50"/>
  <c r="N25" i="50"/>
  <c r="C6" i="31"/>
  <c r="E8" i="50"/>
  <c r="O20" i="50"/>
  <c r="S25" i="50"/>
  <c r="C3" i="31"/>
  <c r="E5" i="50"/>
  <c r="E17" i="50"/>
  <c r="B25" i="50"/>
  <c r="R17" i="50"/>
  <c r="H25" i="50"/>
  <c r="Y10" i="50"/>
  <c r="AA8" i="50"/>
  <c r="AA7" i="50"/>
  <c r="AA6" i="50"/>
  <c r="AA5" i="50"/>
  <c r="C4" i="33"/>
  <c r="E6" i="55"/>
  <c r="R17" i="55"/>
  <c r="H25" i="55"/>
  <c r="C5" i="33"/>
  <c r="E7" i="55"/>
  <c r="E20" i="55"/>
  <c r="N25" i="55"/>
  <c r="C3" i="33"/>
  <c r="E5" i="55"/>
  <c r="E17" i="55"/>
  <c r="B25" i="55"/>
  <c r="P21" i="48"/>
  <c r="E21" i="48"/>
  <c r="P18" i="48"/>
  <c r="E18" i="48"/>
  <c r="S27" i="48"/>
  <c r="S28" i="48"/>
  <c r="S29" i="48"/>
  <c r="S30" i="48"/>
  <c r="S31" i="48"/>
  <c r="S32" i="48"/>
  <c r="S26" i="48"/>
  <c r="S33" i="48"/>
  <c r="N33" i="48"/>
  <c r="N26" i="48"/>
  <c r="H27" i="48"/>
  <c r="H33" i="48"/>
  <c r="H28" i="48"/>
  <c r="H29" i="48"/>
  <c r="H30" i="48"/>
  <c r="H31" i="48"/>
  <c r="H32" i="48"/>
  <c r="H26" i="48"/>
  <c r="B27" i="48"/>
  <c r="B28" i="48"/>
  <c r="B29" i="48"/>
  <c r="B30" i="48"/>
  <c r="B31" i="48"/>
  <c r="B32" i="48"/>
  <c r="B26" i="48"/>
  <c r="O20" i="48"/>
  <c r="S25" i="48"/>
  <c r="E17" i="48"/>
  <c r="B25" i="48"/>
  <c r="B1" i="48"/>
  <c r="Y10" i="48"/>
  <c r="AA8" i="48"/>
  <c r="AA7" i="48"/>
  <c r="AA6" i="48"/>
  <c r="AA5" i="48"/>
  <c r="U3" i="9"/>
  <c r="U4" i="9"/>
  <c r="U6" i="9"/>
  <c r="S29" i="44"/>
  <c r="S30" i="44"/>
  <c r="S31" i="44"/>
  <c r="S32" i="44"/>
  <c r="S33" i="44"/>
  <c r="S34" i="44"/>
  <c r="S35" i="44"/>
  <c r="S28" i="44"/>
  <c r="N29" i="44"/>
  <c r="N30" i="44"/>
  <c r="N31" i="44"/>
  <c r="N32" i="44"/>
  <c r="N33" i="44"/>
  <c r="N34" i="44"/>
  <c r="N35" i="44"/>
  <c r="N28" i="44"/>
  <c r="S27" i="44"/>
  <c r="N27" i="44"/>
  <c r="H29" i="44"/>
  <c r="H30" i="44"/>
  <c r="H31" i="44"/>
  <c r="H32" i="44"/>
  <c r="H33" i="44"/>
  <c r="H34" i="44"/>
  <c r="H28" i="44"/>
  <c r="H27" i="44"/>
  <c r="B27" i="44"/>
  <c r="B29" i="44"/>
  <c r="B30" i="44"/>
  <c r="B31" i="44"/>
  <c r="B32" i="44"/>
  <c r="B33" i="44"/>
  <c r="B34" i="44"/>
  <c r="B28" i="44"/>
  <c r="P21" i="44"/>
  <c r="C6" i="9"/>
  <c r="E8" i="44"/>
  <c r="O20" i="44"/>
  <c r="E21" i="44"/>
  <c r="C5" i="9"/>
  <c r="E7" i="44"/>
  <c r="E20" i="44"/>
  <c r="P18" i="44"/>
  <c r="C4" i="9"/>
  <c r="E6" i="44"/>
  <c r="R17" i="44"/>
  <c r="E18" i="44"/>
  <c r="C3" i="9"/>
  <c r="E5" i="44"/>
  <c r="E17" i="44"/>
  <c r="E50" i="29"/>
  <c r="E51" i="29"/>
  <c r="E66" i="32"/>
  <c r="E19" i="32"/>
  <c r="E18" i="32"/>
  <c r="E53" i="9"/>
  <c r="E52" i="9"/>
  <c r="E68" i="9"/>
  <c r="E38" i="9"/>
  <c r="E37" i="9"/>
  <c r="E62" i="30"/>
  <c r="E22" i="30"/>
  <c r="E21" i="30"/>
  <c r="E51" i="28"/>
  <c r="E48" i="31"/>
  <c r="E47" i="31"/>
  <c r="E34" i="31"/>
  <c r="E21" i="31"/>
  <c r="E49" i="33"/>
  <c r="E22" i="33"/>
  <c r="E56" i="34"/>
  <c r="E26" i="9"/>
  <c r="E25" i="9"/>
  <c r="E24" i="9"/>
  <c r="E23" i="9"/>
  <c r="E22" i="9"/>
  <c r="U3" i="32"/>
  <c r="U4" i="32"/>
  <c r="U5" i="32"/>
  <c r="U6" i="32"/>
  <c r="U8" i="32"/>
  <c r="U3" i="29"/>
  <c r="U4" i="29"/>
  <c r="U5" i="29"/>
  <c r="U8" i="29"/>
  <c r="U3" i="30"/>
  <c r="U4" i="30"/>
  <c r="U5" i="30"/>
  <c r="U6" i="30"/>
  <c r="C6" i="30"/>
  <c r="E8" i="54"/>
  <c r="O20" i="54"/>
  <c r="S25" i="54"/>
  <c r="C5" i="30"/>
  <c r="E7" i="54"/>
  <c r="E20" i="54"/>
  <c r="N25" i="54"/>
  <c r="C4" i="30"/>
  <c r="E6" i="54"/>
  <c r="R17" i="54"/>
  <c r="H25" i="54"/>
  <c r="C3" i="30"/>
  <c r="E5" i="54"/>
  <c r="E17" i="54"/>
  <c r="B25" i="54"/>
  <c r="C6" i="28"/>
  <c r="E8" i="53"/>
  <c r="O20" i="53"/>
  <c r="S25" i="53"/>
  <c r="C4" i="28"/>
  <c r="E6" i="53"/>
  <c r="R17" i="53"/>
  <c r="H25" i="53"/>
  <c r="C3" i="28"/>
  <c r="E5" i="53"/>
  <c r="E17" i="53"/>
  <c r="B25" i="53"/>
  <c r="C5" i="29"/>
  <c r="E7" i="52"/>
  <c r="O20" i="52"/>
  <c r="C4" i="29"/>
  <c r="E6" i="52"/>
  <c r="R17" i="52"/>
  <c r="H25" i="52"/>
  <c r="C3" i="29"/>
  <c r="E5" i="52"/>
  <c r="E17" i="52"/>
  <c r="B25" i="52"/>
  <c r="C6" i="32"/>
  <c r="E8" i="51"/>
  <c r="O20" i="51"/>
  <c r="S25" i="51"/>
  <c r="C5" i="32"/>
  <c r="E7" i="51"/>
  <c r="E20" i="51"/>
  <c r="N25" i="51"/>
  <c r="C4" i="32"/>
  <c r="E6" i="51"/>
  <c r="R17" i="51"/>
  <c r="H25" i="51"/>
  <c r="C3" i="32"/>
  <c r="E5" i="51"/>
  <c r="E17" i="51"/>
  <c r="B25" i="51"/>
  <c r="AC3" i="28"/>
  <c r="AC4" i="28"/>
  <c r="AC5" i="28"/>
  <c r="X35" i="29"/>
  <c r="X17" i="32"/>
  <c r="U61" i="32"/>
  <c r="W61" i="32"/>
  <c r="U62" i="32"/>
  <c r="W62" i="32"/>
  <c r="U63" i="32"/>
  <c r="W63" i="32"/>
  <c r="V61" i="32"/>
  <c r="U42" i="32"/>
  <c r="W42" i="32"/>
  <c r="U43" i="32"/>
  <c r="W43" i="32"/>
  <c r="U44" i="32"/>
  <c r="W44" i="32"/>
  <c r="U45" i="32"/>
  <c r="W45" i="32"/>
  <c r="U46" i="32"/>
  <c r="W46" i="32"/>
  <c r="U47" i="32"/>
  <c r="W47" i="32"/>
  <c r="U48" i="32"/>
  <c r="W48" i="32"/>
  <c r="U49" i="32"/>
  <c r="W49" i="32"/>
  <c r="V42" i="32"/>
  <c r="U27" i="32"/>
  <c r="W27" i="32"/>
  <c r="U28" i="32"/>
  <c r="W28" i="32"/>
  <c r="U29" i="32"/>
  <c r="W29" i="32"/>
  <c r="U30" i="32"/>
  <c r="W30" i="32"/>
  <c r="U31" i="32"/>
  <c r="W31" i="32"/>
  <c r="V27" i="32"/>
  <c r="U15" i="32"/>
  <c r="W15" i="32"/>
  <c r="U16" i="32"/>
  <c r="W16" i="32"/>
  <c r="U14" i="32"/>
  <c r="W14" i="32"/>
  <c r="S58" i="31"/>
  <c r="S46" i="31"/>
  <c r="X33" i="31"/>
  <c r="U43" i="31"/>
  <c r="W43" i="31"/>
  <c r="U44" i="31"/>
  <c r="W44" i="31"/>
  <c r="U45" i="31"/>
  <c r="W45" i="31"/>
  <c r="V43" i="31"/>
  <c r="U14" i="31"/>
  <c r="W14" i="31"/>
  <c r="U15" i="31"/>
  <c r="W15" i="31"/>
  <c r="U16" i="31"/>
  <c r="W16" i="31"/>
  <c r="U17" i="31"/>
  <c r="W17" i="31"/>
  <c r="U18" i="31"/>
  <c r="W18" i="31"/>
  <c r="X48" i="33"/>
  <c r="X33" i="33"/>
  <c r="U4" i="33"/>
  <c r="W4" i="33"/>
  <c r="U8" i="33"/>
  <c r="X55" i="34"/>
  <c r="S55" i="34"/>
  <c r="AC40" i="34"/>
  <c r="AE40" i="34"/>
  <c r="AC39" i="34"/>
  <c r="AE39" i="34"/>
  <c r="AC41" i="34"/>
  <c r="AE41" i="34"/>
  <c r="AD39" i="34"/>
  <c r="AG41" i="34"/>
  <c r="AF39" i="34"/>
  <c r="P37" i="34"/>
  <c r="AA42" i="34"/>
  <c r="X42" i="34"/>
  <c r="S42" i="34"/>
  <c r="X17" i="34"/>
  <c r="S17" i="34"/>
  <c r="S8" i="34"/>
  <c r="Z35" i="40"/>
  <c r="Z25" i="40"/>
  <c r="U62" i="9"/>
  <c r="W62" i="9"/>
  <c r="B177" i="40"/>
  <c r="S47" i="30"/>
  <c r="U57" i="30"/>
  <c r="W57" i="30"/>
  <c r="U58" i="30"/>
  <c r="W58" i="30"/>
  <c r="U59" i="30"/>
  <c r="W59" i="30"/>
  <c r="U60" i="30"/>
  <c r="W60" i="30"/>
  <c r="U44" i="30"/>
  <c r="W44" i="30"/>
  <c r="U45" i="30"/>
  <c r="W45" i="30"/>
  <c r="U46" i="30"/>
  <c r="W46" i="30"/>
  <c r="V44" i="30"/>
  <c r="U30" i="30"/>
  <c r="W30" i="30"/>
  <c r="U31" i="30"/>
  <c r="W31" i="30"/>
  <c r="U32" i="30"/>
  <c r="W32" i="30"/>
  <c r="U33" i="30"/>
  <c r="W33" i="30"/>
  <c r="V30" i="30"/>
  <c r="U14" i="30"/>
  <c r="W14" i="30"/>
  <c r="U15" i="30"/>
  <c r="W15" i="30"/>
  <c r="U16" i="30"/>
  <c r="W16" i="30"/>
  <c r="U17" i="30"/>
  <c r="W17" i="30"/>
  <c r="U18" i="30"/>
  <c r="W18" i="30"/>
  <c r="U19" i="30"/>
  <c r="W19" i="30"/>
  <c r="BF161" i="40"/>
  <c r="BF151" i="40"/>
  <c r="BF141" i="40"/>
  <c r="BF131" i="40"/>
  <c r="BF121" i="40"/>
  <c r="BF111" i="40"/>
  <c r="BF101" i="40"/>
  <c r="S61" i="30"/>
  <c r="U59" i="28"/>
  <c r="W59" i="28"/>
  <c r="U60" i="28"/>
  <c r="W60" i="28"/>
  <c r="U61" i="28"/>
  <c r="W61" i="28"/>
  <c r="U62" i="28"/>
  <c r="W62" i="28"/>
  <c r="U63" i="28"/>
  <c r="W63" i="28"/>
  <c r="U44" i="28"/>
  <c r="W44" i="28"/>
  <c r="U45" i="28"/>
  <c r="W45" i="28"/>
  <c r="U46" i="28"/>
  <c r="W46" i="28"/>
  <c r="U47" i="28"/>
  <c r="W47" i="28"/>
  <c r="U48" i="28"/>
  <c r="W48" i="28"/>
  <c r="V44" i="28"/>
  <c r="U30" i="28"/>
  <c r="W30" i="28"/>
  <c r="U31" i="28"/>
  <c r="W31" i="28"/>
  <c r="U32" i="28"/>
  <c r="W32" i="28"/>
  <c r="U29" i="28"/>
  <c r="W29" i="28"/>
  <c r="U33" i="28"/>
  <c r="W33" i="28"/>
  <c r="U14" i="28"/>
  <c r="W14" i="28"/>
  <c r="U15" i="28"/>
  <c r="W15" i="28"/>
  <c r="U16" i="28"/>
  <c r="W16" i="28"/>
  <c r="U17" i="28"/>
  <c r="W17" i="28"/>
  <c r="U18" i="28"/>
  <c r="W18" i="28"/>
  <c r="U8" i="28"/>
  <c r="S8" i="28"/>
  <c r="U45" i="29"/>
  <c r="W45" i="29"/>
  <c r="U46" i="29"/>
  <c r="W46" i="29"/>
  <c r="U47" i="29"/>
  <c r="W47" i="29"/>
  <c r="U48" i="29"/>
  <c r="W48" i="29"/>
  <c r="U31" i="29"/>
  <c r="W31" i="29"/>
  <c r="U32" i="29"/>
  <c r="W32" i="29"/>
  <c r="U33" i="29"/>
  <c r="W33" i="29"/>
  <c r="U34" i="29"/>
  <c r="W34" i="29"/>
  <c r="U14" i="29"/>
  <c r="W14" i="29"/>
  <c r="U15" i="29"/>
  <c r="W15" i="29"/>
  <c r="U16" i="29"/>
  <c r="W16" i="29"/>
  <c r="U17" i="29"/>
  <c r="W17" i="29"/>
  <c r="U18" i="29"/>
  <c r="W18" i="29"/>
  <c r="U19" i="29"/>
  <c r="W19" i="29"/>
  <c r="U20" i="29"/>
  <c r="W20" i="29"/>
  <c r="S8" i="29"/>
  <c r="S8" i="32"/>
  <c r="U56" i="31"/>
  <c r="W56" i="31"/>
  <c r="U57" i="31"/>
  <c r="W57" i="31"/>
  <c r="V56" i="31"/>
  <c r="U29" i="31"/>
  <c r="W29" i="31"/>
  <c r="U31" i="31"/>
  <c r="W31" i="31"/>
  <c r="U32" i="31"/>
  <c r="W32" i="31"/>
  <c r="U30" i="31"/>
  <c r="W30" i="31"/>
  <c r="U43" i="33"/>
  <c r="W43" i="33"/>
  <c r="V43" i="33"/>
  <c r="U31" i="33"/>
  <c r="W31" i="33"/>
  <c r="U32" i="33"/>
  <c r="W32" i="33"/>
  <c r="U30" i="33"/>
  <c r="W30" i="33"/>
  <c r="V30" i="33"/>
  <c r="S8" i="9"/>
  <c r="U51" i="34"/>
  <c r="W51" i="34"/>
  <c r="U52" i="34"/>
  <c r="W52" i="34"/>
  <c r="U53" i="34"/>
  <c r="W53" i="34"/>
  <c r="U54" i="34"/>
  <c r="W54" i="34"/>
  <c r="V51" i="34"/>
  <c r="U39" i="34"/>
  <c r="W39" i="34"/>
  <c r="U40" i="34"/>
  <c r="W40" i="34"/>
  <c r="U41" i="34"/>
  <c r="W41" i="34"/>
  <c r="U27" i="34"/>
  <c r="W27" i="34"/>
  <c r="U28" i="34"/>
  <c r="W28" i="34"/>
  <c r="V27" i="34"/>
  <c r="B2" i="40"/>
  <c r="U15" i="9"/>
  <c r="U14" i="9"/>
  <c r="U16" i="9"/>
  <c r="U17" i="9"/>
  <c r="U18" i="9"/>
  <c r="U19" i="9"/>
  <c r="U20" i="9"/>
  <c r="U21" i="9"/>
  <c r="W14" i="9"/>
  <c r="S34" i="28"/>
  <c r="S19" i="28"/>
  <c r="S49" i="29"/>
  <c r="S35" i="29"/>
  <c r="S21" i="29"/>
  <c r="S64" i="32"/>
  <c r="S50" i="32"/>
  <c r="S32" i="32"/>
  <c r="S17" i="32"/>
  <c r="U8" i="31"/>
  <c r="S8" i="31"/>
  <c r="S33" i="31"/>
  <c r="S19" i="31"/>
  <c r="W16" i="9"/>
  <c r="W17" i="9"/>
  <c r="W18" i="9"/>
  <c r="W19" i="9"/>
  <c r="W20" i="9"/>
  <c r="S51" i="9"/>
  <c r="S36" i="9"/>
  <c r="S66" i="9"/>
  <c r="BF91" i="40"/>
  <c r="BF83" i="40"/>
  <c r="BF75" i="40"/>
  <c r="BF65" i="40"/>
  <c r="S64" i="28"/>
  <c r="BF55" i="40"/>
  <c r="BF45" i="40"/>
  <c r="BF35" i="40"/>
  <c r="BF25" i="40"/>
  <c r="BF15" i="40"/>
  <c r="BF5" i="40"/>
  <c r="AX199" i="40"/>
  <c r="AX188" i="40"/>
  <c r="AX177" i="40"/>
  <c r="AX166" i="40"/>
  <c r="AX155" i="40"/>
  <c r="S49" i="28"/>
  <c r="AX145" i="40"/>
  <c r="AX135" i="40"/>
  <c r="AX125" i="40"/>
  <c r="AX115" i="40"/>
  <c r="AX105" i="40"/>
  <c r="AX95" i="40"/>
  <c r="AX85" i="40"/>
  <c r="AX75" i="40"/>
  <c r="AX65" i="40"/>
  <c r="AX55" i="40"/>
  <c r="AX45" i="40"/>
  <c r="AX35" i="40"/>
  <c r="AX25" i="40"/>
  <c r="AX15" i="40"/>
  <c r="AX5" i="40"/>
  <c r="S34" i="30"/>
  <c r="S20" i="30"/>
  <c r="AP145" i="40"/>
  <c r="AP135" i="40"/>
  <c r="AP125" i="40"/>
  <c r="AP115" i="40"/>
  <c r="AP105" i="40"/>
  <c r="AP95" i="40"/>
  <c r="AP85" i="40"/>
  <c r="AP75" i="40"/>
  <c r="AP65" i="40"/>
  <c r="AP55" i="40"/>
  <c r="AP45" i="40"/>
  <c r="AP35" i="40"/>
  <c r="AP25" i="40"/>
  <c r="AP15" i="40"/>
  <c r="AP5" i="40"/>
  <c r="AH185" i="40"/>
  <c r="AH175" i="40"/>
  <c r="AH165" i="40"/>
  <c r="AH155" i="40"/>
  <c r="AH145" i="40"/>
  <c r="AH135" i="40"/>
  <c r="AH125" i="40"/>
  <c r="AH115" i="40"/>
  <c r="AH105" i="40"/>
  <c r="AH95" i="40"/>
  <c r="AH85" i="40"/>
  <c r="AH75" i="40"/>
  <c r="AH65" i="40"/>
  <c r="AH55" i="40"/>
  <c r="AH45" i="40"/>
  <c r="AH35" i="40"/>
  <c r="AH25" i="40"/>
  <c r="AH15" i="40"/>
  <c r="AH5" i="40"/>
  <c r="Z135" i="40"/>
  <c r="Z125" i="40"/>
  <c r="Z115" i="40"/>
  <c r="Z105" i="40"/>
  <c r="Z95" i="40"/>
  <c r="Z85" i="40"/>
  <c r="Z75" i="40"/>
  <c r="Z65" i="40"/>
  <c r="Z55" i="40"/>
  <c r="Z45" i="40"/>
  <c r="Z15" i="40"/>
  <c r="Z5" i="40"/>
  <c r="R116" i="40"/>
  <c r="R96" i="40"/>
  <c r="S33" i="33"/>
  <c r="R56" i="40"/>
  <c r="R26" i="40"/>
  <c r="R36" i="40"/>
  <c r="R86" i="40"/>
  <c r="R76" i="40"/>
  <c r="R5" i="40"/>
  <c r="R46" i="40"/>
  <c r="J126" i="40"/>
  <c r="J116" i="40"/>
  <c r="J106" i="40"/>
  <c r="J96" i="40"/>
  <c r="J85" i="40"/>
  <c r="J75" i="40"/>
  <c r="J65" i="40"/>
  <c r="J45" i="40"/>
  <c r="J35" i="40"/>
  <c r="J25" i="40"/>
  <c r="U61" i="9"/>
  <c r="W61" i="9"/>
  <c r="V61" i="9"/>
  <c r="U32" i="9"/>
  <c r="W32" i="9"/>
  <c r="U33" i="9"/>
  <c r="W33" i="9"/>
  <c r="U34" i="9"/>
  <c r="W34" i="9"/>
  <c r="U35" i="9"/>
  <c r="W35" i="9"/>
  <c r="V32" i="9"/>
  <c r="U46" i="9"/>
  <c r="W46" i="9"/>
  <c r="U47" i="9"/>
  <c r="W47" i="9"/>
  <c r="U48" i="9"/>
  <c r="W48" i="9"/>
  <c r="U49" i="9"/>
  <c r="W49" i="9"/>
  <c r="U50" i="9"/>
  <c r="W50" i="9"/>
  <c r="B207" i="40"/>
  <c r="B197" i="40"/>
  <c r="B187" i="40"/>
  <c r="B125" i="40"/>
  <c r="B115" i="40"/>
  <c r="B105" i="40"/>
  <c r="B95" i="40"/>
  <c r="B85" i="40"/>
  <c r="B75" i="40"/>
  <c r="B155" i="40"/>
  <c r="B145" i="40"/>
  <c r="B135" i="40"/>
  <c r="B166" i="40"/>
  <c r="B65" i="40"/>
  <c r="B55" i="40"/>
  <c r="B45" i="40"/>
  <c r="B35" i="40"/>
  <c r="B25" i="40"/>
  <c r="B15" i="40"/>
  <c r="B5" i="40"/>
  <c r="S21" i="9"/>
  <c r="C38" i="78"/>
  <c r="C39" i="78"/>
  <c r="C62" i="78"/>
  <c r="X62" i="78"/>
  <c r="F62" i="78"/>
  <c r="F71" i="78"/>
  <c r="C67" i="78"/>
  <c r="X67" i="78"/>
  <c r="F67" i="78"/>
  <c r="F74" i="78"/>
  <c r="C87" i="78"/>
  <c r="B93" i="78"/>
  <c r="C107" i="78"/>
  <c r="C110" i="78"/>
  <c r="B115" i="78"/>
  <c r="C122" i="78"/>
  <c r="X122" i="78"/>
  <c r="C123" i="78"/>
  <c r="C126" i="78"/>
  <c r="C129" i="78"/>
  <c r="C148" i="78"/>
  <c r="C149" i="78"/>
  <c r="C151" i="78"/>
  <c r="X152" i="78"/>
  <c r="F152" i="78"/>
  <c r="C163" i="78"/>
  <c r="C164" i="78"/>
  <c r="B172" i="78"/>
  <c r="C167" i="78"/>
  <c r="X169" i="78"/>
  <c r="F169" i="78"/>
  <c r="C168" i="78"/>
  <c r="X168" i="78"/>
  <c r="F168" i="78"/>
  <c r="F174" i="78"/>
  <c r="X165" i="78"/>
  <c r="F165" i="78"/>
  <c r="F172" i="78"/>
  <c r="B171" i="78"/>
  <c r="C165" i="78"/>
  <c r="X163" i="78"/>
  <c r="F163" i="78"/>
  <c r="X151" i="78"/>
  <c r="F151" i="78"/>
  <c r="F156" i="78"/>
  <c r="C152" i="78"/>
  <c r="B155" i="78"/>
  <c r="X129" i="78"/>
  <c r="F129" i="78"/>
  <c r="F135" i="78"/>
  <c r="C130" i="78"/>
  <c r="X130" i="78"/>
  <c r="F130" i="78"/>
  <c r="X126" i="78"/>
  <c r="F126" i="78"/>
  <c r="F134" i="78"/>
  <c r="X127" i="78"/>
  <c r="F127" i="78"/>
  <c r="C127" i="78"/>
  <c r="X123" i="78"/>
  <c r="F123" i="78"/>
  <c r="F133" i="78"/>
  <c r="X124" i="78"/>
  <c r="F124" i="78"/>
  <c r="X107" i="78"/>
  <c r="F107" i="78"/>
  <c r="F114" i="78"/>
  <c r="B114" i="78"/>
  <c r="X108" i="78"/>
  <c r="F108" i="78"/>
  <c r="C108" i="78"/>
  <c r="X87" i="78"/>
  <c r="C88" i="78"/>
  <c r="X88" i="78"/>
  <c r="F88" i="78"/>
  <c r="C68" i="78"/>
  <c r="B71" i="78"/>
  <c r="X39" i="78"/>
  <c r="F39" i="78"/>
  <c r="F44" i="78"/>
  <c r="B44" i="78"/>
  <c r="X38" i="78"/>
  <c r="F38" i="78"/>
  <c r="F43" i="78"/>
  <c r="B43" i="78"/>
  <c r="F93" i="78"/>
  <c r="F87" i="78"/>
  <c r="F122" i="78"/>
  <c r="F132" i="78"/>
  <c r="V29" i="31"/>
  <c r="V14" i="29"/>
  <c r="O25" i="32"/>
  <c r="G4" i="32"/>
  <c r="H6" i="51"/>
  <c r="H4" i="32"/>
  <c r="V14" i="31"/>
  <c r="V39" i="34"/>
  <c r="V45" i="29"/>
  <c r="V59" i="28"/>
  <c r="H5" i="34"/>
  <c r="O37" i="34"/>
  <c r="G5" i="34"/>
  <c r="H7" i="48"/>
  <c r="V14" i="30"/>
  <c r="O12" i="28"/>
  <c r="G3" i="28"/>
  <c r="H5" i="53"/>
  <c r="H3" i="28"/>
  <c r="O12" i="34"/>
  <c r="G3" i="34"/>
  <c r="H5" i="48"/>
  <c r="H3" i="34"/>
  <c r="O12" i="33"/>
  <c r="G3" i="33"/>
  <c r="H5" i="55"/>
  <c r="H3" i="33"/>
  <c r="V31" i="29"/>
  <c r="V57" i="30"/>
  <c r="V46" i="9"/>
  <c r="V14" i="28"/>
  <c r="V29" i="28"/>
  <c r="X149" i="78"/>
  <c r="F149" i="78"/>
  <c r="B173" i="78"/>
  <c r="W15" i="9"/>
  <c r="V14" i="9"/>
  <c r="V14" i="32"/>
  <c r="H3" i="32"/>
  <c r="W3" i="32"/>
  <c r="N33" i="51"/>
  <c r="X59" i="28"/>
  <c r="H6" i="30"/>
  <c r="W19" i="33"/>
  <c r="H6" i="33"/>
  <c r="Y4" i="31"/>
  <c r="W4" i="31"/>
  <c r="I6" i="50"/>
  <c r="AE6" i="50"/>
  <c r="P43" i="29"/>
  <c r="X49" i="29"/>
  <c r="BF44" i="40"/>
  <c r="BF14" i="40"/>
  <c r="BF24" i="40"/>
  <c r="BF34" i="40"/>
  <c r="X46" i="9"/>
  <c r="Y56" i="31"/>
  <c r="X56" i="31"/>
  <c r="S26" i="50"/>
  <c r="O12" i="32"/>
  <c r="G3" i="32"/>
  <c r="H5" i="51"/>
  <c r="X26" i="78"/>
  <c r="AA26" i="78"/>
  <c r="AC143" i="78"/>
  <c r="AC147" i="78"/>
  <c r="AC148" i="78"/>
  <c r="AC150" i="78"/>
  <c r="AC151" i="78"/>
  <c r="Y142" i="78"/>
  <c r="M142" i="78"/>
  <c r="V140" i="78"/>
  <c r="X142" i="78"/>
  <c r="F154" i="78"/>
  <c r="X68" i="78"/>
  <c r="F68" i="78"/>
  <c r="C124" i="78"/>
  <c r="X164" i="78"/>
  <c r="F164" i="78"/>
  <c r="X167" i="78"/>
  <c r="F167" i="78"/>
  <c r="F173" i="78"/>
  <c r="H4" i="29"/>
  <c r="W4" i="29"/>
  <c r="AX134" i="40"/>
  <c r="AX144" i="40"/>
  <c r="AX114" i="40"/>
  <c r="AX124" i="40"/>
  <c r="X42" i="32"/>
  <c r="P40" i="32"/>
  <c r="AA67" i="78"/>
  <c r="AA68" i="78"/>
  <c r="X110" i="78"/>
  <c r="F110" i="78"/>
  <c r="F115" i="78"/>
  <c r="B74" i="78"/>
  <c r="C111" i="78"/>
  <c r="X148" i="78"/>
  <c r="F148" i="78"/>
  <c r="F155" i="78"/>
  <c r="B174" i="78"/>
  <c r="Y15" i="30"/>
  <c r="X14" i="30"/>
  <c r="P12" i="30"/>
  <c r="S27" i="55"/>
  <c r="AH94" i="40"/>
  <c r="AH134" i="40"/>
  <c r="AH104" i="40"/>
  <c r="AH114" i="40"/>
  <c r="AH124" i="40"/>
  <c r="AC61" i="78"/>
  <c r="C169" i="78"/>
  <c r="W3" i="33"/>
  <c r="B31" i="55"/>
  <c r="Y19" i="33"/>
  <c r="B30" i="52"/>
  <c r="Y18" i="29"/>
  <c r="X14" i="29"/>
  <c r="H26" i="53"/>
  <c r="Y29" i="28"/>
  <c r="S29" i="53"/>
  <c r="N29" i="53"/>
  <c r="Y47" i="28"/>
  <c r="Y48" i="28"/>
  <c r="X44" i="28"/>
  <c r="B27" i="54"/>
  <c r="Y33" i="30"/>
  <c r="H29" i="54"/>
  <c r="X61" i="9"/>
  <c r="P59" i="9"/>
  <c r="X27" i="34"/>
  <c r="O49" i="34"/>
  <c r="G6" i="34"/>
  <c r="H8" i="48"/>
  <c r="H6" i="34"/>
  <c r="X111" i="78"/>
  <c r="F111" i="78"/>
  <c r="E20" i="52"/>
  <c r="N25" i="52"/>
  <c r="X30" i="30"/>
  <c r="P28" i="30"/>
  <c r="W60" i="33"/>
  <c r="V58" i="33"/>
  <c r="E18" i="34"/>
  <c r="AH14" i="40"/>
  <c r="AH24" i="40"/>
  <c r="X14" i="9"/>
  <c r="W5" i="31"/>
  <c r="Y5" i="31"/>
  <c r="I7" i="50"/>
  <c r="AE7" i="50"/>
  <c r="E65" i="32"/>
  <c r="Y61" i="32"/>
  <c r="X61" i="32"/>
  <c r="P59" i="32"/>
  <c r="W6" i="30"/>
  <c r="O41" i="33"/>
  <c r="G5" i="33"/>
  <c r="H7" i="55"/>
  <c r="H5" i="33"/>
  <c r="AC162" i="78"/>
  <c r="AA163" i="78"/>
  <c r="AA164" i="78"/>
  <c r="AA165" i="78"/>
  <c r="W14" i="34"/>
  <c r="V14" i="34"/>
  <c r="AP54" i="40"/>
  <c r="AP14" i="40"/>
  <c r="AP64" i="40"/>
  <c r="AP34" i="40"/>
  <c r="AP24" i="40"/>
  <c r="AP44" i="40"/>
  <c r="Y14" i="31"/>
  <c r="X14" i="31"/>
  <c r="B26" i="50"/>
  <c r="E20" i="31"/>
  <c r="Y44" i="30"/>
  <c r="X44" i="30"/>
  <c r="P42" i="30"/>
  <c r="S28" i="55"/>
  <c r="E34" i="33"/>
  <c r="R35" i="40"/>
  <c r="R45" i="40"/>
  <c r="B44" i="40"/>
  <c r="B14" i="40"/>
  <c r="AH174" i="40"/>
  <c r="AH184" i="40"/>
  <c r="BF82" i="40"/>
  <c r="BF90" i="40"/>
  <c r="X32" i="9"/>
  <c r="AC102" i="78"/>
  <c r="AB106" i="78"/>
  <c r="AC106" i="78"/>
  <c r="Y30" i="28"/>
  <c r="B28" i="54"/>
  <c r="B206" i="40"/>
  <c r="B176" i="40"/>
  <c r="R14" i="40"/>
  <c r="Z24" i="40"/>
  <c r="AH74" i="40"/>
  <c r="BF110" i="40"/>
  <c r="B84" i="40"/>
  <c r="B94" i="40"/>
  <c r="R25" i="40"/>
  <c r="AP134" i="40"/>
  <c r="AP144" i="40"/>
  <c r="AX94" i="40"/>
  <c r="AX64" i="40"/>
  <c r="AC80" i="78"/>
  <c r="AC81" i="78"/>
  <c r="AC85" i="78"/>
  <c r="AC87" i="78"/>
  <c r="AC89" i="78"/>
  <c r="AC90" i="78"/>
  <c r="Y79" i="78"/>
  <c r="M79" i="78"/>
  <c r="V77" i="78"/>
  <c r="AC125" i="78"/>
  <c r="AC126" i="78"/>
  <c r="AB128" i="78"/>
  <c r="AC128" i="78"/>
  <c r="AC129" i="78"/>
  <c r="AC122" i="78"/>
  <c r="AC123" i="78"/>
  <c r="Y121" i="78"/>
  <c r="M121" i="78"/>
  <c r="V119" i="78"/>
  <c r="B132" i="78"/>
  <c r="AQ8" i="64"/>
  <c r="R55" i="40"/>
  <c r="Z44" i="40"/>
  <c r="Z14" i="40"/>
  <c r="AQ8" i="83"/>
  <c r="AC38" i="78"/>
  <c r="Y36" i="78"/>
  <c r="M36" i="78"/>
  <c r="V34" i="78"/>
  <c r="F70" i="78"/>
  <c r="AA61" i="78"/>
  <c r="AB61" i="78"/>
  <c r="AB53" i="78"/>
  <c r="AC53" i="78"/>
  <c r="D13" i="85"/>
  <c r="E13" i="85"/>
  <c r="F13" i="85"/>
  <c r="X24" i="78"/>
  <c r="F24" i="78"/>
  <c r="F29" i="78"/>
  <c r="F19" i="78"/>
  <c r="AA17" i="85"/>
  <c r="AB17" i="85"/>
  <c r="AF6" i="85"/>
  <c r="AG6" i="85"/>
  <c r="AH6" i="85"/>
  <c r="AA40" i="78"/>
  <c r="B73" i="78"/>
  <c r="F104" i="78"/>
  <c r="D28" i="85"/>
  <c r="E28" i="85"/>
  <c r="F28" i="85"/>
  <c r="D18" i="85"/>
  <c r="E18" i="85"/>
  <c r="F18" i="85"/>
  <c r="X25" i="78"/>
  <c r="F25" i="78"/>
  <c r="E23" i="85"/>
  <c r="F23" i="85"/>
  <c r="D11" i="85"/>
  <c r="E11" i="85"/>
  <c r="F11" i="85"/>
  <c r="AB18" i="78"/>
  <c r="AA102" i="78"/>
  <c r="AB102" i="78"/>
  <c r="F102" i="78"/>
  <c r="AF5" i="85"/>
  <c r="AG5" i="85"/>
  <c r="AH5" i="85"/>
  <c r="AA89" i="78"/>
  <c r="AA15" i="85"/>
  <c r="AB15" i="85"/>
  <c r="E15" i="85"/>
  <c r="F15" i="85"/>
  <c r="E20" i="85"/>
  <c r="F20" i="85"/>
  <c r="B6" i="89"/>
  <c r="B7" i="89"/>
  <c r="B8" i="89"/>
  <c r="B9" i="89"/>
  <c r="B10" i="89"/>
  <c r="B11" i="89"/>
  <c r="B12" i="89"/>
  <c r="B13" i="89"/>
  <c r="B14" i="89"/>
  <c r="B15" i="89"/>
  <c r="B16" i="89"/>
  <c r="B17" i="89"/>
  <c r="B18" i="89"/>
  <c r="B19" i="89"/>
  <c r="B20" i="89"/>
  <c r="B21" i="89"/>
  <c r="B22" i="89"/>
  <c r="B23" i="89"/>
  <c r="B24" i="89"/>
  <c r="B25" i="89"/>
  <c r="B26" i="89"/>
  <c r="B27" i="89"/>
  <c r="B28" i="89"/>
  <c r="E21" i="85"/>
  <c r="F21" i="85"/>
  <c r="E19" i="85"/>
  <c r="F19" i="85"/>
  <c r="E5" i="85"/>
  <c r="F5" i="85"/>
  <c r="F7" i="89"/>
  <c r="F8" i="89"/>
  <c r="F9" i="89"/>
  <c r="F10" i="89"/>
  <c r="F11" i="89"/>
  <c r="F12" i="89"/>
  <c r="F13" i="89"/>
  <c r="F14" i="89"/>
  <c r="F15" i="89"/>
  <c r="F16" i="89"/>
  <c r="F17" i="89"/>
  <c r="F18" i="89"/>
  <c r="F19" i="89"/>
  <c r="F20" i="89"/>
  <c r="F21" i="89"/>
  <c r="F22" i="89"/>
  <c r="F23" i="89"/>
  <c r="F24" i="89"/>
  <c r="F25" i="89"/>
  <c r="F26" i="89"/>
  <c r="F27" i="89"/>
  <c r="F28" i="89"/>
  <c r="F29" i="89"/>
  <c r="F30" i="89"/>
  <c r="F31" i="89"/>
  <c r="F32" i="89"/>
  <c r="F33" i="89"/>
  <c r="F34" i="89"/>
  <c r="F35" i="89"/>
  <c r="F36" i="89"/>
  <c r="F37" i="89"/>
  <c r="F38" i="89"/>
  <c r="F39" i="89"/>
  <c r="F40" i="89"/>
  <c r="F41" i="89"/>
  <c r="F42" i="89"/>
  <c r="F43" i="89"/>
  <c r="F44" i="89"/>
  <c r="F45" i="89"/>
  <c r="F46" i="89"/>
  <c r="F47" i="89"/>
  <c r="F48" i="89"/>
  <c r="F49" i="89"/>
  <c r="F50" i="89"/>
  <c r="F51" i="89"/>
  <c r="F52" i="89"/>
  <c r="F53" i="89"/>
  <c r="F54" i="89"/>
  <c r="F55" i="89"/>
  <c r="F56" i="89"/>
  <c r="F57" i="89"/>
  <c r="F58" i="89"/>
  <c r="F59" i="89"/>
  <c r="F60" i="89"/>
  <c r="F61" i="89"/>
  <c r="F62" i="89"/>
  <c r="F63" i="89"/>
  <c r="F64" i="89"/>
  <c r="F65" i="89"/>
  <c r="F66" i="89"/>
  <c r="F67" i="89"/>
  <c r="F68" i="89"/>
  <c r="F69" i="89"/>
  <c r="F70" i="89"/>
  <c r="F71" i="89"/>
  <c r="F72" i="89"/>
  <c r="F73" i="89"/>
  <c r="F74" i="89"/>
  <c r="F75" i="89"/>
  <c r="F76" i="89"/>
  <c r="F77" i="89"/>
  <c r="F78" i="89"/>
  <c r="F79" i="89"/>
  <c r="F80" i="89"/>
  <c r="F81" i="89"/>
  <c r="F82" i="89"/>
  <c r="F83" i="89"/>
  <c r="F84" i="89"/>
  <c r="F85" i="89"/>
  <c r="F86" i="89"/>
  <c r="F87" i="89"/>
  <c r="F88" i="89"/>
  <c r="F89" i="89"/>
  <c r="F90" i="89"/>
  <c r="F91" i="89"/>
  <c r="F92" i="89"/>
  <c r="F93" i="89"/>
  <c r="F94" i="89"/>
  <c r="F95" i="89"/>
  <c r="F96" i="89"/>
  <c r="F97" i="89"/>
  <c r="F98" i="89"/>
  <c r="F99" i="89"/>
  <c r="F100" i="89"/>
  <c r="F101" i="89"/>
  <c r="F102" i="89"/>
  <c r="F103" i="89"/>
  <c r="F104" i="89"/>
  <c r="F105" i="89"/>
  <c r="F106" i="89"/>
  <c r="F107" i="89"/>
  <c r="F108" i="89"/>
  <c r="F109" i="89"/>
  <c r="F110" i="89"/>
  <c r="F111" i="89"/>
  <c r="F112" i="89"/>
  <c r="F113" i="89"/>
  <c r="F114" i="89"/>
  <c r="F115" i="89"/>
  <c r="F116" i="89"/>
  <c r="F117" i="89"/>
  <c r="F118" i="89"/>
  <c r="F119" i="89"/>
  <c r="F120" i="89"/>
  <c r="F121" i="89"/>
  <c r="F122" i="89"/>
  <c r="F123" i="89"/>
  <c r="F124" i="89"/>
  <c r="F125" i="89"/>
  <c r="F126" i="89"/>
  <c r="F127" i="89"/>
  <c r="F128" i="89"/>
  <c r="F129" i="89"/>
  <c r="F130" i="89"/>
  <c r="F131" i="89"/>
  <c r="F132" i="89"/>
  <c r="F133" i="89"/>
  <c r="F134" i="89"/>
  <c r="F135" i="89"/>
  <c r="F136" i="89"/>
  <c r="F137" i="89"/>
  <c r="F138" i="89"/>
  <c r="F139" i="89"/>
  <c r="F140" i="89"/>
  <c r="F141" i="89"/>
  <c r="F142" i="89"/>
  <c r="F143" i="89"/>
  <c r="F144" i="89"/>
  <c r="F145" i="89"/>
  <c r="F146" i="89"/>
  <c r="F147" i="89"/>
  <c r="F148" i="89"/>
  <c r="F149" i="89"/>
  <c r="F150" i="89"/>
  <c r="F151" i="89"/>
  <c r="F152" i="89"/>
  <c r="F153" i="89"/>
  <c r="F154" i="89"/>
  <c r="F155" i="89"/>
  <c r="F156" i="89"/>
  <c r="F157" i="89"/>
  <c r="F158" i="89"/>
  <c r="F159" i="89"/>
  <c r="F160" i="89"/>
  <c r="F161" i="89"/>
  <c r="F162" i="89"/>
  <c r="F163" i="89"/>
  <c r="F164" i="89"/>
  <c r="F165" i="89"/>
  <c r="F166" i="89"/>
  <c r="F167" i="89"/>
  <c r="F168" i="89"/>
  <c r="F169" i="89"/>
  <c r="F170" i="89"/>
  <c r="F171" i="89"/>
  <c r="F172" i="89"/>
  <c r="F173" i="89"/>
  <c r="F174" i="89"/>
  <c r="F175" i="89"/>
  <c r="F176" i="89"/>
  <c r="F177" i="89"/>
  <c r="F178" i="89"/>
  <c r="F179" i="89"/>
  <c r="F180" i="89"/>
  <c r="F181" i="89"/>
  <c r="F182" i="89"/>
  <c r="F183" i="89"/>
  <c r="F184" i="89"/>
  <c r="F185" i="89"/>
  <c r="F186" i="89"/>
  <c r="F187" i="89"/>
  <c r="F188" i="89"/>
  <c r="F189" i="89"/>
  <c r="F190" i="89"/>
  <c r="F191" i="89"/>
  <c r="F192" i="89"/>
  <c r="F193" i="89"/>
  <c r="F194" i="89"/>
  <c r="F195" i="89"/>
  <c r="F196" i="89"/>
  <c r="F197" i="89"/>
  <c r="F198" i="89"/>
  <c r="F199" i="89"/>
  <c r="F200" i="89"/>
  <c r="F201" i="89"/>
  <c r="F202" i="89"/>
  <c r="F203" i="89"/>
  <c r="F204" i="89"/>
  <c r="F205" i="89"/>
  <c r="F206" i="89"/>
  <c r="F207" i="89"/>
  <c r="F208" i="89"/>
  <c r="F209" i="89"/>
  <c r="F210" i="89"/>
  <c r="F211" i="89"/>
  <c r="F212" i="89"/>
  <c r="F213" i="89"/>
  <c r="F214" i="89"/>
  <c r="F215" i="89"/>
  <c r="F216" i="89"/>
  <c r="F217" i="89"/>
  <c r="F218" i="89"/>
  <c r="F219" i="89"/>
  <c r="F220" i="89"/>
  <c r="F221" i="89"/>
  <c r="F222" i="89"/>
  <c r="F223" i="89"/>
  <c r="F224" i="89"/>
  <c r="F225" i="89"/>
  <c r="F226" i="89"/>
  <c r="F227" i="89"/>
  <c r="F228" i="89"/>
  <c r="F229" i="89"/>
  <c r="F230" i="89"/>
  <c r="F231" i="89"/>
  <c r="F232" i="89"/>
  <c r="F233" i="89"/>
  <c r="F234" i="89"/>
  <c r="F235" i="89"/>
  <c r="F236" i="89"/>
  <c r="F237" i="89"/>
  <c r="F238" i="89"/>
  <c r="F239" i="89"/>
  <c r="F240" i="89"/>
  <c r="F241" i="89"/>
  <c r="F242" i="89"/>
  <c r="F243" i="89"/>
  <c r="F244" i="89"/>
  <c r="F245" i="89"/>
  <c r="F246" i="89"/>
  <c r="F247" i="89"/>
  <c r="F248" i="89"/>
  <c r="F249" i="89"/>
  <c r="F250" i="89"/>
  <c r="F251" i="89"/>
  <c r="F252" i="89"/>
  <c r="F253" i="89"/>
  <c r="F254" i="89"/>
  <c r="F255" i="89"/>
  <c r="F256" i="89"/>
  <c r="F257" i="89"/>
  <c r="F258" i="89"/>
  <c r="F259" i="89"/>
  <c r="F260" i="89"/>
  <c r="F261" i="89"/>
  <c r="F262" i="89"/>
  <c r="F263" i="89"/>
  <c r="F264" i="89"/>
  <c r="F265" i="89"/>
  <c r="F266" i="89"/>
  <c r="F267" i="89"/>
  <c r="F268" i="89"/>
  <c r="F269" i="89"/>
  <c r="F270" i="89"/>
  <c r="F271" i="89"/>
  <c r="F272" i="89"/>
  <c r="F273" i="89"/>
  <c r="F274" i="89"/>
  <c r="F275" i="89"/>
  <c r="F276" i="89"/>
  <c r="F277" i="89"/>
  <c r="F278" i="89"/>
  <c r="F279" i="89"/>
  <c r="F280" i="89"/>
  <c r="F281" i="89"/>
  <c r="F282" i="89"/>
  <c r="F283" i="89"/>
  <c r="F284" i="89"/>
  <c r="F285" i="89"/>
  <c r="F286" i="89"/>
  <c r="F287" i="89"/>
  <c r="F288" i="89"/>
  <c r="F289" i="89"/>
  <c r="F290" i="89"/>
  <c r="F291" i="89"/>
  <c r="F292" i="89"/>
  <c r="F293" i="89"/>
  <c r="F294" i="89"/>
  <c r="F295" i="89"/>
  <c r="F296" i="89"/>
  <c r="F297" i="89"/>
  <c r="F298" i="89"/>
  <c r="F299" i="89"/>
  <c r="F300" i="89"/>
  <c r="F301" i="89"/>
  <c r="F302" i="89"/>
  <c r="F303" i="89"/>
  <c r="F304" i="89"/>
  <c r="F305" i="89"/>
  <c r="F306" i="89"/>
  <c r="F307" i="89"/>
  <c r="F308" i="89"/>
  <c r="F309" i="89"/>
  <c r="F310" i="89"/>
  <c r="F311" i="89"/>
  <c r="F312" i="89"/>
  <c r="F313" i="89"/>
  <c r="F314" i="89"/>
  <c r="F315" i="89"/>
  <c r="F316" i="89"/>
  <c r="F317" i="89"/>
  <c r="F318" i="89"/>
  <c r="F319" i="89"/>
  <c r="F320" i="89"/>
  <c r="F321" i="89"/>
  <c r="F322" i="89"/>
  <c r="F323" i="89"/>
  <c r="F324" i="89"/>
  <c r="F325" i="89"/>
  <c r="F326" i="89"/>
  <c r="F327" i="89"/>
  <c r="F328" i="89"/>
  <c r="F329" i="89"/>
  <c r="F330" i="89"/>
  <c r="F331" i="89"/>
  <c r="F332" i="89"/>
  <c r="F333" i="89"/>
  <c r="F334" i="89"/>
  <c r="F335" i="89"/>
  <c r="F336" i="89"/>
  <c r="F337" i="89"/>
  <c r="F338" i="89"/>
  <c r="F339" i="89"/>
  <c r="F340" i="89"/>
  <c r="F341" i="89"/>
  <c r="F342" i="89"/>
  <c r="F343" i="89"/>
  <c r="F344" i="89"/>
  <c r="F345" i="89"/>
  <c r="F346" i="89"/>
  <c r="F347" i="89"/>
  <c r="F348" i="89"/>
  <c r="F349" i="89"/>
  <c r="F350" i="89"/>
  <c r="F351" i="89"/>
  <c r="F352" i="89"/>
  <c r="F353" i="89"/>
  <c r="F354" i="89"/>
  <c r="F355" i="89"/>
  <c r="F356" i="89"/>
  <c r="F357" i="89"/>
  <c r="F358" i="89"/>
  <c r="F359" i="89"/>
  <c r="F360" i="89"/>
  <c r="F361" i="89"/>
  <c r="F362" i="89"/>
  <c r="F363" i="89"/>
  <c r="F364" i="89"/>
  <c r="F365" i="89"/>
  <c r="F366" i="89"/>
  <c r="F367" i="89"/>
  <c r="F368" i="89"/>
  <c r="F369" i="89"/>
  <c r="F370" i="89"/>
  <c r="F371" i="89"/>
  <c r="F372" i="89"/>
  <c r="F373" i="89"/>
  <c r="F374" i="89"/>
  <c r="F375" i="89"/>
  <c r="F376" i="89"/>
  <c r="F377" i="89"/>
  <c r="F378" i="89"/>
  <c r="F379" i="89"/>
  <c r="F380" i="89"/>
  <c r="F381" i="89"/>
  <c r="F382" i="89"/>
  <c r="F383" i="89"/>
  <c r="F384" i="89"/>
  <c r="F385" i="89"/>
  <c r="F386" i="89"/>
  <c r="F387" i="89"/>
  <c r="F388" i="89"/>
  <c r="F389" i="89"/>
  <c r="F390" i="89"/>
  <c r="F391" i="89"/>
  <c r="F392" i="89"/>
  <c r="F393" i="89"/>
  <c r="F394" i="89"/>
  <c r="F395" i="89"/>
  <c r="F396" i="89"/>
  <c r="F397" i="89"/>
  <c r="F398" i="89"/>
  <c r="F399" i="89"/>
  <c r="F400" i="89"/>
  <c r="F401" i="89"/>
  <c r="F402" i="89"/>
  <c r="F403" i="89"/>
  <c r="D3" i="84"/>
  <c r="H15" i="88"/>
  <c r="D22" i="85"/>
  <c r="E22" i="85"/>
  <c r="F22" i="85"/>
  <c r="AN10" i="85"/>
  <c r="AO10" i="85"/>
  <c r="AA38" i="85"/>
  <c r="AB38" i="85"/>
  <c r="D4" i="89"/>
  <c r="D3" i="89"/>
  <c r="J7" i="78"/>
  <c r="U77" i="78"/>
  <c r="AC107" i="78"/>
  <c r="AC109" i="78"/>
  <c r="AC110" i="78"/>
  <c r="X21" i="29"/>
  <c r="P12" i="29"/>
  <c r="J10" i="78"/>
  <c r="U140" i="78"/>
  <c r="J9" i="78"/>
  <c r="U119" i="78"/>
  <c r="B113" i="78"/>
  <c r="F113" i="78"/>
  <c r="Y101" i="78"/>
  <c r="M101" i="78"/>
  <c r="V99" i="78"/>
  <c r="O28" i="30"/>
  <c r="G4" i="30"/>
  <c r="H6" i="54"/>
  <c r="H4" i="30"/>
  <c r="I7" i="48"/>
  <c r="Y5" i="34"/>
  <c r="W5" i="34"/>
  <c r="P25" i="34"/>
  <c r="X30" i="34"/>
  <c r="Y3" i="34"/>
  <c r="I5" i="48"/>
  <c r="AC7" i="50"/>
  <c r="AB19" i="78"/>
  <c r="AB23" i="78"/>
  <c r="P12" i="31"/>
  <c r="X19" i="31"/>
  <c r="W3" i="34"/>
  <c r="Y5" i="33"/>
  <c r="W5" i="33"/>
  <c r="I7" i="55"/>
  <c r="O59" i="9"/>
  <c r="G6" i="9"/>
  <c r="H8" i="44"/>
  <c r="H6" i="9"/>
  <c r="X29" i="28"/>
  <c r="H5" i="30"/>
  <c r="O42" i="30"/>
  <c r="G5" i="30"/>
  <c r="H7" i="54"/>
  <c r="Y6" i="34"/>
  <c r="I8" i="48"/>
  <c r="P30" i="9"/>
  <c r="X36" i="9"/>
  <c r="AB163" i="78"/>
  <c r="F171" i="78"/>
  <c r="P12" i="9"/>
  <c r="X21" i="9"/>
  <c r="AC6" i="50"/>
  <c r="I5" i="51"/>
  <c r="Y3" i="32"/>
  <c r="Y3" i="28"/>
  <c r="I5" i="53"/>
  <c r="AG3" i="28"/>
  <c r="AE3" i="28"/>
  <c r="W3" i="28"/>
  <c r="D30" i="85"/>
  <c r="AC62" i="78"/>
  <c r="AC63" i="78"/>
  <c r="AC64" i="78"/>
  <c r="AC66" i="78"/>
  <c r="AC67" i="78"/>
  <c r="H3" i="30"/>
  <c r="O12" i="30"/>
  <c r="G3" i="30"/>
  <c r="H5" i="54"/>
  <c r="W6" i="34"/>
  <c r="I8" i="55"/>
  <c r="W6" i="33"/>
  <c r="Y6" i="33"/>
  <c r="X49" i="28"/>
  <c r="P42" i="28"/>
  <c r="O40" i="32"/>
  <c r="G5" i="32"/>
  <c r="H7" i="51"/>
  <c r="H5" i="32"/>
  <c r="H5" i="29"/>
  <c r="O43" i="29"/>
  <c r="G5" i="29"/>
  <c r="H7" i="52"/>
  <c r="AB40" i="78"/>
  <c r="AA41" i="78"/>
  <c r="Y4" i="29"/>
  <c r="I6" i="52"/>
  <c r="P54" i="31"/>
  <c r="X58" i="31"/>
  <c r="U34" i="78"/>
  <c r="J5" i="78"/>
  <c r="V3" i="33"/>
  <c r="W8" i="33"/>
  <c r="AA62" i="78"/>
  <c r="AB62" i="78"/>
  <c r="AB63" i="78"/>
  <c r="AB64" i="78"/>
  <c r="O59" i="32"/>
  <c r="G6" i="32"/>
  <c r="H8" i="51"/>
  <c r="H6" i="32"/>
  <c r="AB67" i="78"/>
  <c r="P44" i="9"/>
  <c r="X51" i="9"/>
  <c r="Y6" i="30"/>
  <c r="I8" i="54"/>
  <c r="P57" i="28"/>
  <c r="W64" i="28"/>
  <c r="I5" i="55"/>
  <c r="Y3" i="33"/>
  <c r="X3" i="33"/>
  <c r="H8" i="33"/>
  <c r="Y4" i="32"/>
  <c r="I6" i="51"/>
  <c r="W4" i="32"/>
  <c r="I7" i="54"/>
  <c r="Y5" i="30"/>
  <c r="W5" i="30"/>
  <c r="I10" i="55"/>
  <c r="G8" i="33"/>
  <c r="F7" i="36"/>
  <c r="AE5" i="48"/>
  <c r="AC5" i="48"/>
  <c r="AC7" i="48"/>
  <c r="AE7" i="48"/>
  <c r="H17" i="80"/>
  <c r="L12" i="81"/>
  <c r="AA7" i="78"/>
  <c r="AE6" i="51"/>
  <c r="AC6" i="51"/>
  <c r="I6" i="54"/>
  <c r="Y4" i="30"/>
  <c r="W4" i="30"/>
  <c r="I18" i="81"/>
  <c r="AA10" i="78"/>
  <c r="H32" i="80"/>
  <c r="AA5" i="78"/>
  <c r="H7" i="80"/>
  <c r="V6" i="81"/>
  <c r="H5" i="9"/>
  <c r="O44" i="9"/>
  <c r="G5" i="9"/>
  <c r="H7" i="44"/>
  <c r="AE8" i="55"/>
  <c r="AC8" i="55"/>
  <c r="H3" i="9"/>
  <c r="O12" i="9"/>
  <c r="G3" i="9"/>
  <c r="H5" i="44"/>
  <c r="O12" i="29"/>
  <c r="G3" i="29"/>
  <c r="H5" i="52"/>
  <c r="H3" i="29"/>
  <c r="P27" i="28"/>
  <c r="X34" i="28"/>
  <c r="U99" i="78"/>
  <c r="J8" i="78"/>
  <c r="AE5" i="55"/>
  <c r="AD5" i="55"/>
  <c r="AC5" i="55"/>
  <c r="AB5" i="55"/>
  <c r="I8" i="51"/>
  <c r="Y6" i="32"/>
  <c r="Y5" i="32"/>
  <c r="X3" i="32"/>
  <c r="H8" i="32"/>
  <c r="W6" i="32"/>
  <c r="I7" i="51"/>
  <c r="W5" i="32"/>
  <c r="V3" i="32"/>
  <c r="G8" i="32"/>
  <c r="AE5" i="53"/>
  <c r="AC5" i="53"/>
  <c r="AC163" i="78"/>
  <c r="AA166" i="78"/>
  <c r="AB166" i="78"/>
  <c r="I8" i="44"/>
  <c r="Y6" i="9"/>
  <c r="W6" i="9"/>
  <c r="O12" i="31"/>
  <c r="G3" i="31"/>
  <c r="H5" i="50"/>
  <c r="H3" i="31"/>
  <c r="H6" i="31"/>
  <c r="O54" i="31"/>
  <c r="G6" i="31"/>
  <c r="H8" i="50"/>
  <c r="Y3" i="30"/>
  <c r="I5" i="54"/>
  <c r="W3" i="30"/>
  <c r="AA23" i="78"/>
  <c r="H4" i="34"/>
  <c r="O25" i="34"/>
  <c r="G4" i="34"/>
  <c r="H6" i="48"/>
  <c r="I7" i="52"/>
  <c r="Y5" i="29"/>
  <c r="W5" i="29"/>
  <c r="H6" i="28"/>
  <c r="O57" i="28"/>
  <c r="G6" i="28"/>
  <c r="AE6" i="52"/>
  <c r="AC6" i="52"/>
  <c r="O42" i="28"/>
  <c r="G5" i="28"/>
  <c r="H7" i="53"/>
  <c r="H5" i="28"/>
  <c r="H4" i="9"/>
  <c r="O30" i="9"/>
  <c r="G4" i="9"/>
  <c r="H6" i="44"/>
  <c r="AE7" i="55"/>
  <c r="AC7" i="55"/>
  <c r="AA24" i="78"/>
  <c r="AA25" i="78"/>
  <c r="Y52" i="78"/>
  <c r="M52" i="78"/>
  <c r="V50" i="78"/>
  <c r="AE8" i="54"/>
  <c r="AC8" i="54"/>
  <c r="AE5" i="51"/>
  <c r="AC5" i="51"/>
  <c r="AE8" i="48"/>
  <c r="AC8" i="48"/>
  <c r="V12" i="81"/>
  <c r="AA9" i="78"/>
  <c r="H26" i="80"/>
  <c r="I10" i="51"/>
  <c r="F9" i="36"/>
  <c r="Y6" i="31"/>
  <c r="I8" i="50"/>
  <c r="W6" i="31"/>
  <c r="AB24" i="78"/>
  <c r="Y4" i="34"/>
  <c r="X3" i="34"/>
  <c r="W4" i="34"/>
  <c r="V3" i="34"/>
  <c r="G8" i="34"/>
  <c r="I6" i="48"/>
  <c r="Y3" i="31"/>
  <c r="X3" i="31"/>
  <c r="H8" i="31"/>
  <c r="I5" i="50"/>
  <c r="W3" i="31"/>
  <c r="AE8" i="51"/>
  <c r="AC8" i="51"/>
  <c r="I5" i="52"/>
  <c r="W3" i="29"/>
  <c r="Y3" i="29"/>
  <c r="X3" i="29"/>
  <c r="H8" i="29"/>
  <c r="H10" i="55"/>
  <c r="E7" i="36"/>
  <c r="AE6" i="54"/>
  <c r="AC6" i="54"/>
  <c r="Y5" i="9"/>
  <c r="W5" i="9"/>
  <c r="I7" i="44"/>
  <c r="V3" i="30"/>
  <c r="G8" i="30"/>
  <c r="H10" i="51"/>
  <c r="E9" i="36"/>
  <c r="AA8" i="78"/>
  <c r="R12" i="81"/>
  <c r="H23" i="80"/>
  <c r="E8" i="78"/>
  <c r="Y6" i="78"/>
  <c r="Y3" i="9"/>
  <c r="I5" i="44"/>
  <c r="W3" i="9"/>
  <c r="H8" i="53"/>
  <c r="I8" i="53"/>
  <c r="W6" i="28"/>
  <c r="Y6" i="28"/>
  <c r="I6" i="44"/>
  <c r="Y4" i="9"/>
  <c r="W4" i="9"/>
  <c r="AE5" i="54"/>
  <c r="AE7" i="54"/>
  <c r="AD5" i="54"/>
  <c r="AC5" i="54"/>
  <c r="AC7" i="54"/>
  <c r="AB5" i="54"/>
  <c r="AE7" i="51"/>
  <c r="AD5" i="51"/>
  <c r="AC7" i="51"/>
  <c r="AB5" i="51"/>
  <c r="AA167" i="78"/>
  <c r="AA169" i="78"/>
  <c r="AB167" i="78"/>
  <c r="AC167" i="78"/>
  <c r="AC166" i="78"/>
  <c r="AA168" i="78"/>
  <c r="X3" i="30"/>
  <c r="H8" i="30"/>
  <c r="J6" i="78"/>
  <c r="U50" i="78"/>
  <c r="W5" i="28"/>
  <c r="Y5" i="28"/>
  <c r="AG5" i="28"/>
  <c r="I7" i="53"/>
  <c r="AE5" i="28"/>
  <c r="AE7" i="52"/>
  <c r="AC7" i="52"/>
  <c r="H4" i="28"/>
  <c r="O27" i="28"/>
  <c r="G4" i="28"/>
  <c r="H6" i="53"/>
  <c r="W8" i="32"/>
  <c r="W8" i="29"/>
  <c r="V3" i="29"/>
  <c r="G8" i="29"/>
  <c r="H10" i="48"/>
  <c r="E6" i="36"/>
  <c r="AE5" i="52"/>
  <c r="AD5" i="52"/>
  <c r="AC5" i="52"/>
  <c r="AB5" i="52"/>
  <c r="Y4" i="28"/>
  <c r="X3" i="28"/>
  <c r="H8" i="28"/>
  <c r="I6" i="53"/>
  <c r="W4" i="28"/>
  <c r="AG4" i="28"/>
  <c r="AF3" i="28"/>
  <c r="AE4" i="28"/>
  <c r="AD3" i="28"/>
  <c r="AB26" i="78"/>
  <c r="Y17" i="78"/>
  <c r="M17" i="78"/>
  <c r="V15" i="78"/>
  <c r="V3" i="9"/>
  <c r="Y162" i="78"/>
  <c r="M162" i="78"/>
  <c r="V160" i="78"/>
  <c r="AA6" i="78"/>
  <c r="E6" i="78"/>
  <c r="Y5" i="78"/>
  <c r="F12" i="81"/>
  <c r="H14" i="80"/>
  <c r="H10" i="54"/>
  <c r="E12" i="36"/>
  <c r="V3" i="31"/>
  <c r="W8" i="31"/>
  <c r="AE8" i="50"/>
  <c r="AC8" i="50"/>
  <c r="X3" i="9"/>
  <c r="H8" i="9"/>
  <c r="AE5" i="50"/>
  <c r="AD5" i="50"/>
  <c r="AC5" i="50"/>
  <c r="I10" i="54"/>
  <c r="F12" i="36"/>
  <c r="G8" i="31"/>
  <c r="F8" i="36"/>
  <c r="I10" i="50"/>
  <c r="X8" i="34"/>
  <c r="H8" i="34"/>
  <c r="AE7" i="53"/>
  <c r="AC7" i="53"/>
  <c r="AE8" i="53"/>
  <c r="AC8" i="53"/>
  <c r="I10" i="52"/>
  <c r="F10" i="36"/>
  <c r="AE6" i="48"/>
  <c r="AD5" i="48"/>
  <c r="AC6" i="48"/>
  <c r="AB5" i="48"/>
  <c r="J11" i="78"/>
  <c r="U160" i="78"/>
  <c r="I10" i="48"/>
  <c r="F6" i="36"/>
  <c r="I10" i="44"/>
  <c r="G8" i="9"/>
  <c r="F5" i="36"/>
  <c r="F14" i="36"/>
  <c r="E10" i="36"/>
  <c r="H10" i="52"/>
  <c r="V3" i="28"/>
  <c r="G8" i="28"/>
  <c r="W8" i="28"/>
  <c r="AC6" i="53"/>
  <c r="AB5" i="53"/>
  <c r="AE6" i="53"/>
  <c r="AD5" i="53"/>
  <c r="H10" i="50"/>
  <c r="E8" i="36"/>
  <c r="I10" i="53"/>
  <c r="F11" i="36"/>
  <c r="J4" i="78"/>
  <c r="U15" i="78"/>
  <c r="AB5" i="50"/>
  <c r="E5" i="36"/>
  <c r="E14" i="36"/>
  <c r="H10" i="44"/>
  <c r="AA11" i="78"/>
  <c r="P18" i="81"/>
  <c r="H35" i="80"/>
  <c r="E10" i="78"/>
  <c r="Y7" i="78"/>
  <c r="P6" i="81"/>
  <c r="E4" i="78"/>
  <c r="H4" i="80"/>
  <c r="AA4" i="78"/>
  <c r="E11" i="36"/>
  <c r="H10" i="53"/>
  <c r="E12" i="78"/>
  <c r="Y4" i="78"/>
</calcChain>
</file>

<file path=xl/comments1.xml><?xml version="1.0" encoding="utf-8"?>
<comments xmlns="http://schemas.openxmlformats.org/spreadsheetml/2006/main">
  <authors>
    <author>Cinthya Prieto Correa</author>
  </authors>
  <commentList>
    <comment ref="N28" authorId="0" shapeId="0">
      <text>
        <r>
          <rPr>
            <b/>
            <sz val="12"/>
            <color indexed="81"/>
            <rFont val="Calibri"/>
          </rPr>
          <t>Nota: Asegurarse que no sea un aspecto que no aplica a la organización</t>
        </r>
      </text>
    </comment>
  </commentList>
</comments>
</file>

<file path=xl/sharedStrings.xml><?xml version="1.0" encoding="utf-8"?>
<sst xmlns="http://schemas.openxmlformats.org/spreadsheetml/2006/main" count="3165" uniqueCount="1477">
  <si>
    <t>ESQUEMA GENERAL DEL FORTALECIMIENTO INSTITUCIONAL</t>
  </si>
  <si>
    <t>EXPLICACIÓN DE LAS HERRAMIENTAS DE DIAGNÓSTICO</t>
  </si>
  <si>
    <t>OCA+</t>
  </si>
  <si>
    <t>OPI</t>
  </si>
  <si>
    <t>SNA</t>
  </si>
  <si>
    <t>APLICACIÓN DE LAS HERRAMIENTAS DE DIAGNÓSTICO</t>
  </si>
  <si>
    <t>INICIO</t>
  </si>
  <si>
    <t>MAPEO DE ACTORES</t>
  </si>
  <si>
    <t>PRESENTACIÓN DE DIAGNÓSTICO DESDE MÚLTIPLES ENFOQUES (INFOGRAFÍAS)</t>
  </si>
  <si>
    <t>INTRODUCCIÓN</t>
  </si>
  <si>
    <t>RESUMEN GLOBAL</t>
  </si>
  <si>
    <t>SIGUIENTES PASOS</t>
  </si>
  <si>
    <t>Diagnóstico de Capacidades Organizacionales</t>
  </si>
  <si>
    <t xml:space="preserve">La metodología para este diagnóstico es participativa y basada en el uso de diversos instrumentos. 
Se utiliza en primer lugar la herramienta de diagnóstico participativo (Organizational Capacity Assesment, OCA+ por sus siglas en inglés). La herramienta de diagnóstico participativo evalúa la capacidad técnica de las organizaciones a través de 8 ejes: Planeación y Liderazgo; Gestión de Programas y Proyectos; Sistemas y Procesos Internos; Género e Inclusión; Capital Humano; Calidad en la Inversión Social; Gestión de Recursos y Comunicación Externa.
En segundo lugar, se utilizan instrumentos de recopilación de información para identificar los objetivos de la organización y analizar el desempeño de la misma para alcanzar sus objetivos. La recopilación de información contempló una revisión documental y la realización de entrevistas con personas del equipo.
</t>
  </si>
  <si>
    <t xml:space="preserve">El Índice de Desempeño Organizacional (OPI por sus siglas en inglés) se obtiene a través de la aplicación de una herramienta para medir y conocer el desarrollo de capacidades de las organizaciones.  El OPI como índice es totalmente consistente con las recomendaciones más recientes de USAID sobre medición de desarrollo de capacidad. OPI específicamente, mide el desempeño en lugar de la capacidad en sí misma. Los dominios que analiza el OPI son los siguientes: 
a) Eficacia
b) Eficiencia
c) Relevancia
d) Sustentabilidad
</t>
  </si>
  <si>
    <r>
      <t xml:space="preserve">Las herramientas de Mapeo de Sistemas y Análisis Social del Sistema (SNA por sus siglas en inglés) son empleadas para comprender la vinculación de </t>
    </r>
    <r>
      <rPr>
        <sz val="12"/>
        <color theme="1"/>
        <rFont val="Calibri"/>
        <family val="2"/>
        <scheme val="minor"/>
      </rPr>
      <t>___________________</t>
    </r>
    <r>
      <rPr>
        <sz val="12"/>
        <color theme="1"/>
        <rFont val="Calibri"/>
        <family val="2"/>
        <scheme val="minor"/>
      </rPr>
      <t xml:space="preserve"> con diferentes actores y comprender el funcionamiento del sistema en el que está inmersa la organización. 
El Mapeo de Sistemas es una herramienta que utiliza la metodología de las 5Rs, (Resultados, Roles, Relaciones, Reglas y Recursos) para identificar y caracterizar los actores con los que está involucrada activamente la organización.
El Análisis Social del Sistema (SNA por sus siglas en inglés) es empleado para conocer el sistema local en el que interactúa </t>
    </r>
    <r>
      <rPr>
        <sz val="12"/>
        <color theme="1"/>
        <rFont val="Calibri"/>
        <family val="2"/>
        <scheme val="minor"/>
      </rPr>
      <t>____________________</t>
    </r>
    <r>
      <rPr>
        <sz val="12"/>
        <color theme="1"/>
        <rFont val="Calibri"/>
        <family val="2"/>
        <scheme val="minor"/>
      </rPr>
      <t xml:space="preserve"> cuáles son las relaciones que componen éste, qué tipo de actores intervienen, qué roles se ocupan, así como la posición de la organización dentro de su entorno y las características de las conexiones de ella con determinados nodos.
</t>
    </r>
  </si>
  <si>
    <t>Información de la sesión de diagnóstico</t>
  </si>
  <si>
    <t>Organización</t>
  </si>
  <si>
    <t>Fecha diagnóstico</t>
  </si>
  <si>
    <t>dd/mm/aaaa</t>
  </si>
  <si>
    <t>Nombre de organización</t>
  </si>
  <si>
    <t>Nombre de la Organización</t>
  </si>
  <si>
    <t>Estado</t>
  </si>
  <si>
    <t>Municipio</t>
  </si>
  <si>
    <t>Dirección de oficina</t>
  </si>
  <si>
    <t>Teléfono</t>
  </si>
  <si>
    <t>Nombre completo</t>
  </si>
  <si>
    <t>Cargo</t>
  </si>
  <si>
    <t>Correo electrónico</t>
  </si>
  <si>
    <t>Equipo evaluador</t>
  </si>
  <si>
    <t>Metodología e Instrucciones</t>
  </si>
  <si>
    <t>Objetivos</t>
  </si>
  <si>
    <r>
      <rPr>
        <b/>
        <sz val="15"/>
        <color theme="1"/>
        <rFont val="Calibri"/>
        <scheme val="minor"/>
      </rPr>
      <t>Objetivo general:</t>
    </r>
    <r>
      <rPr>
        <sz val="15"/>
        <color theme="1"/>
        <rFont val="Calibri"/>
        <family val="2"/>
        <scheme val="minor"/>
      </rPr>
      <t xml:space="preserve">
Identificar y analizar las capacidades institucionales internas y las capacidades de la organización en la interacción con su entorno.
</t>
    </r>
    <r>
      <rPr>
        <b/>
        <sz val="15"/>
        <color theme="1"/>
        <rFont val="Calibri"/>
        <scheme val="minor"/>
      </rPr>
      <t>Objetivos específicos:</t>
    </r>
    <r>
      <rPr>
        <sz val="15"/>
        <color theme="1"/>
        <rFont val="Calibri"/>
        <family val="2"/>
        <scheme val="minor"/>
      </rPr>
      <t xml:space="preserve">
1. Aplicar la herramienta de diagnóstico de capacidades institucionales internas (OCA+).
2. Aplicar la herramienta de capacidades institucionales externas (OPI).
3. Realizar la revisión de documentos clave de la organización. 
4. Aplicar el cuestionario de Análisis de Sistema (SNA).
5. Aplicar la herramienta de Mapeo de Actores.
6. Analizar los resultados del diagnóstico para presentar un informe de hallazgos y recomendaciones de fortalecimiento institucional.
7. Construir un plan de trabajo para fortalecer las capacidades institucionales de la organización mediante paquetes de solución adaptados a las características y necesidades de la misma.</t>
    </r>
  </si>
  <si>
    <t>Herramienta OCA +</t>
  </si>
  <si>
    <t>La herramienta de diagnóstico participativo OCA+ permite conocer el estado y el funcionamiento de las capacidades organizacionales internas y se compone por 8 ejes estratégicos:
 1. Planeación y Liderazgo                                                         5. Capital Humano
 2. Gestión de programas                                                          6. Monitoreo y evaluación
 3. Procesos de la organización                                                7. Gestión de recursos 
 4. Género e Inclusión                                                                8. Comunicación externa
La aplicación de cada eje permite identificar fortalezas, problemáticas, áreas de oportunidad y posibilidades de fortalecimiento. 
La herramienta está diseñada para analizar los ejes estratégicos de manera independiente, de forma que la  organización puede optar por analizar sus ejes prioritarios, o bien, por aplicar todos los ejes del diagnóstico.
Cada eje estratégico, ubicado en una hoja distinta de la herramienta, está compuesto por componentes (marcados en color azul) y criterios que analizan de forma focalizada las capacidades internas de la organización.</t>
  </si>
  <si>
    <r>
      <rPr>
        <b/>
        <sz val="15"/>
        <color theme="1"/>
        <rFont val="Calibri"/>
        <scheme val="minor"/>
      </rPr>
      <t>Indicaciones adicionales:</t>
    </r>
    <r>
      <rPr>
        <sz val="15"/>
        <color theme="1"/>
        <rFont val="Calibri"/>
        <family val="2"/>
        <scheme val="minor"/>
      </rPr>
      <t xml:space="preserve">
Los ejes estratégicos analizados durante la sesión deben ser aquellos que sean prioritarios para la organización.
En cualquier momento puede recurrirse a la hoja de "Glosario" para encontrar una breve explicación de los conceptos principales de la herramienta.
Resulta fundamental que participen en las discusiones todas y todos en el grupo, pues se obtendrá una radiografía más precisa de la organización, a partir del contraste de diferentes ideas y percepciones de sus integrantes.
Es posible que algunas de las preguntas, por su importancia y vinculación a diferentes áreas de la organización, estén presentes en más de un eje. Se busca que el diagnóstico aborde esas preguntas independientemente de cuáles sean los ejes estratégicos que elija analizar la organización.</t>
    </r>
  </si>
  <si>
    <t>Aplicación de la herramienta OCA +</t>
  </si>
  <si>
    <t>*Se sugiere que el grupo se coloque en forma de herradura de forma que pueda participar y ver los materiales que se presenten con el proyector.
1. Se repartirá a cada integrante del grupo un conjunto de tarjetas con valores del 1 al 6.
2. La facilitadora o facilitador leerá la pregunta generadora ubicada del lado izquierdo y desplegará una lista de posibles opciones de respuesta.
3. Cada persona del grupo elegirá una respuesta de la opción múltiple y colocará la tarjeta elegida hacia abajo. Cuando todas/os hayan votado levantarán, al mismo tiempo, las tarjetas.
4. La facilitadora/o registrará el número elegido por la mayoría en la opción múltiple y escuchará las diferentes razones del grupo para elegir su respuesta. Resulta valioso que el equipo indique cuáles considera que pueden ser las  posibles causas de ese desempeño institucional particular.</t>
  </si>
  <si>
    <t>5. La facilitadora/o deberá propiciar el consenso y registrará las visiones del grupo en el recuadro de "Situación actual".
6. La facilitadora/o repasará con el grupo la lista de documentos correspondientes a la sección (una vez agotadas todas las preguntas) y registrará si se cuenta o no con ellos.
7. Una vez que queden contestadas las preguntas del componente/sección, la facilitadora/o llamará la atención del grupo al porcentaje obtenido y procederá a la siguiente sección. El grupo deberá completar el diagnóstico de todos los componentes/secciones del módulo.
8. Cuando el grupo complete las secciones del módulo, la persona facilitadora puede dirigirse a la parte superior de la hoja para mostrar al grupo los resultados y gráficas de todo ese módulo/eje estratégico. Es importante aclarar al grupo que los resultados presentados son preliminares y pueden cambiar con la revisión a profundidad de los documentos requeridos.
Nota: Se recomienda que al concluir cada sesión de trabajo se realice un cierre apreciativo.
9. Una vez que se haya concluido la aplicación de las herramientas OCA+ y OPI, el equipo evaluador puede proceder a revisar los documentos/evidencia existentes correspondientes mencionados en los ejes estratégicos o los dominios de OPI, con la finalidad de registrar su existencia y observaciones con relación a la calidad del documento y oportunidades de mejora.</t>
  </si>
  <si>
    <t>Aplicación de la herramienta OPI</t>
  </si>
  <si>
    <r>
      <t>*Se sugiere que el grupo se coloque en forma de herradura de forma que pueda participar y ver los materiales que se presenten con el proyector.
1. Se repartirá a cada integrante del grupo un conjunto de tarjetas con valores del 1 al 4.
2. La facilitadora o facilitador explicará que la herramienta OPI está compuesta por 4 dominios con 2 subdominios cada uno, es decir, tiene un total de 8 rubros por contestar.
3. La persona facilitadora comenzará por leer (o le pedirá a una persona del equipo) la definición del dominio y después explicará el primer subdominio. Por ejemplo, iniciará con la lectura de "Efectividad" y procederá con la explicación sobre qué es el subdominio de "Resultados". 
Nota: Podrá proyectarse la pestaña "</t>
    </r>
    <r>
      <rPr>
        <i/>
        <sz val="14"/>
        <color theme="1"/>
        <rFont val="Calibri"/>
        <scheme val="minor"/>
      </rPr>
      <t>OPI Orig</t>
    </r>
    <r>
      <rPr>
        <sz val="14"/>
        <color theme="1"/>
        <rFont val="Calibri"/>
        <scheme val="minor"/>
      </rPr>
      <t>i", o bien, entregarle una copia impresa a cada integrante.</t>
    </r>
  </si>
  <si>
    <r>
      <t>4. Para cada subdominio, todas y todos los integrantes del grupo deberá elegir un nivel de desempeño organizacional (desplegados de forma horizontal a lo largo de la hoja) y colocar la tarjeta correspondiente a ese nivel boca a bajo para que, una vez que todos hayan elegido su respuesta, al mismo tiempo la mostrarán.
Nota: Dependiendo de la decisión de la persona facilitadora, podrán mostrar la respuesta elegida antes de contestar las preguntas de la pestaña "</t>
    </r>
    <r>
      <rPr>
        <i/>
        <sz val="14"/>
        <color theme="1"/>
        <rFont val="Calibri"/>
        <scheme val="minor"/>
      </rPr>
      <t>OPI (2</t>
    </r>
    <r>
      <rPr>
        <sz val="14"/>
        <color theme="1"/>
        <rFont val="Calibri"/>
        <scheme val="minor"/>
      </rPr>
      <t>)" o después de hacerlo.
5. La facilitadora/o proyectará la pestaña de "OPI (2)" y leerá las preguntas generadoras ubicadas del lado izquierdo y desplegará una lista de posibles opciones de respuesta. 
6. Elegirá la respuesta referida por la mayoría, fomentará el consenso y el diálogo entre el grupo respecto a las respuestas elegidas. Mientras transcurre la discusión, la persona facilitadora deberá registrar las observaciones y la evidencia mencionada por el grupo en la columna ubicada del lado derecho.</t>
    </r>
  </si>
  <si>
    <t>7. Sólo si la organización cuenta con la evidencia requerida por un nivel de desempeño, puede quedar establecido que ese es su nivel de desempeño organizacional. De otro modo, es fundamental que la persona facilitadora revise con el grupo si resulta pertinente identificar a la organización en un nivel menor de desempeño.
8. Al finalizar el diagnóstico, la persona facilitadora podrá proceder a la hoja de gráficas para mostrar a la organización los resultados preliminares. Es importante que la persona facilitadora aclare que se trata de una línea base y que los resultados pueden modificarse a partir de la revisión de la documentación requerida por el diagnóstico.
Nota: Se recomienda que al concluir cada sesión de trabajo se realice un cierre apreciativo.
9. Una vez que se haya concluido la aplicación de las herramientas OCA+ y OPI, el equipo evaluador puede proceder a revisar los documentos/evidencia existentes correspondientes mencionados en los ejes estratégicos o los dominios de OPI, con la finalidad de registrar su existencia y observaciones con relación a la calidad del documento y oportunidades de mejora.</t>
  </si>
  <si>
    <t>Cierre apreciativo</t>
  </si>
  <si>
    <t>Al finalizar la aplicación de herramientas de diagnóstico se sugiere realizar un cierre apreciativo con el grupo participante. A continuación se enlistan algunas preguntas generadoras:
1. ¿Cómo se sintieron durante la sesión?
2. ¿Están de acuerdo con las respuestas emitidas en los ejes y las observaciones presentadas?
3. ¿Cuál fue el criterio en el que más diferencias hubo respecto a la situación actual de la organización?
4. ¿Después del diagnóstico, cuál consideran que es el eje estratégico que sería prioritario fortalecer?
Registro de observaciones del grupo:</t>
  </si>
  <si>
    <t>Siguientes pasos del diagnóstico y análisis de resultados</t>
  </si>
  <si>
    <t xml:space="preserve">1. Aplicar el cuestionario de Análisis de Sistema (SNA) con aquellas personas del equipo que tengan conocimiento sobre las alianzas de la organización (ver Anexo)
2. Facilitar la sesión de Mapeo de Actores, que involucra la identificación de actores y el análisis de las cinco Rs  (ver Anexo)
3. En cada eje estratégico de OCA+, analizar las respuestas y la situación actual para adaptar las recomendaciones de cada sección/componente, con la finalidad de contar con acciones puntuales que correspondan a las necesidades específicas de la organización en estudio.
4. Tanto para OCA+ como OPI, es importante contrastar los resultados con la revisión documental y, en su caso, ajustar las respuestas para denotar la realidad actual de la organización. Cualquier ajuste a los resultados deberá comentarse con la misma organización.
5. De manera automática se generarán infografías con los resultados de cada eje estratégico de OCA+ y OPI. Las recomendaciones de cada componente se trasladarán automáticamente a la infografía correspondiente. El siguiente paso es registrar en la infografía las fortalezas de cada eje, se recomienda tomar en cuenta los elementos que resultaron mejor evaluados.
</t>
  </si>
  <si>
    <t xml:space="preserve">
6. Posteriormente, el equipo evaluador debe analizar la información de las infografías de resultados (de todos los instrumentos aplicados) para completar la "Infografía general" con:
    a) Una síntesis de las fortalezas detectadas con los distintos instrumentos de diagnóstico.
    b) Una síntesis de las recomendaciones de fortalecimiento que especifique cuáles de ellas son prioritarias.
    b) Los paquetes de solución sugeridos para atender las necesidades de fortalecimiento institucional. Deberá haber una sesión de retroalimentación con la organización para acordar los paquetes sugeridos y las fechas generales del inicio y conclusión de cada paquete. Se anexa un formato de minutas de acuerdos (Anexo xxx) y plantilla de plan de trabajo (Anexo xxx).
7. Para reunir el Informe de Hallazgos y Recomendaciones, el equipo evaluador debe imprimir las siguientes hojas:
    a) Portada (con introducción sobre el fortalecimiento de capacidades)
    b) Infografías de cada instrumento aplicado (en el caso de OCA+ imprimir la infografía de cada eje)
    c) Infografía general
    d) Las hojas de aplicación de OPI y de cada ejes estratégico, para incluirse como anexos al informe.
</t>
  </si>
  <si>
    <t>Nota metodológica de herramientas de diagnóstico</t>
  </si>
  <si>
    <t>Glosario de conceptos, ejes estratégicos y documentación clave</t>
  </si>
  <si>
    <t>Glosario</t>
  </si>
  <si>
    <t>Acciones afirmativas</t>
  </si>
  <si>
    <t>Aplicación de políticas que dan a un determinado grupo social minoritario o que históricamente haya sufrido discriminación, un trato preferencial en el acceso o distribución de ciertos recursos, servicios y bienes. Las acciones afirmativas buscan mejorar la calidad de vida de los grupos desfavorecidos y compensarlos por los perjuicios o la discriminación de la que han sido víctimas. Un ejemplo son las cuotas de género o identidad sexual.</t>
  </si>
  <si>
    <t>Acciones de incidencia</t>
  </si>
  <si>
    <t>Actividades con el objetivo de influir sobre las políticas públicas, las decisiones de asignación de recursos dentro de los sistemas políticos, y las decisiones de gobernantes, instituciones y otros actores públicos. La incidencia incluye campañas en medios, conferencias, publicaciones, encuestas, difusión, cabildeo, entre otras.</t>
  </si>
  <si>
    <t>Análisis del entorno político</t>
  </si>
  <si>
    <t>Discusión sobre el contexto local, los actores políticos relevantes, la posición de la organización dentro del sistema y la correlación de fuerzas ante los temas de coyuntura.</t>
  </si>
  <si>
    <t>Auditoría externa</t>
  </si>
  <si>
    <t>Evaluación independiente y externa de los registros, procesos, funciones y desempeño de una organización, con el objetivo de comprobar su ccumplimiento con las leyes y reglamentos aplicables.</t>
  </si>
  <si>
    <t>Asamblea</t>
  </si>
  <si>
    <t>Es el órgano supremo de la organización. Está integrada por todos los socios. Tiene todas las atribuciones y representación para decidir sobre cualquier asunto que interese o afecte a la organización.</t>
  </si>
  <si>
    <t>Capital humano (eje estratégico)</t>
  </si>
  <si>
    <t>Criterios y temas de la organizaciónvinculados a las relaciones humanas dentro de la organización, tales como los procesos de gestión de personal, los sistemas de pago y las políticas de selección de postulantes.</t>
  </si>
  <si>
    <t>Código de conducta</t>
  </si>
  <si>
    <t>Declaración de principios y valores que establece expectativas y estándares obligatorios sobre la conducta de una organización, un organismo gubernamental, una compañía, un grupo de per- sonas a liadas o un individuo, incluidos los niveles mínimos de cumplimiento y las medidas disciplinarias en caso de omisión, para la organización, su personal y los voluntarios.
El objetivo de dicho mecanismo es procurar que impere una con- ducta digna y ética que responda a las necesidades de la socie- dad y que oriente su desempeño.</t>
  </si>
  <si>
    <t>Conflicto de interés</t>
  </si>
  <si>
    <t>La posible afectación del desempeño imparcial y objetivo de las funciones de los Servidores Públicos o empleados del sector pri- vado, academia y sociedad civil, ocasionando la intervención por motivo de su empleo, cargo o comisión en cualquier forma, en la atención, tramitación o resolución de asuntos, en los cuales ten- ga intereses personales, familiares o de negocios, o contravengan lo establecido en la Ley.</t>
  </si>
  <si>
    <t>Comunicación externa (eje estratégico)</t>
  </si>
  <si>
    <t>Temas y criterios vinculados a la planeación, implementación y medición de la comunicación externa de la organización.</t>
  </si>
  <si>
    <t>Consejo consultivo</t>
  </si>
  <si>
    <t>Es órgano colegiado y plural, integrado por personas expertas de diversos sectores de la sociedad, que tiene la función de proponer, analizar y emitir su opinión sobre  acerca de las líneas de trabajo de la organización.</t>
  </si>
  <si>
    <t>Consejo directivo</t>
  </si>
  <si>
    <t>Es el órgano ejecutivo de la organización. Tiene la representación de la Asamblea con toda clase de facultades, salvo las que expresamente quedan atribuidas, en los Estatutos, a la Asamblea General y al Presidente. Marca las directrices para el desarrollo de las actividades y proyectos, aprueba propuestas, proyectos y nuevas incorporaciones. Está integrada por el Presidente y entre diez y veinte miembros.</t>
  </si>
  <si>
    <t>Donataria autorizada</t>
  </si>
  <si>
    <t>Es una organización civil o fideicomiso que cuenta con autorización por parte del Servicio de Administración Tributaria (SAT), para recibir donativos deducibles del Impuesto Sobre la Renta, pueden ser asociación civil (AC), sociedad comercial (SC) o persona moral con fines de interés público (IAP).</t>
  </si>
  <si>
    <t>Ejecución presupuestaria</t>
  </si>
  <si>
    <t xml:space="preserve">Proceso que incorpora diversas fases del proceso presupuestal, dentro de las cuales se encuentra: el programa de caja y el control presupuestal, que contempla el control político y el control financiero y económico. </t>
  </si>
  <si>
    <t>Estándar internacional</t>
  </si>
  <si>
    <t>Medida aceptada para un producto de asistencia humanitaria o la entrega de un servicio recomendados por organizaciones internacionales relevantes.</t>
  </si>
  <si>
    <t>Estímulos salariales y no salariales</t>
  </si>
  <si>
    <t>Medidas para incentivar o estimular a los trabajadores a observar una conducta determinada o alcanzar un resultado superior al exigible (mejorar los rendimientos).</t>
  </si>
  <si>
    <t>Estrategia de comunicación</t>
  </si>
  <si>
    <t>Herramienta para definir la identidad de la organización,  establecer los objetivos de comunicación y planificar las acciones, mecanismos y mensajes más adecuados posicionar a la organización en los términos deseados.</t>
  </si>
  <si>
    <t>Estrategias de mejora continua</t>
  </si>
  <si>
    <t>Mecanismos definidos para identificar areas de oportunidadd, generar propuestas de solución, implementar dichas propuestas y recibir retroalimentación acerca de la efectividad de las soluciones.</t>
  </si>
  <si>
    <t>Género e inclusión (eje estratégico)</t>
  </si>
  <si>
    <t>Temas y criterios acerca de políticas de género,  transversalización de la perspectiva de género, estructura organizacional, igualdad de oportunidades, protocolos de actuación y mecanismos de monitoreo de la aplicación de las políticas de género y protocolos.</t>
  </si>
  <si>
    <t>Gestión de programas (eje estratégico)</t>
  </si>
  <si>
    <t>Temas y criterios referentes al diseño de programas, la vinculación con la población objetivo, el establecimiento de alianzas estratégicas, la participación en redes y la procuración de fondos.</t>
  </si>
  <si>
    <t>Gestión de recursos (eje estratégico)</t>
  </si>
  <si>
    <t xml:space="preserve">Temas y criterios vinculados al estado y manejo de recursos materiales, recursos de información, recursos financieros y recursos para subvenciones. </t>
  </si>
  <si>
    <t>Grupos de interés/Terceros interesados/Stakeholders</t>
  </si>
  <si>
    <t>Todas las personas u grupos que pueden verse afectados por el logro de los propósitos de la orgnización.Por ejemplo: población objetivo, proveedores, financiadores, ciudadanía, entre otros.</t>
  </si>
  <si>
    <t>Indicador</t>
  </si>
  <si>
    <r>
      <t>Un indicador es una comparación entre dos o más tipos de datos que sirve para elaborar una medida cuantitativa o una observación cualitativa.
Sirven para medir los resultados reales en comparación con los resultados esperados. Los</t>
    </r>
    <r>
      <rPr>
        <b/>
        <sz val="14"/>
        <color theme="1"/>
        <rFont val="Calibri"/>
      </rPr>
      <t xml:space="preserve"> indicadores de resultado</t>
    </r>
    <r>
      <rPr>
        <sz val="14"/>
        <color theme="1"/>
        <rFont val="Calibri"/>
      </rPr>
      <t xml:space="preserve"> miden un logro finito durante la implementación de un programa, actividad, servicio, evento, o participación (por ejemplo, la cantidad de personas capacitadas, la cantidad de personas que reciben acompañamiento psicosocial, etc.).
Los </t>
    </r>
    <r>
      <rPr>
        <b/>
        <sz val="14"/>
        <color theme="1"/>
        <rFont val="Calibri"/>
      </rPr>
      <t>indicadores de desempeño/impacto</t>
    </r>
    <r>
      <rPr>
        <sz val="14"/>
        <color theme="1"/>
        <rFont val="Calibri"/>
      </rPr>
      <t xml:space="preserve"> miden cambios a mediano o largo plazo o beneficios que resultan de las actividades y resultados del programa (por ejemplo, porcentaje de mujeres específicas que informan una mejora en su sentido de seguridad y bienestar).
Un indicador debe ser construido con un claro criterio de utilidad, para asegurar la disponibilidad de los datos y resultados más relevantes en el menor tiempo posible y con un menor costo.</t>
    </r>
  </si>
  <si>
    <t>Informe anual de actividades</t>
  </si>
  <si>
    <t>Publicación que reúne los principales programas, actividades, procesos y logros de la organización, con cifras y materiales relevantes a la población objetivo, medios de comunicación, organizaciones sociales y la ciudadanía en general.</t>
  </si>
  <si>
    <t>Línea base</t>
  </si>
  <si>
    <t>Descripción de las condiciones predominantes al comienzo de la intervención, generada con la finalidad de medir el progreso con precisión. permite medir el progreso  Los datos iniciales de desempeño deben ser tanto cuantitativos como cualitativos.</t>
  </si>
  <si>
    <t>Lineamientos para extravío y robo de equipamiento</t>
  </si>
  <si>
    <t>Conjunto de instrucciones de prevención y actuación ante casos de robo y extravío, con la finalidad de garantizar la protección de la información, la denuncia de incidentes y la recuperación y adquisición de equipamiento.</t>
  </si>
  <si>
    <t>Manual de organización</t>
  </si>
  <si>
    <t>Documento que reúne las políticas, los planes, los reglamentos, el código de conducta, los organigramas, los perfiles de cargos, el sistema de pagos, las guías sobre la composición y funciones de las áreas, los protocolos de actuación y los mecanismos para garantizar el cumplimiento de lo establecido.</t>
  </si>
  <si>
    <t>Manual de procesos</t>
  </si>
  <si>
    <t>Documento que detalla los pocedimientos organizacionales (distintos a los procedimientos de los programas), que normalmente incluye: etapas de procesos, tiempos programados para cada etapa, responsables de los procesos, diagramas de flujo y criterios de cumplimiento.</t>
  </si>
  <si>
    <t>Mapeo de medios de comunicación estratégicos</t>
  </si>
  <si>
    <t>Análisis documentado que identifica y caracteriza a los medios de comunicación relevantes a nivel local, nacional e internacional, con finalidad de ampliar la cobertura, posicionar temas en espacios estratégicos y fortalecer vínculos con comunicadores clave.</t>
  </si>
  <si>
    <t>Marco normativo</t>
  </si>
  <si>
    <t>Legislación, reglamentos y jurisprudencia, a nivel local, nacional e internacional, relacionadas a las líneas de trabajo de la organización, sus objetivos estratégicos y sus programas y actividades.</t>
  </si>
  <si>
    <t>Matriz de indicadores</t>
  </si>
  <si>
    <t>Documento que reúne los indicadores de resultados y desempeño, en un formato que permita dar seguimiento puntual a su cumplimiento progresivo.</t>
  </si>
  <si>
    <t>Meta de desempeño</t>
  </si>
  <si>
    <t>Las metas de desempeño miden los resultados específicos planeados que se quiere alcanzar dentro de un marco de tiempo explícito, y pueden ser cualitativas o cuantitativas.</t>
  </si>
  <si>
    <t>Misión, visión y valores</t>
  </si>
  <si>
    <t>La misión es el objetivo principal de la organización que define su razón de ser.
La visión se refiere a las condiciones ideales que busca generar la organización con sus diferentes líneas de trabajo.</t>
  </si>
  <si>
    <t>Monitoreo y evaluación (eje estratégico)</t>
  </si>
  <si>
    <t xml:space="preserve">Temas y criterios referentes a metas, indicadores, cuantificación de logros, mecanismos de monitoreo, sistemas de evaluación e informes de hallazgos. </t>
  </si>
  <si>
    <t>Objetivos estratégicos</t>
  </si>
  <si>
    <t>Objetivos planteados por una organización para lograr determinadas metas y alcanzar a largo plazo una posición particular en el sistema en el que opera.</t>
  </si>
  <si>
    <t>Perfiles de cargo</t>
  </si>
  <si>
    <t xml:space="preserve">Documentos que describen las funciones de cada cargo, las características del trabajo a realizar, así como los requisitos y cualidades necesarias para desempeñar dicho cargo. Los perfiles de cargo se apegan a la estructura organizacional y el organigrama. </t>
  </si>
  <si>
    <t>Plan de alianzas estratégicas</t>
  </si>
  <si>
    <t>Documento que reúne los criterios y mecanismos para establecer alianzas con actores estratégicos, definir la participación en redes y fortalecer vínculos a nivel local, regional, nacional e internacional.</t>
  </si>
  <si>
    <t>Plan de capacitación</t>
  </si>
  <si>
    <t>Propuesta concreta de formación del equipo que establece objetivos de capacitación alineados a la planeación estratégica, mecanismos de diagnóstico de las necesidades de capacitación, criterios para la planeación de capacitaciones, recursos de formación disponibles y proyección de las capacitaciones del equipo a cortom mediano y largo plazo.</t>
  </si>
  <si>
    <t>Plan de comunicación anual</t>
  </si>
  <si>
    <t>Documento alineado a la estrategia de comunicación que detalla las líneas de trabajo, campañas, acciones de incidenciay proyectos de comunicación previstos para el año. El plan de comunicación incluye actividades, cronogramas, presupuestos y mecanismos de colaboración con otras áreas de la organización.</t>
  </si>
  <si>
    <t>Plan de monitoreo y evaluación</t>
  </si>
  <si>
    <t>Conjunto de estrategias de recolección de datos rutinarios para medir los avances hacia el cumplimiento de objetivos. Se utiliza para llevar un registro del desempeño de la organización a lo largo del tiempo, y su propósito es ayudar a los interesados pertinentes a tomar decisiones informadas respecto a la eficacia de los programas y el uso eficiente de los recursos.
Un plan de monitoreo y evaluación debe especificar:
- Objetivos
- Indicadores, cada uno con su propio objetivo realista usando datos de
referencia como comparación
- La fuente, el método y el plazo de tiempo para la recolección de datos
- El equipo o individuo responsable de las tareas de monitoreo
- Los procedimientos de evaluación de calidad de datos
- Las limitaciones de monitoreo conocidas
- Los planes para el análisis, informe, revisión y uso de los datos
- La efectividad de las actividades y el logro de los objetivos
- Las lecciones aprendidas y las mejores prácticas</t>
  </si>
  <si>
    <t>Plan de procuración de fondos</t>
  </si>
  <si>
    <t>Documento que incluye las tareas y estrategias para captar y generar fondos, los responsables de cada actividad y un cronograma para su realización. Un plan de procuración de fondos debe priorizar actividades y fuentes que ofrezcan las mayores posibilidades de obtener recursos.
El plan de procuración de fondos también contempla fuentes de autofinanciamiento, esto es, actividades para obtener ganancias y garantizar la sustentabilidad de la organización. Para las organizacione está permitido obtener ganancias siempre y cuando éstas sean utilizadas para el cumplimiento de su misión.</t>
  </si>
  <si>
    <t>Plan de protección civil</t>
  </si>
  <si>
    <t>Conjunto de estrategias y mecanismos acordados para que las y los integrantes de una organización sepan qué actividades realizar antes, durante y después de una emergencia o desastre. El Plan permite conocer qué tan segura son las instalaciones y sus alrededores, así como diseñar rutas de evacuación y motivar la participación en simulacros.</t>
  </si>
  <si>
    <t>Plan de seguridad</t>
  </si>
  <si>
    <t>Conjunto de sistemas de administración de seguridad operativa, específicos para la organización y su área de operación.
Un protocolo de seguridad debe incluir:
- Análisis de contexto
- Análisis de amenazas,
- Análisis de vulnerabilidad
- La planificación de contingencia para las situaciones de emergencia importantes
- Medidas de mitigación de riesgos</t>
  </si>
  <si>
    <t>Planeación estratégica (eje estratégico)</t>
  </si>
  <si>
    <t>Temas y criterios referentes al proceso de planeación estratégica, la definición de objetivos estratégicos, el funcionamiento del Consejo y la Asamblea, la estructura organizacional, el liderazgo y la cultura organizacional.</t>
  </si>
  <si>
    <t>Plan estratégico a largo plazo</t>
  </si>
  <si>
    <t>Documento que presenta objetivos estratégicos, resultados esperados, plazos y estrategias puntuales que consideran presupuestos y contexto para que la organización alcance dichos objetivos.
El plan estratégico es el resultado de un proceso de discusión, elaboración, desarrollo e implementación.
A mediano o largo plazo, con la finalidad de alcanzar objetivos y metas planteadas. La planeación estratégica proyecta el rumbo de la organización, en función de sus necesidades fundamentales, el contexto y las oportunidades a futuro.</t>
  </si>
  <si>
    <t>Plan operativo anual (POA)</t>
  </si>
  <si>
    <t>Documento que establece los objetivos del año y las estrategias para lograr dichos objetivos. El plan operativo, alineado al plan estratégico, debe considerar el marco en el que se desarrollará cada proyecto/actividad, así como las necesidades de la organización.
El desarrollo del plan operativo anual implica una fase de planificación (considerando equipos y suministros), un fase de programación de actividades y una fase para definir mecanismos de monitoreo y evaluación del cumplimiento progresivo de objetivos.</t>
  </si>
  <si>
    <t>Población objetivo</t>
  </si>
  <si>
    <t>Personas beneficiarias pretendidas y elegidas para recibir asistencia con base en criterios antropométricos o socioeconómicos.</t>
  </si>
  <si>
    <t>Política de administración de personal</t>
  </si>
  <si>
    <t>Conjunto de reglas y lineamientos referentes al reclutamiento de personal/practicantes/voluntarios, el sistema de pagos, los horarios laborales, las vacaciones y ausencias, los estímulos salariales y no salariales, las acciones afirmativas, la cantidad de horas laborables, la renovación de contratos, entre otros.</t>
  </si>
  <si>
    <t>Política de evaluación de procesos organizacionales</t>
  </si>
  <si>
    <t>Mecanismos para revisar de forma periódica el funcionamiento de los procesos organizacionales (por ejemplo, traslados y adquisiciones), su efectividad y su eficiencia.</t>
  </si>
  <si>
    <t>Política de respaldo de información</t>
  </si>
  <si>
    <t>Reglas e instrucciones para el respaldo periódico de información en equipos de cómputo mediante herramientas específicas como, por ejemplo, discos duros externos y servidores.</t>
  </si>
  <si>
    <t>Política de traspaso de responsabilidades</t>
  </si>
  <si>
    <t xml:space="preserve">Conjunto de instrucciones y criterios para aplicar mecanismos que garanticen una salida ordenada de personal, la preservación de la información, el transpaso de responsabilidadespara que el equipo de la organización </t>
  </si>
  <si>
    <t>Política/plan de género</t>
  </si>
  <si>
    <t>Conjunto de estrategias para promover la equidad entre hombres y mujeres en términos de derechos, libertades, condiciones y oportunidades para alcanzar su potencial y contribuir al desarrollo económico, social y cultural, reconociendo sus aportes diversos.</t>
  </si>
  <si>
    <t>Política de gestión del conocimiento</t>
  </si>
  <si>
    <t>Posicionamiento de la organización acerca de la difusión del conocimiento adquirido, el aprendizaje continuo y el intercambio de ideas. Una política de gestión del conocimiento suele incluir herramientas, iniciativas y procedimientos para lograr un aprovechamiento real y efectivo del capital intelectual de la organización.</t>
  </si>
  <si>
    <t>Presupuesto organizacional</t>
  </si>
  <si>
    <t>Conjunto de los gastos e ingresos previstos para el conjunto de áreas, programas y actividades de la organización, para un determinado periodo de tiempo.</t>
  </si>
  <si>
    <t>Proceso de inducción</t>
  </si>
  <si>
    <t>Conjunto de pasos para la presentar y explicar, a nuevas personas que se integran (personal, voluntarias, practicantes), la historia de la organización, sus líneas de trabajo, la estructura y responsabilidades establecidas, las políticas de la organización, su perspectiva de género, el funcionamiento del área en la que colaborará y las funciones específicas que desempeñará.</t>
  </si>
  <si>
    <t>Promoción de calidad de vida (salud, cuidados)</t>
  </si>
  <si>
    <t>Medidas institucionalizadas para preservar la salud física y mental de las personas colaboradoras dentro y fuera de los espacios de trabajo. Puede incluir flexibilización de horarios, servicios de contención individual y colectiva, un fondo para actividades recreativas y deportivas, entre otroas medidas.</t>
  </si>
  <si>
    <t>Protocolo de actuación para prevenir y reaccionar en casos de acoso y hostigamiento</t>
  </si>
  <si>
    <t>Documento con conjunto de procedimientos específicos para la prevención de casos de acoso y hostigamiento, el señalamiento de conductas inapropiadas, el acompañamiento a las víctimas y la aplicación de las sanciones correspondientes en caso de incumplimiento.</t>
  </si>
  <si>
    <t>Protocolo de actuación para prevenir y reaccionar en casos de discriminación</t>
  </si>
  <si>
    <t>Documento con conjunto de procedimientos específicos para prevención de casos de discriminación, el señalamiento de conductas inapropiadas, el acompañamiento a las víctimas y la aplicación de las sanciones correspondientes en caso de incumplimiento.</t>
  </si>
  <si>
    <t>Rendición de cuentas</t>
  </si>
  <si>
    <t>Tipo de resultado que se transparenta para demostrar que se hace responsable de la gestión. Aunque tiende a traducirse “accountability” como “rendición de cuentas”, el segundo término no es sinónimo y se inclina más por “responsabilidad” o “hacerse responsable de”.</t>
  </si>
  <si>
    <t>Subvenciones</t>
  </si>
  <si>
    <t>Recursos de financiadores o propios de la organización, transferidos a organizaciones postulantes, en forma de donativos, para la realización de proyectos específicos.</t>
  </si>
  <si>
    <t>Transversalización de la perspectiva de género</t>
  </si>
  <si>
    <t>Enfoque que busca visibilizar, en todos los ámbitos organizacionales, la construcción social y cultural de la desigualdad entre hombres y mujeres,  y proponer medidas para contrarrestar dicha construcción.</t>
  </si>
  <si>
    <t>NOMBRE DE LA ORGANIZACIÓN</t>
  </si>
  <si>
    <t>CAPACIDAD INTERNA</t>
  </si>
  <si>
    <t>DESEMPEÑO DE LA ORGANIZACIÓN</t>
  </si>
  <si>
    <t>CONEXIÓN CON EL ENTORNO</t>
  </si>
  <si>
    <t>INFLUENCIA</t>
  </si>
  <si>
    <t>El número estándar de las conexiones de las OSC es de:</t>
  </si>
  <si>
    <t>Ponderación</t>
  </si>
  <si>
    <t>Valor Máximo</t>
  </si>
  <si>
    <t>Valor Alcanzado</t>
  </si>
  <si>
    <r>
      <t>Las conexiones clave de</t>
    </r>
    <r>
      <rPr>
        <sz val="12"/>
        <color theme="1"/>
        <rFont val="Calibri"/>
        <family val="2"/>
        <scheme val="minor"/>
      </rPr>
      <t xml:space="preserve"> </t>
    </r>
    <r>
      <rPr>
        <sz val="12"/>
        <color rgb="FFFF0000"/>
        <rFont val="Calibri"/>
        <family val="2"/>
        <scheme val="minor"/>
      </rPr>
      <t xml:space="preserve">______________ </t>
    </r>
    <r>
      <rPr>
        <sz val="12"/>
        <color theme="1"/>
        <rFont val="Calibri"/>
        <family val="2"/>
        <scheme val="minor"/>
      </rPr>
      <t>es de</t>
    </r>
  </si>
  <si>
    <t>CENTRALIDAD</t>
  </si>
  <si>
    <t>Para acceder a otro actor, la OSC estándar tiene una distancia de:</t>
  </si>
  <si>
    <t>0.17/0</t>
  </si>
  <si>
    <r>
      <rPr>
        <sz val="12"/>
        <color rgb="FFFF0000"/>
        <rFont val="Calibri"/>
        <family val="2"/>
        <scheme val="minor"/>
      </rPr>
      <t xml:space="preserve">____________ </t>
    </r>
    <r>
      <rPr>
        <sz val="12"/>
        <color theme="1"/>
        <rFont val="Calibri"/>
        <family val="2"/>
        <scheme val="minor"/>
      </rPr>
      <t xml:space="preserve"> tiene una distancia de</t>
    </r>
  </si>
  <si>
    <t xml:space="preserve">0.16/0 </t>
  </si>
  <si>
    <t>ROL INTERMEDIARIO</t>
  </si>
  <si>
    <r>
      <t>La OSC estándar es un intermediario con otros actores en</t>
    </r>
    <r>
      <rPr>
        <sz val="12"/>
        <color theme="1"/>
        <rFont val="Calibri"/>
        <family val="2"/>
        <scheme val="minor"/>
      </rPr>
      <t xml:space="preserve">: </t>
    </r>
  </si>
  <si>
    <t xml:space="preserve">0.004 /0 </t>
  </si>
  <si>
    <r>
      <rPr>
        <sz val="12"/>
        <color rgb="FFFF0000"/>
        <rFont val="Calibri"/>
        <family val="2"/>
        <scheme val="minor"/>
      </rPr>
      <t xml:space="preserve">____________ </t>
    </r>
    <r>
      <rPr>
        <sz val="12"/>
        <color theme="1"/>
        <rFont val="Calibri"/>
        <family val="2"/>
        <scheme val="minor"/>
      </rPr>
      <t xml:space="preserve"> es un </t>
    </r>
    <r>
      <rPr>
        <sz val="12"/>
        <color rgb="FFFF0000"/>
        <rFont val="Calibri"/>
        <family val="2"/>
        <scheme val="minor"/>
      </rPr>
      <t>_________</t>
    </r>
    <r>
      <rPr>
        <sz val="12"/>
        <color theme="1"/>
        <rFont val="Calibri"/>
        <family val="2"/>
        <scheme val="minor"/>
      </rPr>
      <t xml:space="preserve"> intermediario con otros actores en: </t>
    </r>
  </si>
  <si>
    <t>0.001/0</t>
  </si>
  <si>
    <t>FORTALEZAS</t>
  </si>
  <si>
    <t>RECOMENDACIONES</t>
  </si>
  <si>
    <t>PAQUETES DE SOLUCIÓN</t>
  </si>
  <si>
    <t>CRONOGRAMA GENERAL</t>
  </si>
  <si>
    <t>FIN</t>
  </si>
  <si>
    <t>DISEÑO DE PROGRAMAS</t>
  </si>
  <si>
    <t>ALIANZAS ESTRATÉGICAS</t>
  </si>
  <si>
    <t>COMUNICACIÓN Y ESTRATEGIA DIGITAL</t>
  </si>
  <si>
    <t>ESTRATEGIAS FINANCIERAS</t>
  </si>
  <si>
    <t>FORTALECIMIENTO LEGAL</t>
  </si>
  <si>
    <t>GÉNERO E INCLUSIÓN</t>
  </si>
  <si>
    <t>MONITOREO Y EVALUACIÓN</t>
  </si>
  <si>
    <t>MOVILIZACIÓN Y GENERACIÓN DE RECURSOS</t>
  </si>
  <si>
    <t>PLANEACION ESTRATÉGICA</t>
  </si>
  <si>
    <t>POR DEFINIR 1</t>
  </si>
  <si>
    <t>POR DEFINIR 2</t>
  </si>
  <si>
    <t>POR DEFINIR 3</t>
  </si>
  <si>
    <t>SISTEMA LOCAL</t>
  </si>
  <si>
    <t>PLANEACIÓN Y LIDERAZGO</t>
  </si>
  <si>
    <t>RESULTADOS</t>
  </si>
  <si>
    <t>ESCALA 4</t>
  </si>
  <si>
    <t>ESCALA 100%</t>
  </si>
  <si>
    <t>Puntaje Ponderado</t>
  </si>
  <si>
    <t>Estrategia y planes operativos</t>
  </si>
  <si>
    <r>
      <t xml:space="preserve">Puntaje 
</t>
    </r>
    <r>
      <rPr>
        <sz val="12"/>
        <color theme="1"/>
        <rFont val="Calibri"/>
        <family val="2"/>
        <scheme val="minor"/>
      </rPr>
      <t>(máximo 4)</t>
    </r>
  </si>
  <si>
    <r>
      <t xml:space="preserve">Porcentaje 
</t>
    </r>
    <r>
      <rPr>
        <sz val="12"/>
        <color theme="1"/>
        <rFont val="Calibri"/>
        <family val="2"/>
        <scheme val="minor"/>
      </rPr>
      <t>(máximo 100%)</t>
    </r>
  </si>
  <si>
    <t>Preguntas Generadoras</t>
  </si>
  <si>
    <t>Respuesta</t>
  </si>
  <si>
    <t>Situación Actual</t>
  </si>
  <si>
    <t xml:space="preserve">Recomendaciones </t>
  </si>
  <si>
    <t>¿Se cuenta con una misión, visión y valores?</t>
  </si>
  <si>
    <t>?</t>
  </si>
  <si>
    <t>1. No se tiene</t>
  </si>
  <si>
    <t>+</t>
  </si>
  <si>
    <t xml:space="preserve"> - Revisar y actualizar misión, visión y valores.
- Generar objetivos estratégicos vinculados a la misión de la organización.
- Realizar un análisis del entorno político en el que opera la organización y necesidades de sus grupos de interés
- Integrar en un documento el análisis del marco normativo aplicable a cada uno de los programas.
- Llevar a cabo un proceso de planeación estratégica en el que el equipo discuta y defina un plan estratégico a tres años alineado a la misión y objetivos de la organización.
- Desarrollar un plan operativo anual por escrito que integre todas las actividades y proyectos de la organización y  defina plazos y recursos para alcanzar los resultados deseados.
- Definir una matriz de indicadores de resultados para medir el cumplimiento de metas y guiar la toma de decisiones institucionales.</t>
  </si>
  <si>
    <t>¿Se han definido objetivos estratégicos vinculados a la misión de la organización?</t>
  </si>
  <si>
    <t>¿Se ha analizado el entorno político y las necesidades de los grupos de interés (stakeholders)?</t>
  </si>
  <si>
    <t>1. No</t>
  </si>
  <si>
    <t>¿Se ha analizado el marco normativo aplicable a los programas de la organización?</t>
  </si>
  <si>
    <t>1. No se analiza</t>
  </si>
  <si>
    <t>¿La organización cuenta con un plan estratégico por escrito y actualizado, producto de una discusión y aprobación de todas las áreas?</t>
  </si>
  <si>
    <t>¿Se cuenta con un plan operativo anual por escrito y actualizado que defina plazos y recursos para alcanzar los resultados esperados?</t>
  </si>
  <si>
    <t>¿Se cuenta con una matriz de indicadores de resultados claves de la organización para guiar la toma de decisiones?</t>
  </si>
  <si>
    <t>Documentación / Evidencia</t>
  </si>
  <si>
    <t>Capacidad Baja (1)</t>
  </si>
  <si>
    <t>Capacidad Intermedia (3)</t>
  </si>
  <si>
    <t>Capacidad Fuerte (4)</t>
  </si>
  <si>
    <t>Misión Visión y Valores</t>
  </si>
  <si>
    <t xml:space="preserve"> - La organización no cuenta con una misión, visión y valores y aún no ha definido objetivos estratégicos.
- No se ha analizado el entorno político, las necesidades de los grupos de interés (stakeholders) y el marco normativo aplicable a los programas.
- La organización no cuenta con un plan estratégico.
- No existe un plan anual operativo ni una matriz de indicadores de resultados.</t>
  </si>
  <si>
    <t xml:space="preserve"> - La organización cuenta con una misión, visión y valores pero no definido objetivos estratégicos.
- El equipo ha analizado el entorno político  aunque no ha identificado las necesidades de los grupos de interés (stakeholders).
- Se ha analizado el marco normativo aplicable a algunos programas.
- La organización cuenta con un plan estratégico aunque no por escrito.
- Existe un plan anual operativo que no siempre es aplicado.
- No se ha creado una matriz de indicadores de resultados.</t>
  </si>
  <si>
    <t xml:space="preserve"> - La organización cuenta con una misión, visión y valores y ha definido objetivos estratégicos.
- Se ha analizado el entorno político y las necesidades de los grupos de interés (stakeholders), y el marco normativo aplicable algunos de los programas.
- La organización cuenta con un plan estratégico  aunque no está actualizado y no siempre se aplica.
- Se cuenta con un plan anual operativo por escrito pero éste no define plazos y recursos para alcanzar los resultados esperados.
- Se tienen algunos indicadores de resultados pero no se utilizan para guiar la toma de decisiones.</t>
  </si>
  <si>
    <t xml:space="preserve"> - La organización cuenta con una misión, visión y valores y ha definido objetivos estratégicos.
 - Se ha analizado el entorno político y las necesidades de los grupos de interés (stakeholders), y el marco normativo aplicable a los programas.
- La organización cuenta con un plan estratégico por escrito y actualizado, producto de la discusión y aprobación del equipo. 
- Se cuenta con un plan anual operativo, por escrito, que define plazos y recursos para alcanzar resultados esperados.
- Se aplican el plan estratégico y el plan operativo.
- Se cuenta con una matriz de indicadores de resultados para guiar la toma de decisiones.</t>
  </si>
  <si>
    <t>Análisis del entorno político y necesidades de grupos de interés</t>
  </si>
  <si>
    <t>Plan operativo anual</t>
  </si>
  <si>
    <t>Matriz de indicadores de resultados claves</t>
  </si>
  <si>
    <t>Cultura organizacional</t>
  </si>
  <si>
    <t>¿Se promueve el cuidado a la seguridad de las personas colaboradoras?</t>
  </si>
  <si>
    <t xml:space="preserve">  - Desarrollar un plan de seguridad para el trabajo en campo.
- Promover la institucionalización de medidas para mejorar la calidad de vida de las personas, como políticas de cuidados, flexibilización de horarios, trabajo desde casa, entre otros.
- Mejorar la comunicación con el equipo respecto a sus necesidades de salud y seguridad.
- Establecer mecanismos para la conservación de los recursos físicos de la organización.
- Definir mecanismos de adaptación de la organización a posibles cambios internos y externos.</t>
  </si>
  <si>
    <r>
      <t>¿Se promueve</t>
    </r>
    <r>
      <rPr>
        <sz val="12"/>
        <color theme="1"/>
        <rFont val="Calibri"/>
        <family val="2"/>
        <scheme val="minor"/>
      </rPr>
      <t xml:space="preserve">, formaliza y materializa </t>
    </r>
    <r>
      <rPr>
        <sz val="12"/>
        <color theme="1"/>
        <rFont val="Calibri"/>
        <family val="2"/>
        <scheme val="minor"/>
      </rPr>
      <t>la mejora de la calidad de vida de las personas?</t>
    </r>
    <r>
      <rPr>
        <sz val="12"/>
        <color theme="1"/>
        <rFont val="Calibri"/>
        <family val="2"/>
        <scheme val="minor"/>
      </rPr>
      <t xml:space="preserve"> (salud, cuidados, flexibilidad de horarios, trabajo en casa, entre otros)</t>
    </r>
  </si>
  <si>
    <r>
      <t xml:space="preserve">¿Se promueve la conservación de los recursos </t>
    </r>
    <r>
      <rPr>
        <sz val="12"/>
        <color theme="1"/>
        <rFont val="Calibri"/>
        <family val="2"/>
        <scheme val="minor"/>
      </rPr>
      <t>materiales</t>
    </r>
    <r>
      <rPr>
        <sz val="12"/>
        <color theme="1"/>
        <rFont val="Calibri"/>
        <family val="2"/>
        <scheme val="minor"/>
      </rPr>
      <t xml:space="preserve"> de la organización?</t>
    </r>
  </si>
  <si>
    <t>¿Existen mecanismos para identificar y adaptarse a cambios en el ambiente interno y externo?</t>
  </si>
  <si>
    <t>Capacidad Básica (2)</t>
  </si>
  <si>
    <t>Plan de seguridad o equivalente</t>
  </si>
  <si>
    <t xml:space="preserve">  - La organización no preserva la seguridad de sus integrantes.
- No se promueven acciones para mejorar la calidad de vida de las personas.
-  La organización no cuenta con mecanismos para la conservación de recursos materiales.
- No se cuenta con mecanismos para responder a los cambios en el ambiente interno y externo.</t>
  </si>
  <si>
    <t xml:space="preserve"> - La organización ha reunido algunas recomendaciones de seguridad.
- Se promueven algunas acciones aisladas para mejorar la calidad de vida de las personas.
- En algunas ocasiones se fomenta la conservación de recursos de la organización.
- La organización no siempre logra adaptarse a los cambios en el ambiente interno y externo y no tiene mecanismos definidos.</t>
  </si>
  <si>
    <t xml:space="preserve"> - La organización tiene un plan de seguridad que se aplica en algunas ocasiones.
- Se promueven acciones para mejorar la calidad de vida de las personas pero no están institucionalizadas.
- Se fomenta la conservación de recursos de la organización pero no existen mecanismos por escrito.
- Aunque la organización no cuenta con mecanismos definidos, logra adaptarse a cambios en el ambiente interno y externo.</t>
  </si>
  <si>
    <t xml:space="preserve"> - La organización aplica consistentemente su plan de seguridad.
- Están institucionalizadas medidas para promover la mejora de la calidad de vida de las personas, como cuidados, atención de salud y flexibilidad de horarios.
- Se fomenta La conservación de todos los recursos de La organización con mecanismos escritos.
- La organización ha establecido mecanismos para adaptarse a los cambios en el ambiente interno y externo.</t>
  </si>
  <si>
    <t>Políticas de cuidado / mantenimiento de recursos materiales</t>
  </si>
  <si>
    <t>Estructura organizacional y mejora continua</t>
  </si>
  <si>
    <r>
      <t>¿La estructura de la organización está alineada con la planeación estratégica y las expectativas organizacionales?</t>
    </r>
    <r>
      <rPr>
        <sz val="12"/>
        <color theme="1"/>
        <rFont val="Calibri"/>
        <family val="2"/>
        <scheme val="minor"/>
      </rPr>
      <t/>
    </r>
  </si>
  <si>
    <t xml:space="preserve"> - Revisar y actualizar la estructura de la organización de forma que esté alineada a los objetivos estratégicos y la planeación estratégica.
- Establecer por escrito la separación de funciones operativa/técnicas y administrativas.
- Definir mecanismos de colaboración entre áreas y darlos a conocer al equipo.
- Socializar entre el equipo metas, planes de acción y el cumplimiento de objetivos.
- Planear sesiones de trabajo con el equipo para diseñar estrategias de mejora continua.</t>
  </si>
  <si>
    <r>
      <t xml:space="preserve">¿Están separadas con claridad las funciones administrativas y </t>
    </r>
    <r>
      <rPr>
        <sz val="12"/>
        <color theme="1"/>
        <rFont val="Calibri"/>
        <family val="2"/>
        <scheme val="minor"/>
      </rPr>
      <t>operativas / técnicas</t>
    </r>
    <r>
      <rPr>
        <sz val="12"/>
        <color theme="1"/>
        <rFont val="Calibri"/>
        <family val="2"/>
        <scheme val="minor"/>
      </rPr>
      <t>?</t>
    </r>
  </si>
  <si>
    <t>¿Se fomenta la colaboración entre las distintas áreas de la organización?</t>
  </si>
  <si>
    <t>¿Se da a conocer al equipo las metas, planes de acción y el cumplimiento progresivo de las metas?</t>
  </si>
  <si>
    <t>1. No / No están definidos</t>
  </si>
  <si>
    <t>¿Se realizan actividades con personas de diferentes niveles de la organización para diseñar estrategias de mejora continua?</t>
  </si>
  <si>
    <t>Presentaciones o reportes de avances de metas y planes de acción</t>
  </si>
  <si>
    <r>
      <t xml:space="preserve"> - La estructura no está alineada a la planeación estratégica.
- La estructura no separa funciones operativ</t>
    </r>
    <r>
      <rPr>
        <sz val="12"/>
        <color theme="1"/>
        <rFont val="Calibri"/>
        <family val="2"/>
        <scheme val="minor"/>
      </rPr>
      <t>as y administrativas.</t>
    </r>
    <r>
      <rPr>
        <sz val="12"/>
        <color theme="1"/>
        <rFont val="Calibri"/>
        <family val="2"/>
        <scheme val="minor"/>
      </rPr>
      <t xml:space="preserve">
- No se promueve la colaboración entre áreas y no se difunde entre el equipo las metas o los planes de acción.
- La organización no ha diseñado estrategias de mejora continua.</t>
    </r>
    <r>
      <rPr>
        <sz val="12"/>
        <color theme="1"/>
        <rFont val="Calibri"/>
        <family val="2"/>
        <scheme val="minor"/>
      </rPr>
      <t xml:space="preserve">
</t>
    </r>
  </si>
  <si>
    <r>
      <t xml:space="preserve"> -  La estructura no está alineada a la planeación estratégica.
- La estructura distingue las funciones operativa</t>
    </r>
    <r>
      <rPr>
        <sz val="12"/>
        <color theme="1"/>
        <rFont val="Calibri"/>
        <family val="2"/>
        <scheme val="minor"/>
      </rPr>
      <t xml:space="preserve">s y administrativas pero no se respeta.
</t>
    </r>
    <r>
      <rPr>
        <sz val="12"/>
        <color theme="1"/>
        <rFont val="Calibri"/>
        <family val="2"/>
        <scheme val="minor"/>
      </rPr>
      <t>- Se fomenta la colaboración entre algunas áreas pero no se difunden entre el equipo las metas, planes de acción y el cumplimiento progresivo de metas.
- Las sugerencias de algunos miembros del equipo se retoman en el diseño de estrategias de mejora continua.</t>
    </r>
  </si>
  <si>
    <t xml:space="preserve"> - La organización tiene una estructura alineada a la planeación estratégica.
- La estructura distingue las funciones operativas y administrativas y se respeta casi siempre.
- Se fomenta la colaboración entre las diferentes áreas y se da a conocer al equipo las metas pero no los planes de acción o su cumplimiento.
- La organización considera las sugerencias de integrantes de diferentes niveles participen en el diseño de estrategias de mejora continua.
</t>
  </si>
  <si>
    <t xml:space="preserve"> - La organización tiene una estructura alineada a la planeación estratégica.
- La estructura, que distingue funciones operativas y administrativas, se respeta siempre.
- Se fomenta la colaboración entre las diferentes áreas y se da a conocer al equipo las metas, planes de acción y su cumplimiento progresivo.
- La organización cuenta con procedimientos definidos y los sigue para que integrantes de diferentes niveles participen en el diseño de estrategias de mejora continua.</t>
  </si>
  <si>
    <t>Compilado de estrategias de mejora continua</t>
  </si>
  <si>
    <t>Organigrama</t>
  </si>
  <si>
    <t>Manual de Organización</t>
  </si>
  <si>
    <t>Liderazgo y Gobernanza</t>
  </si>
  <si>
    <t>¿Las personas que integran el Consejo o Patronato participan en el desarrollo y revisión de la misión y visión?</t>
  </si>
  <si>
    <t xml:space="preserve"> - Definir por escrito el rol del Consejo o Patronato en la revisión de la misión y visión de la organización.
- Impulsar acciones para que el Consejo o Patronato documente y garantice la igualdad de género en cuanto a representación, voz y voto de mujeres y hombres.
- Tomar medidas para que el Consejo o Patronato funcione de manera independiente a la estructura organizacional y ese principio quede establecido por escrito.
- Establecer por escrito los criterios de integración del Consejo o Patronato de manera que esté integrado por personas de diversas áreas de experiencia relevantes a los objetivos de la organización.
- Definir por escrito las funciones, responsabilidades y periodicidad de las reuniones del Consejo o Patronato.</t>
  </si>
  <si>
    <t>¿En la toma de decisiones del Consejo o Patronato, se considera la igualdad de género en cuanto a la representación, voz y voto de mujeres y hombres?</t>
  </si>
  <si>
    <t>¿El Consejo o Patronato es independiente a la estructura operativa de la organización?</t>
  </si>
  <si>
    <t>¿El Consejo o Patronato está integrado por miembros de diversas áreas de experiencia?</t>
  </si>
  <si>
    <t>1. Sí</t>
  </si>
  <si>
    <r>
      <t>¿Están documentadas</t>
    </r>
    <r>
      <rPr>
        <sz val="12"/>
        <color theme="1"/>
        <rFont val="Calibri"/>
        <family val="2"/>
        <scheme val="minor"/>
      </rPr>
      <t xml:space="preserve"> y se siguen</t>
    </r>
    <r>
      <rPr>
        <sz val="12"/>
        <color theme="1"/>
        <rFont val="Calibri"/>
        <family val="2"/>
        <scheme val="minor"/>
      </rPr>
      <t xml:space="preserve"> las funciones, responsabilidades y periodicidad de reuniones del Consejo o Patronato?</t>
    </r>
  </si>
  <si>
    <t>Acta constitutiva que establezca integración y funcionamiento del Consejo</t>
  </si>
  <si>
    <r>
      <t xml:space="preserve"> - El Consejo o Patronato no participa en el desarrollo y revisión de la misión y visión.
- En la toma de decisiones del Consejo no se considera necesaria la igualdad de género.</t>
    </r>
    <r>
      <rPr>
        <sz val="12"/>
        <color theme="1"/>
        <rFont val="Calibri"/>
        <family val="2"/>
        <scheme val="minor"/>
      </rPr>
      <t xml:space="preserve">
- El Consejo depende de la estructura organizacional y está integrado por amigos sin experiencia en los temas de la organización.
- El Consejo no tiene definida la periodicidad de sus reuniones, las responsabilidades n  las funciones de sus integrantes.</t>
    </r>
  </si>
  <si>
    <r>
      <t xml:space="preserve"> - El Consejo o Patronato participó en una ocasión en la revisión de la misión y visión de la organización.
- En la toma de decisiones del Consejo se considera la igualdad de género en cuanto a representación de hombres y mujeres.</t>
    </r>
    <r>
      <rPr>
        <sz val="12"/>
        <color theme="1"/>
        <rFont val="Calibri"/>
        <family val="2"/>
        <scheme val="minor"/>
      </rPr>
      <t xml:space="preserve">
- El Consejo depende de la estructura organizacional y está integrado por miembros de una sola área de experiencia.
- El Consejo tiene definida la periodicidad de sus reuniones, pero no las funciones y responsabilidades de sus integrantes.</t>
    </r>
  </si>
  <si>
    <t xml:space="preserve"> - El Consejo o Patronato participa en la revisión de la misión y visión de la organización.
- En la toma de decisiones del Consejo se considera que debe haber igual representación y participación de hombres y mujeres.
- El Consejo es independiente de la estructura organizacional y está integrado por miembros de una sola área de experiencia.
- El Consejo tiene definida la periodicidad de sus reuniones y algunas de las responsabilidades de sus integrantes.</t>
  </si>
  <si>
    <t xml:space="preserve"> - El Consejo o Patronato participa en el desarrollo y revisión de la misión y visión de la organización.
- En la toma de decisiones del Consejo se considera que debe haber igual representación, participación y voto de hombres y mujeres.
- El Consejo es independiente de la estructura organizacional y está integrado por miembros de diversas áreas de experiencia.
- El Consejo tiene definidas funciones, responsabilidades y periodicidad de reuniones.</t>
  </si>
  <si>
    <t>Documento con funciones, responsabilidades y periodicidad de reuniones del Consejo</t>
  </si>
  <si>
    <t>GESTIÓN DE PROGRAMAS</t>
  </si>
  <si>
    <t>Vinculación y rendición de cuentas</t>
  </si>
  <si>
    <t>¿Se dan a conocer los resultados de los programas y el manejo de recursos a los financiadores?</t>
  </si>
  <si>
    <t xml:space="preserve"> - Establecer un canal de comunicación formal con financiadores para informarles de los resultados de los programas y el manejo de los recursos.
- Ampliar y fortalecer vías de comunicación con la población objetivo para informarles de los hallazgos de los programas.
- Establecer mecanismos escritos para recabar la visión de la ciudadanía sobre los programas y servicios de la organización.</t>
  </si>
  <si>
    <t>¿Se comunica a la población objetivo los hallazgos de los programas?</t>
  </si>
  <si>
    <r>
      <t xml:space="preserve">¿Se cuenta con mecanismos documentados, aplicados y actualizados para contar con retroalimentación de la ciudadanía sobre los programas y servicios de la </t>
    </r>
    <r>
      <rPr>
        <sz val="12"/>
        <color theme="1"/>
        <rFont val="Calibri"/>
        <family val="2"/>
        <scheme val="minor"/>
      </rPr>
      <t>organización?</t>
    </r>
  </si>
  <si>
    <t>Compilado de informes / reportes dirigidos a financiadores</t>
  </si>
  <si>
    <t xml:space="preserve"> - La organización no informa a sus financiadores sobre los resultados de sus programas y el manejo de recursos.
- No se tienen establecidos canales de comunicación con la población objetivo.
- No se recibe retroalimentación de la ciudadanía.</t>
  </si>
  <si>
    <r>
      <t xml:space="preserve"> - La organización </t>
    </r>
    <r>
      <rPr>
        <sz val="12"/>
        <color theme="1"/>
        <rFont val="Calibri"/>
        <family val="2"/>
        <scheme val="minor"/>
      </rPr>
      <t xml:space="preserve"> informa</t>
    </r>
    <r>
      <rPr>
        <sz val="12"/>
        <color theme="1"/>
        <rFont val="Calibri"/>
        <family val="2"/>
        <scheme val="minor"/>
      </rPr>
      <t xml:space="preserve"> ocasionalmente</t>
    </r>
    <r>
      <rPr>
        <sz val="12"/>
        <color theme="1"/>
        <rFont val="Calibri"/>
        <family val="2"/>
        <scheme val="minor"/>
      </rPr>
      <t xml:space="preserve"> a </t>
    </r>
    <r>
      <rPr>
        <sz val="12"/>
        <color theme="1"/>
        <rFont val="Calibri"/>
        <family val="2"/>
        <scheme val="minor"/>
      </rPr>
      <t>algunos de lo</t>
    </r>
    <r>
      <rPr>
        <sz val="12"/>
        <color theme="1"/>
        <rFont val="Calibri"/>
        <family val="2"/>
        <scheme val="minor"/>
      </rPr>
      <t xml:space="preserve">s financiadores sobre los resultados de sus programas y el manejo de recursos.
- </t>
    </r>
    <r>
      <rPr>
        <sz val="12"/>
        <color theme="1"/>
        <rFont val="Calibri"/>
        <family val="2"/>
        <scheme val="minor"/>
      </rPr>
      <t>Se tiene un canal de comunicación con la población objetivo pero no se usa para informar sobre los hallazgos de los programas.</t>
    </r>
    <r>
      <rPr>
        <sz val="12"/>
        <color theme="1"/>
        <rFont val="Calibri"/>
        <family val="2"/>
        <scheme val="minor"/>
      </rPr>
      <t xml:space="preserve">
- </t>
    </r>
    <r>
      <rPr>
        <sz val="12"/>
        <color theme="1"/>
        <rFont val="Calibri"/>
        <family val="2"/>
        <scheme val="minor"/>
      </rPr>
      <t>Esporádicamente se recibe retroalimentación de la ciudadanía sobre los programas y servicios de la organización.</t>
    </r>
  </si>
  <si>
    <r>
      <t xml:space="preserve"> - La organización  informa a algunos de los financiadores sobre los resultados de sus programas pero no sobre el manejo de los recursos.</t>
    </r>
    <r>
      <rPr>
        <sz val="12"/>
        <color theme="1"/>
        <rFont val="Calibri"/>
        <family val="2"/>
        <scheme val="minor"/>
      </rPr>
      <t xml:space="preserve">
- </t>
    </r>
    <r>
      <rPr>
        <sz val="12"/>
        <color theme="1"/>
        <rFont val="Calibri"/>
        <family val="2"/>
        <scheme val="minor"/>
      </rPr>
      <t>Existe u</t>
    </r>
    <r>
      <rPr>
        <sz val="12"/>
        <color theme="1"/>
        <rFont val="Calibri"/>
        <family val="2"/>
        <scheme val="minor"/>
      </rPr>
      <t xml:space="preserve">n canal de comunicación con la población objetivo </t>
    </r>
    <r>
      <rPr>
        <sz val="12"/>
        <color theme="1"/>
        <rFont val="Calibri"/>
        <family val="2"/>
        <scheme val="minor"/>
      </rPr>
      <t>que se usa ocasionalmente pa</t>
    </r>
    <r>
      <rPr>
        <sz val="12"/>
        <color theme="1"/>
        <rFont val="Calibri"/>
        <family val="2"/>
        <scheme val="minor"/>
      </rPr>
      <t xml:space="preserve">ra informar sobre los hallazgos de los programas.
- </t>
    </r>
    <r>
      <rPr>
        <sz val="12"/>
        <color theme="1"/>
        <rFont val="Calibri"/>
        <family val="2"/>
        <scheme val="minor"/>
      </rPr>
      <t xml:space="preserve">La organización recibe </t>
    </r>
    <r>
      <rPr>
        <sz val="12"/>
        <color theme="1"/>
        <rFont val="Calibri"/>
        <family val="2"/>
        <scheme val="minor"/>
      </rPr>
      <t>retroalimentación de la ciudadanía sobre l</t>
    </r>
    <r>
      <rPr>
        <sz val="12"/>
        <color theme="1"/>
        <rFont val="Calibri"/>
        <family val="2"/>
        <scheme val="minor"/>
      </rPr>
      <t>os</t>
    </r>
    <r>
      <rPr>
        <sz val="12"/>
        <color theme="1"/>
        <rFont val="Calibri"/>
        <family val="2"/>
        <scheme val="minor"/>
      </rPr>
      <t xml:space="preserve"> programas y servicios de la organización</t>
    </r>
    <r>
      <rPr>
        <sz val="12"/>
        <color theme="1"/>
        <rFont val="Calibri"/>
        <family val="2"/>
        <scheme val="minor"/>
      </rPr>
      <t xml:space="preserve"> pero no documenta el proceso.</t>
    </r>
  </si>
  <si>
    <r>
      <t xml:space="preserve"> - La organización  informa</t>
    </r>
    <r>
      <rPr>
        <sz val="12"/>
        <color theme="1"/>
        <rFont val="Calibri"/>
        <family val="2"/>
        <scheme val="minor"/>
      </rPr>
      <t xml:space="preserve"> por canales formales</t>
    </r>
    <r>
      <rPr>
        <sz val="12"/>
        <color theme="1"/>
        <rFont val="Calibri"/>
        <family val="2"/>
        <scheme val="minor"/>
      </rPr>
      <t xml:space="preserve"> a los financiadores sobre los resultados de sus programas </t>
    </r>
    <r>
      <rPr>
        <sz val="12"/>
        <color theme="1"/>
        <rFont val="Calibri"/>
        <family val="2"/>
        <scheme val="minor"/>
      </rPr>
      <t>y el</t>
    </r>
    <r>
      <rPr>
        <sz val="12"/>
        <color theme="1"/>
        <rFont val="Calibri"/>
        <family val="2"/>
        <scheme val="minor"/>
      </rPr>
      <t xml:space="preserve"> manejo de los recursos.
- Existe</t>
    </r>
    <r>
      <rPr>
        <sz val="12"/>
        <color theme="1"/>
        <rFont val="Calibri"/>
        <family val="2"/>
        <scheme val="minor"/>
      </rPr>
      <t xml:space="preserve"> un </t>
    </r>
    <r>
      <rPr>
        <sz val="12"/>
        <color theme="1"/>
        <rFont val="Calibri"/>
        <family val="2"/>
        <scheme val="minor"/>
      </rPr>
      <t>canal de comunicación con la población objetivo que se u</t>
    </r>
    <r>
      <rPr>
        <sz val="12"/>
        <color theme="1"/>
        <rFont val="Calibri"/>
        <family val="2"/>
        <scheme val="minor"/>
      </rPr>
      <t>tiliza constantemente l</t>
    </r>
    <r>
      <rPr>
        <sz val="12"/>
        <color theme="1"/>
        <rFont val="Calibri"/>
        <family val="2"/>
        <scheme val="minor"/>
      </rPr>
      <t xml:space="preserve">os hallazgos de los programas.
- La organización </t>
    </r>
    <r>
      <rPr>
        <sz val="12"/>
        <color theme="1"/>
        <rFont val="Calibri"/>
        <family val="2"/>
        <scheme val="minor"/>
      </rPr>
      <t xml:space="preserve">ha establecido mecanismos para recabar y documentar </t>
    </r>
    <r>
      <rPr>
        <sz val="12"/>
        <color theme="1"/>
        <rFont val="Calibri"/>
        <family val="2"/>
        <scheme val="minor"/>
      </rPr>
      <t xml:space="preserve">retroalimentación de la ciudadanía sobre los programas y servicios </t>
    </r>
    <r>
      <rPr>
        <sz val="12"/>
        <color theme="1"/>
        <rFont val="Calibri"/>
        <family val="2"/>
        <scheme val="minor"/>
      </rPr>
      <t>ofrecidos.</t>
    </r>
  </si>
  <si>
    <t>Compilado de informes / reportes dirigidos a la población objetivo</t>
  </si>
  <si>
    <t>Documentos en los que se evidencie la retroalimentación de la ciudadanía</t>
  </si>
  <si>
    <t>Impacto social</t>
  </si>
  <si>
    <r>
      <t>¿La organización cuenta con un</t>
    </r>
    <r>
      <rPr>
        <sz val="12"/>
        <color theme="1"/>
        <rFont val="Calibri"/>
        <family val="2"/>
        <scheme val="minor"/>
      </rPr>
      <t xml:space="preserve"> plan</t>
    </r>
    <r>
      <rPr>
        <sz val="12"/>
        <color theme="1"/>
        <rFont val="Calibri"/>
        <family val="2"/>
        <scheme val="minor"/>
      </rPr>
      <t xml:space="preserve"> </t>
    </r>
    <r>
      <rPr>
        <sz val="12"/>
        <color theme="1"/>
        <rFont val="Calibri"/>
        <family val="2"/>
        <scheme val="minor"/>
      </rPr>
      <t>estratégico</t>
    </r>
    <r>
      <rPr>
        <sz val="12"/>
        <color theme="1"/>
        <rFont val="Calibri"/>
        <family val="2"/>
        <scheme val="minor"/>
      </rPr>
      <t xml:space="preserve"> por escrito para elegir y mantener determinadas alianzas?</t>
    </r>
  </si>
  <si>
    <t xml:space="preserve"> - Generar por escrito un plan de alianzas que establezca los criterios para establecer alianzas.
- Definir las características de la participación de la organización en alianzas bilaterales y redes locales y nacionales.</t>
  </si>
  <si>
    <t>¿La organización aprovecha su participación en redes locales? (acceder a mejores prácticas, donantes, oportunidades de articulación, u otros beneficios concretos. )</t>
  </si>
  <si>
    <t>1. No tiene participación</t>
  </si>
  <si>
    <t>¿La organización aprovecha su participación en redes nacionales? ( acceder a mejores prácticas, donantes, oportunidades de articulación, u otros beneficios concretos. )</t>
  </si>
  <si>
    <t>Plan estratégico de alianzas  o equivalente</t>
  </si>
  <si>
    <t>No se cuenta con un plan para generar y fortalecer alianzas estratégicas. La organización no participa en redes locales o nacionales.</t>
  </si>
  <si>
    <t>Se cuenta con un plan para generar alianzas aunque éste no está alineado a la planeación estratégica. La organización aprovecha su participación en redes locales para conocer buenas prácticas.</t>
  </si>
  <si>
    <t>Se cuenta con un plan alineado a la planeación estratégica para generar alianzas. La organización aprovecha su participación en redes locales y nacionales para conocer buenas prácticas, fuentes de financiamiento y oportunidades de articulación.</t>
  </si>
  <si>
    <t>Se cuenta por escrito con un plan alineado a la planeación estratégica para generar y fortalecer alianzas. La organización aprovecha su participación en redes locales y nacionales para conocer buenas prácticas, fuentes de financiamiento y oportunidades de articulación.</t>
  </si>
  <si>
    <t>Lista de afiliación de la red local</t>
  </si>
  <si>
    <t>Lista de afiliación de la red nacional</t>
  </si>
  <si>
    <t>Transparencia</t>
  </si>
  <si>
    <t>¿La organización ha definido criterios para determinar qué información es pública frente a la que es reservada?</t>
  </si>
  <si>
    <t xml:space="preserve"> - Definir y aplicar en la práctica criterios para distinguir información pública y reservada.
- Enlistar las obligaciones de transparencia con las que debe cumplir la organización y diseñar una estrategia para lograr su pleno cumplimiento.
- Actualizar la página de internet para que se presente la información sobre programas y servicios de manera accesible a la población objetivo.</t>
  </si>
  <si>
    <t>¿Se cumple con las obligaciones en materia de transparencia?</t>
  </si>
  <si>
    <t>¿La información en el portal de internet resulta accesible para la población objetivo?</t>
  </si>
  <si>
    <t>0. N/A</t>
  </si>
  <si>
    <t>N/A</t>
  </si>
  <si>
    <t xml:space="preserve"> - La organización no distingue entre la información pública y reservada.
- La organización no cumple con ninguna de las obligaciones en materia de transparencia.
- En el portal de internet no existe información sobre los programas, servicios y mecanismos de contacto.</t>
  </si>
  <si>
    <r>
      <t xml:space="preserve"> - </t>
    </r>
    <r>
      <rPr>
        <sz val="12"/>
        <color theme="1"/>
        <rFont val="Calibri"/>
        <family val="2"/>
        <scheme val="minor"/>
      </rPr>
      <t xml:space="preserve">La organización distingue </t>
    </r>
    <r>
      <rPr>
        <sz val="12"/>
        <color theme="1"/>
        <rFont val="Calibri"/>
        <family val="2"/>
        <scheme val="minor"/>
      </rPr>
      <t>entre la</t>
    </r>
    <r>
      <rPr>
        <sz val="12"/>
        <color theme="1"/>
        <rFont val="Calibri"/>
        <family val="2"/>
        <scheme val="minor"/>
      </rPr>
      <t xml:space="preserve"> información pública y </t>
    </r>
    <r>
      <rPr>
        <sz val="12"/>
        <color theme="1"/>
        <rFont val="Calibri"/>
        <family val="2"/>
        <scheme val="minor"/>
      </rPr>
      <t>reservad</t>
    </r>
    <r>
      <rPr>
        <sz val="12"/>
        <color theme="1"/>
        <rFont val="Calibri"/>
        <family val="2"/>
        <scheme val="minor"/>
      </rPr>
      <t>a</t>
    </r>
    <r>
      <rPr>
        <sz val="12"/>
        <color theme="1"/>
        <rFont val="Calibri"/>
        <family val="2"/>
        <scheme val="minor"/>
      </rPr>
      <t>.
-  Se cumple</t>
    </r>
    <r>
      <rPr>
        <sz val="12"/>
        <color theme="1"/>
        <rFont val="Calibri"/>
        <family val="2"/>
        <scheme val="minor"/>
      </rPr>
      <t xml:space="preserve"> con algunas </t>
    </r>
    <r>
      <rPr>
        <sz val="12"/>
        <color theme="1"/>
        <rFont val="Calibri"/>
        <family val="2"/>
        <scheme val="minor"/>
      </rPr>
      <t xml:space="preserve">de </t>
    </r>
    <r>
      <rPr>
        <sz val="12"/>
        <color theme="1"/>
        <rFont val="Calibri"/>
        <family val="2"/>
        <scheme val="minor"/>
      </rPr>
      <t>las obligaciones en materia de transparencia</t>
    </r>
    <r>
      <rPr>
        <sz val="12"/>
        <color theme="1"/>
        <rFont val="Calibri"/>
        <family val="2"/>
        <scheme val="minor"/>
      </rPr>
      <t xml:space="preserve">.
- </t>
    </r>
    <r>
      <rPr>
        <sz val="12"/>
        <color theme="1"/>
        <rFont val="Calibri"/>
        <family val="2"/>
        <scheme val="minor"/>
      </rPr>
      <t>En el portal de internet existe información sobre</t>
    </r>
    <r>
      <rPr>
        <sz val="12"/>
        <color theme="1"/>
        <rFont val="Calibri"/>
        <family val="2"/>
        <scheme val="minor"/>
      </rPr>
      <t xml:space="preserve"> algunos de</t>
    </r>
    <r>
      <rPr>
        <sz val="12"/>
        <color theme="1"/>
        <rFont val="Calibri"/>
        <family val="2"/>
        <scheme val="minor"/>
      </rPr>
      <t xml:space="preserve"> los programas</t>
    </r>
    <r>
      <rPr>
        <sz val="12"/>
        <color theme="1"/>
        <rFont val="Calibri"/>
        <family val="2"/>
        <scheme val="minor"/>
      </rPr>
      <t xml:space="preserve"> y</t>
    </r>
    <r>
      <rPr>
        <sz val="12"/>
        <color theme="1"/>
        <rFont val="Calibri"/>
        <family val="2"/>
        <scheme val="minor"/>
      </rPr>
      <t xml:space="preserve"> servicios</t>
    </r>
    <r>
      <rPr>
        <sz val="12"/>
        <color theme="1"/>
        <rFont val="Calibri"/>
        <family val="2"/>
        <scheme val="minor"/>
      </rPr>
      <t>.</t>
    </r>
  </si>
  <si>
    <r>
      <t xml:space="preserve"> - </t>
    </r>
    <r>
      <rPr>
        <sz val="12"/>
        <color theme="1"/>
        <rFont val="Calibri"/>
        <family val="2"/>
        <scheme val="minor"/>
      </rPr>
      <t xml:space="preserve">La organización distingue </t>
    </r>
    <r>
      <rPr>
        <sz val="12"/>
        <color theme="1"/>
        <rFont val="Calibri"/>
        <family val="2"/>
        <scheme val="minor"/>
      </rPr>
      <t>entre la</t>
    </r>
    <r>
      <rPr>
        <sz val="12"/>
        <color theme="1"/>
        <rFont val="Calibri"/>
        <family val="2"/>
        <scheme val="minor"/>
      </rPr>
      <t xml:space="preserve"> información pública y </t>
    </r>
    <r>
      <rPr>
        <sz val="12"/>
        <color theme="1"/>
        <rFont val="Calibri"/>
        <family val="2"/>
        <scheme val="minor"/>
      </rPr>
      <t>reserva</t>
    </r>
    <r>
      <rPr>
        <sz val="12"/>
        <color theme="1"/>
        <rFont val="Calibri"/>
        <family val="2"/>
        <scheme val="minor"/>
      </rPr>
      <t>da</t>
    </r>
    <r>
      <rPr>
        <sz val="12"/>
        <color theme="1"/>
        <rFont val="Calibri"/>
        <family val="2"/>
        <scheme val="minor"/>
      </rPr>
      <t xml:space="preserve">.
- Se </t>
    </r>
    <r>
      <rPr>
        <sz val="12"/>
        <color theme="1"/>
        <rFont val="Calibri"/>
        <family val="2"/>
        <scheme val="minor"/>
      </rPr>
      <t xml:space="preserve">cumple con </t>
    </r>
    <r>
      <rPr>
        <sz val="12"/>
        <color theme="1"/>
        <rFont val="Calibri"/>
        <family val="2"/>
        <scheme val="minor"/>
      </rPr>
      <t>la mayoría de</t>
    </r>
    <r>
      <rPr>
        <sz val="12"/>
        <color theme="1"/>
        <rFont val="Calibri"/>
        <family val="2"/>
        <scheme val="minor"/>
      </rPr>
      <t xml:space="preserve"> las obligaciones en materia de transparencia.</t>
    </r>
    <r>
      <rPr>
        <sz val="12"/>
        <color theme="1"/>
        <rFont val="Calibri"/>
        <family val="2"/>
        <scheme val="minor"/>
      </rPr>
      <t xml:space="preserve">
- </t>
    </r>
    <r>
      <rPr>
        <sz val="12"/>
        <color theme="1"/>
        <rFont val="Calibri"/>
        <family val="2"/>
        <scheme val="minor"/>
      </rPr>
      <t xml:space="preserve">En el portal de internet </t>
    </r>
    <r>
      <rPr>
        <sz val="12"/>
        <color theme="1"/>
        <rFont val="Calibri"/>
        <family val="2"/>
        <scheme val="minor"/>
      </rPr>
      <t xml:space="preserve">hay información poco accesible </t>
    </r>
    <r>
      <rPr>
        <sz val="12"/>
        <color theme="1"/>
        <rFont val="Calibri"/>
        <family val="2"/>
        <scheme val="minor"/>
      </rPr>
      <t>sobre los programas</t>
    </r>
    <r>
      <rPr>
        <sz val="12"/>
        <color theme="1"/>
        <rFont val="Calibri"/>
        <family val="2"/>
        <scheme val="minor"/>
      </rPr>
      <t xml:space="preserve"> y </t>
    </r>
    <r>
      <rPr>
        <sz val="12"/>
        <color theme="1"/>
        <rFont val="Calibri"/>
        <family val="2"/>
        <scheme val="minor"/>
      </rPr>
      <t>servicios</t>
    </r>
    <r>
      <rPr>
        <sz val="12"/>
        <color theme="1"/>
        <rFont val="Calibri"/>
        <family val="2"/>
        <scheme val="minor"/>
      </rPr>
      <t>.</t>
    </r>
  </si>
  <si>
    <t xml:space="preserve"> - La organización distingue entre la información pública y reservada.
- Se cumple con todas las obligaciones en materia de transparencia.
- En el portal de internet hay información accesible y actualizada sobre los programas, servicios y mecanismos de contacto.</t>
  </si>
  <si>
    <t>Procuración y diversificación de fondos</t>
  </si>
  <si>
    <r>
      <rPr>
        <sz val="12"/>
        <color theme="1"/>
        <rFont val="Calibri"/>
        <family val="2"/>
        <scheme val="minor"/>
      </rPr>
      <t>¿Existe un plan de procuración de fondos que se evalúe y actualice periódicamente?</t>
    </r>
    <r>
      <rPr>
        <sz val="12"/>
        <color theme="1"/>
        <rFont val="Calibri"/>
        <family val="2"/>
        <scheme val="minor"/>
      </rPr>
      <t/>
    </r>
  </si>
  <si>
    <t xml:space="preserve"> - Desarrollar un plan de sostenibilidad financiera.
- Generar un plan de procuración de fondos que permita diversificar fuentes de financiamiento y pueda ser periódicamente evaluado y actualizado.
- Definir acciones para ampliar las fuentes de financiamiento de la organización.
- Establecer mecanismos para generar un fondo patrimonial equivalente a al menos un año de operación de la organización.
- Asignar a una persona capacitada dentro de la organización tareas específicas para la procuración de fondos de la organización.</t>
  </si>
  <si>
    <r>
      <t>¿</t>
    </r>
    <r>
      <rPr>
        <sz val="12"/>
        <color theme="1"/>
        <rFont val="Calibri"/>
        <family val="2"/>
        <scheme val="minor"/>
      </rPr>
      <t xml:space="preserve">Se ha logrado </t>
    </r>
    <r>
      <rPr>
        <sz val="12"/>
        <color theme="1"/>
        <rFont val="Calibri"/>
        <family val="2"/>
        <scheme val="minor"/>
      </rPr>
      <t>que la organización cuente con más de dos fuentes de financiamiento?</t>
    </r>
  </si>
  <si>
    <t>1. No, la organización depende de dos fuentes de financiamiento</t>
  </si>
  <si>
    <r>
      <t>¿Cuenta la organización con un fondo patrimonial</t>
    </r>
    <r>
      <rPr>
        <sz val="12"/>
        <color rgb="FFFF0000"/>
        <rFont val="Calibri"/>
        <family val="2"/>
        <scheme val="minor"/>
      </rPr>
      <t xml:space="preserve"> </t>
    </r>
    <r>
      <rPr>
        <sz val="12"/>
        <rFont val="Calibri"/>
        <family val="2"/>
        <scheme val="minor"/>
      </rPr>
      <t>equivalente a, al menos, un año de operación?</t>
    </r>
  </si>
  <si>
    <t>¿Ha logrado evitarse problemas de flujo de efectivo e ingreso neto positivo en los últimos dos años?</t>
  </si>
  <si>
    <t xml:space="preserve"> - La organización no ha establecido un plan de procuración de fondos que le permita conseguir y mantener fuentes de financiamiento.
- La organización no cuenta con un fondo patrimonial.
- En los últimos dos años ha surgido más de un problema de flujo de efectivo e ingreso neto positivo.</t>
  </si>
  <si>
    <t xml:space="preserve"> - La organización aplica un plan de procuración de fondos que le permite mantener al menos una fuente de financiamiento. 
- Se cuenta con un fondo patrimonial equivalente a menos de seis meses de operación.
- En los últimos dos años se presentó un problema de flujo de efectivo e ingreso neto positivo.</t>
  </si>
  <si>
    <t xml:space="preserve"> - La organización cuenta con un plan de procuración de fondos desactualizado que le permite mantener al menos dos fuentes de financiamiento.
- Se cuenta con un fondo patrimonial equivalente a seis meses de operación. 
- Han logrado evitarse problemas de flujo de efectivo e ingreso neto positivo en los últimos dos años.</t>
  </si>
  <si>
    <t xml:space="preserve"> - La organización cuenta con un plan de procuración de fondos actualizado que le permite mantener al menos dos fuentes de financiamiento.
- Se cuenta con un fondo patrimonial equivalente a, al menos, un año de operación.
- Han logrado evitarse problemas de flujo de efectivo e ingreso neto positivo en los últimos dos años.</t>
  </si>
  <si>
    <t>Documentos con fuentes de financiamiento</t>
  </si>
  <si>
    <t>PROCESOS INTERNOS</t>
  </si>
  <si>
    <t>Procesos fundamentales</t>
  </si>
  <si>
    <t>¿Se han mapeado los procesos organizacionales para identificar los más importantes?</t>
  </si>
  <si>
    <t>1. No se ha realizado</t>
  </si>
  <si>
    <t xml:space="preserve">  - Analizar los procesos organizacionales para identificar cuáles de ellos son los más importantes.
 - Documentar los procesos organizacionales de la organización.
- Diseñar estrategias para que el equipo conozca y se apropie de los manuales de la organización y sus políticas.
- Analizar las posibilidades de incorporar diferentes herramientas tecnológicas para automatizar procesos organizacionales internos.
-  Designar personas del equipo como responsables de cada uno de los procesos organizacionales identificados.
- Generar mecanismos para difundir entre el equipo los procesos críticos.
-  Establecer un mecanismo de evaluación anual del funcionamiento y eficacia de los procesos organizacionales.</t>
  </si>
  <si>
    <t>¿Se tienen documentados, aplicados y actualizados los procedimientos vinculados  a los procesos fundamentales para la organización?</t>
  </si>
  <si>
    <t>¿Se difunden los procedimientos al interior de la organización?</t>
  </si>
  <si>
    <t>¿Se cuenta con personas encargadas de aplicar los procesos críticos?</t>
  </si>
  <si>
    <t>1. No se tienen</t>
  </si>
  <si>
    <t>¿Se utilizan herramientas tecnológicas para automatizar procesos internos?</t>
  </si>
  <si>
    <t>¿Se mide y evalúa la eficacia de los procesos?</t>
  </si>
  <si>
    <t>Manual de Procesos de la organización</t>
  </si>
  <si>
    <r>
      <t xml:space="preserve"> - La organización no tiene identificados los procesos organizacionales.
</t>
    </r>
    <r>
      <rPr>
        <sz val="12"/>
        <color theme="1"/>
        <rFont val="Calibri"/>
        <family val="2"/>
        <scheme val="minor"/>
      </rPr>
      <t xml:space="preserve">- </t>
    </r>
    <r>
      <rPr>
        <sz val="12"/>
        <color theme="1"/>
        <rFont val="Calibri"/>
        <family val="2"/>
        <scheme val="minor"/>
      </rPr>
      <t>No están documentados los procedimientos vinculados a los procesos organizacionales</t>
    </r>
    <r>
      <rPr>
        <sz val="12"/>
        <color theme="1"/>
        <rFont val="Calibri"/>
        <family val="2"/>
        <scheme val="minor"/>
      </rPr>
      <t xml:space="preserve">.
</t>
    </r>
    <r>
      <rPr>
        <sz val="12"/>
        <color theme="1"/>
        <rFont val="Calibri"/>
        <family val="2"/>
        <scheme val="minor"/>
      </rPr>
      <t xml:space="preserve">- No se difunden los procesos organizacionales al interior de la organización.
- La organización no ha designado a personas responsables de aplicar los procesos organizacionales.
- </t>
    </r>
    <r>
      <rPr>
        <sz val="12"/>
        <color theme="1"/>
        <rFont val="Calibri"/>
        <family val="2"/>
        <scheme val="minor"/>
      </rPr>
      <t>No se</t>
    </r>
    <r>
      <rPr>
        <sz val="12"/>
        <color theme="1"/>
        <rFont val="Calibri"/>
        <family val="2"/>
        <scheme val="minor"/>
      </rPr>
      <t xml:space="preserve"> evalúa la eficacia de los procesos organizacionales.</t>
    </r>
  </si>
  <si>
    <t xml:space="preserve"> - La organización ha identificados algunos  procesos organizacionales.
- Se trabaja en la documentación de los procedimientos vinculados a los procesos organizacionales.
- En alguna ocasión se han dado a conocer los procesos organizacionales entre el equipo.
- Se tiene identificado quiénes dentro del equipo podrían aplicar algunos de los procesos críticos.
- La organización está desarrollando un mecanismo para evaluar la  eficacia de los procesos organizacionales.</t>
  </si>
  <si>
    <t xml:space="preserve"> - La organización ha identificado la mayoría de los procesos institucionales para identificar cuáles son los más importantes.
-Se tienen documentados los procedimientos vinculados a los procesos organizacionales, pero requieren actualización.
- Entre algunos miembros del equipo se difunden los procesos organizacionales.
- Para algunos de los  procesos organizacionales se han designado personas responsables pero no siempre los aplican ellas.
- La organización mide y evalúa la eficacia de algunos de los procesos organizacionales.</t>
  </si>
  <si>
    <t xml:space="preserve"> - La organización ha mapeado los procesos institucionales para identificar cuáles son los más importantes.
-Se tienen documentados y actualizados los procedimientos vinculados a la los procesos organizacionales.
- Entre el equipo se difunden los procesos organizacionales.
- Se han designado personas responsables de aplicar los procesos organizacionales.
- La organización evalúa periódicamente la eficacia de los procesos organizacionales.</t>
  </si>
  <si>
    <t>Política evaluación de los procesos de la organización</t>
  </si>
  <si>
    <t>Procesos administrativos</t>
  </si>
  <si>
    <t>¿Están documentadas, aplicadas y actualizadas las políticas y procedimientos de traslado?</t>
  </si>
  <si>
    <t>1. No está documentada</t>
  </si>
  <si>
    <t xml:space="preserve"> - Establecer por escrito las políticas de traslado y adquisiciones.
- Elaborar un plan de protección civil que establezca como actuar en caso de un siniestro.</t>
  </si>
  <si>
    <t>¿Están documentadas, aplicadas y actualizadas las políticas y procedimientos de adquisiciones?</t>
  </si>
  <si>
    <t>¿Se cuenta con un plan de protección civil que detalle como actuar en caso de algún siniestro?</t>
  </si>
  <si>
    <t xml:space="preserve">
- La organización no cuenta con políticas de  traslados.
- La organización no tiene políticas y procedimientos de adquisiciones.
- No se cuenta con un plan de protección civil para evacuar en caso de un siniestro.</t>
  </si>
  <si>
    <r>
      <t xml:space="preserve"> </t>
    </r>
    <r>
      <rPr>
        <sz val="12"/>
        <color theme="1"/>
        <rFont val="Calibri"/>
        <family val="2"/>
        <scheme val="minor"/>
      </rPr>
      <t>- Se cuenta con políticas de traslados pero no están documentadas.</t>
    </r>
    <r>
      <rPr>
        <sz val="12"/>
        <color theme="1"/>
        <rFont val="Calibri"/>
        <family val="2"/>
        <scheme val="minor"/>
      </rPr>
      <t xml:space="preserve">
- La organización cuenta con políticas de adquisiciones pero no están documentadas.</t>
    </r>
    <r>
      <rPr>
        <sz val="12"/>
        <color theme="1"/>
        <rFont val="Calibri"/>
        <family val="2"/>
        <scheme val="minor"/>
      </rPr>
      <t xml:space="preserve">
- No se cuenta con un plan de protección civil pero el equipo ha acordado cómo evacuar en caso de un siniestro.</t>
    </r>
  </si>
  <si>
    <t xml:space="preserve"> - Se cuenta por escrito con políticas de traslados y adquisiciones pero están desactualizadas.
- Se tiene un plan de protección civil desactualizado.</t>
  </si>
  <si>
    <r>
      <t xml:space="preserve"> </t>
    </r>
    <r>
      <rPr>
        <sz val="12"/>
        <color theme="1"/>
        <rFont val="Calibri"/>
        <family val="2"/>
        <scheme val="minor"/>
      </rPr>
      <t>- Se cuenta con políticas de traslados y adquisiciones, actualizadas y por escrito.
- Se tiene un plan de protección civil actualizado que detalla como actuar en caso de un siniestro</t>
    </r>
    <r>
      <rPr>
        <sz val="12"/>
        <color theme="1"/>
        <rFont val="Calibri"/>
        <family val="2"/>
        <scheme val="minor"/>
      </rPr>
      <t>.</t>
    </r>
  </si>
  <si>
    <t>Indicadores</t>
  </si>
  <si>
    <r>
      <t>¿Se cuenta con indicadores para medir el desempeño institucional y por áreas</t>
    </r>
    <r>
      <rPr>
        <sz val="12"/>
        <color theme="1"/>
        <rFont val="Calibri"/>
        <family val="2"/>
        <scheme val="minor"/>
      </rPr>
      <t>?</t>
    </r>
    <r>
      <rPr>
        <sz val="12"/>
        <color theme="1"/>
        <rFont val="Calibri"/>
        <family val="2"/>
        <scheme val="minor"/>
      </rPr>
      <t xml:space="preserve"> (incluye metas o valor deseado, criterios de incumplimiento y la periodicidad)</t>
    </r>
  </si>
  <si>
    <t xml:space="preserve"> - Establecer indicadores para medir el desempeño institucional. Los indicadores deberán de incluir el procedimiento de la medición, la periodicidad, los valores deseados y los criterios de incumplimiento.
- Establecer un área o persona responsable del proceso de análisis de indicadores.
- Desarrollar formatos de evaluación mensual y reuniones de retroalimentación de los resultados.
- Automatizar indicadores.
</t>
  </si>
  <si>
    <t>¿Se recopilan los datos necesarios para cada uno de los indicadores establecidos?</t>
  </si>
  <si>
    <t>1.No / No se tienen indicadores</t>
  </si>
  <si>
    <r>
      <t xml:space="preserve"> ¿Existe un área o persona especializada a cargo del proceso de análisis de indicadore</t>
    </r>
    <r>
      <rPr>
        <sz val="12"/>
        <color theme="1"/>
        <rFont val="Calibri"/>
        <family val="2"/>
        <scheme val="minor"/>
      </rPr>
      <t>s</t>
    </r>
    <r>
      <rPr>
        <sz val="12"/>
        <color theme="1"/>
        <rFont val="Calibri"/>
        <family val="2"/>
        <scheme val="minor"/>
      </rPr>
      <t>?</t>
    </r>
  </si>
  <si>
    <t>¿Se elabora un documento de evaluación mensual y se analizan los resultados?</t>
  </si>
  <si>
    <t>¿Los indicadores están automatizados?</t>
  </si>
  <si>
    <t>Listado de indicadores de desempeño</t>
  </si>
  <si>
    <t xml:space="preserve"> - La organización no ha definido indicadores de desempeño institucional que le permitan verificar el cumplimiento de metas.</t>
  </si>
  <si>
    <t xml:space="preserve"> - La organización ha establecido indicadores de desempeño institucional.
- La organización no recopila los datos necesarios para verificar su cumplimiento.
- No se tienen definidos los periodos de medición.
- No se han definido los valores deseados de los indicadores ni criterios de incumplimiento.</t>
  </si>
  <si>
    <t xml:space="preserve"> - La organización ha establecido indicadores de desempeño institucional.
- La organización recopila anualmente los datos necesarios para verificar su cumplimiento.
- Se tienen definidos los periodos de medición pero no se cumplen.
- Se han definido los valores deseados de indicadores pero no los criterios de incumplimiento.</t>
  </si>
  <si>
    <r>
      <rPr>
        <sz val="12"/>
        <color theme="1"/>
        <rFont val="Calibri"/>
        <family val="2"/>
        <scheme val="minor"/>
      </rPr>
      <t xml:space="preserve"> - </t>
    </r>
    <r>
      <rPr>
        <sz val="12"/>
        <color theme="1"/>
        <rFont val="Calibri"/>
        <family val="2"/>
        <scheme val="minor"/>
      </rPr>
      <t>La organización ha establecido indicadores de desempeño institucional.
- La organización recopila de forma periódica los datos necesarios para verificar su cumplimiento.
- Se tienen definidos los periodos de medición y se cumplen.
- Se han definido los valores deseados de indicadores y  los criterios de incumplimiento.</t>
    </r>
  </si>
  <si>
    <t>Mejora Continua</t>
  </si>
  <si>
    <t>¿Se cuenta con metas de calidad o comparativos de otras buenas prácticas que sirven de referencia a la organización?</t>
  </si>
  <si>
    <t xml:space="preserve"> - Integrar por escrito las buenas prácticas de otras organizaciones e instituciones que sirven de referencia a la organización en cada una de sus áreas y líneas de trabajo.
- Implementar acciones/reuniones de mejora continua que incluyan mecanismos para la identificación de áreas de oportunidad, su análisis y la implementación y monitoreo de estrategias de solución.
- Definir e Implementar mecanismos que permitan alcanzar estándares de eficiencia, eficacia y calidad de la atención de la población objetivo</t>
  </si>
  <si>
    <r>
      <t>¿Se realizan acciones de mejora cont</t>
    </r>
    <r>
      <rPr>
        <sz val="12"/>
        <color theme="1"/>
        <rFont val="Calibri"/>
        <family val="2"/>
        <scheme val="minor"/>
      </rPr>
      <t>i</t>
    </r>
    <r>
      <rPr>
        <sz val="12"/>
        <color theme="1"/>
        <rFont val="Calibri"/>
        <family val="2"/>
        <scheme val="minor"/>
      </rPr>
      <t>nua en la organización? (Identificación de áreas de oportunidad e implementación y monitoreo de soluciones)</t>
    </r>
  </si>
  <si>
    <t>¿Se promueve el alcanzar altos estándares de eficiencia, eficacia y calidad en la atención de la población objetivo?</t>
  </si>
  <si>
    <t>1. No se tienen definidos los estándares</t>
  </si>
  <si>
    <t>La organización ha establecido indicadores de desempeño institucional.
- La organización recopila de forma periódica los datos necesarios para verificar su cumplimiento.
- Se tienen definidos los periodos de medición y se cumplen.
- Se han definido los valores deseados de indicadores y  los criterios de incumplimiento.</t>
  </si>
  <si>
    <t>Políticas</t>
  </si>
  <si>
    <r>
      <rPr>
        <sz val="12"/>
        <color theme="1"/>
        <rFont val="Calibri"/>
        <family val="2"/>
        <scheme val="minor"/>
      </rPr>
      <t>¿El organigrama está diseñado desde una perspectiva de igualdad de género?</t>
    </r>
  </si>
  <si>
    <t xml:space="preserve"> - Revisar el diseño del organigrama desde una perspectiva de género.
- Implementar mecanismos para que mujeres estén representadas dentro de la organización y ocupen puestos de toma de decisiones.
- Desarrollar una política de igualdad de género, inclusión y no discriminación.
- Establecer por escrito mecanismos para monitorear la político de igualdad de género, inclusión y no discriminación.
- Establecer mecanismos de selección de personal que consideren la situación personal, la desigualdad de condiciones y que promuevan la equidad de género.
- Elaborar y aplicar políticas para promover la igualdad laboral y no discriminación en las diferentes áreas y tareas de la organización.</t>
  </si>
  <si>
    <t>¿Existen mecanismos para asegurar la igualdad de hombres y mujeres en la ocupación de puestos de toma de decisiones?</t>
  </si>
  <si>
    <t>¿Existe una política / plan de igualdad de oportunidades y no discriminación?</t>
  </si>
  <si>
    <r>
      <t xml:space="preserve">¿Están implementados procedimientos para </t>
    </r>
    <r>
      <rPr>
        <sz val="12"/>
        <color theme="1"/>
        <rFont val="Calibri"/>
        <family val="2"/>
        <scheme val="minor"/>
      </rPr>
      <t xml:space="preserve">garantizar la aplicación </t>
    </r>
    <r>
      <rPr>
        <sz val="12"/>
        <color theme="1"/>
        <rFont val="Calibri"/>
        <family val="2"/>
        <scheme val="minor"/>
      </rPr>
      <t>del plan y/o política de género, inclusión y no discriminación?</t>
    </r>
  </si>
  <si>
    <t>¿Se promueven prácticas de igualdad laboral y no discriminación en las diferentes tareas de la organización?</t>
  </si>
  <si>
    <t xml:space="preserve">  - El organigrama no contempla una perspectiva de género.
- No existen mecanismos para garantizar  igualdad entre hombres y mujeres en la ocupación de puestos de toma de decisiones.
- No existe una política de igualdad de género, inclusión y no discriminación.
- La organización no contempla prácticas a favor de la igualdad laboral y la no discriminación.</t>
  </si>
  <si>
    <t xml:space="preserve"> - El organigrama está diseñado desde una perspectiva de género.
- No existen mecanismos para garantizar igualdad entre hombres y mujeres en la ocupación de puestos de toma de decisiones.
- Existe una política de igualdad de género, inclusión y no discriminación pero no está por escrito.
- La organización promueve prácticas de igualdad laboral y no discriminación en algunas de sus áreas.</t>
  </si>
  <si>
    <t xml:space="preserve">  - El organigrama está diseñado desde una perspectiva de género.
- En la práctica se promueve la igualdad entre hombres y mujeres en la ocupación de puestos de toma de decisiones.
- Existe una política de igualdad de género, inclusión y no discriminación, por escrito pero desactualizada.
-Se han definido procedimientos para monitorear la política de género e inclusión pero no generalmente no se aplican.
- La organización promueve prácticas de igualdad laboral y no discriminación en la mayoría de sus áreas.</t>
  </si>
  <si>
    <t xml:space="preserve"> - El organigrama está diseñado desde una perspectiva de género.
- Se cuenta con mecanismos documentados para asegurar la igualdad entre hombres y mujeres en la ocupación de puestos de toma de decisiones.
- Existe una política de igualdad de género, inclusión y no discriminación, por escrito y actualizada.
-Se aplican procedimientos para monitorear la política de género e inclusión de forma periódica.
- La organización cuenta con políticas de igualdad laboral y no discriminación en sus diferentes áreas.</t>
  </si>
  <si>
    <t>Política / plan que establezca igualdad de oportunidades y no discriminación</t>
  </si>
  <si>
    <t xml:space="preserve">Documento que institucionalice representación de igualitaria en puestos de toma de decisiones </t>
  </si>
  <si>
    <t>poner opción 0</t>
  </si>
  <si>
    <t>Procedimientos para garantizar la aplicación del plan y/o política de género, inclusión y no discriminación</t>
  </si>
  <si>
    <t>Implementación</t>
  </si>
  <si>
    <r>
      <rPr>
        <sz val="12"/>
        <color theme="1"/>
        <rFont val="Calibri"/>
        <family val="2"/>
        <scheme val="minor"/>
      </rPr>
      <t>¿Existen políticas escritas para la transversalización de la perspectiva de género conforme a los estándares internacionales (CEDAW, INMUJERES)?</t>
    </r>
  </si>
  <si>
    <t xml:space="preserve"> - Desarrollar una política escrita para transversalizar la perspectiva de género de acuerdo a estándares internacionales.
- Revisar que los objetivos estratégicos y acciones de la organización consideran criterios de género, inclusión y no discriminación.
- Incorporar el lenguaje incluyente a las comunicaciones internas y externas.
- Establecer sesiones periódicas de reflexión para abordar la perspectiva de género y la igualdad laboral.</t>
  </si>
  <si>
    <t>¿Se consideran criterios de género en los objetivos y acciones de la organización?</t>
  </si>
  <si>
    <t>¿Se emplea lenguaje incluyente en las comunicaciones internas y externas?</t>
  </si>
  <si>
    <t>¿Se imparten capacitaciones para la comprensión del tema de género y la igualdad laboral?</t>
  </si>
  <si>
    <t>Evidencia de capacitaciones sobre la política de género (Ej.: Listas de asistencia, fotografías, etc.)</t>
  </si>
  <si>
    <t xml:space="preserve"> - La organización no aplica ni cuenta con políticas para la transversalización de la perspectiva de género.
- La organización no considera los criterios de género en los objetivos y acciones de la organización.
- No se utiliza el lenguaje incluyente en la comunicaciones internas y externas.
- No se imparten capacitaciones al equipo en materia de género e igualdad laboral.</t>
  </si>
  <si>
    <t xml:space="preserve"> - En algunas ocasiones se aplican políticas  para la transversalización de la perspectiva de género pero no existen por escrito.
- Se consideran criterios de género en algunos de los objetivos de la organización pero no en sus acciones.
- Se emplea lenguaje incluyente ocasionalmente en la comunicaciones externas.
- No se han impartido capacitaciones al equipo en materia de género e igualdad laboral.</t>
  </si>
  <si>
    <t xml:space="preserve">  - Se aplican políticas  para la transversalización de la perspectiva de género, alineadas a estándares internacionales, pero no existen por escrito.
- Se consideran criterios de género en los objetivos y en las principales acciones de la organización.
- Se emplea lenguaje incluyente en la mayoría de las comunicaciones internas y externas.
- Se han impartido capacitaciones al equipo en materia de género e igualdad laboral.</t>
  </si>
  <si>
    <t xml:space="preserve"> - Se cuenta con políticas escritas para la transversalización de la perspectiva de género actualizadas y aplicadas de acuerdo a estándares internacionales.
- Se consideran criterios de género en los objetivos y acciones de la organización.
- Se emplea lenguaje incluyente en la comunicaciones internas y externas.
- Se imparten capacitaciones constantes al equipo en materia de género e igualdad laboral.</t>
  </si>
  <si>
    <t>Protocolos de actuación</t>
  </si>
  <si>
    <t>¿Existe un protocolo de actuación para prevenir y actuar ante el acoso y el hostigamiento sexual?</t>
  </si>
  <si>
    <t xml:space="preserve"> - Generar protocolos de actuación escritos para prevenir el acoso y el hostigamiento sexual que incluyan criterios de incumplimiento, sanciones claras y cursos de acción a seguir.
- Generar un protocolo de actuación para prevenir la discriminación que considere criterios de incumplimiento, sanciones y cursos de acción a seguir.
- Definir por escrito mecanismos para supervisar el cumplimientos de protocolos de actuación desde una perspectiva de género y un enfoque de inclusión.</t>
  </si>
  <si>
    <t>¿Se cuenta con un protocolo de actuación para prevenir discriminaciones por motivos de género, raza, etnia, condición social, o cualquier otra?</t>
  </si>
  <si>
    <t>¿Existen mecanismos para supervisar el cumplimiento de los protocolos con perspectiva de género y enfoque de inclusión?</t>
  </si>
  <si>
    <t xml:space="preserve"> - La organización no valora necesario establecer protocolos de actuación desde una perspectiva de género para reacción ante casos de acoso, hostigamiento y discriminación. </t>
  </si>
  <si>
    <t xml:space="preserve"> - La organización ha definido protocolos para reaccionar ante casos de acoso, hostigamiento y discriminación pero no desde una perspectiva de género.</t>
  </si>
  <si>
    <t xml:space="preserve"> -La organización ha definido protocolos de actuación con perspectiva de género y enfoque de inclusión para reaccionar ante casos de acoso hostigamiento y discriminación, aunque no se encuentran por escrito.
- Los protocolos no definen responsables de supervisión o acciones correctivas en caso de incumplimiento.</t>
  </si>
  <si>
    <t xml:space="preserve"> - La organización ha definido por escrito protocolos de actuación con perspectiva de género y enfoque de inclusión para reaccionar ante casos de acoso, hostigamiento y discriminación.
- Se han definido acciones concretas para la supervisión de protocolos y acciones correctivas en caso de incumplimiento del protocolo.</t>
  </si>
  <si>
    <t>Modificar que el 25% es una tacha</t>
  </si>
  <si>
    <t>Difusión</t>
  </si>
  <si>
    <t>¿La política de género e inclusión se ha presentado al personal de manera impresa o digital?</t>
  </si>
  <si>
    <t xml:space="preserve"> - Difundir entre el equipo la política de género e inclusión de forma digital o impresa.
-  Organizar actividades para verificar el conocimiento y aplicación de la política de género y o discriminación en todos los niveles de la organización.</t>
  </si>
  <si>
    <t>¿Se desarrollan actividades en todos los niveles para verificar el conocimiento y la aplicación de la política de género y no discriminación?</t>
  </si>
  <si>
    <t xml:space="preserve"> - La organización no difunde entre las personas colaboradoras su política de género y no discriminación.
- No se llevan a cabo actividades para verificar el conocimiento y la aplicación de la política de género en el ámbito laboral.</t>
  </si>
  <si>
    <t xml:space="preserve"> - La organización presenta a las personas colaboradoras su política de género y no discriminación de manera informal.
- En algunos niveles de la organización se llevan a cabo actividades para verificar únicamente el conocimiento de la política de género en el ámbito laboral.</t>
  </si>
  <si>
    <t xml:space="preserve"> - La organización presenta a las personas colaboradoras su política de género y no discriminación de manera informal.
- En algunos niveles de la organización se llevan a cabo actividades para verificar el conocimiento y aplicación de la política de género en el ámbito laboral.</t>
  </si>
  <si>
    <t xml:space="preserve"> - La organización presenta a las personas colaboradoras su política de género y no discriminación de forma escrita.
- La organización lleva a cabo actividades en todos los niveles para verificar el conocimiento y la aplicación de la política de género en el ámbito laboral.</t>
  </si>
  <si>
    <t>CAPITAL HUMANO</t>
  </si>
  <si>
    <t>Políticas y manuales</t>
  </si>
  <si>
    <r>
      <t>¿Se cuenta con un código de conducta o una política específica para</t>
    </r>
    <r>
      <rPr>
        <sz val="11"/>
        <color theme="1"/>
        <rFont val="Calibri"/>
        <family val="2"/>
        <scheme val="minor"/>
      </rPr>
      <t xml:space="preserve"> señalar el comportamiento contrario a la ética de la organización?</t>
    </r>
  </si>
  <si>
    <t xml:space="preserve"> - Elaborar un código de conducta o una política para identificar el comportamiento contrario a la ética de la organización.
- Establecer mecanismos para supervisar el código de conducta.
- Incluir en el código de ética lineamientos para garantizar la calidad de la atención y el trato igualitario y no discriminatorio a la población objetivo.</t>
  </si>
  <si>
    <t>¿Se supervisa el cumplimiento del código de conducta?</t>
  </si>
  <si>
    <t>¿Existen lineamientos o acciones documentadas para garantizar la calidad en la atención, el trato igualitario y no discriminatorio a la población objetivo?</t>
  </si>
  <si>
    <t xml:space="preserve"> -La organización no cuenta con un código de conducta alineado a la ética de la organización ni con acuerdos de convivencia.
- La organización no toma medidas para garantizar la calidad en la atención y el trato igualitario y no discriminatorio a la población objetivo.</t>
  </si>
  <si>
    <t xml:space="preserve"> - La organización no cuenta con un código de conducta pero sí con acuerdos de convivencia alineados a la ética de la organización.
- No se supervisa el cumplimiento de los acuerdos de convivencia.
- La organización procura la calidad en la atención y el trato igualitario y no discriminatorio a la población objetivo.</t>
  </si>
  <si>
    <t xml:space="preserve"> - La organización  tiene un código de conducta por escrito aunque incompleto.
- En algunos casos se revisa el cumplimiento del código de conducta.
- Existen lineamientos no escritos para garantizar la calidad en la atención y el trato igualitario y no discriminatorio a la población objetivo.</t>
  </si>
  <si>
    <t xml:space="preserve"> - Se cuenta con un código de conducta escrito y actualizado.
- La organización supervisa constantemente el cumplimiento del código de conducta. 
- Existen lineamientos documentados que garantizan la calidad en la atención y el trato igualitario y no discriminatorio a la población objetivo.</t>
  </si>
  <si>
    <t>Lineamientos sobre calidad atención y trato igualitario</t>
  </si>
  <si>
    <t>Gestión de Recursos Humanos</t>
  </si>
  <si>
    <t>¿La organización cuenta con una política de administración de personal, perfiles de cargos y un sistema de pagos?</t>
  </si>
  <si>
    <t xml:space="preserve"> - Establecer por escrito la política de administración del personal y el sistema de pagos.
- Incluir a la política de administración perfiles de cargos, tabulador, horarios de tiempo completo y medio tiempo, y políticas de estímulos salariales y no salariales.
-  Incorporar a la política de administración acciones afirmativas que impulsen la inclusión, no discriminación y la igualdad de oportunidades entre mujeres y hombres.
- Definir acciones para dar a conocer al equipo la política de administración del personal.
- Designar a una persona responsable de reunir en un registro histórico único los expedientes del personal.</t>
  </si>
  <si>
    <t>¿Existen políticas escritas vigentes para determinar estímulos salariales y no salariales?</t>
  </si>
  <si>
    <r>
      <t>¿Existen acciones afirmativas por escrito que impulsen la inclusi</t>
    </r>
    <r>
      <rPr>
        <sz val="12"/>
        <color theme="1"/>
        <rFont val="Calibri"/>
        <family val="2"/>
        <scheme val="minor"/>
      </rPr>
      <t>ó</t>
    </r>
    <r>
      <rPr>
        <sz val="12"/>
        <color theme="1"/>
        <rFont val="Calibri"/>
        <family val="2"/>
        <scheme val="minor"/>
      </rPr>
      <t>n</t>
    </r>
    <r>
      <rPr>
        <sz val="12"/>
        <color theme="1"/>
        <rFont val="Calibri"/>
        <family val="2"/>
        <scheme val="minor"/>
      </rPr>
      <t>, no discriminación</t>
    </r>
    <r>
      <rPr>
        <sz val="12"/>
        <color theme="1"/>
        <rFont val="Calibri"/>
        <family val="2"/>
        <scheme val="minor"/>
      </rPr>
      <t xml:space="preserve"> y la igualdad de oportunidades</t>
    </r>
    <r>
      <rPr>
        <sz val="12"/>
        <color theme="1"/>
        <rFont val="Calibri"/>
        <family val="2"/>
        <scheme val="minor"/>
      </rPr>
      <t xml:space="preserve"> entre hombres y mujeres</t>
    </r>
    <r>
      <rPr>
        <sz val="12"/>
        <color theme="1"/>
        <rFont val="Calibri"/>
        <family val="2"/>
        <scheme val="minor"/>
      </rPr>
      <t>?</t>
    </r>
  </si>
  <si>
    <t>¿Se da a conocer al equipo las políticas de administración de personal?</t>
  </si>
  <si>
    <t>¿Se encuentran, reunidos en un registro histórico, los expedientes del personal?</t>
  </si>
  <si>
    <t xml:space="preserve"> - La organización no cuenta con políticas claras para la administración de personal que establezcan horarios, remuneraciones, estímulos o acciones afirmativas.
- No existe un registro de los expedientes de las personas colaboradoras.</t>
  </si>
  <si>
    <t xml:space="preserve"> - La organización cuenta con políticas para la administración de personal que establecen horarios y remuneraciones.
- La organización no tiene políticas definidas para los estímulos salariales y no salariales.
- La organización no implementa acciones afirmativas.
- La organización difunde entre algunos miembros directivos las políticas de administración de personal.
- Existe un registro de los expedientes de algunas de las personas colaboradoras pero no está centralizado.</t>
  </si>
  <si>
    <t xml:space="preserve"> - La organización cuenta con políticas para la administración de personal que establecen horarios y remuneraciones, pero deben actualizarse.
- Se tienen políticas definidas de estímulos salariales y no salariales.
-Se aplican acciones afirmativas para impulsar la inclusión y la igualdad de oportunidades pero no están documentadas.
- La organización difunde entre algunos miembros directivos las políticas de administración de personal.
- Existe un registro de los expedientes de todas las personas colaboradoras pero no está centralizado.</t>
  </si>
  <si>
    <t xml:space="preserve"> - La organización cuenta con políticas escritas y actualizadas para la administración de personal que establecen horarios y remuneraciones.
- Existen y se aplican `políticas de estímulos salariales y no salariales.
- Existen por escrito acciones afirmativas que impulsan la inclusión y la igualdad de oportunidades.
- La organización difunde entre todo el equipo las políticas de administración de personal.
- Existe un registro centralizado y actualizado de los expedientes de todas las personas colaboradoras.</t>
  </si>
  <si>
    <t>Políticas de estímulos salariales</t>
  </si>
  <si>
    <t>Ejemplo de un expediente del personal</t>
  </si>
  <si>
    <t>Perfiles de cargo /puesto</t>
  </si>
  <si>
    <t>Reclutamiento</t>
  </si>
  <si>
    <t>¿La organización realiza convocatorias públicas de vacantes u ofertas de trabajo?</t>
  </si>
  <si>
    <t xml:space="preserve"> - Establecer un proceso de selección de personal basado en convocatorias públicas de vacantes y una selección apegada a criterios definidos.
-Incorporar en el proceso de selección de personal la perspectiva de género.
- Incluir en la selección de personal medidas para garantizar la transparencia del proceso.
- Desarrollar perfiles de cargos administrativos y financieros que especifiquen las calificaciones y habilidades técnicas requeridas para dichos cargos.
- Establecer un mecanismo para identificar las habilidades técnicas de las personas en cargos administrativos y financieros, o bien, identificar las necesidades de capacitación del equipo en esos cargos.
- Desarrollar una política para la selección y administración de personas voluntarias, que contemple trámites de servicio social y vínculos con universidades.
Establecer mecanismos para fortalecer compromiso de personas colaboradoras externas.
- Definir por escrito un procedimiento para la salida de una persona del equipo y el traspaso de sus responsabilidades.
- Desarrollar una política de inducción y materiales para introducir la labor de la organización a una persona de nuevo ingreso.
-Incorporar al proceso de inducción la perspectiva de género.</t>
  </si>
  <si>
    <t>¿Se cuenta con una política de reclutamiento y selección de personal desde una perspectiva de género?</t>
  </si>
  <si>
    <t>¿Se establecen políticas de transparencia en el proceso de selección de aspirantes?</t>
  </si>
  <si>
    <t>¿Los cargos administrativos y financieros están ocupados por personas calificadas con las habilidades requeridas?</t>
  </si>
  <si>
    <t>¿Existen procedimientos o políticas para la selección y gestión de pasantes, voluntarios y servicio social?</t>
  </si>
  <si>
    <t>¿Se han definido procedimientos para cubrir las responsabilidades de una persona que deja un puesto vacante?</t>
  </si>
  <si>
    <t>¿Se llevan a cabo procesos de inducción para las personas que se integran a trabajar al equipo?</t>
  </si>
  <si>
    <t>¿En el proceso de inducción se presenta la política de igualdad de género y no discriminación?</t>
  </si>
  <si>
    <t>Política de reclutamiento y selección de personal o similar</t>
  </si>
  <si>
    <t xml:space="preserve"> - La organización integra a nuevo personal mediante convocatorias de vacantes entre conocidos del equipo y un proceso de selección a discreción del equipo administrativo.
- La selección de personal no se realiza desde una perspectiva de género y no discriminación.
- El proceso de inducción recae en el área en la que laborará la nueva persona y no siempre se lleva a cabo.
-En la inducción no se presenta la política de igualdad de género y no discriminación de la organización.</t>
  </si>
  <si>
    <t xml:space="preserve"> - La organización integra a nuevo personal mediante convocatorias de vacantes abiertas al público y un proceso de selección a discreción del equipo administrativo.
- La selección de personal se realiza en algunas ocasiones desde una perspectiva de género y no discriminación.
- La inducción es un proceso que se lleva a cabo únicamente dentro del área en la que laborará la nueva persona.
-En la inducción no se presenta la política de igualdad de género y no discriminación de la organización.</t>
  </si>
  <si>
    <t xml:space="preserve"> - La organización integra a nuevo personal mediante convocatorias de vacantes abiertas al público y un proceso de selección transparente.
- La selección de personal se realiza casi siempre desde una perspectiva de género y no discriminación.
- Se lleva a cabo un proceso de inducción formal en el que se presentan las áreas que componen la organización.
-En algunas inducciones se presenta la política de igualdad de género y no discriminación de la organización.</t>
  </si>
  <si>
    <t xml:space="preserve"> - La organización integra a nuevo personal mediante convocatorias de vacantes abiertas al público y un proceso de selección transparente
- La selección de personal se realiza siempre desde una perspectiva de género y no discriminación.
- Se cuenta con un proceso de inducción formal y documentado que contempla la presentación de las áreas que componen la organización y las políticas que rigen el trabajo y la convivencia del equipo.
-En la inducción siempre se presenta la política de igualdad de género y no discriminación de la organización.</t>
  </si>
  <si>
    <t>Procedimientos o políticas para la selección y administración de voluntarias y voluntarios</t>
  </si>
  <si>
    <t>Procedimientos o políticas de traspaso de responsabilidades</t>
  </si>
  <si>
    <t>Perfiles de puesto</t>
  </si>
  <si>
    <t>Capacitación</t>
  </si>
  <si>
    <t>¿Se cuenta con un plan de capacitación alineado a los planes estratégicos y operativos de la organización?</t>
  </si>
  <si>
    <t xml:space="preserve"> - Desarrollar un plan de capacitaciones alineado a los planes estratégico y operativo de la organización.
-  Establecer mecanismos para conocer las necesidades de formación del equipo.
- Establecer indicadores de desempeño individual para medir el cumplimiento de metas y la aportación a programas.</t>
  </si>
  <si>
    <t>¿La organización realiza un diagnóstico de los conocimientos y necesidades del personal para determinar el plan de capacitación?</t>
  </si>
  <si>
    <t>¿La organización mide el desempeño individual a partir del logro de metas y la aportación a programas?</t>
  </si>
  <si>
    <t xml:space="preserve"> - El equipo de la organización no participa en capacitaciones y se dedica por completo al desempeño de sus funciones.</t>
  </si>
  <si>
    <t xml:space="preserve"> - Se organizan capacitaciones del equipo de acuerdo a las oportunidades que se presentan.
- La organización toma en cuenta el desempeño personal de las personas colaboradoras pero no lleva a cabo diagnósticos de las necesidades de formación del personal.</t>
  </si>
  <si>
    <t xml:space="preserve"> - La organización aplica un plan de capacitación alineado a la planeación estratégica que atiende las necesidades de formación del personal.
- La organización no  realiza diagnósticos con las personas colaboradoras para generar el plan de capacitación.</t>
  </si>
  <si>
    <t xml:space="preserve"> - Existe un plan de capacitación por escrito alineado a la planeación estratégica.
- La organización genera el plan de capacitación a partir de diagnósticos periódicos de las necesidades de formación del personal, y de los registros de desempeño individual.</t>
  </si>
  <si>
    <t>Indicadores de desempeño individual</t>
  </si>
  <si>
    <t>Evidencia de capacitaciones (Ej. Listas de asistencia, fotografías)</t>
  </si>
  <si>
    <t>Estrategia de monitoreo y evaluación</t>
  </si>
  <si>
    <t>¿Se cuenta con un plan de monitoreo, evaluación y aprendizaje institucional por escrito?</t>
  </si>
  <si>
    <t xml:space="preserve"> - Desarrollar un plan de monitoreo, evaluación y aprendizaje alineado a los objetivos e indicadores de desempeño del plan estratégico.
- Incorporar al plan de monitoreo líneas base, metas e indicadores.
- Establecer dentro del plan de monitoreo la medición de calidad de los servicios y programas de acuerdo a referencias de buenas prácticas.
- Establecer por escrito un mecanismo de evaluación de los programas para comprobar si son replicables.
- Realizar un análisis por escrito de las escalas en las que puede intervenir la organización con sus diferentes programas.
- Establecer un mecanismo de evaluación de las problemáticas locales y el impacto del trabajo colaborativo desde un enfoque participativo.</t>
  </si>
  <si>
    <r>
      <t xml:space="preserve">¿El plan de monitoreo </t>
    </r>
    <r>
      <rPr>
        <sz val="12"/>
        <color theme="1"/>
        <rFont val="Calibri"/>
        <family val="2"/>
        <scheme val="minor"/>
      </rPr>
      <t xml:space="preserve">institucional </t>
    </r>
    <r>
      <rPr>
        <sz val="12"/>
        <color theme="1"/>
        <rFont val="Calibri"/>
        <family val="2"/>
        <scheme val="minor"/>
      </rPr>
      <t>está alineado a los objetivos e indicadores de desempeño del plan estratégico?</t>
    </r>
  </si>
  <si>
    <t>¿El plan de monitoreo incluye líneas base, metas e indicadores?</t>
  </si>
  <si>
    <t>¿Se cuenta con referencias de buenas prácticas para la medición de calidad de los servicios y programas?</t>
  </si>
  <si>
    <t>¿Se evalúa si los programas son replicables?</t>
  </si>
  <si>
    <t>¿Se analizan las escalas en las que puede intervenir la organización (llegar a nuevas poblaciones)?</t>
  </si>
  <si>
    <t>¿Se evalúan las problemáticas locales y el impacto del trabajo colaborativo desde un enfoque participativo?</t>
  </si>
  <si>
    <t xml:space="preserve"> - La organización no cuenta con un plan de monitoreo y evaluación.
- La organización no analiza la replicabilidad y las posibles escalas de sus programas.
- No se utilizan referencias de buenas prácticas de otras organizaciones.
- No se evalúan las problemáticas locales o el impacto del trabajo colaborativo. </t>
  </si>
  <si>
    <t xml:space="preserve"> - La organización cuenta con un plan de monitoreo y evaluación pero éste no está por escrito.
- El plan de monitoreo y evaluación contempla metas por proyecto, pero no indicadores ni líneas base.
-En algunas áreas se toman en cuenta referencias de buenas prácticas de otras organizaciones, pero no están por escrito.
- La organización analiza si sus programas son replicables pero no reflexiona sobre la intervención en nuevas escalas.
-Para algunos de los programas  se evalúan las problemáticas locales y el impacto del trabajo colaborativo pero sin la participación de la población objetivo.</t>
  </si>
  <si>
    <t xml:space="preserve"> - La  organización cuenta con un plan de monitoreo y evaluación, por escrito y  alineado a los objetivos del plan estratégico.
- El plan de monitoreo y evaluación contempla metas e indicadores por proyecto y líneas base de esos indicadores.
-En todas las áreas se toman en cuenta referencias de buenas prácticas, aunque no siempre están por escrito.
- La organización analiza si sus programas son replicables y en qué escalas puede intervenir.
- Se evalúan las problemáticas locales y el impacto del trabajo colaborativo pero sin la participación de la población objetivo.</t>
  </si>
  <si>
    <t xml:space="preserve"> - La organización cuenta con un plan de monitoreo y evaluación, documentado y actualizado, que está alineado a los objetivos e indicadores de desempeño del plan estratégico.
- El plan de monitoreo contempla líneas base, metas e indicadores de desempeño institucional, no por proyecto.
-En todas las áreas existen por escrito estándares de buenas prácticas de otras organizaciones.
- La organización analiza si los programas son replicables y en qué escalas puede intervenir.
- Se evalúan las problemáticas locales y el impacto del trabajo colaborativo a partir de dinámicas participativas con población objetivo.</t>
  </si>
  <si>
    <t>Aplicación de aprendizajes</t>
  </si>
  <si>
    <t>¿Se utilizan los hallazgos de la evaluación en la toma de decisiones de la organización?</t>
  </si>
  <si>
    <t xml:space="preserve"> - Definir mecanismos para considerar los hallazgos de evaluaciones en la toma de decisiones de la organización.
- Establecer metodologías para aplicar diagnósticos participativos a la población objetivo e incorporar su visión al diseño de programas.
- Determinar por escrito cuando se generarán publicaciones o informes a partir de los resultados de evaluaciones.
- Definir cómo quisiera la organización difundir estándares de calidad y distribuir responsabilidades para llevarlo a cabo.</t>
  </si>
  <si>
    <t>¿Se consideran los resultados de los diagnósticos participativos con la población objetivo en el diseño de programas y servicios?</t>
  </si>
  <si>
    <r>
      <t>¿Se generan publicaciones o informes</t>
    </r>
    <r>
      <rPr>
        <sz val="12"/>
        <color theme="1"/>
        <rFont val="Calibri"/>
        <family val="2"/>
        <scheme val="minor"/>
      </rPr>
      <t xml:space="preserve"> institucionales</t>
    </r>
    <r>
      <rPr>
        <sz val="12"/>
        <color theme="1"/>
        <rFont val="Calibri"/>
        <family val="2"/>
        <scheme val="minor"/>
      </rPr>
      <t xml:space="preserve"> con los hallazgos de las evaluaciones?</t>
    </r>
  </si>
  <si>
    <r>
      <t xml:space="preserve">¿Se </t>
    </r>
    <r>
      <rPr>
        <sz val="12"/>
        <color theme="1"/>
        <rFont val="Calibri"/>
        <family val="2"/>
        <scheme val="minor"/>
      </rPr>
      <t>difunden nuevos estándares de calidad con diferentes comunidades de aprendizaje? (aplica casos de éxito)</t>
    </r>
  </si>
  <si>
    <t>Informe anual de actividades o equivalente</t>
  </si>
  <si>
    <t xml:space="preserve"> - Los resultados de las evaluaciones no son considerados por la organización en la toma de decisiones. 
- La organización no considera los ejercicios de diagnóstico participativo en el diseño de programas.
-Los informes de la organización no contemplan resultados de las evaluaciones. 
- La organización no difunde estándares de calidad entre comunidades de aprendizaje.</t>
  </si>
  <si>
    <t xml:space="preserve"> - Los resultados de las evaluaciones no son considerados por la organización en la toma de decisiones.
- La organización no considera los ejercicios de diagnóstico participativo en el diseño de programas.
- Los informes de la organización rara vez contemplan los resultados de las evaluaciones.
La organización difunde estándares de calidad entre comunidades de aprendizaje mediante la publicación de informes.</t>
  </si>
  <si>
    <t xml:space="preserve"> - Los resultados de las evaluaciones influyen en algunas decisiones.
- Los diagnósticos participativos son considerados en ocasiones en el diseño de programas.
- Los informes de la organización algunas veces incluyen resultados y hallazgos de las evaluaciones.
- La organización difunde estándares de calidad mediante informes y retroalimentación con las comunidades con las que trabaja normalmente.</t>
  </si>
  <si>
    <t xml:space="preserve"> - Los resultados de las evaluaciones son insumos fundamentales para los procesos de toma de decisiones.
- Los diagnósticos participativos son considerados en el diseño de programas.
- Los informes de la organización siempre incluyen resultados y hallazgos de las evaluaciones.
- La organización difunde nuevos estándares de calidad con diferentes comunidades de aprendizaje.</t>
  </si>
  <si>
    <t>Informe de hallazgos o similar</t>
  </si>
  <si>
    <t>Desempeño institucional</t>
  </si>
  <si>
    <r>
      <rPr>
        <sz val="12"/>
        <color theme="1"/>
        <rFont val="Calibri"/>
        <family val="2"/>
        <scheme val="minor"/>
      </rPr>
      <t>¿La organización ha establecido metas de desempeño y plazos de cumplimiento?</t>
    </r>
  </si>
  <si>
    <t xml:space="preserve"> - Establecer metas de desempeño institucional con plazos de cumplimiento.
 - Designar a una persona dentro del equipo encargada del monitoreo y la evaluación.
- Generar un sistema de evaluación de desempeño institucional.
- Desarrollar un plan de mejora de la organización.</t>
  </si>
  <si>
    <r>
      <t>¿Existe un área o persona especializada para evaluar el cumplimiento de metas</t>
    </r>
    <r>
      <rPr>
        <sz val="12"/>
        <color theme="1"/>
        <rFont val="Calibri"/>
        <family val="2"/>
        <scheme val="minor"/>
      </rPr>
      <t xml:space="preserve"> de la organización</t>
    </r>
    <r>
      <rPr>
        <sz val="12"/>
        <color theme="1"/>
        <rFont val="Calibri"/>
        <family val="2"/>
        <scheme val="minor"/>
      </rPr>
      <t>?</t>
    </r>
  </si>
  <si>
    <r>
      <t>¿La organización cuenta con un sistema de evaluación</t>
    </r>
    <r>
      <rPr>
        <sz val="12"/>
        <color theme="1"/>
        <rFont val="Calibri"/>
        <family val="2"/>
        <scheme val="minor"/>
      </rPr>
      <t xml:space="preserve"> institucional</t>
    </r>
    <r>
      <rPr>
        <sz val="12"/>
        <color theme="1"/>
        <rFont val="Calibri"/>
        <family val="2"/>
        <scheme val="minor"/>
      </rPr>
      <t xml:space="preserve"> documentado y aplicado?</t>
    </r>
  </si>
  <si>
    <t>¿Se consideran los resultados de evaluación en la toma de decisiones y la elaboración de planes de mejora?</t>
  </si>
  <si>
    <t>Indicadores de desempeño institucional</t>
  </si>
  <si>
    <t xml:space="preserve"> - La organización no ha establecido metas de desempeño institucional ni plazos de cumplimiento.
- La organización no cuenta con un sistema de evaluación de desempeño institucional.
- La organización no considera resultados de evaluaciones en los planes de mejora o en los procesos de toma de decisiones.</t>
  </si>
  <si>
    <t xml:space="preserve"> - La organización ha establecido metas de desempeño institucional pero no plazos de cumplimiento.
- Rara vez se pide a alguien dentro del equipo que registre el cumplimiento de metas.
- La organización no cuenta con un sistema de evaluación del desempeño institucional pero realiza evaluaciones con distintas metodologías.
- La organización no  considera los resultados de evaluaciones en los planes de mejora o en los procesos de toma de decisiones.</t>
  </si>
  <si>
    <t xml:space="preserve"> - La organización ha establecido metas de desempeño institucional pero no plazos de cumplimiento. 
- Alguien dentro del equipo registra de manera periódica el cumplimiento de metas de desempeño institucional y analiza los resultados en relación a lo proyectado.
- La organización cuenta con un sistema de evaluación de desempeño institucional aplicado pero no documentado.
- En su mayoría, los resultados de las evaluaciones son con considerados en la elaboración de planes de mejora y en los procesos de toma de decisiones.</t>
  </si>
  <si>
    <t xml:space="preserve"> - La organización ha establecido metas de desempeño institucional y plazos de cumplimiento por escrito.
- Un área o persona especializada registra de manera periódica el cumplimiento de metas de desempeño institucional y analiza los resultados en relación a lo proyectado.
- La organización cuenta con un sistema de evaluación de desempeño institucional documentado y aplicado.
- Los resultados de las evaluaciones inciden en la elaboración de planes de mejora y en los procesos de toma de decisiones.</t>
  </si>
  <si>
    <t>Sistema de evaluación</t>
  </si>
  <si>
    <t>GESTIÓN DE RECURSOS DE LA ORGANIZACIÓN</t>
  </si>
  <si>
    <t>Activos físicos y materiales</t>
  </si>
  <si>
    <t>¿Existe disponibilidad TICs de acuerdo al incremento del equipo?</t>
  </si>
  <si>
    <t xml:space="preserve"> - Identificar las necesidades de equipo de cómputo dentro de la organización y las posibilidades de adquirirlo.
- Generar una estrategia para conseguir el software que requiere el equipo de cómputo.
- Establecer por escrito un calendario para el respaldo de información.
- Definir por escrito la aplicación de mecanismos para contrarrestar violaciones de seguridad (como la contratación de antivirus).
- Desarrollar lineamientos para el robo y extravío de equipamiento.</t>
  </si>
  <si>
    <t>¿Los equipos de cómputo tienen conexión a internet y el software necesario para operar?</t>
  </si>
  <si>
    <t>¿Se llevan a cabo respaldos de forma periódica?</t>
  </si>
  <si>
    <t>¿Se cuenta con mecanismos para contrarrestar virus o violaciones de seguridad?</t>
  </si>
  <si>
    <t>¿Existen lineamientos para el extravío y robo de equipamiento?</t>
  </si>
  <si>
    <t xml:space="preserve"> - La organización no tiene TICs con conexión a internet y con el software necesario para que el equipo realice su trabajo.
- No se lleva a cabo el respaldo de información o la protección de los equipos de cómputo.
- La organización no cuenta con lineamientos para el extravío y robo de equipamiento.</t>
  </si>
  <si>
    <t xml:space="preserve"> - La organización tiene Tics con conexión a internet y pero sin el software necesario.
- No se lleva a cabo el respaldo de información o la protección de los equipos de cómputo.
- La organización no cuenta con lineamientos para el extravío y robo de equipamiento.</t>
  </si>
  <si>
    <t xml:space="preserve"> - La organización tiene TICs con conexión a internet y el software necesario.
- Se respalda información y se lleva a cabo un mantenimiento preventivo de los equipos de cómputo pero no se cuenta con procesos documentados.
- La organización cuenta con lineamientos para el extravío y robo de equipamiento.</t>
  </si>
  <si>
    <t xml:space="preserve"> - La organización tiene TICs con conexión a internet y el software necesario.
- Existen procesos documentados y aplicados para el respaldo de información y la protección de los equipos de cómputo.
- La organización cuenta con lineamientos escritos para el extravío y robo de equipamiento.</t>
  </si>
  <si>
    <t>Mecanismos para contrarrestar violaciones de información</t>
  </si>
  <si>
    <t>Gestión de información</t>
  </si>
  <si>
    <t>¿Se utilizan canales internos de comunicación para compartir información?</t>
  </si>
  <si>
    <t>1. No se comparte información internamente</t>
  </si>
  <si>
    <t xml:space="preserve"> - Establecer canales de comunicación formales de acuerdo a las necesidades y tamaño del equipo.
- Implementar mecanismos claros para que el equipo siempre cuente con la información para cumplir sus funciones.
- Desarrollar políticas de gestión del conocimiento alineadas a la planeación estratégica.
- Establecer por escrito criterios para garantizar la fiabilidad, exactitud, seguridad y relevancia de la información manejada por la organización.
- Definir actividades calendarizadas para la reproducción del conocimiento de la organización como, por ejemplo, foros de debate.</t>
  </si>
  <si>
    <t xml:space="preserve">¿Se garantiza que todo el equipo cuente con acceso a la información relacionada a sus responsabilidades? </t>
  </si>
  <si>
    <t>¿Se cuenta con una política de gestión del conocimiento para difundir los conocimientos adquiridos por la organización y fomentar el intercambio de ideas?</t>
  </si>
  <si>
    <t>¿Se asegura permanentemente la fiabilidad, exactitud, seguridad y relevancia de la información y el conocimiento de la organización?</t>
  </si>
  <si>
    <t>¿Se realizan actividades para la reproducción del conocimiento como foros de debate?</t>
  </si>
  <si>
    <t>Políticas de gestión del conocimiento</t>
  </si>
  <si>
    <t xml:space="preserve"> - No se cuenta con canales de comunicación interna establecidos.
- El equipo no tiene acceso a la información necesaria para desempeñar sus funciones.
- No se gestiona la información de acuerdo a la planeación estratégica.
- La organización no comprueba la fiabilidad, exactitud, seguridad y relevancia de la información que maneja.
- No se realizan actividades públicas para difundir el conocimiento colectivo de la organización.</t>
  </si>
  <si>
    <t xml:space="preserve"> - Se cuenta con canales de comunicación informales para compartir información interna.
- El equipo no siempre tiene acceso a la información requerida para desempeñar sus funciones.
- Algunas veces se gestiona la información de acuerdo a la planeación estratégica.
- La organización comprueba en ocasiones la fiabilidad, exactitud, seguridad y relevancia de la información que maneja.
- No se realizan actividades públicas para difundir el conocimiento colectivo de la organización.</t>
  </si>
  <si>
    <t xml:space="preserve"> - Se cuenta con canales de comunicación formales (como juntas o boletines) para compartir información dentro de la organización.
- El equipo casi siempre tiene acceso a la información requerida para desempeñar sus funciones.
- En general se gestiona la información de acuerdo a la planeación estratégica.
- La organización comprueba la fiabilidad, exactitud, seguridad y relevancia de la información que maneja.
- En ocasiones se realizan actividades públicas para difundir el conocimiento colectivo de la organización.</t>
  </si>
  <si>
    <t xml:space="preserve"> - Se cuenta con canales de comunicación formales (como juntas o boletines) para compartir información dentro de la organización.
- Se promueve que  todo el equipo tenga acceso a la información necesaria para desempeñar sus funciones.
- Se gestiona la información de acuerdo a políticas alineadas a la planeación estratégica.
- La organización se asegura de la fiabilidad, exactitud, seguridad y relevancia de la información.
- La organización se ocupa de reproducir y difundir el conocimiento con eventos públicos.</t>
  </si>
  <si>
    <t>Recursos financieros</t>
  </si>
  <si>
    <r>
      <t xml:space="preserve">¿Se cuenta con mecanismos para garantizar la eficiencia y transparencia </t>
    </r>
    <r>
      <rPr>
        <sz val="12"/>
        <color theme="1"/>
        <rFont val="Calibri"/>
        <family val="2"/>
        <scheme val="minor"/>
      </rPr>
      <t>del proceso de ejecución presupuestaria?</t>
    </r>
  </si>
  <si>
    <t xml:space="preserve"> - Establecer mecanismos escritos para la ejecución presupuestaria que garanticen eficiencia y transparencia.
- Actualizar el sistema de contabilidad.
- Definir acciones y responsabilidades para contar con reportes financieros periódicos.
-  Especificar por escrito la separación de labores entre el personal de procuración de fondos y el personal que maneja los gastos.
- Definir acciones para garantizar la realización de una auditoría externa al menos una vez al año.
</t>
  </si>
  <si>
    <t>¿Se cuenta con un sistema de contabilidad electrónico actualizado?</t>
  </si>
  <si>
    <t>¿Se cuenta con reportes financieros periódicos?</t>
  </si>
  <si>
    <t>¿Existe una separación de labores entre el personal de procuración de fondos y el personal que maneja los gastos?</t>
  </si>
  <si>
    <t>1. Las mismas personas realizan labores de procuración y manejo de gastos</t>
  </si>
  <si>
    <r>
      <t>¿Se lleva a cabo un proceso de auditoría</t>
    </r>
    <r>
      <rPr>
        <sz val="12"/>
        <color theme="1"/>
        <rFont val="Calibri"/>
        <family val="2"/>
        <scheme val="minor"/>
      </rPr>
      <t xml:space="preserve"> externa anual?</t>
    </r>
  </si>
  <si>
    <t>Proceso de ejecución presupuestaria</t>
  </si>
  <si>
    <t xml:space="preserve"> - La organización no cuenta con políticas para gestionar el presupuesto y tiene dificultades para presentar reportes financieros.
- No se cuenta con un sistema de contabilidad electrónico actualizado.
- No existe una separación de labores entre el personal de procuración de fondos y el personal que maneja los gastos.
- La organización no se somete desde hace más de tres años a un proceso de auditoría externa.</t>
  </si>
  <si>
    <t xml:space="preserve"> - La organización cuenta con políticas y mecanismos para llevar a cabo la gestión del presupuesto pero no de una forma eficiente y transparente.
- No se cuenta con un sistema de contabilidad electrónico actualizado.
- La organización cuenta con reportes financieros semestrales.
- Existe una separación de labores entre el personal de procuración de fondos y el personal que maneja los gastos.
- La organización no se somete actualmente a procesos de auditoría externa.</t>
  </si>
  <si>
    <r>
      <t xml:space="preserve"> - La organización cuenta con políticas y mecanismos para llevar a cabo la gestión del presupuesto de manera transparente pero poco eficiente.
- Se cuenta con un sistema de contabilidad electrónico actualizado.
- La organización cuenta con reportes financieros mensuales.
- Existe una separación de labores entre el personal de procuración de fondos y el personal que maneja los gastos.
- La organización se somete a un proceso de auditoría </t>
    </r>
    <r>
      <rPr>
        <sz val="12"/>
        <color theme="1"/>
        <rFont val="Calibri"/>
        <family val="2"/>
        <scheme val="minor"/>
      </rPr>
      <t xml:space="preserve">externa </t>
    </r>
    <r>
      <rPr>
        <sz val="12"/>
        <color theme="1"/>
        <rFont val="Calibri"/>
        <family val="2"/>
        <scheme val="minor"/>
      </rPr>
      <t>pero no siempre se realiza cada año.</t>
    </r>
  </si>
  <si>
    <t xml:space="preserve"> - La organización cuenta con políticas y mecanismos para llevar a cabo la gestión del presupuesto de manera eficiente y transparente.
- Se cuenta con un sistema de contabilidad electrónico actualizado.
- La organización cuenta con reportes financieros mensuales.
Existe una separación de labores entre el personal de procuración de fondos y el personal que maneja los gastos.
- La organización se somete a un proceso de auditoría externa cada año.</t>
  </si>
  <si>
    <t>Reportes financieros periódicos</t>
  </si>
  <si>
    <t>Ejemplo de una auditoría interna y externa</t>
  </si>
  <si>
    <t>Administración de subvenciones</t>
  </si>
  <si>
    <t>¿Existe una política que establezca las reglas y procesos en la asignación y gestión de subvenciones?</t>
  </si>
  <si>
    <t xml:space="preserve"> -Desarrollar una política que establezca reglas y procesos en la asignación y gestión de subvenciones.
Incorporar a la política de subvenciones los requisitos y criterios de elegibilidad de propuestas.
- Elaborar materiales para OSCs postulantes con los requisitos para presentar propuestas.
-  Definición por escrito del proceso de pre-evaluación de capacidades administrativas y financieras de OSC con criterios para determinar su grado de riesgo y las condiciones mínimas que deben cumplir para recibir una subvención.
- Elaborar materiales para las OSC postulantes en los que se indiquen los documentos y formatos de presentación de informes financieros y planes de trabajo.
- Establecer mecanismos por escrito para la entrega de información y materiales a OSC que soliciten una subvención.</t>
  </si>
  <si>
    <t>¿Se han establecido requisitos y criterios de elegibilidad de propuestas?</t>
  </si>
  <si>
    <t>¿Existen materiales que brinden información a las OSC postulantes para la presentación de propuestas?</t>
  </si>
  <si>
    <t>¿Se lleva a cabo una pre-evaluación de las capacidades administrativas y financieras de las OSC para determinar grado de riesgo y condiciones mínimas antes de otorgar la subvención?</t>
  </si>
  <si>
    <t>¿Se proporciona a las OSC información, documentos y formatos para la presentación de reportes programáticos, financieros, de impuestos y planes de trabajo?</t>
  </si>
  <si>
    <t>Política de reglas y procesos en asignación y gestión de subvenciones</t>
  </si>
  <si>
    <t xml:space="preserve"> - No se cuenta con una política para la asignación y administración de subvenciones que establezca reglas, requisitos, criterios de selección y obligaciones de las OSC. 
La organización no proporciona materiales que brinden información a las OSC postulantes para la presentación de propuestas.
- La organización no lleva a cabo una pre-evaluación de las capacidades administrativas y financieras de las OSC. 
- No se presenta a las OSC los compromisos que deben adquirir para que les sea otorgada una subvención y los formatos para la presentación de reportes.</t>
  </si>
  <si>
    <t xml:space="preserve"> - Se cuenta con una política no documentada para la asignación y administración de subvenciones que establece reglas, requisitos, criterios de selección y obligaciones de las OSC.
- La organización no proporciona materiales que brinden información a las OSC postulantes para la presentación de propuestas.
- La organización no lleva a cabo una pre-evaluación de las capacidades administrativas y financieras de las OSC.
- Se informa a las OSC sobre los compromisos que deben adquirir para que les sea otorgada una subvención y los formatos para la presentación de reportes.</t>
  </si>
  <si>
    <t xml:space="preserve"> - Se cuenta con una política escrita para la asignación y administración de subvenciones que establece reglas, requisitos, criterios de selección y obligaciones de las OSC.
- La organización proporciona materiales que brinden información a las OSC postulantes para la presentación de propuestas.
- La organización a veces lleva a cabo una pre-evaluación de las capacidades administrativas y financieras de las OSC.
- Se informa a las OSC sobre los compromisos que deben adquirir para que les sea otorgada una subvención y los formatos para la presentación de reportes.</t>
  </si>
  <si>
    <t xml:space="preserve"> - Se cuenta con una política escrita para la asignación y administración de subvenciones que establece reglas, requisitos, criterios de selección y obligaciones de las OSC en materia de informes y comprobaciones.
- La organización proporciona materiales que brindan información a las OSC postulantes para la presentación de propuestas.
- La organización lleva a cabo una pre-evaluación de las capacidades administrativas y financieras de las OSC.
- Siempre se informa a las OSC sobre los compromisos que deben adquirir para que les sea otorgada una subvención y los formatos para la presentación de reportes.</t>
  </si>
  <si>
    <t>Materiales para OSC postulantes sobre presentación de propuestas</t>
  </si>
  <si>
    <t>Procedimiento o formatos de pre-evaluación de capacidades administrativas y financieras</t>
  </si>
  <si>
    <t>Documentos y formatos para OSC para la presentación de reportes</t>
  </si>
  <si>
    <t>COMUNICACIÓN EXTERNA</t>
  </si>
  <si>
    <t>Planeación</t>
  </si>
  <si>
    <t>¿Se cuenta con una estrategia de comunicación escrita y alineada a la planeación estratégica?</t>
  </si>
  <si>
    <t xml:space="preserve"> - Retomar estrategias de comunicación por proyecto para diseñar una estrategia integral de comunicación que contemple públicos objetivo y mensajes clave.
- Generar lineamientos para la generación y difusión de contenidos.
- Definir mecanismos escritos de vocería y para gestionar el contacto con medios de comunicación.
-  Desarrollar un plan de comunicación anual que contemple campañas y acciones de incidencia.
- Mantener espacios de difusión existentes.
- Identificar posibles espacios de difusión en medios de comunicación y plataformas digitales.
- Designar a una persona responsable de coordinar la comunicación interna y externa.
- Establecer lineamientos para que quien genera y publica contenido tenga tiempo e insumos necesarios.</t>
  </si>
  <si>
    <t>¿Existen lineamientos escritos para la generación y difusión de contenidos?</t>
  </si>
  <si>
    <t>¿Se han establecido mecanismos de vocería u otros para gestionar el contacto medios de comunicación?</t>
  </si>
  <si>
    <t>¿Existe un plan de comunicación anual alineado a la estrategia de comunicación y la planeación estratégica?</t>
  </si>
  <si>
    <t>¿La organización cuenta con suficiente personal capacitado para gestionar la estrategia de comunicación externa?</t>
  </si>
  <si>
    <t>1. No cuenta con una persona encargada de la comunicación externa</t>
  </si>
  <si>
    <t>¿El equipo de comunicación cuenta con el material necesario para generar contenidos de publicación?</t>
  </si>
  <si>
    <t>1. No tiene acceso a información para generar contenidos</t>
  </si>
  <si>
    <t xml:space="preserve"> - No se cuenta con una estrategia de comunicación alineada a la planeación estratégica.
- Existen algunos formatos de estilo para la generación de contenidos.
- La organización no ha establecido mecanismos de vocería para gestionar el contacto con medios.
- La organización no  cuenta con un plan operativo anual de comunicación que detalle acciones y plazos.
- No se cuenta con personal suficiente para gestionar la estrategia de comunicación externa.
- Las diferentes áreas rara vez contribuyen con materiales para la comunicación externa.</t>
  </si>
  <si>
    <t xml:space="preserve"> - Se cuenta con una estrategia de comunicación no alineada a la planeación estratégica que no está documentada.
- La estrategia incluye algunos formatos de estilo para la generación de contenidos.
- La organización no ha establecido mecanismos de vocería para gestionar el contacto con medios.
- La organización cuenta con un plan operativo anual de comunicación que detalla acciones pero no plazos.
- No se cuenta con personal suficiente para gestionar la estrategia de comunicación externa.
- Las diferentes áreas contribuyen con materiales para la comunicación externa de forma esporádica.</t>
  </si>
  <si>
    <t xml:space="preserve"> - Se cuenta por escrito con una estrategia de comunicación no alineada a la planeación estratégica.
- La estrategia detalla lineamientos y formatos de estilo para la generación y difusión de contenidos.
- La organización no ha establecido mecanismos de vocería para gestionar el contacto con medios.
- La organización cuenta con un plan operativo anual de comunicación que detalla acciones, contenidos y plazos. 
- Se cuenta con personal para gestionar la estrategia de comunicación externa.
- Las diferentes áreas contribuyen con materiales para la comunicación externa de forma esporádica.</t>
  </si>
  <si>
    <t xml:space="preserve"> - Se cuenta por escrito con una estrategia de comunicación alineada a la planeación estratégica.
- La estrategia detalla lineamientos y formatos de estilo para la generación y difusión de contenidos.
- La organización ha establecido mecanismos de vocería para gestionar el contacto con medios.
- La organización cuenta con un plan operativo anual de comunicación que detalla acciones, contenidos y plazos.
- Se cuenta con personal para gestionar la estrategia de comunicación externa.
- Las diferentes áreas de la organización proporcionan, de acuerdo al plan anual, la información y materiales para que el área de comunicación produzca contenidos y cumpla con Las metas establecidas.</t>
  </si>
  <si>
    <t>Lineamientos y formatos de estilo de contenidos</t>
  </si>
  <si>
    <t>Lineamientos para recabar información para contenidos</t>
  </si>
  <si>
    <t>¿La organización da a conocer los resultados y el impacto de sus programas y servicios?</t>
  </si>
  <si>
    <t xml:space="preserve"> - Establecer mecanismos para la difusión de resultados e impacto de programas entre donantes, población objetivo y público en general.
- Generar y difundir un informe anual de actividades.
- Elaborar materiales sobre programas y servicios de la organización para publicar en la página web de acuerdo a los formatos establecidos.
- Presentar la información sobre servicios y requisitos de manera accesible a la población objetivo.</t>
  </si>
  <si>
    <t>¿Se publica un informe anual de actividades en el portal de internet?</t>
  </si>
  <si>
    <t>¿Las publicaciones del portal de internet son claras y siguen los lineamientos de estilo?</t>
  </si>
  <si>
    <t>1. No son claras / No hay lineamientos</t>
  </si>
  <si>
    <t>¿Los servicios de la organización y los requisitos para acceder a ellos se comunican por los canales adecuados a la población objetivo?</t>
  </si>
  <si>
    <t>1. No se comunican los servicios ni los requisitos</t>
  </si>
  <si>
    <t>Reporte anual de actividades o publicaciones equivalentes</t>
  </si>
  <si>
    <t xml:space="preserve"> - La organización publica contenidos, que no siguen un formato de estilo a través de redes sociales.
- En el portal de internet y otras plataformas de la organización no se encuentra disponible información sobre los servicios de la organización.</t>
  </si>
  <si>
    <t xml:space="preserve"> - La organización publica contenidos  a través de redes sociales que no siempre se apegan al formato de estilo.
- En el portal de internet y otras plataformas de la organización se encuentra disponible información sobre los servicios que se ofrecen a la población objetivo.</t>
  </si>
  <si>
    <t xml:space="preserve"> - La organización publica contenidos, apegados al formato de estilo establecido, a través de redes sociales al menos una vez por semana.
- En el portal de internet y otras plataformas de la organización se encuentra disponible información sobre los servicios que se ofrecen a la población objetivo.</t>
  </si>
  <si>
    <t xml:space="preserve"> - La organización publica contenidos, apegados al formato de estilo establecido, a través de redes sociales y el portal de internet al menos dos veces por semana.
- En el portal de internet y otras plataformas de la organización se encuentra disponible información sobre los servicios y los requisitos para que la población objetivo acceda a ellos.</t>
  </si>
  <si>
    <t>Medición</t>
  </si>
  <si>
    <r>
      <rPr>
        <sz val="12"/>
        <color theme="1"/>
        <rFont val="Calibri"/>
        <family val="2"/>
        <scheme val="minor"/>
      </rPr>
      <t>¿Se mide y analiza el impacto de las publicaciones de contenido en redes sociales y en medios de comunicación?</t>
    </r>
  </si>
  <si>
    <t xml:space="preserve"> - Desarrollar por escrito un mapeo de medios de comunicación y comunicadores. 
- Identificar medios de publicación estratégicos a la organización.
- Establecer mecanismos para monitorear y analizar impacto de publicaciones propias en medios de comunicación y redes sociales.
- Formalizar el seguimiento a temas relevantes y la socialización de información entre las personas del equipo.</t>
  </si>
  <si>
    <t>¿Existe un mapeo de los reporteros y medios de comunicación que cubren los temas relevantes a la organización?</t>
  </si>
  <si>
    <t>1. No se ha identificado a los medios relevantes</t>
  </si>
  <si>
    <t xml:space="preserve">¿Se da un seguimiento constante de noticias vinculadas a la organización? </t>
  </si>
  <si>
    <t xml:space="preserve"> - La organización publica contenidos a través de plataformas pero no analiza el impacto que tienen.
- No se ha realizado un análisis de los medios de comunicación y comunicadores que cubren los temas relevantes.
- La organización no realiza un monitoreo de los temas relevantes en medios de comunicación o en redes sociales.</t>
  </si>
  <si>
    <t xml:space="preserve"> - La organización publica contenidos a través de redes sociales y medios de comunicación y reflexiona sobre el impacto de las publicaciones propias.
- Se han identificado a algunos de los medios de comunicación y comunicadores que cubren los temas relevantes.
- La organización no realiza un monitoreo de los temas relevantes en medios de comunicación o en redes sociales.</t>
  </si>
  <si>
    <t xml:space="preserve"> - La organización publica contenidos a través de redes sociales y medios de comunicación y mide el impacto de las publicaciones propias.
- Se ha identificado a los medios de comunicación que cubren los temas relevantes pero no se ha analizado quiénes podrían ser estratégicos para la difusión de contenido.
- La organización  realiza un monitoreo de los temas relevantes pero no lo difunde con el equipo.</t>
  </si>
  <si>
    <t xml:space="preserve"> - La organización analiza el impacto de los contenidos producidos y difundidos por la organización a través de redes sociales y medios de comunicación.
- Se ha realizado un análisis de los medios de comunicación y comunicadores que cubren los temas relevantes y quiénes de ellos podrían ser estratégicos para la difusión de contenido.
- La organización realiza un monitoreo constante de las publicaciones relevantes y lo comparte con el equipo.</t>
  </si>
  <si>
    <t>Incidencia</t>
  </si>
  <si>
    <r>
      <rPr>
        <sz val="12"/>
        <color theme="1"/>
        <rFont val="Calibri"/>
        <family val="2"/>
        <scheme val="minor"/>
      </rPr>
      <t>¿Se llevan a cabo acciones de incidencia?</t>
    </r>
  </si>
  <si>
    <t xml:space="preserve"> - Definir líneas y acciones de incidencia.
- Alinear las acciones de incidencia a la planeación estratégica y la estrategia de comunicación.
- Analizar de qué maneras las acciones de incidencia de la organización han influido en la actuación de otras organizaciones. Utilizar este análisis en la revisión de acciones de incidencia planeadas.
- Realizar un análisis por escrito de las posibilidades de incidencia de la organización en temas relevantes a nivel local, regional, nacional e internacional.</t>
  </si>
  <si>
    <t>¿Las acciones de incidencia están alineadas a la estrategia de comunicación y el plan operativo anual?</t>
  </si>
  <si>
    <t>¿Las acciones de la organización influyen en la actuación de organizaciones locales y regionales?</t>
  </si>
  <si>
    <t>1. No influyen</t>
  </si>
  <si>
    <t>¿La organización incide en la opinión pública?</t>
  </si>
  <si>
    <t>Plan de incidencia</t>
  </si>
  <si>
    <t xml:space="preserve"> - La organización no impulsa acciones de incidencia.
- No se tiene influencia sobre la opinión pública u otras organizaciones e instituciones.</t>
  </si>
  <si>
    <t xml:space="preserve"> - La organización impulsa acciones esporádicas de incidencia.
- Las acciones de incidencia no están alineadas a la estrategia de comunicación o al plan de comunicación anual.
- Se tiene una influencia limitada sobre la opinión pública y otras organizaciones e instituciones.</t>
  </si>
  <si>
    <t xml:space="preserve"> - La organización impulsa acciones constantes de incidencia.
- Las acciones de incidencia algunas veces están alineadas a la estrategia de comunicación y el plan operativo anual.
- Se tiene una influencia limitada sobre la opinión pública y otras organizaciones e instituciones.</t>
  </si>
  <si>
    <t xml:space="preserve"> - La organización impulsa acciones constantes de incidencia.
- Las acciones de incidencia están siempre alineadas a la estrategia de comunicación y el plan operativo anual.
- Se tiene influencia sustantiva en la opinión pública y entre organizaciones e instituciones.</t>
  </si>
  <si>
    <t>2. Se cuenta con uno de los tres elementos</t>
  </si>
  <si>
    <t>2. Se comunica de manera muy básicas / Se comunica esporádicamente</t>
  </si>
  <si>
    <t>2. De manera muy básica pero no está documentado</t>
  </si>
  <si>
    <t>2. No, pero se reconoce la importancia</t>
  </si>
  <si>
    <t>2. Se cuenta con algo muy básico</t>
  </si>
  <si>
    <t>2. Se cuenta con algo muy básico / Se realiza por proyectos pero no a nivel institucional / Se cuenta con un plan pero no está implementado</t>
  </si>
  <si>
    <t>2. Muy poco</t>
  </si>
  <si>
    <t>2. Se cuenta con algo muy básico / Para algunos proyectos / No está alineada a la planeación estratégica</t>
  </si>
  <si>
    <t>2. Parcialmente</t>
  </si>
  <si>
    <t xml:space="preserve">3. Se cuenta con dos de los tres elementos / Se cuenta con ellos pero requieren actualizarse </t>
  </si>
  <si>
    <t>3. Se comunica a algunos financiadores de manera periódica</t>
  </si>
  <si>
    <t>3. Sí está documentado pero requiere actualizarse</t>
  </si>
  <si>
    <t>3. Se están haciendo modificaciones / Requiere documentarse</t>
  </si>
  <si>
    <t>3. Se está trabajando con la metodología adecuada / Sí pero sin implementar</t>
  </si>
  <si>
    <t>3. Se cuenta con un plan pero requiere actualizarse / Se cuenta con un plan actualizado pero esta implementado parcialmente</t>
  </si>
  <si>
    <t>3. Se está adquiriendo más equipo</t>
  </si>
  <si>
    <t>3. Se está diseñando con la metodología adecuada / Se tiene pero no se implementa</t>
  </si>
  <si>
    <t>3. Sí</t>
  </si>
  <si>
    <t>4. Sí se cuenta con todo pero requieren ajustes sencillos</t>
  </si>
  <si>
    <t>4. Se comunica a todos los financiadores de manera periódica pero falta robustecer la metodología</t>
  </si>
  <si>
    <t>4. Sí esta documentado y actualizado pero requiere ajustes o falta robustecer la metodología</t>
  </si>
  <si>
    <t>4. Sí pero requiere mejorarse</t>
  </si>
  <si>
    <t>4. Sí pero requiere mejorarse / Implementado parcialmente</t>
  </si>
  <si>
    <t>4. Se cuenta con un plan actualizado e implementado pero  requiere mejorarse</t>
  </si>
  <si>
    <t>4. Es compartido pero se puede operar / Se requieren renovar los equipos / Tienen poca memoria</t>
  </si>
  <si>
    <t>4. Sí pero está implementada parcialmente</t>
  </si>
  <si>
    <t>5. Sí con todos, están actualizados y se comparte con las personas que colaboran en la organización</t>
  </si>
  <si>
    <t>5. Se comunica a todos los financiadores de manera periódica y adecuada</t>
  </si>
  <si>
    <t>5. Sí esta documentado y actualizado</t>
  </si>
  <si>
    <t>5. Sí y no requiere modificación</t>
  </si>
  <si>
    <t>5. Sí, no requiere modificación y esta implementado</t>
  </si>
  <si>
    <t>5. Se cuenta con un plan actualizado e implementado plenamente</t>
  </si>
  <si>
    <t>5. Sí y no se requiere más</t>
  </si>
  <si>
    <t>2. En etapa de diseño / Se tiene algo muy básico / Se tiene por programas</t>
  </si>
  <si>
    <t>2. Muy pocos están documentados / No se siguen / Se tiene algo muy básico</t>
  </si>
  <si>
    <t>2. Se supervisa de manera muy básica</t>
  </si>
  <si>
    <t>2. Parcialmente / Con pocos objetivos y/o indicadores</t>
  </si>
  <si>
    <t>2. Se cuenta con algo muy básico / No existen por escrito</t>
  </si>
  <si>
    <t>3. Por concluir /  Requieren actualizarse</t>
  </si>
  <si>
    <t>3. Se comunica pocos hallazgos de manera periódica</t>
  </si>
  <si>
    <t>3. Se supervisa pero no con la metodología adecuada</t>
  </si>
  <si>
    <t>3. Se está diseñando con la metodología adecuada / Sólo esta alineado a los objetivos o a los indicadores / Con algunos objetivos y/o indicadores</t>
  </si>
  <si>
    <t>3. Se requieren actualizaciones /El internet es insuficiente</t>
  </si>
  <si>
    <t>3. Se están diseñando con la metodología adecuada / Sí existen por escrito pero no se implementan</t>
  </si>
  <si>
    <t>4. Sí pero requieren ajustes sencillos</t>
  </si>
  <si>
    <t>4.  Se comunica la mayoría de los hallazgos de manera periódica pero falta robustecer la metodología</t>
  </si>
  <si>
    <t>4. La mayoría están documentados y actualizados pero se siguen parcialmente</t>
  </si>
  <si>
    <t>4. Se supervisa con la metodología adecuada pero requiere mejorarse</t>
  </si>
  <si>
    <t>4. Sí esta alineado con la mayoría de los objetivos e indicadores</t>
  </si>
  <si>
    <t>4. Sí pero pueden mejorar la conexión o el software</t>
  </si>
  <si>
    <t>4. Sí existen por escrito pero se implementan parcialmente</t>
  </si>
  <si>
    <t>5. Sí, están actualizados y no requiere modificación</t>
  </si>
  <si>
    <t>5. Se comunica la mayoría de los hallazgos de manera periódica y adecuada</t>
  </si>
  <si>
    <t>5. Todos están documentados y actualizados pero no siempre se siguen</t>
  </si>
  <si>
    <t>5. Sí, con todos los objetivos e indicadores</t>
  </si>
  <si>
    <t>5. Sí de acuerdo a cada una de las funciones de los integrantes</t>
  </si>
  <si>
    <t>5. Sí existen por escrito y se implementan adecuadamente</t>
  </si>
  <si>
    <t>6. Todos los procesos están documentados, actualizados y se siguen</t>
  </si>
  <si>
    <t xml:space="preserve">2. En proceso / De manera muy básica / No está documentado </t>
  </si>
  <si>
    <t>2. Se cuenta con algo muy básico / No está documentado / No se utilizan</t>
  </si>
  <si>
    <t>2. No existen lineamientos pero en la práctica se promueve</t>
  </si>
  <si>
    <t>2. El plan cuenta con sólo uno de los tres elementos (línea base, metas o indicadores)</t>
  </si>
  <si>
    <t>2. No pero se reconoce la importancia</t>
  </si>
  <si>
    <t>3. Sólo se ha documentado el entorno político o las necesidades de los stakeholders</t>
  </si>
  <si>
    <t>3. Se cuenta con mecanismos documentados pero se utilizan esporádicamente / Se cuenta con mecanismos pero no están actualizados</t>
  </si>
  <si>
    <t>2. Entre muy pocos / Esporádicamente</t>
  </si>
  <si>
    <t>3. Se está trabajando en ello /No se Aplica</t>
  </si>
  <si>
    <t>3. Se están desarrollando con la metodología adecuada / Existen pero no se implementan</t>
  </si>
  <si>
    <t>3. El plan cuenta con dos de los tres elementos (línea base, metas o indicadores)</t>
  </si>
  <si>
    <t>3. Se ha establecido que determinadas personas pueden hablar ante medios pero no se han definido criterios / No siempre se cumple</t>
  </si>
  <si>
    <t>4. Sí se han analizado ambos pero falta robustecer la metodología</t>
  </si>
  <si>
    <t>4. Se cuenta con mecanismos documentados, actualizados  y se utilizan periódicamente pero falta robustecer la metodología.</t>
  </si>
  <si>
    <t>3. Entre algunos de manera periódica</t>
  </si>
  <si>
    <t>4. Sí pero requiere mejorarse / Sí pero no está documentada</t>
  </si>
  <si>
    <t>4. Existen pero requieren mejoras / Existen pero se implementan parcialmente</t>
  </si>
  <si>
    <t>4. El plan cuenta con los tres elementos pero requiere mejorarse</t>
  </si>
  <si>
    <t>4. Se han establecido mecanismos de vocería que se siguen aunque no por escrito</t>
  </si>
  <si>
    <t>5. Sí se han analizado ambos con la metodología adecuada</t>
  </si>
  <si>
    <t>5. Se cuenta con mecanismos documentados, actualizados  y se utilizan periódicamente.</t>
  </si>
  <si>
    <t>4. Entre la mayoría de manera periódica</t>
  </si>
  <si>
    <t>5. Existen, no requieren modificación y se implementan</t>
  </si>
  <si>
    <t>5. El plan cuenta con los tres elementos</t>
  </si>
  <si>
    <t>5. Se han establecido mecanismos de vocería por escrito y se cumplen totalmente</t>
  </si>
  <si>
    <t>5. Entre todos de manera periódica</t>
  </si>
  <si>
    <t>2. Se analiza de forma básico / Se aplica pocas veces</t>
  </si>
  <si>
    <t>2. Se cuenta con algo muy básico / No está documentado / No se sigue</t>
  </si>
  <si>
    <t>2. Para pocos programas y servicios / Pocas referencias pero no están documentadas / Se cuenta con referencias pero no se utilizan</t>
  </si>
  <si>
    <t>2. Se cuenta con algo muy básico / Por proyecto / No está alineado a la planeación estratégica ni a la estrategia de comunicación</t>
  </si>
  <si>
    <t>3. Se analiza esporádicamente/ Se aplica parcialmente / Algunas leyes</t>
  </si>
  <si>
    <t xml:space="preserve">3. Se realiza por proyecto no de manera institucional / Se cuenta con un plan documentado pero requiere actualizarse / Se cuenta con un plan documentado y actualizado  pero se sigue parcialmente </t>
  </si>
  <si>
    <t>2. Para pocos procesos críticos / Existe muy poco personal</t>
  </si>
  <si>
    <t>3. Se está trabajando en ello</t>
  </si>
  <si>
    <t>3. Se está desarrollando con la metodología adecuada / Sí pero sin implementar</t>
  </si>
  <si>
    <t>3. Las referencias están documentadas para algunos programas y servicios pero se aplican algunas veces</t>
  </si>
  <si>
    <t>3. Sí pero con frecuencia se tiene virus</t>
  </si>
  <si>
    <t>3. Se está desarrollando con la metodología adecuada / Está alineado a la estrategia de comunicación y la planeación estratégica</t>
  </si>
  <si>
    <t>4. Se analiza periódicamente y se aplica regularmente pero falta documentar</t>
  </si>
  <si>
    <t>4. Cuenta con un plan documentado y actualizado que se sigue regularmente pero falta robustecer la metodología</t>
  </si>
  <si>
    <t>3. Para algunos procesos críticos</t>
  </si>
  <si>
    <t>4. Sí pero requieren mejorarse / Implementados parcialmente</t>
  </si>
  <si>
    <t>4. Las referencias están documentadas para la mayoría de los programas y servicios y se aplican la mayoría de las veces</t>
  </si>
  <si>
    <t>4. Sí pero requieren reforzarse</t>
  </si>
  <si>
    <t>4. Sí existe, está alineado a la estrategia de comunicación y la planeación pero se implementa parcialmente</t>
  </si>
  <si>
    <t>5. Se analiza periódicamente (actualizaciones), se aplica regularmente y esta documentado</t>
  </si>
  <si>
    <t>5. Cuenta con un plan documentado, actualizado y se sigue adecuadamente</t>
  </si>
  <si>
    <t>4. Para la mayoría de los procesos críticos pero faltan personas</t>
  </si>
  <si>
    <t>5. Sí, no requieren modificación y están implementados</t>
  </si>
  <si>
    <t>5. Las referencias están documentadas para todos los programas y servicios y se aplican</t>
  </si>
  <si>
    <t>5. Sí y funcionan adecuadamente</t>
  </si>
  <si>
    <t>5. Sí, está alineado a la estrategia de comunicación y a la planeación estratégica y está implementado totalmente</t>
  </si>
  <si>
    <t>5. Para todos los procesos críticos y sí son suficientes</t>
  </si>
  <si>
    <t>2. Se tiene algo muy básico / No se sigue / No esta actualizado</t>
  </si>
  <si>
    <t>2. Se tiene poca participación o de manera esporádica</t>
  </si>
  <si>
    <t>2. Se realiza de manera muy básica / Se evalúan pocos programas</t>
  </si>
  <si>
    <t>2. Muy básicos</t>
  </si>
  <si>
    <t>2. Cuenta con poco personal y falta capacitación</t>
  </si>
  <si>
    <t>3. Se esta elaborando / Le falta metodología / Se sigue parcialmente</t>
  </si>
  <si>
    <t>3. Tiene participación de manera frecuente pero se aprovecha poco</t>
  </si>
  <si>
    <t>3. Se está trabajando en ello / Requiere documentarse</t>
  </si>
  <si>
    <t>3. Se están desarrollando con la metodología adecuada / Sí pero sin implementar</t>
  </si>
  <si>
    <t>3. Se evalúan algunos programas</t>
  </si>
  <si>
    <t>3. Sí pero no se aplican</t>
  </si>
  <si>
    <t>3. Cuenta con algo de personal y falta capacitación</t>
  </si>
  <si>
    <t>4. Cuenta con un plan por escrito, se sigue y falta robustecer la metodología / falta socializarlo</t>
  </si>
  <si>
    <t>4. Tiene participación de manera frecuente y se aprovecha pero no está documentado o podría mejorar</t>
  </si>
  <si>
    <t>3. Algunos procesos están automatizados / La herramientas se utilizan parcialmente</t>
  </si>
  <si>
    <t>4. Sí pero requieren mejorarse / Implementadas parcialmente</t>
  </si>
  <si>
    <t>4. Sí se evalúan la mayoría de los programas / Se evalúan todos los programas pero requiere mejorarse</t>
  </si>
  <si>
    <t>4. Sí pero no siempre se aplican</t>
  </si>
  <si>
    <t>4. Cuenta con suficiente personal capacitado pero aún podría mejorar su formación</t>
  </si>
  <si>
    <t>5. Cuenta con un plan por escrito, con la metodología adecuada, se sigue y está socializado</t>
  </si>
  <si>
    <t>5. Tiene participación de manera frecuente, se aprovecha adecuadamente y existe documentación</t>
  </si>
  <si>
    <t>4. La mayoría de los procesos están automatizados y se utilizan las herramientas</t>
  </si>
  <si>
    <t>5. Sí, no requieren modificación y están implementadas</t>
  </si>
  <si>
    <t>5. Sí se evalúan todos los programas y no requiere modificación</t>
  </si>
  <si>
    <t>5. Sí y siempre se aplican</t>
  </si>
  <si>
    <t>5. Sí cuenta con suficiente personal plenamente capacitado</t>
  </si>
  <si>
    <t>5. Todos los procesos están automatizados  y se utilizan las herramientas</t>
  </si>
  <si>
    <t>2. Se realiza de manera muy básica</t>
  </si>
  <si>
    <t>2. Se utilizan esporádicamente canales internos informales</t>
  </si>
  <si>
    <t>2. Rara vez cuenta con información porque cuando la solicita rara vez la recibe</t>
  </si>
  <si>
    <t>2. De muy pocos procesos / Sólo los vinculados a los proyectos</t>
  </si>
  <si>
    <t>3. Sí se analiza pero no esta documentado</t>
  </si>
  <si>
    <t xml:space="preserve">3. Se utilizan regularmente canales internos informales </t>
  </si>
  <si>
    <t>3. Cuenta con información cuando la solicita al equipo pero la recibe con retrasos</t>
  </si>
  <si>
    <t>3. De algunos procesos</t>
  </si>
  <si>
    <t>4. Sí se analiza y esta documentado pero requiere mejorarse</t>
  </si>
  <si>
    <t>4. Se utilizan regularmente canales internos formales e informales</t>
  </si>
  <si>
    <t>4. Cuenta con información cuando la solicita y cuando, para algunos contenidos, el equipo envía información</t>
  </si>
  <si>
    <t>4. De la mayoría de los procesos</t>
  </si>
  <si>
    <t>5. Sí se analiza y esta documentado de manera adecuada</t>
  </si>
  <si>
    <t>5. Se utilizan canales internos formales de acuerdo a calendario (reuniones de equipo, correos de minutas y acuerdos) además de canales informales</t>
  </si>
  <si>
    <t>5. Existe un mecanismo para la solicitud y envío de información con fechas límite y criterios</t>
  </si>
  <si>
    <t>5. De todos los procesos</t>
  </si>
  <si>
    <t>2. Se tiene algo muy básico / No se utiliza / No esta actualizado / Por proyecto</t>
  </si>
  <si>
    <t>2. Se tiene algo muy básico / Sí pero no se siguen los criterios</t>
  </si>
  <si>
    <t>2. A muy pocos integrantes</t>
  </si>
  <si>
    <t>2. Se realiza de manera muy básica / No se  documenta</t>
  </si>
  <si>
    <t>2. Muy pocos tienen acceso a información relacionada con sus responsabilidades</t>
  </si>
  <si>
    <t>2. Sólo ocasionalmente da a conocer resultados genéricos de algunos programas</t>
  </si>
  <si>
    <t>3. Está documentada y se utiliza parcialmente</t>
  </si>
  <si>
    <t>3. Se cuenta con criterios pero requieren actualizarse /  Se cuenta con criterios pero no están socializados / Se cuenta con criterios pero se siguen parcialmente</t>
  </si>
  <si>
    <t>3. A algunos integrantes</t>
  </si>
  <si>
    <t>3. Se realizan evaluaciones esporádicas</t>
  </si>
  <si>
    <t>3. Algunos tienen acceso a información / Se esta fortaleciendo</t>
  </si>
  <si>
    <t>3. Frecuentemente da a conocer resultados de todos sus programas</t>
  </si>
  <si>
    <t>4. Está documentada, se utiliza para la toma de decisiones pero falta robustecer la metodología</t>
  </si>
  <si>
    <t>4. Cuenta con criterios definidos y socializados pero hay veces que no se aplican</t>
  </si>
  <si>
    <t>4. A la mayoría</t>
  </si>
  <si>
    <t>4. Se realizan evaluaciones periódicas pero requieren mejorarse</t>
  </si>
  <si>
    <t>4. La mayoría tienen acceso a información relacionada con sus responsabilidades</t>
  </si>
  <si>
    <t>4. Frecuentemente da a conocer resultados de sus programas y servicios</t>
  </si>
  <si>
    <t>5. Está documentada, se utiliza para la toma de decisiones y tiene la metodología adecuada</t>
  </si>
  <si>
    <t>5. Cuenta con criterios definidos, socializados e implementados adecuadamente</t>
  </si>
  <si>
    <t>5. A todos</t>
  </si>
  <si>
    <t>5. Todos tienen acceso a información de acuerdo a sus responsabilidades</t>
  </si>
  <si>
    <t>5. De manera calendarizada da a conocer los resultados y el impacto de todos sus programas y servicios</t>
  </si>
  <si>
    <t>2. Muy poco / De muy pocas personas / No hay nada documentado</t>
  </si>
  <si>
    <t>2. Con muy pocas / No se tiene certeza</t>
  </si>
  <si>
    <t>2. Se tienen los expedientes por separado y no en un registro único</t>
  </si>
  <si>
    <t>2. De manera muy básica / Parcialmente / Pocos hallazgos</t>
  </si>
  <si>
    <t>3. De algunas personas / Se tiene algo documentado pero no se sigue</t>
  </si>
  <si>
    <t>3. Parcialmente</t>
  </si>
  <si>
    <t>3. Algunas veces en la comunicación interna pero no en la externa</t>
  </si>
  <si>
    <t>3.  Se está trabajando en ello con la metodología adecuada</t>
  </si>
  <si>
    <t>3. Algunos hallazgos</t>
  </si>
  <si>
    <t>3. Se está desarrollando con la metodología adecuada</t>
  </si>
  <si>
    <t>4. Sí de todas las personas colaboradoras y está documentado podría mejorar</t>
  </si>
  <si>
    <t>4. En la mayoría de la comunicación interna y algunas veces en la externa</t>
  </si>
  <si>
    <t>4. Sí se tiene un registro pero requiere mejorarse</t>
  </si>
  <si>
    <t>4. Sí  la mayoría de los hallazgos pero requiere mejorarse</t>
  </si>
  <si>
    <t>4. Sí se cuenta con una política pero no se implementa</t>
  </si>
  <si>
    <t>5. Sí de todas las personas colaboradoras y está documentado de manera adecuada</t>
  </si>
  <si>
    <t>5. Sí en la comunicación interna y externa</t>
  </si>
  <si>
    <t>5. Sí se tiene un registro y no requiere modificación</t>
  </si>
  <si>
    <t>5. Sí  la mayoría de los hallazgos y no requiere modificación</t>
  </si>
  <si>
    <t>5. Sí se cuenta con una política y está implementada</t>
  </si>
  <si>
    <t>2. Son claras pero no siguen los lineamientos de estilo / Siguen los lineamientos de estilo pero no son claras</t>
  </si>
  <si>
    <t>3. Son claras y siguen los lineamientos de estilo</t>
  </si>
  <si>
    <t>2. Sí pero muy pocas / Para muy pocas personas</t>
  </si>
  <si>
    <t>2. No pero se reconoce la necesidad de hacerlas públicas</t>
  </si>
  <si>
    <t>2. De manera muy básica / Para el diseño de pocos programas / Se consideran pocos resultados</t>
  </si>
  <si>
    <t>2. Se esta diseñando algún mecanismo para hacerlo</t>
  </si>
  <si>
    <t>2. Se publica poca información / Es difícil ubicar la información publicada</t>
  </si>
  <si>
    <t>2. Se tiene algo muy básico</t>
  </si>
  <si>
    <t>3. Sí esporádicamente / Para algunas personas</t>
  </si>
  <si>
    <t>3. Se está diseñando con la metodología adecuada</t>
  </si>
  <si>
    <t>3. Sí para el diseño de algunos programas / Se consideran algunos resultados</t>
  </si>
  <si>
    <t>2. Muy poco / De manera muy básica</t>
  </si>
  <si>
    <t>3. Se publica información de algunos programas y servicios / No se actualiza con frecuencia</t>
  </si>
  <si>
    <t>3. Se cuenta con un plan pero está desactualizado</t>
  </si>
  <si>
    <t>4. Sí de manera periódica / Para la mayoría de las personas</t>
  </si>
  <si>
    <t>4. Sí pero requieren mejorarse</t>
  </si>
  <si>
    <t>4. Sí, para el diseño de la mayoría de los programas y se consideran la mayoría de los resultados pero requiere mejorarse</t>
  </si>
  <si>
    <t>4. Sí pero requiere reforzarse</t>
  </si>
  <si>
    <t>4. Se publica información de  todos los programas pero requiere mejorarse su visualización</t>
  </si>
  <si>
    <t>4. Se cuenta con un plan vigente pero requiere mejorarse</t>
  </si>
  <si>
    <t>5. Sí de manera periódica y para todas las personas</t>
  </si>
  <si>
    <t>5. Sí y no requieren modificación</t>
  </si>
  <si>
    <t>5. Sí, para el diseño de todos los programas y se consideran la mayoría de los resultados</t>
  </si>
  <si>
    <t>5. Sí se asegura</t>
  </si>
  <si>
    <t>5. Se publica información de todos los programas de manera adecuada</t>
  </si>
  <si>
    <t>5. Se cuenta con un plan vigente y  no requiere modificación</t>
  </si>
  <si>
    <t>2. Se comunican de muy pocos servicios y no los requisitos</t>
  </si>
  <si>
    <t>3. Se comunican los servicios pero no todos los requisitos /  Es complicado localizar los servicios y requisitos</t>
  </si>
  <si>
    <t>4. Se comunican todos los servicios y sus requisitos pero requiere mejorarse</t>
  </si>
  <si>
    <t>5. Se comunican todos los servicios y sus requisitos por los canales adecuados</t>
  </si>
  <si>
    <t>2. Muy poco / No hay nada documentado</t>
  </si>
  <si>
    <t>2. De manera muy básica  / Sólo por proyectos o programas (no de manera institucional)</t>
  </si>
  <si>
    <t>2. De manera muy esporádica</t>
  </si>
  <si>
    <t>3. Algunos recursos / Está documentado con reglas pero no sanciones</t>
  </si>
  <si>
    <t>2. Se cuenta con algo muy básico / Existe un plan pero en la práctica no se sigue</t>
  </si>
  <si>
    <t>2. Sí pero de manera muy básica / Muy pocos / Sólo se tiene por proyectos</t>
  </si>
  <si>
    <t>3. Se generan publicaciones con los hallazgos pero de manera esporádica</t>
  </si>
  <si>
    <t>3. Sí de manera periódica pero con poca gente</t>
  </si>
  <si>
    <t>4. Sí está documentado pero podría mejorar / No se aplican sanciones</t>
  </si>
  <si>
    <t>3. Se cuenta con algunos indicadores institucionales pero falta robustecer la metodología</t>
  </si>
  <si>
    <t>4. Se generan publicaciones con los hallazgos de manera periódica pero requiere mejorarse</t>
  </si>
  <si>
    <t>4. Sí de manera periódica con suficiente gente pero requiere mejorar</t>
  </si>
  <si>
    <t>5. Sí está documentado de manera adecuada y se aplica adecuadamente</t>
  </si>
  <si>
    <t>4. Existe un plan que,  en la práctica, se sigue pero no se evalúa o no se actualiza con la frecuencia adecuada</t>
  </si>
  <si>
    <t>4. Se tienen varios indicadores institucionales con la metodología adecuada pero no son suficientes</t>
  </si>
  <si>
    <t>5. Se generan publicaciones con los hallazgos de manera periódica</t>
  </si>
  <si>
    <t>5. Sí de manera frecuente y se obtienen los resultados esperados</t>
  </si>
  <si>
    <t>5. Existe un plan que, en la práctica, se sigue, se evalúa y actualiza adecuadamente</t>
  </si>
  <si>
    <t>5. Sí los suficientes y con la metodología adecuada</t>
  </si>
  <si>
    <t>2. Se mide el impacto de manera básica y esporádicamente, pero no se analiza</t>
  </si>
  <si>
    <t>3. Se mide el impacto frecuentemente, pero no se analiza</t>
  </si>
  <si>
    <t>4. Se mide el impacto frecuentemente y se analiza pero faltan robustecer la metodología</t>
  </si>
  <si>
    <t>5. Se mide el impacto y analiza el impacto sistemáticamente y con la metodología adecuada</t>
  </si>
  <si>
    <t>2. Muy pocos / Sí pero no se aplican / Se tiene algo muy básico</t>
  </si>
  <si>
    <t>2. De manera muy básica / Parcialmente / Pocos estándares</t>
  </si>
  <si>
    <t>3. Algunos mecanismos / Sólo para el ambiente interno / Sólo para el ambiente externo</t>
  </si>
  <si>
    <t>2. Se han impulsado acciones pero éstas no han logrado ampliar las fuentes de financiamiento</t>
  </si>
  <si>
    <t>2. Se recopilan datos de muy pocos indicadores</t>
  </si>
  <si>
    <t>3. Se difunden algunos estándares de manera esporádica</t>
  </si>
  <si>
    <t>3. Sí pero sólo garantiza uno de los dos (eficiencia o transparencia) / Sí pero no se aplican</t>
  </si>
  <si>
    <t>4. Sí existen para ambos ambientes pero podría mejorar / Se aplican la mayoría de la veces</t>
  </si>
  <si>
    <t>3. Se han impulsado acciones y sólo algunas han tenido resultados para ampliar las  fuentes de financiamiento pero no es suficiente</t>
  </si>
  <si>
    <t>3. Se recopilan datos de algunos indicadores</t>
  </si>
  <si>
    <t>4. Se difunden varios estándares de manera periódica pero requiere mejorarse</t>
  </si>
  <si>
    <t>5. Sí existen para ambos ambientes y se aplican adecuadamente</t>
  </si>
  <si>
    <t>4. Las acciones impulsadas han ampliado las fuentes de financiamiento casi de acuerdo a las necesidades de la organización</t>
  </si>
  <si>
    <t>4. Se recopilan datos de la mayoría de los indicadores</t>
  </si>
  <si>
    <t>5. Se difunden varios estándares de manera periódica</t>
  </si>
  <si>
    <t>5. Sí, son los mecanismos adecuados y están implementados</t>
  </si>
  <si>
    <t>5. Las acciones impulsadas han ampliado y diversificado las fuentes de financiamiento de acuerdo con las necesidades de la organización</t>
  </si>
  <si>
    <t>5. Se recopilan datos de todos los indicadores</t>
  </si>
  <si>
    <t>2. Se ha identificado a los medios y reporteros relevantes pero no se tiene documentado</t>
  </si>
  <si>
    <t>3. Se tiene un mapeo documentado pero puede robustecerse la metodología</t>
  </si>
  <si>
    <t>2. Muy poco / Falta mucho personal / Está desactualizada</t>
  </si>
  <si>
    <t>2. Se está trabajando en ello</t>
  </si>
  <si>
    <t>2. Muy pocos integrantes</t>
  </si>
  <si>
    <t>2. De manera muy básica / Se han establecido pocas metas / Sin plazos</t>
  </si>
  <si>
    <t>2. No pero se reconoce la importancia de adquirir uno</t>
  </si>
  <si>
    <t>3. Sólo con la planeación o con las expectativas / Falta personal</t>
  </si>
  <si>
    <t>2. El fondo es del 25%</t>
  </si>
  <si>
    <t>2. Sí pero no es su actividad prioritaria / No tiene el perfil idóneo</t>
  </si>
  <si>
    <t>3. Se tiene algo muy básico</t>
  </si>
  <si>
    <t>3. Algunos integrantes</t>
  </si>
  <si>
    <t>3. Se han establecido algunas metas  y plazos</t>
  </si>
  <si>
    <t>3. Sí se cuenta con un sistema electrónico pero desactualizado</t>
  </si>
  <si>
    <t>4. Sí pero podría mejorar / Falta poco personal</t>
  </si>
  <si>
    <t>3. El fondo es del 50%</t>
  </si>
  <si>
    <t>3. Sí pero tiene otras responsabilidades y no puede dedicarle el tiempo requerido</t>
  </si>
  <si>
    <t>4. La mayoría de los integrantes</t>
  </si>
  <si>
    <t>4. Se han establecido varias metas  y plazos pero no son suficientes o requieren mejorarse</t>
  </si>
  <si>
    <t>4. Sí se cuenta con un sistema electrónico actualizado pero requiere mejorarse</t>
  </si>
  <si>
    <t>5. Sí corresponde a la planeación y las expectativas (el personal es suficiente)</t>
  </si>
  <si>
    <t>4. El fondo es del 75%</t>
  </si>
  <si>
    <t>4. Sí tiene el perfil idóneo y se dedica de manera exclusiva pero se requieren más personas</t>
  </si>
  <si>
    <t>5. Todos</t>
  </si>
  <si>
    <t>5. Se han establecido las suficientes metas  y plazos con la metodología adecuada</t>
  </si>
  <si>
    <t>5. Sí se cuenta con un sistema electrónico actualizado adecuado</t>
  </si>
  <si>
    <t>5. Sí</t>
  </si>
  <si>
    <t>5. Sí tiene el perfil idóneo, se dedica de manera exclusiva y es suficiente</t>
  </si>
  <si>
    <t>2. De muy pocas</t>
  </si>
  <si>
    <t>3. De algunas</t>
  </si>
  <si>
    <t>4. De la mayoría, pero puede robustecerse la metodología</t>
  </si>
  <si>
    <t>5. De la mayoría y no requiere cambios</t>
  </si>
  <si>
    <t>2. Sí pero a muy pocas personas</t>
  </si>
  <si>
    <t>3. Algunas funciones</t>
  </si>
  <si>
    <t>2. Sí pero de manera muy básica / Sólo por proyectos</t>
  </si>
  <si>
    <t>3. Sí pero a algunas personas</t>
  </si>
  <si>
    <t>3. Sí pero no se realizan de manera periódica</t>
  </si>
  <si>
    <t>4. La mayoría de las funciones</t>
  </si>
  <si>
    <t>3. Sí se elabora un documento pero pocas veces se analizan los resultados</t>
  </si>
  <si>
    <t>4. Sí a la mayoría de las personas</t>
  </si>
  <si>
    <t>4. Sí se realizan de manera periódica pero requieren mejorarse</t>
  </si>
  <si>
    <t>5. Sí de manera adecuada</t>
  </si>
  <si>
    <t>4. Sí se elabora un documento y la mayoría de las veces se analizan los resultados pero requiere mejorarse</t>
  </si>
  <si>
    <t>5. Sí a todas las personas</t>
  </si>
  <si>
    <t>5. Sí, no requiere modificación y está implementado</t>
  </si>
  <si>
    <r>
      <t>5. Sí son adecuados y se realizan de manera perió</t>
    </r>
    <r>
      <rPr>
        <sz val="14"/>
        <rFont val="Calibri"/>
        <scheme val="minor"/>
      </rPr>
      <t>dica / De acuerdo a las necesidades</t>
    </r>
  </si>
  <si>
    <t>5. No se han tenido problemas de flujo en los últimos 2 años</t>
  </si>
  <si>
    <t xml:space="preserve">5. Sí se elabora un documento y se analizan los resultados </t>
  </si>
  <si>
    <t>2. Muy pocas</t>
  </si>
  <si>
    <t>3. Algunas</t>
  </si>
  <si>
    <t>4. Varias pero no son suficientes</t>
  </si>
  <si>
    <t>5. Varias y resultan suficientes</t>
  </si>
  <si>
    <t>2. Entre muy pocos / De manera esporádica</t>
  </si>
  <si>
    <t>2. De manera muy básica / Sin metodología / Sin implementar</t>
  </si>
  <si>
    <t>2. En general existe una separación pero los equipos se apoyan entre sí en las tareas de procuración y manejo de gastos.</t>
  </si>
  <si>
    <t>2. Muy pocos indicadores</t>
  </si>
  <si>
    <t>3.  Sí cuenta con el sistema de evaluación documentado pero se implementa parcialmente</t>
  </si>
  <si>
    <t>3. En general existe una separación pero algunas personas trabajan en ambos equipos</t>
  </si>
  <si>
    <t>4. Entre la mayoría pero no se han obtenido los resultados deseados</t>
  </si>
  <si>
    <t>3. Algunos indicadores</t>
  </si>
  <si>
    <t>4. Sí cuenta con el sistema de evaluación documentado e implementado pero requiere mejorarse</t>
  </si>
  <si>
    <t>4. Existe una separación pero se requieren mejoras como la ampliación de personal</t>
  </si>
  <si>
    <t>5. Entre todas las personas y se han obtenido los resultados deseados</t>
  </si>
  <si>
    <t>4. La mayoría de los indicadores</t>
  </si>
  <si>
    <t>5. Sí cuenta con un sistema de evaluación documentado e implementado con la metodología adecuada</t>
  </si>
  <si>
    <t>5. Existe una separación y no se requieren mejoras</t>
  </si>
  <si>
    <t>5. Todos los indicadores</t>
  </si>
  <si>
    <t>2. Se cuenta con algo muy básico / No están alineadas a las estrategias</t>
  </si>
  <si>
    <t>3. Se están diseñando con la metodología adecuada / Están parcialmente alineadas a alguna de las estrategias</t>
  </si>
  <si>
    <t>4. Sí están alineadas a ambas estrategias pero pueden mejorar</t>
  </si>
  <si>
    <t>5. Sí están alineadas a ambas estrategias y no requieren modificarse</t>
  </si>
  <si>
    <t>2. A muy pocos / Se cuenta con sólo uno de los tres elementos (metas, planes o cumplimiento) / De manera muy informal</t>
  </si>
  <si>
    <t>2. A muy pocos integrantes / De manera muy básica</t>
  </si>
  <si>
    <t>2. De manera muy básica / Esporádicamente</t>
  </si>
  <si>
    <t>2. No pero se está trabajando en ello</t>
  </si>
  <si>
    <t>3. A algunas personas / Se cuenta con sólo dos de los tres elementos / Con poca frecuencia</t>
  </si>
  <si>
    <t>2. Se identifican pero no se documentan</t>
  </si>
  <si>
    <t xml:space="preserve">3. A algunos integrantes / Se esta trabajando con la metodología adecuada </t>
  </si>
  <si>
    <t xml:space="preserve">3.  Se consideran algunos resultados sólo en la toma de decisiones o en la elaboración de planes de mejora </t>
  </si>
  <si>
    <t>4. Sí de manera frecuente los tres elementos (metas, planes y cumplimiento) pero requiere mejorarse</t>
  </si>
  <si>
    <t>3. Están documentadas parcialmente pero no se aplican en la organización</t>
  </si>
  <si>
    <t>4. A la mayoría / requiere mejorarse</t>
  </si>
  <si>
    <t>4.  Se consideran varios resultados en la toma de decisiones y en la elaboración de planes de mejora pero requiere mejorarse la metodología</t>
  </si>
  <si>
    <t>5. Sí a todas las personas los tres elementos y se realiza de manera óptima</t>
  </si>
  <si>
    <t>4. Están documentadas y algunas se aplican pero podrían aplicarse más</t>
  </si>
  <si>
    <t>5. A todos y no requiere mejorarse</t>
  </si>
  <si>
    <t>5. Se consideran varios resultados en la toma de decisiones y en la elaboración de planes de mejora y se realiza con la metodología adecuada</t>
  </si>
  <si>
    <t>5. Sí de manera óptima</t>
  </si>
  <si>
    <t>5. Están documentadas y se aplican las procedentes</t>
  </si>
  <si>
    <t>2. Pocas acciones influyen entre pocas organizaciones locales</t>
  </si>
  <si>
    <t>3. Algunas acciones influyen entre organizaciones locales y regionales</t>
  </si>
  <si>
    <t>4. Algunas acciones influyen en la mayoría de las organizaciones locales y regionales</t>
  </si>
  <si>
    <t>5. La mayoría de las acciones influyen en la mayoría de las organizaciones locales y regionales</t>
  </si>
  <si>
    <t>2. Con muy pocos</t>
  </si>
  <si>
    <t>2. De manera muy básica</t>
  </si>
  <si>
    <t>3. Con algunos</t>
  </si>
  <si>
    <t>2. Parcialmente / Esporádicamente / Sin la metodología adecuada</t>
  </si>
  <si>
    <t>4. Con la mayoría / Falta documentar y establecer una metodología</t>
  </si>
  <si>
    <t>3. Sí de manera frecuente y con la metodología adecuada</t>
  </si>
  <si>
    <t>5. Con todos pero falta robustecer la metodología</t>
  </si>
  <si>
    <t>4. Sí pero requiere mejorarse / Se implementa parcialmente</t>
  </si>
  <si>
    <t>6. Con todos y se utiliza una metodología adecuada</t>
  </si>
  <si>
    <t>5. Sí, no requiere modificación y está implementada</t>
  </si>
  <si>
    <t>2. En pocas ocasiones de manera limitada</t>
  </si>
  <si>
    <t>3. En algunas ocasiones de manera limitada</t>
  </si>
  <si>
    <t>4. En varias ocasiones de manera adecuada pero podría mejorarse</t>
  </si>
  <si>
    <t>2. Se tienen definidos los estándares pero no se sabe cómo medirlos</t>
  </si>
  <si>
    <t>5. En múltiples ocasiones y de acuerdo a lo planeado</t>
  </si>
  <si>
    <t>3. Se tienen definidos los estándares pero pocos se miden</t>
  </si>
  <si>
    <t>2. Muy pocos</t>
  </si>
  <si>
    <t>4. Se tienen definidos los estándares y se miden pero aún no se obtienen los resultados deseados</t>
  </si>
  <si>
    <t>3. Algunos</t>
  </si>
  <si>
    <t>5. Se tienen definidos los estándares, se miden y se han obtenido los resultados deseados</t>
  </si>
  <si>
    <t>4. La mayoría</t>
  </si>
  <si>
    <t>3. Se están diseñando con la metodología adecuada / Se tienen pero no se implementan</t>
  </si>
  <si>
    <t>5. Todos pero se requiere mejorar la metodología</t>
  </si>
  <si>
    <t>4. Sí pero requieren mejorarse / Se implementan parcialmente</t>
  </si>
  <si>
    <t>6. Todos con una metodología adecuada</t>
  </si>
  <si>
    <t>2. No, pero se reconoce la importancia / En la práctica no se tiene representación de mujeres</t>
  </si>
  <si>
    <t>3. Se están generando los mecanismos / En la práctica se tiene menos representación de mujeres</t>
  </si>
  <si>
    <t>4. Sí pero requiere mejorarse / En la práctica hay igual representación de hombres y mujeres pero no esta regulado</t>
  </si>
  <si>
    <t>3. Se están desarrollando materiales con la metodología adecuada</t>
  </si>
  <si>
    <t>5. Sí y no requiere modificación, en la práctica hay igual representación de hombres y mujeres y está regulado</t>
  </si>
  <si>
    <t>4. Sí pero requieren mejorarse para brindarles claridad a postulantes</t>
  </si>
  <si>
    <t>5. Sí existen materiales y no requieren modificación</t>
  </si>
  <si>
    <t>2. Se mide de manera muy básica</t>
  </si>
  <si>
    <t>3. Se está diseñando una medición con la metodología adecuada</t>
  </si>
  <si>
    <t>2. Se realiza algo muy básico</t>
  </si>
  <si>
    <t>3. Se está diseñando la pre-evaluación con la metodología adecuada</t>
  </si>
  <si>
    <t>4. Sí pero requiere mejorarse o falta claridad</t>
  </si>
  <si>
    <t>2. Muy poca diversidad</t>
  </si>
  <si>
    <t>3. Media diversidad (faltan áreas de experiencia)</t>
  </si>
  <si>
    <t>4. Sí pero podría mejorar</t>
  </si>
  <si>
    <t>5. Sí con suficiente diversidad</t>
  </si>
  <si>
    <t>2. Se cuenta con algo muy básico / En la práctica no se sigue</t>
  </si>
  <si>
    <t>3. Sí están documentadas pero en la práctica se sigue parcialmente / Requiere actualizarse</t>
  </si>
  <si>
    <t>4. Sí están documentadas y en la práctica se sigue la mayoría de las veces</t>
  </si>
  <si>
    <t>5. Sí están documentadas y en la práctica se sigue adecuadamente</t>
  </si>
  <si>
    <t xml:space="preserve">FORTALEZAS      .   </t>
  </si>
  <si>
    <t xml:space="preserve"> </t>
  </si>
  <si>
    <t>RECOMENDACIONES   .</t>
  </si>
  <si>
    <t>INFORMACIÓN DE APOYO PARA AGREGAR LAS FORTALEZAS. En el siguiente apartado se indican las preguntas que obtuvieron una calificación de 75% o 100. Esto con la finalidad de que sirva de guía para redactar las fortalezas de la organización.</t>
  </si>
  <si>
    <t/>
  </si>
  <si>
    <t>Resumen de Resultados del Diagnóstico de capacidades organizacionales (OCA+)</t>
  </si>
  <si>
    <t>GLOBAL</t>
  </si>
  <si>
    <t>NIVELES DE DESEMPEÑO</t>
  </si>
  <si>
    <t>Índice de Desempeño Organizacional (Organizational Performance Index (OPI)</t>
  </si>
  <si>
    <t>1. Efectividad</t>
  </si>
  <si>
    <t>Habilidad de la organización para llevar a cabo sus programas con una alta calidad y mejorar de manera continua la operación de los programas de acuerdo con su misión y metas (meta entendida como finalidad u objetivo)</t>
  </si>
  <si>
    <t>1.1 Resultados</t>
  </si>
  <si>
    <t>Puntaje 
(máximo 4)</t>
  </si>
  <si>
    <t>Nivel</t>
  </si>
  <si>
    <r>
      <t xml:space="preserve">¿La organización </t>
    </r>
    <r>
      <rPr>
        <sz val="12"/>
        <color rgb="FF008000"/>
        <rFont val="Calibri"/>
        <scheme val="minor"/>
      </rPr>
      <t>tiene</t>
    </r>
    <r>
      <rPr>
        <sz val="12"/>
        <color theme="1"/>
        <rFont val="Calibri"/>
        <family val="2"/>
        <scheme val="minor"/>
      </rPr>
      <t xml:space="preserve"> definidos objetivos de outcome (resultados) para sus programas y servicios?</t>
    </r>
  </si>
  <si>
    <t>a. No</t>
  </si>
  <si>
    <r>
      <t xml:space="preserve">¿La organización </t>
    </r>
    <r>
      <rPr>
        <sz val="12"/>
        <color rgb="FF008000"/>
        <rFont val="Calibri"/>
        <scheme val="minor"/>
      </rPr>
      <t>cuenta</t>
    </r>
    <r>
      <rPr>
        <sz val="12"/>
        <rFont val="Calibri"/>
        <family val="2"/>
        <scheme val="minor"/>
      </rPr>
      <t xml:space="preserve"> con un plan de monitoreo?</t>
    </r>
  </si>
  <si>
    <t>El Plan incluye:</t>
  </si>
  <si>
    <t>Incluye outcome (resultados) claramente definidos</t>
  </si>
  <si>
    <t>Definición de objetivos</t>
  </si>
  <si>
    <t>Definición de indicadores</t>
  </si>
  <si>
    <t>Herramientas de medición</t>
  </si>
  <si>
    <t>¿La organización ha cumplido con los objetivos de outcome (resultados) para todos sus programas y servicios?</t>
  </si>
  <si>
    <t>a. No / Sí pero no cuenta con evidencia</t>
  </si>
  <si>
    <t>Tipos de evidencia</t>
  </si>
  <si>
    <t>¿Se asegura la calidad de los datos de outcome (resultados)?</t>
  </si>
  <si>
    <t>Nivel 1</t>
  </si>
  <si>
    <t>Nivel 2</t>
  </si>
  <si>
    <t>Nivel 3</t>
  </si>
  <si>
    <t>Nivel 4</t>
  </si>
  <si>
    <t>Plan de Monitoreo</t>
  </si>
  <si>
    <t>La organización está en el proceso de desarrollar objetivos de outcome (resultados) para los programas y servicios.</t>
  </si>
  <si>
    <t>La organización tiene definidos objetivos de outcome (resultados) para todos sus programas y servicios.</t>
  </si>
  <si>
    <t>La organización ha cumplido con más del 50% de los objetivos de outcome (resultados) para todos sus programas y servicios.</t>
  </si>
  <si>
    <t>La organización ha cumplido con más del 75% de los objetivos de outcome (resultados) para todos sus programas y servicios</t>
  </si>
  <si>
    <t>¿La organización cuenta con estándares internos que guíen sus programas y servicios?</t>
  </si>
  <si>
    <t>nivel 1</t>
  </si>
  <si>
    <t>¿La organización implementa estándares nacionales e internacionales (o buenas practicas en el sector) relevantes que guíen sus programas y servicios?</t>
  </si>
  <si>
    <t>¿La organización está involucrada en establecer nuevos estándares nacionales/ internacionales (o buenas practicas en el sector) que guíen sus programas y servicios?</t>
  </si>
  <si>
    <t>Estándares internos que guíen sus programas y servicios</t>
  </si>
  <si>
    <t>La organización está generando conciencia sobre estándares nacionales e internacionales (o buenas practicas en el sector) y/o está en el proceso de desarrollar estándares internos que guíen sus programas y servicios</t>
  </si>
  <si>
    <t>La organización está tomando pasos claros hacia el cumplimiento de estándares nacionales e internacionales (o buenas practicas en el sector) que guíen sus programas y servicios</t>
  </si>
  <si>
    <t>La organización se esfuerza constantemente y ha logrado implementar estándares nacionales e internacionales (o buenas practicas en el sector) que guíen sus programas y servicios”</t>
  </si>
  <si>
    <t>La organización constantemente alcanza estándares existentes y está involucrada en establecer nuevos estándares nacionales/ internacionales (o buenas practicas en el sector) que guíen sus programas y servicios</t>
  </si>
  <si>
    <t>* Estándares incluyen guías nacionales e internacionales; como por ejemplo, los lineamientos para dar una subvención a organizaciones de base.</t>
  </si>
  <si>
    <t>2. Eficiencia</t>
  </si>
  <si>
    <t>La habilidad de una organización para planear y presupuestar sus intervenciones consistentemente exitosas con efectividad de costos</t>
  </si>
  <si>
    <t>2.1 Prestación de Servicios</t>
  </si>
  <si>
    <r>
      <t xml:space="preserve">¿La organización tiene un plan de </t>
    </r>
    <r>
      <rPr>
        <sz val="12"/>
        <color theme="1"/>
        <rFont val="Calibri"/>
        <family val="2"/>
        <scheme val="minor"/>
      </rPr>
      <t>operaciones o plan de trabajo por escrito que describe como se llevarán a cabo los programas y servicios?</t>
    </r>
  </si>
  <si>
    <t>Check List de las características del Plan:</t>
  </si>
  <si>
    <t>El plan incluye:</t>
  </si>
  <si>
    <t>Las actividades son claras</t>
  </si>
  <si>
    <t xml:space="preserve">Las actividades son relevantes  </t>
  </si>
  <si>
    <t>Las actividades son suficientes</t>
  </si>
  <si>
    <t>Presupuesto</t>
  </si>
  <si>
    <t>Responsables (persona o unidad de trabajo)</t>
  </si>
  <si>
    <t>Responsabilidades</t>
  </si>
  <si>
    <t>Línea del tiempo o cronograma</t>
  </si>
  <si>
    <t>¿La organización ha cumplido con los programas y servicios incluidos en el plan de operaciones o de trabajo en tiempo y dentro del presupuesto?</t>
  </si>
  <si>
    <t>¿La organización ha revisado la eficacia del costos de las operaciones y servicios del programa?</t>
  </si>
  <si>
    <t>¿La organización cuenta con verificación de procesos internos que soporten los datos?</t>
  </si>
  <si>
    <t>Copia del plan de operaciones o plan de trabajo de la organización</t>
  </si>
  <si>
    <t xml:space="preserve">La organización está desarrollando un plan de operaciones o plan de trabajo por escrito que describe cómo se llevarán a cabo los programas y servicios incluyendo: actividades, presupuesto, responsabilidades y líneas de tiempo o cronogramas.  </t>
  </si>
  <si>
    <t>La organización tiene un plan de operaciones o plan de trabajo por escrito que describe como se llevarán a cabo los programas y servicios incluyendo: actividades, presupuesto, responsabilidades y líneas de tiempo o cronogramas; y la organización ha completado de manera exitosa más del 30% de los programas y servicios incluidos en el plan de operaciones o plan de trabajo en tiempo y dentro del presupuesto.</t>
  </si>
  <si>
    <t>La organización ha cumplido con más del 60% de los programas y servicios dentro del plan de operaciones o plan de trabajo a tiempo y dentro del presupuesto y han revisado la eficacia del costos de las operaciones y servicios del programa.</t>
  </si>
  <si>
    <t>La organización ha cumplido con más del 90% de los programas y servicios dentro del plan de operaciones o plan de trabajo a tiempo y dentro del presupuesto y han revisado la eficiencia de costos de las operaciones y servicios del programa.</t>
  </si>
  <si>
    <t xml:space="preserve">2.2 Alcance  </t>
  </si>
  <si>
    <t>¿La organización ha identificado y delineado una población objetivo para sus programas y servicios?</t>
  </si>
  <si>
    <t>¿La organización cuenta con un Plan de monitoreo completo?</t>
  </si>
  <si>
    <t>Identifica claramente la población objetivo</t>
  </si>
  <si>
    <r>
      <rPr>
        <sz val="12"/>
        <color theme="1"/>
        <rFont val="Calibri"/>
        <family val="2"/>
        <scheme val="minor"/>
      </rPr>
      <t>Identifica</t>
    </r>
    <r>
      <rPr>
        <sz val="12"/>
        <color theme="1"/>
        <rFont val="Calibri"/>
        <family val="2"/>
        <scheme val="minor"/>
      </rPr>
      <t xml:space="preserve"> Outputs (programas y servicios)</t>
    </r>
  </si>
  <si>
    <t>Métodos para desagregar datos sobre la población objetivo</t>
  </si>
  <si>
    <r>
      <t xml:space="preserve">¿La organización </t>
    </r>
    <r>
      <rPr>
        <sz val="12"/>
        <color theme="1"/>
        <rFont val="Calibri"/>
        <family val="2"/>
        <scheme val="minor"/>
      </rPr>
      <t>recolecta</t>
    </r>
    <r>
      <rPr>
        <sz val="12"/>
        <color theme="1"/>
        <rFont val="Calibri"/>
        <family val="2"/>
        <scheme val="minor"/>
      </rPr>
      <t xml:space="preserve"> información para monitorear los servicios ofrecidos a la población objetivo</t>
    </r>
    <r>
      <rPr>
        <sz val="12"/>
        <color theme="1"/>
        <rFont val="Calibri"/>
        <family val="2"/>
        <scheme val="minor"/>
      </rPr>
      <t>?</t>
    </r>
  </si>
  <si>
    <t>¿La organización ha alcanzado sus metas a nivel output (programas y servicios)?</t>
  </si>
  <si>
    <t>¿La  organización se asegura que la calidad de los datos es  alta (confiable)?</t>
  </si>
  <si>
    <t>¿La organización ha escalado los servicios a nuevas áreas geográficas y nuevas poblaciones y/o expandido con mayor profundidad los servicios que proporciona a las poblaciones objetivo existentes en sintonía con el plan estratégico actual?</t>
  </si>
  <si>
    <t>a. No y aún no alcanza a su población objetivo</t>
  </si>
  <si>
    <t xml:space="preserve"> Plan de monitoreo completo</t>
  </si>
  <si>
    <t>La organización está en el proceso de identificar y delinear una población objetivo para sus programas y servicios</t>
  </si>
  <si>
    <t>La organización ha identificado y delineado una población objetivo para sus programas y servicios y está recolectando información para monitorear los servicios ofrecidos a la población objetivo.</t>
  </si>
  <si>
    <t>La organización ha alcanzado al menos 80% de sus metas a nivel output (programas y servicios) y está alcanzando su población objetivo con sus programas y servicios</t>
  </si>
  <si>
    <t xml:space="preserve">La organización ha alcanzado al menos 80% de sus metas a nivel output (programas y servicios) y ha escalado los servicios a nuevas áreas geográficas y nuevas poblaciones y/o expandido con mayor profundidad los servicios que proporciona a las poblaciones objetivo existentes en sintonía con el plan estratégico actual de la organización. </t>
  </si>
  <si>
    <t>3. Pertinencia/Relevancia</t>
  </si>
  <si>
    <t xml:space="preserve">3.1 Población Objetivo  </t>
  </si>
  <si>
    <t>¿La organización se involucra en procesos participativos de planeación que incluyen a sus poblaciones objetivo y otros stakeholders?</t>
  </si>
  <si>
    <t>¿Los resultados de la planeación y decisión participativa se usan para informar el diseño e implementación de programas y servicios?</t>
  </si>
  <si>
    <r>
      <t>¿</t>
    </r>
    <r>
      <rPr>
        <sz val="12"/>
        <color theme="1"/>
        <rFont val="Calibri"/>
        <family val="2"/>
        <scheme val="minor"/>
      </rPr>
      <t>L</t>
    </r>
    <r>
      <rPr>
        <sz val="12"/>
        <color theme="1"/>
        <rFont val="Calibri"/>
        <family val="2"/>
        <scheme val="minor"/>
      </rPr>
      <t>os miembros de las poblaciones objetivo están involucrados en la definición de la prestación de servicios y en los programas?</t>
    </r>
  </si>
  <si>
    <t>La organización está considerando involucrarse en procesos participativos de planeación que involucra a sus poblaciones objetivo y otros stakeholders.</t>
  </si>
  <si>
    <t>La organización se involucra en procesos participativos de planeación que incluyen a sus poblaciones objetivo y otros stakeholders.</t>
  </si>
  <si>
    <t>Los resultados de la planeación y decisión participativa han sido usados para informar el diseño e implementación de programas y servicios.</t>
  </si>
  <si>
    <t xml:space="preserve">Los resultados de la planeación y decisión participativa están siendo utilizados consistentemente para informar el diseño y la implementación de programas y servicios. Los miembros de las poblaciones objetivo están involucrados en la definición de la prestación de servicios y en los programas. </t>
  </si>
  <si>
    <t>Minutas, reportes, listas de participantes y/o presupuesto de juntas de planeación participativas</t>
  </si>
  <si>
    <t>3.2 Aprendizaje</t>
  </si>
  <si>
    <t>¿La organización ha institucionalizado un proceso para analizar éxitos y retos que surgen de sus programas y servicios?</t>
  </si>
  <si>
    <r>
      <t xml:space="preserve">¿La organización hace cambios como resultado </t>
    </r>
    <r>
      <rPr>
        <sz val="12"/>
        <color theme="1"/>
        <rFont val="Calibri"/>
        <family val="2"/>
        <scheme val="minor"/>
      </rPr>
      <t xml:space="preserve">del </t>
    </r>
    <r>
      <rPr>
        <sz val="12"/>
        <color theme="1"/>
        <rFont val="Calibri"/>
        <family val="2"/>
        <scheme val="minor"/>
      </rPr>
      <t xml:space="preserve">análisis </t>
    </r>
    <r>
      <rPr>
        <sz val="12"/>
        <color theme="1"/>
        <rFont val="Calibri"/>
        <family val="2"/>
        <scheme val="minor"/>
      </rPr>
      <t>de los éxitos y retos que surgen de sus programas y servicios?</t>
    </r>
  </si>
  <si>
    <r>
      <t>¿La organización usa su análisis para influenciar e</t>
    </r>
    <r>
      <rPr>
        <sz val="12"/>
        <color theme="1"/>
        <rFont val="Calibri"/>
        <family val="2"/>
        <scheme val="minor"/>
      </rPr>
      <t>l</t>
    </r>
    <r>
      <rPr>
        <sz val="12"/>
        <color theme="1"/>
        <rFont val="Calibri"/>
        <family val="2"/>
        <scheme val="minor"/>
      </rPr>
      <t xml:space="preserve"> cambios en los programas y servicios de otros (sean organizaciones, instituciones, etc.) al nivel nacional y/o internacional?</t>
    </r>
  </si>
  <si>
    <t>La organización está desarrollando un proceso para analizar éxitos y retos que surgen de sus programas y servicios</t>
  </si>
  <si>
    <t>La organización tiene un proceso para analizar éxitos y retos que surgen de sus programas y servicios.</t>
  </si>
  <si>
    <t>La organización ha institucionalizado un proceso para analizar éxitos y retos que surgen de sus programas y servicios y consistentemente hace cambios como resultado de este análisis.</t>
  </si>
  <si>
    <t>La organización usa su análisis para influenciar en cambios en los programas y servicios de otros (sean organizaciones, instituciones, etc.) al nivel nacional y/o internacional a través de presentaciones, cursos y/o publicaciones</t>
  </si>
  <si>
    <t>4. Sustentabilidad</t>
  </si>
  <si>
    <t>4.1 Recursos</t>
  </si>
  <si>
    <t>¿La organización cuenta con un plan de movilización de recursos?</t>
  </si>
  <si>
    <r>
      <t>Check List de las características del Plan</t>
    </r>
    <r>
      <rPr>
        <sz val="12"/>
        <color theme="1"/>
        <rFont val="Calibri"/>
        <family val="2"/>
        <scheme val="minor"/>
      </rPr>
      <t xml:space="preserve"> de movilización</t>
    </r>
    <r>
      <rPr>
        <sz val="12"/>
        <color theme="1"/>
        <rFont val="Calibri"/>
        <family val="2"/>
        <scheme val="minor"/>
      </rPr>
      <t>:</t>
    </r>
  </si>
  <si>
    <r>
      <t xml:space="preserve">identifica claramente </t>
    </r>
    <r>
      <rPr>
        <sz val="12"/>
        <color theme="1"/>
        <rFont val="Calibri"/>
        <family val="2"/>
        <scheme val="minor"/>
      </rPr>
      <t>los recursos</t>
    </r>
    <r>
      <rPr>
        <sz val="12"/>
        <color theme="1"/>
        <rFont val="Calibri"/>
        <family val="2"/>
        <scheme val="minor"/>
      </rPr>
      <t xml:space="preserve"> requeridos para los programas y servicios</t>
    </r>
  </si>
  <si>
    <t>Identifica claramente los posibles proveedores y/o fuentes para los recursos</t>
  </si>
  <si>
    <t>Mapea las necesidades identificadas en el presupuesto organizacional y el plan estratégico</t>
  </si>
  <si>
    <r>
      <t>¿La organización ha tenido éxito en apalancar los recursos necesarios para el año operacional en curso de una fuente</t>
    </r>
    <r>
      <rPr>
        <sz val="12"/>
        <color theme="1"/>
        <rFont val="Calibri"/>
        <family val="2"/>
        <scheme val="minor"/>
      </rPr>
      <t xml:space="preserve"> (o fuentes)</t>
    </r>
    <r>
      <rPr>
        <sz val="12"/>
        <color theme="1"/>
        <rFont val="Calibri"/>
        <family val="2"/>
        <scheme val="minor"/>
      </rPr>
      <t xml:space="preserve"> que no sea el donante principal?</t>
    </r>
  </si>
  <si>
    <t xml:space="preserve">La organización ha tenido éxito en apalancar recursos para apoyar los programas y servicios de al menos dos donantes, fundaciones, corporaciones y/o individuos. </t>
  </si>
  <si>
    <r>
      <t>¿</t>
    </r>
    <r>
      <rPr>
        <sz val="12"/>
        <color theme="1"/>
        <rFont val="Calibri"/>
        <family val="2"/>
        <scheme val="minor"/>
      </rPr>
      <t>La organización ha tenido éxito en apalancar recursos para apoyar los programas y servicios de al menos dos donantes, fundaciones, corporaciones y/o individuos</t>
    </r>
    <r>
      <rPr>
        <sz val="12"/>
        <color theme="1"/>
        <rFont val="Calibri"/>
        <family val="2"/>
        <scheme val="minor"/>
      </rPr>
      <t xml:space="preserve">? </t>
    </r>
  </si>
  <si>
    <t>Plan de movilización de recursos</t>
  </si>
  <si>
    <t>La organización está desarrollando un plan de movilización de recursos que claramente identifica tanto los recursos requeridos para el programa y los servicios así como los posibles proveedores y/o fuentes de estos servicios.</t>
  </si>
  <si>
    <t>La organización cuenta con un plan de movilización de recursos que claramente identifica tanto los recursos requeridos para el programa y los servicios como los posibles proveedores y/o fuentes de estos servicios.</t>
  </si>
  <si>
    <t>La organización ha tenido éxito en apalancar al menos 20% de los recursos necesarios para el año operacional en curso de una fuente que no sea el donante principal.</t>
  </si>
  <si>
    <t xml:space="preserve">La organización ha tenido éxito en apalancar recursos para apoyar los programas y servicios de al menos dos donantes, fundaciones, corporaciones y/o individuos. Con el fin de diversificar el flujo de recursos, ninguna fuente de financiamiento representa más del 40% del total de los recursos de la organización del año de operaciones en curso. </t>
  </si>
  <si>
    <t>4.2 Impacto Social</t>
  </si>
  <si>
    <r>
      <t>¿La organización participa en redes nacionales</t>
    </r>
    <r>
      <rPr>
        <sz val="12"/>
        <color theme="1"/>
        <rFont val="Calibri"/>
        <family val="2"/>
        <scheme val="minor"/>
      </rPr>
      <t xml:space="preserve"> o regionales reconocidas que son relevantes para sus programas y servicios?</t>
    </r>
  </si>
  <si>
    <r>
      <t>¿</t>
    </r>
    <r>
      <rPr>
        <sz val="12"/>
        <color theme="1"/>
        <rFont val="Calibri"/>
        <family val="2"/>
        <scheme val="minor"/>
      </rPr>
      <t>La organización apalanca su participación en redes y es capaz de demostrar alianzas e involucramiento con otras OSC y entidades relevantes de gobierno y el sector privado</t>
    </r>
    <r>
      <rPr>
        <sz val="12"/>
        <color theme="1"/>
        <rFont val="Calibri"/>
        <family val="2"/>
        <scheme val="minor"/>
      </rPr>
      <t>?</t>
    </r>
  </si>
  <si>
    <t>La organización esta aprendiendo el valor de construir redes y está considerando alianzas potenciales.</t>
  </si>
  <si>
    <t>La organización participa en redes locales reconocidas que son relevantes para sus programas y servicios. La organización apalanca su participación en redes y es capaz de demostrar alianzas e involucramiento con al menos otra organización de la sociedad civil.</t>
  </si>
  <si>
    <t xml:space="preserve">La organización participa en redes nacionales o regionales que son relevantes para sus programas y servicios. La organización apalanca su participación en redes y es capaz de demostrar alianzas e involucramiento con otras OSC (organizaciones de la sociedad civil) y entidades relevantes de gobierno. </t>
  </si>
  <si>
    <t>La organización se identifica como líder en redes nacionales o regionales reconocidas que son relevantes para sus programas y servicios. La organización apalanca su participación en redes y es capaz de demostrar alianzas e involucramiento con otras OSC y entidades relevantes de gobierno y el sector privado.</t>
  </si>
  <si>
    <t>b. Está en proceso / No para todos sus programas o servicios / No cuenta con evidencia</t>
  </si>
  <si>
    <t>b. Lo está desarrollando</t>
  </si>
  <si>
    <t>b. Está considerando involucrarse en procesos participativo de planeación / Sí pero sólo con su población objetivo o stakeholders</t>
  </si>
  <si>
    <t>b. Está desarrollando un plan</t>
  </si>
  <si>
    <t>c. Sí para todos sus programas y servicios y cuenta con evidencia</t>
  </si>
  <si>
    <t>c. Sí</t>
  </si>
  <si>
    <t>c. Sí se involucra  a sus poblaciones objetivo y a stakeholders y cuenta con evidencia</t>
  </si>
  <si>
    <t>c. Sí cuenta con un plan de movilización de recursos</t>
  </si>
  <si>
    <t>b. Sí</t>
  </si>
  <si>
    <t>b. Está en proceso / Se tiene algo muy básico</t>
  </si>
  <si>
    <t>b. Si</t>
  </si>
  <si>
    <t>b. Sí se han sido usados pero no se cuenta con evidencia</t>
  </si>
  <si>
    <t>c. Sí han sido utilizados</t>
  </si>
  <si>
    <t>b. De algunos resultados</t>
  </si>
  <si>
    <t>b. Ha cumplido con menos del 30%</t>
  </si>
  <si>
    <t>d. Sí están siendo utilizados consistentemente</t>
  </si>
  <si>
    <t>b. Ha tenido éxito en apalancar menos del 20% de los recursos necesarios para el año operacional en curso de una fuente que no sea el donante principal.</t>
  </si>
  <si>
    <t>c. Sí, de todos los resultados</t>
  </si>
  <si>
    <t>c. Ha cumplido con más del 30% y cuenta con evidencia</t>
  </si>
  <si>
    <t>c. Ha tenido éxito en apalancar al menos el 20% de los recursos necesarios para el año operacional en curso de una fuente que no sea el donante principal.</t>
  </si>
  <si>
    <t>d. Ha cumplido con más del 60% y cuenta con evidencia</t>
  </si>
  <si>
    <t>No Aplica</t>
  </si>
  <si>
    <t>d. Ninguna fuente de financiamiento representa más del 40% del total de los recursos de la organización del año de operaciones en curso</t>
  </si>
  <si>
    <t>e. Ha cumplido con más del 90% y cuenta con evidencia</t>
  </si>
  <si>
    <t>b. De algunos objetivos</t>
  </si>
  <si>
    <t xml:space="preserve">Ejemplo del plan de trabajo que incorpora las conclusiones obtenidas de las juntas de planeación participativa </t>
  </si>
  <si>
    <t>c. Sí, de todos los objetivos</t>
  </si>
  <si>
    <t>Ejemplos de al menos tres planes de trabajo de los últimos dos años que incorporan conclusiones de las juntas de planeación participativas.</t>
  </si>
  <si>
    <t>Copia de reportes trimestrales o algún documento similar que incluya reflexiones sobre el plan de trabajo donde se indique que menos del 30% se cumple</t>
  </si>
  <si>
    <t>Prueba de recibos de donadores (recursos pueden ser en especie, financieros y humanos)</t>
  </si>
  <si>
    <t>Copia de reportes trimestrales o algún documento similar que incluya reflexiones sobre el plan de trabajo donde se indique que al menos el 30% se cumple</t>
  </si>
  <si>
    <t>b. De algunos indicadores</t>
  </si>
  <si>
    <t>Copia de reportes trimestrales o algún documento similar que incluya reflexiones sobre el plan de trabajo donde se indique que al menos el 60% se cumple</t>
  </si>
  <si>
    <t>c. Sí, de todos los indicadores</t>
  </si>
  <si>
    <t>Copia de reportes trimestrales o algún documento similar que incluya reflexiones sobre el plan de trabajo donde se indique que al menos el 90% se cumple</t>
  </si>
  <si>
    <t>b. Sí pero no se cuenta con evidencia</t>
  </si>
  <si>
    <t>c. Sí y cuenta con evidencia</t>
  </si>
  <si>
    <t xml:space="preserve">Copia del análisis de costos, personal y costos del programa. </t>
  </si>
  <si>
    <t>b. Sí pero no cuenta con evidencia</t>
  </si>
  <si>
    <t>Prueba de recibos de al menos dos fuentes de recursos, además del donante principal</t>
  </si>
  <si>
    <t>b. Ha cumplido con menos del 50% de los objetivos de outcome (resultados)</t>
  </si>
  <si>
    <t xml:space="preserve">Copia del análisis de la eficiencia de costos de los servicios del programa (por ejemplo, costo-beneficio, retorno de la inversión) </t>
  </si>
  <si>
    <t>c. Ha cumplido con más del 50% de los objetivos de outcome (resultados)</t>
  </si>
  <si>
    <t>Reportes participativos que detallan el involucramiento de los miembros de la población objetivo y de los grupos de stakeholders en los servicios y programas</t>
  </si>
  <si>
    <t>d. Ha cumplido con más del 75% de los objetivos de outcome (resultados)</t>
  </si>
  <si>
    <t>b. Sí pero no existe evidencia</t>
  </si>
  <si>
    <t xml:space="preserve">Base de datos y/o hoja de cálculo completada que muestra que menos del 50% de los objetivos de outcome (resultados) se han alcanzado.  </t>
  </si>
  <si>
    <t>c. Sí y existe evidencia</t>
  </si>
  <si>
    <t xml:space="preserve">Base de datos y/o hoja de cálculo completada que muestra que al menos 50% de los objetivos de outcome (resultados) se han alcanzado.  </t>
  </si>
  <si>
    <t xml:space="preserve">Base de datos y/o hoja de cálculo completada que muestra que al menos 75% de los objetivos de outcome (resultados) se han alcanzado. </t>
  </si>
  <si>
    <t>Minutas o documentos similares de verificación de procesos internos que soporten los datos</t>
  </si>
  <si>
    <t>b. Hay procedimientos escritos para asegurar la calidad de los datos pero no se usan</t>
  </si>
  <si>
    <t>c. Hay procedimientos escritos para asegurar la calidad de los datos y se usan</t>
  </si>
  <si>
    <t>d. Se completó la evaluación de la calidad de los datos de outcome (resultados) de acuerdo a los procedimientos escritos con los que cuenta la organización</t>
  </si>
  <si>
    <t>b. Está desarrollando un proceso para analizar éxitos y retos</t>
  </si>
  <si>
    <t>Evidencias</t>
  </si>
  <si>
    <t>c. La organización tiene un proceso escrito pero no se sigue / Sí se sigue pero no se cuenta con evidencia</t>
  </si>
  <si>
    <t>d. La organización tiene un proceso escrito y se siguió en al menos una ocasión</t>
  </si>
  <si>
    <t>Procedimiento para asegurar la calidad de los datos</t>
  </si>
  <si>
    <t>e. Sí la organización ha institucionalizado un proceso (ha sido seguido en al menos tres ocasiones durante los últimos dos años)</t>
  </si>
  <si>
    <t>Evidencia que muestre la evaluación de la calidad de los datos de outcome (resultados)</t>
  </si>
  <si>
    <t>Procedimiento escrito para analizar los éxitos y los retos que surgen de sus programas y servicios</t>
  </si>
  <si>
    <t>b. Esta aprendiendo el valor de construir redes y/o está considerando alianzas potenciales / No cuenta con evidencia</t>
  </si>
  <si>
    <t>c. Participa en redes locales reconocidas que son relevantes y cuenta con evidencia</t>
  </si>
  <si>
    <t>b. No pero la organización está generando conciencia sobre estándares nacionales e internacionales (o buenas practicas en el sector)</t>
  </si>
  <si>
    <t>d. Participa en redes nacionales o regionales que son relevantes y cuenta con evidencia</t>
  </si>
  <si>
    <t>c. Está en el proceso de desarrollar estándares internos que guíen sus programas y servicios</t>
  </si>
  <si>
    <t>e. Se identifica como líder en redes nacionales o regionales reconocidas y cuenta con evidencia</t>
  </si>
  <si>
    <t>d. Sí cuenta con estándares internos que guían sus programas y servicios</t>
  </si>
  <si>
    <t>Lista de afiliación a la red local en temas relevantes para la misión de la organización</t>
  </si>
  <si>
    <t>Minutas de juntas o documentos similares que muestren que el procedimiento se siguió en al menos en una ocasión.</t>
  </si>
  <si>
    <t xml:space="preserve">La lista de afiliación de la red nacional o regional en temas relevantes para la misión de la organización.  </t>
  </si>
  <si>
    <t xml:space="preserve">Minutas de juntas o documentos similares que muestren que el procedimiento institucional ha sido seguido en al menos tres ocasiones durante los dos últimos años. </t>
  </si>
  <si>
    <t>b. La organización está tomando pasos claros hacia el cumplimiento de estándares</t>
  </si>
  <si>
    <t>c. La organización se esfuerza constantemente y ha logrado implementar estándares</t>
  </si>
  <si>
    <t>d. La organización consistentemente alcanza estándares existentes</t>
  </si>
  <si>
    <t xml:space="preserve">Minutas u otros documentos de redes locales que identifiquen claramente a la organización como un miembro activo de la red.  </t>
  </si>
  <si>
    <t xml:space="preserve">Minutas u otros documentos de redes nacionales o regionales que identifiquen claramente a la organización como un miembro activo de la red. </t>
  </si>
  <si>
    <t>Estándares técnicos que son consistentes con estándares nacionales e internacionales en los que está trabajando la organización.</t>
  </si>
  <si>
    <t xml:space="preserve">Minutas u otros documentos de redes nacionales o regionales que identifiquen claramente a la organización con un rol de liderazgo en la red. </t>
  </si>
  <si>
    <t>Existe evidencia externa como evaluaciones, certificaciones de organizaciones reconocidas, u otro tipo de evidencia que concluye que la organización ha cumplido.</t>
  </si>
  <si>
    <t>b. En algunas ocasiones</t>
  </si>
  <si>
    <t>Cuenta con múltiples ejemplos de evidencia externa como evaluaciones, certificaciones avaladas por organizaciones reconocidas, en un periodo de más de dos años que demuestra que la organización ha cumplido y continua cumpliendo.</t>
  </si>
  <si>
    <t>c. Ha efectuado cambios como resultado del análisis pero no se cuenta con evidencia</t>
  </si>
  <si>
    <t>d. Consistentemente hace cambios como resultado del análisis y cuenta con evidencia</t>
  </si>
  <si>
    <t>Existe evidencia de capacitación para el personal, monitoreo y/o procedimientos que indican que la organización está avanzando en la implementación de estándares</t>
  </si>
  <si>
    <t>b. Con al menos otra organización de la sociedad civil</t>
  </si>
  <si>
    <t>Minutas de reuniones, reportes de monitoreo, etc. que muestren que la organización se esfuerza constantemente para implementar estándares relevantes</t>
  </si>
  <si>
    <t>c. Con otras OSC y entidades relevantes de gobierno</t>
  </si>
  <si>
    <t xml:space="preserve">Otro tipo de evidencia en un periodo de más de dos años que demuestra que la organización ha cumplido y continua cumpliendo con estándares relevantes. </t>
  </si>
  <si>
    <t>d. Con otras OSC, entidades relevantes de gobierno y el sector privado</t>
  </si>
  <si>
    <t>Planes (documentos de estrategia u operacional) que incluyen nuevas maneras de brindar servicios o productos</t>
  </si>
  <si>
    <t xml:space="preserve">Un documento (Memorandum de Entendimiento (MOU), carta compromiso, etc.) que demuestre la existencia de una alianza con al menos otra OSC.  </t>
  </si>
  <si>
    <t>Un documento (MOU, carta compromiso, etc.) que demuestre la existencia de una alianza con al menos otra OSC y al menos una instancia del gobierno.</t>
  </si>
  <si>
    <t xml:space="preserve">Un documento (MOU, carta compromiso, etc.) que demuestre la existencia de una alianza con al menos otra OSC, al menos una instancia de gobierno aliada y una entidad del sector privado.  </t>
  </si>
  <si>
    <t>Referencias positivas de una OSC socia.</t>
  </si>
  <si>
    <t>b.  Ha alcanzado menos del 30% de sus metas a nivel output</t>
  </si>
  <si>
    <t>c. Sí y cuenta con evidencia de al menos tres esfuerzos separados dentro de los dos últimos años para influenciar a otros a través</t>
  </si>
  <si>
    <t xml:space="preserve">Referencias positivas de una OSC o instancia del gobierno aliada. </t>
  </si>
  <si>
    <t>c.  Ha alcanzado al menos 30% de sus metas a nivel output</t>
  </si>
  <si>
    <t>Referencias positivas de OSC, gobierno y sector privado.</t>
  </si>
  <si>
    <t>d. Ha alcanzado al menos 80% de sus metas a nivel output</t>
  </si>
  <si>
    <t xml:space="preserve">Formato y/o la base de datos de monitoreo que demuestre que menos del 30% las metas a nivel output (programas y servicios), han sido alcanzadas.  </t>
  </si>
  <si>
    <t>Evidencias de talleres, publicaciones, presentaciones, etc. con contenidos que corresponden o muestran vínculos con los hallazgos de los programas</t>
  </si>
  <si>
    <t>c. Sí y se cuenta con evidencia externa como minutas de reuniones, reportes, etc.</t>
  </si>
  <si>
    <t xml:space="preserve">Formato y/o la base de datos de monitoreo que demuestre que al menos 30% las metas a nivel output (programas y servicios), han sido alcanzadas.  </t>
  </si>
  <si>
    <t>Minutas de reuniones, reportes, etc. que muestren que la organización está involucrada en esfuerzos nacionales o internacionales para establecer nuevos estándares.</t>
  </si>
  <si>
    <t xml:space="preserve">Formato y/o la base de datos de monitoreo que demuestre que al menos 80% las metas a nivel output (programas y servicios), han sido alcanzadas.  </t>
  </si>
  <si>
    <t>Procedimientos escritos para asegurar la calidad de los datos y evidencia de su uso</t>
  </si>
  <si>
    <t>b. No, pero está alcanzando a su población objetivo con sus programas y servicios / Sí pero no existe evidencia</t>
  </si>
  <si>
    <t>c. Sí y existe evidencia como planes de trabajo u operacionales que detallan la manera en que la organización está escalando y/o profundizando en los servicios</t>
  </si>
  <si>
    <t>Evidencia como planes de trabajo u operacionales que detallan la manera en que la organización está escalando y/o profundizando en los servicios</t>
  </si>
  <si>
    <r>
      <rPr>
        <b/>
        <sz val="14"/>
        <color theme="0"/>
        <rFont val="Calibri"/>
      </rPr>
      <t>1. Efectividad:</t>
    </r>
    <r>
      <rPr>
        <sz val="14"/>
        <color theme="0"/>
        <rFont val="Calibri"/>
      </rPr>
      <t xml:space="preserve"> </t>
    </r>
    <r>
      <rPr>
        <sz val="13"/>
        <color theme="0"/>
        <rFont val="Calibri"/>
      </rPr>
      <t xml:space="preserve">Habilidad de la organización para llevar a cabo sus programas con una alta calidad y mejorar de manera continua la operación de los programas de acuerdo con su misión y metas </t>
    </r>
    <r>
      <rPr>
        <sz val="13"/>
        <color theme="0" tint="-4.9989318521683403E-2"/>
        <rFont val="Calibri"/>
      </rPr>
      <t>(meta entendida como finalidad u objetivo)</t>
    </r>
  </si>
  <si>
    <r>
      <rPr>
        <b/>
        <sz val="11"/>
        <color theme="1"/>
        <rFont val="Calibri Light"/>
        <family val="2"/>
      </rPr>
      <t>Resultados:</t>
    </r>
    <r>
      <rPr>
        <sz val="11"/>
        <color rgb="FF000000"/>
        <rFont val="Calibri Light"/>
        <family val="2"/>
      </rPr>
      <t xml:space="preserve"> Organizaciones efectivas miden y analizan resultados a nivel de outcome para atender de mejor manera a los beneficiarios</t>
    </r>
  </si>
  <si>
    <t>Calificación</t>
  </si>
  <si>
    <r>
      <t xml:space="preserve">La organización está en el proceso de desarrollar objetivos de </t>
    </r>
    <r>
      <rPr>
        <i/>
        <sz val="10"/>
        <rFont val="Calibri Light"/>
        <family val="2"/>
      </rPr>
      <t xml:space="preserve">outcome </t>
    </r>
    <r>
      <rPr>
        <sz val="10"/>
        <color rgb="FF0070C0"/>
        <rFont val="Calibri Light"/>
        <family val="2"/>
      </rPr>
      <t xml:space="preserve">(resultados) </t>
    </r>
    <r>
      <rPr>
        <sz val="10"/>
        <rFont val="Calibri Light"/>
        <family val="2"/>
      </rPr>
      <t>para los programas y servicios.</t>
    </r>
  </si>
  <si>
    <r>
      <t xml:space="preserve">La organización tiene definidos objetivos de </t>
    </r>
    <r>
      <rPr>
        <i/>
        <sz val="10"/>
        <rFont val="Calibri Light"/>
        <family val="2"/>
      </rPr>
      <t xml:space="preserve">outcome </t>
    </r>
    <r>
      <rPr>
        <sz val="10"/>
        <color rgb="FF0070C0"/>
        <rFont val="Calibri Light"/>
        <family val="2"/>
      </rPr>
      <t>(resultados)</t>
    </r>
    <r>
      <rPr>
        <sz val="10"/>
        <rFont val="Calibri Light"/>
        <family val="2"/>
      </rPr>
      <t xml:space="preserve"> para todos sus programas y servicios.</t>
    </r>
  </si>
  <si>
    <r>
      <t xml:space="preserve">La organización ha cumplido con más del 50% de los objetivos de </t>
    </r>
    <r>
      <rPr>
        <i/>
        <sz val="10"/>
        <rFont val="Calibri Light"/>
        <family val="2"/>
      </rPr>
      <t>outcome</t>
    </r>
    <r>
      <rPr>
        <sz val="10"/>
        <rFont val="Calibri Light"/>
        <family val="2"/>
      </rPr>
      <t xml:space="preserve"> (</t>
    </r>
    <r>
      <rPr>
        <sz val="10"/>
        <color rgb="FF0070C0"/>
        <rFont val="Calibri Light"/>
        <family val="2"/>
      </rPr>
      <t>resultados)</t>
    </r>
    <r>
      <rPr>
        <sz val="10"/>
        <rFont val="Calibri Light"/>
        <family val="2"/>
      </rPr>
      <t xml:space="preserve"> para todos sus programas y servicios.</t>
    </r>
  </si>
  <si>
    <r>
      <t xml:space="preserve">La organización ha cumplido con más del 75% de los objetivos de </t>
    </r>
    <r>
      <rPr>
        <i/>
        <sz val="10"/>
        <rFont val="Calibri Light"/>
        <family val="2"/>
      </rPr>
      <t>outcome</t>
    </r>
    <r>
      <rPr>
        <sz val="10"/>
        <rFont val="Calibri Light"/>
        <family val="2"/>
      </rPr>
      <t xml:space="preserve"> </t>
    </r>
    <r>
      <rPr>
        <sz val="10"/>
        <color rgb="FF0070C0"/>
        <rFont val="Calibri Light"/>
        <family val="2"/>
      </rPr>
      <t>(resultados)</t>
    </r>
    <r>
      <rPr>
        <sz val="10"/>
        <rFont val="Calibri Light"/>
        <family val="2"/>
      </rPr>
      <t xml:space="preserve"> para todos sus programas y servicios</t>
    </r>
  </si>
  <si>
    <r>
      <rPr>
        <b/>
        <sz val="10"/>
        <rFont val="Calibri Light"/>
        <family val="2"/>
      </rPr>
      <t>Evidencia:</t>
    </r>
    <r>
      <rPr>
        <sz val="10"/>
        <rFont val="Calibri Light"/>
        <family val="2"/>
      </rPr>
      <t xml:space="preserve"> 
La organización se autoidentifica como nivel 1.</t>
    </r>
  </si>
  <si>
    <r>
      <rPr>
        <b/>
        <sz val="10"/>
        <rFont val="Calibri Light"/>
        <family val="2"/>
      </rPr>
      <t xml:space="preserve">Evidencia: </t>
    </r>
    <r>
      <rPr>
        <sz val="10"/>
        <rFont val="Calibri Light"/>
        <family val="2"/>
      </rPr>
      <t xml:space="preserve">
La organización cuenta con un plan de monitoreo completo que incluye </t>
    </r>
    <r>
      <rPr>
        <i/>
        <sz val="10"/>
        <rFont val="Calibri Light"/>
        <family val="2"/>
      </rPr>
      <t>outcome</t>
    </r>
    <r>
      <rPr>
        <sz val="10"/>
        <rFont val="Calibri Light"/>
        <family val="2"/>
      </rPr>
      <t xml:space="preserve"> </t>
    </r>
    <r>
      <rPr>
        <sz val="10"/>
        <color rgb="FF0070C0"/>
        <rFont val="Calibri Light"/>
        <family val="2"/>
      </rPr>
      <t xml:space="preserve">(resultados) </t>
    </r>
    <r>
      <rPr>
        <sz val="10"/>
        <rFont val="Calibri Light"/>
        <family val="2"/>
      </rPr>
      <t>con  definiciones, objetivos, indicadores y herramientas de medición.</t>
    </r>
  </si>
  <si>
    <r>
      <rPr>
        <b/>
        <sz val="10"/>
        <rFont val="Calibri Light"/>
        <family val="2"/>
      </rPr>
      <t xml:space="preserve">Evidencia: </t>
    </r>
    <r>
      <rPr>
        <sz val="10"/>
        <rFont val="Calibri Light"/>
        <family val="2"/>
      </rPr>
      <t xml:space="preserve">
- Base de datos y/o hoja de cálculo completada que muestra que al menos 50% de los objetivos de </t>
    </r>
    <r>
      <rPr>
        <i/>
        <sz val="10"/>
        <rFont val="Calibri Light"/>
        <family val="2"/>
      </rPr>
      <t>outcome</t>
    </r>
    <r>
      <rPr>
        <sz val="10"/>
        <rFont val="Calibri Light"/>
        <family val="2"/>
      </rPr>
      <t xml:space="preserve"> </t>
    </r>
    <r>
      <rPr>
        <sz val="10"/>
        <color rgb="FF0070C0"/>
        <rFont val="Calibri Light"/>
        <family val="2"/>
      </rPr>
      <t>(resultados)</t>
    </r>
    <r>
      <rPr>
        <sz val="10"/>
        <rFont val="Calibri Light"/>
        <family val="2"/>
      </rPr>
      <t xml:space="preserve"> se han alcanzado.  
- Hay procedimientos escritos para asegurar la calidad de los datos.</t>
    </r>
  </si>
  <si>
    <r>
      <rPr>
        <b/>
        <sz val="10"/>
        <rFont val="Calibri Light"/>
        <family val="2"/>
      </rPr>
      <t xml:space="preserve">Evidencia: </t>
    </r>
    <r>
      <rPr>
        <sz val="10"/>
        <rFont val="Calibri Light"/>
        <family val="2"/>
      </rPr>
      <t xml:space="preserve">
- Base de datos y/o hoja de cálculo completada que muestra que al menos 75% de los objetivos de </t>
    </r>
    <r>
      <rPr>
        <i/>
        <sz val="10"/>
        <rFont val="Calibri Light"/>
        <family val="2"/>
      </rPr>
      <t>outcome</t>
    </r>
    <r>
      <rPr>
        <sz val="10"/>
        <rFont val="Calibri Light"/>
        <family val="2"/>
      </rPr>
      <t xml:space="preserve"> </t>
    </r>
    <r>
      <rPr>
        <sz val="10"/>
        <color rgb="FF0070C0"/>
        <rFont val="Calibri Light"/>
        <family val="2"/>
      </rPr>
      <t>(resultados)</t>
    </r>
    <r>
      <rPr>
        <sz val="10"/>
        <rFont val="Calibri Light"/>
        <family val="2"/>
      </rPr>
      <t xml:space="preserve"> se han alcanzado. 
- Se completó la evaluación de la calidad de los datos </t>
    </r>
    <r>
      <rPr>
        <sz val="10"/>
        <color rgb="FF0070C0"/>
        <rFont val="Calibri Light"/>
        <family val="2"/>
      </rPr>
      <t xml:space="preserve">de </t>
    </r>
    <r>
      <rPr>
        <i/>
        <sz val="10"/>
        <color rgb="FF0070C0"/>
        <rFont val="Calibri Light"/>
        <family val="2"/>
      </rPr>
      <t>outcome</t>
    </r>
    <r>
      <rPr>
        <sz val="10"/>
        <color rgb="FF0070C0"/>
        <rFont val="Calibri Light"/>
        <family val="2"/>
      </rPr>
      <t xml:space="preserve"> (resultados).</t>
    </r>
  </si>
  <si>
    <r>
      <rPr>
        <b/>
        <sz val="11"/>
        <rFont val="Calibri Light"/>
        <family val="2"/>
      </rPr>
      <t>Estándares*:</t>
    </r>
    <r>
      <rPr>
        <sz val="11"/>
        <rFont val="Calibri Light"/>
        <family val="2"/>
      </rPr>
      <t xml:space="preserve"> Organizaciones efectivas adoptan e implementan de manera constante mejores/</t>
    </r>
    <r>
      <rPr>
        <sz val="11"/>
        <color rgb="FF0070C0"/>
        <rFont val="Calibri Light"/>
        <family val="2"/>
      </rPr>
      <t xml:space="preserve">buenas prácticas </t>
    </r>
    <r>
      <rPr>
        <sz val="11"/>
        <rFont val="Calibri Light"/>
        <family val="2"/>
      </rPr>
      <t>y mejoran los estándares con el tiempo</t>
    </r>
  </si>
  <si>
    <t>La organización está generando conciencia sobre estándares nacionales e internacionales (o buenas practicas en el sector) y/o está en el proceso de desarrollar estándares internos que guien sus programas y servicios</t>
  </si>
  <si>
    <t>La organización está tomando pasos claros hacia el cumplimiento de estándares nacionales e internacionales (o buenas practicas en el sector) que guien sus programas y servicios</t>
  </si>
  <si>
    <r>
      <t>La organización aspira y ha logrado  implementar consistentemente estándares nacionales e internacionales (</t>
    </r>
    <r>
      <rPr>
        <sz val="10"/>
        <color rgb="FF0070C0"/>
        <rFont val="Calibri Light"/>
        <family val="2"/>
      </rPr>
      <t>o buenas practicas en el sector)</t>
    </r>
    <r>
      <rPr>
        <sz val="10"/>
        <rFont val="Calibri Light"/>
        <family val="2"/>
      </rPr>
      <t xml:space="preserve"> que guien sus programas y servicios</t>
    </r>
  </si>
  <si>
    <t>La organización constantemente alcanza estándares existentes y está involucrada en establecer nuevos estándares nacionales/ internacionales (o buenas practicas en el sector) que guien sus programas y servicios</t>
  </si>
  <si>
    <r>
      <rPr>
        <b/>
        <sz val="10"/>
        <color theme="1"/>
        <rFont val="Calibri Light"/>
        <family val="2"/>
      </rPr>
      <t xml:space="preserve">Evidencia: </t>
    </r>
    <r>
      <rPr>
        <sz val="10"/>
        <color theme="1"/>
        <rFont val="Calibri Light"/>
        <family val="2"/>
      </rPr>
      <t xml:space="preserve">
La organización se autoidentifica como nivel 1</t>
    </r>
  </si>
  <si>
    <r>
      <rPr>
        <b/>
        <sz val="10"/>
        <color theme="1"/>
        <rFont val="Calibri Light"/>
        <family val="2"/>
      </rPr>
      <t xml:space="preserve">Evidencia:  </t>
    </r>
    <r>
      <rPr>
        <sz val="10"/>
        <color theme="1"/>
        <rFont val="Calibri Light"/>
        <family val="2"/>
      </rPr>
      <t xml:space="preserve">
- La organización está elaborando estándares técnicos que son consistentes con estándares nacionales e internacionales.           
- Existe evidencia de capacitación para el personal, y del desarrollo de monitoreo y/o procedimientos que indican que la organización está avanzando en la implementación de estándares</t>
    </r>
  </si>
  <si>
    <r>
      <rPr>
        <b/>
        <sz val="10"/>
        <color theme="1"/>
        <rFont val="Calibri Light"/>
        <family val="2"/>
      </rPr>
      <t xml:space="preserve">Evidencia: </t>
    </r>
    <r>
      <rPr>
        <sz val="10"/>
        <color theme="1"/>
        <rFont val="Calibri Light"/>
        <family val="2"/>
      </rPr>
      <t xml:space="preserve">
- Existe evidencia externa como evaluaciones, certificaciones de organizaciones reconocidas, u otro tipo de evidencia que concluye que la organización ha cumplido con estándares relevantes.
- Existe evidencia como minutas de reuniones, reportes de monitoreo que muestren que la organización aspira a implementar estándares relevantes</t>
    </r>
  </si>
  <si>
    <r>
      <rPr>
        <b/>
        <sz val="10"/>
        <color theme="1"/>
        <rFont val="Calibri Light"/>
        <family val="2"/>
      </rPr>
      <t xml:space="preserve">Evidencia: </t>
    </r>
    <r>
      <rPr>
        <sz val="10"/>
        <color theme="1"/>
        <rFont val="Calibri Light"/>
        <family val="2"/>
      </rPr>
      <t xml:space="preserve">
- Se cuenta con múltiples ejemplos de evidencia externa como evaluaciones, certificaciones avaladas por organizaciones reconocidas, u otro tipo de evidencia en un periodo de más de dos años que demuestra que la organización ha cumplido y continua cumpliendo con estándares relevantes. 
- Existe evidencia externa como minutas de reuniones, reportes, etc. que muestren que la organización está involucrada en esfuerzos nacionales o internacionales para establecer nuevos estándares.</t>
    </r>
  </si>
  <si>
    <r>
      <t>*</t>
    </r>
    <r>
      <rPr>
        <sz val="11"/>
        <color rgb="FF0070C0"/>
        <rFont val="Calibri Light"/>
        <family val="2"/>
      </rPr>
      <t xml:space="preserve"> Estándares incluyen guías nacionales e internacionales; como por ejemplo, los lineamientos para dar una subvención a organizaciones de base.</t>
    </r>
  </si>
  <si>
    <t xml:space="preserve">OBSERVACIONES / FUNDAMENTACIÓN DE LA CALIFICACIÓN : </t>
  </si>
  <si>
    <r>
      <rPr>
        <b/>
        <sz val="11"/>
        <color theme="1"/>
        <rFont val="Calibri Light"/>
        <family val="2"/>
      </rPr>
      <t>Prestación de Servicios:</t>
    </r>
    <r>
      <rPr>
        <sz val="11"/>
        <color theme="1"/>
        <rFont val="Calibri Light"/>
        <family val="2"/>
      </rPr>
      <t xml:space="preserve"> Organizaciones efectivas desarrollan, utilizan, y actualizan los planes de trabajo, presupuestos, sistemas de seguimiento relacionados a los servicios brindados y analizan la eficiencia de costos.</t>
    </r>
  </si>
  <si>
    <r>
      <t xml:space="preserve">La organización está desarrollando un plan de operaciones o plan de trabajo por escrito que describe cómo se llevarán a cabo los programas y servicios incluyendo: actividades, presupuesto, responsabilidades y líneas de tiempo </t>
    </r>
    <r>
      <rPr>
        <sz val="10"/>
        <color rgb="FF0070C0"/>
        <rFont val="Calibri Light"/>
        <family val="2"/>
      </rPr>
      <t xml:space="preserve">o cronogramas.  </t>
    </r>
  </si>
  <si>
    <r>
      <rPr>
        <b/>
        <sz val="10"/>
        <color theme="1"/>
        <rFont val="Calibri Light"/>
        <family val="2"/>
      </rPr>
      <t xml:space="preserve">Evidencia:  </t>
    </r>
    <r>
      <rPr>
        <sz val="10"/>
        <color theme="1"/>
        <rFont val="Calibri Light"/>
        <family val="2"/>
      </rPr>
      <t xml:space="preserve">
- Copia del plan de operaciones o plan de trabajo de la organización.  
- Las actividades dentro del plan de trabajo son claras e incluyen presupuesto, líneas de tiempo y están asignadas a algún responsable (persona o unidad de trabajo). 
- Las activades en el plan de trabajo son relevantes y suficientes para llevar a cabo los programas y servicios.
- se tiene copia de los reportes trimestrales  o reportes similares que incluyan reflexiones sobre el plan de trabajo indicando que al menos 30% de los programas y de los servicios están en tiempo y dentro del presupuesto</t>
    </r>
  </si>
  <si>
    <r>
      <rPr>
        <b/>
        <sz val="10"/>
        <color theme="1"/>
        <rFont val="Calibri Light"/>
        <family val="2"/>
      </rPr>
      <t xml:space="preserve">Evidencia: </t>
    </r>
    <r>
      <rPr>
        <sz val="10"/>
        <color theme="1"/>
        <rFont val="Calibri Light"/>
        <family val="2"/>
      </rPr>
      <t xml:space="preserve">
- Copia de reportes trimestrales o algún documento similar que incluya un repaso del plan de trabajo que indique que al menos el 60% de los programas y servicios están en tiempo y en presupuesto.  
- Copia del análisis de costos, personal y costos del programa. 
- Evidencia como minutas o documentos similares de verificación de procesos internos que soporten los datos</t>
    </r>
  </si>
  <si>
    <r>
      <rPr>
        <b/>
        <sz val="10"/>
        <color theme="1"/>
        <rFont val="Calibri Light"/>
        <family val="2"/>
      </rPr>
      <t xml:space="preserve">Evidencia: </t>
    </r>
    <r>
      <rPr>
        <sz val="10"/>
        <color theme="1"/>
        <rFont val="Calibri Light"/>
        <family val="2"/>
      </rPr>
      <t xml:space="preserve">
- Copia de reportes trimestrales o algún documento similar que incluya reflexiones sobre el plan de trabajo donde se indique que al menos el 90%  de los programas y servicios están en tiempo y en presupuesto.  
- Copia del análisis de la eficiencia de costos de los servicios del programa (por ejemplo, costo-beneficio, retorno de la inversión) 
- Evidencia como minutas o documentos similares de verificación de procesos internos que respalden los datos</t>
    </r>
  </si>
  <si>
    <r>
      <rPr>
        <b/>
        <sz val="11"/>
        <color theme="1"/>
        <rFont val="Calibri Light"/>
        <family val="2"/>
      </rPr>
      <t>Alcance:</t>
    </r>
    <r>
      <rPr>
        <sz val="11"/>
        <color theme="1"/>
        <rFont val="Calibri Light"/>
        <family val="2"/>
      </rPr>
      <t xml:space="preserve"> Organizaciones eficientes usan recursos para llegar a las audiencias meta con planes claramente articulados, en miras de expandir el número de beneficiarios y áreas geográficas con el tiempo</t>
    </r>
  </si>
  <si>
    <r>
      <t xml:space="preserve">La organización ha alcanzado al menos 80% de sus metas a nivel </t>
    </r>
    <r>
      <rPr>
        <i/>
        <sz val="10"/>
        <color theme="1"/>
        <rFont val="Calibri Light"/>
        <family val="2"/>
      </rPr>
      <t>output</t>
    </r>
    <r>
      <rPr>
        <sz val="10"/>
        <color theme="1"/>
        <rFont val="Calibri Light"/>
        <family val="2"/>
      </rPr>
      <t xml:space="preserve"> (programas y servicios) y está alcanzando su población objetivo con sus programas y servicios</t>
    </r>
  </si>
  <si>
    <r>
      <t xml:space="preserve">La organización ha alcanzado al menos 80% de sus metas a nivel </t>
    </r>
    <r>
      <rPr>
        <i/>
        <sz val="10"/>
        <color theme="1"/>
        <rFont val="Calibri Light"/>
        <family val="2"/>
      </rPr>
      <t>output</t>
    </r>
    <r>
      <rPr>
        <sz val="10"/>
        <color theme="1"/>
        <rFont val="Calibri Light"/>
        <family val="2"/>
      </rPr>
      <t xml:space="preserve"> (programas y servicios) y ha escalado los servicios a nuevas áreas geográficas y nuevas poblaciones y/o expandido con mayor profundidad los servicios que proporciona a las poblaciones objetivo existentes en sintonía con el plan estratégico actual de la organización. </t>
    </r>
  </si>
  <si>
    <r>
      <rPr>
        <b/>
        <sz val="10"/>
        <color theme="1"/>
        <rFont val="Calibri Light"/>
        <family val="2"/>
      </rPr>
      <t xml:space="preserve">Evidencia: </t>
    </r>
    <r>
      <rPr>
        <sz val="10"/>
        <color theme="1"/>
        <rFont val="Calibri Light"/>
        <family val="2"/>
      </rPr>
      <t xml:space="preserve">
- Plan de monitoreo completo que identifique claramente las poblaciones meta, </t>
    </r>
    <r>
      <rPr>
        <i/>
        <sz val="10"/>
        <color theme="1"/>
        <rFont val="Calibri Light"/>
        <family val="2"/>
      </rPr>
      <t xml:space="preserve">outputs </t>
    </r>
    <r>
      <rPr>
        <sz val="10"/>
        <color theme="1"/>
        <rFont val="Calibri Light"/>
        <family val="2"/>
      </rPr>
      <t xml:space="preserve">(programas y servicios), y métodos para desagregar datos </t>
    </r>
    <r>
      <rPr>
        <sz val="10"/>
        <rFont val="Calibri Light"/>
        <family val="2"/>
      </rPr>
      <t xml:space="preserve">sobre la población objetivo
- copia de los reportes trimestrales o reportes similares que incluyan reflexiones sobre el plan de trabajo indicando que al menos 30% de los programas y de los servicios están en tiempo y dentro del presupuesto. </t>
    </r>
  </si>
  <si>
    <r>
      <rPr>
        <b/>
        <sz val="10"/>
        <color theme="1"/>
        <rFont val="Calibri Light"/>
        <family val="2"/>
      </rPr>
      <t xml:space="preserve">Evidencia: </t>
    </r>
    <r>
      <rPr>
        <sz val="10"/>
        <color theme="1"/>
        <rFont val="Calibri Light"/>
        <family val="2"/>
      </rPr>
      <t xml:space="preserve">
- Se ha finalizado el formato y/o la base de datos de monitoreo que demuestre que las metas a nivel </t>
    </r>
    <r>
      <rPr>
        <i/>
        <sz val="10"/>
        <color theme="1"/>
        <rFont val="Calibri Light"/>
        <family val="2"/>
      </rPr>
      <t>output</t>
    </r>
    <r>
      <rPr>
        <sz val="10"/>
        <color theme="1"/>
        <rFont val="Calibri Light"/>
        <family val="2"/>
      </rPr>
      <t xml:space="preserve"> (programas y servicios), han sido alcanzadas.  
- Existen procedimientos escritos para asegurar que la calidad de los datos es  alta </t>
    </r>
    <r>
      <rPr>
        <sz val="10"/>
        <color rgb="FF0070C0"/>
        <rFont val="Calibri Light"/>
        <family val="2"/>
      </rPr>
      <t>(confiable)</t>
    </r>
    <r>
      <rPr>
        <sz val="10"/>
        <color theme="1"/>
        <rFont val="Calibri Light"/>
        <family val="2"/>
      </rPr>
      <t xml:space="preserve"> 
</t>
    </r>
  </si>
  <si>
    <r>
      <rPr>
        <b/>
        <sz val="10"/>
        <color theme="1"/>
        <rFont val="Calibri Light"/>
        <family val="2"/>
      </rPr>
      <t xml:space="preserve">Evidencia: </t>
    </r>
    <r>
      <rPr>
        <sz val="10"/>
        <color theme="1"/>
        <rFont val="Calibri Light"/>
        <family val="2"/>
      </rPr>
      <t xml:space="preserve">
- Planes de trabajo u operacionales que detallan la manera en que la organización está escalando y/o profundizando en los servicios que proporciona a la población objetivo en sintonía con el plan estratégico actual de la organización.
- Se ha finalizado el formato y/o la base de datos de monitoreo que demuestre que las metas a nivel </t>
    </r>
    <r>
      <rPr>
        <i/>
        <sz val="10"/>
        <color theme="1"/>
        <rFont val="Calibri Light"/>
        <family val="2"/>
      </rPr>
      <t>output</t>
    </r>
    <r>
      <rPr>
        <sz val="10"/>
        <color theme="1"/>
        <rFont val="Calibri Light"/>
        <family val="2"/>
      </rPr>
      <t xml:space="preserve"> (programas y servicios) han sido alcanzadas.
- Existen procedimientos escritos para asegurar que la calidad de los datos es alta</t>
    </r>
    <r>
      <rPr>
        <sz val="10"/>
        <color rgb="FF0070C0"/>
        <rFont val="Calibri Light"/>
        <family val="2"/>
      </rPr>
      <t xml:space="preserve"> (confliable)</t>
    </r>
    <r>
      <rPr>
        <sz val="10"/>
        <color theme="1"/>
        <rFont val="Calibri Light"/>
        <family val="2"/>
      </rPr>
      <t xml:space="preserve">
</t>
    </r>
  </si>
  <si>
    <t>CALIFICACIÓN</t>
  </si>
  <si>
    <r>
      <rPr>
        <b/>
        <sz val="10"/>
        <color theme="1"/>
        <rFont val="Calibri Light"/>
        <family val="2"/>
      </rPr>
      <t xml:space="preserve">Población Objetivo: </t>
    </r>
    <r>
      <rPr>
        <sz val="10"/>
        <color theme="1"/>
        <rFont val="Calibri Light"/>
        <family val="2"/>
      </rPr>
      <t xml:space="preserve"> Organizaciones relevantes involucran a sus </t>
    </r>
    <r>
      <rPr>
        <i/>
        <sz val="10"/>
        <color theme="1"/>
        <rFont val="Calibri Light"/>
        <family val="2"/>
      </rPr>
      <t>stakeholders</t>
    </r>
    <r>
      <rPr>
        <sz val="10"/>
        <color theme="1"/>
        <rFont val="Calibri Light"/>
        <family val="2"/>
      </rPr>
      <t xml:space="preserve"> en cada paso del proyecto para asegurar que las actividades están atendiendo a las necesidades actuales y se incluyen activamente en el diseño y la implementación de soluciones</t>
    </r>
  </si>
  <si>
    <r>
      <t xml:space="preserve">La organización está considerando involucrarse en procesos participativos de planeación que involucra a sus poblaciones objetivo y otros </t>
    </r>
    <r>
      <rPr>
        <i/>
        <sz val="10"/>
        <color theme="1"/>
        <rFont val="Calibri Light"/>
        <family val="2"/>
      </rPr>
      <t>stakeholders</t>
    </r>
    <r>
      <rPr>
        <sz val="10"/>
        <color theme="1"/>
        <rFont val="Calibri Light"/>
        <family val="2"/>
      </rPr>
      <t>.</t>
    </r>
  </si>
  <si>
    <r>
      <t xml:space="preserve">La organización se involucra en procesos participativos de planeación que incluyen a sus poblaciones objetivo y otros </t>
    </r>
    <r>
      <rPr>
        <i/>
        <sz val="10"/>
        <color theme="1"/>
        <rFont val="Calibri Light"/>
        <family val="2"/>
      </rPr>
      <t>stakeholders.</t>
    </r>
  </si>
  <si>
    <r>
      <rPr>
        <b/>
        <sz val="10"/>
        <color theme="1"/>
        <rFont val="Calibri Light"/>
        <family val="2"/>
      </rPr>
      <t xml:space="preserve">Evidencia: </t>
    </r>
    <r>
      <rPr>
        <sz val="10"/>
        <color theme="1"/>
        <rFont val="Calibri Light"/>
        <family val="2"/>
      </rPr>
      <t xml:space="preserve">
La organización se autoidentifica como nivel 1.</t>
    </r>
  </si>
  <si>
    <r>
      <rPr>
        <b/>
        <sz val="10"/>
        <color theme="1"/>
        <rFont val="Calibri Light"/>
        <family val="2"/>
      </rPr>
      <t xml:space="preserve">Evidencia: </t>
    </r>
    <r>
      <rPr>
        <sz val="10"/>
        <color theme="1"/>
        <rFont val="Calibri Light"/>
        <family val="2"/>
      </rPr>
      <t xml:space="preserve">
- Minutas o reportes de juntas de planeación participativas. 
- Lista de participantes que demuestren involucramiento de representantes de la población objetivo y de los grupos de </t>
    </r>
    <r>
      <rPr>
        <i/>
        <sz val="10"/>
        <color theme="1"/>
        <rFont val="Calibri Light"/>
        <family val="2"/>
      </rPr>
      <t>stakeholders</t>
    </r>
    <r>
      <rPr>
        <sz val="10"/>
        <color theme="1"/>
        <rFont val="Calibri Light"/>
        <family val="2"/>
      </rPr>
      <t>más representativos. 
- Los presupuestos incluyen juntas participativas con la comunidad</t>
    </r>
  </si>
  <si>
    <r>
      <rPr>
        <b/>
        <sz val="10"/>
        <color theme="1"/>
        <rFont val="Calibri Light"/>
        <family val="2"/>
      </rPr>
      <t xml:space="preserve">Evidencia: </t>
    </r>
    <r>
      <rPr>
        <sz val="10"/>
        <color theme="1"/>
        <rFont val="Calibri Light"/>
        <family val="2"/>
      </rPr>
      <t xml:space="preserve">
- Ejemplo del plan de trabajo que incorpora las conclusiones obtenidas de las juntas de planeación participativa </t>
    </r>
  </si>
  <si>
    <r>
      <rPr>
        <b/>
        <sz val="10"/>
        <color theme="1"/>
        <rFont val="Calibri Light"/>
        <family val="2"/>
      </rPr>
      <t xml:space="preserve">Evidencia: </t>
    </r>
    <r>
      <rPr>
        <sz val="10"/>
        <color theme="1"/>
        <rFont val="Calibri Light"/>
        <family val="2"/>
      </rPr>
      <t xml:space="preserve">
- Ejemplos de al menos tres planes de trabajo de los últimos dos años que incorporan conclusiones de las juntas de planeación participativas.  
- Reportes participativos que detallan el involucramiento de los miembros de la población objetivo y de los grupos de </t>
    </r>
    <r>
      <rPr>
        <i/>
        <sz val="10"/>
        <color theme="1"/>
        <rFont val="Calibri Light"/>
        <family val="2"/>
      </rPr>
      <t>stakeholders</t>
    </r>
    <r>
      <rPr>
        <sz val="10"/>
        <color theme="1"/>
        <rFont val="Calibri Light"/>
        <family val="2"/>
      </rPr>
      <t xml:space="preserve"> en los servicios y en los programas.</t>
    </r>
  </si>
  <si>
    <r>
      <rPr>
        <b/>
        <sz val="11"/>
        <color theme="1"/>
        <rFont val="Calibri Light"/>
        <family val="2"/>
      </rPr>
      <t xml:space="preserve">Aprendizaje: </t>
    </r>
    <r>
      <rPr>
        <sz val="12"/>
        <color rgb="FF000000"/>
        <rFont val="Calibri Light"/>
        <family val="2"/>
      </rPr>
      <t xml:space="preserve"> Organizaciones relevantes adoptan y consistentemente implementan el aprendizaje como un factor para el cambio dentro de la organización</t>
    </r>
  </si>
  <si>
    <r>
      <rPr>
        <b/>
        <sz val="10"/>
        <color theme="1"/>
        <rFont val="Calibri Light"/>
        <family val="2"/>
      </rPr>
      <t xml:space="preserve">Evidencia: </t>
    </r>
    <r>
      <rPr>
        <sz val="10"/>
        <color theme="1"/>
        <rFont val="Calibri Light"/>
        <family val="2"/>
      </rPr>
      <t xml:space="preserve">
- La organización cuenta con un procedimiento escrito para analizar los éxitos y los retos que surgen de sus programas y servicios.  
- Minutas de juntas o documentos similares que muestren que el procedimiento se siguió en al menos en una ocasión.</t>
    </r>
  </si>
  <si>
    <r>
      <rPr>
        <b/>
        <sz val="10"/>
        <color theme="1"/>
        <rFont val="Calibri Light"/>
        <family val="2"/>
      </rPr>
      <t xml:space="preserve">Evidencia: </t>
    </r>
    <r>
      <rPr>
        <sz val="10"/>
        <color theme="1"/>
        <rFont val="Calibri Light"/>
        <family val="2"/>
      </rPr>
      <t xml:space="preserve">
- Minutas de juntas o documentos similares que muestren que el procedimiento institucional para analizar los éxitos y los retos ha sido seguido en al menos tres ocasiones durante los dos últimos años.  
- Planes (documentos de estrategia u operacional) que incluyen nuevas maneras de brindar servicios o productos que fueron identificados en las reuniones de análisis.</t>
    </r>
  </si>
  <si>
    <r>
      <rPr>
        <b/>
        <sz val="10"/>
        <color theme="1"/>
        <rFont val="Calibri Light"/>
        <family val="2"/>
      </rPr>
      <t xml:space="preserve">Evidencia: </t>
    </r>
    <r>
      <rPr>
        <sz val="10"/>
        <color theme="1"/>
        <rFont val="Calibri Light"/>
        <family val="2"/>
      </rPr>
      <t xml:space="preserve">
- Evidencia de al menos tres esfuerzos separados dentro de los dos últimos años para influenciar a otros a través de compartir los resultados del análisis programáticos.  
- Ejemplos pueden incluir talleres, publicaciones, presentaciones, etc.  
- Contenidos de los materiales deben corresponder/mostrar vínculos con los hallazgos de los programas.</t>
    </r>
  </si>
  <si>
    <r>
      <rPr>
        <b/>
        <sz val="11"/>
        <color theme="1"/>
        <rFont val="Calibri Light"/>
        <family val="2"/>
      </rPr>
      <t>Recursos:</t>
    </r>
    <r>
      <rPr>
        <sz val="11"/>
        <color theme="1"/>
        <rFont val="Calibri Light"/>
        <family val="2"/>
      </rPr>
      <t xml:space="preserve"> Organizaciones sostenibles generan recursos de distintas fuentes estratégicamente</t>
    </r>
  </si>
  <si>
    <r>
      <rPr>
        <b/>
        <sz val="10"/>
        <color theme="1"/>
        <rFont val="Calibri Light"/>
        <family val="2"/>
      </rPr>
      <t xml:space="preserve">Evidencia: </t>
    </r>
    <r>
      <rPr>
        <sz val="10"/>
        <color theme="1"/>
        <rFont val="Calibri Light"/>
        <family val="2"/>
      </rPr>
      <t xml:space="preserve">
- Plan de movilización de recursos que identifica los recursos que se necesitan.  
- Plan de movilización de recursos mapea las necesidades identificadas en el presupuesto organizacional y el plan estratégico</t>
    </r>
  </si>
  <si>
    <r>
      <rPr>
        <b/>
        <sz val="10"/>
        <rFont val="Calibri Light"/>
        <family val="2"/>
      </rPr>
      <t xml:space="preserve">Evidencia:  </t>
    </r>
    <r>
      <rPr>
        <sz val="10"/>
        <rFont val="Calibri Light"/>
        <family val="2"/>
      </rPr>
      <t xml:space="preserve">
- Prueba de recibos de donadores (recursos pueden ser en especie, financieros y humanos)
- Los recursos de donantes deben mostrar que no provienen del donante principal y deben representar al menos 10% del presupuesto total de la organización.</t>
    </r>
  </si>
  <si>
    <r>
      <rPr>
        <b/>
        <sz val="10"/>
        <rFont val="Calibri Light"/>
        <family val="2"/>
      </rPr>
      <t xml:space="preserve">Evidencia: </t>
    </r>
    <r>
      <rPr>
        <sz val="10"/>
        <rFont val="Calibri Light"/>
        <family val="2"/>
      </rPr>
      <t xml:space="preserve">
- Prueba de recibos de al menos dos fuentes de recursos, además del donante principal.  
- Los prespuestos muestran que ninguna fuente de financiamiento representa más del 40% de los recursos de la organización.</t>
    </r>
  </si>
  <si>
    <r>
      <rPr>
        <b/>
        <sz val="11"/>
        <color theme="1"/>
        <rFont val="Calibri Light"/>
        <family val="2"/>
      </rPr>
      <t>Impacto Social:</t>
    </r>
    <r>
      <rPr>
        <sz val="11"/>
        <color theme="1"/>
        <rFont val="Calibri Light"/>
        <family val="2"/>
      </rPr>
      <t xml:space="preserve"> Organizaciones sostenibles entienden y utilizan el poder del capital social, que son la relación y la conexión en sus comunidades que permiten la implementación de programas exitosos y con resultados a largo plazo.</t>
    </r>
  </si>
  <si>
    <t>La organización participa en redes locales reconocidas que son relevantes para sus programas y servicios. La organización apalanca su participación en redes y es capaz de demostar alianzas e involucramiento con al menos otra organización de la sociedad civil.</t>
  </si>
  <si>
    <t xml:space="preserve">La organización participa en redes nacionales o regionales que son relevantes para sus programas y servicios. La organización apalanca su participación en redes y es capaz de demostar alianzas e involucramiento con otras OSC (organizaciones de la sociedad civil) y entidades relevantes de gobierno. </t>
  </si>
  <si>
    <r>
      <rPr>
        <b/>
        <sz val="10"/>
        <color theme="1"/>
        <rFont val="Calibri Light"/>
        <family val="2"/>
      </rPr>
      <t xml:space="preserve">Evidencia: </t>
    </r>
    <r>
      <rPr>
        <sz val="10"/>
        <color theme="1"/>
        <rFont val="Calibri Light"/>
        <family val="2"/>
      </rPr>
      <t xml:space="preserve">
- La organización se autoidentifica como nivel 1</t>
    </r>
  </si>
  <si>
    <r>
      <rPr>
        <b/>
        <sz val="10"/>
        <color theme="1"/>
        <rFont val="Calibri Light"/>
        <family val="2"/>
      </rPr>
      <t xml:space="preserve">Evidencia: </t>
    </r>
    <r>
      <rPr>
        <sz val="10"/>
        <color theme="1"/>
        <rFont val="Calibri Light"/>
        <family val="2"/>
      </rPr>
      <t xml:space="preserve">
- La lista de afiliación a la red local en temas relevantes para la misión de la organización.  
- Minutas u otros documentos de redes locales que identifiquen claramente a la organización como un miembro activo de la red.  
- Un documento (Memorandum de Entendimiento (MOU), carta compromiso, etc.) que demuestre la existencia de una alianza con al menos otra OSC.  
- Referencias positivas de una OSC socia.</t>
    </r>
  </si>
  <si>
    <r>
      <rPr>
        <b/>
        <sz val="10"/>
        <rFont val="Calibri Light"/>
        <family val="2"/>
      </rPr>
      <t xml:space="preserve">Evidencia: </t>
    </r>
    <r>
      <rPr>
        <sz val="10"/>
        <rFont val="Calibri Light"/>
        <family val="2"/>
      </rPr>
      <t xml:space="preserve">
- La lista de afiliación de la red nacional o regional en temas relevantes para la misión de la organización.  
- Minutas u otros documentos de redes nacionales o regionales que identifiquen claramente a la organización como un miembro activo de la red. 
- Un documento (MOU, carta compromiso, etc.) que demuestre la existencia de una alianza con al menos otra OSC y al menos una instancia del gobierno.
- Referencias positivas de una OSC o instancia del gobierno aliada. </t>
    </r>
  </si>
  <si>
    <r>
      <rPr>
        <b/>
        <sz val="10"/>
        <rFont val="Calibri Light"/>
        <family val="2"/>
      </rPr>
      <t xml:space="preserve">Evidencia: </t>
    </r>
    <r>
      <rPr>
        <sz val="10"/>
        <rFont val="Calibri Light"/>
        <family val="2"/>
      </rPr>
      <t xml:space="preserve">
- Minutas u otros documentos de redes nacionales o regionales que identifiquen claramente a la organización con un rol de liderazgo en la red. 
- Un documento (MOU, carta compromiso, etc.) que demuestre la existencia de una alianza con al menos otra OSC, al menos una instancia de gobierno aliada y una entidad del sector privado.  
- Referencias positivas de OSC, gobierno y sector privado.</t>
    </r>
  </si>
  <si>
    <t>ESTÁNDARES</t>
  </si>
  <si>
    <t>PRESTACIÓN DE SERVICIOS</t>
  </si>
  <si>
    <t>ALCANCE</t>
  </si>
  <si>
    <t>POBLACIÓN OBJETIVO</t>
  </si>
  <si>
    <t>APRENDIZAJE</t>
  </si>
  <si>
    <t>RECURSOS</t>
  </si>
  <si>
    <t>IMPACTO SOCIAL</t>
  </si>
  <si>
    <t>5 R´s</t>
  </si>
  <si>
    <t>Listado de Sectores</t>
  </si>
  <si>
    <t>Actor</t>
  </si>
  <si>
    <t>Sector</t>
  </si>
  <si>
    <t>ROL</t>
  </si>
  <si>
    <t>Observaciones</t>
  </si>
  <si>
    <t>RELACIONES</t>
  </si>
  <si>
    <t>REGLAS</t>
  </si>
  <si>
    <t>Gobierno federal</t>
  </si>
  <si>
    <t>Otro (indicar)</t>
  </si>
  <si>
    <t>SECTORES</t>
  </si>
  <si>
    <t>Aliado para incidencia</t>
  </si>
  <si>
    <t>Conocimiento técnico</t>
  </si>
  <si>
    <t>P</t>
  </si>
  <si>
    <t>ositivo</t>
  </si>
  <si>
    <t>fuerte + colaborativa</t>
  </si>
  <si>
    <t>Conocimiento en DDHH</t>
  </si>
  <si>
    <t>-</t>
  </si>
  <si>
    <t>N</t>
  </si>
  <si>
    <t>egativo</t>
  </si>
  <si>
    <t>fuerte</t>
  </si>
  <si>
    <t>Articula política pública</t>
  </si>
  <si>
    <t>Información sobre población objetivo</t>
  </si>
  <si>
    <t>Negativo</t>
  </si>
  <si>
    <t>fuerte + conflictiva</t>
  </si>
  <si>
    <t>Agente de transformación social</t>
  </si>
  <si>
    <t>Legitimidad política</t>
  </si>
  <si>
    <t>Positivo</t>
  </si>
  <si>
    <t>colaborativa</t>
  </si>
  <si>
    <t>Fortalecimiento y Financiamiento</t>
  </si>
  <si>
    <t>Recursos económicos</t>
  </si>
  <si>
    <t>débil + colaborativa</t>
  </si>
  <si>
    <t>Financiamiento</t>
  </si>
  <si>
    <t>Donativo único</t>
  </si>
  <si>
    <t>débil</t>
  </si>
  <si>
    <t>Fortalecimiento</t>
  </si>
  <si>
    <t>Espacios/ infraestructura</t>
  </si>
  <si>
    <t>débil + conflictiva</t>
  </si>
  <si>
    <t>Asistencia técnica</t>
  </si>
  <si>
    <t>Tecnología</t>
  </si>
  <si>
    <t>conflictiva</t>
  </si>
  <si>
    <t>Apoyo en infraestructura/espacios</t>
  </si>
  <si>
    <t>Colaboradores (capital humano)</t>
  </si>
  <si>
    <t>Apoyo en necesidades específicas</t>
  </si>
  <si>
    <t xml:space="preserve">Evaluación y/o fiscalización </t>
  </si>
  <si>
    <t>Generador de conocimiento</t>
  </si>
  <si>
    <t>Difusor de conocimiento/Comunicación</t>
  </si>
  <si>
    <t>Cliente</t>
  </si>
  <si>
    <t>Simulador de prácticas institucionales</t>
  </si>
  <si>
    <t>Donantes</t>
  </si>
  <si>
    <t>Gobierno estatal y municipal</t>
  </si>
  <si>
    <t>Sector privado</t>
  </si>
  <si>
    <t>OSC</t>
  </si>
  <si>
    <t>Medios</t>
  </si>
  <si>
    <t>Academia</t>
  </si>
  <si>
    <t>Organismos internacionales</t>
  </si>
  <si>
    <t>Colaboradores externos</t>
  </si>
  <si>
    <t>ROLES</t>
  </si>
  <si>
    <t>Mapeo de Actores</t>
  </si>
  <si>
    <t>Actores Identificados</t>
  </si>
  <si>
    <t>MEDIOS DE COMUNICACIÓN NACIONALES</t>
  </si>
  <si>
    <t>GOBIERNO FEDERAL</t>
  </si>
  <si>
    <t>hgshgshgshjgs</t>
  </si>
  <si>
    <t>ORGANISMOS INTERNACIONALES</t>
  </si>
  <si>
    <t>NOVIEMBRE</t>
  </si>
  <si>
    <t>FEBRERO</t>
  </si>
  <si>
    <t>Listado</t>
  </si>
  <si>
    <t>PARÁMETROS</t>
  </si>
  <si>
    <t>RESULTADO</t>
  </si>
  <si>
    <t>IDEAL</t>
  </si>
  <si>
    <t>MAPA DE  CONEXIONES DE LA OSC CON EL SISTEMA LOCAL</t>
  </si>
  <si>
    <t>Tamaño de la red (out degree)</t>
  </si>
  <si>
    <t>↑</t>
  </si>
  <si>
    <t>Cercanía (closeness)</t>
  </si>
  <si>
    <t>↓0</t>
  </si>
  <si>
    <t>Centralidad (in degree)</t>
  </si>
  <si>
    <t>Intermediación (betweeness)</t>
  </si>
  <si>
    <t xml:space="preserve">FORTALEZAS   </t>
  </si>
  <si>
    <t xml:space="preserve">Ejemplo: La organización tiene un alto nivel de influencia debido a que tiene un gran número de conexiones. </t>
  </si>
  <si>
    <t xml:space="preserve">RECOMENDACIONES   </t>
  </si>
  <si>
    <t>Ejemplo: La organización  tiene alta influencia en su entorno local, debido a las múltiples alianzas que ha logrado establecer y consolidar con actores gubernamentales y organizaciones de la sociedad civil.</t>
  </si>
  <si>
    <t>INTERMEDIACIÓN</t>
  </si>
  <si>
    <t>Ejemplo: La organización XXX, con un parámetro por debajo del promedio, tiene un rol menos central en comparación a otros actores dentro del sistema en el que interactúa.</t>
  </si>
  <si>
    <t>Ejemplo: La organización tiene una alta capacidad de intermediación entre actores, pues logra que la distancia entre esos actores sea menor, esto es, más cercana a cero.</t>
  </si>
  <si>
    <t xml:space="preserve">El Programa para la Sociedad Civil de USAID México facilita el proceso a través del cual las organizaciones de la sociedad civil (OSC) y organizaciones de segundo piso (ISO por sus siglas en inglés) coaliciones, redes y actores clave, incrementan su entendimiento y conocimiento sobre el entorno habilitador e identifican los cambios que son necesarios para promoverlo. A su vez, el Programa para la Sociedad Civil promueve el impacto colectivo a través de una visión de valor compartido que hace énfasis en la creación de soluciones participativas, diseñadas para lograr resultados enfocados en la sostenibilidad y la innovación.
Con la intención de comprender de manera profunda el entorno en el que tu organización se desarrolla, y el nivel de conexión entre los actores involucrados, hemos diseñado un breve cuestionario que sigue la metodología de “Análisis Social del Sistema (Social Network Análisis en inglés). Este cuestionario está diseñado para que un representante de la organización responda a las preguntas, considerando las condiciones actuales en las que está operando la organización.
</t>
  </si>
  <si>
    <t>Apoyo limitado</t>
  </si>
  <si>
    <t>Apoyo neutral</t>
  </si>
  <si>
    <t>Apoyo significativo</t>
  </si>
  <si>
    <t>Sin relación</t>
  </si>
  <si>
    <t>Relación débil</t>
  </si>
  <si>
    <t>Relación fuerte</t>
  </si>
  <si>
    <r>
      <t>4. Nombren hasta 10 organizaciones que consideren</t>
    </r>
    <r>
      <rPr>
        <b/>
        <sz val="11"/>
        <color theme="1"/>
        <rFont val="Gill Sans MT"/>
      </rPr>
      <t xml:space="preserve"> “influencers”</t>
    </r>
    <r>
      <rPr>
        <sz val="11"/>
        <color theme="1"/>
        <rFont val="Gill Sans MT"/>
      </rPr>
      <t xml:space="preserve"> en la agenda de prevención de crimen y violencia, promoción del sistema de justicia penal y los Derechos Humanos. Califica qué tan fuerte es la relación que ha establecido tu organización con estos “influencers”.</t>
    </r>
  </si>
  <si>
    <r>
      <t xml:space="preserve">3. Nombren hasta 10 organizaciones o instituciones con las que se ha buscado </t>
    </r>
    <r>
      <rPr>
        <b/>
        <sz val="11"/>
        <color theme="1"/>
        <rFont val="Gill Sans MT"/>
      </rPr>
      <t>apoyo en fortalecimiento institucional</t>
    </r>
    <r>
      <rPr>
        <sz val="11"/>
        <color theme="1"/>
        <rFont val="Gill Sans MT"/>
      </rPr>
      <t xml:space="preserve"> para la organización. Califica el nivel de apoyo recibido.</t>
    </r>
  </si>
  <si>
    <r>
      <t xml:space="preserve">2. Nombren hasta 10 organizaciones o instituciones con las que se ha buscado </t>
    </r>
    <r>
      <rPr>
        <b/>
        <sz val="11"/>
        <color theme="1"/>
        <rFont val="Gill Sans MT"/>
      </rPr>
      <t>apoyo financiero, recursos o donativos</t>
    </r>
    <r>
      <rPr>
        <sz val="11"/>
        <color theme="1"/>
        <rFont val="Gill Sans MT"/>
      </rPr>
      <t>. Califica el nivel de apoyo recibido.</t>
    </r>
  </si>
  <si>
    <r>
      <t>1.</t>
    </r>
    <r>
      <rPr>
        <sz val="7"/>
        <color theme="1"/>
        <rFont val="Times New Roman"/>
      </rPr>
      <t xml:space="preserve"> </t>
    </r>
    <r>
      <rPr>
        <sz val="11"/>
        <color theme="1"/>
        <rFont val="Gill Sans MT"/>
      </rPr>
      <t>Nombren hasta 10 organizaciones</t>
    </r>
    <r>
      <rPr>
        <b/>
        <sz val="11"/>
        <color theme="1"/>
        <rFont val="Gill Sans MT"/>
      </rPr>
      <t xml:space="preserve"> </t>
    </r>
    <r>
      <rPr>
        <sz val="11"/>
        <color theme="1"/>
        <rFont val="Gill Sans MT"/>
      </rPr>
      <t xml:space="preserve">con las que se ha buscado obtener </t>
    </r>
    <r>
      <rPr>
        <b/>
        <sz val="11"/>
        <color theme="1"/>
        <rFont val="Gill Sans MT"/>
      </rPr>
      <t>apoyo en materia legal</t>
    </r>
    <r>
      <rPr>
        <sz val="11"/>
        <color theme="1"/>
        <rFont val="Gill Sans MT"/>
      </rPr>
      <t>. Esto puede ser cualquier tipo de organización, incluyendo firmas de abogados/as o consultores/consejeros independientes. Califica el nivel de apoyo que la organización ha recibido.</t>
    </r>
  </si>
  <si>
    <r>
      <rPr>
        <b/>
        <sz val="14"/>
        <color theme="0" tint="-4.9989318521683403E-2"/>
        <rFont val="Calibri"/>
      </rPr>
      <t>2. Eficiencia:</t>
    </r>
    <r>
      <rPr>
        <sz val="14"/>
        <color theme="0" tint="-4.9989318521683403E-2"/>
        <rFont val="Calibri"/>
      </rPr>
      <t xml:space="preserve"> </t>
    </r>
    <r>
      <rPr>
        <sz val="13"/>
        <color theme="0" tint="-4.9989318521683403E-2"/>
        <rFont val="Calibri"/>
      </rPr>
      <t>La habilidad de una organización para planear y presupuestar sus intervenciones consistentemente exitosas con efectividad de costos.</t>
    </r>
  </si>
  <si>
    <r>
      <rPr>
        <b/>
        <sz val="14"/>
        <color theme="0"/>
        <rFont val="Calibri"/>
        <scheme val="minor"/>
      </rPr>
      <t xml:space="preserve">4. Sustentabilidad: </t>
    </r>
    <r>
      <rPr>
        <sz val="13"/>
        <color theme="0"/>
        <rFont val="Calibri"/>
        <scheme val="minor"/>
      </rPr>
      <t>La habilidad de una organización para asegurar que los servicios están apoyados por un grupo diverso de actores locales y de recursos internacionales (pueden incluir fondos, gente, confianza y otros tipos de apoyo).</t>
    </r>
  </si>
  <si>
    <t>1.2 Estándares</t>
  </si>
  <si>
    <t xml:space="preserve"> - Organizaciones eficientes usan recursos para llegar a las audiencias meta con planes claramente articulados, en miras de expandir el número de beneficiarios y áreas geográficas con el tiempo</t>
  </si>
  <si>
    <t xml:space="preserve"> - Organizaciones efectivas adoptan e implementan de manera constante mejores/buenas prácticas y mejoran los estándares con el tiempo</t>
  </si>
  <si>
    <t xml:space="preserve"> - Organizaciones efectivas miden y analizan resultados a nivel de outcome para atender de mejor manera a los beneficiarios</t>
  </si>
  <si>
    <t xml:space="preserve"> -  Organizaciones relevantes involucran a sus stakeholders en cada paso del proyecto para asegurar que las actividades están atendiendo a las necesidades actuales y se incluyen activamente en el diseño y la implementación de soluciones</t>
  </si>
  <si>
    <t>Se refiere a la habilidad de una organización para responder a las necesidades actuales de sus beneficiarios, estar alerta a cualquier cambio que influencie esta habilidad, y que modifique el curso de acción, permitiendo ajustar los programas a través de procesos de aprendizaje</t>
  </si>
  <si>
    <t xml:space="preserve"> - Organizaciones relevantes adoptan y consistentemente implementan el aprendizaje como un factor para el cambio dentro de la organización</t>
  </si>
  <si>
    <t xml:space="preserve"> - Organizaciones efectivas desarrollan, utilizan, y actualizan los planes de trabajo, presupuestos, sistemas de seguimiento relacionados a los servicios brindados y analizan la eficiencia de costos</t>
  </si>
  <si>
    <t xml:space="preserve"> - Organizaciones sostenibles generan recursos de distintas fuentes estratégicamente</t>
  </si>
  <si>
    <t>La habilidad de una organización para asegurar que los servicios están apoyados por un grupo diverso de actores locales y de recursos internacionales (pueden incluir fondos, gente, confianza y otros tipos de apoyo)</t>
  </si>
  <si>
    <t xml:space="preserve"> - Organizaciones sostenibles entienden y utilizan el poder del capital social, que son la relación y la conexión en sus comunidades que permiten la implementación de programas exitosos y con resultados a largo plazo</t>
  </si>
  <si>
    <t>2. Se comunica de manera muy básica / Se comunica esporádicamente</t>
  </si>
  <si>
    <t>5. Con todas las obligaciones</t>
  </si>
  <si>
    <t>4. Con la mayoría de las obligaciones</t>
  </si>
  <si>
    <t>3. Existe un plan que en la práctica se sigue, pero no se evalúa ni actualiza / Existe un plan pero se sigue parcialmente</t>
  </si>
  <si>
    <t>3. Frecuentemente se tienen problemas de flujo de efectivo</t>
  </si>
  <si>
    <t>4. Pocas veces se tienen problemas de flujo de efectivo</t>
  </si>
  <si>
    <t>2. Casi siempre se tienen problemas / Se están terminando programas que representaban fondos importantes</t>
  </si>
  <si>
    <t>1. No se han mapeado los procesos</t>
  </si>
  <si>
    <t>3. Algunos están documentados y se siguen parcialmente / Requieren actualizarse</t>
  </si>
  <si>
    <t>2. En etapa de diseño / Pocos procesos están automatizados / No se utilizan</t>
  </si>
  <si>
    <t>1. No está documentadas</t>
  </si>
  <si>
    <t>2. Están parcialmente documentadas / Sí están documentadas pero no se siguen</t>
  </si>
  <si>
    <t>3. Están documentadas pero es necesario actualizarlas y se siguen parcialmente</t>
  </si>
  <si>
    <t>4. Están documentadas y actualizadas pero se siguen parcialmente</t>
  </si>
  <si>
    <t>6. Están documentadas, actualizadas y siempre se siguen</t>
  </si>
  <si>
    <t>2. Muy poco equipo</t>
  </si>
  <si>
    <t>2. Parcialmente / Únicamente conexión a internet o únicamente software</t>
  </si>
  <si>
    <t>2. Casi nunca/Sólo en la nube</t>
  </si>
  <si>
    <t>3. Esporádicamente en discos duros</t>
  </si>
  <si>
    <t>4. De manera periódica en discos duros pero no es suficiente</t>
  </si>
  <si>
    <t>5. De manera sistemática en discos duros de acuerdo a un calendario</t>
  </si>
  <si>
    <t>3. No pero se realizan auditorías informales</t>
  </si>
  <si>
    <t>5. Sí, está alineada a la planeación estratégica y está implementada totalmente</t>
  </si>
  <si>
    <t>4. Se tiene un mapeo documentado con la metodología adecuada pero está desactualizado</t>
  </si>
  <si>
    <t>5. Se tiene un mapeo documentado con la metodología adecuada y está actualizado</t>
  </si>
  <si>
    <r>
      <rPr>
        <b/>
        <sz val="14"/>
        <color theme="0"/>
        <rFont val="Calibri"/>
        <scheme val="minor"/>
      </rPr>
      <t xml:space="preserve">3. Pertinencia/Relevancia: </t>
    </r>
    <r>
      <rPr>
        <sz val="13"/>
        <color theme="0"/>
        <rFont val="Calibri"/>
        <scheme val="minor"/>
      </rPr>
      <t>Se refiere a la habilidad de una organización para responder a las necesidades actuales de sus beneficiarios, estar alerta a cualquier cambio que influencie esta habilidad, y que modifique el curso de acción, permitiendo ajustar los programas a través de procesos de aprendizaje</t>
    </r>
  </si>
  <si>
    <t>Índice de Desempeño Organizacional - Organizational Performance Index (OPI)</t>
  </si>
  <si>
    <r>
      <t xml:space="preserve">
</t>
    </r>
    <r>
      <rPr>
        <b/>
        <sz val="14"/>
        <rFont val="Calibri"/>
        <scheme val="minor"/>
      </rPr>
      <t>Ejes estratégicos</t>
    </r>
    <r>
      <rPr>
        <sz val="14"/>
        <rFont val="Calibri"/>
        <scheme val="minor"/>
      </rPr>
      <t xml:space="preserve">
Cada eje estratégico, ubicado en una hoja distinta de la herramienta, está compuesto por componentes (marcados en color azul) y criterios que analizan de forma focalizada las capacidades internas de la organización.
En la parte superior de la hoja de cada eje estratégico se presentan las gráficas y los porcentajes de resultados correspondientes a cada componente.
Como elemento de apoyo, para cada componente se presentan cuatro categorías que describen los criterios del componente. En la primera categoría "Baja" se presenta el estado de los criterios en su mínimo, mientras que en las categorías subsecuentes se describe el estado mejorado de cada criterio, hasta llegar a la cuarta categoría "Fuerte", que describe el estado ideal de los criterios.
</t>
    </r>
  </si>
  <si>
    <r>
      <rPr>
        <b/>
        <sz val="14"/>
        <rFont val="Calibri"/>
        <scheme val="minor"/>
      </rPr>
      <t>Criterios</t>
    </r>
    <r>
      <rPr>
        <sz val="14"/>
        <rFont val="Calibri"/>
        <scheme val="minor"/>
      </rPr>
      <t xml:space="preserve">
Cada uno de los criterios de la herramienta está asociado a una pregunta generadora. Con la respuesta de la pregunta, a partir de una opción múltiple, se calcula el valor del criterio en cuestión.
Cada una de las preguntas se refieren a un criterio específico del diagnóstico. Algunos de los criterios tienen mayor importancia que otros, por ejemplo, contar con un plan  de comunicación tiene un mayor peso que contar con una guía de estilo. Bajo ese entendido, los criterios dentro de un componente/sección tienen una ponderación distinta, de forma que los criterios más importantes tienen un efecto mayor sobre el porcentaje de la sección, mientras que los criterios de menor importancia tienen un efecto menor sobre el porcentaje de la sección.
En la herramienta se prevén algunos casos en los que la pregunta puede no aplicar a la organización, por lo que se incluye en la opción múltiple 0. N/A. En caso de que la organización requiriera tal respuesta en una lista de opción múltiple que no la incluye, se sugiere responder el criterio con el valor más alto.</t>
    </r>
  </si>
  <si>
    <t>Análisis de Redes y Conexiones Sociales (Social Network Analysis, SNA)</t>
  </si>
  <si>
    <t>Análisis de Redes y Conexiones Sociales (SNA)</t>
  </si>
  <si>
    <t>b. Está en proceso de desarrollo</t>
  </si>
  <si>
    <t xml:space="preserve">OPI Global </t>
  </si>
  <si>
    <r>
      <t xml:space="preserve">Mientras más alta sea la capacidad de una organización para intermediar entre dos actores, logra que la distancia entre otros actores sea menor. Es mejor que este parámentro sea lo más cercano a 0.
La OSC estándar es intermediaria con otros actores en un </t>
    </r>
    <r>
      <rPr>
        <sz val="13"/>
        <color rgb="FFFF0000"/>
        <rFont val="Calibri"/>
        <scheme val="minor"/>
      </rPr>
      <t>/0.</t>
    </r>
  </si>
  <si>
    <t>El parámetro de centralidad indica qué tantos actores buscan a la organización. Mientras más alto sea el parámetro es mejor, porque refleja que hay más conexiones.
La OSC estándar tiene un parámetro de centralidad de.</t>
  </si>
  <si>
    <t>Mientras más conexiones tenga la organización es mejor.
La OSC estándar tiene  conexiones.</t>
  </si>
  <si>
    <r>
      <t>Este documento presenta los Hallazgos y Recomendaciones del Diagnóstico Participativo y Análisis del Sistema de la organización ___________________________________________.
El proceso de diagnóstico participativo, llevado a cabo durante _____ de 20_, fue facilitado por _____________________________</t>
    </r>
    <r>
      <rPr>
        <sz val="12"/>
        <color theme="1"/>
        <rFont val="Calibri"/>
        <family val="2"/>
        <scheme val="minor"/>
      </rPr>
      <t>______ y acompañado por el Programa para la Sociedad Civil (CSA por sus siglas en inglés), implementado por Social Impact y Appleseed, A.C., que es un programa de la Misión bilateral de la Agencia de los Estados Unidos para el Desarrollo Internacional en México (USAID/México).
A través de la asistencia técnica especializada de CSA y USAID, la cual se fundamenta en las necesidades específicas de cada organización, se fomentará la capacidad de las OSC para implementar sus propios proyectos y así lograr sus objetivos, así como aumentar su capacidad de contribuir a los objetivos de desarrollo de USAID a través de facilitar alianzas estratégicas con colaboradores y socios en otros sectores, entre ellos el sector público y privado, las universidades, los organismos internacionales y los medios de comunicación. 
CSA utiliza una metodología integrada de fortalecimiento institucional con base en un enfoque sistémico. Alineado con el énfasis de USAID en el fortalecimiento y la sustentabilidad de sistemas dentro de los cuales las organizaciones de la sociedad civil operan y los enfoques asociados con el Desarrollo de Capacidades 2.0, CSA combina los enfoques de desarrollo de capacidades internas (Desarrollo de Capacidades Humanas e Institucionales, HICD por sus siglas en inglés) con un enfoque externo basado en Sistemas Locales.  
Dentro de esta metodología para el fortalecimiento institucional, CSA utiliza una Herramienta de Diagnóstico Participativo la cual busca identificar las causas de raíz de las brechas en el desempeño institucional, para posteriormente apoyar a las organizaciones, fundaciones y fortalecedoras de la sociedad civil en la atención de estas brechas.</t>
    </r>
  </si>
  <si>
    <t>The Civil Society Activity’s Integrated Assessment Tool is the result of the collaboration and innovation of Social Impact, USAID Mexico, and USAID Washington and can be used to monitor and measure output-level activity and outcome-level results, and to visualize the position of organizations within their local system. The tool brings together USAID-approved assessment instruments including the Organizational Capacity Assessment (OCA) and the Organizational Performance Index (OPI) developed by Pact, as well as Stakeholder Mapping. The OPI instrument holds true to the original Pact design, while the OCA and Stakeholder Mapping instruments were customized and contextualized to fit the needs of CSA’s partner organizations in Mexico. The result of SI's innovations is an updated, integrated tool that is easy-to-use, can be applied in a full or modular fashion, and provides real-time data visualization.
These features allow CSOs to carry out their own assessments on a recurring basis and to make decisions on where they stand in their capacity development processes and what their priorities are on-the-spot. The Integrated Assessment Tool was developed through a process of Collaborating, Learning, and Adapting (CLA) that involved a diverse team of experts and feedback from partner CSOs. Throughout the process of designing, implementing, and validating CSA’s Integrated Assessment Tool, Social Impact prioritized the integration of the three assessment instruments to achieve its strategy, which targets three dimensions of capacity development — internal strengthening, improving connections and collaboration in the environment, and systemic impact. Social Impact encourages CSOs and capacity development practitioners to make use of the Integrated Assessment Tool to contribute to the sustainability of results in the civil society sector in the Latin American context.</t>
  </si>
  <si>
    <t>"This tool was produced for review by the United States Agency for International Development. It was prepared by the Civil Society Activity (CSA) for USAID Mexico Contract No. AID-OAA-I-13-00045. The contents do not necessarily reflect the views of the United States Agency for International Development or the United States Government. 
------------------------------------------------
Esta herramienta fue elaborada para revisión de la Agencia de los Estados Unidos para el Desarrollo Internacional. Fue preparada por el Programa para la Sociedad Civil de USAID México, implementado por Social Impact, Inc. Bajo el contrato No. AID-OAA-I-13-00045. Sus contenidos no reflejan necesariamente la postura de USAID o del gobierno de los Estados Unidos.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</si>
</sst>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64" formatCode="_-* #,##0.00_-;\-* #,##0.00_-;_-* &quot;-&quot;??_-;_-@_-"/>
    <numFmt numFmtId="165" formatCode="0.0"/>
    <numFmt numFmtId="166" formatCode="0.000"/>
    <numFmt numFmtId="167" formatCode="0.0000"/>
    <numFmt numFmtId="168" formatCode="0.0%"/>
    <numFmt numFmtId="169" formatCode="0.00000%"/>
    <numFmt numFmtId="170" formatCode="_-* #,##0.0_-;\-* #,##0.0_-;_-* &quot;-&quot;??_-;_-@_-"/>
  </numFmts>
  <fonts count="200">
    <font>
      <sz val="11"/>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sz val="10"/>
      <color theme="1"/>
      <name val="Calibri"/>
      <family val="2"/>
      <scheme val="minor"/>
    </font>
    <font>
      <b/>
      <sz val="12"/>
      <color theme="1"/>
      <name val="Calibri"/>
      <family val="2"/>
      <scheme val="minor"/>
    </font>
    <font>
      <b/>
      <sz val="16"/>
      <color theme="1"/>
      <name val="Calibri"/>
      <family val="2"/>
      <scheme val="minor"/>
    </font>
    <font>
      <sz val="15"/>
      <color theme="1"/>
      <name val="Calibri"/>
      <family val="2"/>
      <scheme val="minor"/>
    </font>
    <font>
      <b/>
      <sz val="30"/>
      <color rgb="FF002060"/>
      <name val="Calibri"/>
      <family val="2"/>
      <scheme val="minor"/>
    </font>
    <font>
      <sz val="12"/>
      <name val="Calibri"/>
      <family val="2"/>
      <scheme val="minor"/>
    </font>
    <font>
      <sz val="12"/>
      <color rgb="FF0000FF"/>
      <name val="Calibri"/>
      <family val="2"/>
      <scheme val="minor"/>
    </font>
    <font>
      <u/>
      <sz val="11"/>
      <color theme="11"/>
      <name val="Calibri"/>
      <family val="2"/>
      <scheme val="minor"/>
    </font>
    <font>
      <b/>
      <sz val="18"/>
      <color theme="1"/>
      <name val="Calibri"/>
      <scheme val="minor"/>
    </font>
    <font>
      <b/>
      <sz val="22"/>
      <color theme="1"/>
      <name val="Calibri"/>
      <scheme val="minor"/>
    </font>
    <font>
      <sz val="16"/>
      <color theme="1"/>
      <name val="Calibri"/>
      <scheme val="minor"/>
    </font>
    <font>
      <sz val="14"/>
      <color theme="1"/>
      <name val="Calibri"/>
      <scheme val="minor"/>
    </font>
    <font>
      <b/>
      <sz val="14"/>
      <color theme="0"/>
      <name val="Calibri"/>
      <scheme val="minor"/>
    </font>
    <font>
      <sz val="14"/>
      <name val="Calibri"/>
      <scheme val="minor"/>
    </font>
    <font>
      <b/>
      <sz val="26"/>
      <color theme="1"/>
      <name val="Calibri"/>
      <scheme val="minor"/>
    </font>
    <font>
      <b/>
      <sz val="18"/>
      <color theme="0"/>
      <name val="Calibri"/>
      <scheme val="minor"/>
    </font>
    <font>
      <sz val="20"/>
      <color rgb="FF0000FF"/>
      <name val="Calibri"/>
      <scheme val="minor"/>
    </font>
    <font>
      <sz val="11"/>
      <color theme="1"/>
      <name val="Calibri"/>
      <family val="2"/>
      <scheme val="minor"/>
    </font>
    <font>
      <sz val="11"/>
      <color rgb="FF000000"/>
      <name val="Calibri"/>
    </font>
    <font>
      <sz val="12"/>
      <color rgb="FFFF0000"/>
      <name val="Calibri"/>
      <family val="2"/>
      <scheme val="minor"/>
    </font>
    <font>
      <sz val="11"/>
      <color theme="0" tint="-0.34998626667073579"/>
      <name val="Calibri"/>
      <family val="2"/>
      <scheme val="minor"/>
    </font>
    <font>
      <b/>
      <sz val="11"/>
      <color theme="1"/>
      <name val="Calibri"/>
      <scheme val="minor"/>
    </font>
    <font>
      <sz val="11"/>
      <color theme="1" tint="0.499984740745262"/>
      <name val="Calibri"/>
      <scheme val="minor"/>
    </font>
    <font>
      <sz val="10"/>
      <color theme="0" tint="-4.9989318521683403E-2"/>
      <name val="Calibri"/>
      <scheme val="minor"/>
    </font>
    <font>
      <sz val="12"/>
      <color theme="0" tint="-4.9989318521683403E-2"/>
      <name val="Calibri"/>
      <scheme val="minor"/>
    </font>
    <font>
      <sz val="12"/>
      <color theme="1" tint="0.499984740745262"/>
      <name val="Calibri"/>
      <scheme val="minor"/>
    </font>
    <font>
      <sz val="18"/>
      <color rgb="FF0000FF"/>
      <name val="Calibri"/>
      <scheme val="minor"/>
    </font>
    <font>
      <sz val="12"/>
      <color theme="0" tint="-0.34998626667073579"/>
      <name val="Calibri"/>
      <scheme val="minor"/>
    </font>
    <font>
      <sz val="16"/>
      <color theme="4" tint="-0.249977111117893"/>
      <name val="Calibri"/>
      <scheme val="minor"/>
    </font>
    <font>
      <b/>
      <sz val="16"/>
      <color theme="4" tint="-0.249977111117893"/>
      <name val="Calibri"/>
      <scheme val="minor"/>
    </font>
    <font>
      <sz val="12"/>
      <color theme="4" tint="-0.249977111117893"/>
      <name val="Calibri"/>
      <scheme val="minor"/>
    </font>
    <font>
      <sz val="16"/>
      <color rgb="FFF8D253"/>
      <name val="Calibri"/>
      <scheme val="minor"/>
    </font>
    <font>
      <b/>
      <sz val="16"/>
      <color rgb="FFF8D253"/>
      <name val="Calibri"/>
      <scheme val="minor"/>
    </font>
    <font>
      <sz val="8"/>
      <name val="Calibri"/>
      <family val="2"/>
      <scheme val="minor"/>
    </font>
    <font>
      <b/>
      <sz val="16"/>
      <color theme="1" tint="0.499984740745262"/>
      <name val="Calibri"/>
      <scheme val="minor"/>
    </font>
    <font>
      <sz val="14"/>
      <color theme="1" tint="0.499984740745262"/>
      <name val="Calibri"/>
      <scheme val="minor"/>
    </font>
    <font>
      <sz val="11"/>
      <color theme="0" tint="-0.249977111117893"/>
      <name val="Calibri"/>
      <scheme val="minor"/>
    </font>
    <font>
      <sz val="10"/>
      <color theme="1" tint="0.499984740745262"/>
      <name val="Calibri"/>
      <scheme val="minor"/>
    </font>
    <font>
      <sz val="14"/>
      <color theme="4" tint="-0.249977111117893"/>
      <name val="Calibri"/>
      <scheme val="minor"/>
    </font>
    <font>
      <sz val="13"/>
      <color theme="1" tint="0.499984740745262"/>
      <name val="Calibri"/>
      <scheme val="minor"/>
    </font>
    <font>
      <b/>
      <sz val="16"/>
      <color rgb="FF0000FF"/>
      <name val="Calibri"/>
      <scheme val="minor"/>
    </font>
    <font>
      <sz val="9"/>
      <color theme="1"/>
      <name val="Calibri"/>
      <scheme val="minor"/>
    </font>
    <font>
      <sz val="6"/>
      <color theme="0"/>
      <name val="Calibri"/>
      <scheme val="minor"/>
    </font>
    <font>
      <sz val="20"/>
      <color theme="0" tint="-0.249977111117893"/>
      <name val="Calibri"/>
      <scheme val="minor"/>
    </font>
    <font>
      <sz val="18"/>
      <color theme="4" tint="-0.249977111117893"/>
      <name val="Calibri"/>
      <scheme val="minor"/>
    </font>
    <font>
      <sz val="8"/>
      <color theme="0"/>
      <name val="Calibri"/>
      <scheme val="minor"/>
    </font>
    <font>
      <sz val="12"/>
      <color theme="0" tint="-0.249977111117893"/>
      <name val="Calibri"/>
      <scheme val="minor"/>
    </font>
    <font>
      <b/>
      <sz val="16"/>
      <color theme="0"/>
      <name val="Calibri"/>
      <scheme val="minor"/>
    </font>
    <font>
      <sz val="11"/>
      <name val="Calibri"/>
      <scheme val="minor"/>
    </font>
    <font>
      <b/>
      <sz val="12"/>
      <color theme="0" tint="-0.14999847407452621"/>
      <name val="Calibri"/>
      <scheme val="minor"/>
    </font>
    <font>
      <b/>
      <sz val="12"/>
      <name val="Calibri"/>
      <scheme val="minor"/>
    </font>
    <font>
      <sz val="11"/>
      <color theme="0"/>
      <name val="Calibri"/>
    </font>
    <font>
      <sz val="13"/>
      <color theme="4" tint="-0.249977111117893"/>
      <name val="Calibri"/>
      <scheme val="minor"/>
    </font>
    <font>
      <sz val="11"/>
      <color theme="1"/>
      <name val="Calibri Light"/>
      <family val="2"/>
    </font>
    <font>
      <b/>
      <sz val="11"/>
      <color theme="1"/>
      <name val="Calibri Light"/>
      <family val="2"/>
    </font>
    <font>
      <sz val="12"/>
      <color rgb="FF000000"/>
      <name val="Calibri Light"/>
      <family val="2"/>
    </font>
    <font>
      <sz val="11"/>
      <color rgb="FF0070C0"/>
      <name val="Calibri Light"/>
      <family val="2"/>
    </font>
    <font>
      <sz val="11"/>
      <color rgb="FF000000"/>
      <name val="Calibri Light"/>
      <family val="2"/>
    </font>
    <font>
      <sz val="10"/>
      <name val="Calibri Light"/>
      <family val="2"/>
    </font>
    <font>
      <i/>
      <sz val="10"/>
      <name val="Calibri Light"/>
      <family val="2"/>
    </font>
    <font>
      <sz val="10"/>
      <color rgb="FF0070C0"/>
      <name val="Calibri Light"/>
      <family val="2"/>
    </font>
    <font>
      <b/>
      <sz val="10"/>
      <name val="Calibri Light"/>
      <family val="2"/>
    </font>
    <font>
      <i/>
      <sz val="10"/>
      <color rgb="FF0070C0"/>
      <name val="Calibri Light"/>
      <family val="2"/>
    </font>
    <font>
      <sz val="11"/>
      <name val="Calibri Light"/>
      <family val="2"/>
    </font>
    <font>
      <b/>
      <sz val="11"/>
      <name val="Calibri Light"/>
      <family val="2"/>
    </font>
    <font>
      <sz val="10"/>
      <color theme="1"/>
      <name val="Calibri Light"/>
      <family val="2"/>
    </font>
    <font>
      <b/>
      <sz val="10"/>
      <color theme="1"/>
      <name val="Calibri Light"/>
      <family val="2"/>
    </font>
    <font>
      <sz val="12"/>
      <color rgb="FF000000"/>
      <name val="Calibri"/>
    </font>
    <font>
      <i/>
      <sz val="10"/>
      <color theme="1"/>
      <name val="Calibri Light"/>
      <family val="2"/>
    </font>
    <font>
      <sz val="12"/>
      <color theme="0"/>
      <name val="Calibri"/>
    </font>
    <font>
      <b/>
      <sz val="12"/>
      <name val="Calibri"/>
    </font>
    <font>
      <b/>
      <sz val="14"/>
      <color theme="0"/>
      <name val="Calibri"/>
    </font>
    <font>
      <sz val="14"/>
      <color theme="0"/>
      <name val="Calibri"/>
    </font>
    <font>
      <sz val="13"/>
      <color theme="0"/>
      <name val="Calibri"/>
    </font>
    <font>
      <sz val="13"/>
      <color theme="0" tint="-4.9989318521683403E-2"/>
      <name val="Calibri"/>
    </font>
    <font>
      <sz val="13"/>
      <name val="Calibri"/>
      <scheme val="minor"/>
    </font>
    <font>
      <sz val="13"/>
      <color theme="1"/>
      <name val="Calibri"/>
      <scheme val="minor"/>
    </font>
    <font>
      <b/>
      <sz val="22"/>
      <color theme="0" tint="-4.9989318521683403E-2"/>
      <name val="Calibri"/>
      <scheme val="minor"/>
    </font>
    <font>
      <b/>
      <sz val="20"/>
      <color theme="5" tint="0.39997558519241921"/>
      <name val="Calibri"/>
      <scheme val="minor"/>
    </font>
    <font>
      <b/>
      <sz val="16"/>
      <color theme="7" tint="-0.499984740745262"/>
      <name val="Calibri"/>
      <scheme val="minor"/>
    </font>
    <font>
      <sz val="12"/>
      <color theme="1" tint="0.34998626667073579"/>
      <name val="Calibri"/>
      <scheme val="minor"/>
    </font>
    <font>
      <b/>
      <sz val="24"/>
      <color theme="0"/>
      <name val="Calibri"/>
      <scheme val="minor"/>
    </font>
    <font>
      <b/>
      <sz val="10"/>
      <name val="Calibri"/>
      <scheme val="minor"/>
    </font>
    <font>
      <b/>
      <sz val="11"/>
      <name val="Calibri"/>
      <scheme val="minor"/>
    </font>
    <font>
      <b/>
      <sz val="10"/>
      <color theme="1"/>
      <name val="Calibri"/>
      <scheme val="minor"/>
    </font>
    <font>
      <sz val="14"/>
      <color theme="0" tint="-0.34998626667073579"/>
      <name val="Calibri"/>
      <scheme val="minor"/>
    </font>
    <font>
      <sz val="15"/>
      <color theme="1" tint="0.34998626667073579"/>
      <name val="Calibri"/>
      <scheme val="minor"/>
    </font>
    <font>
      <b/>
      <sz val="15"/>
      <color theme="1"/>
      <name val="Calibri"/>
      <scheme val="minor"/>
    </font>
    <font>
      <b/>
      <sz val="12"/>
      <color theme="1"/>
      <name val="Calibri"/>
    </font>
    <font>
      <sz val="12"/>
      <color theme="1"/>
      <name val="Calibri"/>
    </font>
    <font>
      <sz val="12"/>
      <color theme="1"/>
      <name val="ArialMT"/>
    </font>
    <font>
      <u/>
      <sz val="11"/>
      <color theme="10"/>
      <name val="Calibri"/>
      <family val="2"/>
      <scheme val="minor"/>
    </font>
    <font>
      <b/>
      <u/>
      <sz val="18"/>
      <color theme="10"/>
      <name val="Calibri"/>
      <scheme val="minor"/>
    </font>
    <font>
      <b/>
      <sz val="12"/>
      <color theme="4" tint="-0.249977111117893"/>
      <name val="Calibri"/>
      <scheme val="minor"/>
    </font>
    <font>
      <b/>
      <sz val="36"/>
      <color rgb="FF002060"/>
      <name val="Calibri"/>
      <scheme val="minor"/>
    </font>
    <font>
      <b/>
      <sz val="13"/>
      <color theme="1"/>
      <name val="Calibri"/>
      <scheme val="minor"/>
    </font>
    <font>
      <b/>
      <sz val="13"/>
      <color theme="1" tint="0.499984740745262"/>
      <name val="Calibri"/>
      <scheme val="minor"/>
    </font>
    <font>
      <sz val="22"/>
      <color rgb="FFAF201A"/>
      <name val="Calibri"/>
      <scheme val="minor"/>
    </font>
    <font>
      <sz val="30"/>
      <color rgb="FF729251"/>
      <name val="Calibri"/>
      <scheme val="minor"/>
    </font>
    <font>
      <sz val="30"/>
      <color rgb="FFB57246"/>
      <name val="Calibri"/>
      <scheme val="minor"/>
    </font>
    <font>
      <b/>
      <sz val="22"/>
      <color rgb="FF021346"/>
      <name val="Calibri"/>
      <scheme val="minor"/>
    </font>
    <font>
      <sz val="12"/>
      <color rgb="FF958E88"/>
      <name val="Gill Sans"/>
    </font>
    <font>
      <sz val="18"/>
      <color theme="0"/>
      <name val="Calibri"/>
      <scheme val="minor"/>
    </font>
    <font>
      <b/>
      <sz val="14"/>
      <color theme="1"/>
      <name val="Calibri"/>
      <scheme val="minor"/>
    </font>
    <font>
      <sz val="15"/>
      <color rgb="FFFF0000"/>
      <name val="Calibri"/>
      <scheme val="minor"/>
    </font>
    <font>
      <sz val="14"/>
      <color theme="0" tint="-0.499984740745262"/>
      <name val="Calibri"/>
      <scheme val="minor"/>
    </font>
    <font>
      <i/>
      <sz val="12"/>
      <color theme="1"/>
      <name val="Calibri"/>
      <scheme val="minor"/>
    </font>
    <font>
      <i/>
      <sz val="12"/>
      <name val="Calibri"/>
      <scheme val="minor"/>
    </font>
    <font>
      <i/>
      <sz val="13"/>
      <name val="Calibri"/>
      <scheme val="minor"/>
    </font>
    <font>
      <i/>
      <sz val="13"/>
      <color theme="1"/>
      <name val="Calibri"/>
      <scheme val="minor"/>
    </font>
    <font>
      <b/>
      <sz val="14"/>
      <color theme="1"/>
      <name val="Calibri"/>
    </font>
    <font>
      <sz val="14"/>
      <color theme="1"/>
      <name val="Calibri"/>
    </font>
    <font>
      <sz val="15"/>
      <color rgb="FF000000"/>
      <name val="Calibri"/>
      <family val="2"/>
      <scheme val="minor"/>
    </font>
    <font>
      <b/>
      <sz val="14"/>
      <name val="Calibri"/>
      <scheme val="minor"/>
    </font>
    <font>
      <sz val="14"/>
      <color rgb="FF000000"/>
      <name val="Calibri"/>
      <scheme val="minor"/>
    </font>
    <font>
      <sz val="14"/>
      <color rgb="FFFFFFFF"/>
      <name val="Calibri"/>
      <scheme val="minor"/>
    </font>
    <font>
      <sz val="14"/>
      <color rgb="FFA6A6A6"/>
      <name val="Calibri"/>
      <scheme val="minor"/>
    </font>
    <font>
      <sz val="16"/>
      <color rgb="FFFFFFFF"/>
      <name val="Calibri"/>
      <scheme val="minor"/>
    </font>
    <font>
      <sz val="16"/>
      <color rgb="FFA6A6A6"/>
      <name val="Calibri"/>
      <scheme val="minor"/>
    </font>
    <font>
      <sz val="20"/>
      <color theme="0" tint="-0.499984740745262"/>
      <name val="Calibri"/>
      <scheme val="minor"/>
    </font>
    <font>
      <sz val="11"/>
      <color theme="0" tint="-4.9989318521683403E-2"/>
      <name val="Calibri"/>
      <scheme val="minor"/>
    </font>
    <font>
      <sz val="11"/>
      <color theme="1" tint="0.499984740745262"/>
      <name val="Calibri"/>
    </font>
    <font>
      <sz val="11"/>
      <color rgb="FFFF0000"/>
      <name val="Calibri"/>
      <scheme val="minor"/>
    </font>
    <font>
      <b/>
      <sz val="12"/>
      <color indexed="81"/>
      <name val="Calibri"/>
    </font>
    <font>
      <b/>
      <sz val="18"/>
      <color theme="0" tint="-0.34998626667073579"/>
      <name val="Calibri"/>
      <scheme val="minor"/>
    </font>
    <font>
      <sz val="14"/>
      <color theme="0" tint="-0.249977111117893"/>
      <name val="Calibri"/>
      <scheme val="minor"/>
    </font>
    <font>
      <sz val="20"/>
      <color theme="0"/>
      <name val="Calibri"/>
      <scheme val="minor"/>
    </font>
    <font>
      <sz val="12"/>
      <color theme="0" tint="-0.499984740745262"/>
      <name val="Calibri"/>
      <scheme val="minor"/>
    </font>
    <font>
      <sz val="13"/>
      <color rgb="FFFF0000"/>
      <name val="Calibri"/>
      <scheme val="minor"/>
    </font>
    <font>
      <sz val="16"/>
      <color theme="0" tint="-0.499984740745262"/>
      <name val="Calibri"/>
      <scheme val="minor"/>
    </font>
    <font>
      <sz val="11"/>
      <color theme="0"/>
      <name val="Calibri"/>
      <family val="2"/>
      <scheme val="minor"/>
    </font>
    <font>
      <sz val="30"/>
      <color theme="0"/>
      <name val="Calibri"/>
      <scheme val="minor"/>
    </font>
    <font>
      <sz val="20"/>
      <color theme="1"/>
      <name val="Calibri"/>
      <scheme val="minor"/>
    </font>
    <font>
      <sz val="28"/>
      <color theme="1"/>
      <name val="Calibri"/>
      <scheme val="minor"/>
    </font>
    <font>
      <sz val="28"/>
      <color theme="0"/>
      <name val="Calibri"/>
      <scheme val="minor"/>
    </font>
    <font>
      <sz val="28"/>
      <color rgb="FF82B4C4"/>
      <name val="Calibri"/>
      <scheme val="minor"/>
    </font>
    <font>
      <sz val="26"/>
      <color theme="0"/>
      <name val="Calibri"/>
      <scheme val="minor"/>
    </font>
    <font>
      <sz val="24"/>
      <color theme="0"/>
      <name val="Calibri"/>
      <scheme val="minor"/>
    </font>
    <font>
      <sz val="28"/>
      <color rgb="FFB4221B"/>
      <name val="Calibri"/>
      <scheme val="minor"/>
    </font>
    <font>
      <sz val="28"/>
      <color rgb="FF37825E"/>
      <name val="Calibri"/>
      <scheme val="minor"/>
    </font>
    <font>
      <sz val="11"/>
      <color rgb="FF37825E"/>
      <name val="Calibri"/>
      <scheme val="minor"/>
    </font>
    <font>
      <sz val="28"/>
      <color rgb="FF7AA034"/>
      <name val="Calibri"/>
      <scheme val="minor"/>
    </font>
    <font>
      <sz val="28"/>
      <color rgb="FF3D9271"/>
      <name val="Calibri"/>
      <scheme val="minor"/>
    </font>
    <font>
      <sz val="16"/>
      <color theme="0"/>
      <name val="Calibri"/>
      <scheme val="minor"/>
    </font>
    <font>
      <sz val="22"/>
      <color theme="4" tint="-0.249977111117893"/>
      <name val="Calibri"/>
      <scheme val="minor"/>
    </font>
    <font>
      <sz val="18"/>
      <color theme="1" tint="0.34998626667073579"/>
      <name val="Calibri"/>
      <scheme val="minor"/>
    </font>
    <font>
      <sz val="18"/>
      <name val="Calibri"/>
      <scheme val="minor"/>
    </font>
    <font>
      <sz val="12"/>
      <color rgb="FF008000"/>
      <name val="Calibri"/>
      <scheme val="minor"/>
    </font>
    <font>
      <b/>
      <sz val="22"/>
      <color theme="4" tint="-0.249977111117893"/>
      <name val="Calibri"/>
      <scheme val="minor"/>
    </font>
    <font>
      <sz val="14"/>
      <color rgb="FFFF0000"/>
      <name val="Calibri"/>
      <scheme val="minor"/>
    </font>
    <font>
      <sz val="14"/>
      <color rgb="FF008000"/>
      <name val="Calibri"/>
      <scheme val="minor"/>
    </font>
    <font>
      <sz val="11"/>
      <color rgb="FFFF0000"/>
      <name val="Calibri"/>
    </font>
    <font>
      <sz val="12"/>
      <color rgb="FFFF0000"/>
      <name val="Calibri"/>
    </font>
    <font>
      <i/>
      <sz val="14"/>
      <color theme="1"/>
      <name val="Calibri"/>
      <scheme val="minor"/>
    </font>
    <font>
      <b/>
      <sz val="10"/>
      <color theme="0"/>
      <name val="Calibri"/>
    </font>
    <font>
      <sz val="22"/>
      <color theme="0"/>
      <name val="Calibri"/>
    </font>
    <font>
      <b/>
      <sz val="12"/>
      <color theme="0"/>
      <name val="Calibri"/>
    </font>
    <font>
      <sz val="10"/>
      <color rgb="FF000000"/>
      <name val="Arial"/>
    </font>
    <font>
      <b/>
      <sz val="18"/>
      <color theme="0" tint="-0.499984740745262"/>
      <name val="Arial"/>
    </font>
    <font>
      <sz val="12"/>
      <color theme="8" tint="-0.499984740745262"/>
      <name val="Arial"/>
    </font>
    <font>
      <sz val="12"/>
      <color theme="4" tint="-0.249977111117893"/>
      <name val="Arial"/>
    </font>
    <font>
      <b/>
      <sz val="12"/>
      <color theme="0"/>
      <name val="Arial"/>
    </font>
    <font>
      <b/>
      <sz val="12"/>
      <color theme="1"/>
      <name val="Arial"/>
    </font>
    <font>
      <sz val="10"/>
      <color theme="2" tint="-0.499984740745262"/>
      <name val="Arial"/>
    </font>
    <font>
      <sz val="12"/>
      <color theme="1" tint="0.34998626667073579"/>
      <name val="Arial"/>
    </font>
    <font>
      <sz val="10"/>
      <color theme="1" tint="0.34998626667073579"/>
      <name val="Arial"/>
    </font>
    <font>
      <sz val="10"/>
      <name val="Arial"/>
    </font>
    <font>
      <sz val="11"/>
      <name val="Arial"/>
    </font>
    <font>
      <sz val="10"/>
      <color theme="1" tint="0.499984740745262"/>
      <name val="Arial"/>
    </font>
    <font>
      <sz val="10"/>
      <color rgb="FFFF0000"/>
      <name val="Arial"/>
    </font>
    <font>
      <b/>
      <sz val="12"/>
      <color theme="4" tint="-0.249977111117893"/>
      <name val="Arial"/>
    </font>
    <font>
      <b/>
      <sz val="11"/>
      <name val="Arial"/>
    </font>
    <font>
      <b/>
      <sz val="12"/>
      <name val="Arial"/>
    </font>
    <font>
      <sz val="10"/>
      <color theme="0" tint="-0.499984740745262"/>
      <name val="Arial"/>
    </font>
    <font>
      <b/>
      <sz val="16"/>
      <color rgb="FF000000"/>
      <name val="Calibri"/>
      <family val="2"/>
    </font>
    <font>
      <sz val="12"/>
      <color rgb="FF000000"/>
      <name val="Arial"/>
      <family val="2"/>
    </font>
    <font>
      <b/>
      <sz val="22"/>
      <color theme="1" tint="0.499984740745262"/>
      <name val="Calibri"/>
      <scheme val="minor"/>
    </font>
    <font>
      <sz val="16"/>
      <color theme="0" tint="-0.499984740745262"/>
      <name val="Arial"/>
    </font>
    <font>
      <b/>
      <sz val="20"/>
      <color theme="4" tint="-0.249977111117893"/>
      <name val="Arial"/>
    </font>
    <font>
      <sz val="11"/>
      <color theme="0" tint="-0.14999847407452621"/>
      <name val="Calibri"/>
      <scheme val="minor"/>
    </font>
    <font>
      <sz val="10"/>
      <color theme="0"/>
      <name val="Arial"/>
    </font>
    <font>
      <sz val="11"/>
      <color theme="1"/>
      <name val="Gill Sans MT"/>
    </font>
    <font>
      <sz val="7"/>
      <color theme="1"/>
      <name val="Times New Roman"/>
    </font>
    <font>
      <b/>
      <sz val="11"/>
      <color theme="1"/>
      <name val="Gill Sans MT"/>
    </font>
    <font>
      <b/>
      <sz val="14"/>
      <color theme="0" tint="-4.9989318521683403E-2"/>
      <name val="Calibri"/>
    </font>
    <font>
      <sz val="14"/>
      <color theme="0" tint="-4.9989318521683403E-2"/>
      <name val="Calibri"/>
    </font>
    <font>
      <sz val="13"/>
      <color theme="0"/>
      <name val="Calibri"/>
      <scheme val="minor"/>
    </font>
    <font>
      <b/>
      <sz val="14"/>
      <name val="Calibri"/>
      <family val="2"/>
      <scheme val="minor"/>
    </font>
    <font>
      <sz val="14"/>
      <name val="Calibri"/>
      <family val="2"/>
      <scheme val="minor"/>
    </font>
    <font>
      <sz val="13"/>
      <color theme="1"/>
      <name val="Calibri"/>
      <family val="2"/>
      <scheme val="minor"/>
    </font>
    <font>
      <sz val="13"/>
      <name val="Calibri"/>
      <family val="2"/>
      <scheme val="minor"/>
    </font>
    <font>
      <i/>
      <sz val="11"/>
      <color theme="8" tint="-0.499984740745262"/>
      <name val="Gill Sans MT"/>
      <family val="2"/>
    </font>
    <font>
      <sz val="12"/>
      <color rgb="FFC00000"/>
      <name val="Gill Sans MT"/>
      <family val="2"/>
    </font>
  </fonts>
  <fills count="48">
    <fill>
      <patternFill patternType="none"/>
    </fill>
    <fill>
      <patternFill patternType="gray125"/>
    </fill>
    <fill>
      <patternFill patternType="solid">
        <fgColor theme="4"/>
        <bgColor indexed="64"/>
      </patternFill>
    </fill>
    <fill>
      <patternFill patternType="solid">
        <fgColor rgb="FFFF0033"/>
        <bgColor rgb="FF000000"/>
      </patternFill>
    </fill>
    <fill>
      <patternFill patternType="solid">
        <fgColor rgb="FFFF9933"/>
        <bgColor rgb="FF000000"/>
      </patternFill>
    </fill>
    <fill>
      <patternFill patternType="solid">
        <fgColor rgb="FFFFFF00"/>
        <bgColor rgb="FF000000"/>
      </patternFill>
    </fill>
    <fill>
      <patternFill patternType="solid">
        <fgColor rgb="FF99CC00"/>
        <bgColor rgb="FF000000"/>
      </patternFill>
    </fill>
    <fill>
      <patternFill patternType="solid">
        <fgColor rgb="FF00CC33"/>
        <bgColor rgb="FF000000"/>
      </patternFill>
    </fill>
    <fill>
      <patternFill patternType="solid">
        <fgColor rgb="FF008000"/>
        <bgColor rgb="FF000000"/>
      </patternFill>
    </fill>
    <fill>
      <patternFill patternType="solid">
        <fgColor theme="7" tint="0.79998168889431442"/>
        <bgColor indexed="64"/>
      </patternFill>
    </fill>
    <fill>
      <patternFill patternType="solid">
        <fgColor theme="0"/>
        <bgColor indexed="64"/>
      </patternFill>
    </fill>
    <fill>
      <patternFill patternType="solid">
        <fgColor theme="0" tint="-0.34998626667073579"/>
        <bgColor indexed="64"/>
      </patternFill>
    </fill>
    <fill>
      <patternFill patternType="solid">
        <fgColor theme="0" tint="-0.14999847407452621"/>
        <bgColor indexed="64"/>
      </patternFill>
    </fill>
    <fill>
      <patternFill patternType="solid">
        <fgColor rgb="FF4B87CC"/>
        <bgColor indexed="64"/>
      </patternFill>
    </fill>
    <fill>
      <patternFill patternType="solid">
        <fgColor theme="0" tint="-4.9989318521683403E-2"/>
        <bgColor indexed="64"/>
      </patternFill>
    </fill>
    <fill>
      <patternFill patternType="solid">
        <fgColor theme="4" tint="-0.249977111117893"/>
        <bgColor indexed="64"/>
      </patternFill>
    </fill>
    <fill>
      <patternFill patternType="solid">
        <fgColor rgb="FFF8D253"/>
        <bgColor indexed="64"/>
      </patternFill>
    </fill>
    <fill>
      <patternFill patternType="solid">
        <fgColor theme="4" tint="0.79998168889431442"/>
        <bgColor indexed="64"/>
      </patternFill>
    </fill>
    <fill>
      <patternFill patternType="solid">
        <fgColor rgb="FFCBE0F3"/>
        <bgColor indexed="64"/>
      </patternFill>
    </fill>
    <fill>
      <patternFill patternType="solid">
        <fgColor rgb="FFF3C035"/>
        <bgColor indexed="64"/>
      </patternFill>
    </fill>
    <fill>
      <patternFill patternType="solid">
        <fgColor rgb="FFFCECB4"/>
        <bgColor indexed="64"/>
      </patternFill>
    </fill>
    <fill>
      <patternFill patternType="solid">
        <fgColor rgb="FFFBE9A5"/>
        <bgColor indexed="64"/>
      </patternFill>
    </fill>
    <fill>
      <patternFill patternType="solid">
        <fgColor rgb="FFFDEFC1"/>
        <bgColor indexed="64"/>
      </patternFill>
    </fill>
    <fill>
      <patternFill patternType="solid">
        <fgColor rgb="FFD5E6F5"/>
        <bgColor indexed="64"/>
      </patternFill>
    </fill>
    <fill>
      <patternFill patternType="solid">
        <fgColor theme="4" tint="0.59999389629810485"/>
        <bgColor indexed="64"/>
      </patternFill>
    </fill>
    <fill>
      <patternFill patternType="solid">
        <fgColor rgb="FFF6CA43"/>
        <bgColor indexed="64"/>
      </patternFill>
    </fill>
    <fill>
      <patternFill patternType="solid">
        <fgColor theme="0"/>
        <bgColor rgb="FF000000"/>
      </patternFill>
    </fill>
    <fill>
      <patternFill patternType="solid">
        <fgColor theme="9" tint="-0.249977111117893"/>
        <bgColor indexed="64"/>
      </patternFill>
    </fill>
    <fill>
      <patternFill patternType="solid">
        <fgColor theme="9" tint="0.39997558519241921"/>
        <bgColor indexed="64"/>
      </patternFill>
    </fill>
    <fill>
      <patternFill patternType="solid">
        <fgColor theme="0" tint="-0.249977111117893"/>
        <bgColor indexed="64"/>
      </patternFill>
    </fill>
    <fill>
      <patternFill patternType="solid">
        <fgColor theme="1" tint="0.499984740745262"/>
        <bgColor indexed="64"/>
      </patternFill>
    </fill>
    <fill>
      <patternFill patternType="solid">
        <fgColor rgb="FFFFFFFF"/>
        <bgColor indexed="64"/>
      </patternFill>
    </fill>
    <fill>
      <patternFill patternType="solid">
        <fgColor rgb="FF20396C"/>
        <bgColor indexed="64"/>
      </patternFill>
    </fill>
    <fill>
      <patternFill patternType="solid">
        <fgColor rgb="FF162950"/>
        <bgColor indexed="64"/>
      </patternFill>
    </fill>
    <fill>
      <patternFill patternType="solid">
        <fgColor rgb="FF2A4E97"/>
        <bgColor indexed="64"/>
      </patternFill>
    </fill>
    <fill>
      <patternFill patternType="solid">
        <fgColor rgb="FFFFFFFF"/>
        <bgColor rgb="FF000000"/>
      </patternFill>
    </fill>
    <fill>
      <patternFill patternType="solid">
        <fgColor theme="2" tint="-0.499984740745262"/>
        <bgColor indexed="64"/>
      </patternFill>
    </fill>
    <fill>
      <patternFill patternType="solid">
        <fgColor rgb="FFB4221B"/>
        <bgColor indexed="64"/>
      </patternFill>
    </fill>
    <fill>
      <patternFill patternType="solid">
        <fgColor rgb="FF8BAD43"/>
        <bgColor indexed="64"/>
      </patternFill>
    </fill>
    <fill>
      <patternFill patternType="solid">
        <fgColor rgb="FF3D9271"/>
        <bgColor indexed="64"/>
      </patternFill>
    </fill>
    <fill>
      <patternFill patternType="solid">
        <fgColor rgb="FF162950"/>
        <bgColor rgb="FF000000"/>
      </patternFill>
    </fill>
    <fill>
      <patternFill patternType="solid">
        <fgColor rgb="FF37825E"/>
        <bgColor indexed="64"/>
      </patternFill>
    </fill>
    <fill>
      <patternFill patternType="solid">
        <fgColor theme="1" tint="0.499984740745262"/>
        <bgColor rgb="FFB7B7B7"/>
      </patternFill>
    </fill>
    <fill>
      <patternFill patternType="solid">
        <fgColor rgb="FF00AF01"/>
        <bgColor rgb="FFB7B7B7"/>
      </patternFill>
    </fill>
    <fill>
      <patternFill patternType="solid">
        <fgColor rgb="FFFFFF00"/>
        <bgColor rgb="FFB7B7B7"/>
      </patternFill>
    </fill>
    <fill>
      <patternFill patternType="solid">
        <fgColor rgb="FFFF0000"/>
        <bgColor indexed="64"/>
      </patternFill>
    </fill>
    <fill>
      <patternFill patternType="solid">
        <fgColor rgb="FF3376DA"/>
        <bgColor rgb="FFB7B7B7"/>
      </patternFill>
    </fill>
    <fill>
      <patternFill patternType="solid">
        <fgColor rgb="FFFF0000"/>
        <bgColor rgb="FFB7B7B7"/>
      </patternFill>
    </fill>
  </fills>
  <borders count="21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style="thin">
        <color auto="1"/>
      </top>
      <bottom style="thin">
        <color auto="1"/>
      </bottom>
      <diagonal/>
    </border>
    <border>
      <left/>
      <right/>
      <top/>
      <bottom style="thin">
        <color auto="1"/>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auto="1"/>
      </left>
      <right/>
      <top/>
      <bottom/>
      <diagonal/>
    </border>
    <border>
      <left/>
      <right/>
      <top style="thin">
        <color auto="1"/>
      </top>
      <bottom/>
      <diagonal/>
    </border>
    <border>
      <left style="medium">
        <color auto="1"/>
      </left>
      <right/>
      <top style="medium">
        <color auto="1"/>
      </top>
      <bottom/>
      <diagonal/>
    </border>
    <border>
      <left/>
      <right/>
      <top style="medium">
        <color auto="1"/>
      </top>
      <bottom/>
      <diagonal/>
    </border>
    <border>
      <left style="medium">
        <color auto="1"/>
      </left>
      <right/>
      <top/>
      <bottom/>
      <diagonal/>
    </border>
    <border>
      <left style="medium">
        <color auto="1"/>
      </left>
      <right/>
      <top/>
      <bottom style="thin">
        <color auto="1"/>
      </bottom>
      <diagonal/>
    </border>
    <border>
      <left style="medium">
        <color auto="1"/>
      </left>
      <right/>
      <top style="thin">
        <color auto="1"/>
      </top>
      <bottom/>
      <diagonal/>
    </border>
    <border>
      <left style="medium">
        <color auto="1"/>
      </left>
      <right/>
      <top/>
      <bottom style="medium">
        <color auto="1"/>
      </bottom>
      <diagonal/>
    </border>
    <border>
      <left/>
      <right/>
      <top/>
      <bottom style="medium">
        <color auto="1"/>
      </bottom>
      <diagonal/>
    </border>
    <border>
      <left/>
      <right style="medium">
        <color auto="1"/>
      </right>
      <top style="medium">
        <color auto="1"/>
      </top>
      <bottom style="thin">
        <color auto="1"/>
      </bottom>
      <diagonal/>
    </border>
    <border>
      <left style="medium">
        <color auto="1"/>
      </left>
      <right/>
      <top style="thin">
        <color auto="1"/>
      </top>
      <bottom style="thin">
        <color auto="1"/>
      </bottom>
      <diagonal/>
    </border>
    <border>
      <left/>
      <right style="medium">
        <color auto="1"/>
      </right>
      <top style="thin">
        <color auto="1"/>
      </top>
      <bottom style="thin">
        <color auto="1"/>
      </bottom>
      <diagonal/>
    </border>
    <border>
      <left style="medium">
        <color auto="1"/>
      </left>
      <right/>
      <top style="thin">
        <color auto="1"/>
      </top>
      <bottom style="medium">
        <color auto="1"/>
      </bottom>
      <diagonal/>
    </border>
    <border>
      <left/>
      <right style="medium">
        <color auto="1"/>
      </right>
      <top/>
      <bottom style="thin">
        <color auto="1"/>
      </bottom>
      <diagonal/>
    </border>
    <border>
      <left/>
      <right style="medium">
        <color auto="1"/>
      </right>
      <top style="medium">
        <color auto="1"/>
      </top>
      <bottom/>
      <diagonal/>
    </border>
    <border>
      <left/>
      <right style="medium">
        <color auto="1"/>
      </right>
      <top/>
      <bottom/>
      <diagonal/>
    </border>
    <border>
      <left/>
      <right style="medium">
        <color auto="1"/>
      </right>
      <top style="thin">
        <color auto="1"/>
      </top>
      <bottom/>
      <diagonal/>
    </border>
    <border>
      <left/>
      <right style="medium">
        <color auto="1"/>
      </right>
      <top/>
      <bottom style="medium">
        <color auto="1"/>
      </bottom>
      <diagonal/>
    </border>
    <border>
      <left style="thin">
        <color theme="1" tint="0.499984740745262"/>
      </left>
      <right style="thin">
        <color theme="1" tint="0.499984740745262"/>
      </right>
      <top style="thin">
        <color theme="1" tint="0.499984740745262"/>
      </top>
      <bottom style="thin">
        <color theme="1" tint="0.499984740745262"/>
      </bottom>
      <diagonal/>
    </border>
    <border>
      <left style="thin">
        <color theme="1" tint="0.499984740745262"/>
      </left>
      <right style="thin">
        <color theme="1" tint="0.499984740745262"/>
      </right>
      <top style="thin">
        <color theme="1" tint="0.499984740745262"/>
      </top>
      <bottom/>
      <diagonal/>
    </border>
    <border>
      <left style="thin">
        <color auto="1"/>
      </left>
      <right style="thin">
        <color theme="1" tint="0.499984740745262"/>
      </right>
      <top/>
      <bottom/>
      <diagonal/>
    </border>
    <border>
      <left style="thin">
        <color theme="1" tint="0.499984740745262"/>
      </left>
      <right/>
      <top style="thin">
        <color theme="1" tint="0.499984740745262"/>
      </top>
      <bottom/>
      <diagonal/>
    </border>
    <border>
      <left style="thin">
        <color theme="1" tint="0.499984740745262"/>
      </left>
      <right/>
      <top/>
      <bottom style="thin">
        <color theme="1" tint="0.499984740745262"/>
      </bottom>
      <diagonal/>
    </border>
    <border>
      <left style="thin">
        <color theme="1" tint="0.499984740745262"/>
      </left>
      <right/>
      <top/>
      <bottom/>
      <diagonal/>
    </border>
    <border>
      <left/>
      <right/>
      <top/>
      <bottom style="thin">
        <color theme="1" tint="0.499984740745262"/>
      </bottom>
      <diagonal/>
    </border>
    <border>
      <left style="thin">
        <color theme="1" tint="0.499984740745262"/>
      </left>
      <right style="thin">
        <color theme="1" tint="0.499984740745262"/>
      </right>
      <top/>
      <bottom/>
      <diagonal/>
    </border>
    <border>
      <left style="thin">
        <color auto="1"/>
      </left>
      <right style="thin">
        <color theme="1" tint="0.499984740745262"/>
      </right>
      <top style="thin">
        <color theme="1" tint="0.499984740745262"/>
      </top>
      <bottom/>
      <diagonal/>
    </border>
    <border>
      <left style="thin">
        <color theme="1" tint="0.499984740745262"/>
      </left>
      <right/>
      <top style="thin">
        <color theme="1" tint="0.499984740745262"/>
      </top>
      <bottom style="thin">
        <color theme="1" tint="0.499984740745262"/>
      </bottom>
      <diagonal/>
    </border>
    <border>
      <left/>
      <right style="thin">
        <color theme="1" tint="0.499984740745262"/>
      </right>
      <top style="thin">
        <color theme="1" tint="0.499984740745262"/>
      </top>
      <bottom style="thin">
        <color theme="1" tint="0.499984740745262"/>
      </bottom>
      <diagonal/>
    </border>
    <border>
      <left style="thin">
        <color auto="1"/>
      </left>
      <right/>
      <top style="thin">
        <color auto="1"/>
      </top>
      <bottom/>
      <diagonal/>
    </border>
    <border>
      <left style="thin">
        <color auto="1"/>
      </left>
      <right/>
      <top/>
      <bottom style="thin">
        <color auto="1"/>
      </bottom>
      <diagonal/>
    </border>
    <border>
      <left style="thin">
        <color auto="1"/>
      </left>
      <right/>
      <top/>
      <bottom style="medium">
        <color auto="1"/>
      </bottom>
      <diagonal/>
    </border>
    <border>
      <left/>
      <right/>
      <top style="thin">
        <color auto="1"/>
      </top>
      <bottom style="medium">
        <color auto="1"/>
      </bottom>
      <diagonal/>
    </border>
    <border>
      <left/>
      <right/>
      <top style="thin">
        <color theme="1" tint="0.499984740745262"/>
      </top>
      <bottom/>
      <diagonal/>
    </border>
    <border>
      <left style="thin">
        <color theme="0" tint="-0.249977111117893"/>
      </left>
      <right style="thin">
        <color theme="0" tint="-0.249977111117893"/>
      </right>
      <top style="thin">
        <color theme="0" tint="-0.249977111117893"/>
      </top>
      <bottom style="thin">
        <color theme="0" tint="-0.249977111117893"/>
      </bottom>
      <diagonal/>
    </border>
    <border>
      <left style="thin">
        <color theme="1" tint="0.499984740745262"/>
      </left>
      <right style="thin">
        <color theme="1" tint="0.499984740745262"/>
      </right>
      <top/>
      <bottom style="thin">
        <color theme="1" tint="0.499984740745262"/>
      </bottom>
      <diagonal/>
    </border>
    <border>
      <left/>
      <right/>
      <top/>
      <bottom style="double">
        <color theme="1" tint="0.499984740745262"/>
      </bottom>
      <diagonal/>
    </border>
    <border>
      <left style="thin">
        <color theme="0" tint="-0.34998626667073579"/>
      </left>
      <right/>
      <top/>
      <bottom/>
      <diagonal/>
    </border>
    <border>
      <left/>
      <right style="thin">
        <color theme="0" tint="-0.34998626667073579"/>
      </right>
      <top/>
      <bottom/>
      <diagonal/>
    </border>
    <border>
      <left style="thin">
        <color theme="0" tint="-0.34998626667073579"/>
      </left>
      <right/>
      <top/>
      <bottom style="thin">
        <color theme="0" tint="-0.34998626667073579"/>
      </bottom>
      <diagonal/>
    </border>
    <border>
      <left/>
      <right/>
      <top/>
      <bottom style="thin">
        <color theme="0" tint="-0.34998626667073579"/>
      </bottom>
      <diagonal/>
    </border>
    <border>
      <left/>
      <right style="thin">
        <color theme="0" tint="-0.34998626667073579"/>
      </right>
      <top/>
      <bottom style="thin">
        <color theme="0" tint="-0.34998626667073579"/>
      </bottom>
      <diagonal/>
    </border>
    <border>
      <left style="thin">
        <color theme="0" tint="-0.34998626667073579"/>
      </left>
      <right/>
      <top style="thin">
        <color theme="0" tint="-0.34998626667073579"/>
      </top>
      <bottom style="medium">
        <color theme="0" tint="-0.34998626667073579"/>
      </bottom>
      <diagonal/>
    </border>
    <border>
      <left/>
      <right/>
      <top style="thin">
        <color theme="0" tint="-0.34998626667073579"/>
      </top>
      <bottom style="medium">
        <color theme="0" tint="-0.34998626667073579"/>
      </bottom>
      <diagonal/>
    </border>
    <border>
      <left/>
      <right style="thin">
        <color theme="0" tint="-0.34998626667073579"/>
      </right>
      <top style="thin">
        <color theme="0" tint="-0.34998626667073579"/>
      </top>
      <bottom style="medium">
        <color theme="0" tint="-0.34998626667073579"/>
      </bottom>
      <diagonal/>
    </border>
    <border>
      <left/>
      <right style="thin">
        <color theme="0" tint="-0.34998626667073579"/>
      </right>
      <top/>
      <bottom style="double">
        <color theme="0" tint="-0.34998626667073579"/>
      </bottom>
      <diagonal/>
    </border>
    <border>
      <left/>
      <right/>
      <top/>
      <bottom style="double">
        <color theme="0" tint="-0.34998626667073579"/>
      </bottom>
      <diagonal/>
    </border>
    <border>
      <left style="thin">
        <color auto="1"/>
      </left>
      <right style="thin">
        <color auto="1"/>
      </right>
      <top style="medium">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thin">
        <color auto="1"/>
      </bottom>
      <diagonal/>
    </border>
    <border>
      <left style="medium">
        <color auto="1"/>
      </left>
      <right style="thin">
        <color auto="1"/>
      </right>
      <top style="medium">
        <color auto="1"/>
      </top>
      <bottom style="thin">
        <color auto="1"/>
      </bottom>
      <diagonal/>
    </border>
    <border>
      <left/>
      <right/>
      <top style="thin">
        <color auto="1"/>
      </top>
      <bottom style="thin">
        <color theme="0" tint="-0.34998626667073579"/>
      </bottom>
      <diagonal/>
    </border>
    <border>
      <left style="thin">
        <color auto="1"/>
      </left>
      <right style="thin">
        <color auto="1"/>
      </right>
      <top style="thin">
        <color auto="1"/>
      </top>
      <bottom style="thin">
        <color theme="0" tint="-0.34998626667073579"/>
      </bottom>
      <diagonal/>
    </border>
    <border>
      <left style="thin">
        <color auto="1"/>
      </left>
      <right/>
      <top style="thin">
        <color auto="1"/>
      </top>
      <bottom style="thin">
        <color theme="0" tint="-0.34998626667073579"/>
      </bottom>
      <diagonal/>
    </border>
    <border>
      <left/>
      <right style="thin">
        <color auto="1"/>
      </right>
      <top style="medium">
        <color auto="1"/>
      </top>
      <bottom/>
      <diagonal/>
    </border>
    <border>
      <left style="thin">
        <color auto="1"/>
      </left>
      <right/>
      <top style="medium">
        <color auto="1"/>
      </top>
      <bottom style="thin">
        <color auto="1"/>
      </bottom>
      <diagonal/>
    </border>
    <border>
      <left style="thin">
        <color auto="1"/>
      </left>
      <right/>
      <top style="thin">
        <color auto="1"/>
      </top>
      <bottom style="medium">
        <color auto="1"/>
      </bottom>
      <diagonal/>
    </border>
    <border>
      <left/>
      <right style="thin">
        <color auto="1"/>
      </right>
      <top/>
      <bottom style="medium">
        <color auto="1"/>
      </bottom>
      <diagonal/>
    </border>
    <border>
      <left style="thin">
        <color auto="1"/>
      </left>
      <right style="thin">
        <color auto="1"/>
      </right>
      <top/>
      <bottom style="medium">
        <color auto="1"/>
      </bottom>
      <diagonal/>
    </border>
    <border>
      <left style="thick">
        <color rgb="FFFDEFC1"/>
      </left>
      <right/>
      <top style="thick">
        <color rgb="FFFDEFC1"/>
      </top>
      <bottom style="thick">
        <color rgb="FFFDEFC1"/>
      </bottom>
      <diagonal/>
    </border>
    <border>
      <left/>
      <right/>
      <top style="thick">
        <color rgb="FFFDEFC1"/>
      </top>
      <bottom style="thick">
        <color rgb="FFFDEFC1"/>
      </bottom>
      <diagonal/>
    </border>
    <border>
      <left/>
      <right style="thick">
        <color rgb="FFFDEFC1"/>
      </right>
      <top style="thick">
        <color rgb="FFFDEFC1"/>
      </top>
      <bottom style="thick">
        <color rgb="FFFDEFC1"/>
      </bottom>
      <diagonal/>
    </border>
    <border>
      <left/>
      <right/>
      <top/>
      <bottom style="thick">
        <color rgb="FFFDEFC1"/>
      </bottom>
      <diagonal/>
    </border>
    <border>
      <left/>
      <right/>
      <top/>
      <bottom style="mediumDashed">
        <color theme="4" tint="0.59999389629810485"/>
      </bottom>
      <diagonal/>
    </border>
    <border>
      <left style="medium">
        <color theme="7" tint="0.79998168889431442"/>
      </left>
      <right/>
      <top/>
      <bottom style="medium">
        <color theme="7" tint="0.79998168889431442"/>
      </bottom>
      <diagonal/>
    </border>
    <border>
      <left/>
      <right/>
      <top/>
      <bottom style="medium">
        <color theme="7" tint="0.79998168889431442"/>
      </bottom>
      <diagonal/>
    </border>
    <border>
      <left/>
      <right style="medium">
        <color theme="7" tint="0.79998168889431442"/>
      </right>
      <top/>
      <bottom style="medium">
        <color theme="7" tint="0.79998168889431442"/>
      </bottom>
      <diagonal/>
    </border>
    <border>
      <left/>
      <right style="thin">
        <color theme="0"/>
      </right>
      <top/>
      <bottom/>
      <diagonal/>
    </border>
    <border>
      <left style="thin">
        <color theme="0"/>
      </left>
      <right style="thin">
        <color theme="0"/>
      </right>
      <top/>
      <bottom/>
      <diagonal/>
    </border>
    <border>
      <left style="thin">
        <color theme="0"/>
      </left>
      <right/>
      <top/>
      <bottom/>
      <diagonal/>
    </border>
    <border>
      <left style="thin">
        <color theme="0" tint="-0.14999847407452621"/>
      </left>
      <right/>
      <top style="thin">
        <color theme="0" tint="-0.14999847407452621"/>
      </top>
      <bottom style="thin">
        <color theme="0" tint="-0.14999847407452621"/>
      </bottom>
      <diagonal/>
    </border>
    <border>
      <left/>
      <right/>
      <top style="thin">
        <color theme="0" tint="-0.14999847407452621"/>
      </top>
      <bottom style="thin">
        <color theme="0" tint="-0.14999847407452621"/>
      </bottom>
      <diagonal/>
    </border>
    <border>
      <left/>
      <right style="thin">
        <color theme="0" tint="-0.14999847407452621"/>
      </right>
      <top style="thin">
        <color theme="0" tint="-0.14999847407452621"/>
      </top>
      <bottom style="thin">
        <color theme="0" tint="-0.14999847407452621"/>
      </bottom>
      <diagonal/>
    </border>
    <border>
      <left style="medium">
        <color theme="1" tint="0.499984740745262"/>
      </left>
      <right/>
      <top style="medium">
        <color theme="1" tint="0.499984740745262"/>
      </top>
      <bottom/>
      <diagonal/>
    </border>
    <border>
      <left/>
      <right/>
      <top style="medium">
        <color theme="1" tint="0.499984740745262"/>
      </top>
      <bottom/>
      <diagonal/>
    </border>
    <border>
      <left style="medium">
        <color theme="1" tint="0.499984740745262"/>
      </left>
      <right/>
      <top/>
      <bottom/>
      <diagonal/>
    </border>
    <border>
      <left/>
      <right style="medium">
        <color theme="1" tint="0.499984740745262"/>
      </right>
      <top/>
      <bottom/>
      <diagonal/>
    </border>
    <border>
      <left style="medium">
        <color theme="1" tint="0.499984740745262"/>
      </left>
      <right/>
      <top/>
      <bottom style="medium">
        <color theme="1" tint="0.499984740745262"/>
      </bottom>
      <diagonal/>
    </border>
    <border>
      <left/>
      <right/>
      <top/>
      <bottom style="medium">
        <color theme="1" tint="0.499984740745262"/>
      </bottom>
      <diagonal/>
    </border>
    <border>
      <left/>
      <right style="medium">
        <color theme="1" tint="0.499984740745262"/>
      </right>
      <top/>
      <bottom style="medium">
        <color theme="1" tint="0.499984740745262"/>
      </bottom>
      <diagonal/>
    </border>
    <border>
      <left/>
      <right style="medium">
        <color theme="4" tint="-0.249977111117893"/>
      </right>
      <top/>
      <bottom/>
      <diagonal/>
    </border>
    <border>
      <left/>
      <right style="medium">
        <color rgb="FFEDBC33"/>
      </right>
      <top/>
      <bottom/>
      <diagonal/>
    </border>
    <border>
      <left/>
      <right style="medium">
        <color rgb="FFF1C741"/>
      </right>
      <top/>
      <bottom/>
      <diagonal/>
    </border>
    <border>
      <left/>
      <right style="medium">
        <color rgb="FFF6CA43"/>
      </right>
      <top/>
      <bottom/>
      <diagonal/>
    </border>
    <border>
      <left style="thin">
        <color theme="4" tint="0.59999389629810485"/>
      </left>
      <right/>
      <top/>
      <bottom style="thin">
        <color theme="4" tint="0.59999389629810485"/>
      </bottom>
      <diagonal/>
    </border>
    <border>
      <left/>
      <right/>
      <top/>
      <bottom style="thin">
        <color theme="4" tint="0.59999389629810485"/>
      </bottom>
      <diagonal/>
    </border>
    <border>
      <left/>
      <right/>
      <top style="thin">
        <color theme="4" tint="0.59999389629810485"/>
      </top>
      <bottom style="thin">
        <color theme="4" tint="0.59999389629810485"/>
      </bottom>
      <diagonal/>
    </border>
    <border>
      <left/>
      <right style="thin">
        <color theme="4" tint="0.59999389629810485"/>
      </right>
      <top style="thin">
        <color theme="4" tint="0.59999389629810485"/>
      </top>
      <bottom style="thin">
        <color theme="4" tint="0.59999389629810485"/>
      </bottom>
      <diagonal/>
    </border>
    <border>
      <left style="medium">
        <color theme="0" tint="-0.249977111117893"/>
      </left>
      <right/>
      <top style="medium">
        <color theme="0" tint="-0.249977111117893"/>
      </top>
      <bottom/>
      <diagonal/>
    </border>
    <border>
      <left/>
      <right/>
      <top style="medium">
        <color theme="0" tint="-0.249977111117893"/>
      </top>
      <bottom/>
      <diagonal/>
    </border>
    <border>
      <left/>
      <right style="medium">
        <color theme="0" tint="-0.249977111117893"/>
      </right>
      <top style="medium">
        <color theme="0" tint="-0.249977111117893"/>
      </top>
      <bottom/>
      <diagonal/>
    </border>
    <border>
      <left style="medium">
        <color theme="0" tint="-0.249977111117893"/>
      </left>
      <right/>
      <top/>
      <bottom/>
      <diagonal/>
    </border>
    <border>
      <left/>
      <right style="medium">
        <color theme="0" tint="-0.249977111117893"/>
      </right>
      <top/>
      <bottom/>
      <diagonal/>
    </border>
    <border>
      <left style="medium">
        <color theme="0" tint="-0.249977111117893"/>
      </left>
      <right/>
      <top/>
      <bottom style="medium">
        <color theme="0" tint="-0.249977111117893"/>
      </bottom>
      <diagonal/>
    </border>
    <border>
      <left/>
      <right/>
      <top/>
      <bottom style="medium">
        <color theme="0" tint="-0.249977111117893"/>
      </bottom>
      <diagonal/>
    </border>
    <border>
      <left/>
      <right style="medium">
        <color theme="0" tint="-0.249977111117893"/>
      </right>
      <top/>
      <bottom style="medium">
        <color theme="0" tint="-0.249977111117893"/>
      </bottom>
      <diagonal/>
    </border>
    <border>
      <left/>
      <right/>
      <top style="thin">
        <color theme="0" tint="-0.249977111117893"/>
      </top>
      <bottom/>
      <diagonal/>
    </border>
    <border>
      <left/>
      <right style="thin">
        <color theme="1" tint="0.499984740745262"/>
      </right>
      <top style="thin">
        <color theme="1" tint="0.499984740745262"/>
      </top>
      <bottom/>
      <diagonal/>
    </border>
    <border>
      <left/>
      <right style="thin">
        <color theme="1" tint="0.499984740745262"/>
      </right>
      <top/>
      <bottom/>
      <diagonal/>
    </border>
    <border>
      <left style="medium">
        <color auto="1"/>
      </left>
      <right style="medium">
        <color auto="1"/>
      </right>
      <top style="medium">
        <color auto="1"/>
      </top>
      <bottom style="medium">
        <color auto="1"/>
      </bottom>
      <diagonal/>
    </border>
    <border>
      <left/>
      <right style="thin">
        <color auto="1"/>
      </right>
      <top style="thin">
        <color auto="1"/>
      </top>
      <bottom style="medium">
        <color auto="1"/>
      </bottom>
      <diagonal/>
    </border>
    <border>
      <left/>
      <right/>
      <top style="thin">
        <color auto="1"/>
      </top>
      <bottom style="double">
        <color auto="1"/>
      </bottom>
      <diagonal/>
    </border>
    <border>
      <left/>
      <right/>
      <top style="double">
        <color auto="1"/>
      </top>
      <bottom/>
      <diagonal/>
    </border>
    <border>
      <left style="thin">
        <color auto="1"/>
      </left>
      <right style="thin">
        <color auto="1"/>
      </right>
      <top style="thin">
        <color auto="1"/>
      </top>
      <bottom style="medium">
        <color auto="1"/>
      </bottom>
      <diagonal/>
    </border>
    <border>
      <left/>
      <right style="thin">
        <color auto="1"/>
      </right>
      <top style="medium">
        <color auto="1"/>
      </top>
      <bottom style="thin">
        <color auto="1"/>
      </bottom>
      <diagonal/>
    </border>
    <border>
      <left/>
      <right/>
      <top style="thin">
        <color theme="0" tint="-0.34998626667073579"/>
      </top>
      <bottom/>
      <diagonal/>
    </border>
    <border>
      <left style="medium">
        <color rgb="FF4B87CC"/>
      </left>
      <right/>
      <top/>
      <bottom style="medium">
        <color rgb="FF4B87CC"/>
      </bottom>
      <diagonal/>
    </border>
    <border>
      <left/>
      <right/>
      <top/>
      <bottom style="medium">
        <color rgb="FF4B87CC"/>
      </bottom>
      <diagonal/>
    </border>
    <border>
      <left/>
      <right style="medium">
        <color rgb="FF4B87CC"/>
      </right>
      <top/>
      <bottom style="medium">
        <color rgb="FF4B87CC"/>
      </bottom>
      <diagonal/>
    </border>
    <border>
      <left style="medium">
        <color rgb="FFF3C035"/>
      </left>
      <right/>
      <top/>
      <bottom style="medium">
        <color rgb="FFF3C035"/>
      </bottom>
      <diagonal/>
    </border>
    <border>
      <left/>
      <right/>
      <top/>
      <bottom style="medium">
        <color rgb="FFF3C035"/>
      </bottom>
      <diagonal/>
    </border>
    <border>
      <left/>
      <right style="medium">
        <color rgb="FFF3C035"/>
      </right>
      <top/>
      <bottom style="medium">
        <color rgb="FFF3C035"/>
      </bottom>
      <diagonal/>
    </border>
    <border>
      <left/>
      <right/>
      <top/>
      <bottom style="double">
        <color auto="1"/>
      </bottom>
      <diagonal/>
    </border>
    <border>
      <left/>
      <right/>
      <top style="medium">
        <color theme="0" tint="-0.34998626667073579"/>
      </top>
      <bottom/>
      <diagonal/>
    </border>
    <border>
      <left/>
      <right style="thin">
        <color theme="0" tint="-0.34998626667073579"/>
      </right>
      <top style="medium">
        <color theme="0" tint="-0.34998626667073579"/>
      </top>
      <bottom/>
      <diagonal/>
    </border>
    <border>
      <left style="medium">
        <color theme="0" tint="-0.34998626667073579"/>
      </left>
      <right/>
      <top/>
      <bottom/>
      <diagonal/>
    </border>
    <border>
      <left style="thin">
        <color theme="0" tint="-0.14999847407452621"/>
      </left>
      <right style="thin">
        <color theme="0" tint="-0.14999847407452621"/>
      </right>
      <top style="thin">
        <color theme="0" tint="-0.14999847407452621"/>
      </top>
      <bottom style="thin">
        <color theme="0" tint="-0.14999847407452621"/>
      </bottom>
      <diagonal/>
    </border>
    <border>
      <left/>
      <right/>
      <top/>
      <bottom style="thick">
        <color rgb="FF80B1C1"/>
      </bottom>
      <diagonal/>
    </border>
    <border>
      <left/>
      <right/>
      <top/>
      <bottom style="thick">
        <color theme="0" tint="-0.249977111117893"/>
      </bottom>
      <diagonal/>
    </border>
    <border>
      <left/>
      <right style="thin">
        <color theme="0" tint="-0.249977111117893"/>
      </right>
      <top/>
      <bottom/>
      <diagonal/>
    </border>
    <border>
      <left style="thin">
        <color theme="0" tint="-0.249977111117893"/>
      </left>
      <right style="thin">
        <color theme="0" tint="-0.249977111117893"/>
      </right>
      <top/>
      <bottom style="thin">
        <color theme="0" tint="-0.249977111117893"/>
      </bottom>
      <diagonal/>
    </border>
    <border>
      <left style="thin">
        <color theme="0" tint="-0.249977111117893"/>
      </left>
      <right style="thin">
        <color theme="0" tint="-0.249977111117893"/>
      </right>
      <top/>
      <bottom/>
      <diagonal/>
    </border>
    <border>
      <left style="thin">
        <color theme="0" tint="-0.249977111117893"/>
      </left>
      <right style="thin">
        <color theme="0" tint="-0.249977111117893"/>
      </right>
      <top style="thin">
        <color theme="0" tint="-0.249977111117893"/>
      </top>
      <bottom/>
      <diagonal/>
    </border>
    <border>
      <left style="thin">
        <color rgb="FFBFBFBF"/>
      </left>
      <right style="thin">
        <color rgb="FFBFBFBF"/>
      </right>
      <top style="thin">
        <color rgb="FFBFBFBF"/>
      </top>
      <bottom style="thin">
        <color rgb="FFBFBFBF"/>
      </bottom>
      <diagonal/>
    </border>
    <border>
      <left/>
      <right style="thin">
        <color rgb="FFBFBFBF"/>
      </right>
      <top/>
      <bottom style="thin">
        <color rgb="FFBFBFBF"/>
      </bottom>
      <diagonal/>
    </border>
    <border>
      <left/>
      <right style="thin">
        <color rgb="FFBFBFBF"/>
      </right>
      <top style="thin">
        <color rgb="FFBFBFBF"/>
      </top>
      <bottom style="thin">
        <color rgb="FFBFBFBF"/>
      </bottom>
      <diagonal/>
    </border>
    <border>
      <left style="thin">
        <color rgb="FFBFBFBF"/>
      </left>
      <right style="thin">
        <color rgb="FFBFBFBF"/>
      </right>
      <top/>
      <bottom/>
      <diagonal/>
    </border>
    <border>
      <left style="thin">
        <color rgb="FFBFBFBF"/>
      </left>
      <right style="thin">
        <color rgb="FFBFBFBF"/>
      </right>
      <top style="thin">
        <color rgb="FFBFBFBF"/>
      </top>
      <bottom/>
      <diagonal/>
    </border>
    <border>
      <left style="thin">
        <color auto="1"/>
      </left>
      <right style="medium">
        <color auto="1"/>
      </right>
      <top style="thin">
        <color auto="1"/>
      </top>
      <bottom style="medium">
        <color auto="1"/>
      </bottom>
      <diagonal/>
    </border>
    <border>
      <left/>
      <right/>
      <top/>
      <bottom style="thick">
        <color rgb="FF3B60AB"/>
      </bottom>
      <diagonal/>
    </border>
    <border>
      <left style="thick">
        <color rgb="FF3B60AB"/>
      </left>
      <right/>
      <top/>
      <bottom style="thick">
        <color rgb="FF3B60AB"/>
      </bottom>
      <diagonal/>
    </border>
    <border>
      <left/>
      <right style="thin">
        <color rgb="FF3B60AB"/>
      </right>
      <top/>
      <bottom style="thin">
        <color rgb="FF3B60AB"/>
      </bottom>
      <diagonal/>
    </border>
    <border>
      <left/>
      <right/>
      <top/>
      <bottom style="thin">
        <color rgb="FF3B60AB"/>
      </bottom>
      <diagonal/>
    </border>
    <border>
      <left/>
      <right style="thin">
        <color rgb="FF3B60AB"/>
      </right>
      <top/>
      <bottom/>
      <diagonal/>
    </border>
    <border>
      <left/>
      <right style="medium">
        <color theme="7" tint="0.79998168889431442"/>
      </right>
      <top/>
      <bottom/>
      <diagonal/>
    </border>
    <border>
      <left style="medium">
        <color theme="7" tint="0.79998168889431442"/>
      </left>
      <right/>
      <top/>
      <bottom/>
      <diagonal/>
    </border>
    <border>
      <left style="thin">
        <color theme="0" tint="-0.499984740745262"/>
      </left>
      <right/>
      <top style="medium">
        <color theme="0" tint="-0.499984740745262"/>
      </top>
      <bottom/>
      <diagonal/>
    </border>
    <border>
      <left/>
      <right/>
      <top style="medium">
        <color theme="0" tint="-0.499984740745262"/>
      </top>
      <bottom/>
      <diagonal/>
    </border>
    <border>
      <left/>
      <right style="medium">
        <color theme="0" tint="-0.499984740745262"/>
      </right>
      <top style="medium">
        <color theme="0" tint="-0.499984740745262"/>
      </top>
      <bottom/>
      <diagonal/>
    </border>
    <border>
      <left style="thick">
        <color theme="0" tint="-0.249977111117893"/>
      </left>
      <right/>
      <top/>
      <bottom/>
      <diagonal/>
    </border>
    <border>
      <left style="medium">
        <color theme="0" tint="-0.499984740745262"/>
      </left>
      <right style="medium">
        <color theme="0" tint="-0.499984740745262"/>
      </right>
      <top style="medium">
        <color theme="0" tint="-0.499984740745262"/>
      </top>
      <bottom/>
      <diagonal/>
    </border>
    <border>
      <left style="medium">
        <color theme="0" tint="-0.499984740745262"/>
      </left>
      <right/>
      <top style="medium">
        <color theme="0" tint="-0.499984740745262"/>
      </top>
      <bottom/>
      <diagonal/>
    </border>
    <border>
      <left style="medium">
        <color theme="0" tint="-0.499984740745262"/>
      </left>
      <right/>
      <top style="medium">
        <color theme="0" tint="-0.499984740745262"/>
      </top>
      <bottom style="thin">
        <color theme="0" tint="-0.499984740745262"/>
      </bottom>
      <diagonal/>
    </border>
    <border>
      <left/>
      <right/>
      <top style="medium">
        <color theme="0" tint="-0.499984740745262"/>
      </top>
      <bottom style="thin">
        <color theme="0" tint="-0.499984740745262"/>
      </bottom>
      <diagonal/>
    </border>
    <border>
      <left/>
      <right style="medium">
        <color theme="0" tint="-0.499984740745262"/>
      </right>
      <top style="medium">
        <color theme="0" tint="-0.499984740745262"/>
      </top>
      <bottom style="thin">
        <color theme="0" tint="-0.499984740745262"/>
      </bottom>
      <diagonal/>
    </border>
    <border>
      <left style="medium">
        <color theme="0" tint="-0.499984740745262"/>
      </left>
      <right/>
      <top style="thin">
        <color theme="0" tint="-0.499984740745262"/>
      </top>
      <bottom style="thin">
        <color theme="0" tint="-0.499984740745262"/>
      </bottom>
      <diagonal/>
    </border>
    <border>
      <left/>
      <right/>
      <top style="thin">
        <color theme="0" tint="-0.499984740745262"/>
      </top>
      <bottom style="thin">
        <color theme="0" tint="-0.499984740745262"/>
      </bottom>
      <diagonal/>
    </border>
    <border>
      <left/>
      <right style="thin">
        <color theme="0" tint="-0.499984740745262"/>
      </right>
      <top style="thin">
        <color theme="0" tint="-0.499984740745262"/>
      </top>
      <bottom style="thin">
        <color theme="0" tint="-0.499984740745262"/>
      </bottom>
      <diagonal/>
    </border>
    <border>
      <left style="thin">
        <color theme="0" tint="-0.499984740745262"/>
      </left>
      <right/>
      <top style="thin">
        <color theme="0" tint="-0.499984740745262"/>
      </top>
      <bottom style="thin">
        <color theme="0" tint="-0.499984740745262"/>
      </bottom>
      <diagonal/>
    </border>
    <border>
      <left style="thin">
        <color theme="0" tint="-0.499984740745262"/>
      </left>
      <right style="medium">
        <color theme="0" tint="-0.499984740745262"/>
      </right>
      <top style="thin">
        <color theme="0" tint="-0.499984740745262"/>
      </top>
      <bottom style="thin">
        <color theme="0" tint="-0.499984740745262"/>
      </bottom>
      <diagonal/>
    </border>
    <border>
      <left/>
      <right/>
      <top/>
      <bottom style="thin">
        <color theme="0" tint="-0.14999847407452621"/>
      </bottom>
      <diagonal/>
    </border>
    <border>
      <left/>
      <right style="medium">
        <color theme="0" tint="-0.499984740745262"/>
      </right>
      <top/>
      <bottom/>
      <diagonal/>
    </border>
    <border>
      <left style="medium">
        <color theme="0" tint="-0.499984740745262"/>
      </left>
      <right/>
      <top style="medium">
        <color theme="0" tint="-0.499984740745262"/>
      </top>
      <bottom style="thin">
        <color theme="0" tint="-0.34998626667073579"/>
      </bottom>
      <diagonal/>
    </border>
    <border>
      <left style="medium">
        <color theme="0" tint="-0.34998626667073579"/>
      </left>
      <right style="thin">
        <color theme="0" tint="-0.34998626667073579"/>
      </right>
      <top style="medium">
        <color theme="0" tint="-0.34998626667073579"/>
      </top>
      <bottom style="thin">
        <color theme="0" tint="-0.249977111117893"/>
      </bottom>
      <diagonal/>
    </border>
    <border>
      <left/>
      <right style="thin">
        <color theme="0" tint="-0.34998626667073579"/>
      </right>
      <top style="thin">
        <color theme="0" tint="-0.499984740745262"/>
      </top>
      <bottom style="thin">
        <color theme="0" tint="-0.34998626667073579"/>
      </bottom>
      <diagonal/>
    </border>
    <border>
      <left style="thin">
        <color theme="0" tint="-0.34998626667073579"/>
      </left>
      <right style="thin">
        <color theme="0" tint="-0.34998626667073579"/>
      </right>
      <top style="thin">
        <color theme="0" tint="-0.499984740745262"/>
      </top>
      <bottom style="thin">
        <color theme="0" tint="-0.34998626667073579"/>
      </bottom>
      <diagonal/>
    </border>
    <border>
      <left style="thin">
        <color theme="0" tint="-0.499984740745262"/>
      </left>
      <right style="medium">
        <color theme="0" tint="-0.34998626667073579"/>
      </right>
      <top style="medium">
        <color theme="0" tint="-0.34998626667073579"/>
      </top>
      <bottom style="thin">
        <color theme="0" tint="-0.249977111117893"/>
      </bottom>
      <diagonal/>
    </border>
    <border>
      <left style="thin">
        <color theme="0" tint="-0.34998626667073579"/>
      </left>
      <right/>
      <top style="thin">
        <color theme="0" tint="-0.499984740745262"/>
      </top>
      <bottom style="thin">
        <color theme="0" tint="-0.34998626667073579"/>
      </bottom>
      <diagonal/>
    </border>
    <border>
      <left style="medium">
        <color theme="0" tint="-0.34998626667073579"/>
      </left>
      <right style="thin">
        <color theme="0" tint="-0.34998626667073579"/>
      </right>
      <top style="thin">
        <color theme="0" tint="-0.499984740745262"/>
      </top>
      <bottom style="thin">
        <color theme="0" tint="-0.34998626667073579"/>
      </bottom>
      <diagonal/>
    </border>
    <border>
      <left style="medium">
        <color theme="0" tint="-0.34998626667073579"/>
      </left>
      <right style="medium">
        <color theme="0" tint="-0.34998626667073579"/>
      </right>
      <top style="medium">
        <color theme="0" tint="-0.34998626667073579"/>
      </top>
      <bottom style="thin">
        <color theme="0" tint="-0.249977111117893"/>
      </bottom>
      <diagonal/>
    </border>
    <border>
      <left style="medium">
        <color theme="0" tint="-0.499984740745262"/>
      </left>
      <right/>
      <top style="thin">
        <color theme="0" tint="-0.34998626667073579"/>
      </top>
      <bottom style="thin">
        <color theme="0" tint="-0.34998626667073579"/>
      </bottom>
      <diagonal/>
    </border>
    <border>
      <left style="medium">
        <color theme="0" tint="-0.34998626667073579"/>
      </left>
      <right style="thin">
        <color theme="0" tint="-0.34998626667073579"/>
      </right>
      <top style="thin">
        <color theme="0" tint="-0.249977111117893"/>
      </top>
      <bottom style="thin">
        <color theme="0" tint="-0.249977111117893"/>
      </bottom>
      <diagonal/>
    </border>
    <border>
      <left/>
      <right style="thin">
        <color theme="0" tint="-0.34998626667073579"/>
      </right>
      <top style="thin">
        <color theme="0" tint="-0.34998626667073579"/>
      </top>
      <bottom style="thin">
        <color theme="0" tint="-0.34998626667073579"/>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style="thin">
        <color theme="0" tint="-0.499984740745262"/>
      </left>
      <right style="medium">
        <color theme="0" tint="-0.34998626667073579"/>
      </right>
      <top style="thin">
        <color theme="0" tint="-0.249977111117893"/>
      </top>
      <bottom style="thin">
        <color theme="0" tint="-0.249977111117893"/>
      </bottom>
      <diagonal/>
    </border>
    <border>
      <left style="thin">
        <color theme="0" tint="-0.34998626667073579"/>
      </left>
      <right/>
      <top style="thin">
        <color theme="0" tint="-0.34998626667073579"/>
      </top>
      <bottom style="thin">
        <color theme="0" tint="-0.34998626667073579"/>
      </bottom>
      <diagonal/>
    </border>
    <border>
      <left style="medium">
        <color theme="0" tint="-0.34998626667073579"/>
      </left>
      <right style="thin">
        <color theme="0" tint="-0.34998626667073579"/>
      </right>
      <top style="thin">
        <color theme="0" tint="-0.34998626667073579"/>
      </top>
      <bottom style="thin">
        <color theme="0" tint="-0.34998626667073579"/>
      </bottom>
      <diagonal/>
    </border>
    <border>
      <left style="medium">
        <color theme="0" tint="-0.34998626667073579"/>
      </left>
      <right style="medium">
        <color theme="0" tint="-0.34998626667073579"/>
      </right>
      <top style="thin">
        <color theme="0" tint="-0.249977111117893"/>
      </top>
      <bottom style="thin">
        <color theme="0" tint="-0.249977111117893"/>
      </bottom>
      <diagonal/>
    </border>
    <border>
      <left/>
      <right style="medium">
        <color theme="0" tint="-0.34998626667073579"/>
      </right>
      <top style="thin">
        <color theme="0" tint="-0.249977111117893"/>
      </top>
      <bottom style="thin">
        <color theme="0" tint="-0.249977111117893"/>
      </bottom>
      <diagonal/>
    </border>
    <border>
      <left style="medium">
        <color theme="0" tint="-0.499984740745262"/>
      </left>
      <right/>
      <top style="thin">
        <color theme="0" tint="-0.34998626667073579"/>
      </top>
      <bottom style="thin">
        <color theme="0" tint="-0.499984740745262"/>
      </bottom>
      <diagonal/>
    </border>
    <border>
      <left style="thin">
        <color theme="0" tint="-0.34998626667073579"/>
      </left>
      <right style="thin">
        <color theme="0" tint="-0.34998626667073579"/>
      </right>
      <top style="thin">
        <color theme="0" tint="-0.34998626667073579"/>
      </top>
      <bottom/>
      <diagonal/>
    </border>
    <border>
      <left style="thin">
        <color theme="0" tint="-0.34998626667073579"/>
      </left>
      <right/>
      <top style="thin">
        <color theme="0" tint="-0.34998626667073579"/>
      </top>
      <bottom/>
      <diagonal/>
    </border>
    <border>
      <left style="medium">
        <color theme="0" tint="-0.34998626667073579"/>
      </left>
      <right style="thin">
        <color theme="0" tint="-0.34998626667073579"/>
      </right>
      <top style="thin">
        <color theme="0" tint="-0.249977111117893"/>
      </top>
      <bottom style="medium">
        <color theme="0" tint="-0.34998626667073579"/>
      </bottom>
      <diagonal/>
    </border>
    <border>
      <left/>
      <right style="thin">
        <color theme="0" tint="-0.34998626667073579"/>
      </right>
      <top style="thin">
        <color theme="0" tint="-0.34998626667073579"/>
      </top>
      <bottom style="medium">
        <color theme="0" tint="-0.499984740745262"/>
      </bottom>
      <diagonal/>
    </border>
    <border>
      <left style="thin">
        <color theme="0" tint="-0.34998626667073579"/>
      </left>
      <right style="thin">
        <color theme="0" tint="-0.34998626667073579"/>
      </right>
      <top style="thin">
        <color theme="0" tint="-0.34998626667073579"/>
      </top>
      <bottom style="medium">
        <color theme="0" tint="-0.499984740745262"/>
      </bottom>
      <diagonal/>
    </border>
    <border>
      <left/>
      <right style="medium">
        <color theme="0" tint="-0.34998626667073579"/>
      </right>
      <top style="thin">
        <color theme="0" tint="-0.249977111117893"/>
      </top>
      <bottom style="medium">
        <color theme="0" tint="-0.34998626667073579"/>
      </bottom>
      <diagonal/>
    </border>
    <border>
      <left style="thin">
        <color theme="0" tint="-0.34998626667073579"/>
      </left>
      <right/>
      <top style="thin">
        <color theme="0" tint="-0.34998626667073579"/>
      </top>
      <bottom style="medium">
        <color theme="0" tint="-0.499984740745262"/>
      </bottom>
      <diagonal/>
    </border>
    <border>
      <left style="medium">
        <color theme="0" tint="-0.34998626667073579"/>
      </left>
      <right style="medium">
        <color theme="0" tint="-0.34998626667073579"/>
      </right>
      <top style="thin">
        <color theme="0" tint="-0.249977111117893"/>
      </top>
      <bottom style="medium">
        <color theme="0" tint="-0.34998626667073579"/>
      </bottom>
      <diagonal/>
    </border>
    <border>
      <left style="medium">
        <color theme="0" tint="-0.34998626667073579"/>
      </left>
      <right/>
      <top/>
      <bottom style="thick">
        <color theme="0" tint="-0.34998626667073579"/>
      </bottom>
      <diagonal/>
    </border>
    <border>
      <left/>
      <right/>
      <top/>
      <bottom style="thick">
        <color theme="0" tint="-0.34998626667073579"/>
      </bottom>
      <diagonal/>
    </border>
    <border>
      <left/>
      <right style="medium">
        <color theme="0" tint="-0.34998626667073579"/>
      </right>
      <top/>
      <bottom style="thick">
        <color theme="0" tint="-0.34998626667073579"/>
      </bottom>
      <diagonal/>
    </border>
    <border>
      <left/>
      <right/>
      <top/>
      <bottom style="thick">
        <color theme="3" tint="0.499984740745262"/>
      </bottom>
      <diagonal/>
    </border>
    <border>
      <left/>
      <right/>
      <top/>
      <bottom style="thick">
        <color rgb="FF47A51F"/>
      </bottom>
      <diagonal/>
    </border>
    <border>
      <left/>
      <right/>
      <top/>
      <bottom style="thick">
        <color rgb="FFE22A2F"/>
      </bottom>
      <diagonal/>
    </border>
    <border>
      <left style="medium">
        <color theme="0" tint="-0.34998626667073579"/>
      </left>
      <right style="thin">
        <color theme="0" tint="-0.34998626667073579"/>
      </right>
      <top/>
      <bottom style="thin">
        <color theme="0" tint="-0.34998626667073579"/>
      </bottom>
      <diagonal/>
    </border>
    <border>
      <left style="medium">
        <color theme="0" tint="-0.34998626667073579"/>
      </left>
      <right style="medium">
        <color theme="0" tint="-0.34998626667073579"/>
      </right>
      <top/>
      <bottom style="thin">
        <color theme="0" tint="-0.34998626667073579"/>
      </bottom>
      <diagonal/>
    </border>
    <border>
      <left style="medium">
        <color theme="0" tint="-0.34998626667073579"/>
      </left>
      <right style="medium">
        <color theme="0" tint="-0.34998626667073579"/>
      </right>
      <top style="thin">
        <color theme="0" tint="-0.34998626667073579"/>
      </top>
      <bottom style="thin">
        <color theme="0" tint="-0.34998626667073579"/>
      </bottom>
      <diagonal/>
    </border>
    <border>
      <left style="medium">
        <color theme="0" tint="-0.34998626667073579"/>
      </left>
      <right style="thin">
        <color theme="0" tint="-0.34998626667073579"/>
      </right>
      <top style="thin">
        <color theme="0" tint="-0.34998626667073579"/>
      </top>
      <bottom style="medium">
        <color theme="0" tint="-0.34998626667073579"/>
      </bottom>
      <diagonal/>
    </border>
    <border>
      <left style="medium">
        <color theme="0" tint="-0.34998626667073579"/>
      </left>
      <right style="medium">
        <color theme="0" tint="-0.34998626667073579"/>
      </right>
      <top style="thin">
        <color theme="0" tint="-0.34998626667073579"/>
      </top>
      <bottom style="medium">
        <color theme="0" tint="-0.34998626667073579"/>
      </bottom>
      <diagonal/>
    </border>
    <border>
      <left/>
      <right/>
      <top/>
      <bottom style="thick">
        <color rgb="FFE12A2F"/>
      </bottom>
      <diagonal/>
    </border>
    <border>
      <left/>
      <right/>
      <top/>
      <bottom style="thick">
        <color rgb="FFFFFF00"/>
      </bottom>
      <diagonal/>
    </border>
    <border>
      <left/>
      <right/>
      <top style="thick">
        <color theme="3" tint="0.499984740745262"/>
      </top>
      <bottom style="thin">
        <color theme="0" tint="-0.499984740745262"/>
      </bottom>
      <diagonal/>
    </border>
    <border>
      <left/>
      <right/>
      <top style="thin">
        <color theme="0" tint="-0.499984740745262"/>
      </top>
      <bottom/>
      <diagonal/>
    </border>
    <border>
      <left/>
      <right/>
      <top/>
      <bottom style="double">
        <color theme="7" tint="0.59999389629810485"/>
      </bottom>
      <diagonal/>
    </border>
    <border>
      <left/>
      <right/>
      <top/>
      <bottom style="thick">
        <color theme="0" tint="-0.14999847407452621"/>
      </bottom>
      <diagonal/>
    </border>
    <border>
      <left style="thick">
        <color theme="0" tint="-0.249977111117893"/>
      </left>
      <right/>
      <top/>
      <bottom style="thick">
        <color theme="0" tint="-0.249977111117893"/>
      </bottom>
      <diagonal/>
    </border>
    <border>
      <left/>
      <right style="thick">
        <color theme="0" tint="-0.249977111117893"/>
      </right>
      <top style="thick">
        <color rgb="FFFDEFC1"/>
      </top>
      <bottom style="thick">
        <color theme="0" tint="-0.249977111117893"/>
      </bottom>
      <diagonal/>
    </border>
    <border>
      <left style="thin">
        <color theme="0" tint="-0.499984740745262"/>
      </left>
      <right style="medium">
        <color theme="0" tint="-0.34998626667073579"/>
      </right>
      <top style="medium">
        <color theme="0" tint="-0.34998626667073579"/>
      </top>
      <bottom style="thin">
        <color theme="0" tint="-0.34998626667073579"/>
      </bottom>
      <diagonal/>
    </border>
    <border>
      <left style="thin">
        <color theme="0" tint="-0.499984740745262"/>
      </left>
      <right style="medium">
        <color theme="0" tint="-0.34998626667073579"/>
      </right>
      <top style="thin">
        <color theme="0" tint="-0.34998626667073579"/>
      </top>
      <bottom style="thin">
        <color theme="0" tint="-0.34998626667073579"/>
      </bottom>
      <diagonal/>
    </border>
    <border>
      <left style="thin">
        <color theme="0" tint="-0.34998626667073579"/>
      </left>
      <right style="medium">
        <color theme="0" tint="-0.34998626667073579"/>
      </right>
      <top style="thin">
        <color theme="0" tint="-0.499984740745262"/>
      </top>
      <bottom style="thin">
        <color theme="0" tint="-0.34998626667073579"/>
      </bottom>
      <diagonal/>
    </border>
    <border>
      <left style="medium">
        <color theme="0" tint="-0.34998626667073579"/>
      </left>
      <right style="medium">
        <color theme="0" tint="-0.34998626667073579"/>
      </right>
      <top style="medium">
        <color theme="0" tint="-0.34998626667073579"/>
      </top>
      <bottom style="thin">
        <color theme="0" tint="-0.34998626667073579"/>
      </bottom>
      <diagonal/>
    </border>
    <border>
      <left/>
      <right/>
      <top/>
      <bottom style="thick">
        <color theme="4" tint="-0.249977111117893"/>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medium">
        <color auto="1"/>
      </bottom>
      <diagonal/>
    </border>
  </borders>
  <cellStyleXfs count="2345">
    <xf numFmtId="0" fontId="0" fillId="0" borderId="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9" fontId="24" fillId="0" borderId="0" applyFon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24" fillId="0" borderId="0"/>
    <xf numFmtId="0" fontId="74" fillId="0" borderId="0"/>
    <xf numFmtId="164" fontId="74" fillId="0" borderId="0" applyFont="0" applyFill="0" applyBorder="0" applyAlignment="0" applyProtection="0"/>
    <xf numFmtId="0" fontId="24" fillId="0" borderId="0"/>
    <xf numFmtId="9" fontId="74" fillId="0" borderId="0" applyFon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98"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164" fontId="6" fillId="0" borderId="0" applyFon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64" fillId="0" borderId="0"/>
    <xf numFmtId="0" fontId="5" fillId="0" borderId="0"/>
    <xf numFmtId="0" fontId="24" fillId="0" borderId="0"/>
    <xf numFmtId="9" fontId="24" fillId="0" borderId="0" applyFon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cellStyleXfs>
  <cellXfs count="1509">
    <xf numFmtId="0" fontId="0" fillId="0" borderId="0" xfId="0"/>
    <xf numFmtId="0" fontId="16" fillId="10" borderId="0" xfId="0" applyFont="1" applyFill="1" applyBorder="1" applyAlignment="1" applyProtection="1">
      <alignment horizontal="center" vertical="center" wrapText="1"/>
    </xf>
    <xf numFmtId="0" fontId="0" fillId="10" borderId="0" xfId="0" applyFont="1" applyFill="1" applyAlignment="1" applyProtection="1">
      <alignment vertical="center" wrapText="1"/>
      <protection locked="0"/>
    </xf>
    <xf numFmtId="0" fontId="0" fillId="10" borderId="0" xfId="0" applyFont="1" applyFill="1" applyAlignment="1" applyProtection="1">
      <alignment vertical="center"/>
      <protection locked="0"/>
    </xf>
    <xf numFmtId="9" fontId="32" fillId="10" borderId="30" xfId="0" applyNumberFormat="1" applyFont="1" applyFill="1" applyBorder="1" applyAlignment="1" applyProtection="1">
      <alignment horizontal="center" vertical="center" wrapText="1"/>
    </xf>
    <xf numFmtId="9" fontId="0" fillId="10" borderId="0" xfId="0" applyNumberFormat="1" applyFont="1" applyFill="1" applyAlignment="1" applyProtection="1">
      <alignment horizontal="center" vertical="center" wrapText="1"/>
      <protection locked="0"/>
    </xf>
    <xf numFmtId="0" fontId="0" fillId="10" borderId="0" xfId="0" applyFill="1"/>
    <xf numFmtId="0" fontId="9" fillId="10" borderId="0" xfId="0" applyFont="1" applyFill="1" applyBorder="1" applyAlignment="1" applyProtection="1">
      <alignment horizontal="left" vertical="center" wrapText="1"/>
    </xf>
    <xf numFmtId="9" fontId="29" fillId="10" borderId="0" xfId="0" applyNumberFormat="1" applyFont="1" applyFill="1" applyAlignment="1" applyProtection="1">
      <alignment horizontal="center" vertical="center" wrapText="1"/>
      <protection locked="0"/>
    </xf>
    <xf numFmtId="9" fontId="27" fillId="10" borderId="0" xfId="0" applyNumberFormat="1" applyFont="1" applyFill="1" applyBorder="1" applyAlignment="1" applyProtection="1">
      <alignment horizontal="center" vertical="center" wrapText="1"/>
      <protection locked="0"/>
    </xf>
    <xf numFmtId="9" fontId="34" fillId="10" borderId="0" xfId="0" applyNumberFormat="1" applyFont="1" applyFill="1" applyBorder="1" applyAlignment="1" applyProtection="1">
      <alignment horizontal="center" vertical="center" wrapText="1"/>
    </xf>
    <xf numFmtId="9" fontId="32" fillId="10" borderId="30" xfId="122" applyFont="1" applyFill="1" applyBorder="1" applyAlignment="1" applyProtection="1">
      <alignment horizontal="center" vertical="center" wrapText="1"/>
    </xf>
    <xf numFmtId="0" fontId="18" fillId="10" borderId="0" xfId="0" applyFont="1" applyFill="1" applyBorder="1" applyAlignment="1" applyProtection="1">
      <alignment horizontal="center" wrapText="1"/>
    </xf>
    <xf numFmtId="2" fontId="0" fillId="10" borderId="0" xfId="0" applyNumberFormat="1" applyFont="1" applyFill="1" applyBorder="1" applyAlignment="1" applyProtection="1">
      <alignment horizontal="left" vertical="center" wrapText="1"/>
      <protection locked="0"/>
    </xf>
    <xf numFmtId="0" fontId="29" fillId="10" borderId="0" xfId="0" applyFont="1" applyFill="1" applyAlignment="1" applyProtection="1">
      <alignment horizontal="center" vertical="center" wrapText="1"/>
      <protection locked="0"/>
    </xf>
    <xf numFmtId="165" fontId="36" fillId="10" borderId="0" xfId="0" applyNumberFormat="1" applyFont="1" applyFill="1" applyBorder="1" applyAlignment="1" applyProtection="1">
      <alignment horizontal="center" vertical="center" wrapText="1"/>
    </xf>
    <xf numFmtId="0" fontId="30" fillId="13" borderId="31" xfId="0" applyFont="1" applyFill="1" applyBorder="1" applyAlignment="1" applyProtection="1">
      <alignment vertical="center" wrapText="1"/>
      <protection locked="0"/>
    </xf>
    <xf numFmtId="0" fontId="0" fillId="10" borderId="0" xfId="0" applyFont="1" applyFill="1" applyAlignment="1" applyProtection="1">
      <alignment horizontal="left" vertical="center"/>
      <protection locked="0"/>
    </xf>
    <xf numFmtId="165" fontId="17" fillId="10" borderId="0" xfId="0" applyNumberFormat="1" applyFont="1" applyFill="1" applyBorder="1" applyAlignment="1" applyProtection="1">
      <alignment horizontal="left" vertical="center" wrapText="1"/>
    </xf>
    <xf numFmtId="165" fontId="36" fillId="10" borderId="0" xfId="0" applyNumberFormat="1" applyFont="1" applyFill="1" applyBorder="1" applyAlignment="1" applyProtection="1">
      <alignment horizontal="left" vertical="center" wrapText="1"/>
    </xf>
    <xf numFmtId="0" fontId="0" fillId="10" borderId="30" xfId="0" applyFont="1" applyFill="1" applyBorder="1" applyAlignment="1" applyProtection="1">
      <alignment horizontal="center" vertical="center" wrapText="1"/>
      <protection locked="0"/>
    </xf>
    <xf numFmtId="9" fontId="37" fillId="10" borderId="30" xfId="0" applyNumberFormat="1" applyFont="1" applyFill="1" applyBorder="1" applyAlignment="1" applyProtection="1">
      <alignment horizontal="center" vertical="center" wrapText="1"/>
    </xf>
    <xf numFmtId="9" fontId="39" fillId="10" borderId="0" xfId="122" applyFont="1" applyFill="1" applyBorder="1" applyAlignment="1" applyProtection="1">
      <alignment horizontal="left" vertical="center" wrapText="1"/>
    </xf>
    <xf numFmtId="0" fontId="35" fillId="10" borderId="0" xfId="0" applyFont="1" applyFill="1" applyBorder="1" applyAlignment="1" applyProtection="1">
      <alignment horizontal="right" vertical="center" wrapText="1"/>
    </xf>
    <xf numFmtId="0" fontId="38" fillId="10" borderId="0" xfId="0" applyFont="1" applyFill="1" applyBorder="1" applyAlignment="1" applyProtection="1">
      <alignment horizontal="right" vertical="center" wrapText="1"/>
    </xf>
    <xf numFmtId="9" fontId="43" fillId="10" borderId="0" xfId="0" applyNumberFormat="1" applyFont="1" applyFill="1" applyBorder="1" applyAlignment="1" applyProtection="1">
      <alignment horizontal="center" vertical="center" wrapText="1"/>
      <protection locked="0"/>
    </xf>
    <xf numFmtId="0" fontId="43" fillId="10" borderId="0" xfId="0" applyFont="1" applyFill="1" applyAlignment="1" applyProtection="1">
      <alignment vertical="center" wrapText="1"/>
      <protection locked="0"/>
    </xf>
    <xf numFmtId="9" fontId="43" fillId="10" borderId="0" xfId="0" applyNumberFormat="1" applyFont="1" applyFill="1" applyBorder="1" applyAlignment="1" applyProtection="1">
      <alignment horizontal="right" vertical="center" wrapText="1"/>
      <protection locked="0"/>
    </xf>
    <xf numFmtId="0" fontId="43" fillId="10" borderId="0" xfId="0" applyFont="1" applyFill="1" applyAlignment="1" applyProtection="1">
      <alignment horizontal="center" vertical="center" wrapText="1"/>
      <protection locked="0"/>
    </xf>
    <xf numFmtId="165" fontId="43" fillId="10" borderId="0" xfId="0" applyNumberFormat="1" applyFont="1" applyFill="1" applyAlignment="1" applyProtection="1">
      <alignment horizontal="center" vertical="center" wrapText="1"/>
      <protection locked="0"/>
    </xf>
    <xf numFmtId="165" fontId="42" fillId="10" borderId="46" xfId="0" applyNumberFormat="1" applyFont="1" applyFill="1" applyBorder="1" applyAlignment="1" applyProtection="1">
      <alignment horizontal="center" vertical="center" wrapText="1"/>
    </xf>
    <xf numFmtId="168" fontId="29" fillId="10" borderId="30" xfId="0" applyNumberFormat="1" applyFont="1" applyFill="1" applyBorder="1" applyAlignment="1">
      <alignment horizontal="center" vertical="center"/>
    </xf>
    <xf numFmtId="2" fontId="36" fillId="10" borderId="0" xfId="0" applyNumberFormat="1" applyFont="1" applyFill="1" applyBorder="1" applyAlignment="1" applyProtection="1">
      <alignment horizontal="center" vertical="center" wrapText="1"/>
    </xf>
    <xf numFmtId="9" fontId="13" fillId="10" borderId="46" xfId="0" applyNumberFormat="1" applyFont="1" applyFill="1" applyBorder="1" applyAlignment="1" applyProtection="1">
      <alignment horizontal="center" vertical="center" wrapText="1"/>
    </xf>
    <xf numFmtId="9" fontId="37" fillId="10" borderId="1" xfId="0" applyNumberFormat="1" applyFont="1" applyFill="1" applyBorder="1" applyAlignment="1" applyProtection="1">
      <alignment horizontal="center" vertical="center" wrapText="1"/>
    </xf>
    <xf numFmtId="9" fontId="47" fillId="10" borderId="0" xfId="0" applyNumberFormat="1" applyFont="1" applyFill="1" applyBorder="1" applyAlignment="1" applyProtection="1">
      <alignment horizontal="center" vertical="center" wrapText="1"/>
    </xf>
    <xf numFmtId="166" fontId="0" fillId="10" borderId="0" xfId="0" applyNumberFormat="1" applyFont="1" applyFill="1" applyAlignment="1" applyProtection="1">
      <alignment vertical="center" wrapText="1"/>
      <protection locked="0"/>
    </xf>
    <xf numFmtId="0" fontId="41" fillId="10" borderId="48" xfId="0" applyFont="1" applyFill="1" applyBorder="1" applyAlignment="1" applyProtection="1">
      <alignment horizontal="right"/>
    </xf>
    <xf numFmtId="0" fontId="0" fillId="10" borderId="0" xfId="0" applyFill="1" applyBorder="1"/>
    <xf numFmtId="0" fontId="38" fillId="10" borderId="49" xfId="0" applyFont="1" applyFill="1" applyBorder="1" applyAlignment="1" applyProtection="1">
      <alignment horizontal="right" vertical="center" wrapText="1"/>
    </xf>
    <xf numFmtId="165" fontId="46" fillId="10" borderId="0" xfId="0" applyNumberFormat="1" applyFont="1" applyFill="1" applyBorder="1" applyAlignment="1" applyProtection="1">
      <alignment horizontal="right" vertical="center" wrapText="1"/>
    </xf>
    <xf numFmtId="0" fontId="10" fillId="10" borderId="0" xfId="0" applyFont="1" applyFill="1"/>
    <xf numFmtId="0" fontId="11" fillId="10" borderId="0" xfId="0" applyFont="1" applyFill="1" applyAlignment="1">
      <alignment vertical="top"/>
    </xf>
    <xf numFmtId="0" fontId="10" fillId="10" borderId="0" xfId="0" applyFont="1" applyFill="1" applyAlignment="1">
      <alignment horizontal="left" vertical="top"/>
    </xf>
    <xf numFmtId="0" fontId="21" fillId="10" borderId="0" xfId="0" applyFont="1" applyFill="1" applyAlignment="1">
      <alignment vertical="top"/>
    </xf>
    <xf numFmtId="0" fontId="8" fillId="0" borderId="1" xfId="0" applyFont="1" applyBorder="1"/>
    <xf numFmtId="9" fontId="29" fillId="10" borderId="30" xfId="122" applyFont="1" applyFill="1" applyBorder="1" applyAlignment="1" applyProtection="1">
      <alignment horizontal="center" vertical="center" wrapText="1"/>
      <protection locked="0"/>
    </xf>
    <xf numFmtId="0" fontId="9" fillId="10" borderId="10" xfId="0" applyFont="1" applyFill="1" applyBorder="1" applyAlignment="1" applyProtection="1">
      <alignment horizontal="left" vertical="center" wrapText="1"/>
    </xf>
    <xf numFmtId="165" fontId="51" fillId="10" borderId="1" xfId="0" applyNumberFormat="1" applyFont="1" applyFill="1" applyBorder="1" applyAlignment="1" applyProtection="1">
      <alignment horizontal="center" vertical="center" wrapText="1"/>
    </xf>
    <xf numFmtId="0" fontId="8" fillId="9" borderId="59" xfId="0" applyFont="1" applyFill="1" applyBorder="1" applyAlignment="1" applyProtection="1">
      <alignment horizontal="center" vertical="center" wrapText="1"/>
    </xf>
    <xf numFmtId="0" fontId="8" fillId="17" borderId="3" xfId="0" applyFont="1" applyFill="1" applyBorder="1" applyAlignment="1" applyProtection="1">
      <alignment vertical="center" wrapText="1"/>
    </xf>
    <xf numFmtId="9" fontId="52" fillId="10" borderId="0" xfId="122" applyFont="1" applyFill="1" applyBorder="1" applyAlignment="1" applyProtection="1">
      <alignment horizontal="left" vertical="center" wrapText="1"/>
    </xf>
    <xf numFmtId="9" fontId="53" fillId="10" borderId="0" xfId="0" applyNumberFormat="1" applyFont="1" applyFill="1" applyBorder="1" applyAlignment="1" applyProtection="1">
      <alignment horizontal="center" vertical="center" wrapText="1"/>
    </xf>
    <xf numFmtId="0" fontId="43" fillId="10" borderId="0" xfId="0" applyFont="1" applyFill="1" applyBorder="1" applyAlignment="1" applyProtection="1">
      <alignment horizontal="center" vertical="center"/>
      <protection locked="0"/>
    </xf>
    <xf numFmtId="0" fontId="0" fillId="10" borderId="0" xfId="0" applyFont="1" applyFill="1" applyBorder="1" applyAlignment="1" applyProtection="1">
      <alignment horizontal="center" vertical="center"/>
      <protection locked="0"/>
    </xf>
    <xf numFmtId="1" fontId="32" fillId="10" borderId="30" xfId="0" applyNumberFormat="1" applyFont="1" applyFill="1" applyBorder="1" applyAlignment="1" applyProtection="1">
      <alignment horizontal="center" vertical="center" wrapText="1"/>
    </xf>
    <xf numFmtId="0" fontId="46" fillId="10" borderId="0" xfId="0" applyFont="1" applyFill="1" applyBorder="1" applyAlignment="1" applyProtection="1">
      <alignment horizontal="left" vertical="center" wrapText="1"/>
    </xf>
    <xf numFmtId="0" fontId="41" fillId="10" borderId="0" xfId="0" applyFont="1" applyFill="1" applyBorder="1" applyAlignment="1" applyProtection="1"/>
    <xf numFmtId="0" fontId="0" fillId="11" borderId="0" xfId="0" applyFont="1" applyFill="1" applyBorder="1" applyAlignment="1" applyProtection="1">
      <alignment vertical="center" wrapText="1"/>
      <protection locked="0"/>
    </xf>
    <xf numFmtId="0" fontId="54" fillId="2" borderId="0" xfId="0" applyFont="1" applyFill="1" applyBorder="1" applyAlignment="1" applyProtection="1">
      <alignment vertical="center" wrapText="1"/>
    </xf>
    <xf numFmtId="0" fontId="54" fillId="10" borderId="0" xfId="0" applyFont="1" applyFill="1" applyBorder="1" applyAlignment="1" applyProtection="1">
      <alignment vertical="center" wrapText="1"/>
    </xf>
    <xf numFmtId="0" fontId="84" fillId="10" borderId="0" xfId="0" applyFont="1" applyFill="1" applyBorder="1" applyAlignment="1" applyProtection="1">
      <alignment horizontal="center" vertical="center" wrapText="1"/>
    </xf>
    <xf numFmtId="0" fontId="83" fillId="10" borderId="0" xfId="0" applyFont="1" applyFill="1" applyBorder="1" applyAlignment="1" applyProtection="1">
      <alignment horizontal="right" vertical="center" wrapText="1"/>
      <protection locked="0"/>
    </xf>
    <xf numFmtId="0" fontId="82" fillId="10" borderId="0" xfId="0" applyFont="1" applyFill="1" applyBorder="1" applyAlignment="1" applyProtection="1">
      <alignment horizontal="center" vertical="center" wrapText="1"/>
    </xf>
    <xf numFmtId="0" fontId="85" fillId="10" borderId="0" xfId="0" applyFont="1" applyFill="1" applyBorder="1" applyAlignment="1" applyProtection="1">
      <alignment vertical="center" wrapText="1"/>
    </xf>
    <xf numFmtId="0" fontId="85" fillId="25" borderId="0" xfId="0" applyFont="1" applyFill="1" applyBorder="1" applyAlignment="1" applyProtection="1">
      <alignment vertical="center" wrapText="1"/>
    </xf>
    <xf numFmtId="165" fontId="35" fillId="10" borderId="0" xfId="0" applyNumberFormat="1" applyFont="1" applyFill="1" applyBorder="1" applyAlignment="1" applyProtection="1">
      <alignment horizontal="center" wrapText="1"/>
    </xf>
    <xf numFmtId="0" fontId="0" fillId="10" borderId="103" xfId="0" applyFont="1" applyFill="1" applyBorder="1" applyAlignment="1" applyProtection="1">
      <alignment vertical="center" wrapText="1"/>
      <protection locked="0"/>
    </xf>
    <xf numFmtId="0" fontId="9" fillId="10" borderId="104" xfId="0" applyFont="1" applyFill="1" applyBorder="1" applyAlignment="1" applyProtection="1">
      <alignment horizontal="left" vertical="center" wrapText="1"/>
    </xf>
    <xf numFmtId="0" fontId="0" fillId="10" borderId="104" xfId="0" applyFont="1" applyFill="1" applyBorder="1" applyAlignment="1" applyProtection="1">
      <alignment horizontal="left" vertical="center" wrapText="1"/>
      <protection locked="0"/>
    </xf>
    <xf numFmtId="2" fontId="0" fillId="10" borderId="104" xfId="0" applyNumberFormat="1" applyFont="1" applyFill="1" applyBorder="1" applyAlignment="1" applyProtection="1">
      <alignment horizontal="left" vertical="center" wrapText="1"/>
      <protection locked="0"/>
    </xf>
    <xf numFmtId="0" fontId="38" fillId="10" borderId="103" xfId="0" applyFont="1" applyFill="1" applyBorder="1" applyAlignment="1" applyProtection="1">
      <alignment horizontal="right" vertical="center" wrapText="1"/>
    </xf>
    <xf numFmtId="0" fontId="41" fillId="10" borderId="104" xfId="0" applyFont="1" applyFill="1" applyBorder="1" applyAlignment="1" applyProtection="1"/>
    <xf numFmtId="0" fontId="0" fillId="10" borderId="105" xfId="0" applyFont="1" applyFill="1" applyBorder="1" applyAlignment="1" applyProtection="1">
      <alignment vertical="center" wrapText="1"/>
      <protection locked="0"/>
    </xf>
    <xf numFmtId="0" fontId="0" fillId="10" borderId="106" xfId="0" applyFont="1" applyFill="1" applyBorder="1" applyAlignment="1" applyProtection="1">
      <alignment vertical="center" wrapText="1"/>
      <protection locked="0"/>
    </xf>
    <xf numFmtId="0" fontId="0" fillId="10" borderId="106" xfId="0" applyFont="1" applyFill="1" applyBorder="1" applyAlignment="1" applyProtection="1">
      <alignment horizontal="left" vertical="center" wrapText="1"/>
      <protection locked="0"/>
    </xf>
    <xf numFmtId="0" fontId="0" fillId="10" borderId="107" xfId="0" applyFont="1" applyFill="1" applyBorder="1" applyAlignment="1" applyProtection="1">
      <alignment horizontal="left" vertical="center" wrapText="1"/>
      <protection locked="0"/>
    </xf>
    <xf numFmtId="165" fontId="42" fillId="10" borderId="108" xfId="0" applyNumberFormat="1" applyFont="1" applyFill="1" applyBorder="1" applyAlignment="1" applyProtection="1">
      <alignment horizontal="center" vertical="center" wrapText="1"/>
    </xf>
    <xf numFmtId="0" fontId="10" fillId="10" borderId="1" xfId="0" applyFont="1" applyFill="1" applyBorder="1" applyAlignment="1"/>
    <xf numFmtId="0" fontId="10" fillId="10" borderId="0" xfId="0" applyFont="1" applyFill="1" applyBorder="1" applyAlignment="1"/>
    <xf numFmtId="0" fontId="10" fillId="10" borderId="0" xfId="0" applyFont="1" applyFill="1" applyAlignment="1">
      <alignment vertical="center" wrapText="1"/>
    </xf>
    <xf numFmtId="0" fontId="10" fillId="10" borderId="0" xfId="0" applyFont="1" applyFill="1" applyAlignment="1">
      <alignment vertical="center"/>
    </xf>
    <xf numFmtId="0" fontId="18" fillId="10" borderId="0" xfId="0" applyFont="1" applyFill="1" applyAlignment="1">
      <alignment vertical="top" wrapText="1"/>
    </xf>
    <xf numFmtId="0" fontId="10" fillId="0" borderId="0" xfId="0" applyFont="1" applyFill="1"/>
    <xf numFmtId="0" fontId="18" fillId="10" borderId="111" xfId="0" applyFont="1" applyFill="1" applyBorder="1" applyAlignment="1">
      <alignment vertical="center" wrapText="1"/>
    </xf>
    <xf numFmtId="0" fontId="18" fillId="10" borderId="0" xfId="0" applyFont="1" applyFill="1" applyAlignment="1">
      <alignment vertical="center"/>
    </xf>
    <xf numFmtId="0" fontId="97" fillId="0" borderId="0" xfId="0" applyFont="1"/>
    <xf numFmtId="0" fontId="95" fillId="10" borderId="0" xfId="0" applyFont="1" applyFill="1" applyAlignment="1">
      <alignment vertical="center" wrapText="1"/>
    </xf>
    <xf numFmtId="0" fontId="96" fillId="10" borderId="0" xfId="0" applyFont="1" applyFill="1" applyAlignment="1">
      <alignment vertical="center" wrapText="1"/>
    </xf>
    <xf numFmtId="0" fontId="46" fillId="10" borderId="0" xfId="0" applyFont="1" applyFill="1" applyBorder="1" applyAlignment="1" applyProtection="1">
      <alignment vertical="center" wrapText="1"/>
    </xf>
    <xf numFmtId="165" fontId="42" fillId="10" borderId="0" xfId="0" applyNumberFormat="1" applyFont="1" applyFill="1" applyBorder="1" applyAlignment="1" applyProtection="1">
      <alignment horizontal="center" vertical="center" wrapText="1"/>
    </xf>
    <xf numFmtId="9" fontId="13" fillId="10" borderId="108" xfId="0" applyNumberFormat="1" applyFont="1" applyFill="1" applyBorder="1" applyAlignment="1" applyProtection="1">
      <alignment horizontal="center" vertical="center" wrapText="1"/>
    </xf>
    <xf numFmtId="0" fontId="7" fillId="10" borderId="0" xfId="0" applyFont="1" applyFill="1"/>
    <xf numFmtId="0" fontId="0" fillId="10" borderId="77" xfId="0" applyFont="1" applyFill="1" applyBorder="1" applyAlignment="1" applyProtection="1">
      <alignment vertical="center" wrapText="1"/>
      <protection locked="0"/>
    </xf>
    <xf numFmtId="0" fontId="0" fillId="28" borderId="0" xfId="0" applyFont="1" applyFill="1" applyBorder="1" applyAlignment="1" applyProtection="1">
      <alignment vertical="center" wrapText="1"/>
      <protection locked="0"/>
    </xf>
    <xf numFmtId="0" fontId="83" fillId="10" borderId="104" xfId="0" applyFont="1" applyFill="1" applyBorder="1" applyAlignment="1" applyProtection="1">
      <alignment horizontal="right" vertical="center" wrapText="1"/>
      <protection locked="0"/>
    </xf>
    <xf numFmtId="0" fontId="0" fillId="10" borderId="0" xfId="0" applyFont="1" applyFill="1" applyBorder="1" applyAlignment="1" applyProtection="1">
      <alignment horizontal="left" vertical="center" wrapText="1"/>
      <protection locked="0"/>
    </xf>
    <xf numFmtId="0" fontId="0" fillId="10" borderId="0" xfId="0" applyFont="1" applyFill="1" applyBorder="1" applyAlignment="1" applyProtection="1">
      <alignment vertical="center" wrapText="1"/>
      <protection locked="0"/>
    </xf>
    <xf numFmtId="0" fontId="0" fillId="10" borderId="0" xfId="0" applyFont="1" applyFill="1" applyBorder="1" applyAlignment="1" applyProtection="1">
      <alignment vertical="center"/>
      <protection locked="0"/>
    </xf>
    <xf numFmtId="0" fontId="11" fillId="10" borderId="0" xfId="0" applyFont="1" applyFill="1" applyAlignment="1">
      <alignment vertical="center"/>
    </xf>
    <xf numFmtId="0" fontId="107" fillId="10" borderId="0" xfId="0" applyFont="1" applyFill="1"/>
    <xf numFmtId="0" fontId="0" fillId="10" borderId="0" xfId="0" applyFill="1" applyAlignment="1">
      <alignment vertical="center"/>
    </xf>
    <xf numFmtId="0" fontId="108" fillId="0" borderId="0" xfId="0" applyFont="1" applyAlignment="1">
      <alignment horizontal="justify" vertical="center"/>
    </xf>
    <xf numFmtId="0" fontId="101" fillId="10" borderId="0" xfId="0" applyFont="1" applyFill="1" applyAlignment="1">
      <alignment vertical="center"/>
    </xf>
    <xf numFmtId="0" fontId="0" fillId="10" borderId="14" xfId="0" applyFill="1" applyBorder="1"/>
    <xf numFmtId="0" fontId="0" fillId="10" borderId="15" xfId="0" applyFill="1" applyBorder="1"/>
    <xf numFmtId="0" fontId="0" fillId="10" borderId="26" xfId="0" applyFill="1" applyBorder="1"/>
    <xf numFmtId="0" fontId="0" fillId="10" borderId="16" xfId="0" applyFill="1" applyBorder="1"/>
    <xf numFmtId="0" fontId="0" fillId="10" borderId="27" xfId="0" applyFill="1" applyBorder="1"/>
    <xf numFmtId="0" fontId="101" fillId="10" borderId="0" xfId="0" applyFont="1" applyFill="1" applyBorder="1" applyAlignment="1">
      <alignment vertical="center"/>
    </xf>
    <xf numFmtId="0" fontId="101" fillId="10" borderId="27" xfId="0" applyFont="1" applyFill="1" applyBorder="1" applyAlignment="1">
      <alignment vertical="center"/>
    </xf>
    <xf numFmtId="0" fontId="0" fillId="10" borderId="27" xfId="0" applyFill="1" applyBorder="1" applyAlignment="1">
      <alignment vertical="center"/>
    </xf>
    <xf numFmtId="0" fontId="0" fillId="10" borderId="19" xfId="0" applyFill="1" applyBorder="1"/>
    <xf numFmtId="0" fontId="0" fillId="10" borderId="29" xfId="0" applyFill="1" applyBorder="1" applyAlignment="1">
      <alignment vertical="center"/>
    </xf>
    <xf numFmtId="0" fontId="22" fillId="0" borderId="0" xfId="0" applyFont="1" applyFill="1" applyAlignment="1" applyProtection="1">
      <alignment vertical="center" wrapText="1"/>
    </xf>
    <xf numFmtId="0" fontId="10" fillId="33" borderId="0" xfId="0" applyFont="1" applyFill="1"/>
    <xf numFmtId="0" fontId="109" fillId="34" borderId="0" xfId="0" applyFont="1" applyFill="1" applyAlignment="1">
      <alignment horizontal="left" vertical="center" indent="1"/>
    </xf>
    <xf numFmtId="0" fontId="111" fillId="10" borderId="0" xfId="0" applyFont="1" applyFill="1"/>
    <xf numFmtId="0" fontId="22" fillId="10" borderId="0" xfId="0" applyFont="1" applyFill="1" applyAlignment="1" applyProtection="1">
      <alignment horizontal="left" vertical="center" wrapText="1"/>
    </xf>
    <xf numFmtId="0" fontId="20" fillId="10" borderId="0" xfId="0" applyFont="1" applyFill="1" applyAlignment="1" applyProtection="1">
      <alignment horizontal="left" vertical="center" wrapText="1"/>
    </xf>
    <xf numFmtId="0" fontId="10" fillId="10" borderId="14" xfId="0" applyFont="1" applyFill="1" applyBorder="1"/>
    <xf numFmtId="0" fontId="10" fillId="10" borderId="15" xfId="0" applyFont="1" applyFill="1" applyBorder="1"/>
    <xf numFmtId="0" fontId="11" fillId="10" borderId="15" xfId="0" applyFont="1" applyFill="1" applyBorder="1" applyAlignment="1">
      <alignment vertical="top"/>
    </xf>
    <xf numFmtId="0" fontId="11" fillId="10" borderId="26" xfId="0" applyFont="1" applyFill="1" applyBorder="1" applyAlignment="1">
      <alignment vertical="top"/>
    </xf>
    <xf numFmtId="0" fontId="10" fillId="10" borderId="16" xfId="0" applyFont="1" applyFill="1" applyBorder="1"/>
    <xf numFmtId="0" fontId="10" fillId="10" borderId="0" xfId="0" applyFont="1" applyFill="1" applyBorder="1"/>
    <xf numFmtId="0" fontId="11" fillId="10" borderId="0" xfId="0" applyFont="1" applyFill="1" applyBorder="1" applyAlignment="1">
      <alignment vertical="top"/>
    </xf>
    <xf numFmtId="0" fontId="11" fillId="10" borderId="27" xfId="0" applyFont="1" applyFill="1" applyBorder="1" applyAlignment="1">
      <alignment vertical="top"/>
    </xf>
    <xf numFmtId="0" fontId="21" fillId="10" borderId="0" xfId="0" applyFont="1" applyFill="1" applyBorder="1" applyAlignment="1">
      <alignment vertical="top"/>
    </xf>
    <xf numFmtId="0" fontId="21" fillId="10" borderId="27" xfId="0" applyFont="1" applyFill="1" applyBorder="1" applyAlignment="1">
      <alignment vertical="top"/>
    </xf>
    <xf numFmtId="0" fontId="10" fillId="33" borderId="16" xfId="0" applyFont="1" applyFill="1" applyBorder="1"/>
    <xf numFmtId="0" fontId="109" fillId="32" borderId="0" xfId="0" applyFont="1" applyFill="1" applyBorder="1" applyAlignment="1">
      <alignment horizontal="left" vertical="center" indent="1"/>
    </xf>
    <xf numFmtId="0" fontId="22" fillId="32" borderId="0" xfId="0" applyFont="1" applyFill="1" applyBorder="1" applyAlignment="1" applyProtection="1">
      <alignment vertical="center" wrapText="1"/>
    </xf>
    <xf numFmtId="0" fontId="22" fillId="0" borderId="27" xfId="0" applyFont="1" applyFill="1" applyBorder="1" applyAlignment="1" applyProtection="1">
      <alignment vertical="center" wrapText="1"/>
    </xf>
    <xf numFmtId="0" fontId="10" fillId="10" borderId="27" xfId="0" applyFont="1" applyFill="1" applyBorder="1"/>
    <xf numFmtId="0" fontId="93" fillId="10" borderId="0" xfId="0" applyFont="1" applyFill="1" applyBorder="1" applyAlignment="1">
      <alignment horizontal="center"/>
    </xf>
    <xf numFmtId="0" fontId="10" fillId="10" borderId="19" xfId="0" applyFont="1" applyFill="1" applyBorder="1"/>
    <xf numFmtId="0" fontId="10" fillId="10" borderId="20" xfId="0" applyFont="1" applyFill="1" applyBorder="1"/>
    <xf numFmtId="0" fontId="10" fillId="10" borderId="29" xfId="0" applyFont="1" applyFill="1" applyBorder="1"/>
    <xf numFmtId="0" fontId="98" fillId="10" borderId="3" xfId="1858" applyFill="1" applyBorder="1" applyAlignment="1" applyProtection="1">
      <alignment horizontal="center" vertical="center" textRotation="90" wrapText="1"/>
    </xf>
    <xf numFmtId="0" fontId="41" fillId="10" borderId="0" xfId="0" applyFont="1" applyFill="1" applyBorder="1" applyAlignment="1" applyProtection="1">
      <alignment vertical="top"/>
    </xf>
    <xf numFmtId="0" fontId="113" fillId="10" borderId="0" xfId="0" applyFont="1" applyFill="1" applyBorder="1" applyAlignment="1" applyProtection="1">
      <alignment vertical="center" wrapText="1"/>
      <protection locked="0"/>
    </xf>
    <xf numFmtId="0" fontId="113" fillId="10" borderId="0" xfId="0" applyFont="1" applyFill="1" applyBorder="1" applyAlignment="1" applyProtection="1">
      <alignment horizontal="center" vertical="center" wrapText="1"/>
      <protection locked="0"/>
    </xf>
    <xf numFmtId="0" fontId="83" fillId="10" borderId="0" xfId="0" applyFont="1" applyFill="1" applyBorder="1" applyAlignment="1" applyProtection="1">
      <alignment vertical="center" wrapText="1"/>
    </xf>
    <xf numFmtId="0" fontId="21" fillId="10" borderId="0" xfId="0" applyFont="1" applyFill="1" applyAlignment="1">
      <alignment vertical="center" wrapText="1"/>
    </xf>
    <xf numFmtId="0" fontId="117" fillId="0" borderId="1" xfId="0" applyFont="1" applyBorder="1" applyAlignment="1">
      <alignment vertical="center" wrapText="1"/>
    </xf>
    <xf numFmtId="0" fontId="118" fillId="10" borderId="1" xfId="0" applyFont="1" applyFill="1" applyBorder="1" applyAlignment="1">
      <alignment vertical="center" wrapText="1"/>
    </xf>
    <xf numFmtId="0" fontId="117" fillId="10" borderId="1" xfId="0" applyFont="1" applyFill="1" applyBorder="1" applyAlignment="1">
      <alignment vertical="center" wrapText="1"/>
    </xf>
    <xf numFmtId="0" fontId="18" fillId="10" borderId="0" xfId="0" applyFont="1" applyFill="1" applyBorder="1" applyAlignment="1" applyProtection="1">
      <alignment vertical="center" wrapText="1"/>
    </xf>
    <xf numFmtId="0" fontId="0" fillId="10" borderId="0" xfId="0" applyFont="1" applyFill="1" applyBorder="1" applyAlignment="1" applyProtection="1">
      <alignment horizontal="left" vertical="center" wrapText="1"/>
      <protection locked="0"/>
    </xf>
    <xf numFmtId="0" fontId="0" fillId="10" borderId="0" xfId="0" applyFont="1" applyFill="1" applyBorder="1" applyAlignment="1" applyProtection="1">
      <alignment vertical="center" wrapText="1"/>
      <protection locked="0"/>
    </xf>
    <xf numFmtId="0" fontId="0" fillId="10" borderId="0" xfId="0" applyFont="1" applyFill="1" applyBorder="1" applyAlignment="1" applyProtection="1">
      <alignment vertical="center"/>
      <protection locked="0"/>
    </xf>
    <xf numFmtId="0" fontId="127" fillId="10" borderId="0" xfId="0" applyFont="1" applyFill="1" applyBorder="1" applyAlignment="1" applyProtection="1">
      <alignment vertical="center"/>
      <protection locked="0"/>
    </xf>
    <xf numFmtId="0" fontId="127" fillId="10" borderId="0" xfId="0" applyFont="1" applyFill="1" applyBorder="1" applyAlignment="1" applyProtection="1">
      <alignment vertical="center" wrapText="1"/>
      <protection locked="0"/>
    </xf>
    <xf numFmtId="17" fontId="127" fillId="10" borderId="0" xfId="0" applyNumberFormat="1" applyFont="1" applyFill="1" applyBorder="1" applyAlignment="1" applyProtection="1">
      <alignment vertical="center" wrapText="1"/>
      <protection locked="0"/>
    </xf>
    <xf numFmtId="0" fontId="0" fillId="10" borderId="0" xfId="0" applyFill="1" applyProtection="1"/>
    <xf numFmtId="0" fontId="30" fillId="13" borderId="31" xfId="0" applyFont="1" applyFill="1" applyBorder="1" applyAlignment="1" applyProtection="1">
      <alignment vertical="center" wrapText="1"/>
    </xf>
    <xf numFmtId="9" fontId="29" fillId="10" borderId="30" xfId="122" applyFont="1" applyFill="1" applyBorder="1" applyAlignment="1" applyProtection="1">
      <alignment horizontal="center" vertical="center" wrapText="1"/>
    </xf>
    <xf numFmtId="0" fontId="0" fillId="10" borderId="30" xfId="0" applyFont="1" applyFill="1" applyBorder="1" applyAlignment="1" applyProtection="1">
      <alignment horizontal="center" vertical="center" wrapText="1"/>
    </xf>
    <xf numFmtId="168" fontId="29" fillId="10" borderId="30" xfId="0" applyNumberFormat="1" applyFont="1" applyFill="1" applyBorder="1" applyAlignment="1" applyProtection="1">
      <alignment horizontal="center" vertical="center"/>
    </xf>
    <xf numFmtId="0" fontId="0" fillId="10" borderId="0" xfId="0" applyFont="1" applyFill="1" applyAlignment="1" applyProtection="1">
      <alignment vertical="center" wrapText="1"/>
    </xf>
    <xf numFmtId="9" fontId="43" fillId="10" borderId="0" xfId="0" applyNumberFormat="1" applyFont="1" applyFill="1" applyBorder="1" applyAlignment="1" applyProtection="1">
      <alignment horizontal="center" vertical="center" wrapText="1"/>
    </xf>
    <xf numFmtId="9" fontId="43" fillId="10" borderId="0" xfId="0" applyNumberFormat="1" applyFont="1" applyFill="1" applyBorder="1" applyAlignment="1" applyProtection="1">
      <alignment horizontal="right" vertical="center" wrapText="1"/>
    </xf>
    <xf numFmtId="0" fontId="43" fillId="10" borderId="0" xfId="0" applyFont="1" applyFill="1" applyAlignment="1" applyProtection="1">
      <alignment horizontal="center" vertical="center" wrapText="1"/>
    </xf>
    <xf numFmtId="0" fontId="43" fillId="10" borderId="0" xfId="0" applyFont="1" applyFill="1" applyAlignment="1" applyProtection="1">
      <alignment vertical="center" wrapText="1"/>
    </xf>
    <xf numFmtId="165" fontId="43" fillId="10" borderId="0" xfId="0" applyNumberFormat="1" applyFont="1" applyFill="1" applyAlignment="1" applyProtection="1">
      <alignment horizontal="center" vertical="center" wrapText="1"/>
    </xf>
    <xf numFmtId="9" fontId="29" fillId="10" borderId="30" xfId="0" applyNumberFormat="1" applyFont="1" applyFill="1" applyBorder="1" applyAlignment="1" applyProtection="1">
      <alignment horizontal="center" vertical="center"/>
    </xf>
    <xf numFmtId="0" fontId="29" fillId="10" borderId="0" xfId="0" applyFont="1" applyFill="1" applyAlignment="1" applyProtection="1">
      <alignment horizontal="center" vertical="center" wrapText="1"/>
    </xf>
    <xf numFmtId="0" fontId="0" fillId="10" borderId="0" xfId="0" applyFill="1" applyBorder="1" applyProtection="1"/>
    <xf numFmtId="0" fontId="43" fillId="10" borderId="0" xfId="0" applyFont="1" applyFill="1" applyAlignment="1" applyProtection="1">
      <alignment horizontal="center"/>
    </xf>
    <xf numFmtId="0" fontId="16" fillId="10" borderId="0" xfId="0" applyFont="1" applyFill="1" applyBorder="1" applyAlignment="1" applyProtection="1">
      <alignment horizontal="center" vertical="center" wrapText="1"/>
      <protection locked="0"/>
    </xf>
    <xf numFmtId="0" fontId="0" fillId="10" borderId="0" xfId="0" applyFill="1" applyProtection="1">
      <protection locked="0"/>
    </xf>
    <xf numFmtId="165" fontId="32" fillId="10" borderId="30" xfId="0" applyNumberFormat="1" applyFont="1" applyFill="1" applyBorder="1" applyAlignment="1" applyProtection="1">
      <alignment horizontal="center" vertical="center" wrapText="1"/>
      <protection locked="0"/>
    </xf>
    <xf numFmtId="168" fontId="29" fillId="10" borderId="30" xfId="0" applyNumberFormat="1" applyFont="1" applyFill="1" applyBorder="1" applyAlignment="1" applyProtection="1">
      <alignment horizontal="center" vertical="center"/>
      <protection locked="0"/>
    </xf>
    <xf numFmtId="0" fontId="98" fillId="10" borderId="3" xfId="1858" applyFill="1" applyBorder="1" applyAlignment="1" applyProtection="1">
      <alignment horizontal="center" vertical="center" textRotation="90" wrapText="1"/>
      <protection locked="0"/>
    </xf>
    <xf numFmtId="9" fontId="34" fillId="10" borderId="0" xfId="0" applyNumberFormat="1" applyFont="1" applyFill="1" applyBorder="1" applyAlignment="1" applyProtection="1">
      <alignment horizontal="center" vertical="center" wrapText="1"/>
      <protection locked="0"/>
    </xf>
    <xf numFmtId="0" fontId="8" fillId="10" borderId="0" xfId="0" applyFont="1" applyFill="1" applyBorder="1" applyAlignment="1" applyProtection="1">
      <alignment vertical="center" wrapText="1"/>
      <protection locked="0"/>
    </xf>
    <xf numFmtId="0" fontId="8" fillId="10" borderId="0" xfId="0" applyFont="1" applyFill="1" applyBorder="1" applyAlignment="1" applyProtection="1">
      <alignment horizontal="center" vertical="center" wrapText="1"/>
      <protection locked="0"/>
    </xf>
    <xf numFmtId="0" fontId="0" fillId="10" borderId="0" xfId="0" applyFill="1" applyBorder="1" applyProtection="1">
      <protection locked="0"/>
    </xf>
    <xf numFmtId="165" fontId="0" fillId="10" borderId="0" xfId="0" applyNumberFormat="1" applyFill="1" applyProtection="1">
      <protection locked="0"/>
    </xf>
    <xf numFmtId="0" fontId="43" fillId="10" borderId="0" xfId="0" applyFont="1" applyFill="1" applyAlignment="1" applyProtection="1">
      <alignment horizontal="center"/>
      <protection locked="0"/>
    </xf>
    <xf numFmtId="9" fontId="58" fillId="10" borderId="64" xfId="0" applyNumberFormat="1" applyFont="1" applyFill="1" applyBorder="1" applyAlignment="1" applyProtection="1">
      <alignment horizontal="center" vertical="center" wrapText="1"/>
    </xf>
    <xf numFmtId="9" fontId="58" fillId="9" borderId="64" xfId="0" applyNumberFormat="1" applyFont="1" applyFill="1" applyBorder="1" applyAlignment="1" applyProtection="1">
      <alignment horizontal="center" vertical="center" wrapText="1"/>
    </xf>
    <xf numFmtId="2" fontId="0" fillId="10" borderId="0" xfId="0" applyNumberFormat="1" applyFont="1" applyFill="1" applyBorder="1" applyAlignment="1" applyProtection="1">
      <alignment horizontal="left" vertical="center" wrapText="1"/>
    </xf>
    <xf numFmtId="2" fontId="0" fillId="10" borderId="10" xfId="0" applyNumberFormat="1" applyFont="1" applyFill="1" applyBorder="1" applyAlignment="1" applyProtection="1">
      <alignment horizontal="left" vertical="center" wrapText="1"/>
    </xf>
    <xf numFmtId="0" fontId="0" fillId="10" borderId="0" xfId="0" applyFont="1" applyFill="1" applyBorder="1" applyAlignment="1" applyProtection="1">
      <alignment vertical="center" wrapText="1"/>
    </xf>
    <xf numFmtId="9" fontId="53" fillId="10" borderId="0" xfId="0" applyNumberFormat="1" applyFont="1" applyFill="1" applyBorder="1" applyAlignment="1" applyProtection="1">
      <alignment horizontal="center" vertical="center" wrapText="1"/>
      <protection locked="0"/>
    </xf>
    <xf numFmtId="0" fontId="43" fillId="10" borderId="0" xfId="0" applyFont="1" applyFill="1" applyBorder="1" applyAlignment="1" applyProtection="1">
      <alignment horizontal="center" vertical="center"/>
    </xf>
    <xf numFmtId="9" fontId="0" fillId="10" borderId="30" xfId="122" applyFont="1" applyFill="1" applyBorder="1" applyAlignment="1" applyProtection="1">
      <alignment horizontal="center" vertical="center" wrapText="1"/>
    </xf>
    <xf numFmtId="0" fontId="30" fillId="13" borderId="31" xfId="0" applyFont="1" applyFill="1" applyBorder="1" applyAlignment="1" applyProtection="1">
      <alignment vertical="center" wrapText="1"/>
      <protection hidden="1"/>
    </xf>
    <xf numFmtId="168" fontId="29" fillId="10" borderId="30" xfId="0" applyNumberFormat="1" applyFont="1" applyFill="1" applyBorder="1" applyAlignment="1" applyProtection="1">
      <alignment horizontal="center" vertical="center"/>
      <protection hidden="1"/>
    </xf>
    <xf numFmtId="9" fontId="53" fillId="10" borderId="0" xfId="0" applyNumberFormat="1" applyFont="1" applyFill="1" applyBorder="1" applyAlignment="1" applyProtection="1">
      <alignment horizontal="center" vertical="center" wrapText="1"/>
      <protection hidden="1"/>
    </xf>
    <xf numFmtId="0" fontId="0" fillId="10" borderId="0" xfId="0" applyFont="1" applyFill="1" applyBorder="1" applyAlignment="1" applyProtection="1">
      <alignment vertical="center"/>
      <protection hidden="1"/>
    </xf>
    <xf numFmtId="0" fontId="43" fillId="10" borderId="0" xfId="0" applyFont="1" applyFill="1" applyBorder="1" applyAlignment="1" applyProtection="1">
      <alignment horizontal="center" vertical="center"/>
      <protection hidden="1"/>
    </xf>
    <xf numFmtId="9" fontId="25" fillId="10" borderId="1" xfId="0" applyNumberFormat="1" applyFont="1" applyFill="1" applyBorder="1" applyAlignment="1" applyProtection="1">
      <alignment horizontal="center" vertical="center" wrapText="1"/>
      <protection locked="0"/>
    </xf>
    <xf numFmtId="9" fontId="27" fillId="10" borderId="0" xfId="0" applyNumberFormat="1" applyFont="1" applyFill="1" applyBorder="1" applyAlignment="1" applyProtection="1">
      <alignment horizontal="center" vertical="center" wrapText="1"/>
    </xf>
    <xf numFmtId="9" fontId="29" fillId="10" borderId="0" xfId="0" applyNumberFormat="1" applyFont="1" applyFill="1" applyBorder="1" applyAlignment="1" applyProtection="1">
      <alignment horizontal="center" vertical="center" wrapText="1"/>
    </xf>
    <xf numFmtId="9" fontId="29" fillId="10" borderId="0" xfId="0" applyNumberFormat="1" applyFont="1" applyFill="1" applyBorder="1" applyAlignment="1" applyProtection="1">
      <alignment horizontal="right" vertical="center" wrapText="1"/>
    </xf>
    <xf numFmtId="0" fontId="0" fillId="10" borderId="0" xfId="0" applyFont="1" applyFill="1" applyAlignment="1" applyProtection="1">
      <alignment horizontal="center" vertical="center" wrapText="1"/>
    </xf>
    <xf numFmtId="165" fontId="0" fillId="10" borderId="0" xfId="0" applyNumberFormat="1" applyFont="1" applyFill="1" applyAlignment="1" applyProtection="1">
      <alignment horizontal="center" vertical="center" wrapText="1"/>
    </xf>
    <xf numFmtId="0" fontId="16" fillId="10" borderId="0" xfId="0" applyFont="1" applyFill="1" applyBorder="1" applyAlignment="1" applyProtection="1">
      <alignment horizontal="center" vertical="center" wrapText="1"/>
      <protection locked="0" hidden="1"/>
    </xf>
    <xf numFmtId="0" fontId="0" fillId="10" borderId="0" xfId="0" applyFont="1" applyFill="1" applyBorder="1" applyAlignment="1" applyProtection="1">
      <alignment vertical="center"/>
      <protection locked="0" hidden="1"/>
    </xf>
    <xf numFmtId="9" fontId="0" fillId="10" borderId="30" xfId="122" applyFont="1" applyFill="1" applyBorder="1" applyAlignment="1" applyProtection="1">
      <alignment horizontal="center" vertical="center" wrapText="1"/>
      <protection hidden="1"/>
    </xf>
    <xf numFmtId="0" fontId="0" fillId="10" borderId="30" xfId="0" applyFont="1" applyFill="1" applyBorder="1" applyAlignment="1" applyProtection="1">
      <alignment horizontal="center" vertical="center" wrapText="1"/>
      <protection hidden="1"/>
    </xf>
    <xf numFmtId="165" fontId="32" fillId="10" borderId="30" xfId="0" applyNumberFormat="1" applyFont="1" applyFill="1" applyBorder="1" applyAlignment="1" applyProtection="1">
      <alignment horizontal="center" vertical="center" wrapText="1"/>
      <protection hidden="1"/>
    </xf>
    <xf numFmtId="0" fontId="0" fillId="10" borderId="0" xfId="0" applyFont="1" applyFill="1" applyBorder="1" applyAlignment="1" applyProtection="1">
      <alignment vertical="center" wrapText="1"/>
      <protection hidden="1"/>
    </xf>
    <xf numFmtId="0" fontId="0" fillId="10" borderId="0" xfId="0" applyFill="1" applyProtection="1">
      <protection hidden="1"/>
    </xf>
    <xf numFmtId="9" fontId="29" fillId="10" borderId="0" xfId="0" applyNumberFormat="1" applyFont="1" applyFill="1" applyBorder="1" applyAlignment="1" applyProtection="1">
      <alignment horizontal="center" vertical="center" wrapText="1"/>
      <protection hidden="1"/>
    </xf>
    <xf numFmtId="9" fontId="29" fillId="10" borderId="0" xfId="0" applyNumberFormat="1" applyFont="1" applyFill="1" applyBorder="1" applyAlignment="1" applyProtection="1">
      <alignment horizontal="right" vertical="center" wrapText="1"/>
      <protection hidden="1"/>
    </xf>
    <xf numFmtId="0" fontId="0" fillId="10" borderId="0" xfId="0" applyFont="1" applyFill="1" applyAlignment="1" applyProtection="1">
      <alignment horizontal="center" vertical="center" wrapText="1"/>
      <protection hidden="1"/>
    </xf>
    <xf numFmtId="0" fontId="0" fillId="10" borderId="0" xfId="0" applyFont="1" applyFill="1" applyAlignment="1" applyProtection="1">
      <alignment vertical="center" wrapText="1"/>
      <protection hidden="1"/>
    </xf>
    <xf numFmtId="165" fontId="0" fillId="10" borderId="0" xfId="0" applyNumberFormat="1" applyFont="1" applyFill="1" applyAlignment="1" applyProtection="1">
      <alignment horizontal="center" vertical="center" wrapText="1"/>
      <protection hidden="1"/>
    </xf>
    <xf numFmtId="0" fontId="0" fillId="10" borderId="0" xfId="0" applyFont="1" applyFill="1" applyAlignment="1" applyProtection="1">
      <alignment vertical="center" wrapText="1"/>
      <protection locked="0" hidden="1"/>
    </xf>
    <xf numFmtId="0" fontId="0" fillId="10" borderId="0" xfId="0" applyFill="1" applyProtection="1">
      <protection locked="0" hidden="1"/>
    </xf>
    <xf numFmtId="9" fontId="37" fillId="10" borderId="30" xfId="0" applyNumberFormat="1" applyFont="1" applyFill="1" applyBorder="1" applyAlignment="1" applyProtection="1">
      <alignment horizontal="center" vertical="center" wrapText="1"/>
      <protection hidden="1"/>
    </xf>
    <xf numFmtId="9" fontId="37" fillId="10" borderId="31" xfId="0" applyNumberFormat="1" applyFont="1" applyFill="1" applyBorder="1" applyAlignment="1" applyProtection="1">
      <alignment horizontal="center" vertical="center" wrapText="1"/>
      <protection hidden="1"/>
    </xf>
    <xf numFmtId="9" fontId="0" fillId="10" borderId="0" xfId="0" applyNumberFormat="1" applyFont="1" applyFill="1" applyAlignment="1" applyProtection="1">
      <alignment vertical="center" wrapText="1"/>
      <protection hidden="1"/>
    </xf>
    <xf numFmtId="9" fontId="27" fillId="10" borderId="0" xfId="0" applyNumberFormat="1" applyFont="1" applyFill="1" applyBorder="1" applyAlignment="1" applyProtection="1">
      <alignment horizontal="center" vertical="center" wrapText="1"/>
      <protection locked="0" hidden="1"/>
    </xf>
    <xf numFmtId="0" fontId="0" fillId="10" borderId="0" xfId="0" applyFont="1" applyFill="1" applyBorder="1" applyAlignment="1" applyProtection="1">
      <alignment vertical="center" wrapText="1"/>
      <protection locked="0" hidden="1"/>
    </xf>
    <xf numFmtId="0" fontId="53" fillId="10" borderId="0" xfId="0" applyFont="1" applyFill="1" applyBorder="1" applyAlignment="1" applyProtection="1">
      <alignment horizontal="center" vertical="center" wrapText="1"/>
      <protection locked="0" hidden="1"/>
    </xf>
    <xf numFmtId="0" fontId="0" fillId="10" borderId="0" xfId="0" applyFill="1" applyBorder="1" applyProtection="1">
      <protection locked="0" hidden="1"/>
    </xf>
    <xf numFmtId="9" fontId="27" fillId="10" borderId="0" xfId="0" applyNumberFormat="1" applyFont="1" applyFill="1" applyBorder="1" applyAlignment="1" applyProtection="1">
      <alignment horizontal="center" vertical="center" wrapText="1"/>
      <protection hidden="1"/>
    </xf>
    <xf numFmtId="0" fontId="53" fillId="10" borderId="45" xfId="0" applyFont="1" applyFill="1" applyBorder="1" applyAlignment="1" applyProtection="1">
      <alignment horizontal="center" vertical="center" wrapText="1"/>
      <protection hidden="1"/>
    </xf>
    <xf numFmtId="0" fontId="53" fillId="10" borderId="0" xfId="0" applyFont="1" applyFill="1" applyBorder="1" applyAlignment="1" applyProtection="1">
      <alignment horizontal="center" vertical="center" wrapText="1"/>
      <protection hidden="1"/>
    </xf>
    <xf numFmtId="9" fontId="29" fillId="10" borderId="30" xfId="0" applyNumberFormat="1" applyFont="1" applyFill="1" applyBorder="1" applyAlignment="1" applyProtection="1">
      <alignment horizontal="center" vertical="center"/>
      <protection hidden="1"/>
    </xf>
    <xf numFmtId="9" fontId="37" fillId="10" borderId="109" xfId="0" applyNumberFormat="1" applyFont="1" applyFill="1" applyBorder="1" applyAlignment="1" applyProtection="1">
      <alignment horizontal="center" vertical="center" wrapText="1"/>
      <protection hidden="1"/>
    </xf>
    <xf numFmtId="9" fontId="25" fillId="10" borderId="1" xfId="0" applyNumberFormat="1" applyFont="1" applyFill="1" applyBorder="1" applyAlignment="1" applyProtection="1">
      <alignment horizontal="center" vertical="center" wrapText="1"/>
    </xf>
    <xf numFmtId="0" fontId="28" fillId="9" borderId="0" xfId="0" applyFont="1" applyFill="1" applyBorder="1" applyAlignment="1" applyProtection="1">
      <alignment vertical="center" wrapText="1"/>
    </xf>
    <xf numFmtId="10" fontId="29" fillId="10" borderId="30" xfId="0" applyNumberFormat="1" applyFont="1" applyFill="1" applyBorder="1" applyAlignment="1" applyProtection="1">
      <alignment horizontal="center" vertical="center"/>
    </xf>
    <xf numFmtId="9" fontId="32" fillId="10" borderId="46" xfId="0" applyNumberFormat="1" applyFont="1" applyFill="1" applyBorder="1" applyAlignment="1" applyProtection="1">
      <alignment horizontal="center" vertical="center" wrapText="1"/>
    </xf>
    <xf numFmtId="166" fontId="0" fillId="10" borderId="0" xfId="0" applyNumberFormat="1" applyFont="1" applyFill="1" applyAlignment="1" applyProtection="1">
      <alignment vertical="center" wrapText="1"/>
    </xf>
    <xf numFmtId="9" fontId="29" fillId="10" borderId="0" xfId="0" applyNumberFormat="1" applyFont="1" applyFill="1" applyAlignment="1" applyProtection="1">
      <alignment horizontal="center" vertical="center" wrapText="1"/>
    </xf>
    <xf numFmtId="0" fontId="0" fillId="10" borderId="0" xfId="0" applyFont="1" applyFill="1" applyBorder="1" applyAlignment="1" applyProtection="1">
      <alignment horizontal="center" vertical="center"/>
    </xf>
    <xf numFmtId="169" fontId="29" fillId="10" borderId="30" xfId="0" applyNumberFormat="1" applyFont="1" applyFill="1" applyBorder="1" applyAlignment="1" applyProtection="1">
      <alignment horizontal="center" vertical="center"/>
    </xf>
    <xf numFmtId="9" fontId="25" fillId="10" borderId="3" xfId="0" applyNumberFormat="1" applyFont="1" applyFill="1" applyBorder="1" applyAlignment="1" applyProtection="1">
      <alignment horizontal="center" vertical="center" wrapText="1"/>
    </xf>
    <xf numFmtId="9" fontId="0" fillId="10" borderId="0" xfId="0" applyNumberFormat="1" applyFont="1" applyFill="1" applyAlignment="1" applyProtection="1">
      <alignment horizontal="center" vertical="center" wrapText="1"/>
    </xf>
    <xf numFmtId="0" fontId="0" fillId="10" borderId="0" xfId="0" applyFill="1" applyAlignment="1" applyProtection="1"/>
    <xf numFmtId="0" fontId="0" fillId="10" borderId="0" xfId="0" applyFill="1" applyAlignment="1" applyProtection="1">
      <alignment wrapText="1"/>
    </xf>
    <xf numFmtId="0" fontId="18" fillId="10" borderId="0" xfId="0" applyFont="1" applyFill="1" applyAlignment="1" applyProtection="1">
      <alignment wrapText="1"/>
    </xf>
    <xf numFmtId="0" fontId="18" fillId="10" borderId="0" xfId="0" applyFont="1" applyFill="1" applyProtection="1"/>
    <xf numFmtId="0" fontId="9" fillId="10" borderId="0" xfId="0" applyFont="1" applyFill="1" applyProtection="1"/>
    <xf numFmtId="0" fontId="9" fillId="10" borderId="0" xfId="0" applyFont="1" applyFill="1" applyAlignment="1" applyProtection="1">
      <alignment wrapText="1"/>
    </xf>
    <xf numFmtId="0" fontId="110" fillId="10" borderId="0" xfId="0" applyFont="1" applyFill="1" applyAlignment="1" applyProtection="1">
      <alignment wrapText="1"/>
    </xf>
    <xf numFmtId="0" fontId="110" fillId="10" borderId="0" xfId="0" applyFont="1" applyFill="1" applyProtection="1"/>
    <xf numFmtId="0" fontId="18" fillId="0" borderId="0" xfId="0" applyFont="1" applyFill="1" applyBorder="1" applyAlignment="1" applyProtection="1">
      <alignment horizontal="center" wrapText="1"/>
    </xf>
    <xf numFmtId="0" fontId="20" fillId="0" borderId="15" xfId="0" applyFont="1" applyBorder="1" applyAlignment="1" applyProtection="1">
      <alignment vertical="center" wrapText="1"/>
    </xf>
    <xf numFmtId="9" fontId="122" fillId="3" borderId="26" xfId="0" applyNumberFormat="1" applyFont="1" applyFill="1" applyBorder="1" applyAlignment="1" applyProtection="1">
      <alignment horizontal="center" vertical="center" wrapText="1"/>
    </xf>
    <xf numFmtId="0" fontId="18" fillId="0" borderId="15" xfId="0" applyFont="1" applyBorder="1" applyAlignment="1" applyProtection="1">
      <alignment vertical="center" wrapText="1"/>
    </xf>
    <xf numFmtId="9" fontId="122" fillId="26" borderId="0" xfId="0" applyNumberFormat="1" applyFont="1" applyFill="1" applyBorder="1" applyAlignment="1" applyProtection="1">
      <alignment horizontal="center" vertical="center" wrapText="1"/>
    </xf>
    <xf numFmtId="0" fontId="18" fillId="0" borderId="15" xfId="0" applyFont="1" applyFill="1" applyBorder="1" applyAlignment="1" applyProtection="1">
      <alignment vertical="center" wrapText="1"/>
    </xf>
    <xf numFmtId="0" fontId="18" fillId="0" borderId="0" xfId="0" applyFont="1" applyFill="1" applyBorder="1" applyAlignment="1" applyProtection="1">
      <alignment vertical="center" wrapText="1"/>
    </xf>
    <xf numFmtId="165" fontId="18" fillId="0" borderId="0" xfId="0" applyNumberFormat="1" applyFont="1" applyFill="1" applyBorder="1" applyAlignment="1" applyProtection="1">
      <alignment horizontal="center" wrapText="1"/>
    </xf>
    <xf numFmtId="0" fontId="20" fillId="0" borderId="0" xfId="0" applyFont="1" applyBorder="1" applyAlignment="1" applyProtection="1">
      <alignment vertical="center" wrapText="1"/>
    </xf>
    <xf numFmtId="9" fontId="122" fillId="4" borderId="27" xfId="0" applyNumberFormat="1" applyFont="1" applyFill="1" applyBorder="1" applyAlignment="1" applyProtection="1">
      <alignment horizontal="center" vertical="center" wrapText="1"/>
    </xf>
    <xf numFmtId="0" fontId="18" fillId="0" borderId="0" xfId="0" applyFont="1" applyBorder="1" applyAlignment="1" applyProtection="1">
      <alignment vertical="center" wrapText="1"/>
    </xf>
    <xf numFmtId="9" fontId="123" fillId="5" borderId="27" xfId="0" applyNumberFormat="1" applyFont="1" applyFill="1" applyBorder="1" applyAlignment="1" applyProtection="1">
      <alignment horizontal="center" vertical="center" wrapText="1"/>
    </xf>
    <xf numFmtId="9" fontId="123" fillId="26" borderId="0" xfId="0" applyNumberFormat="1" applyFont="1" applyFill="1" applyBorder="1" applyAlignment="1" applyProtection="1">
      <alignment horizontal="center" vertical="center" wrapText="1"/>
    </xf>
    <xf numFmtId="9" fontId="122" fillId="6" borderId="27" xfId="0" applyNumberFormat="1" applyFont="1" applyFill="1" applyBorder="1" applyAlignment="1" applyProtection="1">
      <alignment horizontal="center" vertical="center" wrapText="1"/>
    </xf>
    <xf numFmtId="0" fontId="20" fillId="0" borderId="20" xfId="0" applyFont="1" applyBorder="1" applyAlignment="1" applyProtection="1">
      <alignment vertical="center" wrapText="1"/>
    </xf>
    <xf numFmtId="9" fontId="122" fillId="8" borderId="29" xfId="0" applyNumberFormat="1" applyFont="1" applyFill="1" applyBorder="1" applyAlignment="1" applyProtection="1">
      <alignment horizontal="center" vertical="center" wrapText="1"/>
    </xf>
    <xf numFmtId="0" fontId="18" fillId="0" borderId="20" xfId="0" applyFont="1" applyBorder="1" applyAlignment="1" applyProtection="1">
      <alignment vertical="center" wrapText="1"/>
    </xf>
    <xf numFmtId="0" fontId="18" fillId="0" borderId="20" xfId="0" applyFont="1" applyFill="1" applyBorder="1" applyAlignment="1" applyProtection="1">
      <alignment vertical="center" wrapText="1"/>
    </xf>
    <xf numFmtId="0" fontId="18" fillId="10" borderId="0" xfId="0" applyFont="1" applyFill="1" applyBorder="1" applyAlignment="1" applyProtection="1">
      <alignment wrapText="1"/>
    </xf>
    <xf numFmtId="0" fontId="18" fillId="0" borderId="0" xfId="0" applyFont="1" applyAlignment="1" applyProtection="1">
      <alignment wrapText="1"/>
    </xf>
    <xf numFmtId="9" fontId="122" fillId="7" borderId="27" xfId="0" applyNumberFormat="1" applyFont="1" applyFill="1" applyBorder="1" applyAlignment="1" applyProtection="1">
      <alignment horizontal="center" vertical="center" wrapText="1"/>
    </xf>
    <xf numFmtId="0" fontId="20" fillId="0" borderId="15" xfId="0" applyFont="1" applyFill="1" applyBorder="1" applyAlignment="1" applyProtection="1">
      <alignment vertical="center" wrapText="1"/>
    </xf>
    <xf numFmtId="0" fontId="20" fillId="0" borderId="0" xfId="0" applyFont="1" applyFill="1" applyBorder="1" applyAlignment="1" applyProtection="1">
      <alignment vertical="center" wrapText="1"/>
    </xf>
    <xf numFmtId="0" fontId="20" fillId="0" borderId="20" xfId="0" applyFont="1" applyFill="1" applyBorder="1" applyAlignment="1" applyProtection="1">
      <alignment vertical="center" wrapText="1"/>
    </xf>
    <xf numFmtId="165" fontId="18" fillId="10" borderId="0" xfId="0" applyNumberFormat="1" applyFont="1" applyFill="1" applyBorder="1" applyAlignment="1" applyProtection="1">
      <alignment horizontal="center" wrapText="1"/>
    </xf>
    <xf numFmtId="0" fontId="18" fillId="0" borderId="13" xfId="0" applyFont="1" applyBorder="1" applyAlignment="1" applyProtection="1">
      <alignment vertical="center" wrapText="1"/>
    </xf>
    <xf numFmtId="9" fontId="122" fillId="3" borderId="28" xfId="0" applyNumberFormat="1" applyFont="1" applyFill="1" applyBorder="1" applyAlignment="1" applyProtection="1">
      <alignment horizontal="center" vertical="center" wrapText="1"/>
    </xf>
    <xf numFmtId="9" fontId="124" fillId="3" borderId="26" xfId="0" applyNumberFormat="1" applyFont="1" applyFill="1" applyBorder="1" applyAlignment="1" applyProtection="1">
      <alignment horizontal="center" vertical="center" wrapText="1"/>
    </xf>
    <xf numFmtId="9" fontId="124" fillId="4" borderId="27" xfId="0" applyNumberFormat="1" applyFont="1" applyFill="1" applyBorder="1" applyAlignment="1" applyProtection="1">
      <alignment horizontal="center" vertical="center" wrapText="1"/>
    </xf>
    <xf numFmtId="9" fontId="125" fillId="5" borderId="27" xfId="0" applyNumberFormat="1" applyFont="1" applyFill="1" applyBorder="1" applyAlignment="1" applyProtection="1">
      <alignment horizontal="center" vertical="center" wrapText="1"/>
    </xf>
    <xf numFmtId="9" fontId="124" fillId="6" borderId="27" xfId="0" applyNumberFormat="1" applyFont="1" applyFill="1" applyBorder="1" applyAlignment="1" applyProtection="1">
      <alignment horizontal="center" vertical="center" wrapText="1"/>
    </xf>
    <xf numFmtId="0" fontId="18" fillId="0" borderId="8" xfId="0" applyFont="1" applyBorder="1" applyAlignment="1" applyProtection="1">
      <alignment vertical="center" wrapText="1"/>
    </xf>
    <xf numFmtId="9" fontId="122" fillId="8" borderId="25" xfId="0" applyNumberFormat="1" applyFont="1" applyFill="1" applyBorder="1" applyAlignment="1" applyProtection="1">
      <alignment horizontal="center" vertical="center" wrapText="1"/>
    </xf>
    <xf numFmtId="9" fontId="124" fillId="8" borderId="29" xfId="0" applyNumberFormat="1" applyFont="1" applyFill="1" applyBorder="1" applyAlignment="1" applyProtection="1">
      <alignment horizontal="center" vertical="center" wrapText="1"/>
    </xf>
    <xf numFmtId="0" fontId="92" fillId="10" borderId="0" xfId="0" applyFont="1" applyFill="1" applyBorder="1" applyAlignment="1" applyProtection="1">
      <alignment horizontal="center" wrapText="1"/>
    </xf>
    <xf numFmtId="0" fontId="92" fillId="0" borderId="26" xfId="0" applyFont="1" applyBorder="1" applyAlignment="1" applyProtection="1">
      <alignment horizontal="center" vertical="center" wrapText="1"/>
    </xf>
    <xf numFmtId="9" fontId="122" fillId="3" borderId="27" xfId="0" applyNumberFormat="1" applyFont="1" applyFill="1" applyBorder="1" applyAlignment="1" applyProtection="1">
      <alignment horizontal="center" vertical="center" wrapText="1"/>
    </xf>
    <xf numFmtId="0" fontId="18" fillId="10" borderId="0" xfId="0" applyFont="1" applyFill="1" applyAlignment="1" applyProtection="1">
      <alignment horizontal="right" wrapText="1"/>
    </xf>
    <xf numFmtId="0" fontId="18" fillId="0" borderId="26" xfId="0" applyFont="1" applyBorder="1" applyAlignment="1" applyProtection="1">
      <alignment horizontal="center" vertical="center" wrapText="1"/>
    </xf>
    <xf numFmtId="0" fontId="121" fillId="0" borderId="0" xfId="0" applyFont="1" applyBorder="1" applyAlignment="1" applyProtection="1">
      <alignment vertical="center" wrapText="1"/>
    </xf>
    <xf numFmtId="0" fontId="18" fillId="10" borderId="0" xfId="0" applyFont="1" applyFill="1" applyBorder="1" applyProtection="1"/>
    <xf numFmtId="0" fontId="0" fillId="0" borderId="0" xfId="0" applyProtection="1"/>
    <xf numFmtId="0" fontId="18" fillId="0" borderId="0" xfId="0" applyFont="1" applyProtection="1"/>
    <xf numFmtId="17" fontId="24" fillId="10" borderId="0" xfId="1323" applyNumberFormat="1" applyFont="1" applyFill="1" applyProtection="1">
      <protection locked="0"/>
    </xf>
    <xf numFmtId="0" fontId="24" fillId="10" borderId="0" xfId="1323" applyFont="1" applyFill="1" applyProtection="1">
      <protection locked="0"/>
    </xf>
    <xf numFmtId="0" fontId="29" fillId="10" borderId="0" xfId="1323" applyFont="1" applyFill="1" applyProtection="1">
      <protection locked="0"/>
    </xf>
    <xf numFmtId="0" fontId="61" fillId="19" borderId="1" xfId="1323" applyFont="1" applyFill="1" applyBorder="1" applyAlignment="1" applyProtection="1">
      <alignment horizontal="center" vertical="center"/>
    </xf>
    <xf numFmtId="0" fontId="61" fillId="19" borderId="2" xfId="1323" applyFont="1" applyFill="1" applyBorder="1" applyAlignment="1" applyProtection="1">
      <alignment horizontal="center" vertical="center"/>
    </xf>
    <xf numFmtId="0" fontId="65" fillId="10" borderId="1" xfId="1323" applyFont="1" applyFill="1" applyBorder="1" applyAlignment="1" applyProtection="1">
      <alignment vertical="center" wrapText="1"/>
    </xf>
    <xf numFmtId="0" fontId="60" fillId="10" borderId="0" xfId="1323" applyFont="1" applyFill="1" applyProtection="1"/>
    <xf numFmtId="0" fontId="73" fillId="10" borderId="1" xfId="1323" applyFont="1" applyFill="1" applyBorder="1" applyProtection="1"/>
    <xf numFmtId="0" fontId="61" fillId="10" borderId="1" xfId="1323" applyFont="1" applyFill="1" applyBorder="1" applyProtection="1"/>
    <xf numFmtId="0" fontId="82" fillId="10" borderId="0" xfId="0" applyFont="1" applyFill="1" applyBorder="1" applyAlignment="1" applyProtection="1">
      <alignment horizontal="center" vertical="center" wrapText="1"/>
      <protection locked="0"/>
    </xf>
    <xf numFmtId="0" fontId="85" fillId="10" borderId="0" xfId="0" applyFont="1" applyFill="1" applyBorder="1" applyAlignment="1" applyProtection="1">
      <alignment vertical="center" wrapText="1"/>
      <protection locked="0"/>
    </xf>
    <xf numFmtId="0" fontId="85" fillId="25" borderId="0" xfId="0" applyFont="1" applyFill="1" applyBorder="1" applyAlignment="1" applyProtection="1">
      <alignment vertical="center" wrapText="1"/>
      <protection locked="0"/>
    </xf>
    <xf numFmtId="0" fontId="0" fillId="10" borderId="103" xfId="0" applyFont="1" applyFill="1" applyBorder="1" applyAlignment="1" applyProtection="1">
      <alignment vertical="center" wrapText="1"/>
    </xf>
    <xf numFmtId="0" fontId="0" fillId="10" borderId="104" xfId="0" applyFont="1" applyFill="1" applyBorder="1" applyAlignment="1" applyProtection="1">
      <alignment horizontal="left" vertical="center" wrapText="1"/>
    </xf>
    <xf numFmtId="2" fontId="0" fillId="10" borderId="104" xfId="0" applyNumberFormat="1" applyFont="1" applyFill="1" applyBorder="1" applyAlignment="1" applyProtection="1">
      <alignment horizontal="left" vertical="center" wrapText="1"/>
    </xf>
    <xf numFmtId="0" fontId="0" fillId="11" borderId="0" xfId="0" applyFont="1" applyFill="1" applyBorder="1" applyAlignment="1" applyProtection="1">
      <alignment vertical="center" wrapText="1"/>
    </xf>
    <xf numFmtId="0" fontId="0" fillId="10" borderId="75" xfId="0" applyFont="1" applyFill="1" applyBorder="1" applyAlignment="1" applyProtection="1">
      <alignment vertical="center" wrapText="1"/>
    </xf>
    <xf numFmtId="0" fontId="0" fillId="14" borderId="75" xfId="0" applyFont="1" applyFill="1" applyBorder="1" applyAlignment="1" applyProtection="1">
      <alignment vertical="center" wrapText="1"/>
    </xf>
    <xf numFmtId="0" fontId="0" fillId="24" borderId="0" xfId="0" applyFont="1" applyFill="1" applyBorder="1" applyAlignment="1" applyProtection="1">
      <alignment horizontal="left" vertical="center" wrapText="1"/>
    </xf>
    <xf numFmtId="0" fontId="0" fillId="15" borderId="0" xfId="0" applyFont="1" applyFill="1" applyBorder="1" applyAlignment="1" applyProtection="1">
      <alignment vertical="center" wrapText="1"/>
    </xf>
    <xf numFmtId="0" fontId="92" fillId="10" borderId="0" xfId="0" applyFont="1" applyFill="1" applyBorder="1" applyAlignment="1" applyProtection="1">
      <alignment vertical="center" wrapText="1"/>
    </xf>
    <xf numFmtId="0" fontId="0" fillId="14" borderId="0" xfId="0" applyFont="1" applyFill="1" applyBorder="1" applyAlignment="1" applyProtection="1">
      <alignment vertical="center" wrapText="1"/>
    </xf>
    <xf numFmtId="9" fontId="128" fillId="10" borderId="64" xfId="0" applyNumberFormat="1" applyFont="1" applyFill="1" applyBorder="1" applyAlignment="1" applyProtection="1">
      <alignment horizontal="center" vertical="center" wrapText="1"/>
    </xf>
    <xf numFmtId="0" fontId="0" fillId="10" borderId="49" xfId="0" applyFont="1" applyFill="1" applyBorder="1" applyAlignment="1" applyProtection="1">
      <alignment vertical="center" wrapText="1"/>
    </xf>
    <xf numFmtId="0" fontId="0" fillId="10" borderId="50" xfId="0" applyFill="1" applyBorder="1" applyProtection="1"/>
    <xf numFmtId="0" fontId="29" fillId="10" borderId="0" xfId="0" applyFont="1" applyFill="1" applyBorder="1" applyAlignment="1" applyProtection="1">
      <alignment horizontal="center"/>
    </xf>
    <xf numFmtId="9" fontId="49" fillId="10" borderId="0" xfId="0" applyNumberFormat="1" applyFont="1" applyFill="1" applyBorder="1" applyAlignment="1" applyProtection="1">
      <alignment horizontal="center" vertical="center" wrapText="1"/>
    </xf>
    <xf numFmtId="9" fontId="23" fillId="10" borderId="0" xfId="0" applyNumberFormat="1" applyFont="1" applyFill="1" applyBorder="1" applyAlignment="1" applyProtection="1">
      <alignment vertical="center" wrapText="1"/>
    </xf>
    <xf numFmtId="0" fontId="0" fillId="10" borderId="49" xfId="0" applyFill="1" applyBorder="1" applyAlignment="1" applyProtection="1">
      <alignment vertical="center"/>
    </xf>
    <xf numFmtId="0" fontId="0" fillId="10" borderId="49" xfId="0" applyFill="1" applyBorder="1" applyProtection="1"/>
    <xf numFmtId="0" fontId="0" fillId="10" borderId="0" xfId="0" applyFill="1" applyBorder="1" applyAlignment="1" applyProtection="1"/>
    <xf numFmtId="0" fontId="15" fillId="10" borderId="0" xfId="0" applyFont="1" applyFill="1" applyBorder="1" applyProtection="1"/>
    <xf numFmtId="0" fontId="0" fillId="10" borderId="51" xfId="0" applyFill="1" applyBorder="1" applyProtection="1"/>
    <xf numFmtId="0" fontId="0" fillId="10" borderId="52" xfId="0" applyFill="1" applyBorder="1" applyProtection="1"/>
    <xf numFmtId="0" fontId="0" fillId="10" borderId="53" xfId="0" applyFill="1" applyBorder="1" applyProtection="1"/>
    <xf numFmtId="0" fontId="50" fillId="10" borderId="49" xfId="0" applyFont="1" applyFill="1" applyBorder="1" applyAlignment="1" applyProtection="1">
      <alignment horizontal="center" vertical="center"/>
    </xf>
    <xf numFmtId="0" fontId="50" fillId="10" borderId="0" xfId="0" applyFont="1" applyFill="1" applyBorder="1" applyAlignment="1" applyProtection="1">
      <alignment horizontal="center" vertical="center"/>
    </xf>
    <xf numFmtId="0" fontId="44" fillId="10" borderId="0" xfId="0" applyFont="1" applyFill="1" applyBorder="1" applyAlignment="1" applyProtection="1">
      <alignment horizontal="center" textRotation="90" wrapText="1"/>
    </xf>
    <xf numFmtId="0" fontId="0" fillId="10" borderId="0" xfId="1324" applyFont="1" applyFill="1" applyAlignment="1" applyProtection="1"/>
    <xf numFmtId="0" fontId="0" fillId="10" borderId="85" xfId="1324" applyFont="1" applyFill="1" applyBorder="1" applyAlignment="1" applyProtection="1"/>
    <xf numFmtId="0" fontId="0" fillId="10" borderId="88" xfId="1324" applyFont="1" applyFill="1" applyBorder="1" applyAlignment="1" applyProtection="1"/>
    <xf numFmtId="0" fontId="76" fillId="10" borderId="0" xfId="1324" applyFont="1" applyFill="1" applyAlignment="1" applyProtection="1"/>
    <xf numFmtId="0" fontId="76" fillId="10" borderId="0" xfId="1324" applyFont="1" applyFill="1" applyAlignment="1" applyProtection="1">
      <alignment horizontal="center"/>
    </xf>
    <xf numFmtId="0" fontId="0" fillId="10" borderId="87" xfId="1324" applyFont="1" applyFill="1" applyBorder="1" applyAlignment="1" applyProtection="1"/>
    <xf numFmtId="0" fontId="0" fillId="10" borderId="0" xfId="1324" applyFont="1" applyFill="1" applyBorder="1" applyAlignment="1" applyProtection="1"/>
    <xf numFmtId="0" fontId="76" fillId="10" borderId="0" xfId="1324" applyFont="1" applyFill="1" applyBorder="1" applyAlignment="1" applyProtection="1"/>
    <xf numFmtId="0" fontId="76" fillId="10" borderId="88" xfId="1324" applyFont="1" applyFill="1" applyBorder="1" applyAlignment="1" applyProtection="1"/>
    <xf numFmtId="0" fontId="0" fillId="10" borderId="0" xfId="1324" applyFont="1" applyFill="1" applyAlignment="1" applyProtection="1">
      <alignment wrapText="1"/>
    </xf>
    <xf numFmtId="0" fontId="0" fillId="10" borderId="87" xfId="1324" applyFont="1" applyFill="1" applyBorder="1" applyAlignment="1" applyProtection="1">
      <alignment wrapText="1"/>
    </xf>
    <xf numFmtId="0" fontId="0" fillId="10" borderId="0" xfId="1324" applyFont="1" applyFill="1" applyBorder="1" applyAlignment="1" applyProtection="1">
      <alignment wrapText="1"/>
    </xf>
    <xf numFmtId="0" fontId="76" fillId="10" borderId="0" xfId="1324" applyFont="1" applyFill="1" applyBorder="1" applyAlignment="1" applyProtection="1">
      <alignment wrapText="1"/>
    </xf>
    <xf numFmtId="0" fontId="76" fillId="10" borderId="88" xfId="1324" applyFont="1" applyFill="1" applyBorder="1" applyAlignment="1" applyProtection="1">
      <alignment wrapText="1"/>
    </xf>
    <xf numFmtId="0" fontId="76" fillId="10" borderId="0" xfId="1324" applyFont="1" applyFill="1" applyAlignment="1" applyProtection="1">
      <alignment wrapText="1"/>
    </xf>
    <xf numFmtId="0" fontId="0" fillId="10" borderId="0" xfId="1324" applyFont="1" applyFill="1" applyAlignment="1" applyProtection="1">
      <alignment vertical="center"/>
    </xf>
    <xf numFmtId="0" fontId="0" fillId="10" borderId="87" xfId="1324" applyFont="1" applyFill="1" applyBorder="1" applyAlignment="1" applyProtection="1">
      <alignment vertical="center"/>
    </xf>
    <xf numFmtId="0" fontId="0" fillId="10" borderId="0" xfId="1324" applyFont="1" applyFill="1" applyBorder="1" applyAlignment="1" applyProtection="1">
      <alignment vertical="center"/>
    </xf>
    <xf numFmtId="0" fontId="0" fillId="10" borderId="88" xfId="1324" applyFont="1" applyFill="1" applyBorder="1" applyAlignment="1" applyProtection="1">
      <alignment vertical="center"/>
    </xf>
    <xf numFmtId="0" fontId="76" fillId="10" borderId="0" xfId="1324" applyFont="1" applyFill="1" applyAlignment="1" applyProtection="1">
      <alignment vertical="center"/>
    </xf>
    <xf numFmtId="0" fontId="76" fillId="10" borderId="0" xfId="1324" applyFont="1" applyFill="1" applyAlignment="1" applyProtection="1">
      <alignment horizontal="center" vertical="center"/>
    </xf>
    <xf numFmtId="164" fontId="74" fillId="10" borderId="0" xfId="1325" applyFont="1" applyFill="1" applyBorder="1" applyAlignment="1" applyProtection="1"/>
    <xf numFmtId="164" fontId="77" fillId="10" borderId="0" xfId="1325" applyFont="1" applyFill="1" applyBorder="1" applyAlignment="1" applyProtection="1">
      <alignment horizontal="left"/>
    </xf>
    <xf numFmtId="9" fontId="0" fillId="10" borderId="0" xfId="1327" applyFont="1" applyFill="1" applyBorder="1" applyAlignment="1" applyProtection="1">
      <alignment horizontal="center"/>
    </xf>
    <xf numFmtId="0" fontId="0" fillId="10" borderId="89" xfId="1324" applyFont="1" applyFill="1" applyBorder="1" applyAlignment="1" applyProtection="1"/>
    <xf numFmtId="0" fontId="0" fillId="10" borderId="90" xfId="1324" applyFont="1" applyFill="1" applyBorder="1" applyAlignment="1" applyProtection="1"/>
    <xf numFmtId="0" fontId="0" fillId="10" borderId="91" xfId="1324" applyFont="1" applyFill="1" applyBorder="1" applyAlignment="1" applyProtection="1"/>
    <xf numFmtId="0" fontId="112" fillId="10" borderId="0" xfId="1324" applyFont="1" applyFill="1" applyBorder="1" applyAlignment="1" applyProtection="1">
      <alignment vertical="center"/>
    </xf>
    <xf numFmtId="0" fontId="44" fillId="10" borderId="0" xfId="0" applyFont="1" applyFill="1" applyBorder="1" applyAlignment="1" applyProtection="1">
      <alignment textRotation="90" wrapText="1"/>
    </xf>
    <xf numFmtId="0" fontId="84" fillId="10" borderId="127" xfId="0" applyFont="1" applyFill="1" applyBorder="1" applyAlignment="1" applyProtection="1">
      <alignment horizontal="center" vertical="center" wrapText="1"/>
    </xf>
    <xf numFmtId="0" fontId="0" fillId="10" borderId="127" xfId="0" applyFont="1" applyFill="1" applyBorder="1" applyAlignment="1" applyProtection="1">
      <alignment vertical="center" wrapText="1"/>
      <protection locked="0"/>
    </xf>
    <xf numFmtId="0" fontId="119" fillId="35" borderId="0" xfId="0" applyFont="1" applyFill="1" applyAlignment="1" applyProtection="1">
      <alignment horizontal="left" vertical="top"/>
      <protection locked="0"/>
    </xf>
    <xf numFmtId="0" fontId="31" fillId="11" borderId="33" xfId="0" applyFont="1" applyFill="1" applyBorder="1" applyAlignment="1" applyProtection="1">
      <alignment horizontal="center" vertical="center" wrapText="1"/>
      <protection locked="0"/>
    </xf>
    <xf numFmtId="0" fontId="82" fillId="10" borderId="0" xfId="0" applyFont="1" applyFill="1" applyBorder="1" applyAlignment="1" applyProtection="1">
      <alignment vertical="center" wrapText="1"/>
      <protection locked="0"/>
    </xf>
    <xf numFmtId="0" fontId="84" fillId="10" borderId="103" xfId="0" applyFont="1" applyFill="1" applyBorder="1" applyAlignment="1" applyProtection="1">
      <alignment horizontal="center" vertical="center" wrapText="1"/>
    </xf>
    <xf numFmtId="0" fontId="102" fillId="10" borderId="0" xfId="0" applyFont="1" applyFill="1" applyBorder="1" applyAlignment="1" applyProtection="1">
      <alignment vertical="center" wrapText="1"/>
    </xf>
    <xf numFmtId="0" fontId="102" fillId="10" borderId="0" xfId="0" applyFont="1" applyFill="1" applyBorder="1" applyAlignment="1" applyProtection="1">
      <alignment horizontal="left" vertical="center" wrapText="1"/>
    </xf>
    <xf numFmtId="0" fontId="41" fillId="10" borderId="0" xfId="0" applyFont="1" applyFill="1" applyBorder="1" applyAlignment="1" applyProtection="1">
      <alignment horizontal="left" vertical="center" wrapText="1"/>
    </xf>
    <xf numFmtId="0" fontId="41" fillId="10" borderId="104" xfId="0" applyFont="1" applyFill="1" applyBorder="1" applyAlignment="1" applyProtection="1">
      <alignment horizontal="left" vertical="center" wrapText="1"/>
    </xf>
    <xf numFmtId="2" fontId="102" fillId="10" borderId="0" xfId="0" applyNumberFormat="1" applyFont="1" applyFill="1" applyBorder="1" applyAlignment="1" applyProtection="1">
      <alignment horizontal="left" vertical="center" wrapText="1"/>
    </xf>
    <xf numFmtId="2" fontId="29" fillId="10" borderId="0" xfId="0" applyNumberFormat="1" applyFont="1" applyFill="1" applyBorder="1" applyAlignment="1" applyProtection="1">
      <alignment horizontal="left" vertical="center" wrapText="1"/>
    </xf>
    <xf numFmtId="2" fontId="29" fillId="10" borderId="104" xfId="0" applyNumberFormat="1" applyFont="1" applyFill="1" applyBorder="1" applyAlignment="1" applyProtection="1">
      <alignment horizontal="left" vertical="center" wrapText="1"/>
    </xf>
    <xf numFmtId="0" fontId="82" fillId="10" borderId="122" xfId="0" applyFont="1" applyFill="1" applyBorder="1" applyAlignment="1" applyProtection="1">
      <alignment horizontal="center" vertical="center" wrapText="1"/>
    </xf>
    <xf numFmtId="0" fontId="82" fillId="10" borderId="119" xfId="0" applyFont="1" applyFill="1" applyBorder="1" applyAlignment="1" applyProtection="1">
      <alignment horizontal="center" vertical="center" wrapText="1"/>
    </xf>
    <xf numFmtId="0" fontId="85" fillId="27" borderId="0" xfId="0" applyFont="1" applyFill="1" applyBorder="1" applyAlignment="1" applyProtection="1">
      <alignment vertical="center" wrapText="1"/>
    </xf>
    <xf numFmtId="0" fontId="54" fillId="30" borderId="0" xfId="0" applyFont="1" applyFill="1" applyBorder="1" applyAlignment="1" applyProtection="1">
      <alignment vertical="center" wrapText="1"/>
    </xf>
    <xf numFmtId="0" fontId="7" fillId="10" borderId="0" xfId="0" applyFont="1" applyFill="1" applyBorder="1" applyAlignment="1" applyProtection="1">
      <alignment horizontal="center" vertical="center" wrapText="1"/>
    </xf>
    <xf numFmtId="0" fontId="0" fillId="28" borderId="0" xfId="0" applyFont="1" applyFill="1" applyBorder="1" applyAlignment="1" applyProtection="1">
      <alignment vertical="center" wrapText="1"/>
    </xf>
    <xf numFmtId="17" fontId="48" fillId="10" borderId="0" xfId="0" applyNumberFormat="1" applyFont="1" applyFill="1" applyBorder="1" applyAlignment="1" applyProtection="1">
      <alignment vertical="center" wrapText="1"/>
    </xf>
    <xf numFmtId="0" fontId="29" fillId="29" borderId="0" xfId="0" applyFont="1" applyFill="1" applyBorder="1" applyAlignment="1" applyProtection="1">
      <alignment vertical="center" wrapText="1"/>
    </xf>
    <xf numFmtId="0" fontId="46" fillId="29" borderId="0" xfId="0" applyFont="1" applyFill="1" applyBorder="1" applyAlignment="1" applyProtection="1">
      <alignment horizontal="right" vertical="center" wrapText="1"/>
    </xf>
    <xf numFmtId="0" fontId="82" fillId="10" borderId="128" xfId="0" applyFont="1" applyFill="1" applyBorder="1" applyAlignment="1" applyProtection="1">
      <alignment vertical="center" wrapText="1"/>
    </xf>
    <xf numFmtId="17" fontId="82" fillId="10" borderId="128" xfId="0" applyNumberFormat="1" applyFont="1" applyFill="1" applyBorder="1" applyAlignment="1" applyProtection="1">
      <alignment horizontal="center" vertical="center" wrapText="1"/>
      <protection locked="0"/>
    </xf>
    <xf numFmtId="0" fontId="82" fillId="31" borderId="82" xfId="0" applyFont="1" applyFill="1" applyBorder="1" applyAlignment="1" applyProtection="1">
      <alignment vertical="center" wrapText="1"/>
    </xf>
    <xf numFmtId="0" fontId="82" fillId="31" borderId="83" xfId="0" applyFont="1" applyFill="1" applyBorder="1" applyAlignment="1" applyProtection="1">
      <alignment vertical="center" wrapText="1"/>
    </xf>
    <xf numFmtId="0" fontId="0" fillId="36" borderId="0" xfId="0" applyFill="1"/>
    <xf numFmtId="0" fontId="138" fillId="36" borderId="0" xfId="0" applyFont="1" applyFill="1" applyBorder="1" applyAlignment="1">
      <alignment horizontal="left"/>
    </xf>
    <xf numFmtId="0" fontId="0" fillId="10" borderId="0" xfId="0" applyFill="1" applyAlignment="1">
      <alignment horizontal="left"/>
    </xf>
    <xf numFmtId="0" fontId="105" fillId="10" borderId="0" xfId="0" applyFont="1" applyFill="1" applyBorder="1" applyAlignment="1"/>
    <xf numFmtId="0" fontId="106" fillId="10" borderId="0" xfId="0" applyFont="1" applyFill="1" applyBorder="1" applyAlignment="1"/>
    <xf numFmtId="0" fontId="137" fillId="37" borderId="0" xfId="0" applyFont="1" applyFill="1"/>
    <xf numFmtId="0" fontId="137" fillId="37" borderId="0" xfId="0" applyFont="1" applyFill="1" applyAlignment="1">
      <alignment horizontal="left"/>
    </xf>
    <xf numFmtId="0" fontId="139" fillId="10" borderId="0" xfId="0" applyFont="1" applyFill="1"/>
    <xf numFmtId="0" fontId="139" fillId="0" borderId="0" xfId="0" applyFont="1" applyFill="1" applyBorder="1"/>
    <xf numFmtId="0" fontId="140" fillId="10" borderId="0" xfId="0" applyFont="1" applyFill="1"/>
    <xf numFmtId="0" fontId="140" fillId="36" borderId="0" xfId="0" applyFont="1" applyFill="1"/>
    <xf numFmtId="0" fontId="141" fillId="36" borderId="0" xfId="0" applyFont="1" applyFill="1" applyBorder="1" applyAlignment="1">
      <alignment horizontal="left"/>
    </xf>
    <xf numFmtId="0" fontId="141" fillId="37" borderId="0" xfId="0" applyFont="1" applyFill="1"/>
    <xf numFmtId="0" fontId="141" fillId="37" borderId="0" xfId="0" applyFont="1" applyFill="1" applyBorder="1" applyAlignment="1">
      <alignment horizontal="left"/>
    </xf>
    <xf numFmtId="0" fontId="142" fillId="10" borderId="0" xfId="0" applyFont="1" applyFill="1" applyBorder="1" applyAlignment="1"/>
    <xf numFmtId="0" fontId="142" fillId="38" borderId="0" xfId="0" applyFont="1" applyFill="1" applyBorder="1" applyAlignment="1"/>
    <xf numFmtId="0" fontId="140" fillId="38" borderId="0" xfId="0" applyFont="1" applyFill="1"/>
    <xf numFmtId="0" fontId="0" fillId="38" borderId="0" xfId="0" applyFill="1"/>
    <xf numFmtId="0" fontId="28" fillId="10" borderId="0" xfId="0" applyFont="1" applyFill="1"/>
    <xf numFmtId="0" fontId="0" fillId="39" borderId="0" xfId="0" applyFill="1"/>
    <xf numFmtId="0" fontId="145" fillId="10" borderId="0" xfId="0" applyFont="1" applyFill="1"/>
    <xf numFmtId="0" fontId="145" fillId="10" borderId="0" xfId="0" applyFont="1" applyFill="1" applyBorder="1" applyAlignment="1">
      <alignment horizontal="left"/>
    </xf>
    <xf numFmtId="0" fontId="146" fillId="10" borderId="0" xfId="0" applyFont="1" applyFill="1"/>
    <xf numFmtId="0" fontId="146" fillId="10" borderId="0" xfId="0" applyFont="1" applyFill="1" applyBorder="1" applyAlignment="1">
      <alignment horizontal="left"/>
    </xf>
    <xf numFmtId="0" fontId="147" fillId="10" borderId="0" xfId="0" applyFont="1" applyFill="1"/>
    <xf numFmtId="0" fontId="0" fillId="10" borderId="130" xfId="0" applyFill="1" applyBorder="1"/>
    <xf numFmtId="0" fontId="146" fillId="10" borderId="130" xfId="0" applyFont="1" applyFill="1" applyBorder="1" applyAlignment="1">
      <alignment horizontal="left"/>
    </xf>
    <xf numFmtId="0" fontId="150" fillId="33" borderId="16" xfId="0" applyFont="1" applyFill="1" applyBorder="1" applyAlignment="1">
      <alignment vertical="center"/>
    </xf>
    <xf numFmtId="0" fontId="124" fillId="40" borderId="16" xfId="0" applyFont="1" applyFill="1" applyBorder="1" applyAlignment="1">
      <alignment vertical="center"/>
    </xf>
    <xf numFmtId="0" fontId="8" fillId="10" borderId="0" xfId="0" applyFont="1" applyFill="1" applyBorder="1" applyAlignment="1" applyProtection="1">
      <alignment vertical="center"/>
      <protection locked="0"/>
    </xf>
    <xf numFmtId="0" fontId="134" fillId="10" borderId="0" xfId="0" applyFont="1" applyFill="1" applyBorder="1" applyAlignment="1" applyProtection="1">
      <alignment vertical="center"/>
      <protection locked="0"/>
    </xf>
    <xf numFmtId="0" fontId="28" fillId="17" borderId="3" xfId="0" applyFont="1" applyFill="1" applyBorder="1" applyAlignment="1" applyProtection="1">
      <alignment horizontal="center" vertical="center" wrapText="1"/>
    </xf>
    <xf numFmtId="0" fontId="35" fillId="10" borderId="69" xfId="0" applyFont="1" applyFill="1" applyBorder="1" applyAlignment="1" applyProtection="1">
      <alignment horizontal="left" vertical="center" wrapText="1"/>
    </xf>
    <xf numFmtId="0" fontId="41" fillId="10" borderId="114" xfId="0" applyFont="1" applyFill="1" applyBorder="1" applyAlignment="1" applyProtection="1">
      <alignment horizontal="right"/>
    </xf>
    <xf numFmtId="0" fontId="0" fillId="10" borderId="0" xfId="0" applyFill="1" applyAlignment="1" applyProtection="1">
      <alignment horizontal="center" vertical="center"/>
    </xf>
    <xf numFmtId="165" fontId="151" fillId="10" borderId="2" xfId="0" applyNumberFormat="1" applyFont="1" applyFill="1" applyBorder="1" applyAlignment="1" applyProtection="1">
      <alignment horizontal="center" vertical="center" wrapText="1"/>
    </xf>
    <xf numFmtId="165" fontId="152" fillId="10" borderId="3" xfId="0" applyNumberFormat="1" applyFont="1" applyFill="1" applyBorder="1" applyAlignment="1" applyProtection="1">
      <alignment horizontal="center" vertical="center" wrapText="1"/>
    </xf>
    <xf numFmtId="165" fontId="152" fillId="10" borderId="23" xfId="0" applyNumberFormat="1" applyFont="1" applyFill="1" applyBorder="1" applyAlignment="1" applyProtection="1">
      <alignment horizontal="center" vertical="center" wrapText="1"/>
    </xf>
    <xf numFmtId="0" fontId="18" fillId="10" borderId="46" xfId="0" applyFont="1" applyFill="1" applyBorder="1" applyAlignment="1" applyProtection="1">
      <alignment vertical="center" wrapText="1"/>
    </xf>
    <xf numFmtId="170" fontId="18" fillId="10" borderId="46" xfId="2303" applyNumberFormat="1" applyFont="1" applyFill="1" applyBorder="1" applyAlignment="1" applyProtection="1">
      <alignment horizontal="left" vertical="center" wrapText="1"/>
    </xf>
    <xf numFmtId="0" fontId="18" fillId="10" borderId="0" xfId="0" applyFont="1" applyFill="1" applyAlignment="1" applyProtection="1">
      <alignment vertical="center"/>
    </xf>
    <xf numFmtId="170" fontId="18" fillId="10" borderId="0" xfId="2303" applyNumberFormat="1" applyFont="1" applyFill="1" applyAlignment="1" applyProtection="1">
      <alignment horizontal="left" vertical="center"/>
    </xf>
    <xf numFmtId="0" fontId="18" fillId="10" borderId="0" xfId="0" applyFont="1" applyFill="1" applyAlignment="1" applyProtection="1">
      <alignment horizontal="center" vertical="center" wrapText="1"/>
    </xf>
    <xf numFmtId="0" fontId="18" fillId="10" borderId="0" xfId="0" applyFont="1" applyFill="1" applyAlignment="1" applyProtection="1">
      <alignment vertical="center" wrapText="1"/>
    </xf>
    <xf numFmtId="170" fontId="18" fillId="10" borderId="0" xfId="2303" applyNumberFormat="1" applyFont="1" applyFill="1" applyBorder="1" applyAlignment="1" applyProtection="1">
      <alignment horizontal="left" vertical="center" wrapText="1"/>
    </xf>
    <xf numFmtId="0" fontId="18" fillId="10" borderId="132" xfId="0" applyFont="1" applyFill="1" applyBorder="1" applyAlignment="1" applyProtection="1">
      <alignment vertical="center" wrapText="1"/>
    </xf>
    <xf numFmtId="0" fontId="156" fillId="10" borderId="46" xfId="0" applyFont="1" applyFill="1" applyBorder="1" applyAlignment="1" applyProtection="1">
      <alignment vertical="center" wrapText="1"/>
    </xf>
    <xf numFmtId="0" fontId="157" fillId="10" borderId="46" xfId="0" applyFont="1" applyFill="1" applyBorder="1" applyAlignment="1" applyProtection="1">
      <alignment vertical="center" wrapText="1"/>
    </xf>
    <xf numFmtId="0" fontId="18" fillId="10" borderId="30" xfId="0" applyFont="1" applyFill="1" applyBorder="1" applyAlignment="1" applyProtection="1">
      <alignment vertical="center"/>
    </xf>
    <xf numFmtId="0" fontId="18" fillId="10" borderId="30" xfId="0" applyFont="1" applyFill="1" applyBorder="1" applyAlignment="1" applyProtection="1">
      <alignment vertical="center" wrapText="1"/>
    </xf>
    <xf numFmtId="170" fontId="18" fillId="10" borderId="30" xfId="2303" applyNumberFormat="1" applyFont="1" applyFill="1" applyBorder="1" applyAlignment="1" applyProtection="1">
      <alignment horizontal="left" vertical="center" wrapText="1"/>
    </xf>
    <xf numFmtId="0" fontId="157" fillId="10" borderId="30" xfId="0" applyFont="1" applyFill="1" applyBorder="1" applyAlignment="1" applyProtection="1">
      <alignment vertical="center" wrapText="1"/>
    </xf>
    <xf numFmtId="170" fontId="18" fillId="10" borderId="30" xfId="2303" applyNumberFormat="1" applyFont="1" applyFill="1" applyBorder="1" applyAlignment="1" applyProtection="1">
      <alignment horizontal="left" vertical="center"/>
    </xf>
    <xf numFmtId="0" fontId="121" fillId="35" borderId="137" xfId="0" applyFont="1" applyFill="1" applyBorder="1" applyAlignment="1" applyProtection="1">
      <alignment vertical="center" wrapText="1"/>
    </xf>
    <xf numFmtId="170" fontId="121" fillId="35" borderId="137" xfId="0" applyNumberFormat="1" applyFont="1" applyFill="1" applyBorder="1" applyAlignment="1" applyProtection="1">
      <alignment horizontal="left" vertical="center" wrapText="1"/>
    </xf>
    <xf numFmtId="0" fontId="121" fillId="35" borderId="136" xfId="0" applyFont="1" applyFill="1" applyBorder="1" applyAlignment="1" applyProtection="1">
      <alignment vertical="center" wrapText="1"/>
    </xf>
    <xf numFmtId="170" fontId="121" fillId="35" borderId="136" xfId="0" applyNumberFormat="1" applyFont="1" applyFill="1" applyBorder="1" applyAlignment="1" applyProtection="1">
      <alignment horizontal="left" vertical="center" wrapText="1"/>
    </xf>
    <xf numFmtId="0" fontId="121" fillId="35" borderId="135" xfId="0" applyFont="1" applyFill="1" applyBorder="1" applyAlignment="1" applyProtection="1">
      <alignment vertical="center" wrapText="1"/>
    </xf>
    <xf numFmtId="170" fontId="121" fillId="35" borderId="135" xfId="0" applyNumberFormat="1" applyFont="1" applyFill="1" applyBorder="1" applyAlignment="1" applyProtection="1">
      <alignment horizontal="left" vertical="center" wrapText="1"/>
    </xf>
    <xf numFmtId="0" fontId="18" fillId="10" borderId="135" xfId="0" applyFont="1" applyFill="1" applyBorder="1" applyAlignment="1" applyProtection="1">
      <alignment vertical="center" wrapText="1"/>
    </xf>
    <xf numFmtId="0" fontId="156" fillId="10" borderId="0" xfId="0" applyFont="1" applyFill="1" applyAlignment="1" applyProtection="1">
      <alignment vertical="center" wrapText="1"/>
    </xf>
    <xf numFmtId="0" fontId="61" fillId="20" borderId="2" xfId="1323" applyFont="1" applyFill="1" applyBorder="1" applyAlignment="1" applyProtection="1">
      <alignment horizontal="center"/>
    </xf>
    <xf numFmtId="165" fontId="35" fillId="10" borderId="1" xfId="0" applyNumberFormat="1" applyFont="1" applyFill="1" applyBorder="1" applyAlignment="1" applyProtection="1">
      <alignment horizontal="center" vertical="center" wrapText="1"/>
    </xf>
    <xf numFmtId="0" fontId="29" fillId="10" borderId="0" xfId="1323" applyFont="1" applyFill="1" applyProtection="1"/>
    <xf numFmtId="0" fontId="61" fillId="20" borderId="2" xfId="1323" applyFont="1" applyFill="1" applyBorder="1" applyAlignment="1" applyProtection="1">
      <alignment horizontal="center" vertical="center"/>
    </xf>
    <xf numFmtId="0" fontId="72" fillId="10" borderId="0" xfId="1323" applyFont="1" applyFill="1" applyBorder="1" applyAlignment="1" applyProtection="1">
      <alignment wrapText="1"/>
    </xf>
    <xf numFmtId="0" fontId="0" fillId="0" borderId="0" xfId="1324" applyFont="1" applyFill="1" applyBorder="1" applyAlignment="1" applyProtection="1">
      <alignment horizontal="center" vertical="center" wrapText="1"/>
    </xf>
    <xf numFmtId="165" fontId="35" fillId="10" borderId="0" xfId="0" applyNumberFormat="1" applyFont="1" applyFill="1" applyBorder="1" applyAlignment="1" applyProtection="1">
      <alignment horizontal="left" wrapText="1"/>
    </xf>
    <xf numFmtId="0" fontId="0" fillId="41" borderId="0" xfId="0" applyFill="1"/>
    <xf numFmtId="0" fontId="158" fillId="10" borderId="0" xfId="0" applyFont="1" applyFill="1" applyBorder="1" applyAlignment="1" applyProtection="1">
      <alignment vertical="center" wrapText="1"/>
    </xf>
    <xf numFmtId="0" fontId="158" fillId="10" borderId="0" xfId="0" applyFont="1" applyFill="1" applyBorder="1" applyAlignment="1" applyProtection="1">
      <alignment vertical="center" wrapText="1"/>
      <protection locked="0"/>
    </xf>
    <xf numFmtId="0" fontId="158" fillId="10" borderId="0" xfId="0" applyFont="1" applyFill="1" applyProtection="1"/>
    <xf numFmtId="0" fontId="158" fillId="10" borderId="0" xfId="0" applyFont="1" applyFill="1" applyProtection="1">
      <protection locked="0"/>
    </xf>
    <xf numFmtId="0" fontId="158" fillId="10" borderId="0" xfId="0" applyFont="1" applyFill="1" applyBorder="1" applyProtection="1"/>
    <xf numFmtId="0" fontId="158" fillId="10" borderId="0" xfId="0" applyFont="1" applyFill="1" applyBorder="1" applyAlignment="1" applyProtection="1">
      <alignment horizontal="center" vertical="center"/>
    </xf>
    <xf numFmtId="0" fontId="159" fillId="10" borderId="0" xfId="0" applyFont="1" applyFill="1" applyBorder="1" applyAlignment="1" applyProtection="1">
      <alignment horizontal="center" vertical="center" wrapText="1"/>
    </xf>
    <xf numFmtId="0" fontId="158" fillId="10" borderId="0" xfId="0" applyFont="1" applyFill="1" applyBorder="1" applyAlignment="1" applyProtection="1">
      <alignment horizontal="center" vertical="center" wrapText="1"/>
    </xf>
    <xf numFmtId="0" fontId="58" fillId="10" borderId="0" xfId="0" applyFont="1" applyFill="1" applyBorder="1" applyAlignment="1" applyProtection="1">
      <alignment vertical="center"/>
    </xf>
    <xf numFmtId="0" fontId="58" fillId="10" borderId="0" xfId="0" applyFont="1" applyFill="1" applyBorder="1" applyAlignment="1" applyProtection="1">
      <alignment horizontal="center" vertical="center"/>
    </xf>
    <xf numFmtId="0" fontId="161" fillId="10" borderId="0" xfId="0" applyFont="1" applyFill="1" applyBorder="1" applyAlignment="1" applyProtection="1">
      <alignment horizontal="center" vertical="center"/>
    </xf>
    <xf numFmtId="0" fontId="58" fillId="10" borderId="0" xfId="0" applyFont="1" applyFill="1" applyBorder="1" applyAlignment="1" applyProtection="1">
      <alignment vertical="center" wrapText="1"/>
    </xf>
    <xf numFmtId="165" fontId="58" fillId="10" borderId="0" xfId="0" applyNumberFormat="1" applyFont="1" applyFill="1" applyBorder="1" applyAlignment="1" applyProtection="1">
      <alignment horizontal="left" vertical="center"/>
    </xf>
    <xf numFmtId="165" fontId="58" fillId="10" borderId="0" xfId="0" applyNumberFormat="1" applyFont="1" applyFill="1" applyBorder="1" applyAlignment="1" applyProtection="1">
      <alignment horizontal="center" vertical="center"/>
    </xf>
    <xf numFmtId="0" fontId="161" fillId="10" borderId="0" xfId="0" applyFont="1" applyFill="1" applyBorder="1" applyAlignment="1" applyProtection="1">
      <alignment horizontal="center" vertical="center" wrapText="1"/>
    </xf>
    <xf numFmtId="0" fontId="163" fillId="10" borderId="0" xfId="0" applyFont="1" applyFill="1" applyBorder="1" applyAlignment="1" applyProtection="1">
      <alignment vertical="center" wrapText="1"/>
    </xf>
    <xf numFmtId="0" fontId="58" fillId="10" borderId="0" xfId="0" applyFont="1" applyFill="1" applyBorder="1" applyProtection="1"/>
    <xf numFmtId="0" fontId="58" fillId="10" borderId="0" xfId="0" applyFont="1" applyFill="1" applyProtection="1"/>
    <xf numFmtId="0" fontId="164" fillId="10" borderId="0" xfId="2316" applyFont="1" applyFill="1" applyAlignment="1" applyProtection="1"/>
    <xf numFmtId="0" fontId="164" fillId="10" borderId="0" xfId="2316" applyFont="1" applyFill="1" applyAlignment="1" applyProtection="1">
      <alignment horizontal="center"/>
    </xf>
    <xf numFmtId="0" fontId="164" fillId="10" borderId="0" xfId="2316" applyFont="1" applyFill="1" applyAlignment="1" applyProtection="1">
      <alignment vertical="center"/>
    </xf>
    <xf numFmtId="0" fontId="164" fillId="10" borderId="0" xfId="2316" applyFont="1" applyFill="1" applyBorder="1" applyAlignment="1" applyProtection="1">
      <alignment horizontal="center"/>
    </xf>
    <xf numFmtId="0" fontId="164" fillId="10" borderId="151" xfId="2316" applyFont="1" applyFill="1" applyBorder="1" applyAlignment="1" applyProtection="1"/>
    <xf numFmtId="0" fontId="166" fillId="10" borderId="0" xfId="2316" applyFont="1" applyFill="1" applyBorder="1" applyAlignment="1" applyProtection="1"/>
    <xf numFmtId="0" fontId="168" fillId="42" borderId="152" xfId="2316" applyFont="1" applyFill="1" applyBorder="1" applyAlignment="1" applyProtection="1">
      <alignment horizontal="center" wrapText="1"/>
    </xf>
    <xf numFmtId="0" fontId="168" fillId="42" borderId="153" xfId="2316" applyFont="1" applyFill="1" applyBorder="1" applyAlignment="1" applyProtection="1">
      <alignment horizontal="center" wrapText="1"/>
    </xf>
    <xf numFmtId="0" fontId="169" fillId="44" borderId="161" xfId="2316" applyFont="1" applyFill="1" applyBorder="1" applyAlignment="1" applyProtection="1">
      <alignment horizontal="center" vertical="center" wrapText="1"/>
    </xf>
    <xf numFmtId="0" fontId="169" fillId="44" borderId="159" xfId="2316" applyFont="1" applyFill="1" applyBorder="1" applyAlignment="1" applyProtection="1">
      <alignment horizontal="center" vertical="center" wrapText="1"/>
    </xf>
    <xf numFmtId="0" fontId="170" fillId="10" borderId="151" xfId="2316" applyFont="1" applyFill="1" applyBorder="1" applyAlignment="1" applyProtection="1">
      <protection locked="0"/>
    </xf>
    <xf numFmtId="0" fontId="171" fillId="10" borderId="162" xfId="2317" applyFont="1" applyFill="1" applyBorder="1" applyProtection="1">
      <protection locked="0"/>
    </xf>
    <xf numFmtId="0" fontId="172" fillId="10" borderId="162" xfId="2317" applyFont="1" applyFill="1" applyBorder="1" applyAlignment="1" applyProtection="1">
      <alignment horizontal="center"/>
    </xf>
    <xf numFmtId="0" fontId="170" fillId="10" borderId="163" xfId="2316" applyFont="1" applyFill="1" applyBorder="1" applyAlignment="1" applyProtection="1"/>
    <xf numFmtId="0" fontId="173" fillId="14" borderId="164" xfId="2316" applyFont="1" applyFill="1" applyBorder="1" applyAlignment="1" applyProtection="1">
      <alignment vertical="center" wrapText="1"/>
      <protection locked="0"/>
    </xf>
    <xf numFmtId="0" fontId="174" fillId="14" borderId="165" xfId="2316" applyFont="1" applyFill="1" applyBorder="1" applyAlignment="1" applyProtection="1">
      <alignment vertical="center" wrapText="1"/>
      <protection locked="0"/>
    </xf>
    <xf numFmtId="0" fontId="173" fillId="10" borderId="166" xfId="2316" applyFont="1" applyFill="1" applyBorder="1" applyAlignment="1" applyProtection="1">
      <alignment horizontal="center" vertical="center" wrapText="1"/>
      <protection locked="0"/>
    </xf>
    <xf numFmtId="0" fontId="173" fillId="10" borderId="167" xfId="2316" applyFont="1" applyFill="1" applyBorder="1" applyAlignment="1" applyProtection="1">
      <alignment horizontal="center" vertical="center" wrapText="1"/>
      <protection locked="0"/>
    </xf>
    <xf numFmtId="0" fontId="175" fillId="10" borderId="168" xfId="2316" applyFont="1" applyFill="1" applyBorder="1" applyAlignment="1" applyProtection="1">
      <alignment horizontal="left" vertical="center" wrapText="1"/>
      <protection locked="0"/>
    </xf>
    <xf numFmtId="0" fontId="173" fillId="10" borderId="169" xfId="2316" applyFont="1" applyFill="1" applyBorder="1" applyAlignment="1" applyProtection="1">
      <alignment horizontal="center" vertical="center" wrapText="1"/>
      <protection locked="0"/>
    </xf>
    <xf numFmtId="0" fontId="173" fillId="10" borderId="170" xfId="2316" applyFont="1" applyFill="1" applyBorder="1" applyAlignment="1" applyProtection="1">
      <alignment horizontal="center" vertical="center" wrapText="1"/>
      <protection locked="0"/>
    </xf>
    <xf numFmtId="0" fontId="175" fillId="10" borderId="171" xfId="2316" applyFont="1" applyFill="1" applyBorder="1" applyAlignment="1" applyProtection="1">
      <alignment horizontal="left" vertical="center" wrapText="1"/>
      <protection locked="0"/>
    </xf>
    <xf numFmtId="0" fontId="164" fillId="10" borderId="0" xfId="2316" applyFont="1" applyFill="1" applyAlignment="1" applyProtection="1">
      <protection locked="0"/>
    </xf>
    <xf numFmtId="0" fontId="173" fillId="14" borderId="172" xfId="2316" applyFont="1" applyFill="1" applyBorder="1" applyAlignment="1" applyProtection="1">
      <alignment vertical="center" wrapText="1"/>
      <protection locked="0"/>
    </xf>
    <xf numFmtId="0" fontId="174" fillId="14" borderId="173" xfId="2316" applyFont="1" applyFill="1" applyBorder="1" applyAlignment="1" applyProtection="1">
      <alignment vertical="center" wrapText="1"/>
      <protection locked="0"/>
    </xf>
    <xf numFmtId="0" fontId="173" fillId="10" borderId="174" xfId="2316" applyFont="1" applyFill="1" applyBorder="1" applyAlignment="1" applyProtection="1">
      <alignment horizontal="center" vertical="center" wrapText="1"/>
      <protection locked="0"/>
    </xf>
    <xf numFmtId="0" fontId="173" fillId="10" borderId="175" xfId="2316" applyFont="1" applyFill="1" applyBorder="1" applyAlignment="1" applyProtection="1">
      <alignment horizontal="center" vertical="center" wrapText="1"/>
      <protection locked="0"/>
    </xf>
    <xf numFmtId="0" fontId="175" fillId="10" borderId="176" xfId="2316" applyFont="1" applyFill="1" applyBorder="1" applyAlignment="1" applyProtection="1">
      <alignment horizontal="left" vertical="center" wrapText="1"/>
      <protection locked="0"/>
    </xf>
    <xf numFmtId="0" fontId="173" fillId="10" borderId="177" xfId="2316" applyFont="1" applyFill="1" applyBorder="1" applyAlignment="1" applyProtection="1">
      <alignment horizontal="center" vertical="center" wrapText="1"/>
      <protection locked="0"/>
    </xf>
    <xf numFmtId="0" fontId="173" fillId="10" borderId="178" xfId="2316" applyFont="1" applyFill="1" applyBorder="1" applyAlignment="1" applyProtection="1">
      <alignment horizontal="center" vertical="center" wrapText="1"/>
      <protection locked="0"/>
    </xf>
    <xf numFmtId="0" fontId="175" fillId="10" borderId="179" xfId="2316" applyFont="1" applyFill="1" applyBorder="1" applyAlignment="1" applyProtection="1">
      <alignment horizontal="left" vertical="center" wrapText="1"/>
      <protection locked="0"/>
    </xf>
    <xf numFmtId="0" fontId="166" fillId="10" borderId="0" xfId="2316" applyFont="1" applyFill="1" applyBorder="1" applyAlignment="1" applyProtection="1">
      <protection locked="0"/>
    </xf>
    <xf numFmtId="0" fontId="164" fillId="10" borderId="0" xfId="2316" applyFont="1" applyFill="1" applyAlignment="1" applyProtection="1">
      <alignment vertical="center"/>
      <protection locked="0"/>
    </xf>
    <xf numFmtId="0" fontId="175" fillId="10" borderId="180" xfId="2316" applyFont="1" applyFill="1" applyBorder="1" applyAlignment="1" applyProtection="1">
      <alignment horizontal="left" vertical="center" wrapText="1"/>
      <protection locked="0"/>
    </xf>
    <xf numFmtId="0" fontId="173" fillId="14" borderId="181" xfId="2316" applyFont="1" applyFill="1" applyBorder="1" applyAlignment="1" applyProtection="1">
      <alignment vertical="center" wrapText="1"/>
      <protection locked="0"/>
    </xf>
    <xf numFmtId="0" fontId="173" fillId="10" borderId="182" xfId="2316" applyFont="1" applyFill="1" applyBorder="1" applyAlignment="1" applyProtection="1">
      <alignment horizontal="center" vertical="center" wrapText="1"/>
      <protection locked="0"/>
    </xf>
    <xf numFmtId="0" fontId="173" fillId="10" borderId="183" xfId="2316" applyFont="1" applyFill="1" applyBorder="1" applyAlignment="1" applyProtection="1">
      <alignment horizontal="center" vertical="center" wrapText="1"/>
      <protection locked="0"/>
    </xf>
    <xf numFmtId="0" fontId="174" fillId="14" borderId="184" xfId="2316" applyFont="1" applyFill="1" applyBorder="1" applyAlignment="1" applyProtection="1">
      <alignment vertical="center" wrapText="1"/>
      <protection locked="0"/>
    </xf>
    <xf numFmtId="0" fontId="173" fillId="10" borderId="185" xfId="2316" applyFont="1" applyFill="1" applyBorder="1" applyAlignment="1" applyProtection="1">
      <alignment horizontal="center" vertical="center" wrapText="1"/>
      <protection locked="0"/>
    </xf>
    <xf numFmtId="0" fontId="173" fillId="10" borderId="186" xfId="2316" applyFont="1" applyFill="1" applyBorder="1" applyAlignment="1" applyProtection="1">
      <alignment horizontal="center" vertical="center" wrapText="1"/>
      <protection locked="0"/>
    </xf>
    <xf numFmtId="0" fontId="175" fillId="10" borderId="187" xfId="2316" applyFont="1" applyFill="1" applyBorder="1" applyAlignment="1" applyProtection="1">
      <alignment horizontal="left" vertical="center" wrapText="1"/>
      <protection locked="0"/>
    </xf>
    <xf numFmtId="0" fontId="173" fillId="10" borderId="188" xfId="2316" applyFont="1" applyFill="1" applyBorder="1" applyAlignment="1" applyProtection="1">
      <alignment horizontal="center" vertical="center" wrapText="1"/>
      <protection locked="0"/>
    </xf>
    <xf numFmtId="0" fontId="175" fillId="10" borderId="189" xfId="2316" applyFont="1" applyFill="1" applyBorder="1" applyAlignment="1" applyProtection="1">
      <alignment horizontal="left" vertical="center" wrapText="1"/>
      <protection locked="0"/>
    </xf>
    <xf numFmtId="0" fontId="173" fillId="10" borderId="0" xfId="2316" applyFont="1" applyFill="1" applyAlignment="1" applyProtection="1">
      <alignment vertical="top" wrapText="1"/>
      <protection locked="0"/>
    </xf>
    <xf numFmtId="0" fontId="174" fillId="10" borderId="0" xfId="2316" applyFont="1" applyFill="1" applyAlignment="1" applyProtection="1">
      <alignment horizontal="center" vertical="top" wrapText="1"/>
      <protection locked="0"/>
    </xf>
    <xf numFmtId="0" fontId="173" fillId="10" borderId="0" xfId="2316" applyFont="1" applyFill="1" applyAlignment="1" applyProtection="1">
      <alignment horizontal="center" vertical="top" wrapText="1"/>
      <protection locked="0"/>
    </xf>
    <xf numFmtId="0" fontId="173" fillId="10" borderId="10" xfId="2316" applyFont="1" applyFill="1" applyBorder="1" applyAlignment="1" applyProtection="1">
      <alignment horizontal="center" vertical="top" wrapText="1"/>
      <protection locked="0"/>
    </xf>
    <xf numFmtId="0" fontId="164" fillId="10" borderId="0" xfId="2316" applyFont="1" applyFill="1" applyAlignment="1" applyProtection="1">
      <alignment horizontal="center"/>
      <protection locked="0"/>
    </xf>
    <xf numFmtId="0" fontId="164" fillId="10" borderId="10" xfId="2316" applyFont="1" applyFill="1" applyBorder="1" applyAlignment="1" applyProtection="1">
      <alignment horizontal="center"/>
      <protection locked="0"/>
    </xf>
    <xf numFmtId="0" fontId="180" fillId="10" borderId="196" xfId="2316" applyFont="1" applyFill="1" applyBorder="1" applyAlignment="1" applyProtection="1">
      <alignment vertical="center"/>
    </xf>
    <xf numFmtId="0" fontId="180" fillId="10" borderId="196" xfId="2316" applyFont="1" applyFill="1" applyBorder="1" applyAlignment="1" applyProtection="1">
      <alignment horizontal="center" vertical="center"/>
    </xf>
    <xf numFmtId="0" fontId="180" fillId="10" borderId="197" xfId="2316" applyFont="1" applyFill="1" applyBorder="1" applyAlignment="1" applyProtection="1">
      <alignment horizontal="center" vertical="center"/>
    </xf>
    <xf numFmtId="0" fontId="180" fillId="10" borderId="178" xfId="2316" applyFont="1" applyFill="1" applyBorder="1" applyAlignment="1" applyProtection="1">
      <alignment vertical="center"/>
    </xf>
    <xf numFmtId="0" fontId="180" fillId="10" borderId="178" xfId="2316" applyFont="1" applyFill="1" applyBorder="1" applyAlignment="1" applyProtection="1">
      <alignment horizontal="center" vertical="center"/>
    </xf>
    <xf numFmtId="0" fontId="180" fillId="10" borderId="198" xfId="2316" applyFont="1" applyFill="1" applyBorder="1" applyAlignment="1" applyProtection="1">
      <alignment horizontal="center" vertical="center"/>
    </xf>
    <xf numFmtId="0" fontId="180" fillId="10" borderId="199" xfId="2316" applyFont="1" applyFill="1" applyBorder="1" applyAlignment="1" applyProtection="1">
      <alignment vertical="center"/>
    </xf>
    <xf numFmtId="0" fontId="180" fillId="10" borderId="199" xfId="2316" applyFont="1" applyFill="1" applyBorder="1" applyAlignment="1" applyProtection="1">
      <alignment horizontal="center" vertical="center"/>
    </xf>
    <xf numFmtId="0" fontId="180" fillId="10" borderId="200" xfId="2316" applyFont="1" applyFill="1" applyBorder="1" applyAlignment="1" applyProtection="1">
      <alignment horizontal="center" vertical="center"/>
    </xf>
    <xf numFmtId="0" fontId="177" fillId="10" borderId="191" xfId="2316" applyFont="1" applyFill="1" applyBorder="1" applyAlignment="1" applyProtection="1">
      <alignment vertical="center"/>
    </xf>
    <xf numFmtId="0" fontId="171" fillId="10" borderId="162" xfId="2317" applyFont="1" applyFill="1" applyBorder="1" applyProtection="1"/>
    <xf numFmtId="0" fontId="171" fillId="10" borderId="162" xfId="2317" applyFont="1" applyFill="1" applyBorder="1" applyAlignment="1" applyProtection="1">
      <alignment horizontal="right"/>
    </xf>
    <xf numFmtId="0" fontId="164" fillId="10" borderId="0" xfId="2316" applyFont="1" applyFill="1" applyBorder="1" applyAlignment="1" applyProtection="1">
      <alignment horizontal="center" vertical="center"/>
    </xf>
    <xf numFmtId="0" fontId="164" fillId="10" borderId="0" xfId="2316" applyFont="1" applyFill="1" applyBorder="1" applyAlignment="1" applyProtection="1">
      <alignment vertical="center"/>
    </xf>
    <xf numFmtId="0" fontId="181" fillId="10" borderId="0" xfId="2316" applyFont="1" applyFill="1" applyBorder="1" applyAlignment="1" applyProtection="1">
      <alignment horizontal="center" vertical="center"/>
    </xf>
    <xf numFmtId="0" fontId="181" fillId="10" borderId="0" xfId="2316" applyFont="1" applyFill="1" applyBorder="1" applyAlignment="1" applyProtection="1">
      <alignment vertical="center"/>
    </xf>
    <xf numFmtId="0" fontId="74" fillId="10" borderId="158" xfId="2316" applyFont="1" applyFill="1" applyBorder="1" applyAlignment="1" applyProtection="1">
      <alignment vertical="center"/>
    </xf>
    <xf numFmtId="0" fontId="74" fillId="10" borderId="0" xfId="2316" applyFont="1" applyFill="1" applyBorder="1" applyAlignment="1" applyProtection="1">
      <alignment vertical="center"/>
    </xf>
    <xf numFmtId="0" fontId="74" fillId="10" borderId="203" xfId="2316" applyFont="1" applyFill="1" applyBorder="1" applyAlignment="1" applyProtection="1">
      <alignment vertical="center"/>
    </xf>
    <xf numFmtId="0" fontId="182" fillId="10" borderId="0" xfId="2316" applyFont="1" applyFill="1" applyBorder="1" applyAlignment="1" applyProtection="1">
      <alignment vertical="center"/>
    </xf>
    <xf numFmtId="0" fontId="179" fillId="10" borderId="201" xfId="2316" applyFont="1" applyFill="1" applyBorder="1" applyAlignment="1" applyProtection="1">
      <alignment vertical="center"/>
    </xf>
    <xf numFmtId="0" fontId="24" fillId="10" borderId="0" xfId="2318" applyFont="1" applyFill="1" applyBorder="1" applyAlignment="1" applyProtection="1">
      <alignment vertical="center"/>
      <protection locked="0"/>
    </xf>
    <xf numFmtId="0" fontId="24" fillId="10" borderId="0" xfId="2318" applyFont="1" applyFill="1" applyBorder="1" applyAlignment="1" applyProtection="1">
      <alignment vertical="center" wrapText="1"/>
      <protection locked="0"/>
    </xf>
    <xf numFmtId="0" fontId="84" fillId="10" borderId="0" xfId="2318" applyFont="1" applyFill="1" applyBorder="1" applyAlignment="1" applyProtection="1">
      <alignment horizontal="center" vertical="center" wrapText="1"/>
      <protection locked="0"/>
    </xf>
    <xf numFmtId="0" fontId="92" fillId="10" borderId="104" xfId="2318" applyFont="1" applyFill="1" applyBorder="1" applyAlignment="1" applyProtection="1">
      <alignment vertical="center" wrapText="1"/>
      <protection locked="0"/>
    </xf>
    <xf numFmtId="0" fontId="24" fillId="10" borderId="103" xfId="2318" applyFont="1" applyFill="1" applyBorder="1" applyAlignment="1" applyProtection="1">
      <alignment vertical="center" wrapText="1"/>
      <protection locked="0"/>
    </xf>
    <xf numFmtId="0" fontId="18" fillId="10" borderId="0" xfId="2318" applyFont="1" applyFill="1" applyBorder="1" applyAlignment="1" applyProtection="1">
      <alignment horizontal="center" wrapText="1"/>
      <protection locked="0"/>
    </xf>
    <xf numFmtId="0" fontId="9" fillId="10" borderId="0" xfId="2318" applyFont="1" applyFill="1" applyBorder="1" applyAlignment="1" applyProtection="1">
      <alignment horizontal="left" vertical="center" wrapText="1"/>
      <protection locked="0"/>
    </xf>
    <xf numFmtId="0" fontId="9" fillId="10" borderId="104" xfId="2318" applyFont="1" applyFill="1" applyBorder="1" applyAlignment="1" applyProtection="1">
      <alignment horizontal="left" vertical="center" wrapText="1"/>
      <protection locked="0"/>
    </xf>
    <xf numFmtId="9" fontId="52" fillId="10" borderId="0" xfId="2319" applyFont="1" applyFill="1" applyBorder="1" applyAlignment="1" applyProtection="1">
      <alignment horizontal="left" vertical="center" wrapText="1"/>
      <protection locked="0"/>
    </xf>
    <xf numFmtId="165" fontId="17" fillId="10" borderId="0" xfId="2318" applyNumberFormat="1" applyFont="1" applyFill="1" applyBorder="1" applyAlignment="1" applyProtection="1">
      <alignment horizontal="left" vertical="center" wrapText="1"/>
      <protection locked="0"/>
    </xf>
    <xf numFmtId="0" fontId="24" fillId="10" borderId="0" xfId="2318" applyFont="1" applyFill="1" applyBorder="1" applyAlignment="1" applyProtection="1">
      <alignment horizontal="left" vertical="center" wrapText="1"/>
      <protection locked="0"/>
    </xf>
    <xf numFmtId="0" fontId="24" fillId="10" borderId="104" xfId="2318" applyFont="1" applyFill="1" applyBorder="1" applyAlignment="1" applyProtection="1">
      <alignment horizontal="left" vertical="center" wrapText="1"/>
      <protection locked="0"/>
    </xf>
    <xf numFmtId="0" fontId="87" fillId="10" borderId="0" xfId="2317" applyFont="1" applyFill="1" applyBorder="1" applyProtection="1">
      <protection locked="0"/>
    </xf>
    <xf numFmtId="2" fontId="24" fillId="10" borderId="0" xfId="2318" applyNumberFormat="1" applyFont="1" applyFill="1" applyBorder="1" applyAlignment="1" applyProtection="1">
      <alignment horizontal="left" vertical="center" wrapText="1"/>
      <protection locked="0"/>
    </xf>
    <xf numFmtId="2" fontId="24" fillId="10" borderId="104" xfId="2318" applyNumberFormat="1" applyFont="1" applyFill="1" applyBorder="1" applyAlignment="1" applyProtection="1">
      <alignment horizontal="left" vertical="center" wrapText="1"/>
      <protection locked="0"/>
    </xf>
    <xf numFmtId="165" fontId="36" fillId="10" borderId="0" xfId="2318" applyNumberFormat="1" applyFont="1" applyFill="1" applyBorder="1" applyAlignment="1" applyProtection="1">
      <alignment horizontal="left" vertical="center" wrapText="1"/>
      <protection locked="0"/>
    </xf>
    <xf numFmtId="0" fontId="38" fillId="10" borderId="103" xfId="2318" applyFont="1" applyFill="1" applyBorder="1" applyAlignment="1" applyProtection="1">
      <alignment horizontal="right" vertical="center" wrapText="1"/>
      <protection locked="0"/>
    </xf>
    <xf numFmtId="0" fontId="38" fillId="10" borderId="0" xfId="2318" applyFont="1" applyFill="1" applyBorder="1" applyAlignment="1" applyProtection="1">
      <alignment horizontal="right" vertical="center" wrapText="1"/>
      <protection locked="0"/>
    </xf>
    <xf numFmtId="9" fontId="39" fillId="10" borderId="0" xfId="2319" applyFont="1" applyFill="1" applyBorder="1" applyAlignment="1" applyProtection="1">
      <alignment horizontal="left" vertical="center" wrapText="1"/>
      <protection locked="0"/>
    </xf>
    <xf numFmtId="0" fontId="82" fillId="10" borderId="0" xfId="2318" applyFont="1" applyFill="1" applyBorder="1" applyAlignment="1" applyProtection="1">
      <alignment horizontal="center" vertical="center" wrapText="1"/>
      <protection locked="0"/>
    </xf>
    <xf numFmtId="0" fontId="85" fillId="10" borderId="0" xfId="2318" applyFont="1" applyFill="1" applyBorder="1" applyAlignment="1" applyProtection="1">
      <alignment vertical="center" wrapText="1"/>
      <protection locked="0"/>
    </xf>
    <xf numFmtId="0" fontId="85" fillId="25" borderId="0" xfId="2318" applyFont="1" applyFill="1" applyBorder="1" applyAlignment="1" applyProtection="1">
      <alignment vertical="center" wrapText="1"/>
      <protection locked="0"/>
    </xf>
    <xf numFmtId="0" fontId="41" fillId="10" borderId="0" xfId="2318" applyFont="1" applyFill="1" applyBorder="1" applyAlignment="1" applyProtection="1">
      <alignment horizontal="center"/>
      <protection locked="0"/>
    </xf>
    <xf numFmtId="0" fontId="41" fillId="10" borderId="0" xfId="2318" applyFont="1" applyFill="1" applyBorder="1" applyAlignment="1" applyProtection="1">
      <protection locked="0"/>
    </xf>
    <xf numFmtId="0" fontId="41" fillId="10" borderId="104" xfId="2318" applyFont="1" applyFill="1" applyBorder="1" applyAlignment="1" applyProtection="1">
      <protection locked="0"/>
    </xf>
    <xf numFmtId="0" fontId="46" fillId="10" borderId="0" xfId="2318" applyFont="1" applyFill="1" applyBorder="1" applyAlignment="1" applyProtection="1">
      <alignment horizontal="left" vertical="center" wrapText="1"/>
      <protection locked="0"/>
    </xf>
    <xf numFmtId="0" fontId="24" fillId="24" borderId="0" xfId="2318" applyFont="1" applyFill="1" applyBorder="1" applyAlignment="1" applyProtection="1">
      <alignment vertical="center" wrapText="1"/>
      <protection locked="0"/>
    </xf>
    <xf numFmtId="0" fontId="24" fillId="10" borderId="103" xfId="2318" applyFont="1" applyFill="1" applyBorder="1" applyAlignment="1" applyProtection="1">
      <alignment vertical="center" wrapText="1"/>
    </xf>
    <xf numFmtId="0" fontId="24" fillId="10" borderId="75" xfId="2318" applyFont="1" applyFill="1" applyBorder="1" applyAlignment="1" applyProtection="1">
      <alignment vertical="center" wrapText="1"/>
    </xf>
    <xf numFmtId="0" fontId="41" fillId="10" borderId="0" xfId="2318" applyFont="1" applyFill="1" applyBorder="1" applyAlignment="1" applyProtection="1"/>
    <xf numFmtId="0" fontId="24" fillId="10" borderId="0" xfId="2318" applyFont="1" applyFill="1" applyBorder="1" applyAlignment="1" applyProtection="1">
      <alignment vertical="center" wrapText="1"/>
    </xf>
    <xf numFmtId="0" fontId="24" fillId="10" borderId="104" xfId="2318" applyFont="1" applyFill="1" applyBorder="1" applyAlignment="1" applyProtection="1">
      <alignment horizontal="left" vertical="center" wrapText="1"/>
    </xf>
    <xf numFmtId="0" fontId="24" fillId="14" borderId="75" xfId="2318" applyFont="1" applyFill="1" applyBorder="1" applyAlignment="1" applyProtection="1">
      <alignment vertical="center" wrapText="1"/>
      <protection locked="0"/>
    </xf>
    <xf numFmtId="0" fontId="24" fillId="24" borderId="0" xfId="2318" applyFont="1" applyFill="1" applyBorder="1" applyAlignment="1" applyProtection="1">
      <alignment horizontal="left" vertical="center" wrapText="1"/>
      <protection locked="0"/>
    </xf>
    <xf numFmtId="0" fontId="24" fillId="15" borderId="0" xfId="2318" applyFont="1" applyFill="1" applyBorder="1" applyAlignment="1" applyProtection="1">
      <alignment vertical="center" wrapText="1"/>
      <protection locked="0"/>
    </xf>
    <xf numFmtId="0" fontId="24" fillId="10" borderId="206" xfId="2318" applyFont="1" applyFill="1" applyBorder="1" applyAlignment="1" applyProtection="1">
      <alignment vertical="center" wrapText="1"/>
    </xf>
    <xf numFmtId="0" fontId="41" fillId="10" borderId="104" xfId="2318" applyFont="1" applyFill="1" applyBorder="1" applyAlignment="1" applyProtection="1"/>
    <xf numFmtId="0" fontId="24" fillId="10" borderId="0" xfId="2318" applyFont="1" applyFill="1" applyBorder="1" applyAlignment="1" applyProtection="1">
      <alignment vertical="center"/>
    </xf>
    <xf numFmtId="0" fontId="24" fillId="10" borderId="0" xfId="2318" applyFill="1" applyProtection="1"/>
    <xf numFmtId="0" fontId="24" fillId="20" borderId="0" xfId="2318" applyFont="1" applyFill="1" applyBorder="1" applyAlignment="1" applyProtection="1">
      <alignment vertical="center" wrapText="1"/>
      <protection locked="0"/>
    </xf>
    <xf numFmtId="0" fontId="24" fillId="10" borderId="0" xfId="2318" applyFill="1" applyProtection="1">
      <protection locked="0"/>
    </xf>
    <xf numFmtId="0" fontId="29" fillId="10" borderId="105" xfId="2318" applyFont="1" applyFill="1" applyBorder="1" applyAlignment="1" applyProtection="1">
      <alignment horizontal="right" vertical="center" wrapText="1"/>
      <protection locked="0"/>
    </xf>
    <xf numFmtId="0" fontId="29" fillId="10" borderId="106" xfId="2318" applyFont="1" applyFill="1" applyBorder="1" applyAlignment="1" applyProtection="1">
      <alignment horizontal="right" vertical="center" wrapText="1"/>
      <protection locked="0"/>
    </xf>
    <xf numFmtId="0" fontId="29" fillId="10" borderId="107" xfId="2318" applyFont="1" applyFill="1" applyBorder="1" applyAlignment="1" applyProtection="1">
      <alignment horizontal="right" vertical="center" wrapText="1"/>
      <protection locked="0"/>
    </xf>
    <xf numFmtId="0" fontId="164" fillId="10" borderId="88" xfId="2316" applyFont="1" applyFill="1" applyBorder="1" applyAlignment="1" applyProtection="1">
      <protection locked="0"/>
    </xf>
    <xf numFmtId="0" fontId="186" fillId="10" borderId="0" xfId="0" applyFont="1" applyFill="1" applyBorder="1" applyAlignment="1" applyProtection="1">
      <alignment vertical="center"/>
      <protection locked="0"/>
    </xf>
    <xf numFmtId="0" fontId="164" fillId="45" borderId="0" xfId="2316" applyFont="1" applyFill="1" applyAlignment="1" applyProtection="1"/>
    <xf numFmtId="0" fontId="173" fillId="45" borderId="0" xfId="2316" applyFont="1" applyFill="1" applyAlignment="1" applyProtection="1">
      <alignment vertical="top" wrapText="1"/>
      <protection locked="0"/>
    </xf>
    <xf numFmtId="0" fontId="174" fillId="45" borderId="0" xfId="2316" applyFont="1" applyFill="1" applyAlignment="1" applyProtection="1">
      <alignment horizontal="center" vertical="top" wrapText="1"/>
      <protection locked="0"/>
    </xf>
    <xf numFmtId="0" fontId="173" fillId="45" borderId="0" xfId="2316" applyFont="1" applyFill="1" applyAlignment="1" applyProtection="1">
      <alignment horizontal="center" vertical="top" wrapText="1"/>
      <protection locked="0"/>
    </xf>
    <xf numFmtId="0" fontId="164" fillId="45" borderId="0" xfId="2316" applyFont="1" applyFill="1" applyAlignment="1" applyProtection="1">
      <alignment vertical="center"/>
      <protection locked="0"/>
    </xf>
    <xf numFmtId="0" fontId="173" fillId="45" borderId="10" xfId="2316" applyFont="1" applyFill="1" applyBorder="1" applyAlignment="1" applyProtection="1">
      <alignment horizontal="center" vertical="top" wrapText="1"/>
      <protection locked="0"/>
    </xf>
    <xf numFmtId="0" fontId="164" fillId="45" borderId="0" xfId="2316" applyFont="1" applyFill="1" applyAlignment="1" applyProtection="1">
      <protection locked="0"/>
    </xf>
    <xf numFmtId="0" fontId="175" fillId="10" borderId="209" xfId="2316" applyFont="1" applyFill="1" applyBorder="1" applyAlignment="1" applyProtection="1">
      <alignment horizontal="left" vertical="center" wrapText="1"/>
      <protection locked="0"/>
    </xf>
    <xf numFmtId="0" fontId="175" fillId="10" borderId="210" xfId="2316" applyFont="1" applyFill="1" applyBorder="1" applyAlignment="1" applyProtection="1">
      <alignment horizontal="left" vertical="center" wrapText="1"/>
      <protection locked="0"/>
    </xf>
    <xf numFmtId="0" fontId="173" fillId="10" borderId="211" xfId="2316" applyFont="1" applyFill="1" applyBorder="1" applyAlignment="1" applyProtection="1">
      <alignment horizontal="center" vertical="center" wrapText="1"/>
      <protection locked="0"/>
    </xf>
    <xf numFmtId="0" fontId="164" fillId="10" borderId="170" xfId="2316" applyFont="1" applyFill="1" applyBorder="1" applyAlignment="1" applyProtection="1">
      <protection locked="0"/>
    </xf>
    <xf numFmtId="0" fontId="187" fillId="10" borderId="0" xfId="2316" applyFont="1" applyFill="1" applyAlignment="1" applyProtection="1"/>
    <xf numFmtId="0" fontId="175" fillId="10" borderId="212" xfId="2316" applyFont="1" applyFill="1" applyBorder="1" applyAlignment="1" applyProtection="1">
      <alignment horizontal="left" vertical="center" wrapText="1"/>
      <protection locked="0"/>
    </xf>
    <xf numFmtId="0" fontId="175" fillId="10" borderId="198" xfId="2316" applyFont="1" applyFill="1" applyBorder="1" applyAlignment="1" applyProtection="1">
      <alignment horizontal="left" vertical="center" wrapText="1"/>
      <protection locked="0"/>
    </xf>
    <xf numFmtId="0" fontId="168" fillId="46" borderId="153" xfId="2316" applyFont="1" applyFill="1" applyBorder="1" applyAlignment="1" applyProtection="1">
      <alignment horizontal="center" vertical="center" wrapText="1"/>
    </xf>
    <xf numFmtId="0" fontId="133" fillId="32" borderId="0" xfId="0" applyFont="1" applyFill="1" applyBorder="1" applyAlignment="1">
      <alignment horizontal="left" vertical="center" indent="1"/>
    </xf>
    <xf numFmtId="0" fontId="141" fillId="38" borderId="130" xfId="0" applyFont="1" applyFill="1" applyBorder="1" applyAlignment="1">
      <alignment horizontal="left"/>
    </xf>
    <xf numFmtId="0" fontId="10" fillId="10" borderId="0" xfId="0" applyFont="1" applyFill="1" applyAlignment="1">
      <alignment vertical="top" wrapText="1"/>
    </xf>
    <xf numFmtId="0" fontId="18" fillId="10" borderId="0" xfId="0" applyFont="1" applyFill="1" applyAlignment="1">
      <alignment horizontal="left" vertical="center" wrapText="1"/>
    </xf>
    <xf numFmtId="0" fontId="31" fillId="11" borderId="40" xfId="0" applyFont="1" applyFill="1" applyBorder="1" applyAlignment="1" applyProtection="1">
      <alignment horizontal="center" vertical="center" wrapText="1"/>
      <protection locked="0"/>
    </xf>
    <xf numFmtId="0" fontId="92" fillId="10" borderId="0" xfId="0" applyFont="1" applyFill="1" applyBorder="1" applyAlignment="1" applyProtection="1">
      <alignment horizontal="right" vertical="center" wrapText="1"/>
    </xf>
    <xf numFmtId="0" fontId="37" fillId="10" borderId="12" xfId="0" applyFont="1" applyFill="1" applyBorder="1" applyAlignment="1" applyProtection="1">
      <alignment horizontal="left" vertical="center" wrapText="1"/>
      <protection locked="0"/>
    </xf>
    <xf numFmtId="0" fontId="37" fillId="10" borderId="10" xfId="0" applyFont="1" applyFill="1" applyBorder="1" applyAlignment="1" applyProtection="1">
      <alignment horizontal="left" vertical="center" wrapText="1"/>
      <protection locked="0"/>
    </xf>
    <xf numFmtId="0" fontId="0" fillId="0" borderId="0" xfId="0" applyProtection="1"/>
    <xf numFmtId="0" fontId="45" fillId="10" borderId="0" xfId="0" applyFont="1" applyFill="1" applyBorder="1" applyAlignment="1" applyProtection="1">
      <alignment horizontal="right" vertical="center" wrapText="1"/>
    </xf>
    <xf numFmtId="0" fontId="37" fillId="10" borderId="0" xfId="0" applyFont="1" applyFill="1" applyBorder="1" applyAlignment="1" applyProtection="1">
      <alignment horizontal="left" vertical="center" wrapText="1"/>
      <protection locked="0"/>
    </xf>
    <xf numFmtId="0" fontId="37" fillId="10" borderId="27" xfId="0" applyFont="1" applyFill="1" applyBorder="1" applyAlignment="1" applyProtection="1">
      <alignment horizontal="left" vertical="center" wrapText="1"/>
      <protection locked="0"/>
    </xf>
    <xf numFmtId="0" fontId="8" fillId="16" borderId="1" xfId="0" applyFont="1" applyFill="1" applyBorder="1" applyAlignment="1" applyProtection="1">
      <alignment horizontal="center" vertical="center" wrapText="1"/>
    </xf>
    <xf numFmtId="0" fontId="0" fillId="10" borderId="0" xfId="0" applyFont="1" applyFill="1" applyBorder="1" applyAlignment="1" applyProtection="1">
      <alignment horizontal="left" vertical="center" wrapText="1"/>
    </xf>
    <xf numFmtId="0" fontId="0" fillId="10" borderId="0" xfId="0" applyFont="1" applyFill="1" applyBorder="1" applyAlignment="1" applyProtection="1">
      <alignment vertical="center" wrapText="1"/>
    </xf>
    <xf numFmtId="165" fontId="32" fillId="10" borderId="30" xfId="0" applyNumberFormat="1" applyFont="1" applyFill="1" applyBorder="1" applyAlignment="1" applyProtection="1">
      <alignment horizontal="center" vertical="center" wrapText="1"/>
    </xf>
    <xf numFmtId="0" fontId="32" fillId="10" borderId="30" xfId="0" applyFont="1" applyFill="1" applyBorder="1" applyAlignment="1" applyProtection="1">
      <alignment horizontal="center" vertical="center" wrapText="1"/>
    </xf>
    <xf numFmtId="0" fontId="46" fillId="10" borderId="0" xfId="0" applyFont="1" applyFill="1" applyBorder="1" applyAlignment="1" applyProtection="1">
      <alignment horizontal="right" vertical="center" wrapText="1"/>
    </xf>
    <xf numFmtId="0" fontId="0" fillId="10" borderId="0" xfId="0" applyFont="1" applyFill="1" applyBorder="1" applyAlignment="1" applyProtection="1">
      <alignment horizontal="center" vertical="center" wrapText="1"/>
      <protection locked="0"/>
    </xf>
    <xf numFmtId="0" fontId="0" fillId="10" borderId="10" xfId="0" applyFont="1" applyFill="1" applyBorder="1" applyAlignment="1" applyProtection="1">
      <alignment horizontal="left" vertical="center" wrapText="1"/>
    </xf>
    <xf numFmtId="0" fontId="8" fillId="16" borderId="1" xfId="0" applyFont="1" applyFill="1" applyBorder="1" applyAlignment="1" applyProtection="1">
      <alignment horizontal="center" vertical="center" wrapText="1"/>
      <protection locked="0"/>
    </xf>
    <xf numFmtId="0" fontId="0" fillId="10" borderId="0" xfId="0" applyFont="1" applyFill="1" applyBorder="1" applyAlignment="1" applyProtection="1">
      <alignment vertical="center"/>
    </xf>
    <xf numFmtId="0" fontId="9" fillId="10" borderId="0" xfId="0" applyFont="1" applyFill="1" applyBorder="1" applyAlignment="1" applyProtection="1">
      <alignment horizontal="center"/>
    </xf>
    <xf numFmtId="0" fontId="9" fillId="10" borderId="0" xfId="0" applyFont="1" applyFill="1" applyAlignment="1" applyProtection="1">
      <alignment horizontal="center"/>
    </xf>
    <xf numFmtId="0" fontId="41" fillId="10" borderId="0" xfId="0" applyFont="1" applyFill="1" applyBorder="1" applyAlignment="1" applyProtection="1">
      <alignment horizontal="right"/>
    </xf>
    <xf numFmtId="14" fontId="92" fillId="10" borderId="0" xfId="0" applyNumberFormat="1" applyFont="1" applyFill="1" applyBorder="1" applyAlignment="1" applyProtection="1">
      <alignment horizontal="center" vertical="center" wrapText="1"/>
    </xf>
    <xf numFmtId="0" fontId="92" fillId="10" borderId="0" xfId="0" applyFont="1" applyFill="1" applyBorder="1" applyAlignment="1" applyProtection="1">
      <alignment horizontal="center" vertical="center" wrapText="1"/>
    </xf>
    <xf numFmtId="0" fontId="92" fillId="10" borderId="104" xfId="0" applyFont="1" applyFill="1" applyBorder="1" applyAlignment="1" applyProtection="1">
      <alignment horizontal="center" vertical="center" wrapText="1"/>
    </xf>
    <xf numFmtId="0" fontId="18" fillId="10" borderId="0" xfId="0" applyFont="1" applyFill="1" applyBorder="1" applyAlignment="1" applyProtection="1">
      <alignment horizontal="left" vertical="center" wrapText="1"/>
    </xf>
    <xf numFmtId="0" fontId="83" fillId="10" borderId="0" xfId="0" applyFont="1" applyFill="1" applyBorder="1" applyAlignment="1" applyProtection="1">
      <alignment horizontal="right" vertical="center" wrapText="1"/>
    </xf>
    <xf numFmtId="0" fontId="41" fillId="10" borderId="0" xfId="0" applyFont="1" applyFill="1" applyBorder="1" applyAlignment="1" applyProtection="1">
      <alignment horizontal="center"/>
    </xf>
    <xf numFmtId="0" fontId="82" fillId="0" borderId="0" xfId="0" applyFont="1" applyFill="1" applyBorder="1" applyAlignment="1" applyProtection="1">
      <alignment horizontal="left" vertical="center" wrapText="1"/>
    </xf>
    <xf numFmtId="0" fontId="58" fillId="10" borderId="0" xfId="0" applyFont="1" applyFill="1" applyBorder="1" applyAlignment="1" applyProtection="1">
      <alignment horizontal="center" vertical="center"/>
    </xf>
    <xf numFmtId="0" fontId="58" fillId="10" borderId="0" xfId="0" applyFont="1" applyFill="1" applyBorder="1" applyAlignment="1" applyProtection="1">
      <alignment horizontal="center" vertical="center" wrapText="1"/>
    </xf>
    <xf numFmtId="0" fontId="76" fillId="10" borderId="0" xfId="0" applyFont="1" applyFill="1" applyBorder="1" applyAlignment="1" applyProtection="1">
      <alignment horizontal="center" vertical="center" wrapText="1"/>
    </xf>
    <xf numFmtId="0" fontId="0" fillId="10" borderId="0" xfId="0" applyFont="1" applyFill="1" applyBorder="1" applyAlignment="1" applyProtection="1">
      <alignment horizontal="right" vertical="center" wrapText="1"/>
    </xf>
    <xf numFmtId="0" fontId="35" fillId="10" borderId="20" xfId="0" applyFont="1" applyFill="1" applyBorder="1" applyAlignment="1" applyProtection="1">
      <alignment horizontal="left" vertical="center" wrapText="1"/>
    </xf>
    <xf numFmtId="0" fontId="18" fillId="10" borderId="133" xfId="0" applyFont="1" applyFill="1" applyBorder="1" applyAlignment="1" applyProtection="1">
      <alignment horizontal="center" vertical="center" wrapText="1"/>
    </xf>
    <xf numFmtId="0" fontId="9" fillId="10" borderId="0" xfId="0" applyFont="1" applyFill="1" applyAlignment="1" applyProtection="1">
      <alignment horizontal="center" wrapText="1"/>
    </xf>
    <xf numFmtId="0" fontId="18" fillId="10" borderId="0" xfId="0" applyFont="1" applyFill="1" applyBorder="1" applyAlignment="1" applyProtection="1">
      <alignment horizontal="center" vertical="center" wrapText="1"/>
    </xf>
    <xf numFmtId="0" fontId="112" fillId="10" borderId="0" xfId="1324" applyFont="1" applyFill="1" applyBorder="1" applyAlignment="1" applyProtection="1">
      <alignment horizontal="left" vertical="center" indent="1"/>
    </xf>
    <xf numFmtId="0" fontId="168" fillId="43" borderId="159" xfId="2316" applyFont="1" applyFill="1" applyBorder="1" applyAlignment="1" applyProtection="1">
      <alignment horizontal="center" vertical="center" wrapText="1"/>
    </xf>
    <xf numFmtId="0" fontId="168" fillId="47" borderId="159" xfId="2316" applyFont="1" applyFill="1" applyBorder="1" applyAlignment="1" applyProtection="1">
      <alignment horizontal="center" vertical="center" wrapText="1"/>
    </xf>
    <xf numFmtId="0" fontId="74" fillId="10" borderId="0" xfId="2316" applyFont="1" applyFill="1" applyBorder="1" applyAlignment="1" applyProtection="1">
      <alignment horizontal="center" vertical="center"/>
    </xf>
    <xf numFmtId="0" fontId="74" fillId="10" borderId="203" xfId="2316" applyFont="1" applyFill="1" applyBorder="1" applyAlignment="1" applyProtection="1">
      <alignment horizontal="center" vertical="center"/>
    </xf>
    <xf numFmtId="0" fontId="74" fillId="10" borderId="158" xfId="2316" applyFont="1" applyFill="1" applyBorder="1" applyAlignment="1" applyProtection="1">
      <alignment horizontal="center" vertical="center"/>
    </xf>
    <xf numFmtId="0" fontId="83" fillId="10" borderId="0" xfId="2318" applyFont="1" applyFill="1" applyBorder="1" applyAlignment="1" applyProtection="1">
      <alignment horizontal="right" vertical="center" wrapText="1"/>
      <protection locked="0"/>
    </xf>
    <xf numFmtId="0" fontId="41" fillId="10" borderId="0" xfId="2318" applyFont="1" applyFill="1" applyBorder="1" applyAlignment="1" applyProtection="1">
      <alignment horizontal="center"/>
    </xf>
    <xf numFmtId="0" fontId="82" fillId="0" borderId="0" xfId="2318" applyFont="1" applyFill="1" applyBorder="1" applyAlignment="1" applyProtection="1">
      <alignment horizontal="left" vertical="center" wrapText="1"/>
      <protection locked="0"/>
    </xf>
    <xf numFmtId="0" fontId="4" fillId="10" borderId="0" xfId="0" applyFont="1" applyFill="1" applyBorder="1" applyAlignment="1">
      <alignment vertical="center" wrapText="1"/>
    </xf>
    <xf numFmtId="0" fontId="4" fillId="10" borderId="20" xfId="0" applyFont="1" applyFill="1" applyBorder="1" applyAlignment="1">
      <alignment vertical="center" wrapText="1"/>
    </xf>
    <xf numFmtId="0" fontId="4" fillId="0" borderId="0" xfId="0" applyFont="1" applyBorder="1"/>
    <xf numFmtId="0" fontId="4" fillId="0" borderId="1" xfId="0" applyFont="1" applyBorder="1"/>
    <xf numFmtId="0" fontId="4" fillId="10" borderId="0" xfId="0" applyFont="1" applyFill="1" applyBorder="1" applyAlignment="1" applyProtection="1">
      <alignment horizontal="right" vertical="center" wrapText="1"/>
    </xf>
    <xf numFmtId="0" fontId="4" fillId="12" borderId="35" xfId="0" applyFont="1" applyFill="1" applyBorder="1" applyAlignment="1" applyProtection="1">
      <alignment horizontal="center" vertical="center" wrapText="1"/>
      <protection locked="0"/>
    </xf>
    <xf numFmtId="0" fontId="4" fillId="12" borderId="36" xfId="0" applyFont="1" applyFill="1" applyBorder="1" applyAlignment="1" applyProtection="1">
      <alignment horizontal="center" vertical="center" wrapText="1"/>
      <protection locked="0"/>
    </xf>
    <xf numFmtId="0" fontId="4" fillId="12" borderId="0" xfId="0" applyFont="1" applyFill="1" applyBorder="1" applyAlignment="1" applyProtection="1">
      <alignment horizontal="center" vertical="center" wrapText="1"/>
      <protection locked="0"/>
    </xf>
    <xf numFmtId="0" fontId="4" fillId="10" borderId="0" xfId="0" applyFont="1" applyFill="1" applyBorder="1" applyAlignment="1" applyProtection="1">
      <alignment horizontal="right" wrapText="1"/>
    </xf>
    <xf numFmtId="0" fontId="4" fillId="10" borderId="0" xfId="0" applyFont="1" applyFill="1" applyBorder="1" applyAlignment="1" applyProtection="1">
      <alignment horizontal="right" vertical="top" wrapText="1"/>
    </xf>
    <xf numFmtId="0" fontId="4" fillId="10" borderId="0" xfId="0" applyFont="1" applyFill="1" applyBorder="1" applyAlignment="1" applyProtection="1">
      <alignment horizontal="left" vertical="center" wrapText="1"/>
    </xf>
    <xf numFmtId="2" fontId="4" fillId="10" borderId="0" xfId="0" applyNumberFormat="1" applyFont="1" applyFill="1" applyBorder="1" applyAlignment="1" applyProtection="1">
      <alignment horizontal="center" vertical="center" wrapText="1"/>
    </xf>
    <xf numFmtId="0" fontId="4" fillId="10" borderId="0" xfId="0" applyFont="1" applyFill="1" applyBorder="1" applyAlignment="1" applyProtection="1">
      <alignment horizontal="left" vertical="center" wrapText="1" indent="1"/>
      <protection locked="0"/>
    </xf>
    <xf numFmtId="0" fontId="4" fillId="10" borderId="0" xfId="0" applyFont="1" applyFill="1" applyBorder="1" applyAlignment="1" applyProtection="1">
      <alignment horizontal="center" wrapText="1"/>
    </xf>
    <xf numFmtId="0" fontId="4" fillId="10" borderId="0" xfId="0" applyFont="1" applyFill="1" applyBorder="1" applyAlignment="1" applyProtection="1">
      <alignment vertical="center" wrapText="1"/>
    </xf>
    <xf numFmtId="0" fontId="4" fillId="10" borderId="0" xfId="0" applyFont="1" applyFill="1" applyBorder="1" applyAlignment="1" applyProtection="1">
      <alignment vertical="center" wrapText="1"/>
      <protection locked="0"/>
    </xf>
    <xf numFmtId="0" fontId="4" fillId="10" borderId="0" xfId="0" applyFont="1" applyFill="1" applyBorder="1" applyAlignment="1" applyProtection="1">
      <alignment horizontal="left" vertical="center" wrapText="1"/>
      <protection locked="0"/>
    </xf>
    <xf numFmtId="0" fontId="4" fillId="10" borderId="0" xfId="0" applyFont="1" applyFill="1" applyBorder="1" applyAlignment="1" applyProtection="1">
      <alignment horizontal="center" vertical="center" wrapText="1"/>
      <protection locked="0"/>
    </xf>
    <xf numFmtId="0" fontId="4" fillId="10" borderId="44" xfId="0" applyFont="1" applyFill="1" applyBorder="1" applyAlignment="1" applyProtection="1">
      <alignment vertical="center" wrapText="1"/>
      <protection locked="0"/>
    </xf>
    <xf numFmtId="9" fontId="4" fillId="10" borderId="30" xfId="0" applyNumberFormat="1" applyFont="1" applyFill="1" applyBorder="1" applyAlignment="1" applyProtection="1">
      <alignment horizontal="center" vertical="center" wrapText="1"/>
      <protection hidden="1"/>
    </xf>
    <xf numFmtId="0" fontId="4" fillId="10" borderId="30" xfId="0" applyFont="1" applyFill="1" applyBorder="1" applyAlignment="1" applyProtection="1">
      <alignment horizontal="center" vertical="center" wrapText="1"/>
      <protection hidden="1"/>
    </xf>
    <xf numFmtId="165" fontId="4" fillId="10" borderId="30" xfId="0" applyNumberFormat="1" applyFont="1" applyFill="1" applyBorder="1" applyAlignment="1" applyProtection="1">
      <alignment horizontal="center" vertical="center" wrapText="1"/>
      <protection hidden="1"/>
    </xf>
    <xf numFmtId="9" fontId="4" fillId="10" borderId="0" xfId="0" applyNumberFormat="1" applyFont="1" applyFill="1" applyBorder="1" applyAlignment="1" applyProtection="1">
      <alignment vertical="center" wrapText="1"/>
      <protection hidden="1"/>
    </xf>
    <xf numFmtId="9" fontId="4" fillId="10" borderId="0" xfId="0" applyNumberFormat="1" applyFont="1" applyFill="1" applyBorder="1" applyAlignment="1" applyProtection="1">
      <alignment vertical="center" wrapText="1"/>
      <protection locked="0"/>
    </xf>
    <xf numFmtId="9" fontId="4" fillId="10" borderId="30" xfId="0" applyNumberFormat="1" applyFont="1" applyFill="1" applyBorder="1" applyAlignment="1" applyProtection="1">
      <alignment horizontal="center" vertical="center" wrapText="1"/>
    </xf>
    <xf numFmtId="0" fontId="4" fillId="10" borderId="30" xfId="0" applyFont="1" applyFill="1" applyBorder="1" applyAlignment="1" applyProtection="1">
      <alignment horizontal="center" vertical="center" wrapText="1"/>
    </xf>
    <xf numFmtId="165" fontId="4" fillId="10" borderId="30" xfId="0" applyNumberFormat="1" applyFont="1" applyFill="1" applyBorder="1" applyAlignment="1" applyProtection="1">
      <alignment horizontal="center" vertical="center" wrapText="1"/>
    </xf>
    <xf numFmtId="9" fontId="4" fillId="10" borderId="0" xfId="0" applyNumberFormat="1" applyFont="1" applyFill="1" applyBorder="1" applyAlignment="1" applyProtection="1">
      <alignment vertical="center" wrapText="1"/>
    </xf>
    <xf numFmtId="9" fontId="4" fillId="10" borderId="0" xfId="0" applyNumberFormat="1" applyFont="1" applyFill="1" applyBorder="1" applyAlignment="1" applyProtection="1">
      <alignment horizontal="center" vertical="center" wrapText="1"/>
      <protection locked="0"/>
    </xf>
    <xf numFmtId="0" fontId="4" fillId="10" borderId="0" xfId="0" applyFont="1" applyFill="1" applyBorder="1" applyAlignment="1" applyProtection="1">
      <alignment horizontal="center" vertical="center" wrapText="1"/>
    </xf>
    <xf numFmtId="165" fontId="4" fillId="10" borderId="0" xfId="0" applyNumberFormat="1" applyFont="1" applyFill="1" applyBorder="1" applyAlignment="1" applyProtection="1">
      <alignment vertical="center" wrapText="1"/>
    </xf>
    <xf numFmtId="165" fontId="4" fillId="10" borderId="0" xfId="0" applyNumberFormat="1" applyFont="1" applyFill="1" applyBorder="1" applyAlignment="1" applyProtection="1">
      <alignment horizontal="center" vertical="center" wrapText="1"/>
    </xf>
    <xf numFmtId="165" fontId="4" fillId="10" borderId="0" xfId="0" applyNumberFormat="1" applyFont="1" applyFill="1" applyBorder="1" applyAlignment="1" applyProtection="1">
      <alignment vertical="center" wrapText="1"/>
      <protection locked="0"/>
    </xf>
    <xf numFmtId="165" fontId="4" fillId="10" borderId="0" xfId="0" applyNumberFormat="1" applyFont="1" applyFill="1" applyBorder="1" applyAlignment="1" applyProtection="1">
      <alignment horizontal="center" vertical="center" wrapText="1"/>
      <protection locked="0"/>
    </xf>
    <xf numFmtId="0" fontId="4" fillId="10" borderId="8" xfId="0" applyFont="1" applyFill="1" applyBorder="1" applyAlignment="1" applyProtection="1">
      <alignment vertical="center" wrapText="1"/>
      <protection locked="0"/>
    </xf>
    <xf numFmtId="2" fontId="4" fillId="10" borderId="30" xfId="0" applyNumberFormat="1" applyFont="1" applyFill="1" applyBorder="1" applyAlignment="1" applyProtection="1">
      <alignment horizontal="center" vertical="center" wrapText="1"/>
      <protection hidden="1"/>
    </xf>
    <xf numFmtId="0" fontId="4" fillId="10" borderId="31" xfId="0" applyFont="1" applyFill="1" applyBorder="1" applyAlignment="1" applyProtection="1">
      <alignment horizontal="center" vertical="center" wrapText="1"/>
      <protection hidden="1"/>
    </xf>
    <xf numFmtId="9" fontId="4" fillId="10" borderId="1" xfId="0" applyNumberFormat="1" applyFont="1" applyFill="1" applyBorder="1" applyAlignment="1" applyProtection="1">
      <alignment horizontal="center" vertical="center" wrapText="1"/>
    </xf>
    <xf numFmtId="0" fontId="4" fillId="10" borderId="1" xfId="0" applyFont="1" applyFill="1" applyBorder="1" applyAlignment="1" applyProtection="1">
      <alignment horizontal="center" vertical="center" wrapText="1"/>
    </xf>
    <xf numFmtId="165" fontId="4" fillId="10" borderId="1" xfId="0" applyNumberFormat="1" applyFont="1" applyFill="1" applyBorder="1" applyAlignment="1" applyProtection="1">
      <alignment horizontal="center" vertical="center" wrapText="1"/>
    </xf>
    <xf numFmtId="0" fontId="4" fillId="10" borderId="18" xfId="0" applyFont="1" applyFill="1" applyBorder="1" applyAlignment="1" applyProtection="1">
      <alignment horizontal="center" vertical="center" textRotation="90" wrapText="1"/>
    </xf>
    <xf numFmtId="0" fontId="0" fillId="10" borderId="20" xfId="0" applyFill="1" applyBorder="1"/>
    <xf numFmtId="0" fontId="0" fillId="10" borderId="1" xfId="0" applyFill="1" applyBorder="1" applyAlignment="1">
      <alignment horizontal="center" vertical="center" wrapText="1"/>
    </xf>
    <xf numFmtId="0" fontId="0" fillId="10" borderId="1" xfId="0" applyFill="1" applyBorder="1"/>
    <xf numFmtId="0" fontId="3" fillId="10" borderId="214" xfId="0" applyFont="1" applyFill="1" applyBorder="1" applyAlignment="1">
      <alignment horizontal="center" vertical="center" wrapText="1"/>
    </xf>
    <xf numFmtId="0" fontId="0" fillId="10" borderId="61" xfId="0" applyFill="1" applyBorder="1"/>
    <xf numFmtId="0" fontId="3" fillId="10" borderId="60" xfId="0" applyFont="1" applyFill="1" applyBorder="1" applyAlignment="1">
      <alignment horizontal="center" vertical="center" wrapText="1"/>
    </xf>
    <xf numFmtId="0" fontId="3" fillId="10" borderId="60" xfId="0" applyFont="1" applyFill="1" applyBorder="1" applyAlignment="1">
      <alignment vertical="center" wrapText="1"/>
    </xf>
    <xf numFmtId="0" fontId="0" fillId="10" borderId="215" xfId="0" applyFill="1" applyBorder="1"/>
    <xf numFmtId="0" fontId="0" fillId="10" borderId="115" xfId="0" applyFill="1" applyBorder="1"/>
    <xf numFmtId="0" fontId="3" fillId="10" borderId="140" xfId="0" applyFont="1" applyFill="1" applyBorder="1" applyAlignment="1">
      <alignment vertical="center" wrapText="1"/>
    </xf>
    <xf numFmtId="0" fontId="0" fillId="10" borderId="3" xfId="0" applyFill="1" applyBorder="1"/>
    <xf numFmtId="0" fontId="0" fillId="10" borderId="112" xfId="0" applyFill="1" applyBorder="1"/>
    <xf numFmtId="0" fontId="3" fillId="10" borderId="59" xfId="0" applyFont="1" applyFill="1" applyBorder="1" applyAlignment="1">
      <alignment horizontal="center" vertical="center" wrapText="1"/>
    </xf>
    <xf numFmtId="0" fontId="20" fillId="10" borderId="0" xfId="0" applyFont="1" applyFill="1" applyAlignment="1">
      <alignment vertical="top" wrapText="1"/>
    </xf>
    <xf numFmtId="0" fontId="45" fillId="10" borderId="0" xfId="0" applyFont="1" applyFill="1" applyBorder="1" applyAlignment="1" applyProtection="1">
      <alignment vertical="center" wrapText="1"/>
    </xf>
    <xf numFmtId="0" fontId="194" fillId="10" borderId="111" xfId="0" applyFont="1" applyFill="1" applyBorder="1" applyAlignment="1" applyProtection="1">
      <alignment horizontal="right" vertical="center" wrapText="1"/>
    </xf>
    <xf numFmtId="165" fontId="195" fillId="10" borderId="111" xfId="0" applyNumberFormat="1" applyFont="1" applyFill="1" applyBorder="1" applyAlignment="1" applyProtection="1">
      <alignment horizontal="center" vertical="center" wrapText="1"/>
    </xf>
    <xf numFmtId="0" fontId="2" fillId="10" borderId="0" xfId="0" applyFont="1" applyFill="1" applyBorder="1" applyAlignment="1">
      <alignment vertical="center" wrapText="1"/>
    </xf>
    <xf numFmtId="0" fontId="0" fillId="0" borderId="0" xfId="0" applyAlignment="1">
      <alignment wrapText="1"/>
    </xf>
    <xf numFmtId="0" fontId="133" fillId="32" borderId="0" xfId="0" applyFont="1" applyFill="1" applyBorder="1" applyAlignment="1">
      <alignment horizontal="left" vertical="center" indent="1"/>
    </xf>
    <xf numFmtId="0" fontId="143" fillId="36" borderId="129" xfId="0" applyFont="1" applyFill="1" applyBorder="1" applyAlignment="1">
      <alignment horizontal="left"/>
    </xf>
    <xf numFmtId="0" fontId="141" fillId="37" borderId="130" xfId="0" applyFont="1" applyFill="1" applyBorder="1" applyAlignment="1">
      <alignment horizontal="left"/>
    </xf>
    <xf numFmtId="0" fontId="141" fillId="38" borderId="130" xfId="0" applyFont="1" applyFill="1" applyBorder="1" applyAlignment="1">
      <alignment horizontal="left"/>
    </xf>
    <xf numFmtId="0" fontId="149" fillId="10" borderId="130" xfId="0" applyFont="1" applyFill="1" applyBorder="1" applyAlignment="1">
      <alignment horizontal="left"/>
    </xf>
    <xf numFmtId="0" fontId="142" fillId="41" borderId="0" xfId="0" applyFont="1" applyFill="1" applyBorder="1" applyAlignment="1">
      <alignment horizontal="center"/>
    </xf>
    <xf numFmtId="0" fontId="133" fillId="41" borderId="0" xfId="0" applyFont="1" applyFill="1" applyBorder="1" applyAlignment="1">
      <alignment horizontal="center"/>
    </xf>
    <xf numFmtId="0" fontId="133" fillId="41" borderId="130" xfId="0" applyFont="1" applyFill="1" applyBorder="1" applyAlignment="1">
      <alignment horizontal="center"/>
    </xf>
    <xf numFmtId="0" fontId="140" fillId="41" borderId="0" xfId="0" applyFont="1" applyFill="1" applyAlignment="1">
      <alignment horizontal="center"/>
    </xf>
    <xf numFmtId="0" fontId="144" fillId="36" borderId="0" xfId="0" applyFont="1" applyFill="1" applyBorder="1" applyAlignment="1"/>
    <xf numFmtId="0" fontId="144" fillId="36" borderId="129" xfId="0" applyFont="1" applyFill="1" applyBorder="1" applyAlignment="1"/>
    <xf numFmtId="0" fontId="142" fillId="39" borderId="0" xfId="0" applyFont="1" applyFill="1" applyBorder="1" applyAlignment="1">
      <alignment horizontal="center"/>
    </xf>
    <xf numFmtId="0" fontId="141" fillId="39" borderId="0" xfId="0" applyFont="1" applyFill="1" applyBorder="1" applyAlignment="1">
      <alignment horizontal="left"/>
    </xf>
    <xf numFmtId="0" fontId="141" fillId="39" borderId="130" xfId="0" applyFont="1" applyFill="1" applyBorder="1" applyAlignment="1">
      <alignment horizontal="left"/>
    </xf>
    <xf numFmtId="0" fontId="141" fillId="39" borderId="0" xfId="0" applyFont="1" applyFill="1" applyBorder="1" applyAlignment="1">
      <alignment horizontal="center"/>
    </xf>
    <xf numFmtId="0" fontId="141" fillId="39" borderId="130" xfId="0" applyFont="1" applyFill="1" applyBorder="1" applyAlignment="1">
      <alignment horizontal="center"/>
    </xf>
    <xf numFmtId="0" fontId="140" fillId="39" borderId="0" xfId="0" applyFont="1" applyFill="1" applyAlignment="1">
      <alignment horizontal="center"/>
    </xf>
    <xf numFmtId="0" fontId="145" fillId="10" borderId="130" xfId="0" applyFont="1" applyFill="1" applyBorder="1" applyAlignment="1">
      <alignment horizontal="left"/>
    </xf>
    <xf numFmtId="0" fontId="148" fillId="10" borderId="130" xfId="0" applyFont="1" applyFill="1" applyBorder="1" applyAlignment="1">
      <alignment horizontal="left"/>
    </xf>
    <xf numFmtId="0" fontId="144" fillId="36" borderId="129" xfId="0" applyFont="1" applyFill="1" applyBorder="1" applyAlignment="1">
      <alignment horizontal="left"/>
    </xf>
    <xf numFmtId="0" fontId="0" fillId="0" borderId="0" xfId="0" applyAlignment="1">
      <alignment horizontal="center" wrapText="1"/>
    </xf>
    <xf numFmtId="0" fontId="198" fillId="10" borderId="0" xfId="0" applyFont="1" applyFill="1" applyAlignment="1">
      <alignment horizontal="center" vertical="center" wrapText="1"/>
    </xf>
    <xf numFmtId="0" fontId="199" fillId="0" borderId="0" xfId="0" applyFont="1" applyAlignment="1">
      <alignment horizontal="center" vertical="center" wrapText="1"/>
    </xf>
    <xf numFmtId="0" fontId="4" fillId="0" borderId="0" xfId="0" applyFont="1" applyBorder="1" applyAlignment="1">
      <alignment horizontal="left"/>
    </xf>
    <xf numFmtId="0" fontId="4" fillId="0" borderId="2" xfId="0" applyFont="1" applyBorder="1" applyAlignment="1">
      <alignment horizontal="left"/>
    </xf>
    <xf numFmtId="0" fontId="4" fillId="0" borderId="3" xfId="0" applyFont="1" applyBorder="1" applyAlignment="1">
      <alignment horizontal="left"/>
    </xf>
    <xf numFmtId="0" fontId="4" fillId="0" borderId="2" xfId="0" applyFont="1" applyBorder="1" applyAlignment="1">
      <alignment horizontal="center"/>
    </xf>
    <xf numFmtId="0" fontId="4" fillId="0" borderId="3" xfId="0" applyFont="1" applyBorder="1" applyAlignment="1">
      <alignment horizontal="center"/>
    </xf>
    <xf numFmtId="0" fontId="10" fillId="10" borderId="0" xfId="0" applyFont="1" applyFill="1" applyAlignment="1">
      <alignment vertical="top" wrapText="1"/>
    </xf>
    <xf numFmtId="0" fontId="18" fillId="10" borderId="0" xfId="0" applyFont="1" applyFill="1" applyAlignment="1">
      <alignment horizontal="left" vertical="center" wrapText="1"/>
    </xf>
    <xf numFmtId="0" fontId="18" fillId="10" borderId="0" xfId="0" applyFont="1" applyFill="1" applyAlignment="1">
      <alignment horizontal="left" vertical="center"/>
    </xf>
    <xf numFmtId="0" fontId="21" fillId="10" borderId="0" xfId="0" applyFont="1" applyFill="1" applyAlignment="1">
      <alignment horizontal="center" vertical="center" wrapText="1"/>
    </xf>
    <xf numFmtId="0" fontId="109" fillId="34" borderId="0" xfId="0" applyFont="1" applyFill="1" applyAlignment="1">
      <alignment horizontal="center" vertical="center"/>
    </xf>
    <xf numFmtId="0" fontId="46" fillId="10" borderId="114" xfId="0" applyFont="1" applyFill="1" applyBorder="1" applyAlignment="1" applyProtection="1">
      <alignment horizontal="right" vertical="center" wrapText="1"/>
    </xf>
    <xf numFmtId="0" fontId="46" fillId="10" borderId="0" xfId="0" applyFont="1" applyFill="1" applyBorder="1" applyAlignment="1" applyProtection="1">
      <alignment horizontal="right" vertical="center" wrapText="1"/>
    </xf>
    <xf numFmtId="0" fontId="4" fillId="10" borderId="22" xfId="0" applyFont="1" applyFill="1" applyBorder="1" applyAlignment="1" applyProtection="1">
      <alignment horizontal="center" vertical="center" wrapText="1"/>
    </xf>
    <xf numFmtId="0" fontId="4" fillId="10" borderId="7" xfId="0" applyFont="1" applyFill="1" applyBorder="1" applyAlignment="1" applyProtection="1">
      <alignment horizontal="center" vertical="center" wrapText="1"/>
    </xf>
    <xf numFmtId="0" fontId="8" fillId="10" borderId="22" xfId="0" applyFont="1" applyFill="1" applyBorder="1" applyAlignment="1" applyProtection="1">
      <alignment horizontal="left" vertical="center" wrapText="1"/>
      <protection locked="0"/>
    </xf>
    <xf numFmtId="0" fontId="8" fillId="10" borderId="7" xfId="0" applyFont="1" applyFill="1" applyBorder="1" applyAlignment="1" applyProtection="1">
      <alignment horizontal="left" vertical="center" wrapText="1"/>
      <protection locked="0"/>
    </xf>
    <xf numFmtId="0" fontId="99" fillId="10" borderId="7" xfId="1858" applyFont="1" applyFill="1" applyBorder="1" applyAlignment="1" applyProtection="1">
      <alignment horizontal="center" wrapText="1"/>
    </xf>
    <xf numFmtId="0" fontId="99" fillId="10" borderId="3" xfId="1858" applyFont="1" applyFill="1" applyBorder="1" applyAlignment="1" applyProtection="1">
      <alignment horizontal="center" wrapText="1"/>
    </xf>
    <xf numFmtId="0" fontId="56" fillId="10" borderId="7" xfId="0" applyFont="1" applyFill="1" applyBorder="1" applyAlignment="1" applyProtection="1">
      <alignment horizontal="center" vertical="center" wrapText="1"/>
    </xf>
    <xf numFmtId="0" fontId="56" fillId="10" borderId="3" xfId="0" applyFont="1" applyFill="1" applyBorder="1" applyAlignment="1" applyProtection="1">
      <alignment horizontal="center" vertical="center" wrapText="1"/>
    </xf>
    <xf numFmtId="0" fontId="54" fillId="2" borderId="14" xfId="0" applyFont="1" applyFill="1" applyBorder="1" applyAlignment="1" applyProtection="1">
      <alignment horizontal="center" vertical="center" wrapText="1"/>
    </xf>
    <xf numFmtId="0" fontId="54" fillId="2" borderId="15" xfId="0" applyFont="1" applyFill="1" applyBorder="1" applyAlignment="1" applyProtection="1">
      <alignment horizontal="center" vertical="center" wrapText="1"/>
    </xf>
    <xf numFmtId="0" fontId="54" fillId="2" borderId="17" xfId="0" applyFont="1" applyFill="1" applyBorder="1" applyAlignment="1" applyProtection="1">
      <alignment horizontal="center" vertical="center" wrapText="1"/>
    </xf>
    <xf numFmtId="0" fontId="54" fillId="2" borderId="8" xfId="0" applyFont="1" applyFill="1" applyBorder="1" applyAlignment="1" applyProtection="1">
      <alignment horizontal="center" vertical="center" wrapText="1"/>
    </xf>
    <xf numFmtId="0" fontId="55" fillId="10" borderId="2" xfId="0" applyFont="1" applyFill="1" applyBorder="1" applyAlignment="1" applyProtection="1">
      <alignment horizontal="left" vertical="center" wrapText="1"/>
      <protection locked="0"/>
    </xf>
    <xf numFmtId="0" fontId="55" fillId="10" borderId="7" xfId="0" applyFont="1" applyFill="1" applyBorder="1" applyAlignment="1" applyProtection="1">
      <alignment horizontal="left" vertical="center" wrapText="1"/>
      <protection locked="0"/>
    </xf>
    <xf numFmtId="0" fontId="56" fillId="10" borderId="44" xfId="0" applyFont="1" applyFill="1" applyBorder="1" applyAlignment="1" applyProtection="1">
      <alignment horizontal="center" vertical="center" wrapText="1"/>
      <protection locked="0"/>
    </xf>
    <xf numFmtId="0" fontId="56" fillId="10" borderId="112" xfId="0" applyFont="1" applyFill="1" applyBorder="1" applyAlignment="1" applyProtection="1">
      <alignment horizontal="center" vertical="center" wrapText="1"/>
      <protection locked="0"/>
    </xf>
    <xf numFmtId="0" fontId="56" fillId="10" borderId="7" xfId="0" applyFont="1" applyFill="1" applyBorder="1" applyAlignment="1" applyProtection="1">
      <alignment horizontal="center" vertical="center" wrapText="1"/>
      <protection locked="0"/>
    </xf>
    <xf numFmtId="0" fontId="56" fillId="10" borderId="3" xfId="0" applyFont="1" applyFill="1" applyBorder="1" applyAlignment="1" applyProtection="1">
      <alignment horizontal="center" vertical="center" wrapText="1"/>
      <protection locked="0"/>
    </xf>
    <xf numFmtId="0" fontId="4" fillId="10" borderId="12" xfId="0" applyFont="1" applyFill="1" applyBorder="1" applyAlignment="1" applyProtection="1">
      <alignment horizontal="left" vertical="center" wrapText="1"/>
    </xf>
    <xf numFmtId="0" fontId="4" fillId="10" borderId="0" xfId="0" applyFont="1" applyFill="1" applyBorder="1" applyAlignment="1" applyProtection="1">
      <alignment horizontal="left" vertical="center" wrapText="1"/>
    </xf>
    <xf numFmtId="0" fontId="4" fillId="10" borderId="10" xfId="0" applyFont="1" applyFill="1" applyBorder="1" applyAlignment="1" applyProtection="1">
      <alignment horizontal="left" vertical="center" wrapText="1"/>
    </xf>
    <xf numFmtId="0" fontId="4" fillId="10" borderId="43" xfId="0" applyFont="1" applyFill="1" applyBorder="1" applyAlignment="1" applyProtection="1">
      <alignment horizontal="left" vertical="center" wrapText="1"/>
    </xf>
    <xf numFmtId="0" fontId="4" fillId="10" borderId="20" xfId="0" applyFont="1" applyFill="1" applyBorder="1" applyAlignment="1" applyProtection="1">
      <alignment horizontal="left" vertical="center" wrapText="1"/>
    </xf>
    <xf numFmtId="0" fontId="4" fillId="10" borderId="69" xfId="0" applyFont="1" applyFill="1" applyBorder="1" applyAlignment="1" applyProtection="1">
      <alignment horizontal="left" vertical="center" wrapText="1"/>
    </xf>
    <xf numFmtId="0" fontId="4" fillId="10" borderId="4" xfId="0" applyFont="1" applyFill="1" applyBorder="1" applyAlignment="1" applyProtection="1">
      <alignment horizontal="left" vertical="center" wrapText="1"/>
    </xf>
    <xf numFmtId="0" fontId="4" fillId="10" borderId="5" xfId="0" applyFont="1" applyFill="1" applyBorder="1" applyAlignment="1" applyProtection="1">
      <alignment horizontal="left" vertical="center" wrapText="1"/>
    </xf>
    <xf numFmtId="0" fontId="4" fillId="10" borderId="70" xfId="0" applyFont="1" applyFill="1" applyBorder="1" applyAlignment="1" applyProtection="1">
      <alignment horizontal="left" vertical="center" wrapText="1"/>
    </xf>
    <xf numFmtId="0" fontId="12" fillId="10" borderId="12" xfId="0" applyFont="1" applyFill="1" applyBorder="1" applyAlignment="1" applyProtection="1">
      <alignment horizontal="left" vertical="center" wrapText="1"/>
    </xf>
    <xf numFmtId="0" fontId="12" fillId="10" borderId="10" xfId="0" applyFont="1" applyFill="1" applyBorder="1" applyAlignment="1" applyProtection="1">
      <alignment horizontal="left" vertical="center" wrapText="1"/>
    </xf>
    <xf numFmtId="0" fontId="12" fillId="10" borderId="43" xfId="0" applyFont="1" applyFill="1" applyBorder="1" applyAlignment="1" applyProtection="1">
      <alignment horizontal="left" vertical="center" wrapText="1"/>
    </xf>
    <xf numFmtId="0" fontId="12" fillId="10" borderId="69" xfId="0" applyFont="1" applyFill="1" applyBorder="1" applyAlignment="1" applyProtection="1">
      <alignment horizontal="left" vertical="center" wrapText="1"/>
    </xf>
    <xf numFmtId="0" fontId="8" fillId="10" borderId="24" xfId="0" applyFont="1" applyFill="1" applyBorder="1" applyAlignment="1" applyProtection="1">
      <alignment horizontal="left" vertical="center" wrapText="1"/>
      <protection locked="0"/>
    </xf>
    <xf numFmtId="0" fontId="8" fillId="10" borderId="44" xfId="0" applyFont="1" applyFill="1" applyBorder="1" applyAlignment="1" applyProtection="1">
      <alignment horizontal="left" vertical="center" wrapText="1"/>
      <protection locked="0"/>
    </xf>
    <xf numFmtId="0" fontId="4" fillId="10" borderId="17" xfId="0" applyFont="1" applyFill="1" applyBorder="1" applyAlignment="1" applyProtection="1">
      <alignment horizontal="center" vertical="center" wrapText="1"/>
    </xf>
    <xf numFmtId="0" fontId="4" fillId="10" borderId="8" xfId="0" applyFont="1" applyFill="1" applyBorder="1" applyAlignment="1" applyProtection="1">
      <alignment horizontal="center" vertical="center" wrapText="1"/>
    </xf>
    <xf numFmtId="0" fontId="8" fillId="10" borderId="22" xfId="0" applyFont="1" applyFill="1" applyBorder="1" applyAlignment="1" applyProtection="1">
      <alignment horizontal="left" vertical="center" wrapText="1"/>
    </xf>
    <xf numFmtId="0" fontId="8" fillId="10" borderId="7" xfId="0" applyFont="1" applyFill="1" applyBorder="1" applyAlignment="1" applyProtection="1">
      <alignment horizontal="left" vertical="center" wrapText="1"/>
    </xf>
    <xf numFmtId="0" fontId="57" fillId="10" borderId="22" xfId="0" applyFont="1" applyFill="1" applyBorder="1" applyAlignment="1" applyProtection="1">
      <alignment horizontal="left" vertical="center" wrapText="1"/>
      <protection locked="0"/>
    </xf>
    <xf numFmtId="0" fontId="57" fillId="10" borderId="7" xfId="0" applyFont="1" applyFill="1" applyBorder="1" applyAlignment="1" applyProtection="1">
      <alignment horizontal="left" vertical="center" wrapText="1"/>
      <protection locked="0"/>
    </xf>
    <xf numFmtId="0" fontId="8" fillId="9" borderId="22" xfId="0" applyFont="1" applyFill="1" applyBorder="1" applyAlignment="1" applyProtection="1">
      <alignment horizontal="center" vertical="center" wrapText="1"/>
    </xf>
    <xf numFmtId="0" fontId="8" fillId="9" borderId="7" xfId="0" applyFont="1" applyFill="1" applyBorder="1" applyAlignment="1" applyProtection="1">
      <alignment horizontal="center" vertical="center" wrapText="1"/>
    </xf>
    <xf numFmtId="0" fontId="8" fillId="9" borderId="3" xfId="0" applyFont="1" applyFill="1" applyBorder="1" applyAlignment="1" applyProtection="1">
      <alignment horizontal="center" vertical="center" wrapText="1"/>
    </xf>
    <xf numFmtId="0" fontId="37" fillId="10" borderId="5" xfId="0" applyFont="1" applyFill="1" applyBorder="1" applyAlignment="1" applyProtection="1">
      <alignment horizontal="left" vertical="center" wrapText="1"/>
      <protection locked="0"/>
    </xf>
    <xf numFmtId="0" fontId="8" fillId="0" borderId="24" xfId="0" applyFont="1" applyFill="1" applyBorder="1" applyAlignment="1" applyProtection="1">
      <alignment horizontal="left" vertical="center" wrapText="1"/>
      <protection locked="0"/>
    </xf>
    <xf numFmtId="0" fontId="8" fillId="0" borderId="44" xfId="0" applyFont="1" applyFill="1" applyBorder="1" applyAlignment="1" applyProtection="1">
      <alignment horizontal="left" vertical="center" wrapText="1"/>
      <protection locked="0"/>
    </xf>
    <xf numFmtId="165" fontId="32" fillId="10" borderId="30" xfId="0" applyNumberFormat="1" applyFont="1" applyFill="1" applyBorder="1" applyAlignment="1" applyProtection="1">
      <alignment horizontal="center" vertical="center" wrapText="1"/>
    </xf>
    <xf numFmtId="2" fontId="32" fillId="10" borderId="30" xfId="0" applyNumberFormat="1" applyFont="1" applyFill="1" applyBorder="1" applyAlignment="1" applyProtection="1">
      <alignment horizontal="center" vertical="center" wrapText="1"/>
    </xf>
    <xf numFmtId="165" fontId="0" fillId="10" borderId="31" xfId="0" applyNumberFormat="1" applyFont="1" applyFill="1" applyBorder="1" applyAlignment="1" applyProtection="1">
      <alignment horizontal="center" vertical="center" wrapText="1"/>
    </xf>
    <xf numFmtId="165" fontId="0" fillId="10" borderId="37" xfId="0" applyNumberFormat="1" applyFont="1" applyFill="1" applyBorder="1" applyAlignment="1" applyProtection="1">
      <alignment horizontal="center" vertical="center" wrapText="1"/>
    </xf>
    <xf numFmtId="165" fontId="0" fillId="10" borderId="47" xfId="0" applyNumberFormat="1" applyFont="1" applyFill="1" applyBorder="1" applyAlignment="1" applyProtection="1">
      <alignment horizontal="center" vertical="center" wrapText="1"/>
    </xf>
    <xf numFmtId="0" fontId="32" fillId="10" borderId="30" xfId="0" applyFont="1" applyFill="1" applyBorder="1" applyAlignment="1" applyProtection="1">
      <alignment horizontal="center" vertical="center" wrapText="1"/>
    </xf>
    <xf numFmtId="9" fontId="33" fillId="10" borderId="31" xfId="0" applyNumberFormat="1" applyFont="1" applyFill="1" applyBorder="1" applyAlignment="1" applyProtection="1">
      <alignment horizontal="center" vertical="center" wrapText="1"/>
    </xf>
    <xf numFmtId="9" fontId="33" fillId="10" borderId="37" xfId="0" applyNumberFormat="1" applyFont="1" applyFill="1" applyBorder="1" applyAlignment="1" applyProtection="1">
      <alignment horizontal="center" vertical="center" wrapText="1"/>
    </xf>
    <xf numFmtId="9" fontId="33" fillId="10" borderId="47" xfId="0" applyNumberFormat="1" applyFont="1" applyFill="1" applyBorder="1" applyAlignment="1" applyProtection="1">
      <alignment horizontal="center" vertical="center" wrapText="1"/>
    </xf>
    <xf numFmtId="0" fontId="31" fillId="11" borderId="39" xfId="0" applyFont="1" applyFill="1" applyBorder="1" applyAlignment="1" applyProtection="1">
      <alignment horizontal="center" vertical="center" wrapText="1"/>
    </xf>
    <xf numFmtId="0" fontId="31" fillId="11" borderId="40" xfId="0" applyFont="1" applyFill="1" applyBorder="1" applyAlignment="1" applyProtection="1">
      <alignment horizontal="center" vertical="center" wrapText="1"/>
    </xf>
    <xf numFmtId="0" fontId="4" fillId="12" borderId="34" xfId="0" applyFont="1" applyFill="1" applyBorder="1" applyAlignment="1" applyProtection="1">
      <alignment horizontal="center" vertical="center" wrapText="1"/>
    </xf>
    <xf numFmtId="0" fontId="4" fillId="12" borderId="36" xfId="0" applyFont="1" applyFill="1" applyBorder="1" applyAlignment="1" applyProtection="1">
      <alignment horizontal="center" vertical="center" wrapText="1"/>
    </xf>
    <xf numFmtId="9" fontId="33" fillId="10" borderId="30" xfId="0" applyNumberFormat="1" applyFont="1" applyFill="1" applyBorder="1" applyAlignment="1" applyProtection="1">
      <alignment horizontal="center" vertical="center" wrapText="1"/>
    </xf>
    <xf numFmtId="0" fontId="32" fillId="10" borderId="31" xfId="0" applyFont="1" applyFill="1" applyBorder="1" applyAlignment="1" applyProtection="1">
      <alignment horizontal="center" vertical="center" wrapText="1"/>
    </xf>
    <xf numFmtId="0" fontId="32" fillId="10" borderId="37" xfId="0" applyFont="1" applyFill="1" applyBorder="1" applyAlignment="1" applyProtection="1">
      <alignment horizontal="center" vertical="center" wrapText="1"/>
    </xf>
    <xf numFmtId="0" fontId="32" fillId="10" borderId="47" xfId="0" applyFont="1" applyFill="1" applyBorder="1" applyAlignment="1" applyProtection="1">
      <alignment horizontal="center" vertical="center" wrapText="1"/>
    </xf>
    <xf numFmtId="0" fontId="12" fillId="10" borderId="22" xfId="0" applyFont="1" applyFill="1" applyBorder="1" applyAlignment="1" applyProtection="1">
      <alignment horizontal="center" vertical="center" wrapText="1"/>
    </xf>
    <xf numFmtId="0" fontId="12" fillId="10" borderId="7" xfId="0" applyFont="1" applyFill="1" applyBorder="1" applyAlignment="1" applyProtection="1">
      <alignment horizontal="center" vertical="center" wrapText="1"/>
    </xf>
    <xf numFmtId="0" fontId="8" fillId="17" borderId="61" xfId="0" applyFont="1" applyFill="1" applyBorder="1" applyAlignment="1" applyProtection="1">
      <alignment horizontal="center" vertical="center" wrapText="1"/>
    </xf>
    <xf numFmtId="0" fontId="8" fillId="17" borderId="3" xfId="0" applyFont="1" applyFill="1" applyBorder="1" applyAlignment="1" applyProtection="1">
      <alignment horizontal="center" vertical="center" wrapText="1"/>
    </xf>
    <xf numFmtId="0" fontId="8" fillId="17" borderId="1" xfId="0" applyFont="1" applyFill="1" applyBorder="1" applyAlignment="1" applyProtection="1">
      <alignment horizontal="center" vertical="center" wrapText="1"/>
    </xf>
    <xf numFmtId="0" fontId="0" fillId="0" borderId="7" xfId="0" applyBorder="1" applyAlignment="1" applyProtection="1"/>
    <xf numFmtId="0" fontId="0" fillId="0" borderId="3" xfId="0" applyBorder="1" applyAlignment="1" applyProtection="1"/>
    <xf numFmtId="0" fontId="4" fillId="10" borderId="41" xfId="0" applyFont="1" applyFill="1" applyBorder="1" applyAlignment="1" applyProtection="1">
      <alignment horizontal="left" vertical="center" wrapText="1"/>
    </xf>
    <xf numFmtId="0" fontId="4" fillId="10" borderId="13" xfId="0" applyFont="1" applyFill="1" applyBorder="1" applyAlignment="1" applyProtection="1">
      <alignment horizontal="left" vertical="center" wrapText="1"/>
    </xf>
    <xf numFmtId="0" fontId="4" fillId="10" borderId="9" xfId="0" applyFont="1" applyFill="1" applyBorder="1" applyAlignment="1" applyProtection="1">
      <alignment horizontal="left" vertical="center" wrapText="1"/>
    </xf>
    <xf numFmtId="0" fontId="57" fillId="10" borderId="22" xfId="0" applyFont="1" applyFill="1" applyBorder="1" applyAlignment="1" applyProtection="1">
      <alignment horizontal="left" vertical="center" wrapText="1"/>
    </xf>
    <xf numFmtId="0" fontId="57" fillId="10" borderId="7" xfId="0" applyFont="1" applyFill="1" applyBorder="1" applyAlignment="1" applyProtection="1">
      <alignment horizontal="left" vertical="center" wrapText="1"/>
    </xf>
    <xf numFmtId="0" fontId="0" fillId="10" borderId="41" xfId="0" applyFont="1" applyFill="1" applyBorder="1" applyAlignment="1" applyProtection="1">
      <alignment horizontal="left" vertical="center" wrapText="1"/>
    </xf>
    <xf numFmtId="0" fontId="0" fillId="10" borderId="13" xfId="0" applyFont="1" applyFill="1" applyBorder="1" applyAlignment="1" applyProtection="1">
      <alignment horizontal="left" vertical="center" wrapText="1"/>
    </xf>
    <xf numFmtId="0" fontId="0" fillId="10" borderId="28" xfId="0" applyFont="1" applyFill="1" applyBorder="1" applyAlignment="1" applyProtection="1">
      <alignment horizontal="left" vertical="center" wrapText="1"/>
    </xf>
    <xf numFmtId="0" fontId="0" fillId="10" borderId="12" xfId="0" applyFont="1" applyFill="1" applyBorder="1" applyAlignment="1" applyProtection="1">
      <alignment horizontal="left" vertical="center" wrapText="1"/>
    </xf>
    <xf numFmtId="0" fontId="0" fillId="10" borderId="0" xfId="0" applyFont="1" applyFill="1" applyBorder="1" applyAlignment="1" applyProtection="1">
      <alignment horizontal="left" vertical="center" wrapText="1"/>
    </xf>
    <xf numFmtId="0" fontId="0" fillId="10" borderId="27" xfId="0" applyFont="1" applyFill="1" applyBorder="1" applyAlignment="1" applyProtection="1">
      <alignment horizontal="left" vertical="center" wrapText="1"/>
    </xf>
    <xf numFmtId="0" fontId="0" fillId="10" borderId="43" xfId="0" applyFont="1" applyFill="1" applyBorder="1" applyAlignment="1" applyProtection="1">
      <alignment horizontal="left" vertical="center" wrapText="1"/>
    </xf>
    <xf numFmtId="0" fontId="0" fillId="10" borderId="20" xfId="0" applyFont="1" applyFill="1" applyBorder="1" applyAlignment="1" applyProtection="1">
      <alignment horizontal="left" vertical="center" wrapText="1"/>
    </xf>
    <xf numFmtId="0" fontId="0" fillId="10" borderId="29" xfId="0" applyFont="1" applyFill="1" applyBorder="1" applyAlignment="1" applyProtection="1">
      <alignment horizontal="left" vertical="center" wrapText="1"/>
    </xf>
    <xf numFmtId="0" fontId="0" fillId="10" borderId="41" xfId="0" applyFont="1" applyFill="1" applyBorder="1" applyAlignment="1" applyProtection="1">
      <alignment vertical="center" wrapText="1"/>
    </xf>
    <xf numFmtId="0" fontId="0" fillId="10" borderId="13" xfId="0" applyFont="1" applyFill="1" applyBorder="1" applyAlignment="1" applyProtection="1">
      <alignment vertical="center" wrapText="1"/>
    </xf>
    <xf numFmtId="0" fontId="0" fillId="10" borderId="28" xfId="0" applyFont="1" applyFill="1" applyBorder="1" applyAlignment="1" applyProtection="1">
      <alignment vertical="center" wrapText="1"/>
    </xf>
    <xf numFmtId="0" fontId="0" fillId="10" borderId="12" xfId="0" applyFont="1" applyFill="1" applyBorder="1" applyAlignment="1" applyProtection="1">
      <alignment vertical="center" wrapText="1"/>
    </xf>
    <xf numFmtId="0" fontId="0" fillId="10" borderId="0" xfId="0" applyFont="1" applyFill="1" applyBorder="1" applyAlignment="1" applyProtection="1">
      <alignment vertical="center" wrapText="1"/>
    </xf>
    <xf numFmtId="0" fontId="0" fillId="10" borderId="27" xfId="0" applyFont="1" applyFill="1" applyBorder="1" applyAlignment="1" applyProtection="1">
      <alignment vertical="center" wrapText="1"/>
    </xf>
    <xf numFmtId="0" fontId="0" fillId="10" borderId="43" xfId="0" applyFont="1" applyFill="1" applyBorder="1" applyAlignment="1" applyProtection="1">
      <alignment vertical="center" wrapText="1"/>
    </xf>
    <xf numFmtId="0" fontId="0" fillId="10" borderId="20" xfId="0" applyFont="1" applyFill="1" applyBorder="1" applyAlignment="1" applyProtection="1">
      <alignment vertical="center" wrapText="1"/>
    </xf>
    <xf numFmtId="0" fontId="0" fillId="10" borderId="29" xfId="0" applyFont="1" applyFill="1" applyBorder="1" applyAlignment="1" applyProtection="1">
      <alignment vertical="center" wrapText="1"/>
    </xf>
    <xf numFmtId="0" fontId="37" fillId="10" borderId="41" xfId="0" applyFont="1" applyFill="1" applyBorder="1" applyAlignment="1" applyProtection="1">
      <alignment horizontal="left" vertical="center" wrapText="1"/>
      <protection locked="0"/>
    </xf>
    <xf numFmtId="0" fontId="37" fillId="10" borderId="13" xfId="0" applyFont="1" applyFill="1" applyBorder="1" applyAlignment="1" applyProtection="1">
      <alignment horizontal="left" vertical="center" wrapText="1"/>
      <protection locked="0"/>
    </xf>
    <xf numFmtId="0" fontId="37" fillId="10" borderId="28" xfId="0" applyFont="1" applyFill="1" applyBorder="1" applyAlignment="1" applyProtection="1">
      <alignment horizontal="left" vertical="center" wrapText="1"/>
      <protection locked="0"/>
    </xf>
    <xf numFmtId="0" fontId="37" fillId="10" borderId="12" xfId="0" applyFont="1" applyFill="1" applyBorder="1" applyAlignment="1" applyProtection="1">
      <alignment horizontal="left" vertical="center" wrapText="1"/>
      <protection locked="0"/>
    </xf>
    <xf numFmtId="0" fontId="37" fillId="10" borderId="0" xfId="0" applyFont="1" applyFill="1" applyBorder="1" applyAlignment="1" applyProtection="1">
      <alignment horizontal="left" vertical="center" wrapText="1"/>
      <protection locked="0"/>
    </xf>
    <xf numFmtId="0" fontId="37" fillId="10" borderId="27" xfId="0" applyFont="1" applyFill="1" applyBorder="1" applyAlignment="1" applyProtection="1">
      <alignment horizontal="left" vertical="center" wrapText="1"/>
      <protection locked="0"/>
    </xf>
    <xf numFmtId="0" fontId="37" fillId="10" borderId="42" xfId="0" applyFont="1" applyFill="1" applyBorder="1" applyAlignment="1" applyProtection="1">
      <alignment horizontal="left" vertical="center" wrapText="1"/>
      <protection locked="0"/>
    </xf>
    <xf numFmtId="0" fontId="37" fillId="10" borderId="8" xfId="0" applyFont="1" applyFill="1" applyBorder="1" applyAlignment="1" applyProtection="1">
      <alignment horizontal="left" vertical="center" wrapText="1"/>
      <protection locked="0"/>
    </xf>
    <xf numFmtId="0" fontId="37" fillId="10" borderId="25" xfId="0" applyFont="1" applyFill="1" applyBorder="1" applyAlignment="1" applyProtection="1">
      <alignment horizontal="left" vertical="center" wrapText="1"/>
      <protection locked="0"/>
    </xf>
    <xf numFmtId="9" fontId="33" fillId="10" borderId="2" xfId="0" applyNumberFormat="1" applyFont="1" applyFill="1" applyBorder="1" applyAlignment="1" applyProtection="1">
      <alignment horizontal="center" vertical="center" wrapText="1"/>
    </xf>
    <xf numFmtId="9" fontId="33" fillId="10" borderId="23" xfId="0" applyNumberFormat="1" applyFont="1" applyFill="1" applyBorder="1" applyAlignment="1" applyProtection="1">
      <alignment horizontal="center" vertical="center" wrapText="1"/>
    </xf>
    <xf numFmtId="0" fontId="8" fillId="9" borderId="67" xfId="0" applyFont="1" applyFill="1" applyBorder="1" applyAlignment="1" applyProtection="1">
      <alignment horizontal="center" vertical="center" wrapText="1"/>
    </xf>
    <xf numFmtId="0" fontId="8" fillId="9" borderId="21" xfId="0" applyFont="1" applyFill="1" applyBorder="1" applyAlignment="1" applyProtection="1">
      <alignment horizontal="center" vertical="center" wrapText="1"/>
    </xf>
    <xf numFmtId="0" fontId="126" fillId="10" borderId="41" xfId="0" applyFont="1" applyFill="1" applyBorder="1" applyAlignment="1" applyProtection="1">
      <alignment horizontal="left" vertical="center" textRotation="90" wrapText="1"/>
    </xf>
    <xf numFmtId="0" fontId="126" fillId="10" borderId="12" xfId="0" applyFont="1" applyFill="1" applyBorder="1" applyAlignment="1" applyProtection="1">
      <alignment horizontal="left" vertical="center" textRotation="90" wrapText="1"/>
    </xf>
    <xf numFmtId="0" fontId="126" fillId="10" borderId="43" xfId="0" applyFont="1" applyFill="1" applyBorder="1" applyAlignment="1" applyProtection="1">
      <alignment horizontal="left" vertical="center" textRotation="90" wrapText="1"/>
    </xf>
    <xf numFmtId="0" fontId="8" fillId="17" borderId="2" xfId="0" applyFont="1" applyFill="1" applyBorder="1" applyAlignment="1" applyProtection="1">
      <alignment horizontal="center" vertical="center" wrapText="1"/>
    </xf>
    <xf numFmtId="0" fontId="8" fillId="17" borderId="7" xfId="0" applyFont="1" applyFill="1" applyBorder="1" applyAlignment="1" applyProtection="1">
      <alignment horizontal="center" vertical="center" wrapText="1"/>
    </xf>
    <xf numFmtId="0" fontId="8" fillId="17" borderId="23" xfId="0" applyFont="1" applyFill="1" applyBorder="1" applyAlignment="1" applyProtection="1">
      <alignment horizontal="center" vertical="center" wrapText="1"/>
    </xf>
    <xf numFmtId="0" fontId="8" fillId="17" borderId="22" xfId="0" applyFont="1" applyFill="1" applyBorder="1" applyAlignment="1" applyProtection="1">
      <alignment horizontal="center" vertical="center" wrapText="1"/>
    </xf>
    <xf numFmtId="0" fontId="8" fillId="16" borderId="41" xfId="0" applyFont="1" applyFill="1" applyBorder="1" applyAlignment="1" applyProtection="1">
      <alignment horizontal="center" vertical="center" wrapText="1"/>
    </xf>
    <xf numFmtId="0" fontId="8" fillId="16" borderId="13" xfId="0" applyFont="1" applyFill="1" applyBorder="1" applyAlignment="1" applyProtection="1">
      <alignment horizontal="center" vertical="center" wrapText="1"/>
    </xf>
    <xf numFmtId="0" fontId="8" fillId="16" borderId="28" xfId="0" applyFont="1" applyFill="1" applyBorder="1" applyAlignment="1" applyProtection="1">
      <alignment horizontal="center" vertical="center" wrapText="1"/>
    </xf>
    <xf numFmtId="0" fontId="37" fillId="10" borderId="10" xfId="0" applyFont="1" applyFill="1" applyBorder="1" applyAlignment="1" applyProtection="1">
      <alignment horizontal="left" vertical="center" wrapText="1"/>
      <protection locked="0"/>
    </xf>
    <xf numFmtId="0" fontId="8" fillId="16" borderId="1" xfId="0" applyFont="1" applyFill="1" applyBorder="1" applyAlignment="1" applyProtection="1">
      <alignment horizontal="center" vertical="center" wrapText="1"/>
    </xf>
    <xf numFmtId="0" fontId="55" fillId="0" borderId="2" xfId="0" applyFont="1" applyFill="1" applyBorder="1" applyAlignment="1" applyProtection="1">
      <alignment horizontal="left" vertical="center" wrapText="1"/>
      <protection locked="0"/>
    </xf>
    <xf numFmtId="0" fontId="55" fillId="0" borderId="7" xfId="0" applyFont="1" applyFill="1" applyBorder="1" applyAlignment="1" applyProtection="1">
      <alignment horizontal="left" vertical="center" wrapText="1"/>
      <protection locked="0"/>
    </xf>
    <xf numFmtId="0" fontId="100" fillId="10" borderId="42" xfId="0" applyFont="1" applyFill="1" applyBorder="1" applyAlignment="1" applyProtection="1">
      <alignment horizontal="left" vertical="center" wrapText="1"/>
      <protection locked="0"/>
    </xf>
    <xf numFmtId="0" fontId="100" fillId="10" borderId="11" xfId="0" applyFont="1" applyFill="1" applyBorder="1" applyAlignment="1" applyProtection="1">
      <alignment horizontal="left" vertical="center" wrapText="1"/>
      <protection locked="0"/>
    </xf>
    <xf numFmtId="0" fontId="0" fillId="10" borderId="7" xfId="0" applyFill="1" applyBorder="1" applyAlignment="1" applyProtection="1"/>
    <xf numFmtId="0" fontId="0" fillId="10" borderId="3" xfId="0" applyFill="1" applyBorder="1" applyAlignment="1" applyProtection="1"/>
    <xf numFmtId="0" fontId="100" fillId="10" borderId="41" xfId="0" applyFont="1" applyFill="1" applyBorder="1" applyAlignment="1" applyProtection="1">
      <alignment horizontal="left" vertical="center" wrapText="1"/>
      <protection locked="0"/>
    </xf>
    <xf numFmtId="0" fontId="100" fillId="10" borderId="9" xfId="0" applyFont="1" applyFill="1" applyBorder="1" applyAlignment="1" applyProtection="1">
      <alignment horizontal="left" vertical="center" wrapText="1"/>
      <protection locked="0"/>
    </xf>
    <xf numFmtId="0" fontId="8" fillId="17" borderId="60" xfId="0" applyFont="1" applyFill="1" applyBorder="1" applyAlignment="1" applyProtection="1">
      <alignment horizontal="center" vertical="center" wrapText="1"/>
    </xf>
    <xf numFmtId="0" fontId="12" fillId="10" borderId="41" xfId="0" applyFont="1" applyFill="1" applyBorder="1" applyAlignment="1" applyProtection="1">
      <alignment vertical="center" wrapText="1"/>
    </xf>
    <xf numFmtId="0" fontId="12" fillId="10" borderId="9" xfId="0" applyFont="1" applyFill="1" applyBorder="1" applyAlignment="1" applyProtection="1">
      <alignment vertical="center" wrapText="1"/>
    </xf>
    <xf numFmtId="0" fontId="12" fillId="10" borderId="12" xfId="0" applyFont="1" applyFill="1" applyBorder="1" applyAlignment="1" applyProtection="1">
      <alignment vertical="center" wrapText="1"/>
    </xf>
    <xf numFmtId="0" fontId="12" fillId="10" borderId="10" xfId="0" applyFont="1" applyFill="1" applyBorder="1" applyAlignment="1" applyProtection="1">
      <alignment vertical="center" wrapText="1"/>
    </xf>
    <xf numFmtId="0" fontId="12" fillId="10" borderId="43" xfId="0" applyFont="1" applyFill="1" applyBorder="1" applyAlignment="1" applyProtection="1">
      <alignment vertical="center" wrapText="1"/>
    </xf>
    <xf numFmtId="0" fontId="12" fillId="10" borderId="69" xfId="0" applyFont="1" applyFill="1" applyBorder="1" applyAlignment="1" applyProtection="1">
      <alignment vertical="center" wrapText="1"/>
    </xf>
    <xf numFmtId="0" fontId="4" fillId="10" borderId="4" xfId="0" applyFont="1" applyFill="1" applyBorder="1" applyAlignment="1" applyProtection="1">
      <alignment vertical="center" wrapText="1"/>
    </xf>
    <xf numFmtId="0" fontId="4" fillId="10" borderId="5" xfId="0" applyFont="1" applyFill="1" applyBorder="1" applyAlignment="1" applyProtection="1">
      <alignment vertical="center" wrapText="1"/>
    </xf>
    <xf numFmtId="0" fontId="4" fillId="10" borderId="70" xfId="0" applyFont="1" applyFill="1" applyBorder="1" applyAlignment="1" applyProtection="1">
      <alignment vertical="center" wrapText="1"/>
    </xf>
    <xf numFmtId="0" fontId="8" fillId="9" borderId="22" xfId="0" applyFont="1" applyFill="1" applyBorder="1" applyAlignment="1" applyProtection="1">
      <alignment horizontal="center" vertical="center" wrapText="1"/>
      <protection locked="0"/>
    </xf>
    <xf numFmtId="0" fontId="8" fillId="9" borderId="7" xfId="0" applyFont="1" applyFill="1" applyBorder="1" applyAlignment="1" applyProtection="1">
      <alignment horizontal="center" vertical="center" wrapText="1"/>
      <protection locked="0"/>
    </xf>
    <xf numFmtId="0" fontId="8" fillId="9" borderId="3" xfId="0" applyFont="1" applyFill="1" applyBorder="1" applyAlignment="1" applyProtection="1">
      <alignment horizontal="center" vertical="center" wrapText="1"/>
      <protection locked="0"/>
    </xf>
    <xf numFmtId="21" fontId="16" fillId="10" borderId="36" xfId="0" applyNumberFormat="1" applyFont="1" applyFill="1" applyBorder="1" applyAlignment="1" applyProtection="1">
      <alignment horizontal="center" vertical="center" wrapText="1"/>
      <protection locked="0"/>
    </xf>
    <xf numFmtId="0" fontId="4" fillId="10" borderId="41" xfId="0" applyFont="1" applyFill="1" applyBorder="1" applyAlignment="1" applyProtection="1">
      <alignment vertical="center" wrapText="1"/>
    </xf>
    <xf numFmtId="0" fontId="4" fillId="10" borderId="13" xfId="0" applyFont="1" applyFill="1" applyBorder="1" applyAlignment="1" applyProtection="1">
      <alignment vertical="center" wrapText="1"/>
    </xf>
    <xf numFmtId="0" fontId="4" fillId="10" borderId="9" xfId="0" applyFont="1" applyFill="1" applyBorder="1" applyAlignment="1" applyProtection="1">
      <alignment vertical="center" wrapText="1"/>
    </xf>
    <xf numFmtId="0" fontId="4" fillId="10" borderId="12" xfId="0" applyFont="1" applyFill="1" applyBorder="1" applyAlignment="1" applyProtection="1">
      <alignment vertical="center" wrapText="1"/>
    </xf>
    <xf numFmtId="0" fontId="4" fillId="10" borderId="0" xfId="0" applyFont="1" applyFill="1" applyBorder="1" applyAlignment="1" applyProtection="1">
      <alignment vertical="center" wrapText="1"/>
    </xf>
    <xf numFmtId="0" fontId="4" fillId="10" borderId="10" xfId="0" applyFont="1" applyFill="1" applyBorder="1" applyAlignment="1" applyProtection="1">
      <alignment vertical="center" wrapText="1"/>
    </xf>
    <xf numFmtId="0" fontId="4" fillId="10" borderId="43" xfId="0" applyFont="1" applyFill="1" applyBorder="1" applyAlignment="1" applyProtection="1">
      <alignment vertical="center" wrapText="1"/>
    </xf>
    <xf numFmtId="0" fontId="4" fillId="10" borderId="20" xfId="0" applyFont="1" applyFill="1" applyBorder="1" applyAlignment="1" applyProtection="1">
      <alignment vertical="center" wrapText="1"/>
    </xf>
    <xf numFmtId="0" fontId="4" fillId="10" borderId="69" xfId="0" applyFont="1" applyFill="1" applyBorder="1" applyAlignment="1" applyProtection="1">
      <alignment vertical="center" wrapText="1"/>
    </xf>
    <xf numFmtId="0" fontId="37" fillId="10" borderId="9" xfId="0" applyFont="1" applyFill="1" applyBorder="1" applyAlignment="1" applyProtection="1">
      <alignment horizontal="left" vertical="center" wrapText="1"/>
      <protection locked="0"/>
    </xf>
    <xf numFmtId="0" fontId="16" fillId="10" borderId="42" xfId="0" applyFont="1" applyFill="1" applyBorder="1" applyAlignment="1" applyProtection="1">
      <alignment horizontal="center" vertical="center" wrapText="1"/>
    </xf>
    <xf numFmtId="0" fontId="16" fillId="10" borderId="8" xfId="0" applyFont="1" applyFill="1" applyBorder="1" applyAlignment="1" applyProtection="1">
      <alignment horizontal="center" vertical="center" wrapText="1"/>
    </xf>
    <xf numFmtId="0" fontId="16" fillId="10" borderId="11" xfId="0" applyFont="1" applyFill="1" applyBorder="1" applyAlignment="1" applyProtection="1">
      <alignment horizontal="center" vertical="center" wrapText="1"/>
    </xf>
    <xf numFmtId="0" fontId="41" fillId="10" borderId="113" xfId="0" applyFont="1" applyFill="1" applyBorder="1" applyAlignment="1" applyProtection="1">
      <alignment horizontal="right"/>
    </xf>
    <xf numFmtId="0" fontId="45" fillId="10" borderId="0" xfId="0" applyFont="1" applyFill="1" applyBorder="1" applyAlignment="1" applyProtection="1">
      <alignment horizontal="right" vertical="center" wrapText="1"/>
    </xf>
    <xf numFmtId="0" fontId="12" fillId="10" borderId="41" xfId="0" applyFont="1" applyFill="1" applyBorder="1" applyAlignment="1" applyProtection="1">
      <alignment horizontal="left" vertical="center" wrapText="1"/>
    </xf>
    <xf numFmtId="0" fontId="12" fillId="10" borderId="9" xfId="0" applyFont="1" applyFill="1" applyBorder="1" applyAlignment="1" applyProtection="1">
      <alignment horizontal="left" vertical="center" wrapText="1"/>
    </xf>
    <xf numFmtId="0" fontId="0" fillId="0" borderId="0" xfId="0" applyAlignment="1" applyProtection="1"/>
    <xf numFmtId="0" fontId="56" fillId="0" borderId="7" xfId="0" applyFont="1" applyFill="1" applyBorder="1" applyAlignment="1" applyProtection="1">
      <alignment horizontal="center" vertical="center" wrapText="1"/>
    </xf>
    <xf numFmtId="0" fontId="56" fillId="0" borderId="3" xfId="0" applyFont="1" applyFill="1" applyBorder="1" applyAlignment="1" applyProtection="1">
      <alignment horizontal="center" vertical="center" wrapText="1"/>
    </xf>
    <xf numFmtId="0" fontId="4" fillId="10" borderId="30" xfId="0" applyFont="1" applyFill="1" applyBorder="1" applyAlignment="1" applyProtection="1">
      <alignment horizontal="center" vertical="center" wrapText="1"/>
    </xf>
    <xf numFmtId="165" fontId="4" fillId="10" borderId="30" xfId="0" applyNumberFormat="1" applyFont="1" applyFill="1" applyBorder="1" applyAlignment="1" applyProtection="1">
      <alignment horizontal="center" vertical="center" wrapText="1"/>
    </xf>
    <xf numFmtId="0" fontId="4" fillId="10" borderId="31" xfId="0" applyFont="1" applyFill="1" applyBorder="1" applyAlignment="1" applyProtection="1">
      <alignment horizontal="center" vertical="center" wrapText="1"/>
    </xf>
    <xf numFmtId="0" fontId="4" fillId="10" borderId="37" xfId="0" applyFont="1" applyFill="1" applyBorder="1" applyAlignment="1" applyProtection="1">
      <alignment horizontal="center" vertical="center" wrapText="1"/>
    </xf>
    <xf numFmtId="2" fontId="4" fillId="10" borderId="31" xfId="0" applyNumberFormat="1" applyFont="1" applyFill="1" applyBorder="1" applyAlignment="1" applyProtection="1">
      <alignment horizontal="center" vertical="center" wrapText="1"/>
    </xf>
    <xf numFmtId="2" fontId="4" fillId="10" borderId="37" xfId="0" applyNumberFormat="1" applyFont="1" applyFill="1" applyBorder="1" applyAlignment="1" applyProtection="1">
      <alignment horizontal="center" vertical="center" wrapText="1"/>
    </xf>
    <xf numFmtId="0" fontId="57" fillId="10" borderId="24" xfId="0" applyFont="1" applyFill="1" applyBorder="1" applyAlignment="1" applyProtection="1">
      <alignment horizontal="left" vertical="center" wrapText="1"/>
      <protection locked="0"/>
    </xf>
    <xf numFmtId="0" fontId="57" fillId="10" borderId="44" xfId="0" applyFont="1" applyFill="1" applyBorder="1" applyAlignment="1" applyProtection="1">
      <alignment horizontal="left" vertical="center" wrapText="1"/>
      <protection locked="0"/>
    </xf>
    <xf numFmtId="0" fontId="37" fillId="10" borderId="11" xfId="0" applyFont="1" applyFill="1" applyBorder="1" applyAlignment="1" applyProtection="1">
      <alignment horizontal="left" vertical="center" wrapText="1"/>
      <protection locked="0"/>
    </xf>
    <xf numFmtId="0" fontId="54" fillId="2" borderId="66" xfId="0" applyFont="1" applyFill="1" applyBorder="1" applyAlignment="1" applyProtection="1">
      <alignment horizontal="center" vertical="center" wrapText="1"/>
    </xf>
    <xf numFmtId="0" fontId="54" fillId="2" borderId="11" xfId="0" applyFont="1" applyFill="1" applyBorder="1" applyAlignment="1" applyProtection="1">
      <alignment horizontal="center" vertical="center" wrapText="1"/>
    </xf>
    <xf numFmtId="0" fontId="8" fillId="16" borderId="2" xfId="0" applyFont="1" applyFill="1" applyBorder="1" applyAlignment="1" applyProtection="1">
      <alignment horizontal="center" vertical="center" wrapText="1"/>
    </xf>
    <xf numFmtId="0" fontId="8" fillId="16" borderId="7" xfId="0" applyFont="1" applyFill="1" applyBorder="1" applyAlignment="1" applyProtection="1">
      <alignment horizontal="center" vertical="center" wrapText="1"/>
    </xf>
    <xf numFmtId="0" fontId="8" fillId="16" borderId="23" xfId="0" applyFont="1" applyFill="1" applyBorder="1" applyAlignment="1" applyProtection="1">
      <alignment horizontal="center" vertical="center" wrapText="1"/>
    </xf>
    <xf numFmtId="0" fontId="4" fillId="10" borderId="28" xfId="0" applyFont="1" applyFill="1" applyBorder="1" applyAlignment="1" applyProtection="1">
      <alignment horizontal="left" vertical="center" wrapText="1"/>
    </xf>
    <xf numFmtId="0" fontId="4" fillId="10" borderId="27" xfId="0" applyFont="1" applyFill="1" applyBorder="1" applyAlignment="1" applyProtection="1">
      <alignment horizontal="left" vertical="center" wrapText="1"/>
    </xf>
    <xf numFmtId="0" fontId="4" fillId="10" borderId="29" xfId="0" applyFont="1" applyFill="1" applyBorder="1" applyAlignment="1" applyProtection="1">
      <alignment horizontal="left" vertical="center" wrapText="1"/>
    </xf>
    <xf numFmtId="2" fontId="4" fillId="10" borderId="30" xfId="0" applyNumberFormat="1" applyFont="1" applyFill="1" applyBorder="1" applyAlignment="1" applyProtection="1">
      <alignment horizontal="center" vertical="center" wrapText="1"/>
    </xf>
    <xf numFmtId="0" fontId="16" fillId="10" borderId="2" xfId="0" applyFont="1" applyFill="1" applyBorder="1" applyAlignment="1" applyProtection="1">
      <alignment horizontal="center" vertical="center"/>
    </xf>
    <xf numFmtId="0" fontId="16" fillId="10" borderId="7" xfId="0" applyFont="1" applyFill="1" applyBorder="1" applyAlignment="1" applyProtection="1">
      <alignment horizontal="center" vertical="center"/>
    </xf>
    <xf numFmtId="0" fontId="16" fillId="10" borderId="3" xfId="0" applyFont="1" applyFill="1" applyBorder="1" applyAlignment="1" applyProtection="1">
      <alignment horizontal="center" vertical="center"/>
    </xf>
    <xf numFmtId="9" fontId="33" fillId="10" borderId="30" xfId="0" applyNumberFormat="1" applyFont="1" applyFill="1" applyBorder="1" applyAlignment="1" applyProtection="1">
      <alignment horizontal="center" vertical="center" wrapText="1"/>
      <protection hidden="1"/>
    </xf>
    <xf numFmtId="0" fontId="55" fillId="10" borderId="65" xfId="0" applyFont="1" applyFill="1" applyBorder="1" applyAlignment="1" applyProtection="1">
      <alignment horizontal="left" vertical="center" wrapText="1"/>
      <protection locked="0"/>
    </xf>
    <xf numFmtId="0" fontId="55" fillId="10" borderId="63" xfId="0" applyFont="1" applyFill="1" applyBorder="1" applyAlignment="1" applyProtection="1">
      <alignment horizontal="left" vertical="center" wrapText="1"/>
      <protection locked="0"/>
    </xf>
    <xf numFmtId="2" fontId="0" fillId="10" borderId="31" xfId="0" applyNumberFormat="1" applyFont="1" applyFill="1" applyBorder="1" applyAlignment="1" applyProtection="1">
      <alignment horizontal="center" vertical="center" wrapText="1"/>
    </xf>
    <xf numFmtId="2" fontId="0" fillId="10" borderId="37" xfId="0" applyNumberFormat="1" applyFont="1" applyFill="1" applyBorder="1" applyAlignment="1" applyProtection="1">
      <alignment horizontal="center" vertical="center" wrapText="1"/>
    </xf>
    <xf numFmtId="2" fontId="0" fillId="10" borderId="47" xfId="0" applyNumberFormat="1" applyFont="1" applyFill="1" applyBorder="1" applyAlignment="1" applyProtection="1">
      <alignment horizontal="center" vertical="center" wrapText="1"/>
    </xf>
    <xf numFmtId="0" fontId="31" fillId="11" borderId="39" xfId="0" applyFont="1" applyFill="1" applyBorder="1" applyAlignment="1" applyProtection="1">
      <alignment horizontal="center" vertical="center" wrapText="1"/>
      <protection hidden="1"/>
    </xf>
    <xf numFmtId="0" fontId="31" fillId="11" borderId="40" xfId="0" applyFont="1" applyFill="1" applyBorder="1" applyAlignment="1" applyProtection="1">
      <alignment horizontal="center" vertical="center" wrapText="1"/>
      <protection hidden="1"/>
    </xf>
    <xf numFmtId="0" fontId="4" fillId="12" borderId="34" xfId="0" applyFont="1" applyFill="1" applyBorder="1" applyAlignment="1" applyProtection="1">
      <alignment horizontal="center" vertical="center" wrapText="1"/>
      <protection hidden="1"/>
    </xf>
    <xf numFmtId="0" fontId="4" fillId="12" borderId="36" xfId="0" applyFont="1" applyFill="1" applyBorder="1" applyAlignment="1" applyProtection="1">
      <alignment horizontal="center" vertical="center" wrapText="1"/>
      <protection hidden="1"/>
    </xf>
    <xf numFmtId="0" fontId="4" fillId="10" borderId="30" xfId="0" applyFont="1" applyFill="1" applyBorder="1" applyAlignment="1" applyProtection="1">
      <alignment horizontal="center" vertical="center" wrapText="1"/>
      <protection hidden="1"/>
    </xf>
    <xf numFmtId="2" fontId="4" fillId="10" borderId="30" xfId="0" applyNumberFormat="1" applyFont="1" applyFill="1" applyBorder="1" applyAlignment="1" applyProtection="1">
      <alignment horizontal="center" vertical="center" wrapText="1"/>
      <protection hidden="1"/>
    </xf>
    <xf numFmtId="0" fontId="37" fillId="10" borderId="6" xfId="0" applyFont="1" applyFill="1" applyBorder="1" applyAlignment="1" applyProtection="1">
      <alignment horizontal="left" vertical="center" wrapText="1"/>
      <protection locked="0"/>
    </xf>
    <xf numFmtId="0" fontId="37" fillId="10" borderId="4" xfId="0" applyFont="1" applyFill="1" applyBorder="1" applyAlignment="1" applyProtection="1">
      <alignment horizontal="left" vertical="center" wrapText="1"/>
      <protection locked="0"/>
    </xf>
    <xf numFmtId="0" fontId="0" fillId="10" borderId="0" xfId="0" applyFont="1" applyFill="1" applyBorder="1" applyAlignment="1" applyProtection="1">
      <alignment horizontal="left" vertical="center"/>
    </xf>
    <xf numFmtId="0" fontId="0" fillId="10" borderId="27" xfId="0" applyFont="1" applyFill="1" applyBorder="1" applyAlignment="1" applyProtection="1">
      <alignment horizontal="left" vertical="center"/>
    </xf>
    <xf numFmtId="0" fontId="0" fillId="10" borderId="12" xfId="0" applyFont="1" applyFill="1" applyBorder="1" applyAlignment="1" applyProtection="1">
      <alignment horizontal="left" vertical="center"/>
    </xf>
    <xf numFmtId="0" fontId="0" fillId="10" borderId="43" xfId="0" applyFont="1" applyFill="1" applyBorder="1" applyAlignment="1" applyProtection="1">
      <alignment horizontal="left" vertical="center"/>
    </xf>
    <xf numFmtId="0" fontId="0" fillId="10" borderId="20" xfId="0" applyFont="1" applyFill="1" applyBorder="1" applyAlignment="1" applyProtection="1">
      <alignment horizontal="left" vertical="center"/>
    </xf>
    <xf numFmtId="0" fontId="0" fillId="10" borderId="29" xfId="0" applyFont="1" applyFill="1" applyBorder="1" applyAlignment="1" applyProtection="1">
      <alignment horizontal="left" vertical="center"/>
    </xf>
    <xf numFmtId="0" fontId="4" fillId="10" borderId="2" xfId="0" applyFont="1" applyFill="1" applyBorder="1" applyAlignment="1" applyProtection="1">
      <alignment horizontal="left" vertical="center" wrapText="1"/>
    </xf>
    <xf numFmtId="0" fontId="4" fillId="10" borderId="7" xfId="0" applyFont="1" applyFill="1" applyBorder="1" applyAlignment="1" applyProtection="1">
      <alignment horizontal="left" vertical="center" wrapText="1"/>
    </xf>
    <xf numFmtId="0" fontId="4" fillId="10" borderId="3" xfId="0" applyFont="1" applyFill="1" applyBorder="1" applyAlignment="1" applyProtection="1">
      <alignment horizontal="left" vertical="center" wrapText="1"/>
    </xf>
    <xf numFmtId="0" fontId="4" fillId="10" borderId="68" xfId="0" applyFont="1" applyFill="1" applyBorder="1" applyAlignment="1" applyProtection="1">
      <alignment horizontal="left" vertical="center" wrapText="1"/>
    </xf>
    <xf numFmtId="0" fontId="4" fillId="10" borderId="44" xfId="0" applyFont="1" applyFill="1" applyBorder="1" applyAlignment="1" applyProtection="1">
      <alignment horizontal="left" vertical="center" wrapText="1"/>
    </xf>
    <xf numFmtId="0" fontId="4" fillId="10" borderId="112" xfId="0" applyFont="1" applyFill="1" applyBorder="1" applyAlignment="1" applyProtection="1">
      <alignment horizontal="left" vertical="center" wrapText="1"/>
    </xf>
    <xf numFmtId="0" fontId="4" fillId="10" borderId="1" xfId="0" applyFont="1" applyFill="1" applyBorder="1" applyAlignment="1" applyProtection="1">
      <alignment horizontal="left" vertical="center" wrapText="1"/>
    </xf>
    <xf numFmtId="0" fontId="4" fillId="10" borderId="115" xfId="0" applyFont="1" applyFill="1" applyBorder="1" applyAlignment="1" applyProtection="1">
      <alignment horizontal="left" vertical="center" wrapText="1"/>
    </xf>
    <xf numFmtId="0" fontId="54" fillId="2" borderId="62" xfId="0" applyFont="1" applyFill="1" applyBorder="1" applyAlignment="1" applyProtection="1">
      <alignment horizontal="center" vertical="center" wrapText="1"/>
    </xf>
    <xf numFmtId="0" fontId="54" fillId="2" borderId="116" xfId="0" applyFont="1" applyFill="1" applyBorder="1" applyAlignment="1" applyProtection="1">
      <alignment horizontal="center" vertical="center" wrapText="1"/>
    </xf>
    <xf numFmtId="0" fontId="54" fillId="2" borderId="59" xfId="0" applyFont="1" applyFill="1" applyBorder="1" applyAlignment="1" applyProtection="1">
      <alignment horizontal="center" vertical="center" wrapText="1"/>
    </xf>
    <xf numFmtId="0" fontId="54" fillId="2" borderId="61" xfId="0" applyFont="1" applyFill="1" applyBorder="1" applyAlignment="1" applyProtection="1">
      <alignment horizontal="center" vertical="center" wrapText="1"/>
    </xf>
    <xf numFmtId="0" fontId="54" fillId="2" borderId="3" xfId="0" applyFont="1" applyFill="1" applyBorder="1" applyAlignment="1" applyProtection="1">
      <alignment horizontal="center" vertical="center" wrapText="1"/>
    </xf>
    <xf numFmtId="0" fontId="54" fillId="2" borderId="1" xfId="0" applyFont="1" applyFill="1" applyBorder="1" applyAlignment="1" applyProtection="1">
      <alignment horizontal="center" vertical="center" wrapText="1"/>
    </xf>
    <xf numFmtId="0" fontId="59" fillId="10" borderId="41" xfId="0" applyFont="1" applyFill="1" applyBorder="1" applyAlignment="1" applyProtection="1">
      <alignment horizontal="left" vertical="center" wrapText="1"/>
      <protection locked="0"/>
    </xf>
    <xf numFmtId="0" fontId="59" fillId="10" borderId="13" xfId="0" applyFont="1" applyFill="1" applyBorder="1" applyAlignment="1" applyProtection="1">
      <alignment horizontal="left" vertical="center" wrapText="1"/>
      <protection locked="0"/>
    </xf>
    <xf numFmtId="0" fontId="59" fillId="10" borderId="9" xfId="0" applyFont="1" applyFill="1" applyBorder="1" applyAlignment="1" applyProtection="1">
      <alignment horizontal="left" vertical="center" wrapText="1"/>
      <protection locked="0"/>
    </xf>
    <xf numFmtId="0" fontId="59" fillId="10" borderId="12" xfId="0" applyFont="1" applyFill="1" applyBorder="1" applyAlignment="1" applyProtection="1">
      <alignment horizontal="left" vertical="center" wrapText="1"/>
      <protection locked="0"/>
    </xf>
    <xf numFmtId="0" fontId="59" fillId="10" borderId="0" xfId="0" applyFont="1" applyFill="1" applyBorder="1" applyAlignment="1" applyProtection="1">
      <alignment horizontal="left" vertical="center" wrapText="1"/>
      <protection locked="0"/>
    </xf>
    <xf numFmtId="0" fontId="59" fillId="10" borderId="10" xfId="0" applyFont="1" applyFill="1" applyBorder="1" applyAlignment="1" applyProtection="1">
      <alignment horizontal="left" vertical="center" wrapText="1"/>
      <protection locked="0"/>
    </xf>
    <xf numFmtId="0" fontId="59" fillId="10" borderId="42" xfId="0" applyFont="1" applyFill="1" applyBorder="1" applyAlignment="1" applyProtection="1">
      <alignment horizontal="left" vertical="center" wrapText="1"/>
      <protection locked="0"/>
    </xf>
    <xf numFmtId="0" fontId="59" fillId="10" borderId="8" xfId="0" applyFont="1" applyFill="1" applyBorder="1" applyAlignment="1" applyProtection="1">
      <alignment horizontal="left" vertical="center" wrapText="1"/>
      <protection locked="0"/>
    </xf>
    <xf numFmtId="0" fontId="59" fillId="10" borderId="11" xfId="0" applyFont="1" applyFill="1" applyBorder="1" applyAlignment="1" applyProtection="1">
      <alignment horizontal="left" vertical="center" wrapText="1"/>
      <protection locked="0"/>
    </xf>
    <xf numFmtId="0" fontId="4" fillId="10" borderId="33" xfId="0" applyFont="1" applyFill="1" applyBorder="1" applyAlignment="1" applyProtection="1">
      <alignment horizontal="center" vertical="center" wrapText="1"/>
      <protection hidden="1"/>
    </xf>
    <xf numFmtId="0" fontId="4" fillId="10" borderId="35" xfId="0" applyFont="1" applyFill="1" applyBorder="1" applyAlignment="1" applyProtection="1">
      <alignment horizontal="center" vertical="center" wrapText="1"/>
      <protection hidden="1"/>
    </xf>
    <xf numFmtId="165" fontId="4" fillId="10" borderId="33" xfId="0" applyNumberFormat="1" applyFont="1" applyFill="1" applyBorder="1" applyAlignment="1" applyProtection="1">
      <alignment horizontal="center" vertical="center" wrapText="1"/>
      <protection hidden="1"/>
    </xf>
    <xf numFmtId="165" fontId="4" fillId="10" borderId="35" xfId="0" applyNumberFormat="1" applyFont="1" applyFill="1" applyBorder="1" applyAlignment="1" applyProtection="1">
      <alignment horizontal="center" vertical="center" wrapText="1"/>
      <protection hidden="1"/>
    </xf>
    <xf numFmtId="9" fontId="33" fillId="10" borderId="33" xfId="0" applyNumberFormat="1" applyFont="1" applyFill="1" applyBorder="1" applyAlignment="1" applyProtection="1">
      <alignment horizontal="center" vertical="center" wrapText="1"/>
      <protection hidden="1"/>
    </xf>
    <xf numFmtId="9" fontId="33" fillId="10" borderId="35" xfId="0" applyNumberFormat="1" applyFont="1" applyFill="1" applyBorder="1" applyAlignment="1" applyProtection="1">
      <alignment horizontal="center" vertical="center" wrapText="1"/>
      <protection hidden="1"/>
    </xf>
    <xf numFmtId="2" fontId="0" fillId="10" borderId="109" xfId="0" applyNumberFormat="1" applyFont="1" applyFill="1" applyBorder="1" applyAlignment="1" applyProtection="1">
      <alignment horizontal="center" vertical="center" wrapText="1"/>
      <protection hidden="1"/>
    </xf>
    <xf numFmtId="2" fontId="0" fillId="10" borderId="110" xfId="0" applyNumberFormat="1" applyFont="1" applyFill="1" applyBorder="1" applyAlignment="1" applyProtection="1">
      <alignment horizontal="center" vertical="center" wrapText="1"/>
      <protection hidden="1"/>
    </xf>
    <xf numFmtId="0" fontId="32" fillId="10" borderId="31" xfId="0" applyFont="1" applyFill="1" applyBorder="1" applyAlignment="1" applyProtection="1">
      <alignment horizontal="center" vertical="center" wrapText="1"/>
      <protection hidden="1"/>
    </xf>
    <xf numFmtId="0" fontId="32" fillId="10" borderId="37" xfId="0" applyFont="1" applyFill="1" applyBorder="1" applyAlignment="1" applyProtection="1">
      <alignment horizontal="center" vertical="center" wrapText="1"/>
      <protection hidden="1"/>
    </xf>
    <xf numFmtId="0" fontId="4" fillId="10" borderId="22" xfId="0" applyFont="1" applyFill="1" applyBorder="1" applyAlignment="1" applyProtection="1">
      <alignment horizontal="center" vertical="center" wrapText="1"/>
      <protection locked="0"/>
    </xf>
    <xf numFmtId="0" fontId="4" fillId="10" borderId="7" xfId="0" applyFont="1" applyFill="1" applyBorder="1" applyAlignment="1" applyProtection="1">
      <alignment horizontal="center" vertical="center" wrapText="1"/>
      <protection locked="0"/>
    </xf>
    <xf numFmtId="0" fontId="4" fillId="10" borderId="24" xfId="0" applyFont="1" applyFill="1" applyBorder="1" applyAlignment="1" applyProtection="1">
      <alignment horizontal="center" vertical="center" wrapText="1"/>
      <protection locked="0"/>
    </xf>
    <xf numFmtId="0" fontId="4" fillId="10" borderId="44" xfId="0" applyFont="1" applyFill="1" applyBorder="1" applyAlignment="1" applyProtection="1">
      <alignment horizontal="center" vertical="center" wrapText="1"/>
      <protection locked="0"/>
    </xf>
    <xf numFmtId="9" fontId="33" fillId="10" borderId="31" xfId="0" applyNumberFormat="1" applyFont="1" applyFill="1" applyBorder="1" applyAlignment="1" applyProtection="1">
      <alignment horizontal="center" vertical="center" wrapText="1"/>
      <protection hidden="1"/>
    </xf>
    <xf numFmtId="9" fontId="33" fillId="10" borderId="37" xfId="0" applyNumberFormat="1" applyFont="1" applyFill="1" applyBorder="1" applyAlignment="1" applyProtection="1">
      <alignment horizontal="center" vertical="center" wrapText="1"/>
      <protection hidden="1"/>
    </xf>
    <xf numFmtId="9" fontId="33" fillId="10" borderId="47" xfId="0" applyNumberFormat="1" applyFont="1" applyFill="1" applyBorder="1" applyAlignment="1" applyProtection="1">
      <alignment horizontal="center" vertical="center" wrapText="1"/>
      <protection hidden="1"/>
    </xf>
    <xf numFmtId="165" fontId="4" fillId="10" borderId="31" xfId="0" applyNumberFormat="1" applyFont="1" applyFill="1" applyBorder="1" applyAlignment="1" applyProtection="1">
      <alignment horizontal="center" vertical="center" wrapText="1"/>
      <protection hidden="1"/>
    </xf>
    <xf numFmtId="165" fontId="4" fillId="10" borderId="37" xfId="0" applyNumberFormat="1" applyFont="1" applyFill="1" applyBorder="1" applyAlignment="1" applyProtection="1">
      <alignment horizontal="center" vertical="center" wrapText="1"/>
      <protection hidden="1"/>
    </xf>
    <xf numFmtId="0" fontId="0" fillId="10" borderId="0" xfId="0" applyFont="1" applyFill="1" applyBorder="1" applyAlignment="1" applyProtection="1">
      <alignment horizontal="center" vertical="center" wrapText="1"/>
      <protection locked="0"/>
    </xf>
    <xf numFmtId="0" fontId="4" fillId="10" borderId="31" xfId="0" applyFont="1" applyFill="1" applyBorder="1" applyAlignment="1" applyProtection="1">
      <alignment horizontal="center" vertical="center" wrapText="1"/>
      <protection hidden="1"/>
    </xf>
    <xf numFmtId="0" fontId="4" fillId="10" borderId="37" xfId="0" applyFont="1" applyFill="1" applyBorder="1" applyAlignment="1" applyProtection="1">
      <alignment horizontal="center" vertical="center" wrapText="1"/>
      <protection hidden="1"/>
    </xf>
    <xf numFmtId="165" fontId="4" fillId="10" borderId="30" xfId="0" applyNumberFormat="1" applyFont="1" applyFill="1" applyBorder="1" applyAlignment="1" applyProtection="1">
      <alignment horizontal="center" vertical="center" wrapText="1"/>
      <protection hidden="1"/>
    </xf>
    <xf numFmtId="0" fontId="45" fillId="10" borderId="41" xfId="0" applyFont="1" applyFill="1" applyBorder="1" applyAlignment="1" applyProtection="1">
      <alignment horizontal="left" vertical="center" wrapText="1"/>
      <protection locked="0"/>
    </xf>
    <xf numFmtId="0" fontId="45" fillId="10" borderId="13" xfId="0" applyFont="1" applyFill="1" applyBorder="1" applyAlignment="1" applyProtection="1">
      <alignment horizontal="left" vertical="center" wrapText="1"/>
      <protection locked="0"/>
    </xf>
    <xf numFmtId="0" fontId="45" fillId="10" borderId="28" xfId="0" applyFont="1" applyFill="1" applyBorder="1" applyAlignment="1" applyProtection="1">
      <alignment horizontal="left" vertical="center" wrapText="1"/>
      <protection locked="0"/>
    </xf>
    <xf numFmtId="0" fontId="45" fillId="10" borderId="12" xfId="0" applyFont="1" applyFill="1" applyBorder="1" applyAlignment="1" applyProtection="1">
      <alignment horizontal="left" vertical="center" wrapText="1"/>
      <protection locked="0"/>
    </xf>
    <xf numFmtId="0" fontId="45" fillId="10" borderId="0" xfId="0" applyFont="1" applyFill="1" applyBorder="1" applyAlignment="1" applyProtection="1">
      <alignment horizontal="left" vertical="center" wrapText="1"/>
      <protection locked="0"/>
    </xf>
    <xf numFmtId="0" fontId="45" fillId="10" borderId="27" xfId="0" applyFont="1" applyFill="1" applyBorder="1" applyAlignment="1" applyProtection="1">
      <alignment horizontal="left" vertical="center" wrapText="1"/>
      <protection locked="0"/>
    </xf>
    <xf numFmtId="0" fontId="45" fillId="10" borderId="42" xfId="0" applyFont="1" applyFill="1" applyBorder="1" applyAlignment="1" applyProtection="1">
      <alignment horizontal="left" vertical="center" wrapText="1"/>
      <protection locked="0"/>
    </xf>
    <xf numFmtId="0" fontId="45" fillId="10" borderId="8" xfId="0" applyFont="1" applyFill="1" applyBorder="1" applyAlignment="1" applyProtection="1">
      <alignment horizontal="left" vertical="center" wrapText="1"/>
      <protection locked="0"/>
    </xf>
    <xf numFmtId="0" fontId="45" fillId="10" borderId="25" xfId="0" applyFont="1" applyFill="1" applyBorder="1" applyAlignment="1" applyProtection="1">
      <alignment horizontal="left" vertical="center" wrapText="1"/>
      <protection locked="0"/>
    </xf>
    <xf numFmtId="0" fontId="56" fillId="10" borderId="7" xfId="0" applyFont="1" applyFill="1" applyBorder="1" applyAlignment="1" applyProtection="1">
      <alignment horizontal="left" vertical="center" wrapText="1"/>
    </xf>
    <xf numFmtId="0" fontId="56" fillId="10" borderId="3" xfId="0" applyFont="1" applyFill="1" applyBorder="1" applyAlignment="1" applyProtection="1">
      <alignment horizontal="left" vertical="center" wrapText="1"/>
    </xf>
    <xf numFmtId="0" fontId="4" fillId="10" borderId="22" xfId="0" applyFont="1" applyFill="1" applyBorder="1" applyAlignment="1" applyProtection="1">
      <alignment horizontal="left" vertical="center" wrapText="1"/>
      <protection locked="0"/>
    </xf>
    <xf numFmtId="0" fontId="4" fillId="10" borderId="7" xfId="0" applyFont="1" applyFill="1" applyBorder="1" applyAlignment="1" applyProtection="1">
      <alignment horizontal="left" vertical="center" wrapText="1"/>
      <protection locked="0"/>
    </xf>
    <xf numFmtId="0" fontId="4" fillId="10" borderId="24" xfId="0" applyFont="1" applyFill="1" applyBorder="1" applyAlignment="1" applyProtection="1">
      <alignment horizontal="left" vertical="center" wrapText="1"/>
      <protection locked="0"/>
    </xf>
    <xf numFmtId="0" fontId="4" fillId="10" borderId="44" xfId="0" applyFont="1" applyFill="1" applyBorder="1" applyAlignment="1" applyProtection="1">
      <alignment horizontal="left" vertical="center" wrapText="1"/>
      <protection locked="0"/>
    </xf>
    <xf numFmtId="0" fontId="12" fillId="0" borderId="22" xfId="0" applyFont="1" applyFill="1" applyBorder="1" applyAlignment="1" applyProtection="1">
      <alignment horizontal="center" vertical="center" wrapText="1"/>
    </xf>
    <xf numFmtId="0" fontId="12" fillId="0" borderId="7" xfId="0" applyFont="1" applyFill="1" applyBorder="1" applyAlignment="1" applyProtection="1">
      <alignment horizontal="center" vertical="center" wrapText="1"/>
    </xf>
    <xf numFmtId="0" fontId="56" fillId="10" borderId="7" xfId="0" applyFont="1" applyFill="1" applyBorder="1" applyAlignment="1" applyProtection="1">
      <alignment horizontal="left" vertical="center" wrapText="1"/>
      <protection locked="0"/>
    </xf>
    <xf numFmtId="0" fontId="56" fillId="10" borderId="3" xfId="0" applyFont="1" applyFill="1" applyBorder="1" applyAlignment="1" applyProtection="1">
      <alignment horizontal="left" vertical="center" wrapText="1"/>
      <protection locked="0"/>
    </xf>
    <xf numFmtId="0" fontId="56" fillId="10" borderId="44" xfId="0" applyFont="1" applyFill="1" applyBorder="1" applyAlignment="1" applyProtection="1">
      <alignment horizontal="left" vertical="center" wrapText="1"/>
      <protection locked="0"/>
    </xf>
    <xf numFmtId="0" fontId="56" fillId="10" borderId="112" xfId="0" applyFont="1" applyFill="1" applyBorder="1" applyAlignment="1" applyProtection="1">
      <alignment horizontal="left" vertical="center" wrapText="1"/>
      <protection locked="0"/>
    </xf>
    <xf numFmtId="165" fontId="4" fillId="10" borderId="1" xfId="0" applyNumberFormat="1" applyFont="1" applyFill="1" applyBorder="1" applyAlignment="1" applyProtection="1">
      <alignment horizontal="center" vertical="center" wrapText="1"/>
    </xf>
    <xf numFmtId="0" fontId="30" fillId="13" borderId="30" xfId="0" applyFont="1" applyFill="1" applyBorder="1" applyAlignment="1" applyProtection="1">
      <alignment horizontal="center" vertical="center" wrapText="1"/>
    </xf>
    <xf numFmtId="167" fontId="0" fillId="10" borderId="30" xfId="0" applyNumberFormat="1" applyFont="1" applyFill="1" applyBorder="1" applyAlignment="1" applyProtection="1">
      <alignment horizontal="center" vertical="center" wrapText="1"/>
    </xf>
    <xf numFmtId="0" fontId="4" fillId="10" borderId="1" xfId="0" applyFont="1" applyFill="1" applyBorder="1" applyAlignment="1" applyProtection="1">
      <alignment horizontal="center" vertical="center" wrapText="1"/>
    </xf>
    <xf numFmtId="0" fontId="0" fillId="10" borderId="10" xfId="0" applyFont="1" applyFill="1" applyBorder="1" applyAlignment="1" applyProtection="1">
      <alignment horizontal="center" vertical="center" wrapText="1"/>
      <protection locked="0"/>
    </xf>
    <xf numFmtId="0" fontId="4" fillId="12" borderId="35" xfId="0" applyFont="1" applyFill="1" applyBorder="1" applyAlignment="1" applyProtection="1">
      <alignment horizontal="center" vertical="center" wrapText="1"/>
    </xf>
    <xf numFmtId="0" fontId="4" fillId="12" borderId="0" xfId="0" applyFont="1" applyFill="1" applyBorder="1" applyAlignment="1" applyProtection="1">
      <alignment horizontal="center" vertical="center" wrapText="1"/>
    </xf>
    <xf numFmtId="0" fontId="31" fillId="11" borderId="30" xfId="0" applyFont="1" applyFill="1" applyBorder="1" applyAlignment="1" applyProtection="1">
      <alignment horizontal="center" vertical="center" wrapText="1"/>
    </xf>
    <xf numFmtId="0" fontId="4" fillId="10" borderId="4" xfId="0" applyFont="1" applyFill="1" applyBorder="1" applyAlignment="1" applyProtection="1">
      <alignment horizontal="center" vertical="center" wrapText="1"/>
    </xf>
    <xf numFmtId="0" fontId="4" fillId="10" borderId="6" xfId="0" applyFont="1" applyFill="1" applyBorder="1" applyAlignment="1" applyProtection="1">
      <alignment horizontal="center" vertical="center" wrapText="1"/>
    </xf>
    <xf numFmtId="165" fontId="4" fillId="10" borderId="4" xfId="0" applyNumberFormat="1" applyFont="1" applyFill="1" applyBorder="1" applyAlignment="1" applyProtection="1">
      <alignment horizontal="center" vertical="center" wrapText="1"/>
    </xf>
    <xf numFmtId="165" fontId="4" fillId="10" borderId="6" xfId="0" applyNumberFormat="1" applyFont="1" applyFill="1" applyBorder="1" applyAlignment="1" applyProtection="1">
      <alignment horizontal="center" vertical="center" wrapText="1"/>
    </xf>
    <xf numFmtId="0" fontId="4" fillId="10" borderId="5" xfId="0" applyFont="1" applyFill="1" applyBorder="1" applyAlignment="1" applyProtection="1">
      <alignment horizontal="center" vertical="center" wrapText="1"/>
    </xf>
    <xf numFmtId="165" fontId="4" fillId="10" borderId="5" xfId="0" applyNumberFormat="1" applyFont="1" applyFill="1" applyBorder="1" applyAlignment="1" applyProtection="1">
      <alignment horizontal="center" vertical="center" wrapText="1"/>
    </xf>
    <xf numFmtId="9" fontId="33" fillId="10" borderId="38" xfId="0" applyNumberFormat="1" applyFont="1" applyFill="1" applyBorder="1" applyAlignment="1" applyProtection="1">
      <alignment horizontal="center" vertical="center" wrapText="1"/>
    </xf>
    <xf numFmtId="9" fontId="33" fillId="10" borderId="32" xfId="0" applyNumberFormat="1" applyFont="1" applyFill="1" applyBorder="1" applyAlignment="1" applyProtection="1">
      <alignment horizontal="center" vertical="center" wrapText="1"/>
    </xf>
    <xf numFmtId="46" fontId="16" fillId="10" borderId="36" xfId="0" applyNumberFormat="1" applyFont="1" applyFill="1" applyBorder="1" applyAlignment="1" applyProtection="1">
      <alignment horizontal="center" vertical="center" wrapText="1"/>
      <protection locked="0"/>
    </xf>
    <xf numFmtId="0" fontId="16" fillId="10" borderId="36" xfId="0" applyFont="1" applyFill="1" applyBorder="1" applyAlignment="1" applyProtection="1">
      <alignment horizontal="center" vertical="center" wrapText="1"/>
      <protection locked="0"/>
    </xf>
    <xf numFmtId="0" fontId="0" fillId="10" borderId="13" xfId="0" applyFont="1" applyFill="1" applyBorder="1" applyAlignment="1" applyProtection="1">
      <alignment horizontal="left" vertical="center"/>
    </xf>
    <xf numFmtId="0" fontId="0" fillId="10" borderId="28" xfId="0" applyFont="1" applyFill="1" applyBorder="1" applyAlignment="1" applyProtection="1">
      <alignment horizontal="left" vertical="center"/>
    </xf>
    <xf numFmtId="0" fontId="56" fillId="0" borderId="7" xfId="0" applyFont="1" applyFill="1" applyBorder="1" applyAlignment="1" applyProtection="1">
      <alignment horizontal="center" vertical="center" wrapText="1"/>
      <protection locked="0"/>
    </xf>
    <xf numFmtId="0" fontId="56" fillId="0" borderId="3" xfId="0" applyFont="1" applyFill="1" applyBorder="1" applyAlignment="1" applyProtection="1">
      <alignment horizontal="center" vertical="center" wrapText="1"/>
      <protection locked="0"/>
    </xf>
    <xf numFmtId="0" fontId="56" fillId="0" borderId="44" xfId="0" applyFont="1" applyFill="1" applyBorder="1" applyAlignment="1" applyProtection="1">
      <alignment horizontal="center" vertical="center" wrapText="1"/>
      <protection locked="0"/>
    </xf>
    <xf numFmtId="0" fontId="56" fillId="0" borderId="112" xfId="0" applyFont="1" applyFill="1" applyBorder="1" applyAlignment="1" applyProtection="1">
      <alignment horizontal="center" vertical="center" wrapText="1"/>
      <protection locked="0"/>
    </xf>
    <xf numFmtId="0" fontId="8" fillId="16" borderId="1" xfId="0" applyFont="1" applyFill="1" applyBorder="1" applyAlignment="1" applyProtection="1">
      <alignment horizontal="center" vertical="center" wrapText="1"/>
      <protection locked="0"/>
    </xf>
    <xf numFmtId="0" fontId="0" fillId="10" borderId="22" xfId="0" applyFont="1" applyFill="1" applyBorder="1" applyAlignment="1" applyProtection="1">
      <alignment horizontal="center" vertical="center" wrapText="1"/>
    </xf>
    <xf numFmtId="0" fontId="0" fillId="10" borderId="7" xfId="0" applyFont="1" applyFill="1" applyBorder="1" applyAlignment="1" applyProtection="1">
      <alignment horizontal="center" vertical="center" wrapText="1"/>
    </xf>
    <xf numFmtId="0" fontId="4" fillId="10" borderId="13" xfId="0" applyFont="1" applyFill="1" applyBorder="1" applyAlignment="1" applyProtection="1">
      <alignment horizontal="left" vertical="center"/>
    </xf>
    <xf numFmtId="0" fontId="4" fillId="10" borderId="28" xfId="0" applyFont="1" applyFill="1" applyBorder="1" applyAlignment="1" applyProtection="1">
      <alignment horizontal="left" vertical="center"/>
    </xf>
    <xf numFmtId="0" fontId="4" fillId="10" borderId="12" xfId="0" applyFont="1" applyFill="1" applyBorder="1" applyAlignment="1" applyProtection="1">
      <alignment horizontal="left" vertical="center"/>
    </xf>
    <xf numFmtId="0" fontId="4" fillId="10" borderId="0" xfId="0" applyFont="1" applyFill="1" applyBorder="1" applyAlignment="1" applyProtection="1">
      <alignment horizontal="left" vertical="center"/>
    </xf>
    <xf numFmtId="0" fontId="4" fillId="10" borderId="27" xfId="0" applyFont="1" applyFill="1" applyBorder="1" applyAlignment="1" applyProtection="1">
      <alignment horizontal="left" vertical="center"/>
    </xf>
    <xf numFmtId="0" fontId="4" fillId="10" borderId="43" xfId="0" applyFont="1" applyFill="1" applyBorder="1" applyAlignment="1" applyProtection="1">
      <alignment horizontal="left" vertical="center"/>
    </xf>
    <xf numFmtId="0" fontId="4" fillId="10" borderId="20" xfId="0" applyFont="1" applyFill="1" applyBorder="1" applyAlignment="1" applyProtection="1">
      <alignment horizontal="left" vertical="center"/>
    </xf>
    <xf numFmtId="0" fontId="4" fillId="10" borderId="29" xfId="0" applyFont="1" applyFill="1" applyBorder="1" applyAlignment="1" applyProtection="1">
      <alignment horizontal="left" vertical="center"/>
    </xf>
    <xf numFmtId="0" fontId="0" fillId="10" borderId="9" xfId="0" applyFont="1" applyFill="1" applyBorder="1" applyAlignment="1" applyProtection="1">
      <alignment horizontal="left" vertical="center" wrapText="1"/>
    </xf>
    <xf numFmtId="0" fontId="0" fillId="10" borderId="10" xfId="0" applyFont="1" applyFill="1" applyBorder="1" applyAlignment="1" applyProtection="1">
      <alignment horizontal="left" vertical="center" wrapText="1"/>
    </xf>
    <xf numFmtId="0" fontId="0" fillId="10" borderId="69" xfId="0" applyFont="1" applyFill="1" applyBorder="1" applyAlignment="1" applyProtection="1">
      <alignment horizontal="left" vertical="center" wrapText="1"/>
    </xf>
    <xf numFmtId="0" fontId="55" fillId="10" borderId="2" xfId="0" applyFont="1" applyFill="1" applyBorder="1" applyAlignment="1" applyProtection="1">
      <alignment horizontal="center" vertical="center" wrapText="1"/>
      <protection locked="0"/>
    </xf>
    <xf numFmtId="0" fontId="55" fillId="10" borderId="7" xfId="0" applyFont="1" applyFill="1" applyBorder="1" applyAlignment="1" applyProtection="1">
      <alignment horizontal="center" vertical="center" wrapText="1"/>
      <protection locked="0"/>
    </xf>
    <xf numFmtId="9" fontId="33" fillId="10" borderId="33" xfId="0" applyNumberFormat="1" applyFont="1" applyFill="1" applyBorder="1" applyAlignment="1" applyProtection="1">
      <alignment horizontal="center" vertical="center" wrapText="1"/>
    </xf>
    <xf numFmtId="9" fontId="33" fillId="10" borderId="35" xfId="0" applyNumberFormat="1" applyFont="1" applyFill="1" applyBorder="1" applyAlignment="1" applyProtection="1">
      <alignment horizontal="center" vertical="center" wrapText="1"/>
    </xf>
    <xf numFmtId="0" fontId="4" fillId="10" borderId="41" xfId="0" applyFont="1" applyFill="1" applyBorder="1" applyAlignment="1" applyProtection="1">
      <alignment horizontal="left" vertical="center" wrapText="1"/>
      <protection locked="0"/>
    </xf>
    <xf numFmtId="0" fontId="4" fillId="10" borderId="9" xfId="0" applyFont="1" applyFill="1" applyBorder="1" applyAlignment="1" applyProtection="1">
      <alignment horizontal="left" vertical="center" wrapText="1"/>
      <protection locked="0"/>
    </xf>
    <xf numFmtId="0" fontId="4" fillId="10" borderId="12" xfId="0" applyFont="1" applyFill="1" applyBorder="1" applyAlignment="1" applyProtection="1">
      <alignment horizontal="left" vertical="center" wrapText="1"/>
      <protection locked="0"/>
    </xf>
    <xf numFmtId="0" fontId="4" fillId="10" borderId="10" xfId="0" applyFont="1" applyFill="1" applyBorder="1" applyAlignment="1" applyProtection="1">
      <alignment horizontal="left" vertical="center" wrapText="1"/>
      <protection locked="0"/>
    </xf>
    <xf numFmtId="0" fontId="4" fillId="10" borderId="43" xfId="0" applyFont="1" applyFill="1" applyBorder="1" applyAlignment="1" applyProtection="1">
      <alignment horizontal="left" vertical="center" wrapText="1"/>
      <protection locked="0"/>
    </xf>
    <xf numFmtId="0" fontId="4" fillId="10" borderId="69" xfId="0" applyFont="1" applyFill="1" applyBorder="1" applyAlignment="1" applyProtection="1">
      <alignment horizontal="left" vertical="center" wrapText="1"/>
      <protection locked="0"/>
    </xf>
    <xf numFmtId="0" fontId="4" fillId="10" borderId="4" xfId="0" applyFont="1" applyFill="1" applyBorder="1" applyAlignment="1" applyProtection="1">
      <alignment horizontal="left" vertical="center" wrapText="1"/>
      <protection locked="0"/>
    </xf>
    <xf numFmtId="0" fontId="4" fillId="10" borderId="5" xfId="0" applyFont="1" applyFill="1" applyBorder="1" applyAlignment="1" applyProtection="1">
      <alignment horizontal="left" vertical="center" wrapText="1"/>
      <protection locked="0"/>
    </xf>
    <xf numFmtId="0" fontId="4" fillId="10" borderId="70" xfId="0" applyFont="1" applyFill="1" applyBorder="1" applyAlignment="1" applyProtection="1">
      <alignment horizontal="left" vertical="center" wrapText="1"/>
      <protection locked="0"/>
    </xf>
    <xf numFmtId="0" fontId="4" fillId="10" borderId="13" xfId="0" applyFont="1" applyFill="1" applyBorder="1" applyAlignment="1" applyProtection="1">
      <alignment horizontal="left" vertical="center" wrapText="1"/>
      <protection locked="0"/>
    </xf>
    <xf numFmtId="0" fontId="4" fillId="10" borderId="0" xfId="0" applyFont="1" applyFill="1" applyBorder="1" applyAlignment="1" applyProtection="1">
      <alignment horizontal="left" vertical="center" wrapText="1"/>
      <protection locked="0"/>
    </xf>
    <xf numFmtId="0" fontId="4" fillId="10" borderId="20" xfId="0" applyFont="1" applyFill="1" applyBorder="1" applyAlignment="1" applyProtection="1">
      <alignment horizontal="left" vertical="center" wrapText="1"/>
      <protection locked="0"/>
    </xf>
    <xf numFmtId="0" fontId="8" fillId="16" borderId="41" xfId="0" applyFont="1" applyFill="1" applyBorder="1" applyAlignment="1" applyProtection="1">
      <alignment horizontal="center" vertical="center" wrapText="1"/>
      <protection locked="0"/>
    </xf>
    <xf numFmtId="0" fontId="8" fillId="16" borderId="13" xfId="0" applyFont="1" applyFill="1" applyBorder="1" applyAlignment="1" applyProtection="1">
      <alignment horizontal="center" vertical="center" wrapText="1"/>
      <protection locked="0"/>
    </xf>
    <xf numFmtId="0" fontId="8" fillId="16" borderId="28" xfId="0" applyFont="1" applyFill="1" applyBorder="1" applyAlignment="1" applyProtection="1">
      <alignment horizontal="center" vertical="center" wrapText="1"/>
      <protection locked="0"/>
    </xf>
    <xf numFmtId="0" fontId="0" fillId="10" borderId="41" xfId="0" applyFont="1" applyFill="1" applyBorder="1" applyAlignment="1" applyProtection="1">
      <alignment horizontal="left" vertical="center" wrapText="1"/>
      <protection locked="0"/>
    </xf>
    <xf numFmtId="0" fontId="0" fillId="10" borderId="13" xfId="0" applyFont="1" applyFill="1" applyBorder="1" applyAlignment="1" applyProtection="1">
      <alignment horizontal="left" vertical="center"/>
      <protection locked="0"/>
    </xf>
    <xf numFmtId="0" fontId="0" fillId="10" borderId="28" xfId="0" applyFont="1" applyFill="1" applyBorder="1" applyAlignment="1" applyProtection="1">
      <alignment horizontal="left" vertical="center"/>
      <protection locked="0"/>
    </xf>
    <xf numFmtId="0" fontId="0" fillId="10" borderId="12" xfId="0" applyFont="1" applyFill="1" applyBorder="1" applyAlignment="1" applyProtection="1">
      <alignment horizontal="left" vertical="center"/>
      <protection locked="0"/>
    </xf>
    <xf numFmtId="0" fontId="0" fillId="10" borderId="0" xfId="0" applyFont="1" applyFill="1" applyBorder="1" applyAlignment="1" applyProtection="1">
      <alignment horizontal="left" vertical="center"/>
      <protection locked="0"/>
    </xf>
    <xf numFmtId="0" fontId="0" fillId="10" borderId="27" xfId="0" applyFont="1" applyFill="1" applyBorder="1" applyAlignment="1" applyProtection="1">
      <alignment horizontal="left" vertical="center"/>
      <protection locked="0"/>
    </xf>
    <xf numFmtId="0" fontId="0" fillId="10" borderId="43" xfId="0" applyFont="1" applyFill="1" applyBorder="1" applyAlignment="1" applyProtection="1">
      <alignment horizontal="left" vertical="center"/>
      <protection locked="0"/>
    </xf>
    <xf numFmtId="0" fontId="0" fillId="10" borderId="20" xfId="0" applyFont="1" applyFill="1" applyBorder="1" applyAlignment="1" applyProtection="1">
      <alignment horizontal="left" vertical="center"/>
      <protection locked="0"/>
    </xf>
    <xf numFmtId="0" fontId="0" fillId="10" borderId="29" xfId="0" applyFont="1" applyFill="1" applyBorder="1" applyAlignment="1" applyProtection="1">
      <alignment horizontal="left" vertical="center"/>
      <protection locked="0"/>
    </xf>
    <xf numFmtId="9" fontId="23" fillId="10" borderId="2" xfId="0" applyNumberFormat="1" applyFont="1" applyFill="1" applyBorder="1" applyAlignment="1" applyProtection="1">
      <alignment horizontal="center" vertical="center" wrapText="1"/>
    </xf>
    <xf numFmtId="9" fontId="23" fillId="10" borderId="23" xfId="0" applyNumberFormat="1" applyFont="1" applyFill="1" applyBorder="1" applyAlignment="1" applyProtection="1">
      <alignment horizontal="center" vertical="center" wrapText="1"/>
    </xf>
    <xf numFmtId="0" fontId="4" fillId="12" borderId="30" xfId="0" applyFont="1" applyFill="1" applyBorder="1" applyAlignment="1" applyProtection="1">
      <alignment horizontal="center" vertical="center" wrapText="1"/>
    </xf>
    <xf numFmtId="0" fontId="0" fillId="10" borderId="4" xfId="0" applyFont="1" applyFill="1" applyBorder="1" applyAlignment="1" applyProtection="1">
      <alignment horizontal="left" vertical="center" wrapText="1"/>
    </xf>
    <xf numFmtId="0" fontId="0" fillId="10" borderId="5" xfId="0" applyFont="1" applyFill="1" applyBorder="1" applyAlignment="1" applyProtection="1">
      <alignment horizontal="left" vertical="center" wrapText="1"/>
    </xf>
    <xf numFmtId="0" fontId="0" fillId="10" borderId="70" xfId="0" applyFont="1" applyFill="1" applyBorder="1" applyAlignment="1" applyProtection="1">
      <alignment horizontal="left" vertical="center" wrapText="1"/>
    </xf>
    <xf numFmtId="165" fontId="0" fillId="10" borderId="30" xfId="0" applyNumberFormat="1" applyFont="1" applyFill="1" applyBorder="1" applyAlignment="1" applyProtection="1">
      <alignment horizontal="center" vertical="center" wrapText="1"/>
    </xf>
    <xf numFmtId="9" fontId="4" fillId="10" borderId="30" xfId="122" applyFont="1" applyFill="1" applyBorder="1" applyAlignment="1" applyProtection="1">
      <alignment horizontal="center" vertical="center" wrapText="1"/>
    </xf>
    <xf numFmtId="0" fontId="19" fillId="2" borderId="62" xfId="0" applyFont="1" applyFill="1" applyBorder="1" applyAlignment="1" applyProtection="1">
      <alignment horizontal="center" vertical="center" wrapText="1"/>
    </xf>
    <xf numFmtId="0" fontId="19" fillId="2" borderId="116" xfId="0" applyFont="1" applyFill="1" applyBorder="1" applyAlignment="1" applyProtection="1">
      <alignment horizontal="center" vertical="center" wrapText="1"/>
    </xf>
    <xf numFmtId="0" fontId="19" fillId="2" borderId="59" xfId="0" applyFont="1" applyFill="1" applyBorder="1" applyAlignment="1" applyProtection="1">
      <alignment horizontal="center" vertical="center" wrapText="1"/>
    </xf>
    <xf numFmtId="0" fontId="19" fillId="2" borderId="61" xfId="0" applyFont="1" applyFill="1" applyBorder="1" applyAlignment="1" applyProtection="1">
      <alignment horizontal="center" vertical="center" wrapText="1"/>
    </xf>
    <xf numFmtId="0" fontId="19" fillId="2" borderId="3" xfId="0" applyFont="1" applyFill="1" applyBorder="1" applyAlignment="1" applyProtection="1">
      <alignment horizontal="center" vertical="center" wrapText="1"/>
    </xf>
    <xf numFmtId="0" fontId="19" fillId="2" borderId="1" xfId="0" applyFont="1" applyFill="1" applyBorder="1" applyAlignment="1" applyProtection="1">
      <alignment horizontal="center" vertical="center" wrapText="1"/>
    </xf>
    <xf numFmtId="0" fontId="57" fillId="10" borderId="22" xfId="0" applyFont="1" applyFill="1" applyBorder="1" applyAlignment="1" applyProtection="1">
      <alignment vertical="center" wrapText="1"/>
    </xf>
    <xf numFmtId="0" fontId="57" fillId="10" borderId="7" xfId="0" applyFont="1" applyFill="1" applyBorder="1" applyAlignment="1" applyProtection="1">
      <alignment vertical="center" wrapText="1"/>
    </xf>
    <xf numFmtId="0" fontId="4" fillId="10" borderId="22" xfId="0" applyFont="1" applyFill="1" applyBorder="1" applyAlignment="1" applyProtection="1">
      <alignment vertical="center" wrapText="1"/>
      <protection locked="0"/>
    </xf>
    <xf numFmtId="0" fontId="4" fillId="10" borderId="7" xfId="0" applyFont="1" applyFill="1" applyBorder="1" applyAlignment="1" applyProtection="1">
      <alignment vertical="center" wrapText="1"/>
      <protection locked="0"/>
    </xf>
    <xf numFmtId="0" fontId="4" fillId="10" borderId="24" xfId="0" applyFont="1" applyFill="1" applyBorder="1" applyAlignment="1" applyProtection="1">
      <alignment vertical="center" wrapText="1"/>
      <protection locked="0"/>
    </xf>
    <xf numFmtId="0" fontId="4" fillId="10" borderId="44" xfId="0" applyFont="1" applyFill="1" applyBorder="1" applyAlignment="1" applyProtection="1">
      <alignment vertical="center" wrapText="1"/>
      <protection locked="0"/>
    </xf>
    <xf numFmtId="0" fontId="37" fillId="10" borderId="1" xfId="0" applyFont="1" applyFill="1" applyBorder="1" applyAlignment="1" applyProtection="1">
      <alignment horizontal="left" vertical="center" wrapText="1"/>
      <protection locked="0"/>
    </xf>
    <xf numFmtId="0" fontId="37" fillId="10" borderId="2" xfId="0" applyFont="1" applyFill="1" applyBorder="1" applyAlignment="1" applyProtection="1">
      <alignment horizontal="left" vertical="center" wrapText="1"/>
      <protection locked="0"/>
    </xf>
    <xf numFmtId="0" fontId="37" fillId="10" borderId="60" xfId="0" applyFont="1" applyFill="1" applyBorder="1" applyAlignment="1" applyProtection="1">
      <alignment horizontal="left" vertical="center" wrapText="1"/>
      <protection locked="0"/>
    </xf>
    <xf numFmtId="0" fontId="0" fillId="10" borderId="13" xfId="0" applyFont="1" applyFill="1" applyBorder="1" applyAlignment="1" applyProtection="1">
      <alignment vertical="center"/>
    </xf>
    <xf numFmtId="0" fontId="0" fillId="10" borderId="28" xfId="0" applyFont="1" applyFill="1" applyBorder="1" applyAlignment="1" applyProtection="1">
      <alignment vertical="center"/>
    </xf>
    <xf numFmtId="0" fontId="0" fillId="10" borderId="12" xfId="0" applyFont="1" applyFill="1" applyBorder="1" applyAlignment="1" applyProtection="1">
      <alignment vertical="center"/>
    </xf>
    <xf numFmtId="0" fontId="0" fillId="10" borderId="0" xfId="0" applyFont="1" applyFill="1" applyBorder="1" applyAlignment="1" applyProtection="1">
      <alignment vertical="center"/>
    </xf>
    <xf numFmtId="0" fontId="0" fillId="10" borderId="27" xfId="0" applyFont="1" applyFill="1" applyBorder="1" applyAlignment="1" applyProtection="1">
      <alignment vertical="center"/>
    </xf>
    <xf numFmtId="0" fontId="0" fillId="10" borderId="43" xfId="0" applyFont="1" applyFill="1" applyBorder="1" applyAlignment="1" applyProtection="1">
      <alignment vertical="center"/>
    </xf>
    <xf numFmtId="0" fontId="0" fillId="10" borderId="20" xfId="0" applyFont="1" applyFill="1" applyBorder="1" applyAlignment="1" applyProtection="1">
      <alignment vertical="center"/>
    </xf>
    <xf numFmtId="0" fontId="0" fillId="10" borderId="29" xfId="0" applyFont="1" applyFill="1" applyBorder="1" applyAlignment="1" applyProtection="1">
      <alignment vertical="center"/>
    </xf>
    <xf numFmtId="0" fontId="0" fillId="10" borderId="2" xfId="0" applyFont="1" applyFill="1" applyBorder="1" applyAlignment="1" applyProtection="1">
      <alignment horizontal="left" vertical="center" wrapText="1"/>
      <protection locked="0"/>
    </xf>
    <xf numFmtId="0" fontId="0" fillId="10" borderId="7" xfId="0" applyFont="1" applyFill="1" applyBorder="1" applyAlignment="1" applyProtection="1">
      <alignment horizontal="left" vertical="center" wrapText="1"/>
      <protection locked="0"/>
    </xf>
    <xf numFmtId="0" fontId="0" fillId="10" borderId="9" xfId="0" applyFont="1" applyFill="1" applyBorder="1" applyAlignment="1" applyProtection="1">
      <alignment vertical="center" wrapText="1"/>
    </xf>
    <xf numFmtId="0" fontId="0" fillId="10" borderId="10" xfId="0" applyFont="1" applyFill="1" applyBorder="1" applyAlignment="1" applyProtection="1">
      <alignment vertical="center" wrapText="1"/>
    </xf>
    <xf numFmtId="0" fontId="0" fillId="10" borderId="69" xfId="0" applyFont="1" applyFill="1" applyBorder="1" applyAlignment="1" applyProtection="1">
      <alignment vertical="center" wrapText="1"/>
    </xf>
    <xf numFmtId="0" fontId="0" fillId="10" borderId="4" xfId="0" applyFont="1" applyFill="1" applyBorder="1" applyAlignment="1" applyProtection="1">
      <alignment vertical="center" wrapText="1"/>
    </xf>
    <xf numFmtId="0" fontId="0" fillId="10" borderId="5" xfId="0" applyFont="1" applyFill="1" applyBorder="1" applyAlignment="1" applyProtection="1">
      <alignment vertical="center" wrapText="1"/>
    </xf>
    <xf numFmtId="0" fontId="0" fillId="10" borderId="70" xfId="0" applyFont="1" applyFill="1" applyBorder="1" applyAlignment="1" applyProtection="1">
      <alignment vertical="center" wrapText="1"/>
    </xf>
    <xf numFmtId="0" fontId="31" fillId="11" borderId="31" xfId="0" applyFont="1" applyFill="1" applyBorder="1" applyAlignment="1" applyProtection="1">
      <alignment horizontal="center" vertical="center" wrapText="1"/>
    </xf>
    <xf numFmtId="0" fontId="30" fillId="13" borderId="31" xfId="0" applyFont="1" applyFill="1" applyBorder="1" applyAlignment="1" applyProtection="1">
      <alignment horizontal="center" vertical="center" wrapText="1"/>
    </xf>
    <xf numFmtId="0" fontId="110" fillId="10" borderId="0" xfId="0" applyFont="1" applyFill="1" applyBorder="1" applyAlignment="1" applyProtection="1">
      <alignment horizontal="center" wrapText="1"/>
    </xf>
    <xf numFmtId="0" fontId="110" fillId="0" borderId="14" xfId="0" applyFont="1" applyFill="1" applyBorder="1" applyAlignment="1" applyProtection="1">
      <alignment horizontal="center" vertical="center" wrapText="1"/>
    </xf>
    <xf numFmtId="0" fontId="110" fillId="0" borderId="16" xfId="0" applyFont="1" applyFill="1" applyBorder="1" applyAlignment="1" applyProtection="1">
      <alignment horizontal="center" vertical="center" wrapText="1"/>
    </xf>
    <xf numFmtId="0" fontId="110" fillId="0" borderId="19" xfId="0" applyFont="1" applyFill="1" applyBorder="1" applyAlignment="1" applyProtection="1">
      <alignment horizontal="center" vertical="center" wrapText="1"/>
    </xf>
    <xf numFmtId="0" fontId="110" fillId="0" borderId="14" xfId="0" applyFont="1" applyBorder="1" applyAlignment="1" applyProtection="1">
      <alignment horizontal="center" vertical="center" wrapText="1"/>
    </xf>
    <xf numFmtId="0" fontId="110" fillId="0" borderId="16" xfId="0" applyFont="1" applyBorder="1" applyAlignment="1" applyProtection="1">
      <alignment horizontal="center" vertical="center" wrapText="1"/>
    </xf>
    <xf numFmtId="0" fontId="110" fillId="0" borderId="19" xfId="0" applyFont="1" applyBorder="1" applyAlignment="1" applyProtection="1">
      <alignment horizontal="center" vertical="center" wrapText="1"/>
    </xf>
    <xf numFmtId="0" fontId="110" fillId="10" borderId="0" xfId="0" applyFont="1" applyFill="1" applyBorder="1" applyAlignment="1" applyProtection="1">
      <alignment horizontal="center"/>
    </xf>
    <xf numFmtId="0" fontId="120" fillId="0" borderId="14" xfId="0" applyFont="1" applyBorder="1" applyAlignment="1" applyProtection="1">
      <alignment horizontal="center" vertical="center" wrapText="1"/>
    </xf>
    <xf numFmtId="0" fontId="120" fillId="0" borderId="16" xfId="0" applyFont="1" applyBorder="1" applyAlignment="1" applyProtection="1">
      <alignment horizontal="center" vertical="center" wrapText="1"/>
    </xf>
    <xf numFmtId="0" fontId="120" fillId="0" borderId="19" xfId="0" applyFont="1" applyBorder="1" applyAlignment="1" applyProtection="1">
      <alignment horizontal="center" vertical="center" wrapText="1"/>
    </xf>
    <xf numFmtId="0" fontId="9" fillId="10" borderId="0" xfId="0" applyFont="1" applyFill="1" applyBorder="1" applyAlignment="1" applyProtection="1">
      <alignment horizontal="center"/>
    </xf>
    <xf numFmtId="0" fontId="110" fillId="10" borderId="0" xfId="0" applyFont="1" applyFill="1" applyAlignment="1" applyProtection="1">
      <alignment horizontal="center" wrapText="1"/>
    </xf>
    <xf numFmtId="0" fontId="110" fillId="10" borderId="0" xfId="0" applyFont="1" applyFill="1" applyAlignment="1" applyProtection="1">
      <alignment horizontal="center"/>
    </xf>
    <xf numFmtId="0" fontId="120" fillId="0" borderId="14" xfId="0" applyFont="1" applyFill="1" applyBorder="1" applyAlignment="1" applyProtection="1">
      <alignment horizontal="center" vertical="center" wrapText="1"/>
    </xf>
    <xf numFmtId="0" fontId="120" fillId="0" borderId="16" xfId="0" applyFont="1" applyFill="1" applyBorder="1" applyAlignment="1" applyProtection="1">
      <alignment horizontal="center" vertical="center" wrapText="1"/>
    </xf>
    <xf numFmtId="0" fontId="120" fillId="0" borderId="19" xfId="0" applyFont="1" applyFill="1" applyBorder="1" applyAlignment="1" applyProtection="1">
      <alignment horizontal="center" vertical="center" wrapText="1"/>
    </xf>
    <xf numFmtId="0" fontId="9" fillId="10" borderId="0" xfId="0" applyFont="1" applyFill="1" applyAlignment="1" applyProtection="1">
      <alignment horizontal="center"/>
    </xf>
    <xf numFmtId="0" fontId="18" fillId="0" borderId="14" xfId="0" applyFont="1" applyBorder="1" applyAlignment="1" applyProtection="1">
      <alignment horizontal="center" vertical="center" wrapText="1"/>
    </xf>
    <xf numFmtId="0" fontId="18" fillId="0" borderId="16" xfId="0" applyFont="1" applyBorder="1" applyAlignment="1" applyProtection="1">
      <alignment horizontal="center" vertical="center" wrapText="1"/>
    </xf>
    <xf numFmtId="0" fontId="18" fillId="0" borderId="19" xfId="0" applyFont="1" applyBorder="1" applyAlignment="1" applyProtection="1">
      <alignment horizontal="center" vertical="center" wrapText="1"/>
    </xf>
    <xf numFmtId="0" fontId="110" fillId="0" borderId="18" xfId="0" applyFont="1" applyBorder="1" applyAlignment="1" applyProtection="1">
      <alignment horizontal="center" vertical="center" wrapText="1"/>
    </xf>
    <xf numFmtId="0" fontId="110" fillId="0" borderId="17" xfId="0" applyFont="1" applyBorder="1" applyAlignment="1" applyProtection="1">
      <alignment horizontal="center" vertical="center" wrapText="1"/>
    </xf>
    <xf numFmtId="0" fontId="133" fillId="15" borderId="54" xfId="0" applyFont="1" applyFill="1" applyBorder="1" applyAlignment="1" applyProtection="1">
      <alignment horizontal="center" vertical="center"/>
    </xf>
    <xf numFmtId="0" fontId="133" fillId="15" borderId="55" xfId="0" applyFont="1" applyFill="1" applyBorder="1" applyAlignment="1" applyProtection="1">
      <alignment horizontal="center" vertical="center"/>
    </xf>
    <xf numFmtId="0" fontId="133" fillId="15" borderId="56" xfId="0" applyFont="1" applyFill="1" applyBorder="1" applyAlignment="1" applyProtection="1">
      <alignment horizontal="center" vertical="center"/>
    </xf>
    <xf numFmtId="0" fontId="17" fillId="10" borderId="58" xfId="0" applyFont="1" applyFill="1" applyBorder="1" applyAlignment="1" applyProtection="1">
      <alignment horizontal="center"/>
    </xf>
    <xf numFmtId="0" fontId="17" fillId="10" borderId="57" xfId="0" applyFont="1" applyFill="1" applyBorder="1" applyAlignment="1" applyProtection="1">
      <alignment horizontal="center"/>
    </xf>
    <xf numFmtId="0" fontId="0" fillId="10" borderId="117" xfId="0" applyFill="1" applyBorder="1" applyAlignment="1" applyProtection="1">
      <alignment horizontal="center"/>
    </xf>
    <xf numFmtId="0" fontId="92" fillId="10" borderId="125" xfId="0" applyFont="1" applyFill="1" applyBorder="1" applyAlignment="1" applyProtection="1">
      <alignment horizontal="left" vertical="center" wrapText="1"/>
    </xf>
    <xf numFmtId="14" fontId="132" fillId="10" borderId="125" xfId="0" applyNumberFormat="1" applyFont="1" applyFill="1" applyBorder="1" applyAlignment="1" applyProtection="1">
      <alignment horizontal="left" vertical="center" indent="4"/>
    </xf>
    <xf numFmtId="14" fontId="132" fillId="10" borderId="126" xfId="0" applyNumberFormat="1" applyFont="1" applyFill="1" applyBorder="1" applyAlignment="1" applyProtection="1">
      <alignment horizontal="left" vertical="center" indent="4"/>
    </xf>
    <xf numFmtId="0" fontId="104" fillId="10" borderId="103" xfId="0" applyFont="1" applyFill="1" applyBorder="1" applyAlignment="1" applyProtection="1">
      <alignment horizontal="center" wrapText="1"/>
    </xf>
    <xf numFmtId="0" fontId="104" fillId="10" borderId="0" xfId="0" applyFont="1" applyFill="1" applyBorder="1" applyAlignment="1" applyProtection="1">
      <alignment horizontal="center" wrapText="1"/>
    </xf>
    <xf numFmtId="0" fontId="82" fillId="10" borderId="128" xfId="0" applyFont="1" applyFill="1" applyBorder="1" applyAlignment="1" applyProtection="1">
      <alignment horizontal="left" vertical="center" wrapText="1"/>
      <protection locked="0"/>
    </xf>
    <xf numFmtId="0" fontId="4" fillId="10" borderId="0" xfId="0" applyFont="1" applyFill="1" applyBorder="1" applyAlignment="1" applyProtection="1">
      <alignment horizontal="right" vertical="center" wrapText="1"/>
    </xf>
    <xf numFmtId="2" fontId="4" fillId="10" borderId="0" xfId="0" applyNumberFormat="1" applyFont="1" applyFill="1" applyBorder="1" applyAlignment="1" applyProtection="1">
      <alignment horizontal="right" vertical="center" wrapText="1"/>
    </xf>
    <xf numFmtId="0" fontId="4" fillId="10" borderId="0" xfId="0" applyFont="1" applyFill="1" applyBorder="1" applyAlignment="1" applyProtection="1">
      <alignment horizontal="right" vertical="center" textRotation="90" wrapText="1"/>
    </xf>
    <xf numFmtId="0" fontId="86" fillId="22" borderId="0" xfId="0" applyFont="1" applyFill="1" applyBorder="1" applyAlignment="1" applyProtection="1">
      <alignment horizontal="left" vertical="center" wrapText="1"/>
    </xf>
    <xf numFmtId="0" fontId="36" fillId="23" borderId="0" xfId="0" applyFont="1" applyFill="1" applyBorder="1" applyAlignment="1" applyProtection="1">
      <alignment horizontal="right" vertical="center" wrapText="1"/>
    </xf>
    <xf numFmtId="0" fontId="54" fillId="28" borderId="0" xfId="0" applyFont="1" applyFill="1" applyBorder="1" applyAlignment="1" applyProtection="1">
      <alignment horizontal="left" vertical="center" wrapText="1"/>
    </xf>
    <xf numFmtId="0" fontId="4" fillId="10" borderId="118" xfId="0" applyFont="1" applyFill="1" applyBorder="1" applyAlignment="1" applyProtection="1">
      <alignment horizontal="left" vertical="center" wrapText="1"/>
      <protection locked="0"/>
    </xf>
    <xf numFmtId="0" fontId="4" fillId="10" borderId="119" xfId="0" applyFont="1" applyFill="1" applyBorder="1" applyAlignment="1" applyProtection="1">
      <alignment horizontal="left" vertical="center" wrapText="1"/>
      <protection locked="0"/>
    </xf>
    <xf numFmtId="0" fontId="4" fillId="10" borderId="120" xfId="0" applyFont="1" applyFill="1" applyBorder="1" applyAlignment="1" applyProtection="1">
      <alignment horizontal="left" vertical="center" wrapText="1"/>
      <protection locked="0"/>
    </xf>
    <xf numFmtId="0" fontId="4" fillId="10" borderId="121" xfId="0" applyFont="1" applyFill="1" applyBorder="1" applyAlignment="1" applyProtection="1">
      <alignment horizontal="left" vertical="center" wrapText="1"/>
      <protection locked="0"/>
    </xf>
    <xf numFmtId="0" fontId="4" fillId="10" borderId="122" xfId="0" applyFont="1" applyFill="1" applyBorder="1" applyAlignment="1" applyProtection="1">
      <alignment horizontal="left" vertical="center" wrapText="1"/>
      <protection locked="0"/>
    </xf>
    <xf numFmtId="0" fontId="4" fillId="10" borderId="123" xfId="0" applyFont="1" applyFill="1" applyBorder="1" applyAlignment="1" applyProtection="1">
      <alignment horizontal="left" vertical="center" wrapText="1"/>
      <protection locked="0"/>
    </xf>
    <xf numFmtId="0" fontId="54" fillId="29" borderId="0" xfId="0" applyFont="1" applyFill="1" applyBorder="1" applyAlignment="1" applyProtection="1">
      <alignment horizontal="right" vertical="center" wrapText="1"/>
    </xf>
    <xf numFmtId="0" fontId="88" fillId="15" borderId="100" xfId="0" applyFont="1" applyFill="1" applyBorder="1" applyAlignment="1" applyProtection="1">
      <alignment horizontal="center" vertical="center" wrapText="1"/>
    </xf>
    <xf numFmtId="0" fontId="88" fillId="15" borderId="101" xfId="0" applyFont="1" applyFill="1" applyBorder="1" applyAlignment="1" applyProtection="1">
      <alignment horizontal="center" vertical="center" wrapText="1"/>
    </xf>
    <xf numFmtId="0" fontId="88" fillId="15" borderId="102" xfId="0" applyFont="1" applyFill="1" applyBorder="1" applyAlignment="1" applyProtection="1">
      <alignment horizontal="center" vertical="center" wrapText="1"/>
    </xf>
    <xf numFmtId="0" fontId="92" fillId="10" borderId="0" xfId="0" applyFont="1" applyFill="1" applyBorder="1" applyAlignment="1" applyProtection="1">
      <alignment horizontal="right" vertical="center" wrapText="1"/>
    </xf>
    <xf numFmtId="0" fontId="92" fillId="10" borderId="104" xfId="0" applyFont="1" applyFill="1" applyBorder="1" applyAlignment="1" applyProtection="1">
      <alignment horizontal="right" vertical="center" wrapText="1"/>
    </xf>
    <xf numFmtId="0" fontId="103" fillId="10" borderId="0" xfId="0" applyFont="1" applyFill="1" applyBorder="1" applyAlignment="1" applyProtection="1">
      <alignment horizontal="left" wrapText="1"/>
    </xf>
    <xf numFmtId="0" fontId="103" fillId="10" borderId="104" xfId="0" applyFont="1" applyFill="1" applyBorder="1" applyAlignment="1" applyProtection="1">
      <alignment horizontal="left" wrapText="1"/>
    </xf>
    <xf numFmtId="0" fontId="103" fillId="10" borderId="0" xfId="0" applyFont="1" applyFill="1" applyBorder="1" applyAlignment="1" applyProtection="1">
      <alignment horizontal="left" vertical="center" wrapText="1"/>
    </xf>
    <xf numFmtId="0" fontId="103" fillId="10" borderId="104" xfId="0" applyFont="1" applyFill="1" applyBorder="1" applyAlignment="1" applyProtection="1">
      <alignment horizontal="left" vertical="center" wrapText="1"/>
    </xf>
    <xf numFmtId="0" fontId="104" fillId="10" borderId="104" xfId="0" applyFont="1" applyFill="1" applyBorder="1" applyAlignment="1" applyProtection="1">
      <alignment horizontal="center" wrapText="1"/>
    </xf>
    <xf numFmtId="0" fontId="31" fillId="11" borderId="39" xfId="0" applyFont="1" applyFill="1" applyBorder="1" applyAlignment="1" applyProtection="1">
      <alignment horizontal="center" vertical="center" wrapText="1"/>
      <protection locked="0"/>
    </xf>
    <xf numFmtId="0" fontId="31" fillId="11" borderId="40" xfId="0" applyFont="1" applyFill="1" applyBorder="1" applyAlignment="1" applyProtection="1">
      <alignment horizontal="center" vertical="center" wrapText="1"/>
      <protection locked="0"/>
    </xf>
    <xf numFmtId="0" fontId="4" fillId="12" borderId="34" xfId="0" applyFont="1" applyFill="1" applyBorder="1" applyAlignment="1" applyProtection="1">
      <alignment horizontal="center" vertical="center" wrapText="1"/>
      <protection locked="0"/>
    </xf>
    <xf numFmtId="0" fontId="4" fillId="12" borderId="36" xfId="0" applyFont="1" applyFill="1" applyBorder="1" applyAlignment="1" applyProtection="1">
      <alignment horizontal="center" vertical="center" wrapText="1"/>
      <protection locked="0"/>
    </xf>
    <xf numFmtId="0" fontId="32" fillId="10" borderId="31" xfId="0" applyFont="1" applyFill="1" applyBorder="1" applyAlignment="1" applyProtection="1">
      <alignment horizontal="center" vertical="center" wrapText="1"/>
      <protection locked="0"/>
    </xf>
    <xf numFmtId="0" fontId="32" fillId="10" borderId="37" xfId="0" applyFont="1" applyFill="1" applyBorder="1" applyAlignment="1" applyProtection="1">
      <alignment horizontal="center" vertical="center" wrapText="1"/>
      <protection locked="0"/>
    </xf>
    <xf numFmtId="165" fontId="0" fillId="10" borderId="31" xfId="0" applyNumberFormat="1" applyFont="1" applyFill="1" applyBorder="1" applyAlignment="1" applyProtection="1">
      <alignment horizontal="center" vertical="center" wrapText="1"/>
      <protection locked="0"/>
    </xf>
    <xf numFmtId="165" fontId="0" fillId="10" borderId="37" xfId="0" applyNumberFormat="1" applyFont="1" applyFill="1" applyBorder="1" applyAlignment="1" applyProtection="1">
      <alignment horizontal="center" vertical="center" wrapText="1"/>
      <protection locked="0"/>
    </xf>
    <xf numFmtId="9" fontId="33" fillId="10" borderId="31" xfId="0" applyNumberFormat="1" applyFont="1" applyFill="1" applyBorder="1" applyAlignment="1" applyProtection="1">
      <alignment horizontal="center" vertical="center" wrapText="1"/>
      <protection locked="0"/>
    </xf>
    <xf numFmtId="9" fontId="33" fillId="10" borderId="37" xfId="0" applyNumberFormat="1" applyFont="1" applyFill="1" applyBorder="1" applyAlignment="1" applyProtection="1">
      <alignment horizontal="center" vertical="center" wrapText="1"/>
      <protection locked="0"/>
    </xf>
    <xf numFmtId="0" fontId="0" fillId="14" borderId="0" xfId="0" applyFont="1" applyFill="1" applyBorder="1" applyAlignment="1" applyProtection="1">
      <alignment horizontal="center" vertical="center" wrapText="1"/>
    </xf>
    <xf numFmtId="0" fontId="87" fillId="17" borderId="0" xfId="0" applyFont="1" applyFill="1" applyBorder="1" applyAlignment="1" applyProtection="1">
      <alignment horizontal="center" vertical="center" wrapText="1"/>
    </xf>
    <xf numFmtId="0" fontId="87" fillId="17" borderId="79" xfId="0" applyFont="1" applyFill="1" applyBorder="1" applyAlignment="1" applyProtection="1">
      <alignment horizontal="center" vertical="center" wrapText="1"/>
    </xf>
    <xf numFmtId="0" fontId="87" fillId="17" borderId="81" xfId="0" applyFont="1" applyFill="1" applyBorder="1" applyAlignment="1" applyProtection="1">
      <alignment horizontal="center" vertical="center" wrapText="1"/>
    </xf>
    <xf numFmtId="0" fontId="87" fillId="17" borderId="80" xfId="0" applyFont="1" applyFill="1" applyBorder="1" applyAlignment="1" applyProtection="1">
      <alignment horizontal="center" vertical="center" wrapText="1"/>
    </xf>
    <xf numFmtId="0" fontId="18" fillId="10" borderId="0" xfId="0" applyFont="1" applyFill="1" applyBorder="1" applyAlignment="1" applyProtection="1">
      <alignment horizontal="left" vertical="center" wrapText="1"/>
    </xf>
    <xf numFmtId="0" fontId="82" fillId="0" borderId="96" xfId="0" applyFont="1" applyFill="1" applyBorder="1" applyAlignment="1" applyProtection="1">
      <alignment horizontal="center" vertical="center" wrapText="1"/>
    </xf>
    <xf numFmtId="0" fontId="82" fillId="0" borderId="97" xfId="0" applyFont="1" applyFill="1" applyBorder="1" applyAlignment="1" applyProtection="1">
      <alignment horizontal="center" vertical="center" wrapText="1"/>
    </xf>
    <xf numFmtId="0" fontId="82" fillId="0" borderId="98" xfId="0" applyFont="1" applyFill="1" applyBorder="1" applyAlignment="1" applyProtection="1">
      <alignment horizontal="center" vertical="center" wrapText="1"/>
    </xf>
    <xf numFmtId="0" fontId="82" fillId="0" borderId="99" xfId="0" applyFont="1" applyFill="1" applyBorder="1" applyAlignment="1" applyProtection="1">
      <alignment horizontal="center" vertical="center" wrapText="1"/>
    </xf>
    <xf numFmtId="0" fontId="83" fillId="10" borderId="0" xfId="0" applyFont="1" applyFill="1" applyBorder="1" applyAlignment="1" applyProtection="1">
      <alignment horizontal="right" vertical="center" wrapText="1"/>
    </xf>
    <xf numFmtId="0" fontId="41" fillId="10" borderId="0" xfId="0" applyFont="1" applyFill="1" applyBorder="1" applyAlignment="1" applyProtection="1">
      <alignment horizontal="center"/>
    </xf>
    <xf numFmtId="0" fontId="86" fillId="22" borderId="0" xfId="0" applyFont="1" applyFill="1" applyBorder="1" applyAlignment="1" applyProtection="1">
      <alignment horizontal="right" vertical="center" wrapText="1"/>
      <protection locked="0"/>
    </xf>
    <xf numFmtId="0" fontId="82" fillId="0" borderId="0" xfId="0" applyFont="1" applyFill="1" applyBorder="1" applyAlignment="1" applyProtection="1">
      <alignment horizontal="left" vertical="center" wrapText="1"/>
    </xf>
    <xf numFmtId="0" fontId="83" fillId="0" borderId="71" xfId="0" applyFont="1" applyFill="1" applyBorder="1" applyAlignment="1" applyProtection="1">
      <alignment horizontal="left" vertical="center" wrapText="1"/>
    </xf>
    <xf numFmtId="0" fontId="83" fillId="0" borderId="72" xfId="0" applyFont="1" applyFill="1" applyBorder="1" applyAlignment="1" applyProtection="1">
      <alignment horizontal="left" vertical="center" wrapText="1"/>
    </xf>
    <xf numFmtId="0" fontId="83" fillId="0" borderId="74" xfId="0" applyFont="1" applyFill="1" applyBorder="1" applyAlignment="1" applyProtection="1">
      <alignment horizontal="left" vertical="center" wrapText="1"/>
    </xf>
    <xf numFmtId="0" fontId="83" fillId="0" borderId="73" xfId="0" applyFont="1" applyFill="1" applyBorder="1" applyAlignment="1" applyProtection="1">
      <alignment horizontal="left" vertical="center" wrapText="1"/>
    </xf>
    <xf numFmtId="0" fontId="54" fillId="23" borderId="0" xfId="0" applyFont="1" applyFill="1" applyBorder="1" applyAlignment="1" applyProtection="1">
      <alignment horizontal="left" vertical="center" wrapText="1"/>
    </xf>
    <xf numFmtId="0" fontId="29" fillId="10" borderId="105" xfId="0" applyFont="1" applyFill="1" applyBorder="1" applyAlignment="1" applyProtection="1">
      <alignment horizontal="right" vertical="center" wrapText="1"/>
    </xf>
    <xf numFmtId="0" fontId="29" fillId="10" borderId="106" xfId="0" applyFont="1" applyFill="1" applyBorder="1" applyAlignment="1" applyProtection="1">
      <alignment horizontal="right" vertical="center" wrapText="1"/>
    </xf>
    <xf numFmtId="0" fontId="29" fillId="10" borderId="107" xfId="0" applyFont="1" applyFill="1" applyBorder="1" applyAlignment="1" applyProtection="1">
      <alignment horizontal="right" vertical="center" wrapText="1"/>
    </xf>
    <xf numFmtId="0" fontId="41" fillId="10" borderId="0" xfId="0" applyFont="1" applyFill="1" applyBorder="1" applyAlignment="1" applyProtection="1">
      <alignment horizontal="right"/>
    </xf>
    <xf numFmtId="0" fontId="41" fillId="10" borderId="58" xfId="0" applyFont="1" applyFill="1" applyBorder="1" applyAlignment="1" applyProtection="1">
      <alignment horizontal="left"/>
    </xf>
    <xf numFmtId="0" fontId="0" fillId="10" borderId="76" xfId="0" applyFont="1" applyFill="1" applyBorder="1" applyAlignment="1" applyProtection="1">
      <alignment horizontal="center" vertical="center" wrapText="1"/>
      <protection locked="0"/>
    </xf>
    <xf numFmtId="0" fontId="0" fillId="10" borderId="77" xfId="0" applyFont="1" applyFill="1" applyBorder="1" applyAlignment="1" applyProtection="1">
      <alignment horizontal="center" vertical="center" wrapText="1"/>
      <protection locked="0"/>
    </xf>
    <xf numFmtId="0" fontId="0" fillId="10" borderId="78" xfId="0" applyFont="1" applyFill="1" applyBorder="1" applyAlignment="1" applyProtection="1">
      <alignment horizontal="center" vertical="center" wrapText="1"/>
      <protection locked="0"/>
    </xf>
    <xf numFmtId="14" fontId="92" fillId="10" borderId="0" xfId="0" applyNumberFormat="1" applyFont="1" applyFill="1" applyBorder="1" applyAlignment="1" applyProtection="1">
      <alignment horizontal="center" vertical="center" wrapText="1"/>
    </xf>
    <xf numFmtId="0" fontId="92" fillId="10" borderId="0" xfId="0" applyFont="1" applyFill="1" applyBorder="1" applyAlignment="1" applyProtection="1">
      <alignment horizontal="center" vertical="center" wrapText="1"/>
    </xf>
    <xf numFmtId="0" fontId="92" fillId="10" borderId="104" xfId="0" applyFont="1" applyFill="1" applyBorder="1" applyAlignment="1" applyProtection="1">
      <alignment horizontal="center" vertical="center" wrapText="1"/>
    </xf>
    <xf numFmtId="0" fontId="131" fillId="10" borderId="103" xfId="0" applyFont="1" applyFill="1" applyBorder="1" applyAlignment="1" applyProtection="1">
      <alignment horizontal="left" vertical="center" wrapText="1" indent="1"/>
    </xf>
    <xf numFmtId="0" fontId="131" fillId="10" borderId="0" xfId="0" applyFont="1" applyFill="1" applyBorder="1" applyAlignment="1" applyProtection="1">
      <alignment horizontal="left" vertical="center" wrapText="1" indent="1"/>
    </xf>
    <xf numFmtId="0" fontId="129" fillId="14" borderId="0" xfId="0" applyFont="1" applyFill="1" applyBorder="1" applyAlignment="1" applyProtection="1">
      <alignment horizontal="center" vertical="center" wrapText="1"/>
    </xf>
    <xf numFmtId="14" fontId="92" fillId="10" borderId="0" xfId="0" applyNumberFormat="1" applyFont="1" applyFill="1" applyBorder="1" applyAlignment="1" applyProtection="1">
      <alignment horizontal="left" vertical="center" wrapText="1" indent="8"/>
    </xf>
    <xf numFmtId="0" fontId="92" fillId="10" borderId="0" xfId="0" applyFont="1" applyFill="1" applyBorder="1" applyAlignment="1" applyProtection="1">
      <alignment horizontal="left" vertical="center" wrapText="1" indent="8"/>
    </xf>
    <xf numFmtId="0" fontId="92" fillId="10" borderId="104" xfId="0" applyFont="1" applyFill="1" applyBorder="1" applyAlignment="1" applyProtection="1">
      <alignment horizontal="left" vertical="center" wrapText="1" indent="8"/>
    </xf>
    <xf numFmtId="0" fontId="32" fillId="10" borderId="47" xfId="0" applyFont="1" applyFill="1" applyBorder="1" applyAlignment="1" applyProtection="1">
      <alignment horizontal="center" vertical="center" wrapText="1"/>
      <protection locked="0"/>
    </xf>
    <xf numFmtId="165" fontId="0" fillId="10" borderId="47" xfId="0" applyNumberFormat="1" applyFont="1" applyFill="1" applyBorder="1" applyAlignment="1" applyProtection="1">
      <alignment horizontal="center" vertical="center" wrapText="1"/>
      <protection locked="0"/>
    </xf>
    <xf numFmtId="9" fontId="33" fillId="10" borderId="47" xfId="0" applyNumberFormat="1" applyFont="1" applyFill="1" applyBorder="1" applyAlignment="1" applyProtection="1">
      <alignment horizontal="center" vertical="center" wrapText="1"/>
      <protection locked="0"/>
    </xf>
    <xf numFmtId="0" fontId="12" fillId="0" borderId="96" xfId="0" applyFont="1" applyFill="1" applyBorder="1" applyAlignment="1" applyProtection="1">
      <alignment horizontal="center" vertical="center" wrapText="1"/>
    </xf>
    <xf numFmtId="0" fontId="12" fillId="0" borderId="97" xfId="0" applyFont="1" applyFill="1" applyBorder="1" applyAlignment="1" applyProtection="1">
      <alignment horizontal="center" vertical="center" wrapText="1"/>
    </xf>
    <xf numFmtId="0" fontId="12" fillId="0" borderId="98" xfId="0" applyFont="1" applyFill="1" applyBorder="1" applyAlignment="1" applyProtection="1">
      <alignment horizontal="center" vertical="center" wrapText="1"/>
    </xf>
    <xf numFmtId="0" fontId="12" fillId="0" borderId="99" xfId="0" applyFont="1" applyFill="1" applyBorder="1" applyAlignment="1" applyProtection="1">
      <alignment horizontal="center" vertical="center" wrapText="1"/>
    </xf>
    <xf numFmtId="0" fontId="86" fillId="22" borderId="0" xfId="0" applyFont="1" applyFill="1" applyBorder="1" applyAlignment="1" applyProtection="1">
      <alignment horizontal="right" vertical="center" wrapText="1"/>
    </xf>
    <xf numFmtId="0" fontId="58" fillId="10" borderId="0" xfId="0" applyFont="1" applyFill="1" applyBorder="1" applyAlignment="1" applyProtection="1">
      <alignment horizontal="center" vertical="center"/>
    </xf>
    <xf numFmtId="170" fontId="162" fillId="10" borderId="0" xfId="2303" applyNumberFormat="1" applyFont="1" applyFill="1" applyBorder="1" applyAlignment="1" applyProtection="1">
      <alignment horizontal="center" vertical="center" wrapText="1"/>
    </xf>
    <xf numFmtId="0" fontId="58" fillId="10" borderId="0" xfId="0" applyFont="1" applyFill="1" applyBorder="1" applyAlignment="1" applyProtection="1">
      <alignment horizontal="center" vertical="center" wrapText="1"/>
    </xf>
    <xf numFmtId="0" fontId="4" fillId="10" borderId="41" xfId="0" applyFont="1" applyFill="1" applyBorder="1" applyAlignment="1" applyProtection="1">
      <alignment horizontal="center" vertical="center" wrapText="1"/>
    </xf>
    <xf numFmtId="0" fontId="4" fillId="10" borderId="13" xfId="0" applyFont="1" applyFill="1" applyBorder="1" applyAlignment="1" applyProtection="1">
      <alignment horizontal="center" vertical="center" wrapText="1"/>
    </xf>
    <xf numFmtId="0" fontId="4" fillId="10" borderId="28" xfId="0" applyFont="1" applyFill="1" applyBorder="1" applyAlignment="1" applyProtection="1">
      <alignment horizontal="center" vertical="center" wrapText="1"/>
    </xf>
    <xf numFmtId="0" fontId="4" fillId="10" borderId="12" xfId="0" applyFont="1" applyFill="1" applyBorder="1" applyAlignment="1" applyProtection="1">
      <alignment horizontal="center" vertical="center" wrapText="1"/>
    </xf>
    <xf numFmtId="0" fontId="4" fillId="10" borderId="0" xfId="0" applyFont="1" applyFill="1" applyBorder="1" applyAlignment="1" applyProtection="1">
      <alignment horizontal="center" vertical="center" wrapText="1"/>
    </xf>
    <xf numFmtId="0" fontId="4" fillId="10" borderId="27" xfId="0" applyFont="1" applyFill="1" applyBorder="1" applyAlignment="1" applyProtection="1">
      <alignment horizontal="center" vertical="center" wrapText="1"/>
    </xf>
    <xf numFmtId="0" fontId="4" fillId="10" borderId="43" xfId="0" applyFont="1" applyFill="1" applyBorder="1" applyAlignment="1" applyProtection="1">
      <alignment horizontal="center" vertical="center" wrapText="1"/>
    </xf>
    <xf numFmtId="0" fontId="4" fillId="10" borderId="20" xfId="0" applyFont="1" applyFill="1" applyBorder="1" applyAlignment="1" applyProtection="1">
      <alignment horizontal="center" vertical="center" wrapText="1"/>
    </xf>
    <xf numFmtId="0" fontId="4" fillId="10" borderId="29" xfId="0" applyFont="1" applyFill="1" applyBorder="1" applyAlignment="1" applyProtection="1">
      <alignment horizontal="center" vertical="center" wrapText="1"/>
    </xf>
    <xf numFmtId="0" fontId="150" fillId="2" borderId="15" xfId="0" applyFont="1" applyFill="1" applyBorder="1" applyAlignment="1" applyProtection="1">
      <alignment horizontal="left" vertical="top" wrapText="1"/>
    </xf>
    <xf numFmtId="0" fontId="150" fillId="2" borderId="66" xfId="0" applyFont="1" applyFill="1" applyBorder="1" applyAlignment="1" applyProtection="1">
      <alignment horizontal="left" vertical="top" wrapText="1"/>
    </xf>
    <xf numFmtId="0" fontId="150" fillId="2" borderId="8" xfId="0" applyFont="1" applyFill="1" applyBorder="1" applyAlignment="1" applyProtection="1">
      <alignment horizontal="left" vertical="top" wrapText="1"/>
    </xf>
    <xf numFmtId="0" fontId="150" fillId="2" borderId="11" xfId="0" applyFont="1" applyFill="1" applyBorder="1" applyAlignment="1" applyProtection="1">
      <alignment horizontal="left" vertical="top" wrapText="1"/>
    </xf>
    <xf numFmtId="0" fontId="129" fillId="10" borderId="12" xfId="0" applyFont="1" applyFill="1" applyBorder="1" applyAlignment="1" applyProtection="1">
      <alignment horizontal="left" vertical="center" wrapText="1"/>
      <protection locked="0"/>
    </xf>
    <xf numFmtId="0" fontId="129" fillId="10" borderId="0" xfId="0" applyFont="1" applyFill="1" applyBorder="1" applyAlignment="1" applyProtection="1">
      <alignment horizontal="left" vertical="center" wrapText="1"/>
      <protection locked="0"/>
    </xf>
    <xf numFmtId="0" fontId="129" fillId="10" borderId="10" xfId="0" applyFont="1" applyFill="1" applyBorder="1" applyAlignment="1" applyProtection="1">
      <alignment horizontal="left" vertical="center" wrapText="1"/>
      <protection locked="0"/>
    </xf>
    <xf numFmtId="165" fontId="151" fillId="10" borderId="4" xfId="0" applyNumberFormat="1" applyFont="1" applyFill="1" applyBorder="1" applyAlignment="1" applyProtection="1">
      <alignment horizontal="center" vertical="center" wrapText="1"/>
    </xf>
    <xf numFmtId="165" fontId="151" fillId="10" borderId="5" xfId="0" applyNumberFormat="1" applyFont="1" applyFill="1" applyBorder="1" applyAlignment="1" applyProtection="1">
      <alignment horizontal="center" vertical="center" wrapText="1"/>
    </xf>
    <xf numFmtId="165" fontId="151" fillId="10" borderId="6" xfId="0" applyNumberFormat="1" applyFont="1" applyFill="1" applyBorder="1" applyAlignment="1" applyProtection="1">
      <alignment horizontal="center" vertical="center" wrapText="1"/>
    </xf>
    <xf numFmtId="0" fontId="54" fillId="2" borderId="14" xfId="0" applyFont="1" applyFill="1" applyBorder="1" applyAlignment="1" applyProtection="1">
      <alignment horizontal="right" vertical="top" wrapText="1"/>
    </xf>
    <xf numFmtId="0" fontId="54" fillId="2" borderId="15" xfId="0" applyFont="1" applyFill="1" applyBorder="1" applyAlignment="1" applyProtection="1">
      <alignment horizontal="right" vertical="top" wrapText="1"/>
    </xf>
    <xf numFmtId="0" fontId="54" fillId="2" borderId="17" xfId="0" applyFont="1" applyFill="1" applyBorder="1" applyAlignment="1" applyProtection="1">
      <alignment horizontal="right" vertical="top" wrapText="1"/>
    </xf>
    <xf numFmtId="0" fontId="54" fillId="2" borderId="8" xfId="0" applyFont="1" applyFill="1" applyBorder="1" applyAlignment="1" applyProtection="1">
      <alignment horizontal="right" vertical="top" wrapText="1"/>
    </xf>
    <xf numFmtId="0" fontId="8" fillId="10" borderId="24" xfId="0" applyFont="1" applyFill="1" applyBorder="1" applyAlignment="1" applyProtection="1">
      <alignment horizontal="left" vertical="center" wrapText="1"/>
    </xf>
    <xf numFmtId="0" fontId="8" fillId="10" borderId="44" xfId="0" applyFont="1" applyFill="1" applyBorder="1" applyAlignment="1" applyProtection="1">
      <alignment horizontal="left" vertical="center" wrapText="1"/>
    </xf>
    <xf numFmtId="0" fontId="55" fillId="10" borderId="7" xfId="0" applyFont="1" applyFill="1" applyBorder="1" applyAlignment="1" applyProtection="1">
      <alignment horizontal="right" vertical="center" wrapText="1"/>
    </xf>
    <xf numFmtId="0" fontId="0" fillId="10" borderId="7" xfId="0" applyFont="1" applyFill="1" applyBorder="1" applyAlignment="1" applyProtection="1">
      <alignment horizontal="right" vertical="center" wrapText="1"/>
    </xf>
    <xf numFmtId="0" fontId="4" fillId="10" borderId="7" xfId="0" applyFont="1" applyFill="1" applyBorder="1" applyAlignment="1" applyProtection="1">
      <alignment horizontal="right" vertical="center" wrapText="1"/>
    </xf>
    <xf numFmtId="0" fontId="0" fillId="0" borderId="7" xfId="0" applyBorder="1" applyAlignment="1" applyProtection="1">
      <alignment horizontal="center" vertical="center"/>
    </xf>
    <xf numFmtId="0" fontId="0" fillId="0" borderId="3" xfId="0" applyBorder="1" applyAlignment="1" applyProtection="1">
      <alignment horizontal="center" vertical="center"/>
    </xf>
    <xf numFmtId="0" fontId="0" fillId="10" borderId="7" xfId="0" applyFill="1" applyBorder="1" applyAlignment="1" applyProtection="1">
      <alignment horizontal="center"/>
    </xf>
    <xf numFmtId="0" fontId="0" fillId="10" borderId="3" xfId="0" applyFill="1" applyBorder="1" applyAlignment="1" applyProtection="1">
      <alignment horizontal="center"/>
    </xf>
    <xf numFmtId="0" fontId="4" fillId="10" borderId="18" xfId="0" applyFont="1" applyFill="1" applyBorder="1" applyAlignment="1" applyProtection="1">
      <alignment horizontal="center" vertical="center" textRotation="90" wrapText="1"/>
    </xf>
    <xf numFmtId="0" fontId="4" fillId="10" borderId="16" xfId="0" applyFont="1" applyFill="1" applyBorder="1" applyAlignment="1" applyProtection="1">
      <alignment horizontal="center" vertical="center" textRotation="90" wrapText="1"/>
    </xf>
    <xf numFmtId="9" fontId="56" fillId="10" borderId="7" xfId="0" applyNumberFormat="1" applyFont="1" applyFill="1" applyBorder="1" applyAlignment="1" applyProtection="1">
      <alignment horizontal="center" vertical="center" wrapText="1"/>
    </xf>
    <xf numFmtId="0" fontId="4" fillId="10" borderId="115" xfId="0" applyFont="1" applyFill="1" applyBorder="1" applyAlignment="1" applyProtection="1">
      <alignment horizontal="center" vertical="center" wrapText="1"/>
    </xf>
    <xf numFmtId="0" fontId="36" fillId="0" borderId="43" xfId="0" applyFont="1" applyFill="1" applyBorder="1" applyAlignment="1" applyProtection="1">
      <alignment horizontal="right" vertical="center" wrapText="1"/>
    </xf>
    <xf numFmtId="0" fontId="36" fillId="0" borderId="20" xfId="0" applyFont="1" applyFill="1" applyBorder="1" applyAlignment="1" applyProtection="1">
      <alignment horizontal="right" vertical="center" wrapText="1"/>
    </xf>
    <xf numFmtId="0" fontId="36" fillId="10" borderId="20" xfId="0" applyFont="1" applyFill="1" applyBorder="1" applyAlignment="1" applyProtection="1">
      <alignment horizontal="left" vertical="center" wrapText="1"/>
    </xf>
    <xf numFmtId="0" fontId="36" fillId="10" borderId="69" xfId="0" applyFont="1" applyFill="1" applyBorder="1" applyAlignment="1" applyProtection="1">
      <alignment horizontal="left" vertical="center" wrapText="1"/>
    </xf>
    <xf numFmtId="9" fontId="56" fillId="10" borderId="44" xfId="0" applyNumberFormat="1" applyFont="1" applyFill="1" applyBorder="1" applyAlignment="1" applyProtection="1">
      <alignment horizontal="center" vertical="center" wrapText="1"/>
    </xf>
    <xf numFmtId="0" fontId="56" fillId="10" borderId="112" xfId="0" applyFont="1" applyFill="1" applyBorder="1" applyAlignment="1" applyProtection="1">
      <alignment horizontal="center" vertical="center" wrapText="1"/>
    </xf>
    <xf numFmtId="0" fontId="4" fillId="10" borderId="60" xfId="0" applyFont="1" applyFill="1" applyBorder="1" applyAlignment="1" applyProtection="1">
      <alignment horizontal="center" vertical="center" wrapText="1"/>
    </xf>
    <xf numFmtId="0" fontId="4" fillId="10" borderId="140" xfId="0" applyFont="1" applyFill="1" applyBorder="1" applyAlignment="1" applyProtection="1">
      <alignment horizontal="center" vertical="center" wrapText="1"/>
    </xf>
    <xf numFmtId="0" fontId="8" fillId="16" borderId="60" xfId="0" applyFont="1" applyFill="1" applyBorder="1" applyAlignment="1" applyProtection="1">
      <alignment horizontal="center" vertical="center" wrapText="1"/>
    </xf>
    <xf numFmtId="0" fontId="8" fillId="0" borderId="24" xfId="0" applyFont="1" applyFill="1" applyBorder="1" applyAlignment="1" applyProtection="1">
      <alignment horizontal="left" vertical="center" wrapText="1"/>
    </xf>
    <xf numFmtId="0" fontId="8" fillId="0" borderId="44" xfId="0" applyFont="1" applyFill="1" applyBorder="1" applyAlignment="1" applyProtection="1">
      <alignment horizontal="left" vertical="center" wrapText="1"/>
    </xf>
    <xf numFmtId="0" fontId="37" fillId="10" borderId="41" xfId="0" applyFont="1" applyFill="1" applyBorder="1" applyAlignment="1" applyProtection="1">
      <alignment horizontal="center" vertical="center" wrapText="1"/>
      <protection locked="0"/>
    </xf>
    <xf numFmtId="0" fontId="37" fillId="10" borderId="13" xfId="0" applyFont="1" applyFill="1" applyBorder="1" applyAlignment="1" applyProtection="1">
      <alignment horizontal="center" vertical="center" wrapText="1"/>
      <protection locked="0"/>
    </xf>
    <xf numFmtId="0" fontId="37" fillId="10" borderId="28" xfId="0" applyFont="1" applyFill="1" applyBorder="1" applyAlignment="1" applyProtection="1">
      <alignment horizontal="center" vertical="center" wrapText="1"/>
      <protection locked="0"/>
    </xf>
    <xf numFmtId="0" fontId="37" fillId="10" borderId="12" xfId="0" applyFont="1" applyFill="1" applyBorder="1" applyAlignment="1" applyProtection="1">
      <alignment horizontal="center" vertical="center" wrapText="1"/>
      <protection locked="0"/>
    </xf>
    <xf numFmtId="0" fontId="37" fillId="10" borderId="0" xfId="0" applyFont="1" applyFill="1" applyBorder="1" applyAlignment="1" applyProtection="1">
      <alignment horizontal="center" vertical="center" wrapText="1"/>
      <protection locked="0"/>
    </xf>
    <xf numFmtId="0" fontId="37" fillId="10" borderId="27" xfId="0" applyFont="1" applyFill="1" applyBorder="1" applyAlignment="1" applyProtection="1">
      <alignment horizontal="center" vertical="center" wrapText="1"/>
      <protection locked="0"/>
    </xf>
    <xf numFmtId="0" fontId="37" fillId="10" borderId="42" xfId="0" applyFont="1" applyFill="1" applyBorder="1" applyAlignment="1" applyProtection="1">
      <alignment horizontal="center" vertical="center" wrapText="1"/>
      <protection locked="0"/>
    </xf>
    <xf numFmtId="0" fontId="37" fillId="10" borderId="8" xfId="0" applyFont="1" applyFill="1" applyBorder="1" applyAlignment="1" applyProtection="1">
      <alignment horizontal="center" vertical="center" wrapText="1"/>
      <protection locked="0"/>
    </xf>
    <xf numFmtId="0" fontId="37" fillId="10" borderId="25" xfId="0" applyFont="1" applyFill="1" applyBorder="1" applyAlignment="1" applyProtection="1">
      <alignment horizontal="center" vertical="center" wrapText="1"/>
      <protection locked="0"/>
    </xf>
    <xf numFmtId="0" fontId="4" fillId="10" borderId="17" xfId="0" applyFont="1" applyFill="1" applyBorder="1" applyAlignment="1" applyProtection="1">
      <alignment horizontal="center" vertical="center" textRotation="90" wrapText="1"/>
    </xf>
    <xf numFmtId="0" fontId="0" fillId="0" borderId="7" xfId="0" applyBorder="1" applyAlignment="1" applyProtection="1">
      <alignment horizontal="center"/>
    </xf>
    <xf numFmtId="0" fontId="0" fillId="0" borderId="3" xfId="0" applyBorder="1" applyAlignment="1" applyProtection="1">
      <alignment horizontal="center"/>
    </xf>
    <xf numFmtId="0" fontId="76" fillId="10" borderId="0" xfId="0" applyFont="1" applyFill="1" applyBorder="1" applyAlignment="1" applyProtection="1">
      <alignment horizontal="center" vertical="center" wrapText="1"/>
    </xf>
    <xf numFmtId="0" fontId="7" fillId="10" borderId="7" xfId="0" applyFont="1" applyFill="1" applyBorder="1" applyAlignment="1" applyProtection="1">
      <alignment horizontal="right" vertical="center" wrapText="1"/>
    </xf>
    <xf numFmtId="0" fontId="56" fillId="10" borderId="44" xfId="0" applyFont="1" applyFill="1" applyBorder="1" applyAlignment="1" applyProtection="1">
      <alignment horizontal="center" vertical="center" wrapText="1"/>
    </xf>
    <xf numFmtId="0" fontId="28" fillId="10" borderId="22" xfId="0" applyFont="1" applyFill="1" applyBorder="1" applyAlignment="1" applyProtection="1">
      <alignment horizontal="left" vertical="center" wrapText="1"/>
    </xf>
    <xf numFmtId="0" fontId="28" fillId="10" borderId="7" xfId="0" applyFont="1" applyFill="1" applyBorder="1" applyAlignment="1" applyProtection="1">
      <alignment horizontal="left" vertical="center" wrapText="1"/>
    </xf>
    <xf numFmtId="0" fontId="155" fillId="10" borderId="42" xfId="0" applyFont="1" applyFill="1" applyBorder="1" applyAlignment="1" applyProtection="1">
      <alignment horizontal="center" vertical="center" wrapText="1"/>
    </xf>
    <xf numFmtId="0" fontId="155" fillId="10" borderId="8" xfId="0" applyFont="1" applyFill="1" applyBorder="1" applyAlignment="1" applyProtection="1">
      <alignment horizontal="center" vertical="center" wrapText="1"/>
    </xf>
    <xf numFmtId="0" fontId="155" fillId="10" borderId="11" xfId="0" applyFont="1" applyFill="1" applyBorder="1" applyAlignment="1" applyProtection="1">
      <alignment horizontal="center" vertical="center" wrapText="1"/>
    </xf>
    <xf numFmtId="0" fontId="54" fillId="2" borderId="14" xfId="0" applyFont="1" applyFill="1" applyBorder="1" applyAlignment="1" applyProtection="1">
      <alignment horizontal="right" vertical="center" wrapText="1"/>
    </xf>
    <xf numFmtId="0" fontId="54" fillId="2" borderId="15" xfId="0" applyFont="1" applyFill="1" applyBorder="1" applyAlignment="1" applyProtection="1">
      <alignment horizontal="right" vertical="center" wrapText="1"/>
    </xf>
    <xf numFmtId="0" fontId="54" fillId="2" borderId="17" xfId="0" applyFont="1" applyFill="1" applyBorder="1" applyAlignment="1" applyProtection="1">
      <alignment horizontal="right" vertical="center" wrapText="1"/>
    </xf>
    <xf numFmtId="0" fontId="54" fillId="2" borderId="8" xfId="0" applyFont="1" applyFill="1" applyBorder="1" applyAlignment="1" applyProtection="1">
      <alignment horizontal="right" vertical="center" wrapText="1"/>
    </xf>
    <xf numFmtId="0" fontId="0" fillId="10" borderId="0" xfId="0" applyFont="1" applyFill="1" applyBorder="1" applyAlignment="1" applyProtection="1">
      <alignment horizontal="right" vertical="center" wrapText="1"/>
    </xf>
    <xf numFmtId="0" fontId="0" fillId="10" borderId="131" xfId="0" applyFont="1" applyFill="1" applyBorder="1" applyAlignment="1" applyProtection="1">
      <alignment horizontal="right" vertical="center" wrapText="1"/>
    </xf>
    <xf numFmtId="165" fontId="42" fillId="10" borderId="134" xfId="0" applyNumberFormat="1" applyFont="1" applyFill="1" applyBorder="1" applyAlignment="1" applyProtection="1">
      <alignment horizontal="center" vertical="center" wrapText="1"/>
    </xf>
    <xf numFmtId="165" fontId="42" fillId="10" borderId="132" xfId="0" applyNumberFormat="1" applyFont="1" applyFill="1" applyBorder="1" applyAlignment="1" applyProtection="1">
      <alignment horizontal="center" vertical="center" wrapText="1"/>
    </xf>
    <xf numFmtId="165" fontId="42" fillId="10" borderId="133" xfId="0" applyNumberFormat="1" applyFont="1" applyFill="1" applyBorder="1" applyAlignment="1" applyProtection="1">
      <alignment horizontal="center" vertical="center" wrapText="1"/>
    </xf>
    <xf numFmtId="0" fontId="150" fillId="2" borderId="15" xfId="0" applyFont="1" applyFill="1" applyBorder="1" applyAlignment="1" applyProtection="1">
      <alignment horizontal="left" vertical="center" wrapText="1"/>
    </xf>
    <xf numFmtId="0" fontId="150" fillId="2" borderId="66" xfId="0" applyFont="1" applyFill="1" applyBorder="1" applyAlignment="1" applyProtection="1">
      <alignment horizontal="left" vertical="center" wrapText="1"/>
    </xf>
    <xf numFmtId="0" fontId="150" fillId="2" borderId="8" xfId="0" applyFont="1" applyFill="1" applyBorder="1" applyAlignment="1" applyProtection="1">
      <alignment horizontal="left" vertical="center" wrapText="1"/>
    </xf>
    <xf numFmtId="0" fontId="150" fillId="2" borderId="11" xfId="0" applyFont="1" applyFill="1" applyBorder="1" applyAlignment="1" applyProtection="1">
      <alignment horizontal="left" vertical="center" wrapText="1"/>
    </xf>
    <xf numFmtId="0" fontId="153" fillId="10" borderId="0" xfId="0" applyFont="1" applyFill="1" applyAlignment="1" applyProtection="1">
      <alignment vertical="center"/>
    </xf>
    <xf numFmtId="0" fontId="153" fillId="10" borderId="7" xfId="0" applyFont="1" applyFill="1" applyBorder="1" applyAlignment="1" applyProtection="1">
      <alignment vertical="center"/>
    </xf>
    <xf numFmtId="0" fontId="153" fillId="10" borderId="3" xfId="0" applyFont="1" applyFill="1" applyBorder="1" applyAlignment="1" applyProtection="1">
      <alignment vertical="center"/>
    </xf>
    <xf numFmtId="0" fontId="90" fillId="10" borderId="24" xfId="0" applyFont="1" applyFill="1" applyBorder="1" applyAlignment="1" applyProtection="1">
      <alignment horizontal="left" vertical="center" wrapText="1"/>
    </xf>
    <xf numFmtId="0" fontId="90" fillId="10" borderId="44" xfId="0" applyFont="1" applyFill="1" applyBorder="1" applyAlignment="1" applyProtection="1">
      <alignment horizontal="left" vertical="center" wrapText="1"/>
    </xf>
    <xf numFmtId="0" fontId="46" fillId="10" borderId="131" xfId="0" applyFont="1" applyFill="1" applyBorder="1" applyAlignment="1" applyProtection="1">
      <alignment horizontal="right" vertical="center" wrapText="1"/>
    </xf>
    <xf numFmtId="0" fontId="36" fillId="10" borderId="43" xfId="0" applyFont="1" applyFill="1" applyBorder="1" applyAlignment="1" applyProtection="1">
      <alignment horizontal="right" vertical="center" wrapText="1"/>
    </xf>
    <xf numFmtId="0" fontId="36" fillId="10" borderId="20" xfId="0" applyFont="1" applyFill="1" applyBorder="1" applyAlignment="1" applyProtection="1">
      <alignment horizontal="right" vertical="center" wrapText="1"/>
    </xf>
    <xf numFmtId="0" fontId="35" fillId="10" borderId="20" xfId="0" applyFont="1" applyFill="1" applyBorder="1" applyAlignment="1" applyProtection="1">
      <alignment horizontal="left" vertical="center" wrapText="1"/>
    </xf>
    <xf numFmtId="0" fontId="12" fillId="10" borderId="7" xfId="0" applyFont="1" applyFill="1" applyBorder="1" applyAlignment="1" applyProtection="1">
      <alignment horizontal="right" vertical="center" wrapText="1"/>
    </xf>
    <xf numFmtId="0" fontId="12" fillId="10" borderId="18" xfId="0" applyFont="1" applyFill="1" applyBorder="1" applyAlignment="1" applyProtection="1">
      <alignment horizontal="center" vertical="center" textRotation="90" wrapText="1"/>
    </xf>
    <xf numFmtId="0" fontId="12" fillId="10" borderId="16" xfId="0" applyFont="1" applyFill="1" applyBorder="1" applyAlignment="1" applyProtection="1">
      <alignment horizontal="center" vertical="center" textRotation="90" wrapText="1"/>
    </xf>
    <xf numFmtId="0" fontId="12" fillId="10" borderId="17" xfId="0" applyFont="1" applyFill="1" applyBorder="1" applyAlignment="1" applyProtection="1">
      <alignment horizontal="center" vertical="center" textRotation="90" wrapText="1"/>
    </xf>
    <xf numFmtId="0" fontId="0" fillId="10" borderId="41" xfId="0" applyFont="1" applyFill="1" applyBorder="1" applyAlignment="1" applyProtection="1">
      <alignment horizontal="center" vertical="center" wrapText="1"/>
    </xf>
    <xf numFmtId="0" fontId="0" fillId="10" borderId="13" xfId="0" applyFont="1" applyFill="1" applyBorder="1" applyAlignment="1" applyProtection="1">
      <alignment horizontal="center" vertical="center" wrapText="1"/>
    </xf>
    <xf numFmtId="0" fontId="0" fillId="10" borderId="28" xfId="0" applyFont="1" applyFill="1" applyBorder="1" applyAlignment="1" applyProtection="1">
      <alignment horizontal="center" vertical="center" wrapText="1"/>
    </xf>
    <xf numFmtId="0" fontId="0" fillId="10" borderId="12" xfId="0" applyFont="1" applyFill="1" applyBorder="1" applyAlignment="1" applyProtection="1">
      <alignment horizontal="center" vertical="center" wrapText="1"/>
    </xf>
    <xf numFmtId="0" fontId="0" fillId="10" borderId="0" xfId="0" applyFont="1" applyFill="1" applyBorder="1" applyAlignment="1" applyProtection="1">
      <alignment horizontal="center" vertical="center" wrapText="1"/>
    </xf>
    <xf numFmtId="0" fontId="0" fillId="10" borderId="27" xfId="0" applyFont="1" applyFill="1" applyBorder="1" applyAlignment="1" applyProtection="1">
      <alignment horizontal="center" vertical="center" wrapText="1"/>
    </xf>
    <xf numFmtId="0" fontId="0" fillId="10" borderId="43" xfId="0" applyFont="1" applyFill="1" applyBorder="1" applyAlignment="1" applyProtection="1">
      <alignment horizontal="center" vertical="center" wrapText="1"/>
    </xf>
    <xf numFmtId="0" fontId="0" fillId="10" borderId="20" xfId="0" applyFont="1" applyFill="1" applyBorder="1" applyAlignment="1" applyProtection="1">
      <alignment horizontal="center" vertical="center" wrapText="1"/>
    </xf>
    <xf numFmtId="0" fontId="0" fillId="10" borderId="29" xfId="0" applyFont="1" applyFill="1" applyBorder="1" applyAlignment="1" applyProtection="1">
      <alignment horizontal="center" vertical="center" wrapText="1"/>
    </xf>
    <xf numFmtId="0" fontId="56" fillId="0" borderId="44" xfId="0" applyFont="1" applyFill="1" applyBorder="1" applyAlignment="1" applyProtection="1">
      <alignment horizontal="center" vertical="center" wrapText="1"/>
    </xf>
    <xf numFmtId="0" fontId="56" fillId="0" borderId="112" xfId="0" applyFont="1" applyFill="1" applyBorder="1" applyAlignment="1" applyProtection="1">
      <alignment horizontal="center" vertical="center" wrapText="1"/>
    </xf>
    <xf numFmtId="0" fontId="12" fillId="10" borderId="1" xfId="0" applyFont="1" applyFill="1" applyBorder="1" applyAlignment="1" applyProtection="1">
      <alignment horizontal="center" vertical="center" wrapText="1"/>
    </xf>
    <xf numFmtId="0" fontId="12" fillId="10" borderId="115" xfId="0" applyFont="1" applyFill="1" applyBorder="1" applyAlignment="1" applyProtection="1">
      <alignment horizontal="center" vertical="center" wrapText="1"/>
    </xf>
    <xf numFmtId="0" fontId="150" fillId="2" borderId="15" xfId="0" applyFont="1" applyFill="1" applyBorder="1" applyAlignment="1" applyProtection="1">
      <alignment horizontal="center" vertical="top" wrapText="1"/>
    </xf>
    <xf numFmtId="0" fontId="150" fillId="2" borderId="66" xfId="0" applyFont="1" applyFill="1" applyBorder="1" applyAlignment="1" applyProtection="1">
      <alignment horizontal="center" vertical="top" wrapText="1"/>
    </xf>
    <xf numFmtId="0" fontId="150" fillId="2" borderId="8" xfId="0" applyFont="1" applyFill="1" applyBorder="1" applyAlignment="1" applyProtection="1">
      <alignment horizontal="center" vertical="top" wrapText="1"/>
    </xf>
    <xf numFmtId="0" fontId="150" fillId="2" borderId="11" xfId="0" applyFont="1" applyFill="1" applyBorder="1" applyAlignment="1" applyProtection="1">
      <alignment horizontal="center" vertical="top" wrapText="1"/>
    </xf>
    <xf numFmtId="0" fontId="4" fillId="10" borderId="9" xfId="0" applyFont="1" applyFill="1" applyBorder="1" applyAlignment="1" applyProtection="1">
      <alignment horizontal="center" vertical="center" wrapText="1"/>
    </xf>
    <xf numFmtId="0" fontId="4" fillId="10" borderId="10" xfId="0" applyFont="1" applyFill="1" applyBorder="1" applyAlignment="1" applyProtection="1">
      <alignment horizontal="center" vertical="center" wrapText="1"/>
    </xf>
    <xf numFmtId="0" fontId="4" fillId="10" borderId="69" xfId="0" applyFont="1" applyFill="1" applyBorder="1" applyAlignment="1" applyProtection="1">
      <alignment horizontal="center" vertical="center" wrapText="1"/>
    </xf>
    <xf numFmtId="0" fontId="18" fillId="10" borderId="134" xfId="0" applyFont="1" applyFill="1" applyBorder="1" applyAlignment="1" applyProtection="1">
      <alignment horizontal="center" vertical="center" wrapText="1"/>
    </xf>
    <xf numFmtId="0" fontId="18" fillId="10" borderId="133" xfId="0" applyFont="1" applyFill="1" applyBorder="1" applyAlignment="1" applyProtection="1">
      <alignment horizontal="center" vertical="center" wrapText="1"/>
    </xf>
    <xf numFmtId="0" fontId="18" fillId="10" borderId="46" xfId="0" applyFont="1" applyFill="1" applyBorder="1" applyAlignment="1" applyProtection="1">
      <alignment horizontal="center" vertical="center" wrapText="1"/>
    </xf>
    <xf numFmtId="0" fontId="121" fillId="35" borderId="139" xfId="0" applyFont="1" applyFill="1" applyBorder="1" applyAlignment="1" applyProtection="1">
      <alignment horizontal="center" vertical="center" wrapText="1"/>
    </xf>
    <xf numFmtId="0" fontId="121" fillId="35" borderId="138" xfId="0" applyFont="1" applyFill="1" applyBorder="1" applyAlignment="1" applyProtection="1">
      <alignment horizontal="center" vertical="center" wrapText="1"/>
    </xf>
    <xf numFmtId="0" fontId="9" fillId="10" borderId="0" xfId="0" applyFont="1" applyFill="1" applyAlignment="1" applyProtection="1">
      <alignment horizontal="center" wrapText="1"/>
    </xf>
    <xf numFmtId="0" fontId="18" fillId="10" borderId="132" xfId="0" applyFont="1" applyFill="1" applyBorder="1" applyAlignment="1" applyProtection="1">
      <alignment horizontal="center" vertical="center" wrapText="1"/>
    </xf>
    <xf numFmtId="0" fontId="18" fillId="10" borderId="108" xfId="0" applyFont="1" applyFill="1" applyBorder="1" applyAlignment="1" applyProtection="1">
      <alignment horizontal="center" vertical="center" wrapText="1"/>
    </xf>
    <xf numFmtId="0" fontId="18" fillId="10" borderId="0" xfId="0" applyFont="1" applyFill="1" applyBorder="1" applyAlignment="1" applyProtection="1">
      <alignment horizontal="center" vertical="center" wrapText="1"/>
    </xf>
    <xf numFmtId="0" fontId="121" fillId="35" borderId="135" xfId="0" applyFont="1" applyFill="1" applyBorder="1" applyAlignment="1" applyProtection="1">
      <alignment horizontal="center" vertical="center" wrapText="1"/>
    </xf>
    <xf numFmtId="0" fontId="79" fillId="13" borderId="42" xfId="1323" applyFont="1" applyFill="1" applyBorder="1" applyAlignment="1" applyProtection="1">
      <alignment horizontal="center" vertical="center" wrapText="1"/>
    </xf>
    <xf numFmtId="0" fontId="79" fillId="13" borderId="8" xfId="1323" applyFont="1" applyFill="1" applyBorder="1" applyAlignment="1" applyProtection="1">
      <alignment horizontal="center" vertical="center" wrapText="1"/>
    </xf>
    <xf numFmtId="0" fontId="61" fillId="18" borderId="7" xfId="1323" applyFont="1" applyFill="1" applyBorder="1" applyAlignment="1" applyProtection="1">
      <alignment horizontal="center" vertical="center"/>
    </xf>
    <xf numFmtId="0" fontId="61" fillId="18" borderId="3" xfId="1323" applyFont="1" applyFill="1" applyBorder="1" applyAlignment="1" applyProtection="1">
      <alignment horizontal="center" vertical="center"/>
    </xf>
    <xf numFmtId="0" fontId="60" fillId="10" borderId="4" xfId="1323" applyFont="1" applyFill="1" applyBorder="1" applyAlignment="1" applyProtection="1">
      <alignment horizontal="center" vertical="center" wrapText="1"/>
    </xf>
    <xf numFmtId="0" fontId="60" fillId="10" borderId="5" xfId="1323" applyFont="1" applyFill="1" applyBorder="1" applyAlignment="1" applyProtection="1">
      <alignment horizontal="center" vertical="center" wrapText="1"/>
    </xf>
    <xf numFmtId="0" fontId="60" fillId="10" borderId="6" xfId="1323" applyFont="1" applyFill="1" applyBorder="1" applyAlignment="1" applyProtection="1">
      <alignment horizontal="center" vertical="center" wrapText="1"/>
    </xf>
    <xf numFmtId="0" fontId="65" fillId="10" borderId="41" xfId="1323" applyFont="1" applyFill="1" applyBorder="1" applyAlignment="1" applyProtection="1">
      <alignment horizontal="center" vertical="center" wrapText="1"/>
      <protection locked="0"/>
    </xf>
    <xf numFmtId="0" fontId="65" fillId="10" borderId="9" xfId="1323" applyFont="1" applyFill="1" applyBorder="1" applyAlignment="1" applyProtection="1">
      <alignment horizontal="center" vertical="center" wrapText="1"/>
      <protection locked="0"/>
    </xf>
    <xf numFmtId="0" fontId="65" fillId="10" borderId="42" xfId="1323" applyFont="1" applyFill="1" applyBorder="1" applyAlignment="1" applyProtection="1">
      <alignment horizontal="center" vertical="center" wrapText="1"/>
      <protection locked="0"/>
    </xf>
    <xf numFmtId="0" fontId="65" fillId="10" borderId="11" xfId="1323" applyFont="1" applyFill="1" applyBorder="1" applyAlignment="1" applyProtection="1">
      <alignment horizontal="center" vertical="center" wrapText="1"/>
      <protection locked="0"/>
    </xf>
    <xf numFmtId="0" fontId="70" fillId="10" borderId="4" xfId="1323" applyFont="1" applyFill="1" applyBorder="1" applyAlignment="1" applyProtection="1">
      <alignment horizontal="center" vertical="center" wrapText="1"/>
    </xf>
    <xf numFmtId="0" fontId="70" fillId="10" borderId="5" xfId="1323" applyFont="1" applyFill="1" applyBorder="1" applyAlignment="1" applyProtection="1">
      <alignment horizontal="center" vertical="center" wrapText="1"/>
    </xf>
    <xf numFmtId="0" fontId="70" fillId="10" borderId="6" xfId="1323" applyFont="1" applyFill="1" applyBorder="1" applyAlignment="1" applyProtection="1">
      <alignment horizontal="center" vertical="center" wrapText="1"/>
    </xf>
    <xf numFmtId="0" fontId="60" fillId="10" borderId="9" xfId="1323" applyFont="1" applyFill="1" applyBorder="1" applyAlignment="1" applyProtection="1">
      <alignment horizontal="center" vertical="center" wrapText="1"/>
    </xf>
    <xf numFmtId="0" fontId="60" fillId="10" borderId="10" xfId="1323" applyFont="1" applyFill="1" applyBorder="1" applyAlignment="1" applyProtection="1">
      <alignment horizontal="center" vertical="center" wrapText="1"/>
    </xf>
    <xf numFmtId="0" fontId="60" fillId="10" borderId="11" xfId="1323" applyFont="1" applyFill="1" applyBorder="1" applyAlignment="1" applyProtection="1">
      <alignment horizontal="center" vertical="center" wrapText="1"/>
    </xf>
    <xf numFmtId="0" fontId="72" fillId="10" borderId="41" xfId="1323" applyFont="1" applyFill="1" applyBorder="1" applyAlignment="1" applyProtection="1">
      <alignment horizontal="center" vertical="center" wrapText="1"/>
      <protection locked="0"/>
    </xf>
    <xf numFmtId="0" fontId="72" fillId="10" borderId="9" xfId="1323" applyFont="1" applyFill="1" applyBorder="1" applyAlignment="1" applyProtection="1">
      <alignment horizontal="center" vertical="center" wrapText="1"/>
      <protection locked="0"/>
    </xf>
    <xf numFmtId="0" fontId="72" fillId="10" borderId="42" xfId="1323" applyFont="1" applyFill="1" applyBorder="1" applyAlignment="1" applyProtection="1">
      <alignment horizontal="center" vertical="center" wrapText="1"/>
      <protection locked="0"/>
    </xf>
    <xf numFmtId="0" fontId="72" fillId="10" borderId="11" xfId="1323" applyFont="1" applyFill="1" applyBorder="1" applyAlignment="1" applyProtection="1">
      <alignment horizontal="center" vertical="center" wrapText="1"/>
      <protection locked="0"/>
    </xf>
    <xf numFmtId="0" fontId="78" fillId="13" borderId="42" xfId="1323" applyFont="1" applyFill="1" applyBorder="1" applyAlignment="1" applyProtection="1">
      <alignment horizontal="center" vertical="center" wrapText="1"/>
    </xf>
    <xf numFmtId="0" fontId="78" fillId="13" borderId="8" xfId="1323" applyFont="1" applyFill="1" applyBorder="1" applyAlignment="1" applyProtection="1">
      <alignment horizontal="center" vertical="center" wrapText="1"/>
    </xf>
    <xf numFmtId="0" fontId="72" fillId="10" borderId="1" xfId="1323" applyFont="1" applyFill="1" applyBorder="1" applyAlignment="1" applyProtection="1">
      <alignment vertical="center" wrapText="1"/>
    </xf>
    <xf numFmtId="0" fontId="60" fillId="10" borderId="1" xfId="1323" applyFont="1" applyFill="1" applyBorder="1" applyAlignment="1" applyProtection="1">
      <alignment vertical="center" wrapText="1"/>
    </xf>
    <xf numFmtId="0" fontId="0" fillId="0" borderId="82" xfId="1324" applyFont="1" applyFill="1" applyBorder="1" applyAlignment="1" applyProtection="1">
      <alignment horizontal="center" vertical="center" wrapText="1"/>
    </xf>
    <xf numFmtId="0" fontId="0" fillId="0" borderId="83" xfId="1324" applyFont="1" applyFill="1" applyBorder="1" applyAlignment="1" applyProtection="1">
      <alignment horizontal="center" vertical="center" wrapText="1"/>
    </xf>
    <xf numFmtId="0" fontId="0" fillId="0" borderId="84" xfId="1324" applyFont="1" applyFill="1" applyBorder="1" applyAlignment="1" applyProtection="1">
      <alignment horizontal="center" vertical="center" wrapText="1"/>
    </xf>
    <xf numFmtId="0" fontId="91" fillId="14" borderId="0" xfId="1324" applyFont="1" applyFill="1" applyBorder="1" applyAlignment="1" applyProtection="1">
      <alignment horizontal="center" vertical="center" wrapText="1"/>
    </xf>
    <xf numFmtId="0" fontId="91" fillId="14" borderId="93" xfId="1324" applyFont="1" applyFill="1" applyBorder="1" applyAlignment="1" applyProtection="1">
      <alignment horizontal="center" vertical="center" wrapText="1"/>
    </xf>
    <xf numFmtId="0" fontId="91" fillId="14" borderId="94" xfId="1324" applyFont="1" applyFill="1" applyBorder="1" applyAlignment="1" applyProtection="1">
      <alignment horizontal="center" vertical="center" wrapText="1"/>
    </xf>
    <xf numFmtId="0" fontId="0" fillId="10" borderId="0" xfId="1324" applyFont="1" applyFill="1" applyBorder="1" applyAlignment="1" applyProtection="1">
      <alignment horizontal="center"/>
    </xf>
    <xf numFmtId="0" fontId="0" fillId="21" borderId="0" xfId="1324" applyFont="1" applyFill="1" applyBorder="1" applyAlignment="1" applyProtection="1">
      <alignment horizontal="left" vertical="center" wrapText="1"/>
    </xf>
    <xf numFmtId="0" fontId="7" fillId="0" borderId="82" xfId="1324" applyFont="1" applyFill="1" applyBorder="1" applyAlignment="1" applyProtection="1">
      <alignment horizontal="left" vertical="center" wrapText="1"/>
    </xf>
    <xf numFmtId="0" fontId="7" fillId="0" borderId="83" xfId="1324" applyFont="1" applyFill="1" applyBorder="1" applyAlignment="1" applyProtection="1">
      <alignment horizontal="left" vertical="center" wrapText="1"/>
    </xf>
    <xf numFmtId="0" fontId="7" fillId="0" borderId="84" xfId="1324" applyFont="1" applyFill="1" applyBorder="1" applyAlignment="1" applyProtection="1">
      <alignment horizontal="left" vertical="center" wrapText="1"/>
    </xf>
    <xf numFmtId="0" fontId="0" fillId="10" borderId="0" xfId="1324" applyFont="1" applyFill="1" applyBorder="1" applyAlignment="1" applyProtection="1">
      <alignment horizontal="center" wrapText="1"/>
    </xf>
    <xf numFmtId="0" fontId="0" fillId="0" borderId="82" xfId="1324" applyFont="1" applyFill="1" applyBorder="1" applyAlignment="1" applyProtection="1">
      <alignment horizontal="left" vertical="center" wrapText="1"/>
    </xf>
    <xf numFmtId="0" fontId="0" fillId="0" borderId="83" xfId="1324" applyFont="1" applyFill="1" applyBorder="1" applyAlignment="1" applyProtection="1">
      <alignment horizontal="left" vertical="center" wrapText="1"/>
    </xf>
    <xf numFmtId="0" fontId="0" fillId="0" borderId="84" xfId="1324" applyFont="1" applyFill="1" applyBorder="1" applyAlignment="1" applyProtection="1">
      <alignment horizontal="left" vertical="center" wrapText="1"/>
    </xf>
    <xf numFmtId="0" fontId="0" fillId="17" borderId="0" xfId="1324" applyFont="1" applyFill="1" applyBorder="1" applyAlignment="1" applyProtection="1">
      <alignment horizontal="center" vertical="center" wrapText="1"/>
    </xf>
    <xf numFmtId="0" fontId="89" fillId="14" borderId="0" xfId="1324" applyFont="1" applyFill="1" applyBorder="1" applyAlignment="1" applyProtection="1">
      <alignment horizontal="center" vertical="center" wrapText="1"/>
    </xf>
    <xf numFmtId="0" fontId="89" fillId="14" borderId="92" xfId="1324" applyFont="1" applyFill="1" applyBorder="1" applyAlignment="1" applyProtection="1">
      <alignment horizontal="center" vertical="center" wrapText="1"/>
    </xf>
    <xf numFmtId="0" fontId="91" fillId="14" borderId="92" xfId="1324" applyFont="1" applyFill="1" applyBorder="1" applyAlignment="1" applyProtection="1">
      <alignment horizontal="center" vertical="center" wrapText="1"/>
    </xf>
    <xf numFmtId="0" fontId="22" fillId="15" borderId="86" xfId="0" applyFont="1" applyFill="1" applyBorder="1" applyAlignment="1" applyProtection="1">
      <alignment horizontal="center" vertical="center" wrapText="1"/>
    </xf>
    <xf numFmtId="0" fontId="112" fillId="10" borderId="0" xfId="1324" applyFont="1" applyFill="1" applyBorder="1" applyAlignment="1" applyProtection="1">
      <alignment horizontal="left" vertical="center" indent="1"/>
    </xf>
    <xf numFmtId="14" fontId="134" fillId="10" borderId="0" xfId="1324" applyNumberFormat="1" applyFont="1" applyFill="1" applyBorder="1" applyAlignment="1" applyProtection="1">
      <alignment horizontal="right" vertical="center"/>
    </xf>
    <xf numFmtId="0" fontId="134" fillId="10" borderId="0" xfId="1324" applyFont="1" applyFill="1" applyBorder="1" applyAlignment="1" applyProtection="1">
      <alignment horizontal="right" vertical="center"/>
    </xf>
    <xf numFmtId="0" fontId="0" fillId="21" borderId="0" xfId="1324" applyFont="1" applyFill="1" applyBorder="1" applyAlignment="1" applyProtection="1">
      <alignment horizontal="right" wrapText="1"/>
    </xf>
    <xf numFmtId="0" fontId="90" fillId="14" borderId="0" xfId="1324" applyFont="1" applyFill="1" applyBorder="1" applyAlignment="1" applyProtection="1">
      <alignment horizontal="center" vertical="center" wrapText="1"/>
    </xf>
    <xf numFmtId="0" fontId="90" fillId="14" borderId="95" xfId="1324" applyFont="1" applyFill="1" applyBorder="1" applyAlignment="1" applyProtection="1">
      <alignment horizontal="center" vertical="center" wrapText="1"/>
    </xf>
    <xf numFmtId="0" fontId="173" fillId="10" borderId="0" xfId="2316" applyFont="1" applyFill="1" applyAlignment="1" applyProtection="1">
      <alignment horizontal="left" vertical="top" wrapText="1"/>
      <protection locked="0"/>
    </xf>
    <xf numFmtId="0" fontId="173" fillId="10" borderId="10" xfId="2316" applyFont="1" applyFill="1" applyBorder="1" applyAlignment="1" applyProtection="1">
      <alignment horizontal="left" vertical="top" wrapText="1"/>
      <protection locked="0"/>
    </xf>
    <xf numFmtId="0" fontId="176" fillId="10" borderId="0" xfId="2316" applyFont="1" applyFill="1" applyAlignment="1" applyProtection="1">
      <alignment horizontal="left" vertical="top" wrapText="1"/>
      <protection locked="0"/>
    </xf>
    <xf numFmtId="0" fontId="176" fillId="10" borderId="10" xfId="2316" applyFont="1" applyFill="1" applyBorder="1" applyAlignment="1" applyProtection="1">
      <alignment horizontal="left" vertical="top" wrapText="1"/>
      <protection locked="0"/>
    </xf>
    <xf numFmtId="0" fontId="165" fillId="0" borderId="148" xfId="2316" applyFont="1" applyFill="1" applyBorder="1" applyAlignment="1" applyProtection="1">
      <alignment horizontal="center" vertical="top" wrapText="1"/>
    </xf>
    <xf numFmtId="0" fontId="165" fillId="0" borderId="149" xfId="2316" applyFont="1" applyFill="1" applyBorder="1" applyAlignment="1" applyProtection="1">
      <alignment horizontal="center" vertical="top" wrapText="1"/>
    </xf>
    <xf numFmtId="0" fontId="165" fillId="0" borderId="150" xfId="2316" applyFont="1" applyFill="1" applyBorder="1" applyAlignment="1" applyProtection="1">
      <alignment horizontal="center" vertical="top" wrapText="1"/>
    </xf>
    <xf numFmtId="0" fontId="167" fillId="10" borderId="0" xfId="2316" applyFont="1" applyFill="1" applyBorder="1" applyAlignment="1" applyProtection="1">
      <alignment horizontal="left"/>
    </xf>
    <xf numFmtId="0" fontId="168" fillId="46" borderId="154" xfId="2316" applyFont="1" applyFill="1" applyBorder="1" applyAlignment="1" applyProtection="1">
      <alignment horizontal="center" vertical="center" wrapText="1"/>
    </xf>
    <xf numFmtId="0" fontId="168" fillId="46" borderId="155" xfId="2316" applyFont="1" applyFill="1" applyBorder="1" applyAlignment="1" applyProtection="1">
      <alignment horizontal="center" vertical="center" wrapText="1"/>
    </xf>
    <xf numFmtId="0" fontId="168" fillId="46" borderId="156" xfId="2316" applyFont="1" applyFill="1" applyBorder="1" applyAlignment="1" applyProtection="1">
      <alignment horizontal="center" vertical="center" wrapText="1"/>
    </xf>
    <xf numFmtId="0" fontId="168" fillId="43" borderId="154" xfId="2316" applyFont="1" applyFill="1" applyBorder="1" applyAlignment="1" applyProtection="1">
      <alignment horizontal="center" vertical="center" wrapText="1"/>
    </xf>
    <xf numFmtId="0" fontId="168" fillId="43" borderId="155" xfId="2316" applyFont="1" applyFill="1" applyBorder="1" applyAlignment="1" applyProtection="1">
      <alignment horizontal="center" vertical="center" wrapText="1"/>
    </xf>
    <xf numFmtId="0" fontId="168" fillId="43" borderId="156" xfId="2316" applyFont="1" applyFill="1" applyBorder="1" applyAlignment="1" applyProtection="1">
      <alignment horizontal="center" vertical="center" wrapText="1"/>
    </xf>
    <xf numFmtId="0" fontId="168" fillId="43" borderId="157" xfId="2316" applyFont="1" applyFill="1" applyBorder="1" applyAlignment="1" applyProtection="1">
      <alignment horizontal="center" vertical="center" wrapText="1"/>
    </xf>
    <xf numFmtId="0" fontId="168" fillId="43" borderId="158" xfId="2316" applyFont="1" applyFill="1" applyBorder="1" applyAlignment="1" applyProtection="1">
      <alignment horizontal="center" vertical="center" wrapText="1"/>
    </xf>
    <xf numFmtId="0" fontId="168" fillId="43" borderId="159" xfId="2316" applyFont="1" applyFill="1" applyBorder="1" applyAlignment="1" applyProtection="1">
      <alignment horizontal="center" vertical="center" wrapText="1"/>
    </xf>
    <xf numFmtId="0" fontId="168" fillId="47" borderId="160" xfId="2316" applyFont="1" applyFill="1" applyBorder="1" applyAlignment="1" applyProtection="1">
      <alignment horizontal="center" vertical="center" wrapText="1"/>
    </xf>
    <xf numFmtId="0" fontId="168" fillId="47" borderId="159" xfId="2316" applyFont="1" applyFill="1" applyBorder="1" applyAlignment="1" applyProtection="1">
      <alignment horizontal="center" vertical="center" wrapText="1"/>
    </xf>
    <xf numFmtId="0" fontId="179" fillId="10" borderId="194" xfId="2316" applyFont="1" applyFill="1" applyBorder="1" applyAlignment="1" applyProtection="1">
      <alignment horizontal="left" vertical="center" indent="1"/>
    </xf>
    <xf numFmtId="0" fontId="74" fillId="10" borderId="0" xfId="2316" applyFont="1" applyFill="1" applyBorder="1" applyAlignment="1" applyProtection="1">
      <alignment horizontal="center" vertical="center"/>
    </xf>
    <xf numFmtId="0" fontId="177" fillId="10" borderId="191" xfId="2316" applyFont="1" applyFill="1" applyBorder="1" applyAlignment="1" applyProtection="1">
      <alignment horizontal="left" indent="2"/>
    </xf>
    <xf numFmtId="0" fontId="179" fillId="10" borderId="193" xfId="2316" applyFont="1" applyFill="1" applyBorder="1" applyAlignment="1" applyProtection="1">
      <alignment horizontal="left" indent="2"/>
    </xf>
    <xf numFmtId="0" fontId="74" fillId="10" borderId="203" xfId="2316" applyFont="1" applyFill="1" applyBorder="1" applyAlignment="1" applyProtection="1">
      <alignment horizontal="center" vertical="center"/>
    </xf>
    <xf numFmtId="0" fontId="74" fillId="10" borderId="158" xfId="2316" applyFont="1" applyFill="1" applyBorder="1" applyAlignment="1" applyProtection="1">
      <alignment horizontal="center" vertical="center"/>
    </xf>
    <xf numFmtId="0" fontId="74" fillId="10" borderId="204" xfId="2316" applyFont="1" applyFill="1" applyBorder="1" applyAlignment="1" applyProtection="1">
      <alignment horizontal="center" vertical="center"/>
    </xf>
    <xf numFmtId="0" fontId="179" fillId="10" borderId="194" xfId="2316" applyFont="1" applyFill="1" applyBorder="1" applyAlignment="1" applyProtection="1">
      <alignment horizontal="left" vertical="center" indent="2"/>
    </xf>
    <xf numFmtId="0" fontId="177" fillId="10" borderId="190" xfId="2316" applyFont="1" applyFill="1" applyBorder="1" applyAlignment="1" applyProtection="1">
      <alignment horizontal="center" vertical="center"/>
    </xf>
    <xf numFmtId="0" fontId="177" fillId="10" borderId="191" xfId="2316" applyFont="1" applyFill="1" applyBorder="1" applyAlignment="1" applyProtection="1">
      <alignment horizontal="center" vertical="center"/>
    </xf>
    <xf numFmtId="0" fontId="177" fillId="10" borderId="192" xfId="2316" applyFont="1" applyFill="1" applyBorder="1" applyAlignment="1" applyProtection="1">
      <alignment horizontal="center" vertical="center"/>
    </xf>
    <xf numFmtId="0" fontId="178" fillId="10" borderId="213" xfId="2316" applyFont="1" applyFill="1" applyBorder="1" applyAlignment="1" applyProtection="1">
      <alignment horizontal="center" vertical="center"/>
    </xf>
    <xf numFmtId="0" fontId="179" fillId="10" borderId="194" xfId="2316" applyFont="1" applyFill="1" applyBorder="1" applyAlignment="1" applyProtection="1">
      <alignment horizontal="center" vertical="center"/>
    </xf>
    <xf numFmtId="0" fontId="179" fillId="10" borderId="195" xfId="2316" applyFont="1" applyFill="1" applyBorder="1" applyAlignment="1" applyProtection="1">
      <alignment horizontal="center" vertical="center"/>
    </xf>
    <xf numFmtId="0" fontId="179" fillId="10" borderId="193" xfId="2316" applyFont="1" applyFill="1" applyBorder="1" applyAlignment="1" applyProtection="1">
      <alignment horizontal="center" vertical="center"/>
    </xf>
    <xf numFmtId="0" fontId="179" fillId="10" borderId="201" xfId="2316" applyFont="1" applyFill="1" applyBorder="1" applyAlignment="1" applyProtection="1">
      <alignment horizontal="center" vertical="center"/>
    </xf>
    <xf numFmtId="0" fontId="179" fillId="10" borderId="202" xfId="2316" applyFont="1" applyFill="1" applyBorder="1" applyAlignment="1" applyProtection="1">
      <alignment horizontal="center" vertical="center"/>
    </xf>
    <xf numFmtId="0" fontId="82" fillId="0" borderId="96" xfId="2318" applyFont="1" applyFill="1" applyBorder="1" applyAlignment="1" applyProtection="1">
      <alignment horizontal="center" vertical="center" wrapText="1"/>
      <protection locked="0"/>
    </xf>
    <xf numFmtId="0" fontId="82" fillId="0" borderId="97" xfId="2318" applyFont="1" applyFill="1" applyBorder="1" applyAlignment="1" applyProtection="1">
      <alignment horizontal="center" vertical="center" wrapText="1"/>
      <protection locked="0"/>
    </xf>
    <xf numFmtId="0" fontId="82" fillId="0" borderId="98" xfId="2318" applyFont="1" applyFill="1" applyBorder="1" applyAlignment="1" applyProtection="1">
      <alignment horizontal="center" vertical="center" wrapText="1"/>
      <protection locked="0"/>
    </xf>
    <xf numFmtId="0" fontId="82" fillId="0" borderId="99" xfId="2318" applyFont="1" applyFill="1" applyBorder="1" applyAlignment="1" applyProtection="1">
      <alignment horizontal="center" vertical="center" wrapText="1"/>
      <protection locked="0"/>
    </xf>
    <xf numFmtId="0" fontId="83" fillId="10" borderId="0" xfId="2318" applyFont="1" applyFill="1" applyBorder="1" applyAlignment="1" applyProtection="1">
      <alignment horizontal="right" vertical="center" wrapText="1"/>
      <protection locked="0"/>
    </xf>
    <xf numFmtId="0" fontId="41" fillId="10" borderId="205" xfId="2318" applyFont="1" applyFill="1" applyBorder="1" applyAlignment="1" applyProtection="1">
      <alignment horizontal="left"/>
    </xf>
    <xf numFmtId="0" fontId="41" fillId="10" borderId="0" xfId="2318" applyFont="1" applyFill="1" applyBorder="1" applyAlignment="1" applyProtection="1">
      <alignment horizontal="center"/>
    </xf>
    <xf numFmtId="0" fontId="82" fillId="0" borderId="0" xfId="2318" applyFont="1" applyFill="1" applyBorder="1" applyAlignment="1" applyProtection="1">
      <alignment horizontal="left" vertical="center" wrapText="1"/>
      <protection locked="0"/>
    </xf>
    <xf numFmtId="0" fontId="83" fillId="0" borderId="207" xfId="2318" applyFont="1" applyFill="1" applyBorder="1" applyAlignment="1" applyProtection="1">
      <alignment horizontal="left" vertical="center" wrapText="1"/>
      <protection locked="0"/>
    </xf>
    <xf numFmtId="0" fontId="83" fillId="0" borderId="130" xfId="2318" applyFont="1" applyFill="1" applyBorder="1" applyAlignment="1" applyProtection="1">
      <alignment horizontal="left" vertical="center" wrapText="1"/>
      <protection locked="0"/>
    </xf>
    <xf numFmtId="0" fontId="83" fillId="0" borderId="208" xfId="2318" applyFont="1" applyFill="1" applyBorder="1" applyAlignment="1" applyProtection="1">
      <alignment horizontal="left" vertical="center" wrapText="1"/>
      <protection locked="0"/>
    </xf>
    <xf numFmtId="0" fontId="41" fillId="10" borderId="0" xfId="2318" applyFont="1" applyFill="1" applyBorder="1" applyAlignment="1" applyProtection="1">
      <alignment horizontal="left"/>
    </xf>
    <xf numFmtId="0" fontId="41" fillId="10" borderId="124" xfId="2318" applyFont="1" applyFill="1" applyBorder="1" applyAlignment="1" applyProtection="1">
      <alignment horizontal="right"/>
    </xf>
    <xf numFmtId="0" fontId="12" fillId="0" borderId="96" xfId="2318" applyFont="1" applyFill="1" applyBorder="1" applyAlignment="1" applyProtection="1">
      <alignment horizontal="center" vertical="center" wrapText="1"/>
      <protection locked="0"/>
    </xf>
    <xf numFmtId="0" fontId="12" fillId="0" borderId="97" xfId="2318" applyFont="1" applyFill="1" applyBorder="1" applyAlignment="1" applyProtection="1">
      <alignment horizontal="center" vertical="center" wrapText="1"/>
      <protection locked="0"/>
    </xf>
    <xf numFmtId="0" fontId="12" fillId="0" borderId="98" xfId="2318" applyFont="1" applyFill="1" applyBorder="1" applyAlignment="1" applyProtection="1">
      <alignment horizontal="center" vertical="center" wrapText="1"/>
      <protection locked="0"/>
    </xf>
    <xf numFmtId="0" fontId="12" fillId="0" borderId="99" xfId="2318" applyFont="1" applyFill="1" applyBorder="1" applyAlignment="1" applyProtection="1">
      <alignment horizontal="center" vertical="center" wrapText="1"/>
      <protection locked="0"/>
    </xf>
    <xf numFmtId="0" fontId="41" fillId="10" borderId="124" xfId="2318" applyFont="1" applyFill="1" applyBorder="1" applyAlignment="1" applyProtection="1">
      <alignment horizontal="left"/>
    </xf>
    <xf numFmtId="0" fontId="24" fillId="10" borderId="147" xfId="2318" applyFont="1" applyFill="1" applyBorder="1" applyAlignment="1" applyProtection="1">
      <alignment horizontal="center" vertical="center" wrapText="1"/>
      <protection locked="0"/>
    </xf>
    <xf numFmtId="0" fontId="24" fillId="10" borderId="0" xfId="2318" applyFont="1" applyFill="1" applyBorder="1" applyAlignment="1" applyProtection="1">
      <alignment horizontal="center" vertical="center" wrapText="1"/>
      <protection locked="0"/>
    </xf>
    <xf numFmtId="0" fontId="24" fillId="10" borderId="146" xfId="2318" applyFont="1" applyFill="1" applyBorder="1" applyAlignment="1" applyProtection="1">
      <alignment horizontal="center" vertical="center" wrapText="1"/>
      <protection locked="0"/>
    </xf>
    <xf numFmtId="0" fontId="24" fillId="10" borderId="76" xfId="2318" applyFont="1" applyFill="1" applyBorder="1" applyAlignment="1" applyProtection="1">
      <alignment horizontal="center" vertical="center" wrapText="1"/>
      <protection locked="0"/>
    </xf>
    <xf numFmtId="0" fontId="24" fillId="10" borderId="77" xfId="2318" applyFont="1" applyFill="1" applyBorder="1" applyAlignment="1" applyProtection="1">
      <alignment horizontal="center" vertical="center" wrapText="1"/>
      <protection locked="0"/>
    </xf>
    <xf numFmtId="0" fontId="24" fillId="10" borderId="78" xfId="2318" applyFont="1" applyFill="1" applyBorder="1" applyAlignment="1" applyProtection="1">
      <alignment horizontal="center" vertical="center" wrapText="1"/>
      <protection locked="0"/>
    </xf>
    <xf numFmtId="0" fontId="85" fillId="25" borderId="0" xfId="2318" applyFont="1" applyFill="1" applyBorder="1" applyAlignment="1" applyProtection="1">
      <alignment horizontal="center" vertical="center" wrapText="1"/>
      <protection locked="0"/>
    </xf>
    <xf numFmtId="0" fontId="24" fillId="11" borderId="0" xfId="2318" applyFont="1" applyFill="1" applyBorder="1" applyAlignment="1" applyProtection="1">
      <alignment horizontal="center" vertical="center" wrapText="1"/>
      <protection locked="0"/>
    </xf>
    <xf numFmtId="0" fontId="82" fillId="0" borderId="0" xfId="2318" applyFont="1" applyFill="1" applyBorder="1" applyAlignment="1" applyProtection="1">
      <alignment horizontal="center" vertical="center" wrapText="1"/>
      <protection locked="0"/>
    </xf>
    <xf numFmtId="0" fontId="82" fillId="0" borderId="145" xfId="2318" applyFont="1" applyFill="1" applyBorder="1" applyAlignment="1" applyProtection="1">
      <alignment horizontal="center" vertical="center" wrapText="1"/>
      <protection locked="0"/>
    </xf>
    <xf numFmtId="0" fontId="82" fillId="0" borderId="144" xfId="2318" applyFont="1" applyFill="1" applyBorder="1" applyAlignment="1" applyProtection="1">
      <alignment horizontal="center" vertical="center" wrapText="1"/>
      <protection locked="0"/>
    </xf>
    <xf numFmtId="0" fontId="82" fillId="0" borderId="143" xfId="2318" applyFont="1" applyFill="1" applyBorder="1" applyAlignment="1" applyProtection="1">
      <alignment horizontal="center" vertical="center" wrapText="1"/>
      <protection locked="0"/>
    </xf>
    <xf numFmtId="0" fontId="41" fillId="10" borderId="0" xfId="2318" applyFont="1" applyFill="1" applyBorder="1" applyAlignment="1" applyProtection="1">
      <alignment horizontal="right"/>
    </xf>
    <xf numFmtId="0" fontId="83" fillId="0" borderId="142" xfId="2318" applyFont="1" applyFill="1" applyBorder="1" applyAlignment="1" applyProtection="1">
      <alignment horizontal="center" vertical="center" wrapText="1"/>
      <protection locked="0"/>
    </xf>
    <xf numFmtId="0" fontId="83" fillId="0" borderId="141" xfId="2318" applyFont="1" applyFill="1" applyBorder="1" applyAlignment="1" applyProtection="1">
      <alignment horizontal="center" vertical="center" wrapText="1"/>
      <protection locked="0"/>
    </xf>
    <xf numFmtId="0" fontId="83" fillId="0" borderId="0" xfId="2318" applyFont="1" applyFill="1" applyBorder="1" applyAlignment="1" applyProtection="1">
      <alignment horizontal="center" vertical="center" wrapText="1"/>
      <protection locked="0"/>
    </xf>
    <xf numFmtId="0" fontId="88" fillId="15" borderId="100" xfId="2318" applyFont="1" applyFill="1" applyBorder="1" applyAlignment="1" applyProtection="1">
      <alignment horizontal="center" vertical="center" wrapText="1"/>
      <protection locked="0"/>
    </xf>
    <xf numFmtId="0" fontId="88" fillId="15" borderId="101" xfId="2318" applyFont="1" applyFill="1" applyBorder="1" applyAlignment="1" applyProtection="1">
      <alignment horizontal="center" vertical="center" wrapText="1"/>
      <protection locked="0"/>
    </xf>
    <xf numFmtId="0" fontId="88" fillId="15" borderId="102" xfId="2318" applyFont="1" applyFill="1" applyBorder="1" applyAlignment="1" applyProtection="1">
      <alignment horizontal="center" vertical="center" wrapText="1"/>
      <protection locked="0"/>
    </xf>
    <xf numFmtId="0" fontId="183" fillId="10" borderId="103" xfId="2318" applyFont="1" applyFill="1" applyBorder="1" applyAlignment="1" applyProtection="1">
      <alignment horizontal="center" vertical="center" wrapText="1"/>
      <protection locked="0"/>
    </xf>
    <xf numFmtId="0" fontId="183" fillId="10" borderId="0" xfId="2318" applyFont="1" applyFill="1" applyBorder="1" applyAlignment="1" applyProtection="1">
      <alignment horizontal="center" vertical="center" wrapText="1"/>
      <protection locked="0"/>
    </xf>
    <xf numFmtId="0" fontId="184" fillId="10" borderId="0" xfId="2316" applyFont="1" applyFill="1" applyBorder="1" applyAlignment="1" applyProtection="1">
      <alignment horizontal="right" vertical="center"/>
      <protection locked="0"/>
    </xf>
    <xf numFmtId="0" fontId="185" fillId="10" borderId="0" xfId="2316" applyFont="1" applyFill="1" applyBorder="1" applyAlignment="1" applyProtection="1">
      <alignment horizontal="left" vertical="center"/>
      <protection locked="0"/>
    </xf>
    <xf numFmtId="0" fontId="86" fillId="22" borderId="0" xfId="2318" applyFont="1" applyFill="1" applyBorder="1" applyAlignment="1" applyProtection="1">
      <alignment horizontal="right" vertical="center" wrapText="1"/>
    </xf>
    <xf numFmtId="0" fontId="188" fillId="0" borderId="0" xfId="0" applyFont="1" applyAlignment="1">
      <alignment horizontal="left" vertical="center" wrapText="1"/>
    </xf>
    <xf numFmtId="0" fontId="3" fillId="10" borderId="0" xfId="0" applyFont="1" applyFill="1" applyBorder="1" applyAlignment="1">
      <alignment horizontal="left" vertical="center" wrapText="1"/>
    </xf>
    <xf numFmtId="0" fontId="101" fillId="10" borderId="0" xfId="0" applyFont="1" applyFill="1" applyBorder="1" applyAlignment="1">
      <alignment horizontal="center" vertical="center" wrapText="1"/>
    </xf>
    <xf numFmtId="0" fontId="3" fillId="10" borderId="14" xfId="0" applyFont="1" applyFill="1" applyBorder="1" applyAlignment="1">
      <alignment horizontal="center" vertical="center"/>
    </xf>
    <xf numFmtId="0" fontId="3" fillId="10" borderId="66" xfId="0" applyFont="1" applyFill="1" applyBorder="1" applyAlignment="1">
      <alignment horizontal="center" vertical="center"/>
    </xf>
    <xf numFmtId="0" fontId="0" fillId="15" borderId="0" xfId="0" applyFont="1" applyFill="1" applyBorder="1" applyAlignment="1" applyProtection="1">
      <alignment horizontal="center" vertical="center" wrapText="1"/>
      <protection locked="0"/>
    </xf>
    <xf numFmtId="0" fontId="115" fillId="0" borderId="8" xfId="0" applyFont="1" applyFill="1" applyBorder="1" applyAlignment="1" applyProtection="1">
      <alignment horizontal="left" vertical="center" wrapText="1"/>
    </xf>
    <xf numFmtId="0" fontId="116" fillId="10" borderId="0" xfId="0" applyFont="1" applyFill="1" applyBorder="1" applyAlignment="1" applyProtection="1">
      <alignment horizontal="left" vertical="center" wrapText="1"/>
    </xf>
    <xf numFmtId="0" fontId="41" fillId="10" borderId="124" xfId="0" applyFont="1" applyFill="1" applyBorder="1" applyAlignment="1" applyProtection="1">
      <alignment horizontal="left"/>
    </xf>
    <xf numFmtId="0" fontId="0" fillId="12" borderId="0" xfId="0" applyFont="1" applyFill="1" applyBorder="1" applyAlignment="1" applyProtection="1">
      <alignment horizontal="center" vertical="center" wrapText="1"/>
      <protection locked="0"/>
    </xf>
    <xf numFmtId="0" fontId="0" fillId="12" borderId="75" xfId="0" applyFont="1" applyFill="1" applyBorder="1" applyAlignment="1" applyProtection="1">
      <alignment horizontal="center" vertical="center" wrapText="1"/>
      <protection locked="0"/>
    </xf>
    <xf numFmtId="0" fontId="197" fillId="0" borderId="0" xfId="0" applyFont="1" applyFill="1" applyBorder="1" applyAlignment="1" applyProtection="1">
      <alignment horizontal="left" vertical="center" wrapText="1"/>
    </xf>
    <xf numFmtId="0" fontId="0" fillId="24" borderId="0" xfId="0" applyFont="1" applyFill="1" applyBorder="1" applyAlignment="1" applyProtection="1">
      <alignment horizontal="center" vertical="center" wrapText="1"/>
      <protection locked="0"/>
    </xf>
    <xf numFmtId="0" fontId="196" fillId="10" borderId="0" xfId="0" applyFont="1" applyFill="1" applyBorder="1" applyAlignment="1" applyProtection="1">
      <alignment horizontal="left" vertical="center" wrapText="1"/>
    </xf>
    <xf numFmtId="0" fontId="83" fillId="10" borderId="0" xfId="0" applyFont="1" applyFill="1" applyBorder="1" applyAlignment="1" applyProtection="1">
      <alignment horizontal="left" vertical="center" wrapText="1"/>
    </xf>
    <xf numFmtId="0" fontId="114" fillId="0" borderId="8" xfId="0" applyFont="1" applyFill="1" applyBorder="1" applyAlignment="1" applyProtection="1">
      <alignment horizontal="left" vertical="center" wrapText="1"/>
    </xf>
    <xf numFmtId="0" fontId="54" fillId="23" borderId="0" xfId="0" applyFont="1" applyFill="1" applyBorder="1" applyAlignment="1" applyProtection="1">
      <alignment horizontal="right" vertical="center" wrapText="1"/>
    </xf>
    <xf numFmtId="0" fontId="113" fillId="10" borderId="76" xfId="0" applyFont="1" applyFill="1" applyBorder="1" applyAlignment="1" applyProtection="1">
      <alignment horizontal="center" vertical="center" wrapText="1"/>
      <protection locked="0"/>
    </xf>
    <xf numFmtId="0" fontId="113" fillId="10" borderId="77" xfId="0" applyFont="1" applyFill="1" applyBorder="1" applyAlignment="1" applyProtection="1">
      <alignment horizontal="center" vertical="center" wrapText="1"/>
      <protection locked="0"/>
    </xf>
    <xf numFmtId="0" fontId="113" fillId="10" borderId="78" xfId="0" applyFont="1" applyFill="1" applyBorder="1" applyAlignment="1" applyProtection="1">
      <alignment horizontal="center" vertical="center" wrapText="1"/>
      <protection locked="0"/>
    </xf>
    <xf numFmtId="0" fontId="136" fillId="10" borderId="127" xfId="1324" applyFont="1" applyFill="1" applyBorder="1" applyAlignment="1" applyProtection="1">
      <alignment horizontal="left" vertical="top" indent="1"/>
    </xf>
    <xf numFmtId="0" fontId="136" fillId="10" borderId="0" xfId="1324" applyFont="1" applyFill="1" applyBorder="1" applyAlignment="1" applyProtection="1">
      <alignment horizontal="left" vertical="top" indent="1"/>
    </xf>
    <xf numFmtId="0" fontId="41" fillId="10" borderId="0" xfId="0" applyFont="1" applyFill="1" applyBorder="1" applyAlignment="1" applyProtection="1">
      <alignment horizontal="left" vertical="top"/>
    </xf>
    <xf numFmtId="14" fontId="92" fillId="10" borderId="0" xfId="0" applyNumberFormat="1" applyFont="1" applyFill="1" applyBorder="1" applyAlignment="1" applyProtection="1">
      <alignment horizontal="left" vertical="top" wrapText="1" indent="9"/>
    </xf>
    <xf numFmtId="0" fontId="92" fillId="10" borderId="0" xfId="0" applyFont="1" applyFill="1" applyBorder="1" applyAlignment="1" applyProtection="1">
      <alignment horizontal="left" vertical="top" wrapText="1" indent="9"/>
    </xf>
    <xf numFmtId="0" fontId="92" fillId="10" borderId="104" xfId="0" applyFont="1" applyFill="1" applyBorder="1" applyAlignment="1" applyProtection="1">
      <alignment horizontal="left" vertical="top" wrapText="1" indent="9"/>
    </xf>
  </cellXfs>
  <cellStyles count="2345">
    <cellStyle name="Hipervínculo" xfId="1778" builtinId="8" hidden="1"/>
    <cellStyle name="Hipervínculo" xfId="1780" builtinId="8" hidden="1"/>
    <cellStyle name="Hipervínculo" xfId="1782" builtinId="8" hidden="1"/>
    <cellStyle name="Hipervínculo" xfId="1784" builtinId="8" hidden="1"/>
    <cellStyle name="Hipervínculo" xfId="1788" builtinId="8" hidden="1"/>
    <cellStyle name="Hipervínculo" xfId="1790" builtinId="8" hidden="1"/>
    <cellStyle name="Hipervínculo" xfId="1792" builtinId="8" hidden="1"/>
    <cellStyle name="Hipervínculo" xfId="1794" builtinId="8" hidden="1"/>
    <cellStyle name="Hipervínculo" xfId="1796" builtinId="8" hidden="1"/>
    <cellStyle name="Hipervínculo" xfId="1798" builtinId="8" hidden="1"/>
    <cellStyle name="Hipervínculo" xfId="1800" builtinId="8" hidden="1"/>
    <cellStyle name="Hipervínculo" xfId="1802" builtinId="8" hidden="1"/>
    <cellStyle name="Hipervínculo" xfId="1804" builtinId="8" hidden="1"/>
    <cellStyle name="Hipervínculo" xfId="1806" builtinId="8" hidden="1"/>
    <cellStyle name="Hipervínculo" xfId="1808" builtinId="8" hidden="1"/>
    <cellStyle name="Hipervínculo" xfId="1810" builtinId="8" hidden="1"/>
    <cellStyle name="Hipervínculo" xfId="1812" builtinId="8" hidden="1"/>
    <cellStyle name="Hipervínculo" xfId="1814" builtinId="8" hidden="1"/>
    <cellStyle name="Hipervínculo" xfId="1816" builtinId="8" hidden="1"/>
    <cellStyle name="Hipervínculo" xfId="1820" builtinId="8" hidden="1"/>
    <cellStyle name="Hipervínculo" xfId="1822" builtinId="8" hidden="1"/>
    <cellStyle name="Hipervínculo" xfId="1824" builtinId="8" hidden="1"/>
    <cellStyle name="Hipervínculo" xfId="1826" builtinId="8" hidden="1"/>
    <cellStyle name="Hipervínculo" xfId="1828" builtinId="8" hidden="1"/>
    <cellStyle name="Hipervínculo" xfId="1830" builtinId="8" hidden="1"/>
    <cellStyle name="Hipervínculo" xfId="1832" builtinId="8" hidden="1"/>
    <cellStyle name="Hipervínculo" xfId="1834" builtinId="8" hidden="1"/>
    <cellStyle name="Hipervínculo" xfId="1836" builtinId="8" hidden="1"/>
    <cellStyle name="Hipervínculo" xfId="1838" builtinId="8" hidden="1"/>
    <cellStyle name="Hipervínculo" xfId="1840" builtinId="8" hidden="1"/>
    <cellStyle name="Hipervínculo" xfId="1842" builtinId="8" hidden="1"/>
    <cellStyle name="Hipervínculo" xfId="1844" builtinId="8" hidden="1"/>
    <cellStyle name="Hipervínculo" xfId="1846" builtinId="8" hidden="1"/>
    <cellStyle name="Hipervínculo" xfId="1848" builtinId="8" hidden="1"/>
    <cellStyle name="Hipervínculo" xfId="1852" builtinId="8" hidden="1"/>
    <cellStyle name="Hipervínculo" xfId="1854" builtinId="8" hidden="1"/>
    <cellStyle name="Hipervínculo" xfId="1856" builtinId="8" hidden="1"/>
    <cellStyle name="Hipervínculo" xfId="1850" builtinId="8" hidden="1"/>
    <cellStyle name="Hipervínculo" xfId="1818" builtinId="8" hidden="1"/>
    <cellStyle name="Hipervínculo" xfId="1786" builtinId="8" hidden="1"/>
    <cellStyle name="Hipervínculo" xfId="1630" builtinId="8" hidden="1"/>
    <cellStyle name="Hipervínculo" xfId="1632" builtinId="8" hidden="1"/>
    <cellStyle name="Hipervínculo" xfId="1634" builtinId="8" hidden="1"/>
    <cellStyle name="Hipervínculo" xfId="1636" builtinId="8" hidden="1"/>
    <cellStyle name="Hipervínculo" xfId="1638" builtinId="8" hidden="1"/>
    <cellStyle name="Hipervínculo" xfId="1640" builtinId="8" hidden="1"/>
    <cellStyle name="Hipervínculo" xfId="1642" builtinId="8" hidden="1"/>
    <cellStyle name="Hipervínculo" xfId="1644" builtinId="8" hidden="1"/>
    <cellStyle name="Hipervínculo" xfId="1646" builtinId="8" hidden="1"/>
    <cellStyle name="Hipervínculo" xfId="1648" builtinId="8" hidden="1"/>
    <cellStyle name="Hipervínculo" xfId="1650" builtinId="8" hidden="1"/>
    <cellStyle name="Hipervínculo" xfId="1652" builtinId="8" hidden="1"/>
    <cellStyle name="Hipervínculo" xfId="1654" builtinId="8" hidden="1"/>
    <cellStyle name="Hipervínculo" xfId="1656" builtinId="8" hidden="1"/>
    <cellStyle name="Hipervínculo" xfId="1658" builtinId="8" hidden="1"/>
    <cellStyle name="Hipervínculo" xfId="1660" builtinId="8" hidden="1"/>
    <cellStyle name="Hipervínculo" xfId="1662" builtinId="8" hidden="1"/>
    <cellStyle name="Hipervínculo" xfId="1664" builtinId="8" hidden="1"/>
    <cellStyle name="Hipervínculo" xfId="1666" builtinId="8" hidden="1"/>
    <cellStyle name="Hipervínculo" xfId="1668" builtinId="8" hidden="1"/>
    <cellStyle name="Hipervínculo" xfId="1670" builtinId="8" hidden="1"/>
    <cellStyle name="Hipervínculo" xfId="1672" builtinId="8" hidden="1"/>
    <cellStyle name="Hipervínculo" xfId="1674" builtinId="8" hidden="1"/>
    <cellStyle name="Hipervínculo" xfId="1676" builtinId="8" hidden="1"/>
    <cellStyle name="Hipervínculo" xfId="1678" builtinId="8" hidden="1"/>
    <cellStyle name="Hipervínculo" xfId="1680" builtinId="8" hidden="1"/>
    <cellStyle name="Hipervínculo" xfId="1682" builtinId="8" hidden="1"/>
    <cellStyle name="Hipervínculo" xfId="1684" builtinId="8" hidden="1"/>
    <cellStyle name="Hipervínculo" xfId="1686" builtinId="8" hidden="1"/>
    <cellStyle name="Hipervínculo" xfId="1688" builtinId="8" hidden="1"/>
    <cellStyle name="Hipervínculo" xfId="1692" builtinId="8" hidden="1"/>
    <cellStyle name="Hipervínculo" xfId="1694" builtinId="8" hidden="1"/>
    <cellStyle name="Hipervínculo" xfId="1696" builtinId="8" hidden="1"/>
    <cellStyle name="Hipervínculo" xfId="1698" builtinId="8" hidden="1"/>
    <cellStyle name="Hipervínculo" xfId="1700" builtinId="8" hidden="1"/>
    <cellStyle name="Hipervínculo" xfId="1702" builtinId="8" hidden="1"/>
    <cellStyle name="Hipervínculo" xfId="1704" builtinId="8" hidden="1"/>
    <cellStyle name="Hipervínculo" xfId="1706" builtinId="8" hidden="1"/>
    <cellStyle name="Hipervínculo" xfId="1708" builtinId="8" hidden="1"/>
    <cellStyle name="Hipervínculo" xfId="1710" builtinId="8" hidden="1"/>
    <cellStyle name="Hipervínculo" xfId="1712" builtinId="8" hidden="1"/>
    <cellStyle name="Hipervínculo" xfId="1714" builtinId="8" hidden="1"/>
    <cellStyle name="Hipervínculo" xfId="1716" builtinId="8" hidden="1"/>
    <cellStyle name="Hipervínculo" xfId="1718" builtinId="8" hidden="1"/>
    <cellStyle name="Hipervínculo" xfId="1720" builtinId="8" hidden="1"/>
    <cellStyle name="Hipervínculo" xfId="1722" builtinId="8" hidden="1"/>
    <cellStyle name="Hipervínculo" xfId="1724" builtinId="8" hidden="1"/>
    <cellStyle name="Hipervínculo" xfId="1726" builtinId="8" hidden="1"/>
    <cellStyle name="Hipervínculo" xfId="1728" builtinId="8" hidden="1"/>
    <cellStyle name="Hipervínculo" xfId="1730" builtinId="8" hidden="1"/>
    <cellStyle name="Hipervínculo" xfId="1732" builtinId="8" hidden="1"/>
    <cellStyle name="Hipervínculo" xfId="1734" builtinId="8" hidden="1"/>
    <cellStyle name="Hipervínculo" xfId="1736" builtinId="8" hidden="1"/>
    <cellStyle name="Hipervínculo" xfId="1738" builtinId="8" hidden="1"/>
    <cellStyle name="Hipervínculo" xfId="1740" builtinId="8" hidden="1"/>
    <cellStyle name="Hipervínculo" xfId="1742" builtinId="8" hidden="1"/>
    <cellStyle name="Hipervínculo" xfId="1744" builtinId="8" hidden="1"/>
    <cellStyle name="Hipervínculo" xfId="1746" builtinId="8" hidden="1"/>
    <cellStyle name="Hipervínculo" xfId="1748" builtinId="8" hidden="1"/>
    <cellStyle name="Hipervínculo" xfId="1750" builtinId="8" hidden="1"/>
    <cellStyle name="Hipervínculo" xfId="1752" builtinId="8" hidden="1"/>
    <cellStyle name="Hipervínculo" xfId="1756" builtinId="8" hidden="1"/>
    <cellStyle name="Hipervínculo" xfId="1758" builtinId="8" hidden="1"/>
    <cellStyle name="Hipervínculo" xfId="1760" builtinId="8" hidden="1"/>
    <cellStyle name="Hipervínculo" xfId="1762" builtinId="8" hidden="1"/>
    <cellStyle name="Hipervínculo" xfId="1764" builtinId="8" hidden="1"/>
    <cellStyle name="Hipervínculo" xfId="1766" builtinId="8" hidden="1"/>
    <cellStyle name="Hipervínculo" xfId="1768" builtinId="8" hidden="1"/>
    <cellStyle name="Hipervínculo" xfId="1770" builtinId="8" hidden="1"/>
    <cellStyle name="Hipervínculo" xfId="1772" builtinId="8" hidden="1"/>
    <cellStyle name="Hipervínculo" xfId="1774" builtinId="8" hidden="1"/>
    <cellStyle name="Hipervínculo" xfId="1776" builtinId="8" hidden="1"/>
    <cellStyle name="Hipervínculo" xfId="1754" builtinId="8" hidden="1"/>
    <cellStyle name="Hipervínculo" xfId="1690" builtinId="8" hidden="1"/>
    <cellStyle name="Hipervínculo" xfId="1558" builtinId="8" hidden="1"/>
    <cellStyle name="Hipervínculo" xfId="1560" builtinId="8" hidden="1"/>
    <cellStyle name="Hipervínculo" xfId="1562" builtinId="8" hidden="1"/>
    <cellStyle name="Hipervínculo" xfId="1564" builtinId="8" hidden="1"/>
    <cellStyle name="Hipervínculo" xfId="1566" builtinId="8" hidden="1"/>
    <cellStyle name="Hipervínculo" xfId="1568" builtinId="8" hidden="1"/>
    <cellStyle name="Hipervínculo" xfId="1570" builtinId="8" hidden="1"/>
    <cellStyle name="Hipervínculo" xfId="1572" builtinId="8" hidden="1"/>
    <cellStyle name="Hipervínculo" xfId="1574" builtinId="8" hidden="1"/>
    <cellStyle name="Hipervínculo" xfId="1576" builtinId="8" hidden="1"/>
    <cellStyle name="Hipervínculo" xfId="1578" builtinId="8" hidden="1"/>
    <cellStyle name="Hipervínculo" xfId="1580" builtinId="8" hidden="1"/>
    <cellStyle name="Hipervínculo" xfId="1582" builtinId="8" hidden="1"/>
    <cellStyle name="Hipervínculo" xfId="1584" builtinId="8" hidden="1"/>
    <cellStyle name="Hipervínculo" xfId="1586" builtinId="8" hidden="1"/>
    <cellStyle name="Hipervínculo" xfId="1588" builtinId="8" hidden="1"/>
    <cellStyle name="Hipervínculo" xfId="1590" builtinId="8" hidden="1"/>
    <cellStyle name="Hipervínculo" xfId="1592" builtinId="8" hidden="1"/>
    <cellStyle name="Hipervínculo" xfId="1594" builtinId="8" hidden="1"/>
    <cellStyle name="Hipervínculo" xfId="1596" builtinId="8" hidden="1"/>
    <cellStyle name="Hipervínculo" xfId="1598" builtinId="8" hidden="1"/>
    <cellStyle name="Hipervínculo" xfId="1600" builtinId="8" hidden="1"/>
    <cellStyle name="Hipervínculo" xfId="1602" builtinId="8" hidden="1"/>
    <cellStyle name="Hipervínculo" xfId="1604" builtinId="8" hidden="1"/>
    <cellStyle name="Hipervínculo" xfId="1606" builtinId="8" hidden="1"/>
    <cellStyle name="Hipervínculo" xfId="1608" builtinId="8" hidden="1"/>
    <cellStyle name="Hipervínculo" xfId="1610" builtinId="8" hidden="1"/>
    <cellStyle name="Hipervínculo" xfId="1612" builtinId="8" hidden="1"/>
    <cellStyle name="Hipervínculo" xfId="1614" builtinId="8" hidden="1"/>
    <cellStyle name="Hipervínculo" xfId="1616" builtinId="8" hidden="1"/>
    <cellStyle name="Hipervínculo" xfId="1618" builtinId="8" hidden="1"/>
    <cellStyle name="Hipervínculo" xfId="1620" builtinId="8" hidden="1"/>
    <cellStyle name="Hipervínculo" xfId="1622" builtinId="8" hidden="1"/>
    <cellStyle name="Hipervínculo" xfId="1624" builtinId="8" hidden="1"/>
    <cellStyle name="Hipervínculo" xfId="1628" builtinId="8" hidden="1"/>
    <cellStyle name="Hipervínculo" xfId="1626" builtinId="8" hidden="1"/>
    <cellStyle name="Hipervínculo" xfId="1524" builtinId="8" hidden="1"/>
    <cellStyle name="Hipervínculo" xfId="1526" builtinId="8" hidden="1"/>
    <cellStyle name="Hipervínculo" xfId="1528" builtinId="8" hidden="1"/>
    <cellStyle name="Hipervínculo" xfId="1530" builtinId="8" hidden="1"/>
    <cellStyle name="Hipervínculo" xfId="1532" builtinId="8" hidden="1"/>
    <cellStyle name="Hipervínculo" xfId="1534" builtinId="8" hidden="1"/>
    <cellStyle name="Hipervínculo" xfId="1536" builtinId="8" hidden="1"/>
    <cellStyle name="Hipervínculo" xfId="1538" builtinId="8" hidden="1"/>
    <cellStyle name="Hipervínculo" xfId="1540" builtinId="8" hidden="1"/>
    <cellStyle name="Hipervínculo" xfId="1542" builtinId="8" hidden="1"/>
    <cellStyle name="Hipervínculo" xfId="1544" builtinId="8" hidden="1"/>
    <cellStyle name="Hipervínculo" xfId="1546" builtinId="8" hidden="1"/>
    <cellStyle name="Hipervínculo" xfId="1548" builtinId="8" hidden="1"/>
    <cellStyle name="Hipervínculo" xfId="1550" builtinId="8" hidden="1"/>
    <cellStyle name="Hipervínculo" xfId="1552" builtinId="8" hidden="1"/>
    <cellStyle name="Hipervínculo" xfId="1554" builtinId="8" hidden="1"/>
    <cellStyle name="Hipervínculo" xfId="1556" builtinId="8" hidden="1"/>
    <cellStyle name="Hipervínculo" xfId="1506" builtinId="8" hidden="1"/>
    <cellStyle name="Hipervínculo" xfId="1508" builtinId="8" hidden="1"/>
    <cellStyle name="Hipervínculo" xfId="1510" builtinId="8" hidden="1"/>
    <cellStyle name="Hipervínculo" xfId="1512" builtinId="8" hidden="1"/>
    <cellStyle name="Hipervínculo" xfId="1514" builtinId="8" hidden="1"/>
    <cellStyle name="Hipervínculo" xfId="1516" builtinId="8" hidden="1"/>
    <cellStyle name="Hipervínculo" xfId="1518" builtinId="8" hidden="1"/>
    <cellStyle name="Hipervínculo" xfId="1520" builtinId="8" hidden="1"/>
    <cellStyle name="Hipervínculo" xfId="1522" builtinId="8" hidden="1"/>
    <cellStyle name="Hipervínculo" xfId="1498" builtinId="8" hidden="1"/>
    <cellStyle name="Hipervínculo" xfId="1500" builtinId="8" hidden="1"/>
    <cellStyle name="Hipervínculo" xfId="1502" builtinId="8" hidden="1"/>
    <cellStyle name="Hipervínculo" xfId="1504" builtinId="8" hidden="1"/>
    <cellStyle name="Hipervínculo" xfId="1494" builtinId="8" hidden="1"/>
    <cellStyle name="Hipervínculo" xfId="1496" builtinId="8" hidden="1"/>
    <cellStyle name="Hipervínculo" xfId="1492" builtinId="8" hidden="1"/>
    <cellStyle name="Hipervínculo" xfId="1490" builtinId="8" hidden="1"/>
    <cellStyle name="Hipervínculo" xfId="1858" builtinId="8"/>
    <cellStyle name="Hipervínculo visitado" xfId="34" builtinId="9" hidden="1"/>
    <cellStyle name="Hipervínculo visitado" xfId="36" builtinId="9" hidden="1"/>
    <cellStyle name="Hipervínculo visitado" xfId="38" builtinId="9" hidden="1"/>
    <cellStyle name="Hipervínculo visitado" xfId="40" builtinId="9" hidden="1"/>
    <cellStyle name="Hipervínculo visitado" xfId="42" builtinId="9" hidden="1"/>
    <cellStyle name="Hipervínculo visitado" xfId="44" builtinId="9" hidden="1"/>
    <cellStyle name="Hipervínculo visitado" xfId="46" builtinId="9" hidden="1"/>
    <cellStyle name="Hipervínculo visitado" xfId="48" builtinId="9" hidden="1"/>
    <cellStyle name="Hipervínculo visitado" xfId="50" builtinId="9" hidden="1"/>
    <cellStyle name="Hipervínculo visitado" xfId="52" builtinId="9" hidden="1"/>
    <cellStyle name="Hipervínculo visitado" xfId="54" builtinId="9" hidden="1"/>
    <cellStyle name="Hipervínculo visitado" xfId="56" builtinId="9" hidden="1"/>
    <cellStyle name="Hipervínculo visitado" xfId="58" builtinId="9" hidden="1"/>
    <cellStyle name="Hipervínculo visitado" xfId="60" builtinId="9" hidden="1"/>
    <cellStyle name="Hipervínculo visitado" xfId="62" builtinId="9" hidden="1"/>
    <cellStyle name="Hipervínculo visitado" xfId="64" builtinId="9" hidden="1"/>
    <cellStyle name="Hipervínculo visitado" xfId="66" builtinId="9" hidden="1"/>
    <cellStyle name="Hipervínculo visitado" xfId="68" builtinId="9" hidden="1"/>
    <cellStyle name="Hipervínculo visitado" xfId="70" builtinId="9" hidden="1"/>
    <cellStyle name="Hipervínculo visitado" xfId="72" builtinId="9" hidden="1"/>
    <cellStyle name="Hipervínculo visitado" xfId="74" builtinId="9" hidden="1"/>
    <cellStyle name="Hipervínculo visitado" xfId="76" builtinId="9" hidden="1"/>
    <cellStyle name="Hipervínculo visitado" xfId="78" builtinId="9" hidden="1"/>
    <cellStyle name="Hipervínculo visitado" xfId="80" builtinId="9" hidden="1"/>
    <cellStyle name="Hipervínculo visitado" xfId="82" builtinId="9" hidden="1"/>
    <cellStyle name="Hipervínculo visitado" xfId="84" builtinId="9" hidden="1"/>
    <cellStyle name="Hipervínculo visitado" xfId="86" builtinId="9" hidden="1"/>
    <cellStyle name="Hipervínculo visitado" xfId="88" builtinId="9" hidden="1"/>
    <cellStyle name="Hipervínculo visitado" xfId="90" builtinId="9" hidden="1"/>
    <cellStyle name="Hipervínculo visitado" xfId="92" builtinId="9" hidden="1"/>
    <cellStyle name="Hipervínculo visitado" xfId="94" builtinId="9" hidden="1"/>
    <cellStyle name="Hipervínculo visitado" xfId="96" builtinId="9" hidden="1"/>
    <cellStyle name="Hipervínculo visitado" xfId="98" builtinId="9" hidden="1"/>
    <cellStyle name="Hipervínculo visitado" xfId="100" builtinId="9" hidden="1"/>
    <cellStyle name="Hipervínculo visitado" xfId="102" builtinId="9" hidden="1"/>
    <cellStyle name="Hipervínculo visitado" xfId="104" builtinId="9" hidden="1"/>
    <cellStyle name="Hipervínculo visitado" xfId="106" builtinId="9" hidden="1"/>
    <cellStyle name="Hipervínculo visitado" xfId="108" builtinId="9" hidden="1"/>
    <cellStyle name="Hipervínculo visitado" xfId="110" builtinId="9" hidden="1"/>
    <cellStyle name="Hipervínculo visitado" xfId="112" builtinId="9" hidden="1"/>
    <cellStyle name="Hipervínculo visitado" xfId="114" builtinId="9" hidden="1"/>
    <cellStyle name="Hipervínculo visitado" xfId="116" builtinId="9" hidden="1"/>
    <cellStyle name="Hipervínculo visitado" xfId="118" builtinId="9" hidden="1"/>
    <cellStyle name="Hipervínculo visitado" xfId="120" builtinId="9" hidden="1"/>
    <cellStyle name="Hipervínculo visitado" xfId="123" builtinId="9" hidden="1"/>
    <cellStyle name="Hipervínculo visitado" xfId="125" builtinId="9" hidden="1"/>
    <cellStyle name="Hipervínculo visitado" xfId="127" builtinId="9" hidden="1"/>
    <cellStyle name="Hipervínculo visitado" xfId="129" builtinId="9" hidden="1"/>
    <cellStyle name="Hipervínculo visitado" xfId="131" builtinId="9" hidden="1"/>
    <cellStyle name="Hipervínculo visitado" xfId="133" builtinId="9" hidden="1"/>
    <cellStyle name="Hipervínculo visitado" xfId="135" builtinId="9" hidden="1"/>
    <cellStyle name="Hipervínculo visitado" xfId="137" builtinId="9" hidden="1"/>
    <cellStyle name="Hipervínculo visitado" xfId="139" builtinId="9" hidden="1"/>
    <cellStyle name="Hipervínculo visitado" xfId="141" builtinId="9" hidden="1"/>
    <cellStyle name="Hipervínculo visitado" xfId="143" builtinId="9" hidden="1"/>
    <cellStyle name="Hipervínculo visitado" xfId="145" builtinId="9" hidden="1"/>
    <cellStyle name="Hipervínculo visitado" xfId="147" builtinId="9" hidden="1"/>
    <cellStyle name="Hipervínculo visitado" xfId="149" builtinId="9" hidden="1"/>
    <cellStyle name="Hipervínculo visitado" xfId="151" builtinId="9" hidden="1"/>
    <cellStyle name="Hipervínculo visitado" xfId="153" builtinId="9" hidden="1"/>
    <cellStyle name="Hipervínculo visitado" xfId="155" builtinId="9" hidden="1"/>
    <cellStyle name="Hipervínculo visitado" xfId="157" builtinId="9" hidden="1"/>
    <cellStyle name="Hipervínculo visitado" xfId="159" builtinId="9" hidden="1"/>
    <cellStyle name="Hipervínculo visitado" xfId="161" builtinId="9" hidden="1"/>
    <cellStyle name="Hipervínculo visitado" xfId="163" builtinId="9" hidden="1"/>
    <cellStyle name="Hipervínculo visitado" xfId="165" builtinId="9" hidden="1"/>
    <cellStyle name="Hipervínculo visitado" xfId="167" builtinId="9" hidden="1"/>
    <cellStyle name="Hipervínculo visitado" xfId="169" builtinId="9" hidden="1"/>
    <cellStyle name="Hipervínculo visitado" xfId="171" builtinId="9" hidden="1"/>
    <cellStyle name="Hipervínculo visitado" xfId="173" builtinId="9" hidden="1"/>
    <cellStyle name="Hipervínculo visitado" xfId="175" builtinId="9" hidden="1"/>
    <cellStyle name="Hipervínculo visitado" xfId="177" builtinId="9" hidden="1"/>
    <cellStyle name="Hipervínculo visitado" xfId="179" builtinId="9" hidden="1"/>
    <cellStyle name="Hipervínculo visitado" xfId="181" builtinId="9" hidden="1"/>
    <cellStyle name="Hipervínculo visitado" xfId="183" builtinId="9" hidden="1"/>
    <cellStyle name="Hipervínculo visitado" xfId="185" builtinId="9" hidden="1"/>
    <cellStyle name="Hipervínculo visitado" xfId="187" builtinId="9" hidden="1"/>
    <cellStyle name="Hipervínculo visitado" xfId="189" builtinId="9" hidden="1"/>
    <cellStyle name="Hipervínculo visitado" xfId="191" builtinId="9" hidden="1"/>
    <cellStyle name="Hipervínculo visitado" xfId="193" builtinId="9" hidden="1"/>
    <cellStyle name="Hipervínculo visitado" xfId="195" builtinId="9" hidden="1"/>
    <cellStyle name="Hipervínculo visitado" xfId="197" builtinId="9" hidden="1"/>
    <cellStyle name="Hipervínculo visitado" xfId="199" builtinId="9" hidden="1"/>
    <cellStyle name="Hipervínculo visitado" xfId="201" builtinId="9" hidden="1"/>
    <cellStyle name="Hipervínculo visitado" xfId="203" builtinId="9" hidden="1"/>
    <cellStyle name="Hipervínculo visitado" xfId="205" builtinId="9" hidden="1"/>
    <cellStyle name="Hipervínculo visitado" xfId="207" builtinId="9" hidden="1"/>
    <cellStyle name="Hipervínculo visitado" xfId="209" builtinId="9" hidden="1"/>
    <cellStyle name="Hipervínculo visitado" xfId="211" builtinId="9" hidden="1"/>
    <cellStyle name="Hipervínculo visitado" xfId="213" builtinId="9" hidden="1"/>
    <cellStyle name="Hipervínculo visitado" xfId="215" builtinId="9" hidden="1"/>
    <cellStyle name="Hipervínculo visitado" xfId="217" builtinId="9" hidden="1"/>
    <cellStyle name="Hipervínculo visitado" xfId="219" builtinId="9" hidden="1"/>
    <cellStyle name="Hipervínculo visitado" xfId="221" builtinId="9" hidden="1"/>
    <cellStyle name="Hipervínculo visitado" xfId="223" builtinId="9" hidden="1"/>
    <cellStyle name="Hipervínculo visitado" xfId="225" builtinId="9" hidden="1"/>
    <cellStyle name="Hipervínculo visitado" xfId="227" builtinId="9" hidden="1"/>
    <cellStyle name="Hipervínculo visitado" xfId="229" builtinId="9" hidden="1"/>
    <cellStyle name="Hipervínculo visitado" xfId="231" builtinId="9" hidden="1"/>
    <cellStyle name="Hipervínculo visitado" xfId="233" builtinId="9" hidden="1"/>
    <cellStyle name="Hipervínculo visitado" xfId="235" builtinId="9" hidden="1"/>
    <cellStyle name="Hipervínculo visitado" xfId="237" builtinId="9" hidden="1"/>
    <cellStyle name="Hipervínculo visitado" xfId="239" builtinId="9" hidden="1"/>
    <cellStyle name="Hipervínculo visitado" xfId="241" builtinId="9" hidden="1"/>
    <cellStyle name="Hipervínculo visitado" xfId="243" builtinId="9" hidden="1"/>
    <cellStyle name="Hipervínculo visitado" xfId="245" builtinId="9" hidden="1"/>
    <cellStyle name="Hipervínculo visitado" xfId="247" builtinId="9" hidden="1"/>
    <cellStyle name="Hipervínculo visitado" xfId="249" builtinId="9" hidden="1"/>
    <cellStyle name="Hipervínculo visitado" xfId="251" builtinId="9" hidden="1"/>
    <cellStyle name="Hipervínculo visitado" xfId="253" builtinId="9" hidden="1"/>
    <cellStyle name="Hipervínculo visitado" xfId="255" builtinId="9" hidden="1"/>
    <cellStyle name="Hipervínculo visitado" xfId="257" builtinId="9" hidden="1"/>
    <cellStyle name="Hipervínculo visitado" xfId="259" builtinId="9" hidden="1"/>
    <cellStyle name="Hipervínculo visitado" xfId="261" builtinId="9" hidden="1"/>
    <cellStyle name="Hipervínculo visitado" xfId="263" builtinId="9" hidden="1"/>
    <cellStyle name="Hipervínculo visitado" xfId="265" builtinId="9" hidden="1"/>
    <cellStyle name="Hipervínculo visitado" xfId="267" builtinId="9" hidden="1"/>
    <cellStyle name="Hipervínculo visitado" xfId="269" builtinId="9" hidden="1"/>
    <cellStyle name="Hipervínculo visitado" xfId="271" builtinId="9" hidden="1"/>
    <cellStyle name="Hipervínculo visitado" xfId="273" builtinId="9" hidden="1"/>
    <cellStyle name="Hipervínculo visitado" xfId="275" builtinId="9" hidden="1"/>
    <cellStyle name="Hipervínculo visitado" xfId="277" builtinId="9" hidden="1"/>
    <cellStyle name="Hipervínculo visitado" xfId="279" builtinId="9" hidden="1"/>
    <cellStyle name="Hipervínculo visitado" xfId="281" builtinId="9" hidden="1"/>
    <cellStyle name="Hipervínculo visitado" xfId="283" builtinId="9" hidden="1"/>
    <cellStyle name="Hipervínculo visitado" xfId="285" builtinId="9" hidden="1"/>
    <cellStyle name="Hipervínculo visitado" xfId="287" builtinId="9" hidden="1"/>
    <cellStyle name="Hipervínculo visitado" xfId="289" builtinId="9" hidden="1"/>
    <cellStyle name="Hipervínculo visitado" xfId="291" builtinId="9" hidden="1"/>
    <cellStyle name="Hipervínculo visitado" xfId="293" builtinId="9" hidden="1"/>
    <cellStyle name="Hipervínculo visitado" xfId="295" builtinId="9" hidden="1"/>
    <cellStyle name="Hipervínculo visitado" xfId="297" builtinId="9" hidden="1"/>
    <cellStyle name="Hipervínculo visitado" xfId="299" builtinId="9" hidden="1"/>
    <cellStyle name="Hipervínculo visitado" xfId="301" builtinId="9" hidden="1"/>
    <cellStyle name="Hipervínculo visitado" xfId="303" builtinId="9" hidden="1"/>
    <cellStyle name="Hipervínculo visitado" xfId="305" builtinId="9" hidden="1"/>
    <cellStyle name="Hipervínculo visitado" xfId="307" builtinId="9" hidden="1"/>
    <cellStyle name="Hipervínculo visitado" xfId="309" builtinId="9" hidden="1"/>
    <cellStyle name="Hipervínculo visitado" xfId="311" builtinId="9" hidden="1"/>
    <cellStyle name="Hipervínculo visitado" xfId="313" builtinId="9" hidden="1"/>
    <cellStyle name="Hipervínculo visitado" xfId="315" builtinId="9" hidden="1"/>
    <cellStyle name="Hipervínculo visitado" xfId="317" builtinId="9" hidden="1"/>
    <cellStyle name="Hipervínculo visitado" xfId="319" builtinId="9" hidden="1"/>
    <cellStyle name="Hipervínculo visitado" xfId="321" builtinId="9" hidden="1"/>
    <cellStyle name="Hipervínculo visitado" xfId="323" builtinId="9" hidden="1"/>
    <cellStyle name="Hipervínculo visitado" xfId="325" builtinId="9" hidden="1"/>
    <cellStyle name="Hipervínculo visitado" xfId="327" builtinId="9" hidden="1"/>
    <cellStyle name="Hipervínculo visitado" xfId="329" builtinId="9" hidden="1"/>
    <cellStyle name="Hipervínculo visitado" xfId="331" builtinId="9" hidden="1"/>
    <cellStyle name="Hipervínculo visitado" xfId="333" builtinId="9" hidden="1"/>
    <cellStyle name="Hipervínculo visitado" xfId="335" builtinId="9" hidden="1"/>
    <cellStyle name="Hipervínculo visitado" xfId="337" builtinId="9" hidden="1"/>
    <cellStyle name="Hipervínculo visitado" xfId="339" builtinId="9" hidden="1"/>
    <cellStyle name="Hipervínculo visitado" xfId="341" builtinId="9" hidden="1"/>
    <cellStyle name="Hipervínculo visitado" xfId="343" builtinId="9" hidden="1"/>
    <cellStyle name="Hipervínculo visitado" xfId="345" builtinId="9" hidden="1"/>
    <cellStyle name="Hipervínculo visitado" xfId="347" builtinId="9" hidden="1"/>
    <cellStyle name="Hipervínculo visitado" xfId="349" builtinId="9" hidden="1"/>
    <cellStyle name="Hipervínculo visitado" xfId="351" builtinId="9" hidden="1"/>
    <cellStyle name="Hipervínculo visitado" xfId="353" builtinId="9" hidden="1"/>
    <cellStyle name="Hipervínculo visitado" xfId="355" builtinId="9" hidden="1"/>
    <cellStyle name="Hipervínculo visitado" xfId="357" builtinId="9" hidden="1"/>
    <cellStyle name="Hipervínculo visitado" xfId="359" builtinId="9" hidden="1"/>
    <cellStyle name="Hipervínculo visitado" xfId="361" builtinId="9" hidden="1"/>
    <cellStyle name="Hipervínculo visitado" xfId="363" builtinId="9" hidden="1"/>
    <cellStyle name="Hipervínculo visitado" xfId="365" builtinId="9" hidden="1"/>
    <cellStyle name="Hipervínculo visitado" xfId="367" builtinId="9" hidden="1"/>
    <cellStyle name="Hipervínculo visitado" xfId="369" builtinId="9" hidden="1"/>
    <cellStyle name="Hipervínculo visitado" xfId="371" builtinId="9" hidden="1"/>
    <cellStyle name="Hipervínculo visitado" xfId="373" builtinId="9" hidden="1"/>
    <cellStyle name="Hipervínculo visitado" xfId="375" builtinId="9" hidden="1"/>
    <cellStyle name="Hipervínculo visitado" xfId="377" builtinId="9" hidden="1"/>
    <cellStyle name="Hipervínculo visitado" xfId="379" builtinId="9" hidden="1"/>
    <cellStyle name="Hipervínculo visitado" xfId="381" builtinId="9" hidden="1"/>
    <cellStyle name="Hipervínculo visitado" xfId="383" builtinId="9" hidden="1"/>
    <cellStyle name="Hipervínculo visitado" xfId="385" builtinId="9" hidden="1"/>
    <cellStyle name="Hipervínculo visitado" xfId="387" builtinId="9" hidden="1"/>
    <cellStyle name="Hipervínculo visitado" xfId="389" builtinId="9" hidden="1"/>
    <cellStyle name="Hipervínculo visitado" xfId="391" builtinId="9" hidden="1"/>
    <cellStyle name="Hipervínculo visitado" xfId="393" builtinId="9" hidden="1"/>
    <cellStyle name="Hipervínculo visitado" xfId="395" builtinId="9" hidden="1"/>
    <cellStyle name="Hipervínculo visitado" xfId="397" builtinId="9" hidden="1"/>
    <cellStyle name="Hipervínculo visitado" xfId="399" builtinId="9" hidden="1"/>
    <cellStyle name="Hipervínculo visitado" xfId="401" builtinId="9" hidden="1"/>
    <cellStyle name="Hipervínculo visitado" xfId="403" builtinId="9" hidden="1"/>
    <cellStyle name="Hipervínculo visitado" xfId="405" builtinId="9" hidden="1"/>
    <cellStyle name="Hipervínculo visitado" xfId="407" builtinId="9" hidden="1"/>
    <cellStyle name="Hipervínculo visitado" xfId="409" builtinId="9" hidden="1"/>
    <cellStyle name="Hipervínculo visitado" xfId="411" builtinId="9" hidden="1"/>
    <cellStyle name="Hipervínculo visitado" xfId="413" builtinId="9" hidden="1"/>
    <cellStyle name="Hipervínculo visitado" xfId="415" builtinId="9" hidden="1"/>
    <cellStyle name="Hipervínculo visitado" xfId="417" builtinId="9" hidden="1"/>
    <cellStyle name="Hipervínculo visitado" xfId="419" builtinId="9" hidden="1"/>
    <cellStyle name="Hipervínculo visitado" xfId="421" builtinId="9" hidden="1"/>
    <cellStyle name="Hipervínculo visitado" xfId="423" builtinId="9" hidden="1"/>
    <cellStyle name="Hipervínculo visitado" xfId="425" builtinId="9" hidden="1"/>
    <cellStyle name="Hipervínculo visitado" xfId="427" builtinId="9" hidden="1"/>
    <cellStyle name="Hipervínculo visitado" xfId="429" builtinId="9" hidden="1"/>
    <cellStyle name="Hipervínculo visitado" xfId="431" builtinId="9" hidden="1"/>
    <cellStyle name="Hipervínculo visitado" xfId="433" builtinId="9" hidden="1"/>
    <cellStyle name="Hipervínculo visitado" xfId="435" builtinId="9" hidden="1"/>
    <cellStyle name="Hipervínculo visitado" xfId="437" builtinId="9" hidden="1"/>
    <cellStyle name="Hipervínculo visitado" xfId="439" builtinId="9" hidden="1"/>
    <cellStyle name="Hipervínculo visitado" xfId="441" builtinId="9" hidden="1"/>
    <cellStyle name="Hipervínculo visitado" xfId="443" builtinId="9" hidden="1"/>
    <cellStyle name="Hipervínculo visitado" xfId="445" builtinId="9" hidden="1"/>
    <cellStyle name="Hipervínculo visitado" xfId="447" builtinId="9" hidden="1"/>
    <cellStyle name="Hipervínculo visitado" xfId="449" builtinId="9" hidden="1"/>
    <cellStyle name="Hipervínculo visitado" xfId="451" builtinId="9" hidden="1"/>
    <cellStyle name="Hipervínculo visitado" xfId="453" builtinId="9" hidden="1"/>
    <cellStyle name="Hipervínculo visitado" xfId="455" builtinId="9" hidden="1"/>
    <cellStyle name="Hipervínculo visitado" xfId="457" builtinId="9" hidden="1"/>
    <cellStyle name="Hipervínculo visitado" xfId="459" builtinId="9" hidden="1"/>
    <cellStyle name="Hipervínculo visitado" xfId="461" builtinId="9" hidden="1"/>
    <cellStyle name="Hipervínculo visitado" xfId="463" builtinId="9" hidden="1"/>
    <cellStyle name="Hipervínculo visitado" xfId="465" builtinId="9" hidden="1"/>
    <cellStyle name="Hipervínculo visitado" xfId="467" builtinId="9" hidden="1"/>
    <cellStyle name="Hipervínculo visitado" xfId="469" builtinId="9" hidden="1"/>
    <cellStyle name="Hipervínculo visitado" xfId="471" builtinId="9" hidden="1"/>
    <cellStyle name="Hipervínculo visitado" xfId="473" builtinId="9" hidden="1"/>
    <cellStyle name="Hipervínculo visitado" xfId="475" builtinId="9" hidden="1"/>
    <cellStyle name="Hipervínculo visitado" xfId="477" builtinId="9" hidden="1"/>
    <cellStyle name="Hipervínculo visitado" xfId="479" builtinId="9" hidden="1"/>
    <cellStyle name="Hipervínculo visitado" xfId="481" builtinId="9" hidden="1"/>
    <cellStyle name="Hipervínculo visitado" xfId="483" builtinId="9" hidden="1"/>
    <cellStyle name="Hipervínculo visitado" xfId="485" builtinId="9" hidden="1"/>
    <cellStyle name="Hipervínculo visitado" xfId="487" builtinId="9" hidden="1"/>
    <cellStyle name="Hipervínculo visitado" xfId="489" builtinId="9" hidden="1"/>
    <cellStyle name="Hipervínculo visitado" xfId="491" builtinId="9" hidden="1"/>
    <cellStyle name="Hipervínculo visitado" xfId="493" builtinId="9" hidden="1"/>
    <cellStyle name="Hipervínculo visitado" xfId="495" builtinId="9" hidden="1"/>
    <cellStyle name="Hipervínculo visitado" xfId="497" builtinId="9" hidden="1"/>
    <cellStyle name="Hipervínculo visitado" xfId="499" builtinId="9" hidden="1"/>
    <cellStyle name="Hipervínculo visitado" xfId="501" builtinId="9" hidden="1"/>
    <cellStyle name="Hipervínculo visitado" xfId="503" builtinId="9" hidden="1"/>
    <cellStyle name="Hipervínculo visitado" xfId="505" builtinId="9" hidden="1"/>
    <cellStyle name="Hipervínculo visitado" xfId="507" builtinId="9" hidden="1"/>
    <cellStyle name="Hipervínculo visitado" xfId="509" builtinId="9" hidden="1"/>
    <cellStyle name="Hipervínculo visitado" xfId="511" builtinId="9" hidden="1"/>
    <cellStyle name="Hipervínculo visitado" xfId="513" builtinId="9" hidden="1"/>
    <cellStyle name="Hipervínculo visitado" xfId="515" builtinId="9" hidden="1"/>
    <cellStyle name="Hipervínculo visitado" xfId="517" builtinId="9" hidden="1"/>
    <cellStyle name="Hipervínculo visitado" xfId="519" builtinId="9" hidden="1"/>
    <cellStyle name="Hipervínculo visitado" xfId="521" builtinId="9" hidden="1"/>
    <cellStyle name="Hipervínculo visitado" xfId="523" builtinId="9" hidden="1"/>
    <cellStyle name="Hipervínculo visitado" xfId="525" builtinId="9" hidden="1"/>
    <cellStyle name="Hipervínculo visitado" xfId="527" builtinId="9" hidden="1"/>
    <cellStyle name="Hipervínculo visitado" xfId="529" builtinId="9" hidden="1"/>
    <cellStyle name="Hipervínculo visitado" xfId="531" builtinId="9" hidden="1"/>
    <cellStyle name="Hipervínculo visitado" xfId="533" builtinId="9" hidden="1"/>
    <cellStyle name="Hipervínculo visitado" xfId="535" builtinId="9" hidden="1"/>
    <cellStyle name="Hipervínculo visitado" xfId="537" builtinId="9" hidden="1"/>
    <cellStyle name="Hipervínculo visitado" xfId="539" builtinId="9" hidden="1"/>
    <cellStyle name="Hipervínculo visitado" xfId="541" builtinId="9" hidden="1"/>
    <cellStyle name="Hipervínculo visitado" xfId="543" builtinId="9" hidden="1"/>
    <cellStyle name="Hipervínculo visitado" xfId="545" builtinId="9" hidden="1"/>
    <cellStyle name="Hipervínculo visitado" xfId="547" builtinId="9" hidden="1"/>
    <cellStyle name="Hipervínculo visitado" xfId="549" builtinId="9" hidden="1"/>
    <cellStyle name="Hipervínculo visitado" xfId="551" builtinId="9" hidden="1"/>
    <cellStyle name="Hipervínculo visitado" xfId="553" builtinId="9" hidden="1"/>
    <cellStyle name="Hipervínculo visitado" xfId="555" builtinId="9" hidden="1"/>
    <cellStyle name="Hipervínculo visitado" xfId="557" builtinId="9" hidden="1"/>
    <cellStyle name="Hipervínculo visitado" xfId="559" builtinId="9" hidden="1"/>
    <cellStyle name="Hipervínculo visitado" xfId="561" builtinId="9" hidden="1"/>
    <cellStyle name="Hipervínculo visitado" xfId="563" builtinId="9" hidden="1"/>
    <cellStyle name="Hipervínculo visitado" xfId="565" builtinId="9" hidden="1"/>
    <cellStyle name="Hipervínculo visitado" xfId="567" builtinId="9" hidden="1"/>
    <cellStyle name="Hipervínculo visitado" xfId="569" builtinId="9" hidden="1"/>
    <cellStyle name="Hipervínculo visitado" xfId="571" builtinId="9" hidden="1"/>
    <cellStyle name="Hipervínculo visitado" xfId="573" builtinId="9" hidden="1"/>
    <cellStyle name="Hipervínculo visitado" xfId="575" builtinId="9" hidden="1"/>
    <cellStyle name="Hipervínculo visitado" xfId="577" builtinId="9" hidden="1"/>
    <cellStyle name="Hipervínculo visitado" xfId="579" builtinId="9" hidden="1"/>
    <cellStyle name="Hipervínculo visitado" xfId="581" builtinId="9" hidden="1"/>
    <cellStyle name="Hipervínculo visitado" xfId="583" builtinId="9" hidden="1"/>
    <cellStyle name="Hipervínculo visitado" xfId="585" builtinId="9" hidden="1"/>
    <cellStyle name="Hipervínculo visitado" xfId="587" builtinId="9" hidden="1"/>
    <cellStyle name="Hipervínculo visitado" xfId="589" builtinId="9" hidden="1"/>
    <cellStyle name="Hipervínculo visitado" xfId="591" builtinId="9" hidden="1"/>
    <cellStyle name="Hipervínculo visitado" xfId="593" builtinId="9" hidden="1"/>
    <cellStyle name="Hipervínculo visitado" xfId="595" builtinId="9" hidden="1"/>
    <cellStyle name="Hipervínculo visitado" xfId="597" builtinId="9" hidden="1"/>
    <cellStyle name="Hipervínculo visitado" xfId="599" builtinId="9" hidden="1"/>
    <cellStyle name="Hipervínculo visitado" xfId="601" builtinId="9" hidden="1"/>
    <cellStyle name="Hipervínculo visitado" xfId="603" builtinId="9" hidden="1"/>
    <cellStyle name="Hipervínculo visitado" xfId="605" builtinId="9" hidden="1"/>
    <cellStyle name="Hipervínculo visitado" xfId="607" builtinId="9" hidden="1"/>
    <cellStyle name="Hipervínculo visitado" xfId="609" builtinId="9" hidden="1"/>
    <cellStyle name="Hipervínculo visitado" xfId="611" builtinId="9" hidden="1"/>
    <cellStyle name="Hipervínculo visitado" xfId="613" builtinId="9" hidden="1"/>
    <cellStyle name="Hipervínculo visitado" xfId="615" builtinId="9" hidden="1"/>
    <cellStyle name="Hipervínculo visitado" xfId="617" builtinId="9" hidden="1"/>
    <cellStyle name="Hipervínculo visitado" xfId="619" builtinId="9" hidden="1"/>
    <cellStyle name="Hipervínculo visitado" xfId="621" builtinId="9" hidden="1"/>
    <cellStyle name="Hipervínculo visitado" xfId="623" builtinId="9" hidden="1"/>
    <cellStyle name="Hipervínculo visitado" xfId="625" builtinId="9" hidden="1"/>
    <cellStyle name="Hipervínculo visitado" xfId="627" builtinId="9" hidden="1"/>
    <cellStyle name="Hipervínculo visitado" xfId="629" builtinId="9" hidden="1"/>
    <cellStyle name="Hipervínculo visitado" xfId="631" builtinId="9" hidden="1"/>
    <cellStyle name="Hipervínculo visitado" xfId="633" builtinId="9" hidden="1"/>
    <cellStyle name="Hipervínculo visitado" xfId="635" builtinId="9" hidden="1"/>
    <cellStyle name="Hipervínculo visitado" xfId="637" builtinId="9" hidden="1"/>
    <cellStyle name="Hipervínculo visitado" xfId="639" builtinId="9" hidden="1"/>
    <cellStyle name="Hipervínculo visitado" xfId="641" builtinId="9" hidden="1"/>
    <cellStyle name="Hipervínculo visitado" xfId="643" builtinId="9" hidden="1"/>
    <cellStyle name="Hipervínculo visitado" xfId="645" builtinId="9" hidden="1"/>
    <cellStyle name="Hipervínculo visitado" xfId="647" builtinId="9" hidden="1"/>
    <cellStyle name="Hipervínculo visitado" xfId="649" builtinId="9" hidden="1"/>
    <cellStyle name="Hipervínculo visitado" xfId="651" builtinId="9" hidden="1"/>
    <cellStyle name="Hipervínculo visitado" xfId="653" builtinId="9" hidden="1"/>
    <cellStyle name="Hipervínculo visitado" xfId="655" builtinId="9" hidden="1"/>
    <cellStyle name="Hipervínculo visitado" xfId="657" builtinId="9" hidden="1"/>
    <cellStyle name="Hipervínculo visitado" xfId="659" builtinId="9" hidden="1"/>
    <cellStyle name="Hipervínculo visitado" xfId="661" builtinId="9" hidden="1"/>
    <cellStyle name="Hipervínculo visitado" xfId="663" builtinId="9" hidden="1"/>
    <cellStyle name="Hipervínculo visitado" xfId="665" builtinId="9" hidden="1"/>
    <cellStyle name="Hipervínculo visitado" xfId="667" builtinId="9" hidden="1"/>
    <cellStyle name="Hipervínculo visitado" xfId="669" builtinId="9" hidden="1"/>
    <cellStyle name="Hipervínculo visitado" xfId="671" builtinId="9" hidden="1"/>
    <cellStyle name="Hipervínculo visitado" xfId="673" builtinId="9" hidden="1"/>
    <cellStyle name="Hipervínculo visitado" xfId="675" builtinId="9" hidden="1"/>
    <cellStyle name="Hipervínculo visitado" xfId="677" builtinId="9" hidden="1"/>
    <cellStyle name="Hipervínculo visitado" xfId="679" builtinId="9" hidden="1"/>
    <cellStyle name="Hipervínculo visitado" xfId="681" builtinId="9" hidden="1"/>
    <cellStyle name="Hipervínculo visitado" xfId="683" builtinId="9" hidden="1"/>
    <cellStyle name="Hipervínculo visitado" xfId="685" builtinId="9" hidden="1"/>
    <cellStyle name="Hipervínculo visitado" xfId="687" builtinId="9" hidden="1"/>
    <cellStyle name="Hipervínculo visitado" xfId="689" builtinId="9" hidden="1"/>
    <cellStyle name="Hipervínculo visitado" xfId="691" builtinId="9" hidden="1"/>
    <cellStyle name="Hipervínculo visitado" xfId="693" builtinId="9" hidden="1"/>
    <cellStyle name="Hipervínculo visitado" xfId="695" builtinId="9" hidden="1"/>
    <cellStyle name="Hipervínculo visitado" xfId="697" builtinId="9" hidden="1"/>
    <cellStyle name="Hipervínculo visitado" xfId="699" builtinId="9" hidden="1"/>
    <cellStyle name="Hipervínculo visitado" xfId="701" builtinId="9" hidden="1"/>
    <cellStyle name="Hipervínculo visitado" xfId="703" builtinId="9" hidden="1"/>
    <cellStyle name="Hipervínculo visitado" xfId="705" builtinId="9" hidden="1"/>
    <cellStyle name="Hipervínculo visitado" xfId="707" builtinId="9" hidden="1"/>
    <cellStyle name="Hipervínculo visitado" xfId="709" builtinId="9" hidden="1"/>
    <cellStyle name="Hipervínculo visitado" xfId="711" builtinId="9" hidden="1"/>
    <cellStyle name="Hipervínculo visitado" xfId="713" builtinId="9" hidden="1"/>
    <cellStyle name="Hipervínculo visitado" xfId="715" builtinId="9" hidden="1"/>
    <cellStyle name="Hipervínculo visitado" xfId="717" builtinId="9" hidden="1"/>
    <cellStyle name="Hipervínculo visitado" xfId="719" builtinId="9" hidden="1"/>
    <cellStyle name="Hipervínculo visitado" xfId="721" builtinId="9" hidden="1"/>
    <cellStyle name="Hipervínculo visitado" xfId="723" builtinId="9" hidden="1"/>
    <cellStyle name="Hipervínculo visitado" xfId="725" builtinId="9" hidden="1"/>
    <cellStyle name="Hipervínculo visitado" xfId="727" builtinId="9" hidden="1"/>
    <cellStyle name="Hipervínculo visitado" xfId="729" builtinId="9" hidden="1"/>
    <cellStyle name="Hipervínculo visitado" xfId="731" builtinId="9" hidden="1"/>
    <cellStyle name="Hipervínculo visitado" xfId="733" builtinId="9" hidden="1"/>
    <cellStyle name="Hipervínculo visitado" xfId="735" builtinId="9" hidden="1"/>
    <cellStyle name="Hipervínculo visitado" xfId="737" builtinId="9" hidden="1"/>
    <cellStyle name="Hipervínculo visitado" xfId="739" builtinId="9" hidden="1"/>
    <cellStyle name="Hipervínculo visitado" xfId="741" builtinId="9" hidden="1"/>
    <cellStyle name="Hipervínculo visitado" xfId="743" builtinId="9" hidden="1"/>
    <cellStyle name="Hipervínculo visitado" xfId="745" builtinId="9" hidden="1"/>
    <cellStyle name="Hipervínculo visitado" xfId="747" builtinId="9" hidden="1"/>
    <cellStyle name="Hipervínculo visitado" xfId="749" builtinId="9" hidden="1"/>
    <cellStyle name="Hipervínculo visitado" xfId="751" builtinId="9" hidden="1"/>
    <cellStyle name="Hipervínculo visitado" xfId="753" builtinId="9" hidden="1"/>
    <cellStyle name="Hipervínculo visitado" xfId="755" builtinId="9" hidden="1"/>
    <cellStyle name="Hipervínculo visitado" xfId="757" builtinId="9" hidden="1"/>
    <cellStyle name="Hipervínculo visitado" xfId="759" builtinId="9" hidden="1"/>
    <cellStyle name="Hipervínculo visitado" xfId="761" builtinId="9" hidden="1"/>
    <cellStyle name="Hipervínculo visitado" xfId="763" builtinId="9" hidden="1"/>
    <cellStyle name="Hipervínculo visitado" xfId="765" builtinId="9" hidden="1"/>
    <cellStyle name="Hipervínculo visitado" xfId="767" builtinId="9" hidden="1"/>
    <cellStyle name="Hipervínculo visitado" xfId="769" builtinId="9" hidden="1"/>
    <cellStyle name="Hipervínculo visitado" xfId="771" builtinId="9" hidden="1"/>
    <cellStyle name="Hipervínculo visitado" xfId="773" builtinId="9" hidden="1"/>
    <cellStyle name="Hipervínculo visitado" xfId="775" builtinId="9" hidden="1"/>
    <cellStyle name="Hipervínculo visitado" xfId="777" builtinId="9" hidden="1"/>
    <cellStyle name="Hipervínculo visitado" xfId="779" builtinId="9" hidden="1"/>
    <cellStyle name="Hipervínculo visitado" xfId="781" builtinId="9" hidden="1"/>
    <cellStyle name="Hipervínculo visitado" xfId="783" builtinId="9" hidden="1"/>
    <cellStyle name="Hipervínculo visitado" xfId="785" builtinId="9" hidden="1"/>
    <cellStyle name="Hipervínculo visitado" xfId="787" builtinId="9" hidden="1"/>
    <cellStyle name="Hipervínculo visitado" xfId="789" builtinId="9" hidden="1"/>
    <cellStyle name="Hipervínculo visitado" xfId="791" builtinId="9" hidden="1"/>
    <cellStyle name="Hipervínculo visitado" xfId="793" builtinId="9" hidden="1"/>
    <cellStyle name="Hipervínculo visitado" xfId="795" builtinId="9" hidden="1"/>
    <cellStyle name="Hipervínculo visitado" xfId="797" builtinId="9" hidden="1"/>
    <cellStyle name="Hipervínculo visitado" xfId="799" builtinId="9" hidden="1"/>
    <cellStyle name="Hipervínculo visitado" xfId="801" builtinId="9" hidden="1"/>
    <cellStyle name="Hipervínculo visitado" xfId="803" builtinId="9" hidden="1"/>
    <cellStyle name="Hipervínculo visitado" xfId="805" builtinId="9" hidden="1"/>
    <cellStyle name="Hipervínculo visitado" xfId="807" builtinId="9" hidden="1"/>
    <cellStyle name="Hipervínculo visitado" xfId="809" builtinId="9" hidden="1"/>
    <cellStyle name="Hipervínculo visitado" xfId="811" builtinId="9" hidden="1"/>
    <cellStyle name="Hipervínculo visitado" xfId="813" builtinId="9" hidden="1"/>
    <cellStyle name="Hipervínculo visitado" xfId="815" builtinId="9" hidden="1"/>
    <cellStyle name="Hipervínculo visitado" xfId="817" builtinId="9" hidden="1"/>
    <cellStyle name="Hipervínculo visitado" xfId="819" builtinId="9" hidden="1"/>
    <cellStyle name="Hipervínculo visitado" xfId="821" builtinId="9" hidden="1"/>
    <cellStyle name="Hipervínculo visitado" xfId="823" builtinId="9" hidden="1"/>
    <cellStyle name="Hipervínculo visitado" xfId="825" builtinId="9" hidden="1"/>
    <cellStyle name="Hipervínculo visitado" xfId="827" builtinId="9" hidden="1"/>
    <cellStyle name="Hipervínculo visitado" xfId="829" builtinId="9" hidden="1"/>
    <cellStyle name="Hipervínculo visitado" xfId="831" builtinId="9" hidden="1"/>
    <cellStyle name="Hipervínculo visitado" xfId="833" builtinId="9" hidden="1"/>
    <cellStyle name="Hipervínculo visitado" xfId="835" builtinId="9" hidden="1"/>
    <cellStyle name="Hipervínculo visitado" xfId="837" builtinId="9" hidden="1"/>
    <cellStyle name="Hipervínculo visitado" xfId="839" builtinId="9" hidden="1"/>
    <cellStyle name="Hipervínculo visitado" xfId="841" builtinId="9" hidden="1"/>
    <cellStyle name="Hipervínculo visitado" xfId="843" builtinId="9" hidden="1"/>
    <cellStyle name="Hipervínculo visitado" xfId="845" builtinId="9" hidden="1"/>
    <cellStyle name="Hipervínculo visitado" xfId="847" builtinId="9" hidden="1"/>
    <cellStyle name="Hipervínculo visitado" xfId="849" builtinId="9" hidden="1"/>
    <cellStyle name="Hipervínculo visitado" xfId="851" builtinId="9" hidden="1"/>
    <cellStyle name="Hipervínculo visitado" xfId="853" builtinId="9" hidden="1"/>
    <cellStyle name="Hipervínculo visitado" xfId="855" builtinId="9" hidden="1"/>
    <cellStyle name="Hipervínculo visitado" xfId="857" builtinId="9" hidden="1"/>
    <cellStyle name="Hipervínculo visitado" xfId="859" builtinId="9" hidden="1"/>
    <cellStyle name="Hipervínculo visitado" xfId="861" builtinId="9" hidden="1"/>
    <cellStyle name="Hipervínculo visitado" xfId="863" builtinId="9" hidden="1"/>
    <cellStyle name="Hipervínculo visitado" xfId="865" builtinId="9" hidden="1"/>
    <cellStyle name="Hipervínculo visitado" xfId="867" builtinId="9" hidden="1"/>
    <cellStyle name="Hipervínculo visitado" xfId="869" builtinId="9" hidden="1"/>
    <cellStyle name="Hipervínculo visitado" xfId="871" builtinId="9" hidden="1"/>
    <cellStyle name="Hipervínculo visitado" xfId="873" builtinId="9" hidden="1"/>
    <cellStyle name="Hipervínculo visitado" xfId="875" builtinId="9" hidden="1"/>
    <cellStyle name="Hipervínculo visitado" xfId="877" builtinId="9" hidden="1"/>
    <cellStyle name="Hipervínculo visitado" xfId="879" builtinId="9" hidden="1"/>
    <cellStyle name="Hipervínculo visitado" xfId="881" builtinId="9" hidden="1"/>
    <cellStyle name="Hipervínculo visitado" xfId="883" builtinId="9" hidden="1"/>
    <cellStyle name="Hipervínculo visitado" xfId="885" builtinId="9" hidden="1"/>
    <cellStyle name="Hipervínculo visitado" xfId="887" builtinId="9" hidden="1"/>
    <cellStyle name="Hipervínculo visitado" xfId="889" builtinId="9" hidden="1"/>
    <cellStyle name="Hipervínculo visitado" xfId="891" builtinId="9" hidden="1"/>
    <cellStyle name="Hipervínculo visitado" xfId="893" builtinId="9" hidden="1"/>
    <cellStyle name="Hipervínculo visitado" xfId="895" builtinId="9" hidden="1"/>
    <cellStyle name="Hipervínculo visitado" xfId="897" builtinId="9" hidden="1"/>
    <cellStyle name="Hipervínculo visitado" xfId="899" builtinId="9" hidden="1"/>
    <cellStyle name="Hipervínculo visitado" xfId="901" builtinId="9" hidden="1"/>
    <cellStyle name="Hipervínculo visitado" xfId="903" builtinId="9" hidden="1"/>
    <cellStyle name="Hipervínculo visitado" xfId="905" builtinId="9" hidden="1"/>
    <cellStyle name="Hipervínculo visitado" xfId="907" builtinId="9" hidden="1"/>
    <cellStyle name="Hipervínculo visitado" xfId="909" builtinId="9" hidden="1"/>
    <cellStyle name="Hipervínculo visitado" xfId="911" builtinId="9" hidden="1"/>
    <cellStyle name="Hipervínculo visitado" xfId="913" builtinId="9" hidden="1"/>
    <cellStyle name="Hipervínculo visitado" xfId="915" builtinId="9" hidden="1"/>
    <cellStyle name="Hipervínculo visitado" xfId="917" builtinId="9" hidden="1"/>
    <cellStyle name="Hipervínculo visitado" xfId="919" builtinId="9" hidden="1"/>
    <cellStyle name="Hipervínculo visitado" xfId="921" builtinId="9" hidden="1"/>
    <cellStyle name="Hipervínculo visitado" xfId="923" builtinId="9" hidden="1"/>
    <cellStyle name="Hipervínculo visitado" xfId="925" builtinId="9" hidden="1"/>
    <cellStyle name="Hipervínculo visitado" xfId="927" builtinId="9" hidden="1"/>
    <cellStyle name="Hipervínculo visitado" xfId="929" builtinId="9" hidden="1"/>
    <cellStyle name="Hipervínculo visitado" xfId="931" builtinId="9" hidden="1"/>
    <cellStyle name="Hipervínculo visitado" xfId="933" builtinId="9" hidden="1"/>
    <cellStyle name="Hipervínculo visitado" xfId="935" builtinId="9" hidden="1"/>
    <cellStyle name="Hipervínculo visitado" xfId="937" builtinId="9" hidden="1"/>
    <cellStyle name="Hipervínculo visitado" xfId="939" builtinId="9" hidden="1"/>
    <cellStyle name="Hipervínculo visitado" xfId="941" builtinId="9" hidden="1"/>
    <cellStyle name="Hipervínculo visitado" xfId="943" builtinId="9" hidden="1"/>
    <cellStyle name="Hipervínculo visitado" xfId="945" builtinId="9" hidden="1"/>
    <cellStyle name="Hipervínculo visitado" xfId="947" builtinId="9" hidden="1"/>
    <cellStyle name="Hipervínculo visitado" xfId="949" builtinId="9" hidden="1"/>
    <cellStyle name="Hipervínculo visitado" xfId="951" builtinId="9" hidden="1"/>
    <cellStyle name="Hipervínculo visitado" xfId="953" builtinId="9" hidden="1"/>
    <cellStyle name="Hipervínculo visitado" xfId="955" builtinId="9" hidden="1"/>
    <cellStyle name="Hipervínculo visitado" xfId="957" builtinId="9" hidden="1"/>
    <cellStyle name="Hipervínculo visitado" xfId="959" builtinId="9" hidden="1"/>
    <cellStyle name="Hipervínculo visitado" xfId="961" builtinId="9" hidden="1"/>
    <cellStyle name="Hipervínculo visitado" xfId="963" builtinId="9" hidden="1"/>
    <cellStyle name="Hipervínculo visitado" xfId="965" builtinId="9" hidden="1"/>
    <cellStyle name="Hipervínculo visitado" xfId="967" builtinId="9" hidden="1"/>
    <cellStyle name="Hipervínculo visitado" xfId="969" builtinId="9" hidden="1"/>
    <cellStyle name="Hipervínculo visitado" xfId="971" builtinId="9" hidden="1"/>
    <cellStyle name="Hipervínculo visitado" xfId="973" builtinId="9" hidden="1"/>
    <cellStyle name="Hipervínculo visitado" xfId="975" builtinId="9" hidden="1"/>
    <cellStyle name="Hipervínculo visitado" xfId="977" builtinId="9" hidden="1"/>
    <cellStyle name="Hipervínculo visitado" xfId="979" builtinId="9" hidden="1"/>
    <cellStyle name="Hipervínculo visitado" xfId="981" builtinId="9" hidden="1"/>
    <cellStyle name="Hipervínculo visitado" xfId="983" builtinId="9" hidden="1"/>
    <cellStyle name="Hipervínculo visitado" xfId="985" builtinId="9" hidden="1"/>
    <cellStyle name="Hipervínculo visitado" xfId="987" builtinId="9" hidden="1"/>
    <cellStyle name="Hipervínculo visitado" xfId="989" builtinId="9" hidden="1"/>
    <cellStyle name="Hipervínculo visitado" xfId="991" builtinId="9" hidden="1"/>
    <cellStyle name="Hipervínculo visitado" xfId="993" builtinId="9" hidden="1"/>
    <cellStyle name="Hipervínculo visitado" xfId="995" builtinId="9" hidden="1"/>
    <cellStyle name="Hipervínculo visitado" xfId="997" builtinId="9" hidden="1"/>
    <cellStyle name="Hipervínculo visitado" xfId="999" builtinId="9" hidden="1"/>
    <cellStyle name="Hipervínculo visitado" xfId="1001" builtinId="9" hidden="1"/>
    <cellStyle name="Hipervínculo visitado" xfId="1003" builtinId="9" hidden="1"/>
    <cellStyle name="Hipervínculo visitado" xfId="1005" builtinId="9" hidden="1"/>
    <cellStyle name="Hipervínculo visitado" xfId="1007" builtinId="9" hidden="1"/>
    <cellStyle name="Hipervínculo visitado" xfId="1009" builtinId="9" hidden="1"/>
    <cellStyle name="Hipervínculo visitado" xfId="1011" builtinId="9" hidden="1"/>
    <cellStyle name="Hipervínculo visitado" xfId="1013" builtinId="9" hidden="1"/>
    <cellStyle name="Hipervínculo visitado" xfId="1015" builtinId="9" hidden="1"/>
    <cellStyle name="Hipervínculo visitado" xfId="1017" builtinId="9" hidden="1"/>
    <cellStyle name="Hipervínculo visitado" xfId="1019" builtinId="9" hidden="1"/>
    <cellStyle name="Hipervínculo visitado" xfId="1021" builtinId="9" hidden="1"/>
    <cellStyle name="Hipervínculo visitado" xfId="1023" builtinId="9" hidden="1"/>
    <cellStyle name="Hipervínculo visitado" xfId="1025" builtinId="9" hidden="1"/>
    <cellStyle name="Hipervínculo visitado" xfId="1027" builtinId="9" hidden="1"/>
    <cellStyle name="Hipervínculo visitado" xfId="1029" builtinId="9" hidden="1"/>
    <cellStyle name="Hipervínculo visitado" xfId="1031" builtinId="9" hidden="1"/>
    <cellStyle name="Hipervínculo visitado" xfId="1033" builtinId="9" hidden="1"/>
    <cellStyle name="Hipervínculo visitado" xfId="1035" builtinId="9" hidden="1"/>
    <cellStyle name="Hipervínculo visitado" xfId="1037" builtinId="9" hidden="1"/>
    <cellStyle name="Hipervínculo visitado" xfId="1039" builtinId="9" hidden="1"/>
    <cellStyle name="Hipervínculo visitado" xfId="1041" builtinId="9" hidden="1"/>
    <cellStyle name="Hipervínculo visitado" xfId="1043" builtinId="9" hidden="1"/>
    <cellStyle name="Hipervínculo visitado" xfId="1045" builtinId="9" hidden="1"/>
    <cellStyle name="Hipervínculo visitado" xfId="1047" builtinId="9" hidden="1"/>
    <cellStyle name="Hipervínculo visitado" xfId="1049" builtinId="9" hidden="1"/>
    <cellStyle name="Hipervínculo visitado" xfId="1051" builtinId="9" hidden="1"/>
    <cellStyle name="Hipervínculo visitado" xfId="1053" builtinId="9" hidden="1"/>
    <cellStyle name="Hipervínculo visitado" xfId="1055" builtinId="9" hidden="1"/>
    <cellStyle name="Hipervínculo visitado" xfId="1057" builtinId="9" hidden="1"/>
    <cellStyle name="Hipervínculo visitado" xfId="1059" builtinId="9" hidden="1"/>
    <cellStyle name="Hipervínculo visitado" xfId="1061" builtinId="9" hidden="1"/>
    <cellStyle name="Hipervínculo visitado" xfId="1063" builtinId="9" hidden="1"/>
    <cellStyle name="Hipervínculo visitado" xfId="1065" builtinId="9" hidden="1"/>
    <cellStyle name="Hipervínculo visitado" xfId="1067" builtinId="9" hidden="1"/>
    <cellStyle name="Hipervínculo visitado" xfId="1069" builtinId="9" hidden="1"/>
    <cellStyle name="Hipervínculo visitado" xfId="1071" builtinId="9" hidden="1"/>
    <cellStyle name="Hipervínculo visitado" xfId="1073" builtinId="9" hidden="1"/>
    <cellStyle name="Hipervínculo visitado" xfId="1075" builtinId="9" hidden="1"/>
    <cellStyle name="Hipervínculo visitado" xfId="1077" builtinId="9" hidden="1"/>
    <cellStyle name="Hipervínculo visitado" xfId="1079" builtinId="9" hidden="1"/>
    <cellStyle name="Hipervínculo visitado" xfId="1081" builtinId="9" hidden="1"/>
    <cellStyle name="Hipervínculo visitado" xfId="1083" builtinId="9" hidden="1"/>
    <cellStyle name="Hipervínculo visitado" xfId="1085" builtinId="9" hidden="1"/>
    <cellStyle name="Hipervínculo visitado" xfId="1087" builtinId="9" hidden="1"/>
    <cellStyle name="Hipervínculo visitado" xfId="1089" builtinId="9" hidden="1"/>
    <cellStyle name="Hipervínculo visitado" xfId="1091" builtinId="9" hidden="1"/>
    <cellStyle name="Hipervínculo visitado" xfId="1093" builtinId="9" hidden="1"/>
    <cellStyle name="Hipervínculo visitado" xfId="1095" builtinId="9" hidden="1"/>
    <cellStyle name="Hipervínculo visitado" xfId="1097" builtinId="9" hidden="1"/>
    <cellStyle name="Hipervínculo visitado" xfId="1099" builtinId="9" hidden="1"/>
    <cellStyle name="Hipervínculo visitado" xfId="1101" builtinId="9" hidden="1"/>
    <cellStyle name="Hipervínculo visitado" xfId="1103" builtinId="9" hidden="1"/>
    <cellStyle name="Hipervínculo visitado" xfId="1105" builtinId="9" hidden="1"/>
    <cellStyle name="Hipervínculo visitado" xfId="1107" builtinId="9" hidden="1"/>
    <cellStyle name="Hipervínculo visitado" xfId="1109" builtinId="9" hidden="1"/>
    <cellStyle name="Hipervínculo visitado" xfId="1111" builtinId="9" hidden="1"/>
    <cellStyle name="Hipervínculo visitado" xfId="1113" builtinId="9" hidden="1"/>
    <cellStyle name="Hipervínculo visitado" xfId="1115" builtinId="9" hidden="1"/>
    <cellStyle name="Hipervínculo visitado" xfId="1117" builtinId="9" hidden="1"/>
    <cellStyle name="Hipervínculo visitado" xfId="1119" builtinId="9" hidden="1"/>
    <cellStyle name="Hipervínculo visitado" xfId="1121" builtinId="9" hidden="1"/>
    <cellStyle name="Hipervínculo visitado" xfId="1123" builtinId="9" hidden="1"/>
    <cellStyle name="Hipervínculo visitado" xfId="1125" builtinId="9" hidden="1"/>
    <cellStyle name="Hipervínculo visitado" xfId="1127" builtinId="9" hidden="1"/>
    <cellStyle name="Hipervínculo visitado" xfId="1129" builtinId="9" hidden="1"/>
    <cellStyle name="Hipervínculo visitado" xfId="1131" builtinId="9" hidden="1"/>
    <cellStyle name="Hipervínculo visitado" xfId="1133" builtinId="9" hidden="1"/>
    <cellStyle name="Hipervínculo visitado" xfId="1135" builtinId="9" hidden="1"/>
    <cellStyle name="Hipervínculo visitado" xfId="1137" builtinId="9" hidden="1"/>
    <cellStyle name="Hipervínculo visitado" xfId="1139" builtinId="9" hidden="1"/>
    <cellStyle name="Hipervínculo visitado" xfId="1141" builtinId="9" hidden="1"/>
    <cellStyle name="Hipervínculo visitado" xfId="1143" builtinId="9" hidden="1"/>
    <cellStyle name="Hipervínculo visitado" xfId="1145" builtinId="9" hidden="1"/>
    <cellStyle name="Hipervínculo visitado" xfId="1147" builtinId="9" hidden="1"/>
    <cellStyle name="Hipervínculo visitado" xfId="1149" builtinId="9" hidden="1"/>
    <cellStyle name="Hipervínculo visitado" xfId="1151" builtinId="9" hidden="1"/>
    <cellStyle name="Hipervínculo visitado" xfId="1153" builtinId="9" hidden="1"/>
    <cellStyle name="Hipervínculo visitado" xfId="1155" builtinId="9" hidden="1"/>
    <cellStyle name="Hipervínculo visitado" xfId="1157" builtinId="9" hidden="1"/>
    <cellStyle name="Hipervínculo visitado" xfId="1159" builtinId="9" hidden="1"/>
    <cellStyle name="Hipervínculo visitado" xfId="1161" builtinId="9" hidden="1"/>
    <cellStyle name="Hipervínculo visitado" xfId="1163" builtinId="9" hidden="1"/>
    <cellStyle name="Hipervínculo visitado" xfId="1165" builtinId="9" hidden="1"/>
    <cellStyle name="Hipervínculo visitado" xfId="1167" builtinId="9" hidden="1"/>
    <cellStyle name="Hipervínculo visitado" xfId="1169" builtinId="9" hidden="1"/>
    <cellStyle name="Hipervínculo visitado" xfId="1171" builtinId="9" hidden="1"/>
    <cellStyle name="Hipervínculo visitado" xfId="1173" builtinId="9" hidden="1"/>
    <cellStyle name="Hipervínculo visitado" xfId="1175" builtinId="9" hidden="1"/>
    <cellStyle name="Hipervínculo visitado" xfId="1177" builtinId="9" hidden="1"/>
    <cellStyle name="Hipervínculo visitado" xfId="1179" builtinId="9" hidden="1"/>
    <cellStyle name="Hipervínculo visitado" xfId="1181" builtinId="9" hidden="1"/>
    <cellStyle name="Hipervínculo visitado" xfId="1183" builtinId="9" hidden="1"/>
    <cellStyle name="Hipervínculo visitado" xfId="1185" builtinId="9" hidden="1"/>
    <cellStyle name="Hipervínculo visitado" xfId="1187" builtinId="9" hidden="1"/>
    <cellStyle name="Hipervínculo visitado" xfId="1189" builtinId="9" hidden="1"/>
    <cellStyle name="Hipervínculo visitado" xfId="1191" builtinId="9" hidden="1"/>
    <cellStyle name="Hipervínculo visitado" xfId="1193" builtinId="9" hidden="1"/>
    <cellStyle name="Hipervínculo visitado" xfId="1195" builtinId="9" hidden="1"/>
    <cellStyle name="Hipervínculo visitado" xfId="1197" builtinId="9" hidden="1"/>
    <cellStyle name="Hipervínculo visitado" xfId="1199" builtinId="9" hidden="1"/>
    <cellStyle name="Hipervínculo visitado" xfId="1201" builtinId="9" hidden="1"/>
    <cellStyle name="Hipervínculo visitado" xfId="1203" builtinId="9" hidden="1"/>
    <cellStyle name="Hipervínculo visitado" xfId="1205" builtinId="9" hidden="1"/>
    <cellStyle name="Hipervínculo visitado" xfId="1207" builtinId="9" hidden="1"/>
    <cellStyle name="Hipervínculo visitado" xfId="1209" builtinId="9" hidden="1"/>
    <cellStyle name="Hipervínculo visitado" xfId="1211" builtinId="9" hidden="1"/>
    <cellStyle name="Hipervínculo visitado" xfId="1213" builtinId="9" hidden="1"/>
    <cellStyle name="Hipervínculo visitado" xfId="1215" builtinId="9" hidden="1"/>
    <cellStyle name="Hipervínculo visitado" xfId="1217" builtinId="9" hidden="1"/>
    <cellStyle name="Hipervínculo visitado" xfId="1219" builtinId="9" hidden="1"/>
    <cellStyle name="Hipervínculo visitado" xfId="1221" builtinId="9" hidden="1"/>
    <cellStyle name="Hipervínculo visitado" xfId="1223" builtinId="9" hidden="1"/>
    <cellStyle name="Hipervínculo visitado" xfId="1225" builtinId="9" hidden="1"/>
    <cellStyle name="Hipervínculo visitado" xfId="1227" builtinId="9" hidden="1"/>
    <cellStyle name="Hipervínculo visitado" xfId="1229" builtinId="9" hidden="1"/>
    <cellStyle name="Hipervínculo visitado" xfId="1231" builtinId="9" hidden="1"/>
    <cellStyle name="Hipervínculo visitado" xfId="1233" builtinId="9" hidden="1"/>
    <cellStyle name="Hipervínculo visitado" xfId="1235" builtinId="9" hidden="1"/>
    <cellStyle name="Hipervínculo visitado" xfId="1237" builtinId="9" hidden="1"/>
    <cellStyle name="Hipervínculo visitado" xfId="1239" builtinId="9" hidden="1"/>
    <cellStyle name="Hipervínculo visitado" xfId="1241" builtinId="9" hidden="1"/>
    <cellStyle name="Hipervínculo visitado" xfId="1243" builtinId="9" hidden="1"/>
    <cellStyle name="Hipervínculo visitado" xfId="1245" builtinId="9" hidden="1"/>
    <cellStyle name="Hipervínculo visitado" xfId="1247" builtinId="9" hidden="1"/>
    <cellStyle name="Hipervínculo visitado" xfId="1249" builtinId="9" hidden="1"/>
    <cellStyle name="Hipervínculo visitado" xfId="1251" builtinId="9" hidden="1"/>
    <cellStyle name="Hipervínculo visitado" xfId="1253" builtinId="9" hidden="1"/>
    <cellStyle name="Hipervínculo visitado" xfId="1255" builtinId="9" hidden="1"/>
    <cellStyle name="Hipervínculo visitado" xfId="1257" builtinId="9" hidden="1"/>
    <cellStyle name="Hipervínculo visitado" xfId="1259" builtinId="9" hidden="1"/>
    <cellStyle name="Hipervínculo visitado" xfId="1261" builtinId="9" hidden="1"/>
    <cellStyle name="Hipervínculo visitado" xfId="1263" builtinId="9" hidden="1"/>
    <cellStyle name="Hipervínculo visitado" xfId="1265" builtinId="9" hidden="1"/>
    <cellStyle name="Hipervínculo visitado" xfId="1267" builtinId="9" hidden="1"/>
    <cellStyle name="Hipervínculo visitado" xfId="1269" builtinId="9" hidden="1"/>
    <cellStyle name="Hipervínculo visitado" xfId="1271" builtinId="9" hidden="1"/>
    <cellStyle name="Hipervínculo visitado" xfId="1273" builtinId="9" hidden="1"/>
    <cellStyle name="Hipervínculo visitado" xfId="1275" builtinId="9" hidden="1"/>
    <cellStyle name="Hipervínculo visitado" xfId="1277" builtinId="9" hidden="1"/>
    <cellStyle name="Hipervínculo visitado" xfId="1279" builtinId="9" hidden="1"/>
    <cellStyle name="Hipervínculo visitado" xfId="1281" builtinId="9" hidden="1"/>
    <cellStyle name="Hipervínculo visitado" xfId="1283" builtinId="9" hidden="1"/>
    <cellStyle name="Hipervínculo visitado" xfId="1285" builtinId="9" hidden="1"/>
    <cellStyle name="Hipervínculo visitado" xfId="1287" builtinId="9" hidden="1"/>
    <cellStyle name="Hipervínculo visitado" xfId="1289" builtinId="9" hidden="1"/>
    <cellStyle name="Hipervínculo visitado" xfId="1291" builtinId="9" hidden="1"/>
    <cellStyle name="Hipervínculo visitado" xfId="1293" builtinId="9" hidden="1"/>
    <cellStyle name="Hipervínculo visitado" xfId="1295" builtinId="9" hidden="1"/>
    <cellStyle name="Hipervínculo visitado" xfId="1297" builtinId="9" hidden="1"/>
    <cellStyle name="Hipervínculo visitado" xfId="1299" builtinId="9" hidden="1"/>
    <cellStyle name="Hipervínculo visitado" xfId="1301" builtinId="9" hidden="1"/>
    <cellStyle name="Hipervínculo visitado" xfId="1303" builtinId="9" hidden="1"/>
    <cellStyle name="Hipervínculo visitado" xfId="1305" builtinId="9" hidden="1"/>
    <cellStyle name="Hipervínculo visitado" xfId="1307" builtinId="9" hidden="1"/>
    <cellStyle name="Hipervínculo visitado" xfId="1309" builtinId="9" hidden="1"/>
    <cellStyle name="Hipervínculo visitado" xfId="1311" builtinId="9" hidden="1"/>
    <cellStyle name="Hipervínculo visitado" xfId="1313" builtinId="9" hidden="1"/>
    <cellStyle name="Hipervínculo visitado" xfId="1315" builtinId="9" hidden="1"/>
    <cellStyle name="Hipervínculo visitado" xfId="1317" builtinId="9" hidden="1"/>
    <cellStyle name="Hipervínculo visitado" xfId="1319" builtinId="9" hidden="1"/>
    <cellStyle name="Hipervínculo visitado" xfId="1321" builtinId="9" hidden="1"/>
    <cellStyle name="Hipervínculo visitado" xfId="1328" builtinId="9" hidden="1"/>
    <cellStyle name="Hipervínculo visitado" xfId="1330" builtinId="9" hidden="1"/>
    <cellStyle name="Hipervínculo visitado" xfId="1332" builtinId="9" hidden="1"/>
    <cellStyle name="Hipervínculo visitado" xfId="1334" builtinId="9" hidden="1"/>
    <cellStyle name="Hipervínculo visitado" xfId="1336" builtinId="9" hidden="1"/>
    <cellStyle name="Hipervínculo visitado" xfId="1338" builtinId="9" hidden="1"/>
    <cellStyle name="Hipervínculo visitado" xfId="1340" builtinId="9" hidden="1"/>
    <cellStyle name="Hipervínculo visitado" xfId="1342" builtinId="9" hidden="1"/>
    <cellStyle name="Hipervínculo visitado" xfId="1344" builtinId="9" hidden="1"/>
    <cellStyle name="Hipervínculo visitado" xfId="1346" builtinId="9" hidden="1"/>
    <cellStyle name="Hipervínculo visitado" xfId="1348" builtinId="9" hidden="1"/>
    <cellStyle name="Hipervínculo visitado" xfId="1350" builtinId="9" hidden="1"/>
    <cellStyle name="Hipervínculo visitado" xfId="1352" builtinId="9" hidden="1"/>
    <cellStyle name="Hipervínculo visitado" xfId="1354" builtinId="9" hidden="1"/>
    <cellStyle name="Hipervínculo visitado" xfId="1356" builtinId="9" hidden="1"/>
    <cellStyle name="Hipervínculo visitado" xfId="1358" builtinId="9" hidden="1"/>
    <cellStyle name="Hipervínculo visitado" xfId="1360" builtinId="9" hidden="1"/>
    <cellStyle name="Hipervínculo visitado" xfId="1362" builtinId="9" hidden="1"/>
    <cellStyle name="Hipervínculo visitado" xfId="1364" builtinId="9" hidden="1"/>
    <cellStyle name="Hipervínculo visitado" xfId="1366" builtinId="9" hidden="1"/>
    <cellStyle name="Hipervínculo visitado" xfId="1368" builtinId="9" hidden="1"/>
    <cellStyle name="Hipervínculo visitado" xfId="1370" builtinId="9" hidden="1"/>
    <cellStyle name="Hipervínculo visitado" xfId="1372" builtinId="9" hidden="1"/>
    <cellStyle name="Hipervínculo visitado" xfId="1374" builtinId="9" hidden="1"/>
    <cellStyle name="Hipervínculo visitado" xfId="1376" builtinId="9" hidden="1"/>
    <cellStyle name="Hipervínculo visitado" xfId="1378" builtinId="9" hidden="1"/>
    <cellStyle name="Hipervínculo visitado" xfId="1380" builtinId="9" hidden="1"/>
    <cellStyle name="Hipervínculo visitado" xfId="1382" builtinId="9" hidden="1"/>
    <cellStyle name="Hipervínculo visitado" xfId="1384" builtinId="9" hidden="1"/>
    <cellStyle name="Hipervínculo visitado" xfId="1386" builtinId="9" hidden="1"/>
    <cellStyle name="Hipervínculo visitado" xfId="1388" builtinId="9" hidden="1"/>
    <cellStyle name="Hipervínculo visitado" xfId="1390" builtinId="9" hidden="1"/>
    <cellStyle name="Hipervínculo visitado" xfId="1392" builtinId="9" hidden="1"/>
    <cellStyle name="Hipervínculo visitado" xfId="1394" builtinId="9" hidden="1"/>
    <cellStyle name="Hipervínculo visitado" xfId="1396" builtinId="9" hidden="1"/>
    <cellStyle name="Hipervínculo visitado" xfId="1398" builtinId="9" hidden="1"/>
    <cellStyle name="Hipervínculo visitado" xfId="1400" builtinId="9" hidden="1"/>
    <cellStyle name="Hipervínculo visitado" xfId="1402" builtinId="9" hidden="1"/>
    <cellStyle name="Hipervínculo visitado" xfId="1404" builtinId="9" hidden="1"/>
    <cellStyle name="Hipervínculo visitado" xfId="1406" builtinId="9" hidden="1"/>
    <cellStyle name="Hipervínculo visitado" xfId="1408" builtinId="9" hidden="1"/>
    <cellStyle name="Hipervínculo visitado" xfId="1410" builtinId="9" hidden="1"/>
    <cellStyle name="Hipervínculo visitado" xfId="1412" builtinId="9" hidden="1"/>
    <cellStyle name="Hipervínculo visitado" xfId="1414" builtinId="9" hidden="1"/>
    <cellStyle name="Hipervínculo visitado" xfId="1416" builtinId="9" hidden="1"/>
    <cellStyle name="Hipervínculo visitado" xfId="1418" builtinId="9" hidden="1"/>
    <cellStyle name="Hipervínculo visitado" xfId="1420" builtinId="9" hidden="1"/>
    <cellStyle name="Hipervínculo visitado" xfId="1422" builtinId="9" hidden="1"/>
    <cellStyle name="Hipervínculo visitado" xfId="1424" builtinId="9" hidden="1"/>
    <cellStyle name="Hipervínculo visitado" xfId="1426" builtinId="9" hidden="1"/>
    <cellStyle name="Hipervínculo visitado" xfId="1428" builtinId="9" hidden="1"/>
    <cellStyle name="Hipervínculo visitado" xfId="1430" builtinId="9" hidden="1"/>
    <cellStyle name="Hipervínculo visitado" xfId="1432" builtinId="9" hidden="1"/>
    <cellStyle name="Hipervínculo visitado" xfId="1434" builtinId="9" hidden="1"/>
    <cellStyle name="Hipervínculo visitado" xfId="1436" builtinId="9" hidden="1"/>
    <cellStyle name="Hipervínculo visitado" xfId="1438" builtinId="9" hidden="1"/>
    <cellStyle name="Hipervínculo visitado" xfId="1440" builtinId="9" hidden="1"/>
    <cellStyle name="Hipervínculo visitado" xfId="1442" builtinId="9" hidden="1"/>
    <cellStyle name="Hipervínculo visitado" xfId="1444" builtinId="9" hidden="1"/>
    <cellStyle name="Hipervínculo visitado" xfId="1446" builtinId="9" hidden="1"/>
    <cellStyle name="Hipervínculo visitado" xfId="1448" builtinId="9" hidden="1"/>
    <cellStyle name="Hipervínculo visitado" xfId="1450" builtinId="9" hidden="1"/>
    <cellStyle name="Hipervínculo visitado" xfId="1452" builtinId="9" hidden="1"/>
    <cellStyle name="Hipervínculo visitado" xfId="1454" builtinId="9" hidden="1"/>
    <cellStyle name="Hipervínculo visitado" xfId="1456" builtinId="9" hidden="1"/>
    <cellStyle name="Hipervínculo visitado" xfId="1458" builtinId="9" hidden="1"/>
    <cellStyle name="Hipervínculo visitado" xfId="1460" builtinId="9" hidden="1"/>
    <cellStyle name="Hipervínculo visitado" xfId="1462" builtinId="9" hidden="1"/>
    <cellStyle name="Hipervínculo visitado" xfId="1464" builtinId="9" hidden="1"/>
    <cellStyle name="Hipervínculo visitado" xfId="1466" builtinId="9" hidden="1"/>
    <cellStyle name="Hipervínculo visitado" xfId="1468" builtinId="9" hidden="1"/>
    <cellStyle name="Hipervínculo visitado" xfId="1470" builtinId="9" hidden="1"/>
    <cellStyle name="Hipervínculo visitado" xfId="1472" builtinId="9" hidden="1"/>
    <cellStyle name="Hipervínculo visitado" xfId="1474" builtinId="9" hidden="1"/>
    <cellStyle name="Hipervínculo visitado" xfId="1476" builtinId="9" hidden="1"/>
    <cellStyle name="Hipervínculo visitado" xfId="1478" builtinId="9" hidden="1"/>
    <cellStyle name="Hipervínculo visitado" xfId="1480" builtinId="9" hidden="1"/>
    <cellStyle name="Hipervínculo visitado" xfId="1482" builtinId="9" hidden="1"/>
    <cellStyle name="Hipervínculo visitado" xfId="1484" builtinId="9" hidden="1"/>
    <cellStyle name="Hipervínculo visitado" xfId="1486" builtinId="9" hidden="1"/>
    <cellStyle name="Hipervínculo visitado" xfId="1488" builtinId="9" hidden="1"/>
    <cellStyle name="Hipervínculo visitado" xfId="1491" builtinId="9" hidden="1"/>
    <cellStyle name="Hipervínculo visitado" xfId="1495" builtinId="9" hidden="1"/>
    <cellStyle name="Hipervínculo visitado" xfId="1499" builtinId="9" hidden="1"/>
    <cellStyle name="Hipervínculo visitado" xfId="1503" builtinId="9" hidden="1"/>
    <cellStyle name="Hipervínculo visitado" xfId="1507" builtinId="9" hidden="1"/>
    <cellStyle name="Hipervínculo visitado" xfId="1511" builtinId="9" hidden="1"/>
    <cellStyle name="Hipervínculo visitado" xfId="1515" builtinId="9" hidden="1"/>
    <cellStyle name="Hipervínculo visitado" xfId="1519" builtinId="9" hidden="1"/>
    <cellStyle name="Hipervínculo visitado" xfId="1523" builtinId="9" hidden="1"/>
    <cellStyle name="Hipervínculo visitado" xfId="1527" builtinId="9" hidden="1"/>
    <cellStyle name="Hipervínculo visitado" xfId="1531" builtinId="9" hidden="1"/>
    <cellStyle name="Hipervínculo visitado" xfId="1535" builtinId="9" hidden="1"/>
    <cellStyle name="Hipervínculo visitado" xfId="1539" builtinId="9" hidden="1"/>
    <cellStyle name="Hipervínculo visitado" xfId="1543" builtinId="9" hidden="1"/>
    <cellStyle name="Hipervínculo visitado" xfId="1547" builtinId="9" hidden="1"/>
    <cellStyle name="Hipervínculo visitado" xfId="1551" builtinId="9" hidden="1"/>
    <cellStyle name="Hipervínculo visitado" xfId="1555" builtinId="9" hidden="1"/>
    <cellStyle name="Hipervínculo visitado" xfId="1559" builtinId="9" hidden="1"/>
    <cellStyle name="Hipervínculo visitado" xfId="1563" builtinId="9" hidden="1"/>
    <cellStyle name="Hipervínculo visitado" xfId="1567" builtinId="9" hidden="1"/>
    <cellStyle name="Hipervínculo visitado" xfId="1571" builtinId="9" hidden="1"/>
    <cellStyle name="Hipervínculo visitado" xfId="1575" builtinId="9" hidden="1"/>
    <cellStyle name="Hipervínculo visitado" xfId="1579" builtinId="9" hidden="1"/>
    <cellStyle name="Hipervínculo visitado" xfId="1583" builtinId="9" hidden="1"/>
    <cellStyle name="Hipervínculo visitado" xfId="1587" builtinId="9" hidden="1"/>
    <cellStyle name="Hipervínculo visitado" xfId="1591" builtinId="9" hidden="1"/>
    <cellStyle name="Hipervínculo visitado" xfId="1595" builtinId="9" hidden="1"/>
    <cellStyle name="Hipervínculo visitado" xfId="1599" builtinId="9" hidden="1"/>
    <cellStyle name="Hipervínculo visitado" xfId="1603" builtinId="9" hidden="1"/>
    <cellStyle name="Hipervínculo visitado" xfId="1607" builtinId="9" hidden="1"/>
    <cellStyle name="Hipervínculo visitado" xfId="1611" builtinId="9" hidden="1"/>
    <cellStyle name="Hipervínculo visitado" xfId="1615" builtinId="9" hidden="1"/>
    <cellStyle name="Hipervínculo visitado" xfId="1619" builtinId="9" hidden="1"/>
    <cellStyle name="Hipervínculo visitado" xfId="1623" builtinId="9" hidden="1"/>
    <cellStyle name="Hipervínculo visitado" xfId="1627" builtinId="9" hidden="1"/>
    <cellStyle name="Hipervínculo visitado" xfId="1631" builtinId="9" hidden="1"/>
    <cellStyle name="Hipervínculo visitado" xfId="1635" builtinId="9" hidden="1"/>
    <cellStyle name="Hipervínculo visitado" xfId="1639" builtinId="9" hidden="1"/>
    <cellStyle name="Hipervínculo visitado" xfId="1643" builtinId="9" hidden="1"/>
    <cellStyle name="Hipervínculo visitado" xfId="1647" builtinId="9" hidden="1"/>
    <cellStyle name="Hipervínculo visitado" xfId="1651" builtinId="9" hidden="1"/>
    <cellStyle name="Hipervínculo visitado" xfId="1655" builtinId="9" hidden="1"/>
    <cellStyle name="Hipervínculo visitado" xfId="1659" builtinId="9" hidden="1"/>
    <cellStyle name="Hipervínculo visitado" xfId="1663" builtinId="9" hidden="1"/>
    <cellStyle name="Hipervínculo visitado" xfId="1667" builtinId="9" hidden="1"/>
    <cellStyle name="Hipervínculo visitado" xfId="1671" builtinId="9" hidden="1"/>
    <cellStyle name="Hipervínculo visitado" xfId="1675" builtinId="9" hidden="1"/>
    <cellStyle name="Hipervínculo visitado" xfId="1679" builtinId="9" hidden="1"/>
    <cellStyle name="Hipervínculo visitado" xfId="1683" builtinId="9" hidden="1"/>
    <cellStyle name="Hipervínculo visitado" xfId="1687" builtinId="9" hidden="1"/>
    <cellStyle name="Hipervínculo visitado" xfId="1691" builtinId="9" hidden="1"/>
    <cellStyle name="Hipervínculo visitado" xfId="1695" builtinId="9" hidden="1"/>
    <cellStyle name="Hipervínculo visitado" xfId="1699" builtinId="9" hidden="1"/>
    <cellStyle name="Hipervínculo visitado" xfId="1703" builtinId="9" hidden="1"/>
    <cellStyle name="Hipervínculo visitado" xfId="1707" builtinId="9" hidden="1"/>
    <cellStyle name="Hipervínculo visitado" xfId="1711" builtinId="9" hidden="1"/>
    <cellStyle name="Hipervínculo visitado" xfId="1715" builtinId="9" hidden="1"/>
    <cellStyle name="Hipervínculo visitado" xfId="1719" builtinId="9" hidden="1"/>
    <cellStyle name="Hipervínculo visitado" xfId="1723" builtinId="9" hidden="1"/>
    <cellStyle name="Hipervínculo visitado" xfId="1727" builtinId="9" hidden="1"/>
    <cellStyle name="Hipervínculo visitado" xfId="1731" builtinId="9" hidden="1"/>
    <cellStyle name="Hipervínculo visitado" xfId="1735" builtinId="9" hidden="1"/>
    <cellStyle name="Hipervínculo visitado" xfId="1739" builtinId="9" hidden="1"/>
    <cellStyle name="Hipervínculo visitado" xfId="1743" builtinId="9" hidden="1"/>
    <cellStyle name="Hipervínculo visitado" xfId="1747" builtinId="9" hidden="1"/>
    <cellStyle name="Hipervínculo visitado" xfId="1751" builtinId="9" hidden="1"/>
    <cellStyle name="Hipervínculo visitado" xfId="1755" builtinId="9" hidden="1"/>
    <cellStyle name="Hipervínculo visitado" xfId="1759" builtinId="9" hidden="1"/>
    <cellStyle name="Hipervínculo visitado" xfId="1763" builtinId="9" hidden="1"/>
    <cellStyle name="Hipervínculo visitado" xfId="1767" builtinId="9" hidden="1"/>
    <cellStyle name="Hipervínculo visitado" xfId="1771" builtinId="9" hidden="1"/>
    <cellStyle name="Hipervínculo visitado" xfId="1775" builtinId="9" hidden="1"/>
    <cellStyle name="Hipervínculo visitado" xfId="1779" builtinId="9" hidden="1"/>
    <cellStyle name="Hipervínculo visitado" xfId="1783" builtinId="9" hidden="1"/>
    <cellStyle name="Hipervínculo visitado" xfId="1787" builtinId="9" hidden="1"/>
    <cellStyle name="Hipervínculo visitado" xfId="1791" builtinId="9" hidden="1"/>
    <cellStyle name="Hipervínculo visitado" xfId="1795" builtinId="9" hidden="1"/>
    <cellStyle name="Hipervínculo visitado" xfId="1799" builtinId="9" hidden="1"/>
    <cellStyle name="Hipervínculo visitado" xfId="1803" builtinId="9" hidden="1"/>
    <cellStyle name="Hipervínculo visitado" xfId="1807" builtinId="9" hidden="1"/>
    <cellStyle name="Hipervínculo visitado" xfId="1811" builtinId="9" hidden="1"/>
    <cellStyle name="Hipervínculo visitado" xfId="1815" builtinId="9" hidden="1"/>
    <cellStyle name="Hipervínculo visitado" xfId="1819" builtinId="9" hidden="1"/>
    <cellStyle name="Hipervínculo visitado" xfId="1823" builtinId="9" hidden="1"/>
    <cellStyle name="Hipervínculo visitado" xfId="1827" builtinId="9" hidden="1"/>
    <cellStyle name="Hipervínculo visitado" xfId="1831" builtinId="9" hidden="1"/>
    <cellStyle name="Hipervínculo visitado" xfId="1835" builtinId="9" hidden="1"/>
    <cellStyle name="Hipervínculo visitado" xfId="1839" builtinId="9" hidden="1"/>
    <cellStyle name="Hipervínculo visitado" xfId="1843" builtinId="9" hidden="1"/>
    <cellStyle name="Hipervínculo visitado" xfId="1847" builtinId="9" hidden="1"/>
    <cellStyle name="Hipervínculo visitado" xfId="1851" builtinId="9" hidden="1"/>
    <cellStyle name="Hipervínculo visitado" xfId="1855" builtinId="9" hidden="1"/>
    <cellStyle name="Hipervínculo visitado" xfId="1859" builtinId="9" hidden="1"/>
    <cellStyle name="Hipervínculo visitado" xfId="1861" builtinId="9" hidden="1"/>
    <cellStyle name="Hipervínculo visitado" xfId="1863" builtinId="9" hidden="1"/>
    <cellStyle name="Hipervínculo visitado" xfId="1865" builtinId="9" hidden="1"/>
    <cellStyle name="Hipervínculo visitado" xfId="1867" builtinId="9" hidden="1"/>
    <cellStyle name="Hipervínculo visitado" xfId="1869" builtinId="9" hidden="1"/>
    <cellStyle name="Hipervínculo visitado" xfId="1871" builtinId="9" hidden="1"/>
    <cellStyle name="Hipervínculo visitado" xfId="1873" builtinId="9" hidden="1"/>
    <cellStyle name="Hipervínculo visitado" xfId="1875" builtinId="9" hidden="1"/>
    <cellStyle name="Hipervínculo visitado" xfId="1877" builtinId="9" hidden="1"/>
    <cellStyle name="Hipervínculo visitado" xfId="1879" builtinId="9" hidden="1"/>
    <cellStyle name="Hipervínculo visitado" xfId="1881" builtinId="9" hidden="1"/>
    <cellStyle name="Hipervínculo visitado" xfId="1883" builtinId="9" hidden="1"/>
    <cellStyle name="Hipervínculo visitado" xfId="1885" builtinId="9" hidden="1"/>
    <cellStyle name="Hipervínculo visitado" xfId="1887" builtinId="9" hidden="1"/>
    <cellStyle name="Hipervínculo visitado" xfId="1889" builtinId="9" hidden="1"/>
    <cellStyle name="Hipervínculo visitado" xfId="1891" builtinId="9" hidden="1"/>
    <cellStyle name="Hipervínculo visitado" xfId="1893" builtinId="9" hidden="1"/>
    <cellStyle name="Hipervínculo visitado" xfId="1895" builtinId="9" hidden="1"/>
    <cellStyle name="Hipervínculo visitado" xfId="1897" builtinId="9" hidden="1"/>
    <cellStyle name="Hipervínculo visitado" xfId="1899" builtinId="9" hidden="1"/>
    <cellStyle name="Hipervínculo visitado" xfId="1901" builtinId="9" hidden="1"/>
    <cellStyle name="Hipervínculo visitado" xfId="1903" builtinId="9" hidden="1"/>
    <cellStyle name="Hipervínculo visitado" xfId="1905" builtinId="9" hidden="1"/>
    <cellStyle name="Hipervínculo visitado" xfId="1907" builtinId="9" hidden="1"/>
    <cellStyle name="Hipervínculo visitado" xfId="1909" builtinId="9" hidden="1"/>
    <cellStyle name="Hipervínculo visitado" xfId="1911" builtinId="9" hidden="1"/>
    <cellStyle name="Hipervínculo visitado" xfId="1913" builtinId="9" hidden="1"/>
    <cellStyle name="Hipervínculo visitado" xfId="1915" builtinId="9" hidden="1"/>
    <cellStyle name="Hipervínculo visitado" xfId="1917" builtinId="9" hidden="1"/>
    <cellStyle name="Hipervínculo visitado" xfId="1919" builtinId="9" hidden="1"/>
    <cellStyle name="Hipervínculo visitado" xfId="1921" builtinId="9" hidden="1"/>
    <cellStyle name="Hipervínculo visitado" xfId="1923" builtinId="9" hidden="1"/>
    <cellStyle name="Hipervínculo visitado" xfId="1925" builtinId="9" hidden="1"/>
    <cellStyle name="Hipervínculo visitado" xfId="1927" builtinId="9" hidden="1"/>
    <cellStyle name="Hipervínculo visitado" xfId="1929" builtinId="9" hidden="1"/>
    <cellStyle name="Hipervínculo visitado" xfId="1931" builtinId="9" hidden="1"/>
    <cellStyle name="Hipervínculo visitado" xfId="1933" builtinId="9" hidden="1"/>
    <cellStyle name="Hipervínculo visitado" xfId="1935" builtinId="9" hidden="1"/>
    <cellStyle name="Hipervínculo visitado" xfId="1937" builtinId="9" hidden="1"/>
    <cellStyle name="Hipervínculo visitado" xfId="1939" builtinId="9" hidden="1"/>
    <cellStyle name="Hipervínculo visitado" xfId="1941" builtinId="9" hidden="1"/>
    <cellStyle name="Hipervínculo visitado" xfId="1943" builtinId="9" hidden="1"/>
    <cellStyle name="Hipervínculo visitado" xfId="1945" builtinId="9" hidden="1"/>
    <cellStyle name="Hipervínculo visitado" xfId="1947" builtinId="9" hidden="1"/>
    <cellStyle name="Hipervínculo visitado" xfId="1949" builtinId="9" hidden="1"/>
    <cellStyle name="Hipervínculo visitado" xfId="1951" builtinId="9" hidden="1"/>
    <cellStyle name="Hipervínculo visitado" xfId="1953" builtinId="9" hidden="1"/>
    <cellStyle name="Hipervínculo visitado" xfId="1955" builtinId="9" hidden="1"/>
    <cellStyle name="Hipervínculo visitado" xfId="1957" builtinId="9" hidden="1"/>
    <cellStyle name="Hipervínculo visitado" xfId="1959" builtinId="9" hidden="1"/>
    <cellStyle name="Hipervínculo visitado" xfId="1961" builtinId="9" hidden="1"/>
    <cellStyle name="Hipervínculo visitado" xfId="1963" builtinId="9" hidden="1"/>
    <cellStyle name="Hipervínculo visitado" xfId="1965" builtinId="9" hidden="1"/>
    <cellStyle name="Hipervínculo visitado" xfId="1967" builtinId="9" hidden="1"/>
    <cellStyle name="Hipervínculo visitado" xfId="1969" builtinId="9" hidden="1"/>
    <cellStyle name="Hipervínculo visitado" xfId="1971" builtinId="9" hidden="1"/>
    <cellStyle name="Hipervínculo visitado" xfId="1973" builtinId="9" hidden="1"/>
    <cellStyle name="Hipervínculo visitado" xfId="1975" builtinId="9" hidden="1"/>
    <cellStyle name="Hipervínculo visitado" xfId="1977" builtinId="9" hidden="1"/>
    <cellStyle name="Hipervínculo visitado" xfId="1979" builtinId="9" hidden="1"/>
    <cellStyle name="Hipervínculo visitado" xfId="1981" builtinId="9" hidden="1"/>
    <cellStyle name="Hipervínculo visitado" xfId="1983" builtinId="9" hidden="1"/>
    <cellStyle name="Hipervínculo visitado" xfId="1985" builtinId="9" hidden="1"/>
    <cellStyle name="Hipervínculo visitado" xfId="1987" builtinId="9" hidden="1"/>
    <cellStyle name="Hipervínculo visitado" xfId="1989" builtinId="9" hidden="1"/>
    <cellStyle name="Hipervínculo visitado" xfId="1991" builtinId="9" hidden="1"/>
    <cellStyle name="Hipervínculo visitado" xfId="1993" builtinId="9" hidden="1"/>
    <cellStyle name="Hipervínculo visitado" xfId="1995" builtinId="9" hidden="1"/>
    <cellStyle name="Hipervínculo visitado" xfId="1997" builtinId="9" hidden="1"/>
    <cellStyle name="Hipervínculo visitado" xfId="1999" builtinId="9" hidden="1"/>
    <cellStyle name="Hipervínculo visitado" xfId="2001" builtinId="9" hidden="1"/>
    <cellStyle name="Hipervínculo visitado" xfId="2003" builtinId="9" hidden="1"/>
    <cellStyle name="Hipervínculo visitado" xfId="2005" builtinId="9" hidden="1"/>
    <cellStyle name="Hipervínculo visitado" xfId="2007" builtinId="9" hidden="1"/>
    <cellStyle name="Hipervínculo visitado" xfId="2009" builtinId="9" hidden="1"/>
    <cellStyle name="Hipervínculo visitado" xfId="2011" builtinId="9" hidden="1"/>
    <cellStyle name="Hipervínculo visitado" xfId="2013" builtinId="9" hidden="1"/>
    <cellStyle name="Hipervínculo visitado" xfId="2015" builtinId="9" hidden="1"/>
    <cellStyle name="Hipervínculo visitado" xfId="2017" builtinId="9" hidden="1"/>
    <cellStyle name="Hipervínculo visitado" xfId="2019" builtinId="9" hidden="1"/>
    <cellStyle name="Hipervínculo visitado" xfId="2021" builtinId="9" hidden="1"/>
    <cellStyle name="Hipervínculo visitado" xfId="2023" builtinId="9" hidden="1"/>
    <cellStyle name="Hipervínculo visitado" xfId="2025" builtinId="9" hidden="1"/>
    <cellStyle name="Hipervínculo visitado" xfId="2027" builtinId="9" hidden="1"/>
    <cellStyle name="Hipervínculo visitado" xfId="2029" builtinId="9" hidden="1"/>
    <cellStyle name="Hipervínculo visitado" xfId="2031" builtinId="9" hidden="1"/>
    <cellStyle name="Hipervínculo visitado" xfId="2033" builtinId="9" hidden="1"/>
    <cellStyle name="Hipervínculo visitado" xfId="2035" builtinId="9" hidden="1"/>
    <cellStyle name="Hipervínculo visitado" xfId="2037" builtinId="9" hidden="1"/>
    <cellStyle name="Hipervínculo visitado" xfId="2039" builtinId="9" hidden="1"/>
    <cellStyle name="Hipervínculo visitado" xfId="2041" builtinId="9" hidden="1"/>
    <cellStyle name="Hipervínculo visitado" xfId="2043" builtinId="9" hidden="1"/>
    <cellStyle name="Hipervínculo visitado" xfId="2045" builtinId="9" hidden="1"/>
    <cellStyle name="Hipervínculo visitado" xfId="2047" builtinId="9" hidden="1"/>
    <cellStyle name="Hipervínculo visitado" xfId="2049" builtinId="9" hidden="1"/>
    <cellStyle name="Hipervínculo visitado" xfId="2051" builtinId="9" hidden="1"/>
    <cellStyle name="Hipervínculo visitado" xfId="2053" builtinId="9" hidden="1"/>
    <cellStyle name="Hipervínculo visitado" xfId="2055" builtinId="9" hidden="1"/>
    <cellStyle name="Hipervínculo visitado" xfId="2057" builtinId="9" hidden="1"/>
    <cellStyle name="Hipervínculo visitado" xfId="2059" builtinId="9" hidden="1"/>
    <cellStyle name="Hipervínculo visitado" xfId="2061" builtinId="9" hidden="1"/>
    <cellStyle name="Hipervínculo visitado" xfId="2063" builtinId="9" hidden="1"/>
    <cellStyle name="Hipervínculo visitado" xfId="2065" builtinId="9" hidden="1"/>
    <cellStyle name="Hipervínculo visitado" xfId="2067" builtinId="9" hidden="1"/>
    <cellStyle name="Hipervínculo visitado" xfId="2069" builtinId="9" hidden="1"/>
    <cellStyle name="Hipervínculo visitado" xfId="2071" builtinId="9" hidden="1"/>
    <cellStyle name="Hipervínculo visitado" xfId="2073" builtinId="9" hidden="1"/>
    <cellStyle name="Hipervínculo visitado" xfId="2075" builtinId="9" hidden="1"/>
    <cellStyle name="Hipervínculo visitado" xfId="2077" builtinId="9" hidden="1"/>
    <cellStyle name="Hipervínculo visitado" xfId="2079" builtinId="9" hidden="1"/>
    <cellStyle name="Hipervínculo visitado" xfId="2081" builtinId="9" hidden="1"/>
    <cellStyle name="Hipervínculo visitado" xfId="2083" builtinId="9" hidden="1"/>
    <cellStyle name="Hipervínculo visitado" xfId="2085" builtinId="9" hidden="1"/>
    <cellStyle name="Hipervínculo visitado" xfId="2087" builtinId="9" hidden="1"/>
    <cellStyle name="Hipervínculo visitado" xfId="2089" builtinId="9" hidden="1"/>
    <cellStyle name="Hipervínculo visitado" xfId="2091" builtinId="9" hidden="1"/>
    <cellStyle name="Hipervínculo visitado" xfId="2093" builtinId="9" hidden="1"/>
    <cellStyle name="Hipervínculo visitado" xfId="2095" builtinId="9" hidden="1"/>
    <cellStyle name="Hipervínculo visitado" xfId="2097" builtinId="9" hidden="1"/>
    <cellStyle name="Hipervínculo visitado" xfId="2099" builtinId="9" hidden="1"/>
    <cellStyle name="Hipervínculo visitado" xfId="2101" builtinId="9" hidden="1"/>
    <cellStyle name="Hipervínculo visitado" xfId="2103" builtinId="9" hidden="1"/>
    <cellStyle name="Hipervínculo visitado" xfId="2105" builtinId="9" hidden="1"/>
    <cellStyle name="Hipervínculo visitado" xfId="2107" builtinId="9" hidden="1"/>
    <cellStyle name="Hipervínculo visitado" xfId="2109" builtinId="9" hidden="1"/>
    <cellStyle name="Hipervínculo visitado" xfId="2111" builtinId="9" hidden="1"/>
    <cellStyle name="Hipervínculo visitado" xfId="2113" builtinId="9" hidden="1"/>
    <cellStyle name="Hipervínculo visitado" xfId="2115" builtinId="9" hidden="1"/>
    <cellStyle name="Hipervínculo visitado" xfId="2117" builtinId="9" hidden="1"/>
    <cellStyle name="Hipervínculo visitado" xfId="2119" builtinId="9" hidden="1"/>
    <cellStyle name="Hipervínculo visitado" xfId="2121" builtinId="9" hidden="1"/>
    <cellStyle name="Hipervínculo visitado" xfId="2123" builtinId="9" hidden="1"/>
    <cellStyle name="Hipervínculo visitado" xfId="2125" builtinId="9" hidden="1"/>
    <cellStyle name="Hipervínculo visitado" xfId="2127" builtinId="9" hidden="1"/>
    <cellStyle name="Hipervínculo visitado" xfId="2129" builtinId="9" hidden="1"/>
    <cellStyle name="Hipervínculo visitado" xfId="2131" builtinId="9" hidden="1"/>
    <cellStyle name="Hipervínculo visitado" xfId="2133" builtinId="9" hidden="1"/>
    <cellStyle name="Hipervínculo visitado" xfId="2135" builtinId="9" hidden="1"/>
    <cellStyle name="Hipervínculo visitado" xfId="2137" builtinId="9" hidden="1"/>
    <cellStyle name="Hipervínculo visitado" xfId="2139" builtinId="9" hidden="1"/>
    <cellStyle name="Hipervínculo visitado" xfId="2141" builtinId="9" hidden="1"/>
    <cellStyle name="Hipervínculo visitado" xfId="2143" builtinId="9" hidden="1"/>
    <cellStyle name="Hipervínculo visitado" xfId="2145" builtinId="9" hidden="1"/>
    <cellStyle name="Hipervínculo visitado" xfId="2147" builtinId="9" hidden="1"/>
    <cellStyle name="Hipervínculo visitado" xfId="2149" builtinId="9" hidden="1"/>
    <cellStyle name="Hipervínculo visitado" xfId="2151" builtinId="9" hidden="1"/>
    <cellStyle name="Hipervínculo visitado" xfId="2153" builtinId="9" hidden="1"/>
    <cellStyle name="Hipervínculo visitado" xfId="2155" builtinId="9" hidden="1"/>
    <cellStyle name="Hipervínculo visitado" xfId="2157" builtinId="9" hidden="1"/>
    <cellStyle name="Hipervínculo visitado" xfId="2159" builtinId="9" hidden="1"/>
    <cellStyle name="Hipervínculo visitado" xfId="2161" builtinId="9" hidden="1"/>
    <cellStyle name="Hipervínculo visitado" xfId="2163" builtinId="9" hidden="1"/>
    <cellStyle name="Hipervínculo visitado" xfId="2165" builtinId="9" hidden="1"/>
    <cellStyle name="Hipervínculo visitado" xfId="2167" builtinId="9" hidden="1"/>
    <cellStyle name="Hipervínculo visitado" xfId="2169" builtinId="9" hidden="1"/>
    <cellStyle name="Hipervínculo visitado" xfId="2171" builtinId="9" hidden="1"/>
    <cellStyle name="Hipervínculo visitado" xfId="2173" builtinId="9" hidden="1"/>
    <cellStyle name="Hipervínculo visitado" xfId="2175" builtinId="9" hidden="1"/>
    <cellStyle name="Hipervínculo visitado" xfId="2177" builtinId="9" hidden="1"/>
    <cellStyle name="Hipervínculo visitado" xfId="2179" builtinId="9" hidden="1"/>
    <cellStyle name="Hipervínculo visitado" xfId="2181" builtinId="9" hidden="1"/>
    <cellStyle name="Hipervínculo visitado" xfId="2183" builtinId="9" hidden="1"/>
    <cellStyle name="Hipervínculo visitado" xfId="2185" builtinId="9" hidden="1"/>
    <cellStyle name="Hipervínculo visitado" xfId="2187" builtinId="9" hidden="1"/>
    <cellStyle name="Hipervínculo visitado" xfId="2189" builtinId="9" hidden="1"/>
    <cellStyle name="Hipervínculo visitado" xfId="2191" builtinId="9" hidden="1"/>
    <cellStyle name="Hipervínculo visitado" xfId="2193" builtinId="9" hidden="1"/>
    <cellStyle name="Hipervínculo visitado" xfId="2195" builtinId="9" hidden="1"/>
    <cellStyle name="Hipervínculo visitado" xfId="2197" builtinId="9" hidden="1"/>
    <cellStyle name="Hipervínculo visitado" xfId="2199" builtinId="9" hidden="1"/>
    <cellStyle name="Hipervínculo visitado" xfId="2201" builtinId="9" hidden="1"/>
    <cellStyle name="Hipervínculo visitado" xfId="2203" builtinId="9" hidden="1"/>
    <cellStyle name="Hipervínculo visitado" xfId="2205" builtinId="9" hidden="1"/>
    <cellStyle name="Hipervínculo visitado" xfId="2207" builtinId="9" hidden="1"/>
    <cellStyle name="Hipervínculo visitado" xfId="2209" builtinId="9" hidden="1"/>
    <cellStyle name="Hipervínculo visitado" xfId="2211" builtinId="9" hidden="1"/>
    <cellStyle name="Hipervínculo visitado" xfId="2213" builtinId="9" hidden="1"/>
    <cellStyle name="Hipervínculo visitado" xfId="2215" builtinId="9" hidden="1"/>
    <cellStyle name="Hipervínculo visitado" xfId="2217" builtinId="9" hidden="1"/>
    <cellStyle name="Hipervínculo visitado" xfId="2219" builtinId="9" hidden="1"/>
    <cellStyle name="Hipervínculo visitado" xfId="2221" builtinId="9" hidden="1"/>
    <cellStyle name="Hipervínculo visitado" xfId="2223" builtinId="9" hidden="1"/>
    <cellStyle name="Hipervínculo visitado" xfId="2225" builtinId="9" hidden="1"/>
    <cellStyle name="Hipervínculo visitado" xfId="2227" builtinId="9" hidden="1"/>
    <cellStyle name="Hipervínculo visitado" xfId="2229" builtinId="9" hidden="1"/>
    <cellStyle name="Hipervínculo visitado" xfId="2231" builtinId="9" hidden="1"/>
    <cellStyle name="Hipervínculo visitado" xfId="2233" builtinId="9" hidden="1"/>
    <cellStyle name="Hipervínculo visitado" xfId="2235" builtinId="9" hidden="1"/>
    <cellStyle name="Hipervínculo visitado" xfId="2237" builtinId="9" hidden="1"/>
    <cellStyle name="Hipervínculo visitado" xfId="2239" builtinId="9" hidden="1"/>
    <cellStyle name="Hipervínculo visitado" xfId="2241" builtinId="9" hidden="1"/>
    <cellStyle name="Hipervínculo visitado" xfId="2243" builtinId="9" hidden="1"/>
    <cellStyle name="Hipervínculo visitado" xfId="2245" builtinId="9" hidden="1"/>
    <cellStyle name="Hipervínculo visitado" xfId="2247" builtinId="9" hidden="1"/>
    <cellStyle name="Hipervínculo visitado" xfId="2249" builtinId="9" hidden="1"/>
    <cellStyle name="Hipervínculo visitado" xfId="2251" builtinId="9" hidden="1"/>
    <cellStyle name="Hipervínculo visitado" xfId="2253" builtinId="9" hidden="1"/>
    <cellStyle name="Hipervínculo visitado" xfId="2255" builtinId="9" hidden="1"/>
    <cellStyle name="Hipervínculo visitado" xfId="2257" builtinId="9" hidden="1"/>
    <cellStyle name="Hipervínculo visitado" xfId="2259" builtinId="9" hidden="1"/>
    <cellStyle name="Hipervínculo visitado" xfId="2261" builtinId="9" hidden="1"/>
    <cellStyle name="Hipervínculo visitado" xfId="2263" builtinId="9" hidden="1"/>
    <cellStyle name="Hipervínculo visitado" xfId="2265" builtinId="9" hidden="1"/>
    <cellStyle name="Hipervínculo visitado" xfId="2267" builtinId="9" hidden="1"/>
    <cellStyle name="Hipervínculo visitado" xfId="2269" builtinId="9" hidden="1"/>
    <cellStyle name="Hipervínculo visitado" xfId="2271" builtinId="9" hidden="1"/>
    <cellStyle name="Hipervínculo visitado" xfId="2273" builtinId="9" hidden="1"/>
    <cellStyle name="Hipervínculo visitado" xfId="2275" builtinId="9" hidden="1"/>
    <cellStyle name="Hipervínculo visitado" xfId="2277" builtinId="9" hidden="1"/>
    <cellStyle name="Hipervínculo visitado" xfId="2279" builtinId="9" hidden="1"/>
    <cellStyle name="Hipervínculo visitado" xfId="2281" builtinId="9" hidden="1"/>
    <cellStyle name="Hipervínculo visitado" xfId="2283" builtinId="9" hidden="1"/>
    <cellStyle name="Hipervínculo visitado" xfId="2285" builtinId="9" hidden="1"/>
    <cellStyle name="Hipervínculo visitado" xfId="2287" builtinId="9" hidden="1"/>
    <cellStyle name="Hipervínculo visitado" xfId="2289" builtinId="9" hidden="1"/>
    <cellStyle name="Hipervínculo visitado" xfId="2291" builtinId="9" hidden="1"/>
    <cellStyle name="Hipervínculo visitado" xfId="2293" builtinId="9" hidden="1"/>
    <cellStyle name="Hipervínculo visitado" xfId="2295" builtinId="9" hidden="1"/>
    <cellStyle name="Hipervínculo visitado" xfId="2297" builtinId="9" hidden="1"/>
    <cellStyle name="Hipervínculo visitado" xfId="2299" builtinId="9" hidden="1"/>
    <cellStyle name="Hipervínculo visitado" xfId="2301" builtinId="9" hidden="1"/>
    <cellStyle name="Hipervínculo visitado" xfId="2304" builtinId="9" hidden="1"/>
    <cellStyle name="Hipervínculo visitado" xfId="2306" builtinId="9" hidden="1"/>
    <cellStyle name="Hipervínculo visitado" xfId="2308" builtinId="9" hidden="1"/>
    <cellStyle name="Hipervínculo visitado" xfId="2310" builtinId="9" hidden="1"/>
    <cellStyle name="Hipervínculo visitado" xfId="2312" builtinId="9" hidden="1"/>
    <cellStyle name="Hipervínculo visitado" xfId="2314" builtinId="9" hidden="1"/>
    <cellStyle name="Hipervínculo visitado" xfId="2320" builtinId="9" hidden="1"/>
    <cellStyle name="Hipervínculo visitado" xfId="2322" builtinId="9" hidden="1"/>
    <cellStyle name="Hipervínculo visitado" xfId="2324" builtinId="9" hidden="1"/>
    <cellStyle name="Hipervínculo visitado" xfId="2326" builtinId="9" hidden="1"/>
    <cellStyle name="Hipervínculo visitado" xfId="2328" builtinId="9" hidden="1"/>
    <cellStyle name="Hipervínculo visitado" xfId="2327" builtinId="9" hidden="1"/>
    <cellStyle name="Hipervínculo visitado" xfId="2325" builtinId="9" hidden="1"/>
    <cellStyle name="Hipervínculo visitado" xfId="2323" builtinId="9" hidden="1"/>
    <cellStyle name="Hipervínculo visitado" xfId="2321" builtinId="9" hidden="1"/>
    <cellStyle name="Hipervínculo visitado" xfId="2315" builtinId="9" hidden="1"/>
    <cellStyle name="Hipervínculo visitado" xfId="2313" builtinId="9" hidden="1"/>
    <cellStyle name="Hipervínculo visitado" xfId="2311" builtinId="9" hidden="1"/>
    <cellStyle name="Hipervínculo visitado" xfId="2309" builtinId="9" hidden="1"/>
    <cellStyle name="Hipervínculo visitado" xfId="2307" builtinId="9" hidden="1"/>
    <cellStyle name="Hipervínculo visitado" xfId="2305" builtinId="9" hidden="1"/>
    <cellStyle name="Hipervínculo visitado" xfId="2302" builtinId="9" hidden="1"/>
    <cellStyle name="Hipervínculo visitado" xfId="2300" builtinId="9" hidden="1"/>
    <cellStyle name="Hipervínculo visitado" xfId="2298" builtinId="9" hidden="1"/>
    <cellStyle name="Hipervínculo visitado" xfId="2296" builtinId="9" hidden="1"/>
    <cellStyle name="Hipervínculo visitado" xfId="2294" builtinId="9" hidden="1"/>
    <cellStyle name="Hipervínculo visitado" xfId="2292" builtinId="9" hidden="1"/>
    <cellStyle name="Hipervínculo visitado" xfId="2290" builtinId="9" hidden="1"/>
    <cellStyle name="Hipervínculo visitado" xfId="2288" builtinId="9" hidden="1"/>
    <cellStyle name="Hipervínculo visitado" xfId="2286" builtinId="9" hidden="1"/>
    <cellStyle name="Hipervínculo visitado" xfId="2284" builtinId="9" hidden="1"/>
    <cellStyle name="Hipervínculo visitado" xfId="2282" builtinId="9" hidden="1"/>
    <cellStyle name="Hipervínculo visitado" xfId="2280" builtinId="9" hidden="1"/>
    <cellStyle name="Hipervínculo visitado" xfId="2278" builtinId="9" hidden="1"/>
    <cellStyle name="Hipervínculo visitado" xfId="2276" builtinId="9" hidden="1"/>
    <cellStyle name="Hipervínculo visitado" xfId="2274" builtinId="9" hidden="1"/>
    <cellStyle name="Hipervínculo visitado" xfId="2272" builtinId="9" hidden="1"/>
    <cellStyle name="Hipervínculo visitado" xfId="2270" builtinId="9" hidden="1"/>
    <cellStyle name="Hipervínculo visitado" xfId="2268" builtinId="9" hidden="1"/>
    <cellStyle name="Hipervínculo visitado" xfId="2266" builtinId="9" hidden="1"/>
    <cellStyle name="Hipervínculo visitado" xfId="2264" builtinId="9" hidden="1"/>
    <cellStyle name="Hipervínculo visitado" xfId="2262" builtinId="9" hidden="1"/>
    <cellStyle name="Hipervínculo visitado" xfId="2260" builtinId="9" hidden="1"/>
    <cellStyle name="Hipervínculo visitado" xfId="2258" builtinId="9" hidden="1"/>
    <cellStyle name="Hipervínculo visitado" xfId="2256" builtinId="9" hidden="1"/>
    <cellStyle name="Hipervínculo visitado" xfId="2254" builtinId="9" hidden="1"/>
    <cellStyle name="Hipervínculo visitado" xfId="2252" builtinId="9" hidden="1"/>
    <cellStyle name="Hipervínculo visitado" xfId="2250" builtinId="9" hidden="1"/>
    <cellStyle name="Hipervínculo visitado" xfId="2248" builtinId="9" hidden="1"/>
    <cellStyle name="Hipervínculo visitado" xfId="2246" builtinId="9" hidden="1"/>
    <cellStyle name="Hipervínculo visitado" xfId="2244" builtinId="9" hidden="1"/>
    <cellStyle name="Hipervínculo visitado" xfId="2242" builtinId="9" hidden="1"/>
    <cellStyle name="Hipervínculo visitado" xfId="2240" builtinId="9" hidden="1"/>
    <cellStyle name="Hipervínculo visitado" xfId="2238" builtinId="9" hidden="1"/>
    <cellStyle name="Hipervínculo visitado" xfId="2236" builtinId="9" hidden="1"/>
    <cellStyle name="Hipervínculo visitado" xfId="2234" builtinId="9" hidden="1"/>
    <cellStyle name="Hipervínculo visitado" xfId="2232" builtinId="9" hidden="1"/>
    <cellStyle name="Hipervínculo visitado" xfId="2230" builtinId="9" hidden="1"/>
    <cellStyle name="Hipervínculo visitado" xfId="2228" builtinId="9" hidden="1"/>
    <cellStyle name="Hipervínculo visitado" xfId="2226" builtinId="9" hidden="1"/>
    <cellStyle name="Hipervínculo visitado" xfId="2224" builtinId="9" hidden="1"/>
    <cellStyle name="Hipervínculo visitado" xfId="2222" builtinId="9" hidden="1"/>
    <cellStyle name="Hipervínculo visitado" xfId="2220" builtinId="9" hidden="1"/>
    <cellStyle name="Hipervínculo visitado" xfId="2218" builtinId="9" hidden="1"/>
    <cellStyle name="Hipervínculo visitado" xfId="2216" builtinId="9" hidden="1"/>
    <cellStyle name="Hipervínculo visitado" xfId="2214" builtinId="9" hidden="1"/>
    <cellStyle name="Hipervínculo visitado" xfId="2212" builtinId="9" hidden="1"/>
    <cellStyle name="Hipervínculo visitado" xfId="2210" builtinId="9" hidden="1"/>
    <cellStyle name="Hipervínculo visitado" xfId="2208" builtinId="9" hidden="1"/>
    <cellStyle name="Hipervínculo visitado" xfId="2206" builtinId="9" hidden="1"/>
    <cellStyle name="Hipervínculo visitado" xfId="2204" builtinId="9" hidden="1"/>
    <cellStyle name="Hipervínculo visitado" xfId="2202" builtinId="9" hidden="1"/>
    <cellStyle name="Hipervínculo visitado" xfId="2200" builtinId="9" hidden="1"/>
    <cellStyle name="Hipervínculo visitado" xfId="2198" builtinId="9" hidden="1"/>
    <cellStyle name="Hipervínculo visitado" xfId="2196" builtinId="9" hidden="1"/>
    <cellStyle name="Hipervínculo visitado" xfId="2194" builtinId="9" hidden="1"/>
    <cellStyle name="Hipervínculo visitado" xfId="2192" builtinId="9" hidden="1"/>
    <cellStyle name="Hipervínculo visitado" xfId="2190" builtinId="9" hidden="1"/>
    <cellStyle name="Hipervínculo visitado" xfId="2188" builtinId="9" hidden="1"/>
    <cellStyle name="Hipervínculo visitado" xfId="2186" builtinId="9" hidden="1"/>
    <cellStyle name="Hipervínculo visitado" xfId="2184" builtinId="9" hidden="1"/>
    <cellStyle name="Hipervínculo visitado" xfId="2182" builtinId="9" hidden="1"/>
    <cellStyle name="Hipervínculo visitado" xfId="2180" builtinId="9" hidden="1"/>
    <cellStyle name="Hipervínculo visitado" xfId="2178" builtinId="9" hidden="1"/>
    <cellStyle name="Hipervínculo visitado" xfId="2176" builtinId="9" hidden="1"/>
    <cellStyle name="Hipervínculo visitado" xfId="2174" builtinId="9" hidden="1"/>
    <cellStyle name="Hipervínculo visitado" xfId="2172" builtinId="9" hidden="1"/>
    <cellStyle name="Hipervínculo visitado" xfId="2170" builtinId="9" hidden="1"/>
    <cellStyle name="Hipervínculo visitado" xfId="2168" builtinId="9" hidden="1"/>
    <cellStyle name="Hipervínculo visitado" xfId="2166" builtinId="9" hidden="1"/>
    <cellStyle name="Hipervínculo visitado" xfId="2164" builtinId="9" hidden="1"/>
    <cellStyle name="Hipervínculo visitado" xfId="2162" builtinId="9" hidden="1"/>
    <cellStyle name="Hipervínculo visitado" xfId="2160" builtinId="9" hidden="1"/>
    <cellStyle name="Hipervínculo visitado" xfId="2158" builtinId="9" hidden="1"/>
    <cellStyle name="Hipervínculo visitado" xfId="2156" builtinId="9" hidden="1"/>
    <cellStyle name="Hipervínculo visitado" xfId="2154" builtinId="9" hidden="1"/>
    <cellStyle name="Hipervínculo visitado" xfId="2152" builtinId="9" hidden="1"/>
    <cellStyle name="Hipervínculo visitado" xfId="2150" builtinId="9" hidden="1"/>
    <cellStyle name="Hipervínculo visitado" xfId="2148" builtinId="9" hidden="1"/>
    <cellStyle name="Hipervínculo visitado" xfId="2146" builtinId="9" hidden="1"/>
    <cellStyle name="Hipervínculo visitado" xfId="2144" builtinId="9" hidden="1"/>
    <cellStyle name="Hipervínculo visitado" xfId="2142" builtinId="9" hidden="1"/>
    <cellStyle name="Hipervínculo visitado" xfId="2140" builtinId="9" hidden="1"/>
    <cellStyle name="Hipervínculo visitado" xfId="2138" builtinId="9" hidden="1"/>
    <cellStyle name="Hipervínculo visitado" xfId="2136" builtinId="9" hidden="1"/>
    <cellStyle name="Hipervínculo visitado" xfId="2134" builtinId="9" hidden="1"/>
    <cellStyle name="Hipervínculo visitado" xfId="2132" builtinId="9" hidden="1"/>
    <cellStyle name="Hipervínculo visitado" xfId="2130" builtinId="9" hidden="1"/>
    <cellStyle name="Hipervínculo visitado" xfId="2128" builtinId="9" hidden="1"/>
    <cellStyle name="Hipervínculo visitado" xfId="2126" builtinId="9" hidden="1"/>
    <cellStyle name="Hipervínculo visitado" xfId="2124" builtinId="9" hidden="1"/>
    <cellStyle name="Hipervínculo visitado" xfId="2122" builtinId="9" hidden="1"/>
    <cellStyle name="Hipervínculo visitado" xfId="2120" builtinId="9" hidden="1"/>
    <cellStyle name="Hipervínculo visitado" xfId="2118" builtinId="9" hidden="1"/>
    <cellStyle name="Hipervínculo visitado" xfId="2116" builtinId="9" hidden="1"/>
    <cellStyle name="Hipervínculo visitado" xfId="2114" builtinId="9" hidden="1"/>
    <cellStyle name="Hipervínculo visitado" xfId="2112" builtinId="9" hidden="1"/>
    <cellStyle name="Hipervínculo visitado" xfId="2110" builtinId="9" hidden="1"/>
    <cellStyle name="Hipervínculo visitado" xfId="2108" builtinId="9" hidden="1"/>
    <cellStyle name="Hipervínculo visitado" xfId="2106" builtinId="9" hidden="1"/>
    <cellStyle name="Hipervínculo visitado" xfId="2104" builtinId="9" hidden="1"/>
    <cellStyle name="Hipervínculo visitado" xfId="2102" builtinId="9" hidden="1"/>
    <cellStyle name="Hipervínculo visitado" xfId="2100" builtinId="9" hidden="1"/>
    <cellStyle name="Hipervínculo visitado" xfId="2098" builtinId="9" hidden="1"/>
    <cellStyle name="Hipervínculo visitado" xfId="2096" builtinId="9" hidden="1"/>
    <cellStyle name="Hipervínculo visitado" xfId="2094" builtinId="9" hidden="1"/>
    <cellStyle name="Hipervínculo visitado" xfId="2092" builtinId="9" hidden="1"/>
    <cellStyle name="Hipervínculo visitado" xfId="2090" builtinId="9" hidden="1"/>
    <cellStyle name="Hipervínculo visitado" xfId="2088" builtinId="9" hidden="1"/>
    <cellStyle name="Hipervínculo visitado" xfId="2086" builtinId="9" hidden="1"/>
    <cellStyle name="Hipervínculo visitado" xfId="2084" builtinId="9" hidden="1"/>
    <cellStyle name="Hipervínculo visitado" xfId="2082" builtinId="9" hidden="1"/>
    <cellStyle name="Hipervínculo visitado" xfId="2080" builtinId="9" hidden="1"/>
    <cellStyle name="Hipervínculo visitado" xfId="2078" builtinId="9" hidden="1"/>
    <cellStyle name="Hipervínculo visitado" xfId="2076" builtinId="9" hidden="1"/>
    <cellStyle name="Hipervínculo visitado" xfId="2074" builtinId="9" hidden="1"/>
    <cellStyle name="Hipervínculo visitado" xfId="2072" builtinId="9" hidden="1"/>
    <cellStyle name="Hipervínculo visitado" xfId="2070" builtinId="9" hidden="1"/>
    <cellStyle name="Hipervínculo visitado" xfId="2068" builtinId="9" hidden="1"/>
    <cellStyle name="Hipervínculo visitado" xfId="2066" builtinId="9" hidden="1"/>
    <cellStyle name="Hipervínculo visitado" xfId="2064" builtinId="9" hidden="1"/>
    <cellStyle name="Hipervínculo visitado" xfId="2062" builtinId="9" hidden="1"/>
    <cellStyle name="Hipervínculo visitado" xfId="2060" builtinId="9" hidden="1"/>
    <cellStyle name="Hipervínculo visitado" xfId="2058" builtinId="9" hidden="1"/>
    <cellStyle name="Hipervínculo visitado" xfId="2056" builtinId="9" hidden="1"/>
    <cellStyle name="Hipervínculo visitado" xfId="2054" builtinId="9" hidden="1"/>
    <cellStyle name="Hipervínculo visitado" xfId="2052" builtinId="9" hidden="1"/>
    <cellStyle name="Hipervínculo visitado" xfId="2050" builtinId="9" hidden="1"/>
    <cellStyle name="Hipervínculo visitado" xfId="2048" builtinId="9" hidden="1"/>
    <cellStyle name="Hipervínculo visitado" xfId="2046" builtinId="9" hidden="1"/>
    <cellStyle name="Hipervínculo visitado" xfId="2044" builtinId="9" hidden="1"/>
    <cellStyle name="Hipervínculo visitado" xfId="2042" builtinId="9" hidden="1"/>
    <cellStyle name="Hipervínculo visitado" xfId="2040" builtinId="9" hidden="1"/>
    <cellStyle name="Hipervínculo visitado" xfId="2038" builtinId="9" hidden="1"/>
    <cellStyle name="Hipervínculo visitado" xfId="2036" builtinId="9" hidden="1"/>
    <cellStyle name="Hipervínculo visitado" xfId="2034" builtinId="9" hidden="1"/>
    <cellStyle name="Hipervínculo visitado" xfId="2032" builtinId="9" hidden="1"/>
    <cellStyle name="Hipervínculo visitado" xfId="2030" builtinId="9" hidden="1"/>
    <cellStyle name="Hipervínculo visitado" xfId="2028" builtinId="9" hidden="1"/>
    <cellStyle name="Hipervínculo visitado" xfId="2026" builtinId="9" hidden="1"/>
    <cellStyle name="Hipervínculo visitado" xfId="2024" builtinId="9" hidden="1"/>
    <cellStyle name="Hipervínculo visitado" xfId="2022" builtinId="9" hidden="1"/>
    <cellStyle name="Hipervínculo visitado" xfId="2020" builtinId="9" hidden="1"/>
    <cellStyle name="Hipervínculo visitado" xfId="2018" builtinId="9" hidden="1"/>
    <cellStyle name="Hipervínculo visitado" xfId="2016" builtinId="9" hidden="1"/>
    <cellStyle name="Hipervínculo visitado" xfId="2014" builtinId="9" hidden="1"/>
    <cellStyle name="Hipervínculo visitado" xfId="2012" builtinId="9" hidden="1"/>
    <cellStyle name="Hipervínculo visitado" xfId="2010" builtinId="9" hidden="1"/>
    <cellStyle name="Hipervínculo visitado" xfId="2008" builtinId="9" hidden="1"/>
    <cellStyle name="Hipervínculo visitado" xfId="2006" builtinId="9" hidden="1"/>
    <cellStyle name="Hipervínculo visitado" xfId="2004" builtinId="9" hidden="1"/>
    <cellStyle name="Hipervínculo visitado" xfId="2002" builtinId="9" hidden="1"/>
    <cellStyle name="Hipervínculo visitado" xfId="2000" builtinId="9" hidden="1"/>
    <cellStyle name="Hipervínculo visitado" xfId="1998" builtinId="9" hidden="1"/>
    <cellStyle name="Hipervínculo visitado" xfId="1996" builtinId="9" hidden="1"/>
    <cellStyle name="Hipervínculo visitado" xfId="1994" builtinId="9" hidden="1"/>
    <cellStyle name="Hipervínculo visitado" xfId="1992" builtinId="9" hidden="1"/>
    <cellStyle name="Hipervínculo visitado" xfId="1990" builtinId="9" hidden="1"/>
    <cellStyle name="Hipervínculo visitado" xfId="1988" builtinId="9" hidden="1"/>
    <cellStyle name="Hipervínculo visitado" xfId="1986" builtinId="9" hidden="1"/>
    <cellStyle name="Hipervínculo visitado" xfId="1984" builtinId="9" hidden="1"/>
    <cellStyle name="Hipervínculo visitado" xfId="1982" builtinId="9" hidden="1"/>
    <cellStyle name="Hipervínculo visitado" xfId="1980" builtinId="9" hidden="1"/>
    <cellStyle name="Hipervínculo visitado" xfId="1978" builtinId="9" hidden="1"/>
    <cellStyle name="Hipervínculo visitado" xfId="1976" builtinId="9" hidden="1"/>
    <cellStyle name="Hipervínculo visitado" xfId="1974" builtinId="9" hidden="1"/>
    <cellStyle name="Hipervínculo visitado" xfId="1972" builtinId="9" hidden="1"/>
    <cellStyle name="Hipervínculo visitado" xfId="1970" builtinId="9" hidden="1"/>
    <cellStyle name="Hipervínculo visitado" xfId="1968" builtinId="9" hidden="1"/>
    <cellStyle name="Hipervínculo visitado" xfId="1966" builtinId="9" hidden="1"/>
    <cellStyle name="Hipervínculo visitado" xfId="1964" builtinId="9" hidden="1"/>
    <cellStyle name="Hipervínculo visitado" xfId="1962" builtinId="9" hidden="1"/>
    <cellStyle name="Hipervínculo visitado" xfId="1960" builtinId="9" hidden="1"/>
    <cellStyle name="Hipervínculo visitado" xfId="1958" builtinId="9" hidden="1"/>
    <cellStyle name="Hipervínculo visitado" xfId="1956" builtinId="9" hidden="1"/>
    <cellStyle name="Hipervínculo visitado" xfId="1954" builtinId="9" hidden="1"/>
    <cellStyle name="Hipervínculo visitado" xfId="1952" builtinId="9" hidden="1"/>
    <cellStyle name="Hipervínculo visitado" xfId="1950" builtinId="9" hidden="1"/>
    <cellStyle name="Hipervínculo visitado" xfId="1948" builtinId="9" hidden="1"/>
    <cellStyle name="Hipervínculo visitado" xfId="1946" builtinId="9" hidden="1"/>
    <cellStyle name="Hipervínculo visitado" xfId="1944" builtinId="9" hidden="1"/>
    <cellStyle name="Hipervínculo visitado" xfId="1942" builtinId="9" hidden="1"/>
    <cellStyle name="Hipervínculo visitado" xfId="1940" builtinId="9" hidden="1"/>
    <cellStyle name="Hipervínculo visitado" xfId="1938" builtinId="9" hidden="1"/>
    <cellStyle name="Hipervínculo visitado" xfId="1936" builtinId="9" hidden="1"/>
    <cellStyle name="Hipervínculo visitado" xfId="1934" builtinId="9" hidden="1"/>
    <cellStyle name="Hipervínculo visitado" xfId="1932" builtinId="9" hidden="1"/>
    <cellStyle name="Hipervínculo visitado" xfId="1930" builtinId="9" hidden="1"/>
    <cellStyle name="Hipervínculo visitado" xfId="1928" builtinId="9" hidden="1"/>
    <cellStyle name="Hipervínculo visitado" xfId="1926" builtinId="9" hidden="1"/>
    <cellStyle name="Hipervínculo visitado" xfId="1924" builtinId="9" hidden="1"/>
    <cellStyle name="Hipervínculo visitado" xfId="1922" builtinId="9" hidden="1"/>
    <cellStyle name="Hipervínculo visitado" xfId="1920" builtinId="9" hidden="1"/>
    <cellStyle name="Hipervínculo visitado" xfId="1918" builtinId="9" hidden="1"/>
    <cellStyle name="Hipervínculo visitado" xfId="1916" builtinId="9" hidden="1"/>
    <cellStyle name="Hipervínculo visitado" xfId="1914" builtinId="9" hidden="1"/>
    <cellStyle name="Hipervínculo visitado" xfId="1912" builtinId="9" hidden="1"/>
    <cellStyle name="Hipervínculo visitado" xfId="1910" builtinId="9" hidden="1"/>
    <cellStyle name="Hipervínculo visitado" xfId="1908" builtinId="9" hidden="1"/>
    <cellStyle name="Hipervínculo visitado" xfId="1906" builtinId="9" hidden="1"/>
    <cellStyle name="Hipervínculo visitado" xfId="1904" builtinId="9" hidden="1"/>
    <cellStyle name="Hipervínculo visitado" xfId="1902" builtinId="9" hidden="1"/>
    <cellStyle name="Hipervínculo visitado" xfId="1900" builtinId="9" hidden="1"/>
    <cellStyle name="Hipervínculo visitado" xfId="1898" builtinId="9" hidden="1"/>
    <cellStyle name="Hipervínculo visitado" xfId="1896" builtinId="9" hidden="1"/>
    <cellStyle name="Hipervínculo visitado" xfId="1894" builtinId="9" hidden="1"/>
    <cellStyle name="Hipervínculo visitado" xfId="1892" builtinId="9" hidden="1"/>
    <cellStyle name="Hipervínculo visitado" xfId="1890" builtinId="9" hidden="1"/>
    <cellStyle name="Hipervínculo visitado" xfId="1888" builtinId="9" hidden="1"/>
    <cellStyle name="Hipervínculo visitado" xfId="1886" builtinId="9" hidden="1"/>
    <cellStyle name="Hipervínculo visitado" xfId="1884" builtinId="9" hidden="1"/>
    <cellStyle name="Hipervínculo visitado" xfId="1882" builtinId="9" hidden="1"/>
    <cellStyle name="Hipervínculo visitado" xfId="1880" builtinId="9" hidden="1"/>
    <cellStyle name="Hipervínculo visitado" xfId="1878" builtinId="9" hidden="1"/>
    <cellStyle name="Hipervínculo visitado" xfId="1876" builtinId="9" hidden="1"/>
    <cellStyle name="Hipervínculo visitado" xfId="1874" builtinId="9" hidden="1"/>
    <cellStyle name="Hipervínculo visitado" xfId="1872" builtinId="9" hidden="1"/>
    <cellStyle name="Hipervínculo visitado" xfId="1870" builtinId="9" hidden="1"/>
    <cellStyle name="Hipervínculo visitado" xfId="1868" builtinId="9" hidden="1"/>
    <cellStyle name="Hipervínculo visitado" xfId="1866" builtinId="9" hidden="1"/>
    <cellStyle name="Hipervínculo visitado" xfId="1864" builtinId="9" hidden="1"/>
    <cellStyle name="Hipervínculo visitado" xfId="1862" builtinId="9" hidden="1"/>
    <cellStyle name="Hipervínculo visitado" xfId="1860" builtinId="9" hidden="1"/>
    <cellStyle name="Hipervínculo visitado" xfId="1857" builtinId="9" hidden="1"/>
    <cellStyle name="Hipervínculo visitado" xfId="1853" builtinId="9" hidden="1"/>
    <cellStyle name="Hipervínculo visitado" xfId="1849" builtinId="9" hidden="1"/>
    <cellStyle name="Hipervínculo visitado" xfId="1845" builtinId="9" hidden="1"/>
    <cellStyle name="Hipervínculo visitado" xfId="1841" builtinId="9" hidden="1"/>
    <cellStyle name="Hipervínculo visitado" xfId="1837" builtinId="9" hidden="1"/>
    <cellStyle name="Hipervínculo visitado" xfId="1833" builtinId="9" hidden="1"/>
    <cellStyle name="Hipervínculo visitado" xfId="1829" builtinId="9" hidden="1"/>
    <cellStyle name="Hipervínculo visitado" xfId="1825" builtinId="9" hidden="1"/>
    <cellStyle name="Hipervínculo visitado" xfId="1821" builtinId="9" hidden="1"/>
    <cellStyle name="Hipervínculo visitado" xfId="1817" builtinId="9" hidden="1"/>
    <cellStyle name="Hipervínculo visitado" xfId="1813" builtinId="9" hidden="1"/>
    <cellStyle name="Hipervínculo visitado" xfId="1809" builtinId="9" hidden="1"/>
    <cellStyle name="Hipervínculo visitado" xfId="1805" builtinId="9" hidden="1"/>
    <cellStyle name="Hipervínculo visitado" xfId="1801" builtinId="9" hidden="1"/>
    <cellStyle name="Hipervínculo visitado" xfId="1797" builtinId="9" hidden="1"/>
    <cellStyle name="Hipervínculo visitado" xfId="1793" builtinId="9" hidden="1"/>
    <cellStyle name="Hipervínculo visitado" xfId="1789" builtinId="9" hidden="1"/>
    <cellStyle name="Hipervínculo visitado" xfId="1785" builtinId="9" hidden="1"/>
    <cellStyle name="Hipervínculo visitado" xfId="1781" builtinId="9" hidden="1"/>
    <cellStyle name="Hipervínculo visitado" xfId="1777" builtinId="9" hidden="1"/>
    <cellStyle name="Hipervínculo visitado" xfId="1773" builtinId="9" hidden="1"/>
    <cellStyle name="Hipervínculo visitado" xfId="1769" builtinId="9" hidden="1"/>
    <cellStyle name="Hipervínculo visitado" xfId="1765" builtinId="9" hidden="1"/>
    <cellStyle name="Hipervínculo visitado" xfId="1761" builtinId="9" hidden="1"/>
    <cellStyle name="Hipervínculo visitado" xfId="1757" builtinId="9" hidden="1"/>
    <cellStyle name="Hipervínculo visitado" xfId="1753" builtinId="9" hidden="1"/>
    <cellStyle name="Hipervínculo visitado" xfId="1749" builtinId="9" hidden="1"/>
    <cellStyle name="Hipervínculo visitado" xfId="1745" builtinId="9" hidden="1"/>
    <cellStyle name="Hipervínculo visitado" xfId="1741" builtinId="9" hidden="1"/>
    <cellStyle name="Hipervínculo visitado" xfId="1737" builtinId="9" hidden="1"/>
    <cellStyle name="Hipervínculo visitado" xfId="1733" builtinId="9" hidden="1"/>
    <cellStyle name="Hipervínculo visitado" xfId="1729" builtinId="9" hidden="1"/>
    <cellStyle name="Hipervínculo visitado" xfId="1725" builtinId="9" hidden="1"/>
    <cellStyle name="Hipervínculo visitado" xfId="1721" builtinId="9" hidden="1"/>
    <cellStyle name="Hipervínculo visitado" xfId="1717" builtinId="9" hidden="1"/>
    <cellStyle name="Hipervínculo visitado" xfId="1713" builtinId="9" hidden="1"/>
    <cellStyle name="Hipervínculo visitado" xfId="1709" builtinId="9" hidden="1"/>
    <cellStyle name="Hipervínculo visitado" xfId="1705" builtinId="9" hidden="1"/>
    <cellStyle name="Hipervínculo visitado" xfId="1701" builtinId="9" hidden="1"/>
    <cellStyle name="Hipervínculo visitado" xfId="1697" builtinId="9" hidden="1"/>
    <cellStyle name="Hipervínculo visitado" xfId="1693" builtinId="9" hidden="1"/>
    <cellStyle name="Hipervínculo visitado" xfId="1689" builtinId="9" hidden="1"/>
    <cellStyle name="Hipervínculo visitado" xfId="1685" builtinId="9" hidden="1"/>
    <cellStyle name="Hipervínculo visitado" xfId="1681" builtinId="9" hidden="1"/>
    <cellStyle name="Hipervínculo visitado" xfId="1677" builtinId="9" hidden="1"/>
    <cellStyle name="Hipervínculo visitado" xfId="1673" builtinId="9" hidden="1"/>
    <cellStyle name="Hipervínculo visitado" xfId="1669" builtinId="9" hidden="1"/>
    <cellStyle name="Hipervínculo visitado" xfId="1665" builtinId="9" hidden="1"/>
    <cellStyle name="Hipervínculo visitado" xfId="1661" builtinId="9" hidden="1"/>
    <cellStyle name="Hipervínculo visitado" xfId="1657" builtinId="9" hidden="1"/>
    <cellStyle name="Hipervínculo visitado" xfId="1653" builtinId="9" hidden="1"/>
    <cellStyle name="Hipervínculo visitado" xfId="1649" builtinId="9" hidden="1"/>
    <cellStyle name="Hipervínculo visitado" xfId="1645" builtinId="9" hidden="1"/>
    <cellStyle name="Hipervínculo visitado" xfId="1641" builtinId="9" hidden="1"/>
    <cellStyle name="Hipervínculo visitado" xfId="1637" builtinId="9" hidden="1"/>
    <cellStyle name="Hipervínculo visitado" xfId="1633" builtinId="9" hidden="1"/>
    <cellStyle name="Hipervínculo visitado" xfId="1629" builtinId="9" hidden="1"/>
    <cellStyle name="Hipervínculo visitado" xfId="1625" builtinId="9" hidden="1"/>
    <cellStyle name="Hipervínculo visitado" xfId="1621" builtinId="9" hidden="1"/>
    <cellStyle name="Hipervínculo visitado" xfId="1617" builtinId="9" hidden="1"/>
    <cellStyle name="Hipervínculo visitado" xfId="1613" builtinId="9" hidden="1"/>
    <cellStyle name="Hipervínculo visitado" xfId="1609" builtinId="9" hidden="1"/>
    <cellStyle name="Hipervínculo visitado" xfId="1605" builtinId="9" hidden="1"/>
    <cellStyle name="Hipervínculo visitado" xfId="1601" builtinId="9" hidden="1"/>
    <cellStyle name="Hipervínculo visitado" xfId="1597" builtinId="9" hidden="1"/>
    <cellStyle name="Hipervínculo visitado" xfId="1593" builtinId="9" hidden="1"/>
    <cellStyle name="Hipervínculo visitado" xfId="1589" builtinId="9" hidden="1"/>
    <cellStyle name="Hipervínculo visitado" xfId="1585" builtinId="9" hidden="1"/>
    <cellStyle name="Hipervínculo visitado" xfId="1581" builtinId="9" hidden="1"/>
    <cellStyle name="Hipervínculo visitado" xfId="1577" builtinId="9" hidden="1"/>
    <cellStyle name="Hipervínculo visitado" xfId="1573" builtinId="9" hidden="1"/>
    <cellStyle name="Hipervínculo visitado" xfId="1569" builtinId="9" hidden="1"/>
    <cellStyle name="Hipervínculo visitado" xfId="1565" builtinId="9" hidden="1"/>
    <cellStyle name="Hipervínculo visitado" xfId="1561" builtinId="9" hidden="1"/>
    <cellStyle name="Hipervínculo visitado" xfId="1557" builtinId="9" hidden="1"/>
    <cellStyle name="Hipervínculo visitado" xfId="1553" builtinId="9" hidden="1"/>
    <cellStyle name="Hipervínculo visitado" xfId="1549" builtinId="9" hidden="1"/>
    <cellStyle name="Hipervínculo visitado" xfId="1545" builtinId="9" hidden="1"/>
    <cellStyle name="Hipervínculo visitado" xfId="1541" builtinId="9" hidden="1"/>
    <cellStyle name="Hipervínculo visitado" xfId="1537" builtinId="9" hidden="1"/>
    <cellStyle name="Hipervínculo visitado" xfId="1533" builtinId="9" hidden="1"/>
    <cellStyle name="Hipervínculo visitado" xfId="1529" builtinId="9" hidden="1"/>
    <cellStyle name="Hipervínculo visitado" xfId="1525" builtinId="9" hidden="1"/>
    <cellStyle name="Hipervínculo visitado" xfId="1521" builtinId="9" hidden="1"/>
    <cellStyle name="Hipervínculo visitado" xfId="1517" builtinId="9" hidden="1"/>
    <cellStyle name="Hipervínculo visitado" xfId="1513" builtinId="9" hidden="1"/>
    <cellStyle name="Hipervínculo visitado" xfId="1509" builtinId="9" hidden="1"/>
    <cellStyle name="Hipervínculo visitado" xfId="1505" builtinId="9" hidden="1"/>
    <cellStyle name="Hipervínculo visitado" xfId="1501" builtinId="9" hidden="1"/>
    <cellStyle name="Hipervínculo visitado" xfId="1497" builtinId="9" hidden="1"/>
    <cellStyle name="Hipervínculo visitado" xfId="1493" builtinId="9" hidden="1"/>
    <cellStyle name="Hipervínculo visitado" xfId="1489" builtinId="9" hidden="1"/>
    <cellStyle name="Hipervínculo visitado" xfId="1487" builtinId="9" hidden="1"/>
    <cellStyle name="Hipervínculo visitado" xfId="1485" builtinId="9" hidden="1"/>
    <cellStyle name="Hipervínculo visitado" xfId="1483" builtinId="9" hidden="1"/>
    <cellStyle name="Hipervínculo visitado" xfId="1481" builtinId="9" hidden="1"/>
    <cellStyle name="Hipervínculo visitado" xfId="1479" builtinId="9" hidden="1"/>
    <cellStyle name="Hipervínculo visitado" xfId="1477" builtinId="9" hidden="1"/>
    <cellStyle name="Hipervínculo visitado" xfId="1475" builtinId="9" hidden="1"/>
    <cellStyle name="Hipervínculo visitado" xfId="1473" builtinId="9" hidden="1"/>
    <cellStyle name="Hipervínculo visitado" xfId="1471" builtinId="9" hidden="1"/>
    <cellStyle name="Hipervínculo visitado" xfId="1469" builtinId="9" hidden="1"/>
    <cellStyle name="Hipervínculo visitado" xfId="1467" builtinId="9" hidden="1"/>
    <cellStyle name="Hipervínculo visitado" xfId="1465" builtinId="9" hidden="1"/>
    <cellStyle name="Hipervínculo visitado" xfId="1463" builtinId="9" hidden="1"/>
    <cellStyle name="Hipervínculo visitado" xfId="1461" builtinId="9" hidden="1"/>
    <cellStyle name="Hipervínculo visitado" xfId="1459" builtinId="9" hidden="1"/>
    <cellStyle name="Hipervínculo visitado" xfId="1457" builtinId="9" hidden="1"/>
    <cellStyle name="Hipervínculo visitado" xfId="1455" builtinId="9" hidden="1"/>
    <cellStyle name="Hipervínculo visitado" xfId="1453" builtinId="9" hidden="1"/>
    <cellStyle name="Hipervínculo visitado" xfId="1451" builtinId="9" hidden="1"/>
    <cellStyle name="Hipervínculo visitado" xfId="1449" builtinId="9" hidden="1"/>
    <cellStyle name="Hipervínculo visitado" xfId="1447" builtinId="9" hidden="1"/>
    <cellStyle name="Hipervínculo visitado" xfId="1445" builtinId="9" hidden="1"/>
    <cellStyle name="Hipervínculo visitado" xfId="1443" builtinId="9" hidden="1"/>
    <cellStyle name="Hipervínculo visitado" xfId="1441" builtinId="9" hidden="1"/>
    <cellStyle name="Hipervínculo visitado" xfId="1439" builtinId="9" hidden="1"/>
    <cellStyle name="Hipervínculo visitado" xfId="1437" builtinId="9" hidden="1"/>
    <cellStyle name="Hipervínculo visitado" xfId="1435" builtinId="9" hidden="1"/>
    <cellStyle name="Hipervínculo visitado" xfId="1433" builtinId="9" hidden="1"/>
    <cellStyle name="Hipervínculo visitado" xfId="1431" builtinId="9" hidden="1"/>
    <cellStyle name="Hipervínculo visitado" xfId="1429" builtinId="9" hidden="1"/>
    <cellStyle name="Hipervínculo visitado" xfId="1427" builtinId="9" hidden="1"/>
    <cellStyle name="Hipervínculo visitado" xfId="1425" builtinId="9" hidden="1"/>
    <cellStyle name="Hipervínculo visitado" xfId="1423" builtinId="9" hidden="1"/>
    <cellStyle name="Hipervínculo visitado" xfId="1421" builtinId="9" hidden="1"/>
    <cellStyle name="Hipervínculo visitado" xfId="1419" builtinId="9" hidden="1"/>
    <cellStyle name="Hipervínculo visitado" xfId="1417" builtinId="9" hidden="1"/>
    <cellStyle name="Hipervínculo visitado" xfId="1415" builtinId="9" hidden="1"/>
    <cellStyle name="Hipervínculo visitado" xfId="1413" builtinId="9" hidden="1"/>
    <cellStyle name="Hipervínculo visitado" xfId="1411" builtinId="9" hidden="1"/>
    <cellStyle name="Hipervínculo visitado" xfId="1409" builtinId="9" hidden="1"/>
    <cellStyle name="Hipervínculo visitado" xfId="1407" builtinId="9" hidden="1"/>
    <cellStyle name="Hipervínculo visitado" xfId="1405" builtinId="9" hidden="1"/>
    <cellStyle name="Hipervínculo visitado" xfId="1403" builtinId="9" hidden="1"/>
    <cellStyle name="Hipervínculo visitado" xfId="1401" builtinId="9" hidden="1"/>
    <cellStyle name="Hipervínculo visitado" xfId="1399" builtinId="9" hidden="1"/>
    <cellStyle name="Hipervínculo visitado" xfId="1397" builtinId="9" hidden="1"/>
    <cellStyle name="Hipervínculo visitado" xfId="1395" builtinId="9" hidden="1"/>
    <cellStyle name="Hipervínculo visitado" xfId="1393" builtinId="9" hidden="1"/>
    <cellStyle name="Hipervínculo visitado" xfId="1391" builtinId="9" hidden="1"/>
    <cellStyle name="Hipervínculo visitado" xfId="1389" builtinId="9" hidden="1"/>
    <cellStyle name="Hipervínculo visitado" xfId="1387" builtinId="9" hidden="1"/>
    <cellStyle name="Hipervínculo visitado" xfId="1385" builtinId="9" hidden="1"/>
    <cellStyle name="Hipervínculo visitado" xfId="1383" builtinId="9" hidden="1"/>
    <cellStyle name="Hipervínculo visitado" xfId="1381" builtinId="9" hidden="1"/>
    <cellStyle name="Hipervínculo visitado" xfId="1379" builtinId="9" hidden="1"/>
    <cellStyle name="Hipervínculo visitado" xfId="1377" builtinId="9" hidden="1"/>
    <cellStyle name="Hipervínculo visitado" xfId="1375" builtinId="9" hidden="1"/>
    <cellStyle name="Hipervínculo visitado" xfId="1373" builtinId="9" hidden="1"/>
    <cellStyle name="Hipervínculo visitado" xfId="1371" builtinId="9" hidden="1"/>
    <cellStyle name="Hipervínculo visitado" xfId="1369" builtinId="9" hidden="1"/>
    <cellStyle name="Hipervínculo visitado" xfId="1367" builtinId="9" hidden="1"/>
    <cellStyle name="Hipervínculo visitado" xfId="1365" builtinId="9" hidden="1"/>
    <cellStyle name="Hipervínculo visitado" xfId="1363" builtinId="9" hidden="1"/>
    <cellStyle name="Hipervínculo visitado" xfId="1361" builtinId="9" hidden="1"/>
    <cellStyle name="Hipervínculo visitado" xfId="1359" builtinId="9" hidden="1"/>
    <cellStyle name="Hipervínculo visitado" xfId="1357" builtinId="9" hidden="1"/>
    <cellStyle name="Hipervínculo visitado" xfId="1355" builtinId="9" hidden="1"/>
    <cellStyle name="Hipervínculo visitado" xfId="1353" builtinId="9" hidden="1"/>
    <cellStyle name="Hipervínculo visitado" xfId="1351" builtinId="9" hidden="1"/>
    <cellStyle name="Hipervínculo visitado" xfId="1349" builtinId="9" hidden="1"/>
    <cellStyle name="Hipervínculo visitado" xfId="1347" builtinId="9" hidden="1"/>
    <cellStyle name="Hipervínculo visitado" xfId="1345" builtinId="9" hidden="1"/>
    <cellStyle name="Hipervínculo visitado" xfId="1343" builtinId="9" hidden="1"/>
    <cellStyle name="Hipervínculo visitado" xfId="1341" builtinId="9" hidden="1"/>
    <cellStyle name="Hipervínculo visitado" xfId="1339" builtinId="9" hidden="1"/>
    <cellStyle name="Hipervínculo visitado" xfId="1337" builtinId="9" hidden="1"/>
    <cellStyle name="Hipervínculo visitado" xfId="1335" builtinId="9" hidden="1"/>
    <cellStyle name="Hipervínculo visitado" xfId="1333" builtinId="9" hidden="1"/>
    <cellStyle name="Hipervínculo visitado" xfId="1331" builtinId="9" hidden="1"/>
    <cellStyle name="Hipervínculo visitado" xfId="1329" builtinId="9" hidden="1"/>
    <cellStyle name="Hipervínculo visitado" xfId="1322" builtinId="9" hidden="1"/>
    <cellStyle name="Hipervínculo visitado" xfId="1320" builtinId="9" hidden="1"/>
    <cellStyle name="Hipervínculo visitado" xfId="1318" builtinId="9" hidden="1"/>
    <cellStyle name="Hipervínculo visitado" xfId="1316" builtinId="9" hidden="1"/>
    <cellStyle name="Hipervínculo visitado" xfId="1314" builtinId="9" hidden="1"/>
    <cellStyle name="Hipervínculo visitado" xfId="1312" builtinId="9" hidden="1"/>
    <cellStyle name="Hipervínculo visitado" xfId="1310" builtinId="9" hidden="1"/>
    <cellStyle name="Hipervínculo visitado" xfId="1308" builtinId="9" hidden="1"/>
    <cellStyle name="Hipervínculo visitado" xfId="1306" builtinId="9" hidden="1"/>
    <cellStyle name="Hipervínculo visitado" xfId="1304" builtinId="9" hidden="1"/>
    <cellStyle name="Hipervínculo visitado" xfId="1302" builtinId="9" hidden="1"/>
    <cellStyle name="Hipervínculo visitado" xfId="1300" builtinId="9" hidden="1"/>
    <cellStyle name="Hipervínculo visitado" xfId="1298" builtinId="9" hidden="1"/>
    <cellStyle name="Hipervínculo visitado" xfId="1296" builtinId="9" hidden="1"/>
    <cellStyle name="Hipervínculo visitado" xfId="1294" builtinId="9" hidden="1"/>
    <cellStyle name="Hipervínculo visitado" xfId="1292" builtinId="9" hidden="1"/>
    <cellStyle name="Hipervínculo visitado" xfId="1290" builtinId="9" hidden="1"/>
    <cellStyle name="Hipervínculo visitado" xfId="1288" builtinId="9" hidden="1"/>
    <cellStyle name="Hipervínculo visitado" xfId="1286" builtinId="9" hidden="1"/>
    <cellStyle name="Hipervínculo visitado" xfId="1284" builtinId="9" hidden="1"/>
    <cellStyle name="Hipervínculo visitado" xfId="1282" builtinId="9" hidden="1"/>
    <cellStyle name="Hipervínculo visitado" xfId="1280" builtinId="9" hidden="1"/>
    <cellStyle name="Hipervínculo visitado" xfId="1278" builtinId="9" hidden="1"/>
    <cellStyle name="Hipervínculo visitado" xfId="1276" builtinId="9" hidden="1"/>
    <cellStyle name="Hipervínculo visitado" xfId="1274" builtinId="9" hidden="1"/>
    <cellStyle name="Hipervínculo visitado" xfId="1272" builtinId="9" hidden="1"/>
    <cellStyle name="Hipervínculo visitado" xfId="1270" builtinId="9" hidden="1"/>
    <cellStyle name="Hipervínculo visitado" xfId="1268" builtinId="9" hidden="1"/>
    <cellStyle name="Hipervínculo visitado" xfId="1266" builtinId="9" hidden="1"/>
    <cellStyle name="Hipervínculo visitado" xfId="1264" builtinId="9" hidden="1"/>
    <cellStyle name="Hipervínculo visitado" xfId="1262" builtinId="9" hidden="1"/>
    <cellStyle name="Hipervínculo visitado" xfId="1260" builtinId="9" hidden="1"/>
    <cellStyle name="Hipervínculo visitado" xfId="1258" builtinId="9" hidden="1"/>
    <cellStyle name="Hipervínculo visitado" xfId="1256" builtinId="9" hidden="1"/>
    <cellStyle name="Hipervínculo visitado" xfId="1254" builtinId="9" hidden="1"/>
    <cellStyle name="Hipervínculo visitado" xfId="1252" builtinId="9" hidden="1"/>
    <cellStyle name="Hipervínculo visitado" xfId="1250" builtinId="9" hidden="1"/>
    <cellStyle name="Hipervínculo visitado" xfId="1248" builtinId="9" hidden="1"/>
    <cellStyle name="Hipervínculo visitado" xfId="1246" builtinId="9" hidden="1"/>
    <cellStyle name="Hipervínculo visitado" xfId="1244" builtinId="9" hidden="1"/>
    <cellStyle name="Hipervínculo visitado" xfId="1242" builtinId="9" hidden="1"/>
    <cellStyle name="Hipervínculo visitado" xfId="1240" builtinId="9" hidden="1"/>
    <cellStyle name="Hipervínculo visitado" xfId="1238" builtinId="9" hidden="1"/>
    <cellStyle name="Hipervínculo visitado" xfId="1236" builtinId="9" hidden="1"/>
    <cellStyle name="Hipervínculo visitado" xfId="1234" builtinId="9" hidden="1"/>
    <cellStyle name="Hipervínculo visitado" xfId="1232" builtinId="9" hidden="1"/>
    <cellStyle name="Hipervínculo visitado" xfId="1230" builtinId="9" hidden="1"/>
    <cellStyle name="Hipervínculo visitado" xfId="1228" builtinId="9" hidden="1"/>
    <cellStyle name="Hipervínculo visitado" xfId="1226" builtinId="9" hidden="1"/>
    <cellStyle name="Hipervínculo visitado" xfId="1224" builtinId="9" hidden="1"/>
    <cellStyle name="Hipervínculo visitado" xfId="1222" builtinId="9" hidden="1"/>
    <cellStyle name="Hipervínculo visitado" xfId="1220" builtinId="9" hidden="1"/>
    <cellStyle name="Hipervínculo visitado" xfId="1218" builtinId="9" hidden="1"/>
    <cellStyle name="Hipervínculo visitado" xfId="1216" builtinId="9" hidden="1"/>
    <cellStyle name="Hipervínculo visitado" xfId="1214" builtinId="9" hidden="1"/>
    <cellStyle name="Hipervínculo visitado" xfId="1212" builtinId="9" hidden="1"/>
    <cellStyle name="Hipervínculo visitado" xfId="1210" builtinId="9" hidden="1"/>
    <cellStyle name="Hipervínculo visitado" xfId="1208" builtinId="9" hidden="1"/>
    <cellStyle name="Hipervínculo visitado" xfId="1206" builtinId="9" hidden="1"/>
    <cellStyle name="Hipervínculo visitado" xfId="1204" builtinId="9" hidden="1"/>
    <cellStyle name="Hipervínculo visitado" xfId="1202" builtinId="9" hidden="1"/>
    <cellStyle name="Hipervínculo visitado" xfId="1200" builtinId="9" hidden="1"/>
    <cellStyle name="Hipervínculo visitado" xfId="1198" builtinId="9" hidden="1"/>
    <cellStyle name="Hipervínculo visitado" xfId="1196" builtinId="9" hidden="1"/>
    <cellStyle name="Hipervínculo visitado" xfId="1194" builtinId="9" hidden="1"/>
    <cellStyle name="Hipervínculo visitado" xfId="1192" builtinId="9" hidden="1"/>
    <cellStyle name="Hipervínculo visitado" xfId="1190" builtinId="9" hidden="1"/>
    <cellStyle name="Hipervínculo visitado" xfId="1188" builtinId="9" hidden="1"/>
    <cellStyle name="Hipervínculo visitado" xfId="1186" builtinId="9" hidden="1"/>
    <cellStyle name="Hipervínculo visitado" xfId="1184" builtinId="9" hidden="1"/>
    <cellStyle name="Hipervínculo visitado" xfId="1182" builtinId="9" hidden="1"/>
    <cellStyle name="Hipervínculo visitado" xfId="1180" builtinId="9" hidden="1"/>
    <cellStyle name="Hipervínculo visitado" xfId="1178" builtinId="9" hidden="1"/>
    <cellStyle name="Hipervínculo visitado" xfId="1176" builtinId="9" hidden="1"/>
    <cellStyle name="Hipervínculo visitado" xfId="1174" builtinId="9" hidden="1"/>
    <cellStyle name="Hipervínculo visitado" xfId="1172" builtinId="9" hidden="1"/>
    <cellStyle name="Hipervínculo visitado" xfId="1170" builtinId="9" hidden="1"/>
    <cellStyle name="Hipervínculo visitado" xfId="1168" builtinId="9" hidden="1"/>
    <cellStyle name="Hipervínculo visitado" xfId="1166" builtinId="9" hidden="1"/>
    <cellStyle name="Hipervínculo visitado" xfId="1164" builtinId="9" hidden="1"/>
    <cellStyle name="Hipervínculo visitado" xfId="1162" builtinId="9" hidden="1"/>
    <cellStyle name="Hipervínculo visitado" xfId="1160" builtinId="9" hidden="1"/>
    <cellStyle name="Hipervínculo visitado" xfId="1158" builtinId="9" hidden="1"/>
    <cellStyle name="Hipervínculo visitado" xfId="1156" builtinId="9" hidden="1"/>
    <cellStyle name="Hipervínculo visitado" xfId="1154" builtinId="9" hidden="1"/>
    <cellStyle name="Hipervínculo visitado" xfId="1152" builtinId="9" hidden="1"/>
    <cellStyle name="Hipervínculo visitado" xfId="1150" builtinId="9" hidden="1"/>
    <cellStyle name="Hipervínculo visitado" xfId="1148" builtinId="9" hidden="1"/>
    <cellStyle name="Hipervínculo visitado" xfId="1146" builtinId="9" hidden="1"/>
    <cellStyle name="Hipervínculo visitado" xfId="1144" builtinId="9" hidden="1"/>
    <cellStyle name="Hipervínculo visitado" xfId="1142" builtinId="9" hidden="1"/>
    <cellStyle name="Hipervínculo visitado" xfId="1140" builtinId="9" hidden="1"/>
    <cellStyle name="Hipervínculo visitado" xfId="1138" builtinId="9" hidden="1"/>
    <cellStyle name="Hipervínculo visitado" xfId="1136" builtinId="9" hidden="1"/>
    <cellStyle name="Hipervínculo visitado" xfId="1134" builtinId="9" hidden="1"/>
    <cellStyle name="Hipervínculo visitado" xfId="1132" builtinId="9" hidden="1"/>
    <cellStyle name="Hipervínculo visitado" xfId="1130" builtinId="9" hidden="1"/>
    <cellStyle name="Hipervínculo visitado" xfId="1128" builtinId="9" hidden="1"/>
    <cellStyle name="Hipervínculo visitado" xfId="1126" builtinId="9" hidden="1"/>
    <cellStyle name="Hipervínculo visitado" xfId="1124" builtinId="9" hidden="1"/>
    <cellStyle name="Hipervínculo visitado" xfId="1122" builtinId="9" hidden="1"/>
    <cellStyle name="Hipervínculo visitado" xfId="1120" builtinId="9" hidden="1"/>
    <cellStyle name="Hipervínculo visitado" xfId="1118" builtinId="9" hidden="1"/>
    <cellStyle name="Hipervínculo visitado" xfId="1116" builtinId="9" hidden="1"/>
    <cellStyle name="Hipervínculo visitado" xfId="1114" builtinId="9" hidden="1"/>
    <cellStyle name="Hipervínculo visitado" xfId="1112" builtinId="9" hidden="1"/>
    <cellStyle name="Hipervínculo visitado" xfId="1110" builtinId="9" hidden="1"/>
    <cellStyle name="Hipervínculo visitado" xfId="1108" builtinId="9" hidden="1"/>
    <cellStyle name="Hipervínculo visitado" xfId="1106" builtinId="9" hidden="1"/>
    <cellStyle name="Hipervínculo visitado" xfId="1104" builtinId="9" hidden="1"/>
    <cellStyle name="Hipervínculo visitado" xfId="1102" builtinId="9" hidden="1"/>
    <cellStyle name="Hipervínculo visitado" xfId="1100" builtinId="9" hidden="1"/>
    <cellStyle name="Hipervínculo visitado" xfId="1098" builtinId="9" hidden="1"/>
    <cellStyle name="Hipervínculo visitado" xfId="1096" builtinId="9" hidden="1"/>
    <cellStyle name="Hipervínculo visitado" xfId="1094" builtinId="9" hidden="1"/>
    <cellStyle name="Hipervínculo visitado" xfId="1092" builtinId="9" hidden="1"/>
    <cellStyle name="Hipervínculo visitado" xfId="1090" builtinId="9" hidden="1"/>
    <cellStyle name="Hipervínculo visitado" xfId="1088" builtinId="9" hidden="1"/>
    <cellStyle name="Hipervínculo visitado" xfId="1086" builtinId="9" hidden="1"/>
    <cellStyle name="Hipervínculo visitado" xfId="1084" builtinId="9" hidden="1"/>
    <cellStyle name="Hipervínculo visitado" xfId="1082" builtinId="9" hidden="1"/>
    <cellStyle name="Hipervínculo visitado" xfId="1080" builtinId="9" hidden="1"/>
    <cellStyle name="Hipervínculo visitado" xfId="1078" builtinId="9" hidden="1"/>
    <cellStyle name="Hipervínculo visitado" xfId="1076" builtinId="9" hidden="1"/>
    <cellStyle name="Hipervínculo visitado" xfId="1074" builtinId="9" hidden="1"/>
    <cellStyle name="Hipervínculo visitado" xfId="1072" builtinId="9" hidden="1"/>
    <cellStyle name="Hipervínculo visitado" xfId="1070" builtinId="9" hidden="1"/>
    <cellStyle name="Hipervínculo visitado" xfId="1068" builtinId="9" hidden="1"/>
    <cellStyle name="Hipervínculo visitado" xfId="1066" builtinId="9" hidden="1"/>
    <cellStyle name="Hipervínculo visitado" xfId="1064" builtinId="9" hidden="1"/>
    <cellStyle name="Hipervínculo visitado" xfId="1062" builtinId="9" hidden="1"/>
    <cellStyle name="Hipervínculo visitado" xfId="1060" builtinId="9" hidden="1"/>
    <cellStyle name="Hipervínculo visitado" xfId="1058" builtinId="9" hidden="1"/>
    <cellStyle name="Hipervínculo visitado" xfId="1056" builtinId="9" hidden="1"/>
    <cellStyle name="Hipervínculo visitado" xfId="1054" builtinId="9" hidden="1"/>
    <cellStyle name="Hipervínculo visitado" xfId="1052" builtinId="9" hidden="1"/>
    <cellStyle name="Hipervínculo visitado" xfId="1050" builtinId="9" hidden="1"/>
    <cellStyle name="Hipervínculo visitado" xfId="1048" builtinId="9" hidden="1"/>
    <cellStyle name="Hipervínculo visitado" xfId="1046" builtinId="9" hidden="1"/>
    <cellStyle name="Hipervínculo visitado" xfId="1044" builtinId="9" hidden="1"/>
    <cellStyle name="Hipervínculo visitado" xfId="1042" builtinId="9" hidden="1"/>
    <cellStyle name="Hipervínculo visitado" xfId="1040" builtinId="9" hidden="1"/>
    <cellStyle name="Hipervínculo visitado" xfId="1038" builtinId="9" hidden="1"/>
    <cellStyle name="Hipervínculo visitado" xfId="1036" builtinId="9" hidden="1"/>
    <cellStyle name="Hipervínculo visitado" xfId="1034" builtinId="9" hidden="1"/>
    <cellStyle name="Hipervínculo visitado" xfId="1032" builtinId="9" hidden="1"/>
    <cellStyle name="Hipervínculo visitado" xfId="1030" builtinId="9" hidden="1"/>
    <cellStyle name="Hipervínculo visitado" xfId="1028" builtinId="9" hidden="1"/>
    <cellStyle name="Hipervínculo visitado" xfId="1026" builtinId="9" hidden="1"/>
    <cellStyle name="Hipervínculo visitado" xfId="1024" builtinId="9" hidden="1"/>
    <cellStyle name="Hipervínculo visitado" xfId="1022" builtinId="9" hidden="1"/>
    <cellStyle name="Hipervínculo visitado" xfId="1020" builtinId="9" hidden="1"/>
    <cellStyle name="Hipervínculo visitado" xfId="1018" builtinId="9" hidden="1"/>
    <cellStyle name="Hipervínculo visitado" xfId="1016" builtinId="9" hidden="1"/>
    <cellStyle name="Hipervínculo visitado" xfId="1014" builtinId="9" hidden="1"/>
    <cellStyle name="Hipervínculo visitado" xfId="1012" builtinId="9" hidden="1"/>
    <cellStyle name="Hipervínculo visitado" xfId="1010" builtinId="9" hidden="1"/>
    <cellStyle name="Hipervínculo visitado" xfId="1008" builtinId="9" hidden="1"/>
    <cellStyle name="Hipervínculo visitado" xfId="1006" builtinId="9" hidden="1"/>
    <cellStyle name="Hipervínculo visitado" xfId="1004" builtinId="9" hidden="1"/>
    <cellStyle name="Hipervínculo visitado" xfId="1002" builtinId="9" hidden="1"/>
    <cellStyle name="Hipervínculo visitado" xfId="1000" builtinId="9" hidden="1"/>
    <cellStyle name="Hipervínculo visitado" xfId="998" builtinId="9" hidden="1"/>
    <cellStyle name="Hipervínculo visitado" xfId="996" builtinId="9" hidden="1"/>
    <cellStyle name="Hipervínculo visitado" xfId="994" builtinId="9" hidden="1"/>
    <cellStyle name="Hipervínculo visitado" xfId="992" builtinId="9" hidden="1"/>
    <cellStyle name="Hipervínculo visitado" xfId="990" builtinId="9" hidden="1"/>
    <cellStyle name="Hipervínculo visitado" xfId="988" builtinId="9" hidden="1"/>
    <cellStyle name="Hipervínculo visitado" xfId="986" builtinId="9" hidden="1"/>
    <cellStyle name="Hipervínculo visitado" xfId="984" builtinId="9" hidden="1"/>
    <cellStyle name="Hipervínculo visitado" xfId="982" builtinId="9" hidden="1"/>
    <cellStyle name="Hipervínculo visitado" xfId="980" builtinId="9" hidden="1"/>
    <cellStyle name="Hipervínculo visitado" xfId="978" builtinId="9" hidden="1"/>
    <cellStyle name="Hipervínculo visitado" xfId="976" builtinId="9" hidden="1"/>
    <cellStyle name="Hipervínculo visitado" xfId="974" builtinId="9" hidden="1"/>
    <cellStyle name="Hipervínculo visitado" xfId="972" builtinId="9" hidden="1"/>
    <cellStyle name="Hipervínculo visitado" xfId="970" builtinId="9" hidden="1"/>
    <cellStyle name="Hipervínculo visitado" xfId="968" builtinId="9" hidden="1"/>
    <cellStyle name="Hipervínculo visitado" xfId="966" builtinId="9" hidden="1"/>
    <cellStyle name="Hipervínculo visitado" xfId="964" builtinId="9" hidden="1"/>
    <cellStyle name="Hipervínculo visitado" xfId="962" builtinId="9" hidden="1"/>
    <cellStyle name="Hipervínculo visitado" xfId="960" builtinId="9" hidden="1"/>
    <cellStyle name="Hipervínculo visitado" xfId="958" builtinId="9" hidden="1"/>
    <cellStyle name="Hipervínculo visitado" xfId="956" builtinId="9" hidden="1"/>
    <cellStyle name="Hipervínculo visitado" xfId="954" builtinId="9" hidden="1"/>
    <cellStyle name="Hipervínculo visitado" xfId="952" builtinId="9" hidden="1"/>
    <cellStyle name="Hipervínculo visitado" xfId="950" builtinId="9" hidden="1"/>
    <cellStyle name="Hipervínculo visitado" xfId="948" builtinId="9" hidden="1"/>
    <cellStyle name="Hipervínculo visitado" xfId="946" builtinId="9" hidden="1"/>
    <cellStyle name="Hipervínculo visitado" xfId="944" builtinId="9" hidden="1"/>
    <cellStyle name="Hipervínculo visitado" xfId="942" builtinId="9" hidden="1"/>
    <cellStyle name="Hipervínculo visitado" xfId="940" builtinId="9" hidden="1"/>
    <cellStyle name="Hipervínculo visitado" xfId="938" builtinId="9" hidden="1"/>
    <cellStyle name="Hipervínculo visitado" xfId="936" builtinId="9" hidden="1"/>
    <cellStyle name="Hipervínculo visitado" xfId="934" builtinId="9" hidden="1"/>
    <cellStyle name="Hipervínculo visitado" xfId="932" builtinId="9" hidden="1"/>
    <cellStyle name="Hipervínculo visitado" xfId="930" builtinId="9" hidden="1"/>
    <cellStyle name="Hipervínculo visitado" xfId="928" builtinId="9" hidden="1"/>
    <cellStyle name="Hipervínculo visitado" xfId="926" builtinId="9" hidden="1"/>
    <cellStyle name="Hipervínculo visitado" xfId="924" builtinId="9" hidden="1"/>
    <cellStyle name="Hipervínculo visitado" xfId="922" builtinId="9" hidden="1"/>
    <cellStyle name="Hipervínculo visitado" xfId="920" builtinId="9" hidden="1"/>
    <cellStyle name="Hipervínculo visitado" xfId="918" builtinId="9" hidden="1"/>
    <cellStyle name="Hipervínculo visitado" xfId="916" builtinId="9" hidden="1"/>
    <cellStyle name="Hipervínculo visitado" xfId="914" builtinId="9" hidden="1"/>
    <cellStyle name="Hipervínculo visitado" xfId="912" builtinId="9" hidden="1"/>
    <cellStyle name="Hipervínculo visitado" xfId="910" builtinId="9" hidden="1"/>
    <cellStyle name="Hipervínculo visitado" xfId="908" builtinId="9" hidden="1"/>
    <cellStyle name="Hipervínculo visitado" xfId="906" builtinId="9" hidden="1"/>
    <cellStyle name="Hipervínculo visitado" xfId="904" builtinId="9" hidden="1"/>
    <cellStyle name="Hipervínculo visitado" xfId="902" builtinId="9" hidden="1"/>
    <cellStyle name="Hipervínculo visitado" xfId="900" builtinId="9" hidden="1"/>
    <cellStyle name="Hipervínculo visitado" xfId="898" builtinId="9" hidden="1"/>
    <cellStyle name="Hipervínculo visitado" xfId="896" builtinId="9" hidden="1"/>
    <cellStyle name="Hipervínculo visitado" xfId="894" builtinId="9" hidden="1"/>
    <cellStyle name="Hipervínculo visitado" xfId="892" builtinId="9" hidden="1"/>
    <cellStyle name="Hipervínculo visitado" xfId="890" builtinId="9" hidden="1"/>
    <cellStyle name="Hipervínculo visitado" xfId="888" builtinId="9" hidden="1"/>
    <cellStyle name="Hipervínculo visitado" xfId="886" builtinId="9" hidden="1"/>
    <cellStyle name="Hipervínculo visitado" xfId="884" builtinId="9" hidden="1"/>
    <cellStyle name="Hipervínculo visitado" xfId="882" builtinId="9" hidden="1"/>
    <cellStyle name="Hipervínculo visitado" xfId="880" builtinId="9" hidden="1"/>
    <cellStyle name="Hipervínculo visitado" xfId="878" builtinId="9" hidden="1"/>
    <cellStyle name="Hipervínculo visitado" xfId="876" builtinId="9" hidden="1"/>
    <cellStyle name="Hipervínculo visitado" xfId="874" builtinId="9" hidden="1"/>
    <cellStyle name="Hipervínculo visitado" xfId="872" builtinId="9" hidden="1"/>
    <cellStyle name="Hipervínculo visitado" xfId="870" builtinId="9" hidden="1"/>
    <cellStyle name="Hipervínculo visitado" xfId="868" builtinId="9" hidden="1"/>
    <cellStyle name="Hipervínculo visitado" xfId="866" builtinId="9" hidden="1"/>
    <cellStyle name="Hipervínculo visitado" xfId="864" builtinId="9" hidden="1"/>
    <cellStyle name="Hipervínculo visitado" xfId="862" builtinId="9" hidden="1"/>
    <cellStyle name="Hipervínculo visitado" xfId="860" builtinId="9" hidden="1"/>
    <cellStyle name="Hipervínculo visitado" xfId="858" builtinId="9" hidden="1"/>
    <cellStyle name="Hipervínculo visitado" xfId="856" builtinId="9" hidden="1"/>
    <cellStyle name="Hipervínculo visitado" xfId="854" builtinId="9" hidden="1"/>
    <cellStyle name="Hipervínculo visitado" xfId="852" builtinId="9" hidden="1"/>
    <cellStyle name="Hipervínculo visitado" xfId="850" builtinId="9" hidden="1"/>
    <cellStyle name="Hipervínculo visitado" xfId="848" builtinId="9" hidden="1"/>
    <cellStyle name="Hipervínculo visitado" xfId="846" builtinId="9" hidden="1"/>
    <cellStyle name="Hipervínculo visitado" xfId="844" builtinId="9" hidden="1"/>
    <cellStyle name="Hipervínculo visitado" xfId="842" builtinId="9" hidden="1"/>
    <cellStyle name="Hipervínculo visitado" xfId="840" builtinId="9" hidden="1"/>
    <cellStyle name="Hipervínculo visitado" xfId="838" builtinId="9" hidden="1"/>
    <cellStyle name="Hipervínculo visitado" xfId="836" builtinId="9" hidden="1"/>
    <cellStyle name="Hipervínculo visitado" xfId="834" builtinId="9" hidden="1"/>
    <cellStyle name="Hipervínculo visitado" xfId="832" builtinId="9" hidden="1"/>
    <cellStyle name="Hipervínculo visitado" xfId="830" builtinId="9" hidden="1"/>
    <cellStyle name="Hipervínculo visitado" xfId="828" builtinId="9" hidden="1"/>
    <cellStyle name="Hipervínculo visitado" xfId="826" builtinId="9" hidden="1"/>
    <cellStyle name="Hipervínculo visitado" xfId="824" builtinId="9" hidden="1"/>
    <cellStyle name="Hipervínculo visitado" xfId="822" builtinId="9" hidden="1"/>
    <cellStyle name="Hipervínculo visitado" xfId="820" builtinId="9" hidden="1"/>
    <cellStyle name="Hipervínculo visitado" xfId="818" builtinId="9" hidden="1"/>
    <cellStyle name="Hipervínculo visitado" xfId="816" builtinId="9" hidden="1"/>
    <cellStyle name="Hipervínculo visitado" xfId="814" builtinId="9" hidden="1"/>
    <cellStyle name="Hipervínculo visitado" xfId="812" builtinId="9" hidden="1"/>
    <cellStyle name="Hipervínculo visitado" xfId="810" builtinId="9" hidden="1"/>
    <cellStyle name="Hipervínculo visitado" xfId="808" builtinId="9" hidden="1"/>
    <cellStyle name="Hipervínculo visitado" xfId="806" builtinId="9" hidden="1"/>
    <cellStyle name="Hipervínculo visitado" xfId="804" builtinId="9" hidden="1"/>
    <cellStyle name="Hipervínculo visitado" xfId="802" builtinId="9" hidden="1"/>
    <cellStyle name="Hipervínculo visitado" xfId="800" builtinId="9" hidden="1"/>
    <cellStyle name="Hipervínculo visitado" xfId="798" builtinId="9" hidden="1"/>
    <cellStyle name="Hipervínculo visitado" xfId="796" builtinId="9" hidden="1"/>
    <cellStyle name="Hipervínculo visitado" xfId="794" builtinId="9" hidden="1"/>
    <cellStyle name="Hipervínculo visitado" xfId="792" builtinId="9" hidden="1"/>
    <cellStyle name="Hipervínculo visitado" xfId="790" builtinId="9" hidden="1"/>
    <cellStyle name="Hipervínculo visitado" xfId="788" builtinId="9" hidden="1"/>
    <cellStyle name="Hipervínculo visitado" xfId="786" builtinId="9" hidden="1"/>
    <cellStyle name="Hipervínculo visitado" xfId="784" builtinId="9" hidden="1"/>
    <cellStyle name="Hipervínculo visitado" xfId="782" builtinId="9" hidden="1"/>
    <cellStyle name="Hipervínculo visitado" xfId="780" builtinId="9" hidden="1"/>
    <cellStyle name="Hipervínculo visitado" xfId="778" builtinId="9" hidden="1"/>
    <cellStyle name="Hipervínculo visitado" xfId="776" builtinId="9" hidden="1"/>
    <cellStyle name="Hipervínculo visitado" xfId="774" builtinId="9" hidden="1"/>
    <cellStyle name="Hipervínculo visitado" xfId="772" builtinId="9" hidden="1"/>
    <cellStyle name="Hipervínculo visitado" xfId="770" builtinId="9" hidden="1"/>
    <cellStyle name="Hipervínculo visitado" xfId="768" builtinId="9" hidden="1"/>
    <cellStyle name="Hipervínculo visitado" xfId="766" builtinId="9" hidden="1"/>
    <cellStyle name="Hipervínculo visitado" xfId="764" builtinId="9" hidden="1"/>
    <cellStyle name="Hipervínculo visitado" xfId="762" builtinId="9" hidden="1"/>
    <cellStyle name="Hipervínculo visitado" xfId="760" builtinId="9" hidden="1"/>
    <cellStyle name="Hipervínculo visitado" xfId="758" builtinId="9" hidden="1"/>
    <cellStyle name="Hipervínculo visitado" xfId="756" builtinId="9" hidden="1"/>
    <cellStyle name="Hipervínculo visitado" xfId="754" builtinId="9" hidden="1"/>
    <cellStyle name="Hipervínculo visitado" xfId="752" builtinId="9" hidden="1"/>
    <cellStyle name="Hipervínculo visitado" xfId="750" builtinId="9" hidden="1"/>
    <cellStyle name="Hipervínculo visitado" xfId="748" builtinId="9" hidden="1"/>
    <cellStyle name="Hipervínculo visitado" xfId="746" builtinId="9" hidden="1"/>
    <cellStyle name="Hipervínculo visitado" xfId="744" builtinId="9" hidden="1"/>
    <cellStyle name="Hipervínculo visitado" xfId="742" builtinId="9" hidden="1"/>
    <cellStyle name="Hipervínculo visitado" xfId="740" builtinId="9" hidden="1"/>
    <cellStyle name="Hipervínculo visitado" xfId="738" builtinId="9" hidden="1"/>
    <cellStyle name="Hipervínculo visitado" xfId="736" builtinId="9" hidden="1"/>
    <cellStyle name="Hipervínculo visitado" xfId="734" builtinId="9" hidden="1"/>
    <cellStyle name="Hipervínculo visitado" xfId="732" builtinId="9" hidden="1"/>
    <cellStyle name="Hipervínculo visitado" xfId="730" builtinId="9" hidden="1"/>
    <cellStyle name="Hipervínculo visitado" xfId="728" builtinId="9" hidden="1"/>
    <cellStyle name="Hipervínculo visitado" xfId="726" builtinId="9" hidden="1"/>
    <cellStyle name="Hipervínculo visitado" xfId="724" builtinId="9" hidden="1"/>
    <cellStyle name="Hipervínculo visitado" xfId="722" builtinId="9" hidden="1"/>
    <cellStyle name="Hipervínculo visitado" xfId="720" builtinId="9" hidden="1"/>
    <cellStyle name="Hipervínculo visitado" xfId="718" builtinId="9" hidden="1"/>
    <cellStyle name="Hipervínculo visitado" xfId="716" builtinId="9" hidden="1"/>
    <cellStyle name="Hipervínculo visitado" xfId="714" builtinId="9" hidden="1"/>
    <cellStyle name="Hipervínculo visitado" xfId="712" builtinId="9" hidden="1"/>
    <cellStyle name="Hipervínculo visitado" xfId="710" builtinId="9" hidden="1"/>
    <cellStyle name="Hipervínculo visitado" xfId="708" builtinId="9" hidden="1"/>
    <cellStyle name="Hipervínculo visitado" xfId="706" builtinId="9" hidden="1"/>
    <cellStyle name="Hipervínculo visitado" xfId="704" builtinId="9" hidden="1"/>
    <cellStyle name="Hipervínculo visitado" xfId="702" builtinId="9" hidden="1"/>
    <cellStyle name="Hipervínculo visitado" xfId="700" builtinId="9" hidden="1"/>
    <cellStyle name="Hipervínculo visitado" xfId="698" builtinId="9" hidden="1"/>
    <cellStyle name="Hipervínculo visitado" xfId="696" builtinId="9" hidden="1"/>
    <cellStyle name="Hipervínculo visitado" xfId="694" builtinId="9" hidden="1"/>
    <cellStyle name="Hipervínculo visitado" xfId="692" builtinId="9" hidden="1"/>
    <cellStyle name="Hipervínculo visitado" xfId="690" builtinId="9" hidden="1"/>
    <cellStyle name="Hipervínculo visitado" xfId="688" builtinId="9" hidden="1"/>
    <cellStyle name="Hipervínculo visitado" xfId="686" builtinId="9" hidden="1"/>
    <cellStyle name="Hipervínculo visitado" xfId="684" builtinId="9" hidden="1"/>
    <cellStyle name="Hipervínculo visitado" xfId="682" builtinId="9" hidden="1"/>
    <cellStyle name="Hipervínculo visitado" xfId="680" builtinId="9" hidden="1"/>
    <cellStyle name="Hipervínculo visitado" xfId="678" builtinId="9" hidden="1"/>
    <cellStyle name="Hipervínculo visitado" xfId="676" builtinId="9" hidden="1"/>
    <cellStyle name="Hipervínculo visitado" xfId="674" builtinId="9" hidden="1"/>
    <cellStyle name="Hipervínculo visitado" xfId="672" builtinId="9" hidden="1"/>
    <cellStyle name="Hipervínculo visitado" xfId="670" builtinId="9" hidden="1"/>
    <cellStyle name="Hipervínculo visitado" xfId="668" builtinId="9" hidden="1"/>
    <cellStyle name="Hipervínculo visitado" xfId="666" builtinId="9" hidden="1"/>
    <cellStyle name="Hipervínculo visitado" xfId="664" builtinId="9" hidden="1"/>
    <cellStyle name="Hipervínculo visitado" xfId="662" builtinId="9" hidden="1"/>
    <cellStyle name="Hipervínculo visitado" xfId="660" builtinId="9" hidden="1"/>
    <cellStyle name="Hipervínculo visitado" xfId="658" builtinId="9" hidden="1"/>
    <cellStyle name="Hipervínculo visitado" xfId="656" builtinId="9" hidden="1"/>
    <cellStyle name="Hipervínculo visitado" xfId="654" builtinId="9" hidden="1"/>
    <cellStyle name="Hipervínculo visitado" xfId="652" builtinId="9" hidden="1"/>
    <cellStyle name="Hipervínculo visitado" xfId="650" builtinId="9" hidden="1"/>
    <cellStyle name="Hipervínculo visitado" xfId="648" builtinId="9" hidden="1"/>
    <cellStyle name="Hipervínculo visitado" xfId="646" builtinId="9" hidden="1"/>
    <cellStyle name="Hipervínculo visitado" xfId="644" builtinId="9" hidden="1"/>
    <cellStyle name="Hipervínculo visitado" xfId="642" builtinId="9" hidden="1"/>
    <cellStyle name="Hipervínculo visitado" xfId="640" builtinId="9" hidden="1"/>
    <cellStyle name="Hipervínculo visitado" xfId="638" builtinId="9" hidden="1"/>
    <cellStyle name="Hipervínculo visitado" xfId="636" builtinId="9" hidden="1"/>
    <cellStyle name="Hipervínculo visitado" xfId="634" builtinId="9" hidden="1"/>
    <cellStyle name="Hipervínculo visitado" xfId="632" builtinId="9" hidden="1"/>
    <cellStyle name="Hipervínculo visitado" xfId="630" builtinId="9" hidden="1"/>
    <cellStyle name="Hipervínculo visitado" xfId="628" builtinId="9" hidden="1"/>
    <cellStyle name="Hipervínculo visitado" xfId="626" builtinId="9" hidden="1"/>
    <cellStyle name="Hipervínculo visitado" xfId="624" builtinId="9" hidden="1"/>
    <cellStyle name="Hipervínculo visitado" xfId="622" builtinId="9" hidden="1"/>
    <cellStyle name="Hipervínculo visitado" xfId="620" builtinId="9" hidden="1"/>
    <cellStyle name="Hipervínculo visitado" xfId="618" builtinId="9" hidden="1"/>
    <cellStyle name="Hipervínculo visitado" xfId="616" builtinId="9" hidden="1"/>
    <cellStyle name="Hipervínculo visitado" xfId="614" builtinId="9" hidden="1"/>
    <cellStyle name="Hipervínculo visitado" xfId="612" builtinId="9" hidden="1"/>
    <cellStyle name="Hipervínculo visitado" xfId="610" builtinId="9" hidden="1"/>
    <cellStyle name="Hipervínculo visitado" xfId="608" builtinId="9" hidden="1"/>
    <cellStyle name="Hipervínculo visitado" xfId="606" builtinId="9" hidden="1"/>
    <cellStyle name="Hipervínculo visitado" xfId="604" builtinId="9" hidden="1"/>
    <cellStyle name="Hipervínculo visitado" xfId="602" builtinId="9" hidden="1"/>
    <cellStyle name="Hipervínculo visitado" xfId="600" builtinId="9" hidden="1"/>
    <cellStyle name="Hipervínculo visitado" xfId="598" builtinId="9" hidden="1"/>
    <cellStyle name="Hipervínculo visitado" xfId="596" builtinId="9" hidden="1"/>
    <cellStyle name="Hipervínculo visitado" xfId="594" builtinId="9" hidden="1"/>
    <cellStyle name="Hipervínculo visitado" xfId="592" builtinId="9" hidden="1"/>
    <cellStyle name="Hipervínculo visitado" xfId="590" builtinId="9" hidden="1"/>
    <cellStyle name="Hipervínculo visitado" xfId="588" builtinId="9" hidden="1"/>
    <cellStyle name="Hipervínculo visitado" xfId="586" builtinId="9" hidden="1"/>
    <cellStyle name="Hipervínculo visitado" xfId="584" builtinId="9" hidden="1"/>
    <cellStyle name="Hipervínculo visitado" xfId="582" builtinId="9" hidden="1"/>
    <cellStyle name="Hipervínculo visitado" xfId="580" builtinId="9" hidden="1"/>
    <cellStyle name="Hipervínculo visitado" xfId="578" builtinId="9" hidden="1"/>
    <cellStyle name="Hipervínculo visitado" xfId="576" builtinId="9" hidden="1"/>
    <cellStyle name="Hipervínculo visitado" xfId="574" builtinId="9" hidden="1"/>
    <cellStyle name="Hipervínculo visitado" xfId="572" builtinId="9" hidden="1"/>
    <cellStyle name="Hipervínculo visitado" xfId="570" builtinId="9" hidden="1"/>
    <cellStyle name="Hipervínculo visitado" xfId="568" builtinId="9" hidden="1"/>
    <cellStyle name="Hipervínculo visitado" xfId="566" builtinId="9" hidden="1"/>
    <cellStyle name="Hipervínculo visitado" xfId="564" builtinId="9" hidden="1"/>
    <cellStyle name="Hipervínculo visitado" xfId="562" builtinId="9" hidden="1"/>
    <cellStyle name="Hipervínculo visitado" xfId="560" builtinId="9" hidden="1"/>
    <cellStyle name="Hipervínculo visitado" xfId="558" builtinId="9" hidden="1"/>
    <cellStyle name="Hipervínculo visitado" xfId="556" builtinId="9" hidden="1"/>
    <cellStyle name="Hipervínculo visitado" xfId="554" builtinId="9" hidden="1"/>
    <cellStyle name="Hipervínculo visitado" xfId="552" builtinId="9" hidden="1"/>
    <cellStyle name="Hipervínculo visitado" xfId="550" builtinId="9" hidden="1"/>
    <cellStyle name="Hipervínculo visitado" xfId="548" builtinId="9" hidden="1"/>
    <cellStyle name="Hipervínculo visitado" xfId="546" builtinId="9" hidden="1"/>
    <cellStyle name="Hipervínculo visitado" xfId="544" builtinId="9" hidden="1"/>
    <cellStyle name="Hipervínculo visitado" xfId="542" builtinId="9" hidden="1"/>
    <cellStyle name="Hipervínculo visitado" xfId="540" builtinId="9" hidden="1"/>
    <cellStyle name="Hipervínculo visitado" xfId="538" builtinId="9" hidden="1"/>
    <cellStyle name="Hipervínculo visitado" xfId="536" builtinId="9" hidden="1"/>
    <cellStyle name="Hipervínculo visitado" xfId="534" builtinId="9" hidden="1"/>
    <cellStyle name="Hipervínculo visitado" xfId="532" builtinId="9" hidden="1"/>
    <cellStyle name="Hipervínculo visitado" xfId="530" builtinId="9" hidden="1"/>
    <cellStyle name="Hipervínculo visitado" xfId="528" builtinId="9" hidden="1"/>
    <cellStyle name="Hipervínculo visitado" xfId="526" builtinId="9" hidden="1"/>
    <cellStyle name="Hipervínculo visitado" xfId="524" builtinId="9" hidden="1"/>
    <cellStyle name="Hipervínculo visitado" xfId="522" builtinId="9" hidden="1"/>
    <cellStyle name="Hipervínculo visitado" xfId="520" builtinId="9" hidden="1"/>
    <cellStyle name="Hipervínculo visitado" xfId="518" builtinId="9" hidden="1"/>
    <cellStyle name="Hipervínculo visitado" xfId="516" builtinId="9" hidden="1"/>
    <cellStyle name="Hipervínculo visitado" xfId="514" builtinId="9" hidden="1"/>
    <cellStyle name="Hipervínculo visitado" xfId="512" builtinId="9" hidden="1"/>
    <cellStyle name="Hipervínculo visitado" xfId="510" builtinId="9" hidden="1"/>
    <cellStyle name="Hipervínculo visitado" xfId="508" builtinId="9" hidden="1"/>
    <cellStyle name="Hipervínculo visitado" xfId="506" builtinId="9" hidden="1"/>
    <cellStyle name="Hipervínculo visitado" xfId="504" builtinId="9" hidden="1"/>
    <cellStyle name="Hipervínculo visitado" xfId="502" builtinId="9" hidden="1"/>
    <cellStyle name="Hipervínculo visitado" xfId="500" builtinId="9" hidden="1"/>
    <cellStyle name="Hipervínculo visitado" xfId="498" builtinId="9" hidden="1"/>
    <cellStyle name="Hipervínculo visitado" xfId="496" builtinId="9" hidden="1"/>
    <cellStyle name="Hipervínculo visitado" xfId="494" builtinId="9" hidden="1"/>
    <cellStyle name="Hipervínculo visitado" xfId="492" builtinId="9" hidden="1"/>
    <cellStyle name="Hipervínculo visitado" xfId="490" builtinId="9" hidden="1"/>
    <cellStyle name="Hipervínculo visitado" xfId="488" builtinId="9" hidden="1"/>
    <cellStyle name="Hipervínculo visitado" xfId="486" builtinId="9" hidden="1"/>
    <cellStyle name="Hipervínculo visitado" xfId="484" builtinId="9" hidden="1"/>
    <cellStyle name="Hipervínculo visitado" xfId="482" builtinId="9" hidden="1"/>
    <cellStyle name="Hipervínculo visitado" xfId="480" builtinId="9" hidden="1"/>
    <cellStyle name="Hipervínculo visitado" xfId="478" builtinId="9" hidden="1"/>
    <cellStyle name="Hipervínculo visitado" xfId="476" builtinId="9" hidden="1"/>
    <cellStyle name="Hipervínculo visitado" xfId="474" builtinId="9" hidden="1"/>
    <cellStyle name="Hipervínculo visitado" xfId="472" builtinId="9" hidden="1"/>
    <cellStyle name="Hipervínculo visitado" xfId="470" builtinId="9" hidden="1"/>
    <cellStyle name="Hipervínculo visitado" xfId="468" builtinId="9" hidden="1"/>
    <cellStyle name="Hipervínculo visitado" xfId="466" builtinId="9" hidden="1"/>
    <cellStyle name="Hipervínculo visitado" xfId="464" builtinId="9" hidden="1"/>
    <cellStyle name="Hipervínculo visitado" xfId="462" builtinId="9" hidden="1"/>
    <cellStyle name="Hipervínculo visitado" xfId="460" builtinId="9" hidden="1"/>
    <cellStyle name="Hipervínculo visitado" xfId="458" builtinId="9" hidden="1"/>
    <cellStyle name="Hipervínculo visitado" xfId="456" builtinId="9" hidden="1"/>
    <cellStyle name="Hipervínculo visitado" xfId="454" builtinId="9" hidden="1"/>
    <cellStyle name="Hipervínculo visitado" xfId="452" builtinId="9" hidden="1"/>
    <cellStyle name="Hipervínculo visitado" xfId="450" builtinId="9" hidden="1"/>
    <cellStyle name="Hipervínculo visitado" xfId="448" builtinId="9" hidden="1"/>
    <cellStyle name="Hipervínculo visitado" xfId="446" builtinId="9" hidden="1"/>
    <cellStyle name="Hipervínculo visitado" xfId="444" builtinId="9" hidden="1"/>
    <cellStyle name="Hipervínculo visitado" xfId="442" builtinId="9" hidden="1"/>
    <cellStyle name="Hipervínculo visitado" xfId="440" builtinId="9" hidden="1"/>
    <cellStyle name="Hipervínculo visitado" xfId="438" builtinId="9" hidden="1"/>
    <cellStyle name="Hipervínculo visitado" xfId="436" builtinId="9" hidden="1"/>
    <cellStyle name="Hipervínculo visitado" xfId="434" builtinId="9" hidden="1"/>
    <cellStyle name="Hipervínculo visitado" xfId="432" builtinId="9" hidden="1"/>
    <cellStyle name="Hipervínculo visitado" xfId="430" builtinId="9" hidden="1"/>
    <cellStyle name="Hipervínculo visitado" xfId="428" builtinId="9" hidden="1"/>
    <cellStyle name="Hipervínculo visitado" xfId="426" builtinId="9" hidden="1"/>
    <cellStyle name="Hipervínculo visitado" xfId="424" builtinId="9" hidden="1"/>
    <cellStyle name="Hipervínculo visitado" xfId="422" builtinId="9" hidden="1"/>
    <cellStyle name="Hipervínculo visitado" xfId="420" builtinId="9" hidden="1"/>
    <cellStyle name="Hipervínculo visitado" xfId="418" builtinId="9" hidden="1"/>
    <cellStyle name="Hipervínculo visitado" xfId="416" builtinId="9" hidden="1"/>
    <cellStyle name="Hipervínculo visitado" xfId="414" builtinId="9" hidden="1"/>
    <cellStyle name="Hipervínculo visitado" xfId="412" builtinId="9" hidden="1"/>
    <cellStyle name="Hipervínculo visitado" xfId="410" builtinId="9" hidden="1"/>
    <cellStyle name="Hipervínculo visitado" xfId="408" builtinId="9" hidden="1"/>
    <cellStyle name="Hipervínculo visitado" xfId="406" builtinId="9" hidden="1"/>
    <cellStyle name="Hipervínculo visitado" xfId="404" builtinId="9" hidden="1"/>
    <cellStyle name="Hipervínculo visitado" xfId="402" builtinId="9" hidden="1"/>
    <cellStyle name="Hipervínculo visitado" xfId="400" builtinId="9" hidden="1"/>
    <cellStyle name="Hipervínculo visitado" xfId="398" builtinId="9" hidden="1"/>
    <cellStyle name="Hipervínculo visitado" xfId="396" builtinId="9" hidden="1"/>
    <cellStyle name="Hipervínculo visitado" xfId="394" builtinId="9" hidden="1"/>
    <cellStyle name="Hipervínculo visitado" xfId="392" builtinId="9" hidden="1"/>
    <cellStyle name="Hipervínculo visitado" xfId="390" builtinId="9" hidden="1"/>
    <cellStyle name="Hipervínculo visitado" xfId="388" builtinId="9" hidden="1"/>
    <cellStyle name="Hipervínculo visitado" xfId="386" builtinId="9" hidden="1"/>
    <cellStyle name="Hipervínculo visitado" xfId="384" builtinId="9" hidden="1"/>
    <cellStyle name="Hipervínculo visitado" xfId="382" builtinId="9" hidden="1"/>
    <cellStyle name="Hipervínculo visitado" xfId="380" builtinId="9" hidden="1"/>
    <cellStyle name="Hipervínculo visitado" xfId="378" builtinId="9" hidden="1"/>
    <cellStyle name="Hipervínculo visitado" xfId="376" builtinId="9" hidden="1"/>
    <cellStyle name="Hipervínculo visitado" xfId="374" builtinId="9" hidden="1"/>
    <cellStyle name="Hipervínculo visitado" xfId="372" builtinId="9" hidden="1"/>
    <cellStyle name="Hipervínculo visitado" xfId="370" builtinId="9" hidden="1"/>
    <cellStyle name="Hipervínculo visitado" xfId="368" builtinId="9" hidden="1"/>
    <cellStyle name="Hipervínculo visitado" xfId="366" builtinId="9" hidden="1"/>
    <cellStyle name="Hipervínculo visitado" xfId="364" builtinId="9" hidden="1"/>
    <cellStyle name="Hipervínculo visitado" xfId="362" builtinId="9" hidden="1"/>
    <cellStyle name="Hipervínculo visitado" xfId="360" builtinId="9" hidden="1"/>
    <cellStyle name="Hipervínculo visitado" xfId="358" builtinId="9" hidden="1"/>
    <cellStyle name="Hipervínculo visitado" xfId="356" builtinId="9" hidden="1"/>
    <cellStyle name="Hipervínculo visitado" xfId="354" builtinId="9" hidden="1"/>
    <cellStyle name="Hipervínculo visitado" xfId="352" builtinId="9" hidden="1"/>
    <cellStyle name="Hipervínculo visitado" xfId="350" builtinId="9" hidden="1"/>
    <cellStyle name="Hipervínculo visitado" xfId="348" builtinId="9" hidden="1"/>
    <cellStyle name="Hipervínculo visitado" xfId="346" builtinId="9" hidden="1"/>
    <cellStyle name="Hipervínculo visitado" xfId="344" builtinId="9" hidden="1"/>
    <cellStyle name="Hipervínculo visitado" xfId="342" builtinId="9" hidden="1"/>
    <cellStyle name="Hipervínculo visitado" xfId="340" builtinId="9" hidden="1"/>
    <cellStyle name="Hipervínculo visitado" xfId="338" builtinId="9" hidden="1"/>
    <cellStyle name="Hipervínculo visitado" xfId="336" builtinId="9" hidden="1"/>
    <cellStyle name="Hipervínculo visitado" xfId="334" builtinId="9" hidden="1"/>
    <cellStyle name="Hipervínculo visitado" xfId="332" builtinId="9" hidden="1"/>
    <cellStyle name="Hipervínculo visitado" xfId="330" builtinId="9" hidden="1"/>
    <cellStyle name="Hipervínculo visitado" xfId="328" builtinId="9" hidden="1"/>
    <cellStyle name="Hipervínculo visitado" xfId="326" builtinId="9" hidden="1"/>
    <cellStyle name="Hipervínculo visitado" xfId="324" builtinId="9" hidden="1"/>
    <cellStyle name="Hipervínculo visitado" xfId="322" builtinId="9" hidden="1"/>
    <cellStyle name="Hipervínculo visitado" xfId="320" builtinId="9" hidden="1"/>
    <cellStyle name="Hipervínculo visitado" xfId="318" builtinId="9" hidden="1"/>
    <cellStyle name="Hipervínculo visitado" xfId="316" builtinId="9" hidden="1"/>
    <cellStyle name="Hipervínculo visitado" xfId="314" builtinId="9" hidden="1"/>
    <cellStyle name="Hipervínculo visitado" xfId="312" builtinId="9" hidden="1"/>
    <cellStyle name="Hipervínculo visitado" xfId="310" builtinId="9" hidden="1"/>
    <cellStyle name="Hipervínculo visitado" xfId="308" builtinId="9" hidden="1"/>
    <cellStyle name="Hipervínculo visitado" xfId="306" builtinId="9" hidden="1"/>
    <cellStyle name="Hipervínculo visitado" xfId="304" builtinId="9" hidden="1"/>
    <cellStyle name="Hipervínculo visitado" xfId="302" builtinId="9" hidden="1"/>
    <cellStyle name="Hipervínculo visitado" xfId="300" builtinId="9" hidden="1"/>
    <cellStyle name="Hipervínculo visitado" xfId="298" builtinId="9" hidden="1"/>
    <cellStyle name="Hipervínculo visitado" xfId="296" builtinId="9" hidden="1"/>
    <cellStyle name="Hipervínculo visitado" xfId="294" builtinId="9" hidden="1"/>
    <cellStyle name="Hipervínculo visitado" xfId="292" builtinId="9" hidden="1"/>
    <cellStyle name="Hipervínculo visitado" xfId="290" builtinId="9" hidden="1"/>
    <cellStyle name="Hipervínculo visitado" xfId="288" builtinId="9" hidden="1"/>
    <cellStyle name="Hipervínculo visitado" xfId="286" builtinId="9" hidden="1"/>
    <cellStyle name="Hipervínculo visitado" xfId="284" builtinId="9" hidden="1"/>
    <cellStyle name="Hipervínculo visitado" xfId="282" builtinId="9" hidden="1"/>
    <cellStyle name="Hipervínculo visitado" xfId="280" builtinId="9" hidden="1"/>
    <cellStyle name="Hipervínculo visitado" xfId="278" builtinId="9" hidden="1"/>
    <cellStyle name="Hipervínculo visitado" xfId="276" builtinId="9" hidden="1"/>
    <cellStyle name="Hipervínculo visitado" xfId="274" builtinId="9" hidden="1"/>
    <cellStyle name="Hipervínculo visitado" xfId="272" builtinId="9" hidden="1"/>
    <cellStyle name="Hipervínculo visitado" xfId="270" builtinId="9" hidden="1"/>
    <cellStyle name="Hipervínculo visitado" xfId="268" builtinId="9" hidden="1"/>
    <cellStyle name="Hipervínculo visitado" xfId="266" builtinId="9" hidden="1"/>
    <cellStyle name="Hipervínculo visitado" xfId="264" builtinId="9" hidden="1"/>
    <cellStyle name="Hipervínculo visitado" xfId="262" builtinId="9" hidden="1"/>
    <cellStyle name="Hipervínculo visitado" xfId="260" builtinId="9" hidden="1"/>
    <cellStyle name="Hipervínculo visitado" xfId="258" builtinId="9" hidden="1"/>
    <cellStyle name="Hipervínculo visitado" xfId="256" builtinId="9" hidden="1"/>
    <cellStyle name="Hipervínculo visitado" xfId="254" builtinId="9" hidden="1"/>
    <cellStyle name="Hipervínculo visitado" xfId="252" builtinId="9" hidden="1"/>
    <cellStyle name="Hipervínculo visitado" xfId="250" builtinId="9" hidden="1"/>
    <cellStyle name="Hipervínculo visitado" xfId="248" builtinId="9" hidden="1"/>
    <cellStyle name="Hipervínculo visitado" xfId="246" builtinId="9" hidden="1"/>
    <cellStyle name="Hipervínculo visitado" xfId="244" builtinId="9" hidden="1"/>
    <cellStyle name="Hipervínculo visitado" xfId="242" builtinId="9" hidden="1"/>
    <cellStyle name="Hipervínculo visitado" xfId="240" builtinId="9" hidden="1"/>
    <cellStyle name="Hipervínculo visitado" xfId="238" builtinId="9" hidden="1"/>
    <cellStyle name="Hipervínculo visitado" xfId="236" builtinId="9" hidden="1"/>
    <cellStyle name="Hipervínculo visitado" xfId="234" builtinId="9" hidden="1"/>
    <cellStyle name="Hipervínculo visitado" xfId="232" builtinId="9" hidden="1"/>
    <cellStyle name="Hipervínculo visitado" xfId="230" builtinId="9" hidden="1"/>
    <cellStyle name="Hipervínculo visitado" xfId="228" builtinId="9" hidden="1"/>
    <cellStyle name="Hipervínculo visitado" xfId="226" builtinId="9" hidden="1"/>
    <cellStyle name="Hipervínculo visitado" xfId="224" builtinId="9" hidden="1"/>
    <cellStyle name="Hipervínculo visitado" xfId="222" builtinId="9" hidden="1"/>
    <cellStyle name="Hipervínculo visitado" xfId="220" builtinId="9" hidden="1"/>
    <cellStyle name="Hipervínculo visitado" xfId="218" builtinId="9" hidden="1"/>
    <cellStyle name="Hipervínculo visitado" xfId="216" builtinId="9" hidden="1"/>
    <cellStyle name="Hipervínculo visitado" xfId="214" builtinId="9" hidden="1"/>
    <cellStyle name="Hipervínculo visitado" xfId="212" builtinId="9" hidden="1"/>
    <cellStyle name="Hipervínculo visitado" xfId="210" builtinId="9" hidden="1"/>
    <cellStyle name="Hipervínculo visitado" xfId="208" builtinId="9" hidden="1"/>
    <cellStyle name="Hipervínculo visitado" xfId="206" builtinId="9" hidden="1"/>
    <cellStyle name="Hipervínculo visitado" xfId="204" builtinId="9" hidden="1"/>
    <cellStyle name="Hipervínculo visitado" xfId="202" builtinId="9" hidden="1"/>
    <cellStyle name="Hipervínculo visitado" xfId="200" builtinId="9" hidden="1"/>
    <cellStyle name="Hipervínculo visitado" xfId="198" builtinId="9" hidden="1"/>
    <cellStyle name="Hipervínculo visitado" xfId="196" builtinId="9" hidden="1"/>
    <cellStyle name="Hipervínculo visitado" xfId="194" builtinId="9" hidden="1"/>
    <cellStyle name="Hipervínculo visitado" xfId="192" builtinId="9" hidden="1"/>
    <cellStyle name="Hipervínculo visitado" xfId="190" builtinId="9" hidden="1"/>
    <cellStyle name="Hipervínculo visitado" xfId="188" builtinId="9" hidden="1"/>
    <cellStyle name="Hipervínculo visitado" xfId="186" builtinId="9" hidden="1"/>
    <cellStyle name="Hipervínculo visitado" xfId="184" builtinId="9" hidden="1"/>
    <cellStyle name="Hipervínculo visitado" xfId="182" builtinId="9" hidden="1"/>
    <cellStyle name="Hipervínculo visitado" xfId="180" builtinId="9" hidden="1"/>
    <cellStyle name="Hipervínculo visitado" xfId="178" builtinId="9" hidden="1"/>
    <cellStyle name="Hipervínculo visitado" xfId="176" builtinId="9" hidden="1"/>
    <cellStyle name="Hipervínculo visitado" xfId="174" builtinId="9" hidden="1"/>
    <cellStyle name="Hipervínculo visitado" xfId="172" builtinId="9" hidden="1"/>
    <cellStyle name="Hipervínculo visitado" xfId="170" builtinId="9" hidden="1"/>
    <cellStyle name="Hipervínculo visitado" xfId="168" builtinId="9" hidden="1"/>
    <cellStyle name="Hipervínculo visitado" xfId="166" builtinId="9" hidden="1"/>
    <cellStyle name="Hipervínculo visitado" xfId="164" builtinId="9" hidden="1"/>
    <cellStyle name="Hipervínculo visitado" xfId="162" builtinId="9" hidden="1"/>
    <cellStyle name="Hipervínculo visitado" xfId="160" builtinId="9" hidden="1"/>
    <cellStyle name="Hipervínculo visitado" xfId="158" builtinId="9" hidden="1"/>
    <cellStyle name="Hipervínculo visitado" xfId="156" builtinId="9" hidden="1"/>
    <cellStyle name="Hipervínculo visitado" xfId="154" builtinId="9" hidden="1"/>
    <cellStyle name="Hipervínculo visitado" xfId="152" builtinId="9" hidden="1"/>
    <cellStyle name="Hipervínculo visitado" xfId="150" builtinId="9" hidden="1"/>
    <cellStyle name="Hipervínculo visitado" xfId="148" builtinId="9" hidden="1"/>
    <cellStyle name="Hipervínculo visitado" xfId="146" builtinId="9" hidden="1"/>
    <cellStyle name="Hipervínculo visitado" xfId="144" builtinId="9" hidden="1"/>
    <cellStyle name="Hipervínculo visitado" xfId="142" builtinId="9" hidden="1"/>
    <cellStyle name="Hipervínculo visitado" xfId="140" builtinId="9" hidden="1"/>
    <cellStyle name="Hipervínculo visitado" xfId="138" builtinId="9" hidden="1"/>
    <cellStyle name="Hipervínculo visitado" xfId="136" builtinId="9" hidden="1"/>
    <cellStyle name="Hipervínculo visitado" xfId="134" builtinId="9" hidden="1"/>
    <cellStyle name="Hipervínculo visitado" xfId="132" builtinId="9" hidden="1"/>
    <cellStyle name="Hipervínculo visitado" xfId="130" builtinId="9" hidden="1"/>
    <cellStyle name="Hipervínculo visitado" xfId="128" builtinId="9" hidden="1"/>
    <cellStyle name="Hipervínculo visitado" xfId="126" builtinId="9" hidden="1"/>
    <cellStyle name="Hipervínculo visitado" xfId="124" builtinId="9" hidden="1"/>
    <cellStyle name="Hipervínculo visitado" xfId="121" builtinId="9" hidden="1"/>
    <cellStyle name="Hipervínculo visitado" xfId="119" builtinId="9" hidden="1"/>
    <cellStyle name="Hipervínculo visitado" xfId="117" builtinId="9" hidden="1"/>
    <cellStyle name="Hipervínculo visitado" xfId="115" builtinId="9" hidden="1"/>
    <cellStyle name="Hipervínculo visitado" xfId="113" builtinId="9" hidden="1"/>
    <cellStyle name="Hipervínculo visitado" xfId="111" builtinId="9" hidden="1"/>
    <cellStyle name="Hipervínculo visitado" xfId="109" builtinId="9" hidden="1"/>
    <cellStyle name="Hipervínculo visitado" xfId="107" builtinId="9" hidden="1"/>
    <cellStyle name="Hipervínculo visitado" xfId="105" builtinId="9" hidden="1"/>
    <cellStyle name="Hipervínculo visitado" xfId="103" builtinId="9" hidden="1"/>
    <cellStyle name="Hipervínculo visitado" xfId="101" builtinId="9" hidden="1"/>
    <cellStyle name="Hipervínculo visitado" xfId="99" builtinId="9" hidden="1"/>
    <cellStyle name="Hipervínculo visitado" xfId="97" builtinId="9" hidden="1"/>
    <cellStyle name="Hipervínculo visitado" xfId="95" builtinId="9" hidden="1"/>
    <cellStyle name="Hipervínculo visitado" xfId="93" builtinId="9" hidden="1"/>
    <cellStyle name="Hipervínculo visitado" xfId="91" builtinId="9" hidden="1"/>
    <cellStyle name="Hipervínculo visitado" xfId="89" builtinId="9" hidden="1"/>
    <cellStyle name="Hipervínculo visitado" xfId="87" builtinId="9" hidden="1"/>
    <cellStyle name="Hipervínculo visitado" xfId="85" builtinId="9" hidden="1"/>
    <cellStyle name="Hipervínculo visitado" xfId="83" builtinId="9" hidden="1"/>
    <cellStyle name="Hipervínculo visitado" xfId="81" builtinId="9" hidden="1"/>
    <cellStyle name="Hipervínculo visitado" xfId="79" builtinId="9" hidden="1"/>
    <cellStyle name="Hipervínculo visitado" xfId="77" builtinId="9" hidden="1"/>
    <cellStyle name="Hipervínculo visitado" xfId="75" builtinId="9" hidden="1"/>
    <cellStyle name="Hipervínculo visitado" xfId="73" builtinId="9" hidden="1"/>
    <cellStyle name="Hipervínculo visitado" xfId="71" builtinId="9" hidden="1"/>
    <cellStyle name="Hipervínculo visitado" xfId="69" builtinId="9" hidden="1"/>
    <cellStyle name="Hipervínculo visitado" xfId="67" builtinId="9" hidden="1"/>
    <cellStyle name="Hipervínculo visitado" xfId="65" builtinId="9" hidden="1"/>
    <cellStyle name="Hipervínculo visitado" xfId="63" builtinId="9" hidden="1"/>
    <cellStyle name="Hipervínculo visitado" xfId="61" builtinId="9" hidden="1"/>
    <cellStyle name="Hipervínculo visitado" xfId="59" builtinId="9" hidden="1"/>
    <cellStyle name="Hipervínculo visitado" xfId="57" builtinId="9" hidden="1"/>
    <cellStyle name="Hipervínculo visitado" xfId="55" builtinId="9" hidden="1"/>
    <cellStyle name="Hipervínculo visitado" xfId="53" builtinId="9" hidden="1"/>
    <cellStyle name="Hipervínculo visitado" xfId="51" builtinId="9" hidden="1"/>
    <cellStyle name="Hipervínculo visitado" xfId="49" builtinId="9" hidden="1"/>
    <cellStyle name="Hipervínculo visitado" xfId="47" builtinId="9" hidden="1"/>
    <cellStyle name="Hipervínculo visitado" xfId="45" builtinId="9" hidden="1"/>
    <cellStyle name="Hipervínculo visitado" xfId="43" builtinId="9" hidden="1"/>
    <cellStyle name="Hipervínculo visitado" xfId="41" builtinId="9" hidden="1"/>
    <cellStyle name="Hipervínculo visitado" xfId="39" builtinId="9" hidden="1"/>
    <cellStyle name="Hipervínculo visitado" xfId="37" builtinId="9" hidden="1"/>
    <cellStyle name="Hipervínculo visitado" xfId="35" builtinId="9" hidden="1"/>
    <cellStyle name="Hipervínculo visitado" xfId="33" builtinId="9" hidden="1"/>
    <cellStyle name="Hipervínculo visitado" xfId="12" builtinId="9" hidden="1"/>
    <cellStyle name="Hipervínculo visitado" xfId="13" builtinId="9" hidden="1"/>
    <cellStyle name="Hipervínculo visitado" xfId="14" builtinId="9" hidden="1"/>
    <cellStyle name="Hipervínculo visitado" xfId="16" builtinId="9" hidden="1"/>
    <cellStyle name="Hipervínculo visitado" xfId="17" builtinId="9" hidden="1"/>
    <cellStyle name="Hipervínculo visitado" xfId="18" builtinId="9" hidden="1"/>
    <cellStyle name="Hipervínculo visitado" xfId="20" builtinId="9" hidden="1"/>
    <cellStyle name="Hipervínculo visitado" xfId="21" builtinId="9" hidden="1"/>
    <cellStyle name="Hipervínculo visitado" xfId="22" builtinId="9" hidden="1"/>
    <cellStyle name="Hipervínculo visitado" xfId="24" builtinId="9" hidden="1"/>
    <cellStyle name="Hipervínculo visitado" xfId="25" builtinId="9" hidden="1"/>
    <cellStyle name="Hipervínculo visitado" xfId="26" builtinId="9" hidden="1"/>
    <cellStyle name="Hipervínculo visitado" xfId="28" builtinId="9" hidden="1"/>
    <cellStyle name="Hipervínculo visitado" xfId="29" builtinId="9" hidden="1"/>
    <cellStyle name="Hipervínculo visitado" xfId="30" builtinId="9" hidden="1"/>
    <cellStyle name="Hipervínculo visitado" xfId="32" builtinId="9" hidden="1"/>
    <cellStyle name="Hipervínculo visitado" xfId="31" builtinId="9" hidden="1"/>
    <cellStyle name="Hipervínculo visitado" xfId="27" builtinId="9" hidden="1"/>
    <cellStyle name="Hipervínculo visitado" xfId="23" builtinId="9" hidden="1"/>
    <cellStyle name="Hipervínculo visitado" xfId="19" builtinId="9" hidden="1"/>
    <cellStyle name="Hipervínculo visitado" xfId="15" builtinId="9" hidden="1"/>
    <cellStyle name="Hipervínculo visitado" xfId="11" builtinId="9" hidden="1"/>
    <cellStyle name="Hipervínculo visitado" xfId="5" builtinId="9" hidden="1"/>
    <cellStyle name="Hipervínculo visitado" xfId="6" builtinId="9" hidden="1"/>
    <cellStyle name="Hipervínculo visitado" xfId="8" builtinId="9" hidden="1"/>
    <cellStyle name="Hipervínculo visitado" xfId="9" builtinId="9" hidden="1"/>
    <cellStyle name="Hipervínculo visitado" xfId="10" builtinId="9" hidden="1"/>
    <cellStyle name="Hipervínculo visitado" xfId="7" builtinId="9" hidden="1"/>
    <cellStyle name="Hipervínculo visitado" xfId="3" builtinId="9" hidden="1"/>
    <cellStyle name="Hipervínculo visitado" xfId="4" builtinId="9" hidden="1"/>
    <cellStyle name="Hipervínculo visitado" xfId="2" builtinId="9" hidden="1"/>
    <cellStyle name="Hipervínculo visitado" xfId="1" builtinId="9" hidden="1"/>
    <cellStyle name="Hipervínculo visitado" xfId="2329" builtinId="9" hidden="1"/>
    <cellStyle name="Hipervínculo visitado" xfId="2330" builtinId="9" hidden="1"/>
    <cellStyle name="Hipervínculo visitado" xfId="2331" builtinId="9" hidden="1"/>
    <cellStyle name="Hipervínculo visitado" xfId="2332" builtinId="9" hidden="1"/>
    <cellStyle name="Hipervínculo visitado" xfId="2333" builtinId="9" hidden="1"/>
    <cellStyle name="Hipervínculo visitado" xfId="2334" builtinId="9" hidden="1"/>
    <cellStyle name="Hipervínculo visitado" xfId="2335" builtinId="9" hidden="1"/>
    <cellStyle name="Hipervínculo visitado" xfId="2336" builtinId="9" hidden="1"/>
    <cellStyle name="Hipervínculo visitado" xfId="2337" builtinId="9" hidden="1"/>
    <cellStyle name="Hipervínculo visitado" xfId="2338" builtinId="9" hidden="1"/>
    <cellStyle name="Hipervínculo visitado" xfId="2339" builtinId="9" hidden="1"/>
    <cellStyle name="Hipervínculo visitado" xfId="2340" builtinId="9" hidden="1"/>
    <cellStyle name="Hipervínculo visitado" xfId="2341" builtinId="9" hidden="1"/>
    <cellStyle name="Hipervínculo visitado" xfId="2342" builtinId="9" hidden="1"/>
    <cellStyle name="Hipervínculo visitado" xfId="2343" builtinId="9" hidden="1"/>
    <cellStyle name="Hipervínculo visitado" xfId="2344" builtinId="9" hidden="1"/>
    <cellStyle name="Millares 2" xfId="1325"/>
    <cellStyle name="Millares 3" xfId="2303"/>
    <cellStyle name="Normal" xfId="0" builtinId="0"/>
    <cellStyle name="Normal 2" xfId="1323"/>
    <cellStyle name="Normal 2 2" xfId="2317"/>
    <cellStyle name="Normal 2 2 2" xfId="1326"/>
    <cellStyle name="Normal 3" xfId="1324"/>
    <cellStyle name="Normal 3 2" xfId="2318"/>
    <cellStyle name="Normal 4" xfId="2316"/>
    <cellStyle name="Porcentaje" xfId="122" builtinId="5"/>
    <cellStyle name="Porcentual 2" xfId="1327"/>
    <cellStyle name="Porcentual 2 2" xfId="2319"/>
  </cellStyles>
  <dxfs count="1361">
    <dxf>
      <font>
        <color rgb="FFFF6600"/>
      </font>
      <fill>
        <patternFill patternType="none">
          <fgColor indexed="64"/>
          <bgColor auto="1"/>
        </patternFill>
      </fill>
    </dxf>
    <dxf>
      <font>
        <color rgb="FFCE2E13"/>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9C0006"/>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theme="0" tint="-0.34998626667073579"/>
      </font>
      <fill>
        <patternFill patternType="none">
          <fgColor indexed="64"/>
          <bgColor auto="1"/>
        </patternFill>
      </fill>
    </dxf>
    <dxf>
      <font>
        <color theme="0" tint="-0.34998626667073579"/>
      </font>
      <fill>
        <patternFill patternType="none">
          <fgColor indexed="64"/>
          <bgColor auto="1"/>
        </patternFill>
      </fill>
    </dxf>
    <dxf>
      <font>
        <color theme="0" tint="-4.9989318521683403E-2"/>
      </font>
      <fill>
        <patternFill patternType="solid">
          <fgColor indexed="64"/>
          <bgColor theme="0" tint="-0.14999847407452621"/>
        </patternFill>
      </fill>
    </dxf>
    <dxf>
      <font>
        <color theme="0" tint="-0.14999847407452621"/>
      </font>
      <fill>
        <patternFill patternType="solid">
          <fgColor indexed="64"/>
          <bgColor theme="0" tint="-0.14999847407452621"/>
        </patternFill>
      </fill>
    </dxf>
    <dxf>
      <font>
        <color theme="0" tint="-4.9989318521683403E-2"/>
      </font>
      <fill>
        <patternFill patternType="solid">
          <fgColor indexed="64"/>
          <bgColor theme="0" tint="-0.14999847407452621"/>
        </patternFill>
      </fill>
    </dxf>
    <dxf>
      <font>
        <color theme="0" tint="-0.14999847407452621"/>
      </font>
      <fill>
        <patternFill patternType="solid">
          <fgColor indexed="64"/>
          <bgColor theme="0" tint="-0.14999847407452621"/>
        </patternFill>
      </fill>
    </dxf>
    <dxf>
      <font>
        <color theme="0" tint="-4.9989318521683403E-2"/>
      </font>
      <fill>
        <patternFill patternType="solid">
          <fgColor indexed="64"/>
          <bgColor theme="0" tint="-0.14999847407452621"/>
        </patternFill>
      </fill>
    </dxf>
    <dxf>
      <font>
        <color theme="0" tint="-0.14999847407452621"/>
      </font>
      <fill>
        <patternFill patternType="solid">
          <fgColor indexed="64"/>
          <bgColor theme="0" tint="-0.14999847407452621"/>
        </patternFill>
      </fill>
    </dxf>
    <dxf>
      <font>
        <color theme="0" tint="-4.9989318521683403E-2"/>
      </font>
      <fill>
        <patternFill patternType="solid">
          <fgColor indexed="64"/>
          <bgColor theme="0" tint="-0.14999847407452621"/>
        </patternFill>
      </fill>
    </dxf>
    <dxf>
      <font>
        <color theme="0" tint="-0.14999847407452621"/>
      </font>
      <fill>
        <patternFill patternType="solid">
          <fgColor indexed="64"/>
          <bgColor theme="0" tint="-0.14999847407452621"/>
        </patternFill>
      </fill>
    </dxf>
    <dxf>
      <font>
        <color theme="0" tint="-4.9989318521683403E-2"/>
      </font>
      <fill>
        <patternFill patternType="solid">
          <fgColor indexed="64"/>
          <bgColor theme="0" tint="-0.14999847407452621"/>
        </patternFill>
      </fill>
    </dxf>
    <dxf>
      <font>
        <color theme="0" tint="-0.14999847407452621"/>
      </font>
      <fill>
        <patternFill patternType="solid">
          <fgColor indexed="64"/>
          <bgColor theme="0" tint="-0.14999847407452621"/>
        </patternFill>
      </fill>
    </dxf>
    <dxf>
      <font>
        <color theme="0" tint="-0.14999847407452621"/>
      </font>
      <fill>
        <patternFill patternType="solid">
          <fgColor indexed="64"/>
          <bgColor theme="0" tint="-0.249977111117893"/>
        </patternFill>
      </fill>
    </dxf>
    <dxf>
      <font>
        <color theme="0" tint="-0.14999847407452621"/>
      </font>
      <fill>
        <patternFill patternType="solid">
          <fgColor indexed="64"/>
          <bgColor theme="0" tint="-0.249977111117893"/>
        </patternFill>
      </fill>
    </dxf>
    <dxf>
      <font>
        <color theme="0" tint="-0.34998626667073579"/>
      </font>
      <fill>
        <patternFill patternType="none">
          <fgColor indexed="64"/>
          <bgColor auto="1"/>
        </patternFill>
      </fill>
    </dxf>
    <dxf>
      <font>
        <color theme="0" tint="-0.34998626667073579"/>
      </font>
      <fill>
        <patternFill patternType="none">
          <fgColor indexed="64"/>
          <bgColor auto="1"/>
        </patternFill>
      </fill>
    </dxf>
    <dxf>
      <font>
        <color auto="1"/>
      </font>
      <fill>
        <patternFill patternType="solid">
          <fgColor indexed="64"/>
          <bgColor theme="4" tint="0.59999389629810485"/>
        </patternFill>
      </fill>
    </dxf>
    <dxf>
      <font>
        <color auto="1"/>
      </font>
      <fill>
        <patternFill patternType="solid">
          <fgColor indexed="64"/>
          <bgColor theme="4" tint="0.59999389629810485"/>
        </patternFill>
      </fill>
      <border>
        <left style="thin">
          <color auto="1"/>
        </left>
        <right style="thin">
          <color auto="1"/>
        </right>
        <top style="thin">
          <color auto="1"/>
        </top>
        <bottom style="thin">
          <color auto="1"/>
        </bottom>
      </border>
    </dxf>
    <dxf>
      <font>
        <color auto="1"/>
      </font>
      <fill>
        <patternFill patternType="solid">
          <fgColor indexed="64"/>
          <bgColor theme="4" tint="0.59999389629810485"/>
        </patternFill>
      </fill>
    </dxf>
    <dxf>
      <font>
        <color auto="1"/>
      </font>
      <fill>
        <patternFill patternType="solid">
          <fgColor indexed="64"/>
          <bgColor theme="4" tint="0.59999389629810485"/>
        </patternFill>
      </fill>
      <border>
        <left style="thin">
          <color auto="1"/>
        </left>
        <right style="thin">
          <color auto="1"/>
        </right>
        <top style="thin">
          <color auto="1"/>
        </top>
        <bottom style="thin">
          <color auto="1"/>
        </bottom>
      </border>
    </dxf>
    <dxf>
      <font>
        <color auto="1"/>
      </font>
      <fill>
        <patternFill patternType="solid">
          <fgColor indexed="64"/>
          <bgColor theme="4" tint="0.59999389629810485"/>
        </patternFill>
      </fill>
    </dxf>
    <dxf>
      <font>
        <color auto="1"/>
      </font>
      <fill>
        <patternFill patternType="solid">
          <fgColor indexed="64"/>
          <bgColor theme="4" tint="0.59999389629810485"/>
        </patternFill>
      </fill>
      <border>
        <left style="thin">
          <color auto="1"/>
        </left>
        <right style="thin">
          <color auto="1"/>
        </right>
        <top style="thin">
          <color auto="1"/>
        </top>
        <bottom style="thin">
          <color auto="1"/>
        </bottom>
      </border>
    </dxf>
    <dxf>
      <font>
        <color auto="1"/>
      </font>
      <fill>
        <patternFill patternType="solid">
          <fgColor indexed="64"/>
          <bgColor theme="4" tint="0.59999389629810485"/>
        </patternFill>
      </fill>
    </dxf>
    <dxf>
      <font>
        <color auto="1"/>
      </font>
      <fill>
        <patternFill patternType="solid">
          <fgColor indexed="64"/>
          <bgColor theme="4" tint="0.59999389629810485"/>
        </patternFill>
      </fill>
      <border>
        <left style="thin">
          <color auto="1"/>
        </left>
        <right style="thin">
          <color auto="1"/>
        </right>
        <top style="thin">
          <color auto="1"/>
        </top>
        <bottom style="thin">
          <color auto="1"/>
        </bottom>
      </border>
    </dxf>
    <dxf>
      <font>
        <color auto="1"/>
      </font>
      <fill>
        <patternFill patternType="solid">
          <fgColor indexed="64"/>
          <bgColor theme="4" tint="0.59999389629810485"/>
        </patternFill>
      </fill>
    </dxf>
    <dxf>
      <font>
        <color auto="1"/>
      </font>
      <fill>
        <patternFill patternType="solid">
          <fgColor indexed="64"/>
          <bgColor theme="4" tint="0.59999389629810485"/>
        </patternFill>
      </fill>
      <border>
        <left style="thin">
          <color auto="1"/>
        </left>
        <right style="thin">
          <color auto="1"/>
        </right>
        <top style="thin">
          <color auto="1"/>
        </top>
        <bottom style="thin">
          <color auto="1"/>
        </bottom>
      </border>
    </dxf>
    <dxf>
      <font>
        <color auto="1"/>
      </font>
      <fill>
        <patternFill patternType="solid">
          <fgColor indexed="64"/>
          <bgColor theme="4" tint="0.59999389629810485"/>
        </patternFill>
      </fill>
    </dxf>
    <dxf>
      <font>
        <color auto="1"/>
      </font>
      <fill>
        <patternFill patternType="solid">
          <fgColor indexed="64"/>
          <bgColor theme="4" tint="0.59999389629810485"/>
        </patternFill>
      </fill>
      <border>
        <left style="thin">
          <color auto="1"/>
        </left>
        <right style="thin">
          <color auto="1"/>
        </right>
        <top style="thin">
          <color auto="1"/>
        </top>
        <bottom style="thin">
          <color auto="1"/>
        </bottom>
      </border>
    </dxf>
    <dxf>
      <font>
        <color auto="1"/>
      </font>
      <fill>
        <patternFill patternType="solid">
          <fgColor indexed="64"/>
          <bgColor theme="4" tint="0.59999389629810485"/>
        </patternFill>
      </fill>
    </dxf>
    <dxf>
      <font>
        <color auto="1"/>
      </font>
      <fill>
        <patternFill patternType="solid">
          <fgColor indexed="64"/>
          <bgColor theme="4" tint="0.59999389629810485"/>
        </patternFill>
      </fill>
      <border>
        <left style="thin">
          <color auto="1"/>
        </left>
        <right style="thin">
          <color auto="1"/>
        </right>
        <top style="thin">
          <color auto="1"/>
        </top>
        <bottom style="thin">
          <color auto="1"/>
        </bottom>
      </border>
    </dxf>
    <dxf>
      <font>
        <color auto="1"/>
      </font>
      <fill>
        <patternFill patternType="solid">
          <fgColor indexed="64"/>
          <bgColor theme="4" tint="0.59999389629810485"/>
        </patternFill>
      </fill>
    </dxf>
    <dxf>
      <font>
        <color auto="1"/>
      </font>
      <fill>
        <patternFill patternType="solid">
          <fgColor indexed="64"/>
          <bgColor theme="4" tint="0.59999389629810485"/>
        </patternFill>
      </fill>
      <border>
        <left style="thin">
          <color auto="1"/>
        </left>
        <right style="thin">
          <color auto="1"/>
        </right>
        <top style="thin">
          <color auto="1"/>
        </top>
        <bottom style="thin">
          <color auto="1"/>
        </bottom>
      </border>
    </dxf>
    <dxf>
      <font>
        <color auto="1"/>
      </font>
      <fill>
        <patternFill patternType="solid">
          <fgColor indexed="64"/>
          <bgColor theme="4" tint="0.59999389629810485"/>
        </patternFill>
      </fill>
    </dxf>
    <dxf>
      <font>
        <color auto="1"/>
      </font>
      <fill>
        <patternFill patternType="solid">
          <fgColor indexed="64"/>
          <bgColor theme="4" tint="0.59999389629810485"/>
        </patternFill>
      </fill>
      <border>
        <left style="thin">
          <color auto="1"/>
        </left>
        <right style="thin">
          <color auto="1"/>
        </right>
        <top style="thin">
          <color auto="1"/>
        </top>
        <bottom style="thin">
          <color auto="1"/>
        </bottom>
      </border>
    </dxf>
    <dxf>
      <font>
        <color auto="1"/>
      </font>
      <fill>
        <patternFill patternType="solid">
          <fgColor indexed="64"/>
          <bgColor theme="4" tint="0.59999389629810485"/>
        </patternFill>
      </fill>
    </dxf>
    <dxf>
      <font>
        <color auto="1"/>
      </font>
      <fill>
        <patternFill patternType="solid">
          <fgColor indexed="64"/>
          <bgColor theme="4" tint="0.59999389629810485"/>
        </patternFill>
      </fill>
      <border>
        <left style="thin">
          <color auto="1"/>
        </left>
        <right style="thin">
          <color auto="1"/>
        </right>
        <top style="thin">
          <color auto="1"/>
        </top>
        <bottom style="thin">
          <color auto="1"/>
        </bottom>
      </border>
    </dxf>
    <dxf>
      <font>
        <color auto="1"/>
      </font>
      <fill>
        <patternFill patternType="solid">
          <fgColor indexed="64"/>
          <bgColor theme="4" tint="0.59999389629810485"/>
        </patternFill>
      </fill>
    </dxf>
    <dxf>
      <font>
        <color auto="1"/>
      </font>
      <fill>
        <patternFill patternType="solid">
          <fgColor indexed="64"/>
          <bgColor theme="4" tint="0.59999389629810485"/>
        </patternFill>
      </fill>
      <border>
        <left style="thin">
          <color auto="1"/>
        </left>
        <right style="thin">
          <color auto="1"/>
        </right>
        <top style="thin">
          <color auto="1"/>
        </top>
        <bottom style="thin">
          <color auto="1"/>
        </bottom>
      </border>
    </dxf>
    <dxf>
      <font>
        <color auto="1"/>
      </font>
      <fill>
        <patternFill patternType="solid">
          <fgColor indexed="64"/>
          <bgColor theme="4" tint="0.59999389629810485"/>
        </patternFill>
      </fill>
    </dxf>
    <dxf>
      <font>
        <color auto="1"/>
      </font>
      <fill>
        <patternFill patternType="solid">
          <fgColor indexed="64"/>
          <bgColor theme="4" tint="0.59999389629810485"/>
        </patternFill>
      </fill>
      <border>
        <left style="thin">
          <color auto="1"/>
        </left>
        <right style="thin">
          <color auto="1"/>
        </right>
        <top style="thin">
          <color auto="1"/>
        </top>
        <bottom style="thin">
          <color auto="1"/>
        </bottom>
      </border>
    </dxf>
    <dxf>
      <font>
        <color auto="1"/>
      </font>
      <fill>
        <patternFill patternType="solid">
          <fgColor indexed="64"/>
          <bgColor theme="4" tint="0.59999389629810485"/>
        </patternFill>
      </fill>
    </dxf>
    <dxf>
      <font>
        <color auto="1"/>
      </font>
      <fill>
        <patternFill patternType="solid">
          <fgColor indexed="64"/>
          <bgColor theme="4" tint="0.59999389629810485"/>
        </patternFill>
      </fill>
      <border>
        <left style="thin">
          <color auto="1"/>
        </left>
        <right style="thin">
          <color auto="1"/>
        </right>
        <top style="thin">
          <color auto="1"/>
        </top>
        <bottom style="thin">
          <color auto="1"/>
        </bottom>
      </border>
    </dxf>
    <dxf>
      <font>
        <color auto="1"/>
      </font>
      <fill>
        <patternFill patternType="solid">
          <fgColor indexed="64"/>
          <bgColor theme="4" tint="0.59999389629810485"/>
        </patternFill>
      </fill>
    </dxf>
    <dxf>
      <font>
        <color auto="1"/>
      </font>
      <fill>
        <patternFill patternType="solid">
          <fgColor indexed="64"/>
          <bgColor theme="4" tint="0.59999389629810485"/>
        </patternFill>
      </fill>
      <border>
        <left style="thin">
          <color auto="1"/>
        </left>
        <right style="thin">
          <color auto="1"/>
        </right>
        <top style="thin">
          <color auto="1"/>
        </top>
        <bottom style="thin">
          <color auto="1"/>
        </bottom>
      </border>
    </dxf>
    <dxf>
      <font>
        <color auto="1"/>
      </font>
      <fill>
        <patternFill patternType="solid">
          <fgColor indexed="64"/>
          <bgColor theme="4" tint="0.59999389629810485"/>
        </patternFill>
      </fill>
    </dxf>
    <dxf>
      <font>
        <color auto="1"/>
      </font>
      <fill>
        <patternFill patternType="solid">
          <fgColor indexed="64"/>
          <bgColor theme="4" tint="0.59999389629810485"/>
        </patternFill>
      </fill>
      <border>
        <left style="thin">
          <color auto="1"/>
        </left>
        <right style="thin">
          <color auto="1"/>
        </right>
        <top style="thin">
          <color auto="1"/>
        </top>
        <bottom style="thin">
          <color auto="1"/>
        </bottom>
      </border>
    </dxf>
    <dxf>
      <font>
        <color auto="1"/>
      </font>
      <fill>
        <patternFill patternType="solid">
          <fgColor indexed="64"/>
          <bgColor theme="4" tint="0.59999389629810485"/>
        </patternFill>
      </fill>
    </dxf>
    <dxf>
      <font>
        <color auto="1"/>
      </font>
      <fill>
        <patternFill patternType="solid">
          <fgColor indexed="64"/>
          <bgColor theme="4" tint="0.59999389629810485"/>
        </patternFill>
      </fill>
      <border>
        <left style="thin">
          <color auto="1"/>
        </left>
        <right style="thin">
          <color auto="1"/>
        </right>
        <top style="thin">
          <color auto="1"/>
        </top>
        <bottom style="thin">
          <color auto="1"/>
        </bottom>
      </border>
    </dxf>
    <dxf>
      <font>
        <color auto="1"/>
      </font>
      <fill>
        <patternFill patternType="solid">
          <fgColor indexed="64"/>
          <bgColor theme="4" tint="0.59999389629810485"/>
        </patternFill>
      </fill>
    </dxf>
    <dxf>
      <font>
        <color auto="1"/>
      </font>
      <fill>
        <patternFill patternType="solid">
          <fgColor indexed="64"/>
          <bgColor theme="4" tint="0.59999389629810485"/>
        </patternFill>
      </fill>
      <border>
        <left style="thin">
          <color auto="1"/>
        </left>
        <right style="thin">
          <color auto="1"/>
        </right>
        <top style="thin">
          <color auto="1"/>
        </top>
        <bottom style="thin">
          <color auto="1"/>
        </bottom>
      </border>
    </dxf>
    <dxf>
      <font>
        <color auto="1"/>
      </font>
      <fill>
        <patternFill patternType="solid">
          <fgColor indexed="64"/>
          <bgColor theme="4" tint="0.59999389629810485"/>
        </patternFill>
      </fill>
    </dxf>
    <dxf>
      <font>
        <color auto="1"/>
      </font>
      <fill>
        <patternFill patternType="solid">
          <fgColor indexed="64"/>
          <bgColor theme="4" tint="0.59999389629810485"/>
        </patternFill>
      </fill>
      <border>
        <left style="thin">
          <color auto="1"/>
        </left>
        <right style="thin">
          <color auto="1"/>
        </right>
        <top style="thin">
          <color auto="1"/>
        </top>
        <bottom style="thin">
          <color auto="1"/>
        </bottom>
      </border>
    </dxf>
    <dxf>
      <font>
        <color auto="1"/>
      </font>
      <fill>
        <patternFill patternType="solid">
          <fgColor indexed="64"/>
          <bgColor theme="4" tint="0.59999389629810485"/>
        </patternFill>
      </fill>
    </dxf>
    <dxf>
      <font>
        <color auto="1"/>
      </font>
      <fill>
        <patternFill patternType="solid">
          <fgColor indexed="64"/>
          <bgColor theme="4" tint="0.59999389629810485"/>
        </patternFill>
      </fill>
      <border>
        <left style="thin">
          <color auto="1"/>
        </left>
        <right style="thin">
          <color auto="1"/>
        </right>
        <top style="thin">
          <color auto="1"/>
        </top>
        <bottom style="thin">
          <color auto="1"/>
        </bottom>
      </border>
    </dxf>
    <dxf>
      <font>
        <color auto="1"/>
      </font>
      <fill>
        <patternFill patternType="solid">
          <fgColor indexed="64"/>
          <bgColor theme="4" tint="0.59999389629810485"/>
        </patternFill>
      </fill>
    </dxf>
    <dxf>
      <font>
        <color auto="1"/>
      </font>
      <fill>
        <patternFill patternType="solid">
          <fgColor indexed="64"/>
          <bgColor theme="4" tint="0.59999389629810485"/>
        </patternFill>
      </fill>
      <border>
        <left style="thin">
          <color auto="1"/>
        </left>
        <right style="thin">
          <color auto="1"/>
        </right>
        <top style="thin">
          <color auto="1"/>
        </top>
        <bottom style="thin">
          <color auto="1"/>
        </bottom>
      </border>
    </dxf>
    <dxf>
      <font>
        <color auto="1"/>
      </font>
      <fill>
        <patternFill patternType="solid">
          <fgColor indexed="64"/>
          <bgColor theme="4" tint="0.59999389629810485"/>
        </patternFill>
      </fill>
    </dxf>
    <dxf>
      <font>
        <color auto="1"/>
      </font>
      <fill>
        <patternFill patternType="solid">
          <fgColor indexed="64"/>
          <bgColor theme="4" tint="0.59999389629810485"/>
        </patternFill>
      </fill>
      <border>
        <left style="thin">
          <color auto="1"/>
        </left>
        <right style="thin">
          <color auto="1"/>
        </right>
        <top style="thin">
          <color auto="1"/>
        </top>
        <bottom style="thin">
          <color auto="1"/>
        </bottom>
      </border>
    </dxf>
    <dxf>
      <font>
        <color auto="1"/>
      </font>
      <fill>
        <patternFill patternType="solid">
          <fgColor indexed="64"/>
          <bgColor theme="4" tint="0.59999389629810485"/>
        </patternFill>
      </fill>
    </dxf>
    <dxf>
      <font>
        <color auto="1"/>
      </font>
      <fill>
        <patternFill patternType="solid">
          <fgColor indexed="64"/>
          <bgColor theme="4" tint="0.59999389629810485"/>
        </patternFill>
      </fill>
      <border>
        <left style="thin">
          <color auto="1"/>
        </left>
        <right style="thin">
          <color auto="1"/>
        </right>
        <top style="thin">
          <color auto="1"/>
        </top>
        <bottom style="thin">
          <color auto="1"/>
        </bottom>
      </border>
    </dxf>
    <dxf>
      <font>
        <color auto="1"/>
      </font>
      <fill>
        <patternFill patternType="solid">
          <fgColor indexed="64"/>
          <bgColor theme="4" tint="0.59999389629810485"/>
        </patternFill>
      </fill>
    </dxf>
    <dxf>
      <font>
        <color auto="1"/>
      </font>
      <fill>
        <patternFill patternType="solid">
          <fgColor indexed="64"/>
          <bgColor theme="4" tint="0.59999389629810485"/>
        </patternFill>
      </fill>
      <border>
        <left style="thin">
          <color auto="1"/>
        </left>
        <right style="thin">
          <color auto="1"/>
        </right>
        <top style="thin">
          <color auto="1"/>
        </top>
        <bottom style="thin">
          <color auto="1"/>
        </bottom>
      </border>
    </dxf>
    <dxf>
      <font>
        <color auto="1"/>
      </font>
      <fill>
        <patternFill patternType="solid">
          <fgColor indexed="64"/>
          <bgColor theme="4" tint="0.59999389629810485"/>
        </patternFill>
      </fill>
    </dxf>
    <dxf>
      <font>
        <color auto="1"/>
      </font>
      <fill>
        <patternFill patternType="solid">
          <fgColor indexed="64"/>
          <bgColor theme="4" tint="0.59999389629810485"/>
        </patternFill>
      </fill>
      <border>
        <left style="thin">
          <color auto="1"/>
        </left>
        <right style="thin">
          <color auto="1"/>
        </right>
        <top style="thin">
          <color auto="1"/>
        </top>
        <bottom style="thin">
          <color auto="1"/>
        </bottom>
      </border>
    </dxf>
    <dxf>
      <font>
        <color auto="1"/>
      </font>
      <fill>
        <patternFill patternType="solid">
          <fgColor indexed="64"/>
          <bgColor theme="4" tint="0.59999389629810485"/>
        </patternFill>
      </fill>
    </dxf>
    <dxf>
      <font>
        <color auto="1"/>
      </font>
      <fill>
        <patternFill patternType="solid">
          <fgColor indexed="64"/>
          <bgColor theme="4" tint="0.59999389629810485"/>
        </patternFill>
      </fill>
      <border>
        <left style="thin">
          <color auto="1"/>
        </left>
        <right style="thin">
          <color auto="1"/>
        </right>
        <top style="thin">
          <color auto="1"/>
        </top>
        <bottom style="thin">
          <color auto="1"/>
        </bottom>
      </border>
    </dxf>
    <dxf>
      <font>
        <color auto="1"/>
      </font>
      <fill>
        <patternFill patternType="solid">
          <fgColor indexed="64"/>
          <bgColor theme="4" tint="0.59999389629810485"/>
        </patternFill>
      </fill>
    </dxf>
    <dxf>
      <font>
        <color auto="1"/>
      </font>
      <fill>
        <patternFill patternType="solid">
          <fgColor indexed="64"/>
          <bgColor theme="4" tint="0.59999389629810485"/>
        </patternFill>
      </fill>
      <border>
        <left style="thin">
          <color auto="1"/>
        </left>
        <right style="thin">
          <color auto="1"/>
        </right>
        <top style="thin">
          <color auto="1"/>
        </top>
        <bottom style="thin">
          <color auto="1"/>
        </bottom>
      </border>
    </dxf>
    <dxf>
      <font>
        <color auto="1"/>
      </font>
      <fill>
        <patternFill patternType="solid">
          <fgColor indexed="64"/>
          <bgColor theme="4" tint="0.59999389629810485"/>
        </patternFill>
      </fill>
    </dxf>
    <dxf>
      <font>
        <color auto="1"/>
      </font>
      <fill>
        <patternFill patternType="solid">
          <fgColor indexed="64"/>
          <bgColor theme="4" tint="0.59999389629810485"/>
        </patternFill>
      </fill>
      <border>
        <left style="thin">
          <color auto="1"/>
        </left>
        <right style="thin">
          <color auto="1"/>
        </right>
        <top style="thin">
          <color auto="1"/>
        </top>
        <bottom style="thin">
          <color auto="1"/>
        </bottom>
      </border>
    </dxf>
    <dxf>
      <font>
        <color auto="1"/>
      </font>
      <fill>
        <patternFill patternType="solid">
          <fgColor indexed="64"/>
          <bgColor theme="4" tint="0.59999389629810485"/>
        </patternFill>
      </fill>
    </dxf>
    <dxf>
      <font>
        <color auto="1"/>
      </font>
      <fill>
        <patternFill patternType="solid">
          <fgColor indexed="64"/>
          <bgColor theme="4" tint="0.59999389629810485"/>
        </patternFill>
      </fill>
      <border>
        <left style="thin">
          <color auto="1"/>
        </left>
        <right style="thin">
          <color auto="1"/>
        </right>
        <top style="thin">
          <color auto="1"/>
        </top>
        <bottom style="thin">
          <color auto="1"/>
        </bottom>
      </border>
    </dxf>
    <dxf>
      <font>
        <color auto="1"/>
      </font>
      <fill>
        <patternFill patternType="solid">
          <fgColor indexed="64"/>
          <bgColor theme="4" tint="0.59999389629810485"/>
        </patternFill>
      </fill>
    </dxf>
    <dxf>
      <font>
        <color auto="1"/>
      </font>
      <fill>
        <patternFill patternType="solid">
          <fgColor indexed="64"/>
          <bgColor theme="4" tint="0.59999389629810485"/>
        </patternFill>
      </fill>
      <border>
        <left style="thin">
          <color auto="1"/>
        </left>
        <right style="thin">
          <color auto="1"/>
        </right>
        <top style="thin">
          <color auto="1"/>
        </top>
        <bottom style="thin">
          <color auto="1"/>
        </bottom>
      </border>
    </dxf>
    <dxf>
      <font>
        <color auto="1"/>
      </font>
      <fill>
        <patternFill patternType="solid">
          <fgColor indexed="64"/>
          <bgColor theme="4" tint="0.59999389629810485"/>
        </patternFill>
      </fill>
    </dxf>
    <dxf>
      <font>
        <color auto="1"/>
      </font>
      <fill>
        <patternFill patternType="solid">
          <fgColor indexed="64"/>
          <bgColor theme="4" tint="0.59999389629810485"/>
        </patternFill>
      </fill>
      <border>
        <left style="thin">
          <color auto="1"/>
        </left>
        <right style="thin">
          <color auto="1"/>
        </right>
        <top style="thin">
          <color auto="1"/>
        </top>
        <bottom style="thin">
          <color auto="1"/>
        </bottom>
      </border>
    </dxf>
    <dxf>
      <font>
        <color auto="1"/>
      </font>
      <fill>
        <patternFill patternType="solid">
          <fgColor indexed="64"/>
          <bgColor theme="4" tint="0.59999389629810485"/>
        </patternFill>
      </fill>
    </dxf>
    <dxf>
      <font>
        <color auto="1"/>
      </font>
      <fill>
        <patternFill patternType="solid">
          <fgColor indexed="64"/>
          <bgColor theme="4" tint="0.59999389629810485"/>
        </patternFill>
      </fill>
      <border>
        <left style="thin">
          <color auto="1"/>
        </left>
        <right style="thin">
          <color auto="1"/>
        </right>
        <top style="thin">
          <color auto="1"/>
        </top>
        <bottom style="thin">
          <color auto="1"/>
        </bottom>
      </border>
    </dxf>
    <dxf>
      <font>
        <color auto="1"/>
      </font>
      <fill>
        <patternFill patternType="solid">
          <fgColor indexed="64"/>
          <bgColor theme="4" tint="0.59999389629810485"/>
        </patternFill>
      </fill>
    </dxf>
    <dxf>
      <font>
        <color auto="1"/>
      </font>
      <fill>
        <patternFill patternType="solid">
          <fgColor indexed="64"/>
          <bgColor theme="4" tint="0.59999389629810485"/>
        </patternFill>
      </fill>
      <border>
        <left style="thin">
          <color auto="1"/>
        </left>
        <right style="thin">
          <color auto="1"/>
        </right>
        <top style="thin">
          <color auto="1"/>
        </top>
        <bottom style="thin">
          <color auto="1"/>
        </bottom>
      </border>
    </dxf>
    <dxf>
      <font>
        <color auto="1"/>
      </font>
      <fill>
        <patternFill patternType="solid">
          <fgColor indexed="64"/>
          <bgColor rgb="FFF8E6A4"/>
        </patternFill>
      </fill>
    </dxf>
    <dxf>
      <font>
        <color auto="1"/>
      </font>
      <fill>
        <patternFill patternType="solid">
          <fgColor indexed="64"/>
          <bgColor rgb="FFF8E6A4"/>
        </patternFill>
      </fill>
    </dxf>
    <dxf>
      <font>
        <color auto="1"/>
      </font>
      <fill>
        <patternFill patternType="solid">
          <fgColor indexed="64"/>
          <bgColor rgb="FFF8E6A4"/>
        </patternFill>
      </fill>
    </dxf>
    <dxf>
      <font>
        <color auto="1"/>
      </font>
      <fill>
        <patternFill patternType="solid">
          <fgColor indexed="64"/>
          <bgColor rgb="FFF8E6A4"/>
        </patternFill>
      </fill>
    </dxf>
    <dxf>
      <font>
        <color auto="1"/>
      </font>
      <fill>
        <patternFill patternType="solid">
          <fgColor indexed="64"/>
          <bgColor rgb="FFF8E6A4"/>
        </patternFill>
      </fill>
    </dxf>
    <dxf>
      <font>
        <color auto="1"/>
      </font>
      <fill>
        <patternFill patternType="solid">
          <fgColor indexed="64"/>
          <bgColor rgb="FFF8E6A4"/>
        </patternFill>
      </fill>
    </dxf>
    <dxf>
      <font>
        <color auto="1"/>
      </font>
      <fill>
        <patternFill patternType="solid">
          <fgColor indexed="64"/>
          <bgColor rgb="FFF8E6A4"/>
        </patternFill>
      </fill>
    </dxf>
    <dxf>
      <font>
        <color auto="1"/>
      </font>
      <fill>
        <patternFill patternType="solid">
          <fgColor indexed="64"/>
          <bgColor rgb="FFF8E6A4"/>
        </patternFill>
      </fill>
    </dxf>
    <dxf>
      <font>
        <color auto="1"/>
      </font>
      <fill>
        <patternFill patternType="solid">
          <fgColor indexed="64"/>
          <bgColor rgb="FFF8E6A4"/>
        </patternFill>
      </fill>
    </dxf>
    <dxf>
      <font>
        <color auto="1"/>
      </font>
      <fill>
        <patternFill patternType="solid">
          <fgColor indexed="64"/>
          <bgColor rgb="FFF8E6A4"/>
        </patternFill>
      </fill>
    </dxf>
    <dxf>
      <font>
        <color auto="1"/>
      </font>
      <fill>
        <patternFill patternType="solid">
          <fgColor indexed="64"/>
          <bgColor rgb="FFF8E6A4"/>
        </patternFill>
      </fill>
    </dxf>
    <dxf>
      <font>
        <color auto="1"/>
      </font>
      <fill>
        <patternFill patternType="solid">
          <fgColor indexed="64"/>
          <bgColor rgb="FFF8E6A4"/>
        </patternFill>
      </fill>
    </dxf>
    <dxf>
      <font>
        <color auto="1"/>
      </font>
      <fill>
        <patternFill patternType="solid">
          <fgColor indexed="64"/>
          <bgColor rgb="FFF8E6A4"/>
        </patternFill>
      </fill>
    </dxf>
    <dxf>
      <font>
        <color auto="1"/>
      </font>
      <fill>
        <patternFill patternType="solid">
          <fgColor indexed="64"/>
          <bgColor rgb="FFF8E6A4"/>
        </patternFill>
      </fill>
    </dxf>
    <dxf>
      <font>
        <color auto="1"/>
      </font>
      <fill>
        <patternFill patternType="solid">
          <fgColor indexed="64"/>
          <bgColor rgb="FFF8E6A4"/>
        </patternFill>
      </fill>
    </dxf>
    <dxf>
      <font>
        <color auto="1"/>
      </font>
      <fill>
        <patternFill patternType="solid">
          <fgColor indexed="64"/>
          <bgColor rgb="FFF8E6A4"/>
        </patternFill>
      </fill>
    </dxf>
    <dxf>
      <font>
        <color auto="1"/>
      </font>
      <fill>
        <patternFill patternType="solid">
          <fgColor indexed="64"/>
          <bgColor rgb="FFF8E6A4"/>
        </patternFill>
      </fill>
    </dxf>
    <dxf>
      <font>
        <color auto="1"/>
      </font>
      <fill>
        <patternFill patternType="solid">
          <fgColor indexed="64"/>
          <bgColor rgb="FFF8E6A4"/>
        </patternFill>
      </fill>
    </dxf>
    <dxf>
      <font>
        <color auto="1"/>
      </font>
      <fill>
        <patternFill patternType="solid">
          <fgColor indexed="64"/>
          <bgColor rgb="FFF8E6A4"/>
        </patternFill>
      </fill>
    </dxf>
    <dxf>
      <font>
        <color auto="1"/>
      </font>
      <fill>
        <patternFill patternType="solid">
          <fgColor indexed="64"/>
          <bgColor rgb="FFF8E6A4"/>
        </patternFill>
      </fill>
    </dxf>
    <dxf>
      <font>
        <color auto="1"/>
      </font>
      <fill>
        <patternFill patternType="solid">
          <fgColor indexed="64"/>
          <bgColor rgb="FFF8E6A4"/>
        </patternFill>
      </fill>
    </dxf>
    <dxf>
      <font>
        <color auto="1"/>
      </font>
      <fill>
        <patternFill patternType="solid">
          <fgColor indexed="64"/>
          <bgColor rgb="FFF8E6A4"/>
        </patternFill>
      </fill>
    </dxf>
    <dxf>
      <font>
        <color auto="1"/>
      </font>
      <fill>
        <patternFill patternType="solid">
          <fgColor indexed="64"/>
          <bgColor rgb="FFF8E6A4"/>
        </patternFill>
      </fill>
    </dxf>
    <dxf>
      <font>
        <color auto="1"/>
      </font>
      <fill>
        <patternFill patternType="solid">
          <fgColor indexed="64"/>
          <bgColor rgb="FFF8E6A4"/>
        </patternFill>
      </fill>
    </dxf>
    <dxf>
      <font>
        <color auto="1"/>
      </font>
      <fill>
        <patternFill patternType="solid">
          <fgColor indexed="64"/>
          <bgColor rgb="FFF8E6A4"/>
        </patternFill>
      </fill>
    </dxf>
    <dxf>
      <font>
        <color auto="1"/>
      </font>
      <fill>
        <patternFill patternType="solid">
          <fgColor indexed="64"/>
          <bgColor rgb="FFF8E6A4"/>
        </patternFill>
      </fill>
    </dxf>
    <dxf>
      <font>
        <color auto="1"/>
      </font>
      <fill>
        <patternFill patternType="solid">
          <fgColor indexed="64"/>
          <bgColor rgb="FFF8E6A4"/>
        </patternFill>
      </fill>
    </dxf>
    <dxf>
      <font>
        <color auto="1"/>
      </font>
      <fill>
        <patternFill patternType="solid">
          <fgColor indexed="64"/>
          <bgColor rgb="FFF8E6A4"/>
        </patternFill>
      </fill>
    </dxf>
    <dxf>
      <font>
        <color auto="1"/>
      </font>
      <fill>
        <patternFill patternType="solid">
          <fgColor indexed="64"/>
          <bgColor rgb="FFF9E7A4"/>
        </patternFill>
      </fill>
    </dxf>
    <dxf>
      <font>
        <color auto="1"/>
      </font>
      <fill>
        <patternFill patternType="solid">
          <fgColor indexed="64"/>
          <bgColor rgb="FFF9E7A4"/>
        </patternFill>
      </fill>
    </dxf>
    <dxf>
      <font>
        <color auto="1"/>
      </font>
      <fill>
        <patternFill patternType="solid">
          <fgColor indexed="64"/>
          <bgColor rgb="FFF9E7A4"/>
        </patternFill>
      </fill>
    </dxf>
    <dxf>
      <font>
        <color auto="1"/>
      </font>
      <fill>
        <patternFill patternType="solid">
          <fgColor indexed="64"/>
          <bgColor rgb="FFF8E6A4"/>
        </patternFill>
      </fill>
    </dxf>
    <dxf>
      <font>
        <color rgb="FFFF6600"/>
      </font>
      <fill>
        <patternFill patternType="none">
          <fgColor indexed="64"/>
          <bgColor auto="1"/>
        </patternFill>
      </fill>
    </dxf>
    <dxf>
      <font>
        <color rgb="FFCE2E13"/>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CE2E13"/>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9C0006"/>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CE2E13"/>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CE2E13"/>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9C0006"/>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CE2E13"/>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CE2E13"/>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9C0006"/>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CE2E13"/>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CE2E13"/>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9C0006"/>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CE2E13"/>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CE2E13"/>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9C0006"/>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CE2E13"/>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CE2E13"/>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9C0006"/>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CE2E13"/>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CE2E13"/>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9C0006"/>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CE2E13"/>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CE2E13"/>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theme="4" tint="0.39997558519241921"/>
      </font>
      <fill>
        <patternFill patternType="solid">
          <fgColor indexed="64"/>
          <bgColor rgb="FFFF8000"/>
        </patternFill>
      </fill>
    </dxf>
    <dxf>
      <font>
        <color theme="4" tint="0.39997558519241921"/>
      </font>
      <fill>
        <patternFill patternType="solid">
          <fgColor indexed="64"/>
          <bgColor rgb="FFFF8000"/>
        </patternFill>
      </fill>
    </dxf>
    <dxf>
      <font>
        <color theme="4" tint="0.39997558519241921"/>
      </font>
      <fill>
        <patternFill patternType="solid">
          <fgColor indexed="64"/>
          <bgColor rgb="FFFF8000"/>
        </patternFill>
      </fill>
    </dxf>
    <dxf>
      <font>
        <color theme="4" tint="0.39997558519241921"/>
      </font>
      <fill>
        <patternFill patternType="solid">
          <fgColor indexed="64"/>
          <bgColor rgb="FFFF8000"/>
        </patternFill>
      </fill>
    </dxf>
    <dxf>
      <font>
        <color theme="4" tint="0.39997558519241921"/>
      </font>
      <fill>
        <patternFill patternType="solid">
          <fgColor indexed="64"/>
          <bgColor rgb="FFFF8000"/>
        </patternFill>
      </fill>
    </dxf>
    <dxf>
      <font>
        <color theme="4" tint="0.39997558519241921"/>
      </font>
      <fill>
        <patternFill patternType="solid">
          <fgColor indexed="64"/>
          <bgColor rgb="FFFF8000"/>
        </patternFill>
      </fill>
    </dxf>
    <dxf>
      <font>
        <color theme="4" tint="0.39997558519241921"/>
      </font>
      <fill>
        <patternFill patternType="solid">
          <fgColor indexed="64"/>
          <bgColor rgb="FFFF8000"/>
        </patternFill>
      </fill>
    </dxf>
    <dxf>
      <font>
        <color theme="4" tint="0.39997558519241921"/>
      </font>
      <fill>
        <patternFill patternType="solid">
          <fgColor indexed="64"/>
          <bgColor rgb="FFFF8000"/>
        </patternFill>
      </fill>
    </dxf>
    <dxf>
      <font>
        <color theme="4" tint="0.39997558519241921"/>
      </font>
      <fill>
        <patternFill patternType="solid">
          <fgColor indexed="64"/>
          <bgColor rgb="FFFF8000"/>
        </patternFill>
      </fill>
    </dxf>
    <dxf>
      <font>
        <color theme="4" tint="0.39997558519241921"/>
      </font>
      <fill>
        <patternFill patternType="solid">
          <fgColor indexed="64"/>
          <bgColor theme="7" tint="0.39997558519241921"/>
        </patternFill>
      </fill>
    </dxf>
    <dxf>
      <font>
        <color theme="4" tint="0.39997558519241921"/>
      </font>
      <fill>
        <patternFill patternType="solid">
          <fgColor indexed="64"/>
          <bgColor theme="7" tint="0.39997558519241921"/>
        </patternFill>
      </fill>
    </dxf>
    <dxf>
      <font>
        <color theme="4" tint="0.39997558519241921"/>
      </font>
      <fill>
        <patternFill patternType="solid">
          <fgColor indexed="64"/>
          <bgColor theme="7" tint="0.39997558519241921"/>
        </patternFill>
      </fill>
    </dxf>
    <dxf>
      <font>
        <color theme="4" tint="0.39997558519241921"/>
      </font>
      <fill>
        <patternFill patternType="solid">
          <fgColor indexed="64"/>
          <bgColor theme="7" tint="0.39997558519241921"/>
        </patternFill>
      </fill>
    </dxf>
    <dxf>
      <font>
        <color theme="4" tint="0.39997558519241921"/>
      </font>
      <fill>
        <patternFill patternType="solid">
          <fgColor indexed="64"/>
          <bgColor theme="7" tint="0.39997558519241921"/>
        </patternFill>
      </fill>
    </dxf>
    <dxf>
      <font>
        <color theme="4" tint="0.39997558519241921"/>
      </font>
      <fill>
        <patternFill patternType="solid">
          <fgColor indexed="64"/>
          <bgColor theme="7" tint="0.39997558519241921"/>
        </patternFill>
      </fill>
    </dxf>
    <dxf>
      <font>
        <color theme="4" tint="0.39997558519241921"/>
      </font>
      <fill>
        <patternFill patternType="solid">
          <fgColor indexed="64"/>
          <bgColor theme="7" tint="0.39997558519241921"/>
        </patternFill>
      </fill>
    </dxf>
    <dxf>
      <font>
        <color theme="4" tint="0.39997558519241921"/>
      </font>
      <fill>
        <patternFill patternType="solid">
          <fgColor indexed="64"/>
          <bgColor theme="7" tint="0.39997558519241921"/>
        </patternFill>
      </fill>
    </dxf>
    <dxf>
      <font>
        <color theme="4" tint="0.39997558519241921"/>
      </font>
      <fill>
        <patternFill patternType="solid">
          <fgColor indexed="64"/>
          <bgColor theme="7" tint="0.39997558519241921"/>
        </patternFill>
      </fill>
    </dxf>
    <dxf>
      <font>
        <color theme="4" tint="0.39997558519241921"/>
      </font>
      <fill>
        <patternFill patternType="solid">
          <fgColor indexed="64"/>
          <bgColor rgb="FFFF8000"/>
        </patternFill>
      </fill>
    </dxf>
    <dxf>
      <font>
        <color theme="4" tint="0.39997558519241921"/>
      </font>
      <fill>
        <patternFill patternType="solid">
          <fgColor indexed="64"/>
          <bgColor theme="0" tint="-0.34998626667073579"/>
        </patternFill>
      </fill>
    </dxf>
    <dxf>
      <font>
        <color theme="4" tint="0.39997558519241921"/>
      </font>
      <fill>
        <patternFill patternType="solid">
          <fgColor indexed="64"/>
          <bgColor theme="0" tint="-0.34998626667073579"/>
        </patternFill>
      </fill>
    </dxf>
    <dxf>
      <font>
        <color theme="4" tint="0.39997558519241921"/>
      </font>
      <fill>
        <patternFill patternType="solid">
          <fgColor indexed="64"/>
          <bgColor theme="0" tint="-0.34998626667073579"/>
        </patternFill>
      </fill>
    </dxf>
    <dxf>
      <font>
        <color theme="4" tint="0.39997558519241921"/>
      </font>
      <fill>
        <patternFill patternType="solid">
          <fgColor indexed="64"/>
          <bgColor theme="0" tint="-0.34998626667073579"/>
        </patternFill>
      </fill>
    </dxf>
    <dxf>
      <font>
        <color theme="4" tint="0.39997558519241921"/>
      </font>
      <fill>
        <patternFill patternType="solid">
          <fgColor indexed="64"/>
          <bgColor theme="0" tint="-0.34998626667073579"/>
        </patternFill>
      </fill>
    </dxf>
    <dxf>
      <font>
        <color theme="4" tint="0.39997558519241921"/>
      </font>
      <fill>
        <patternFill patternType="solid">
          <fgColor indexed="64"/>
          <bgColor theme="0" tint="-0.34998626667073579"/>
        </patternFill>
      </fill>
    </dxf>
    <dxf>
      <font>
        <color theme="4" tint="0.39997558519241921"/>
      </font>
      <fill>
        <patternFill patternType="solid">
          <fgColor indexed="64"/>
          <bgColor theme="0" tint="-0.34998626667073579"/>
        </patternFill>
      </fill>
    </dxf>
    <dxf>
      <font>
        <color theme="4" tint="0.39997558519241921"/>
      </font>
      <fill>
        <patternFill patternType="solid">
          <fgColor indexed="64"/>
          <bgColor theme="0" tint="-0.34998626667073579"/>
        </patternFill>
      </fill>
    </dxf>
    <dxf>
      <font>
        <color theme="4" tint="0.39997558519241921"/>
      </font>
      <fill>
        <patternFill patternType="solid">
          <fgColor indexed="64"/>
          <bgColor theme="0" tint="-0.34998626667073579"/>
        </patternFill>
      </fill>
    </dxf>
    <dxf>
      <font>
        <color theme="4" tint="0.39997558519241921"/>
      </font>
      <fill>
        <patternFill patternType="solid">
          <fgColor indexed="64"/>
          <bgColor theme="0" tint="-0.34998626667073579"/>
        </patternFill>
      </fill>
    </dxf>
    <dxf>
      <font>
        <color theme="4" tint="0.39997558519241921"/>
      </font>
      <fill>
        <patternFill patternType="solid">
          <fgColor indexed="64"/>
          <bgColor rgb="FF9AC87C"/>
        </patternFill>
      </fill>
    </dxf>
    <dxf>
      <font>
        <color theme="4" tint="0.39997558519241921"/>
      </font>
      <fill>
        <patternFill patternType="solid">
          <fgColor indexed="64"/>
          <bgColor rgb="FF9AC87C"/>
        </patternFill>
      </fill>
    </dxf>
    <dxf>
      <font>
        <color theme="4" tint="0.39997558519241921"/>
      </font>
      <fill>
        <patternFill patternType="solid">
          <fgColor indexed="64"/>
          <bgColor rgb="FF9AC87C"/>
        </patternFill>
      </fill>
    </dxf>
    <dxf>
      <font>
        <color theme="4" tint="0.39997558519241921"/>
      </font>
      <fill>
        <patternFill patternType="solid">
          <fgColor indexed="64"/>
          <bgColor rgb="FF9AC87C"/>
        </patternFill>
      </fill>
    </dxf>
    <dxf>
      <font>
        <color theme="4" tint="0.39997558519241921"/>
      </font>
      <fill>
        <patternFill patternType="solid">
          <fgColor indexed="64"/>
          <bgColor rgb="FF9AC87C"/>
        </patternFill>
      </fill>
    </dxf>
    <dxf>
      <font>
        <color theme="4" tint="0.39997558519241921"/>
      </font>
      <fill>
        <patternFill patternType="solid">
          <fgColor indexed="64"/>
          <bgColor rgb="FF9AC87C"/>
        </patternFill>
      </fill>
    </dxf>
    <dxf>
      <font>
        <color theme="4" tint="0.39997558519241921"/>
      </font>
      <fill>
        <patternFill patternType="solid">
          <fgColor indexed="64"/>
          <bgColor rgb="FF9AC87C"/>
        </patternFill>
      </fill>
    </dxf>
    <dxf>
      <font>
        <color theme="4" tint="0.39997558519241921"/>
      </font>
      <fill>
        <patternFill patternType="solid">
          <fgColor indexed="64"/>
          <bgColor rgb="FF9AC87C"/>
        </patternFill>
      </fill>
    </dxf>
    <dxf>
      <font>
        <color theme="4" tint="0.39997558519241921"/>
      </font>
      <fill>
        <patternFill patternType="solid">
          <fgColor indexed="64"/>
          <bgColor rgb="FF9AC87C"/>
        </patternFill>
      </fill>
    </dxf>
    <dxf>
      <font>
        <color theme="4" tint="0.39997558519241921"/>
      </font>
      <fill>
        <patternFill patternType="solid">
          <fgColor indexed="64"/>
          <bgColor rgb="FF9AC87C"/>
        </patternFill>
      </fill>
    </dxf>
    <dxf>
      <font>
        <color theme="4" tint="0.39997558519241921"/>
      </font>
      <fill>
        <patternFill patternType="solid">
          <fgColor indexed="64"/>
          <bgColor theme="7" tint="0.39997558519241921"/>
        </patternFill>
      </fill>
    </dxf>
    <dxf>
      <font>
        <color theme="4" tint="0.39997558519241921"/>
      </font>
      <fill>
        <patternFill patternType="solid">
          <fgColor auto="1"/>
          <bgColor theme="4" tint="0.39997558519241921"/>
        </patternFill>
      </fill>
    </dxf>
    <dxf>
      <font>
        <color rgb="FFFF6600"/>
      </font>
      <fill>
        <patternFill patternType="none">
          <fgColor indexed="64"/>
          <bgColor auto="1"/>
        </patternFill>
      </fill>
    </dxf>
    <dxf>
      <font>
        <color rgb="FF9C0006"/>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theme="4" tint="0.39997558519241921"/>
      </font>
      <fill>
        <patternFill patternType="solid">
          <fgColor indexed="64"/>
          <bgColor rgb="FFFF8000"/>
        </patternFill>
      </fill>
    </dxf>
    <dxf>
      <font>
        <color theme="4" tint="0.39997558519241921"/>
      </font>
      <fill>
        <patternFill patternType="solid">
          <fgColor indexed="64"/>
          <bgColor rgb="FFFF8000"/>
        </patternFill>
      </fill>
    </dxf>
    <dxf>
      <font>
        <color theme="4" tint="0.39997558519241921"/>
      </font>
      <fill>
        <patternFill patternType="solid">
          <fgColor indexed="64"/>
          <bgColor rgb="FFFF8000"/>
        </patternFill>
      </fill>
    </dxf>
    <dxf>
      <font>
        <color theme="4" tint="0.39997558519241921"/>
      </font>
      <fill>
        <patternFill patternType="solid">
          <fgColor indexed="64"/>
          <bgColor rgb="FFFF8000"/>
        </patternFill>
      </fill>
    </dxf>
    <dxf>
      <font>
        <color theme="4" tint="0.39997558519241921"/>
      </font>
      <fill>
        <patternFill patternType="solid">
          <fgColor indexed="64"/>
          <bgColor rgb="FFFF8000"/>
        </patternFill>
      </fill>
    </dxf>
    <dxf>
      <font>
        <color theme="4" tint="0.39997558519241921"/>
      </font>
      <fill>
        <patternFill patternType="solid">
          <fgColor indexed="64"/>
          <bgColor rgb="FFFF8000"/>
        </patternFill>
      </fill>
    </dxf>
    <dxf>
      <font>
        <color theme="4" tint="0.39997558519241921"/>
      </font>
      <fill>
        <patternFill patternType="solid">
          <fgColor indexed="64"/>
          <bgColor rgb="FFFF8000"/>
        </patternFill>
      </fill>
    </dxf>
    <dxf>
      <font>
        <color theme="4" tint="0.39997558519241921"/>
      </font>
      <fill>
        <patternFill patternType="solid">
          <fgColor indexed="64"/>
          <bgColor rgb="FFFF8000"/>
        </patternFill>
      </fill>
    </dxf>
    <dxf>
      <font>
        <color theme="4" tint="0.39997558519241921"/>
      </font>
      <fill>
        <patternFill patternType="solid">
          <fgColor indexed="64"/>
          <bgColor rgb="FFFF8000"/>
        </patternFill>
      </fill>
    </dxf>
    <dxf>
      <font>
        <color theme="4" tint="0.39997558519241921"/>
      </font>
      <fill>
        <patternFill patternType="solid">
          <fgColor indexed="64"/>
          <bgColor theme="7" tint="0.39997558519241921"/>
        </patternFill>
      </fill>
    </dxf>
    <dxf>
      <font>
        <color theme="4" tint="0.39997558519241921"/>
      </font>
      <fill>
        <patternFill patternType="solid">
          <fgColor indexed="64"/>
          <bgColor theme="7" tint="0.39997558519241921"/>
        </patternFill>
      </fill>
    </dxf>
    <dxf>
      <font>
        <color theme="4" tint="0.39997558519241921"/>
      </font>
      <fill>
        <patternFill patternType="solid">
          <fgColor indexed="64"/>
          <bgColor theme="7" tint="0.39997558519241921"/>
        </patternFill>
      </fill>
    </dxf>
    <dxf>
      <font>
        <color theme="4" tint="0.39997558519241921"/>
      </font>
      <fill>
        <patternFill patternType="solid">
          <fgColor indexed="64"/>
          <bgColor theme="7" tint="0.39997558519241921"/>
        </patternFill>
      </fill>
    </dxf>
    <dxf>
      <font>
        <color theme="4" tint="0.39997558519241921"/>
      </font>
      <fill>
        <patternFill patternType="solid">
          <fgColor indexed="64"/>
          <bgColor theme="7" tint="0.39997558519241921"/>
        </patternFill>
      </fill>
    </dxf>
    <dxf>
      <font>
        <color theme="4" tint="0.39997558519241921"/>
      </font>
      <fill>
        <patternFill patternType="solid">
          <fgColor indexed="64"/>
          <bgColor theme="7" tint="0.39997558519241921"/>
        </patternFill>
      </fill>
    </dxf>
    <dxf>
      <font>
        <color theme="4" tint="0.39997558519241921"/>
      </font>
      <fill>
        <patternFill patternType="solid">
          <fgColor indexed="64"/>
          <bgColor theme="7" tint="0.39997558519241921"/>
        </patternFill>
      </fill>
    </dxf>
    <dxf>
      <font>
        <color theme="4" tint="0.39997558519241921"/>
      </font>
      <fill>
        <patternFill patternType="solid">
          <fgColor indexed="64"/>
          <bgColor theme="7" tint="0.39997558519241921"/>
        </patternFill>
      </fill>
    </dxf>
    <dxf>
      <font>
        <color theme="4" tint="0.39997558519241921"/>
      </font>
      <fill>
        <patternFill patternType="solid">
          <fgColor indexed="64"/>
          <bgColor theme="7" tint="0.39997558519241921"/>
        </patternFill>
      </fill>
    </dxf>
    <dxf>
      <font>
        <color theme="4" tint="0.39997558519241921"/>
      </font>
      <fill>
        <patternFill patternType="solid">
          <fgColor indexed="64"/>
          <bgColor rgb="FFFF8000"/>
        </patternFill>
      </fill>
    </dxf>
    <dxf>
      <font>
        <color theme="4" tint="0.39997558519241921"/>
      </font>
      <fill>
        <patternFill patternType="solid">
          <fgColor indexed="64"/>
          <bgColor theme="0" tint="-0.34998626667073579"/>
        </patternFill>
      </fill>
    </dxf>
    <dxf>
      <font>
        <color theme="4" tint="0.39997558519241921"/>
      </font>
      <fill>
        <patternFill patternType="solid">
          <fgColor indexed="64"/>
          <bgColor theme="0" tint="-0.34998626667073579"/>
        </patternFill>
      </fill>
    </dxf>
    <dxf>
      <font>
        <color theme="4" tint="0.39997558519241921"/>
      </font>
      <fill>
        <patternFill patternType="solid">
          <fgColor indexed="64"/>
          <bgColor theme="0" tint="-0.34998626667073579"/>
        </patternFill>
      </fill>
    </dxf>
    <dxf>
      <font>
        <color theme="4" tint="0.39997558519241921"/>
      </font>
      <fill>
        <patternFill patternType="solid">
          <fgColor indexed="64"/>
          <bgColor theme="0" tint="-0.34998626667073579"/>
        </patternFill>
      </fill>
    </dxf>
    <dxf>
      <font>
        <color theme="4" tint="0.39997558519241921"/>
      </font>
      <fill>
        <patternFill patternType="solid">
          <fgColor indexed="64"/>
          <bgColor theme="0" tint="-0.34998626667073579"/>
        </patternFill>
      </fill>
    </dxf>
    <dxf>
      <font>
        <color theme="4" tint="0.39997558519241921"/>
      </font>
      <fill>
        <patternFill patternType="solid">
          <fgColor indexed="64"/>
          <bgColor theme="0" tint="-0.34998626667073579"/>
        </patternFill>
      </fill>
    </dxf>
    <dxf>
      <font>
        <color theme="4" tint="0.39997558519241921"/>
      </font>
      <fill>
        <patternFill patternType="solid">
          <fgColor indexed="64"/>
          <bgColor theme="0" tint="-0.34998626667073579"/>
        </patternFill>
      </fill>
    </dxf>
    <dxf>
      <font>
        <color theme="4" tint="0.39997558519241921"/>
      </font>
      <fill>
        <patternFill patternType="solid">
          <fgColor indexed="64"/>
          <bgColor theme="0" tint="-0.34998626667073579"/>
        </patternFill>
      </fill>
    </dxf>
    <dxf>
      <font>
        <color theme="4" tint="0.39997558519241921"/>
      </font>
      <fill>
        <patternFill patternType="solid">
          <fgColor indexed="64"/>
          <bgColor theme="0" tint="-0.34998626667073579"/>
        </patternFill>
      </fill>
    </dxf>
    <dxf>
      <font>
        <color theme="4" tint="0.39997558519241921"/>
      </font>
      <fill>
        <patternFill patternType="solid">
          <fgColor indexed="64"/>
          <bgColor theme="0" tint="-0.34998626667073579"/>
        </patternFill>
      </fill>
    </dxf>
    <dxf>
      <font>
        <color theme="4" tint="0.39997558519241921"/>
      </font>
      <fill>
        <patternFill patternType="solid">
          <fgColor indexed="64"/>
          <bgColor rgb="FF9AC87C"/>
        </patternFill>
      </fill>
    </dxf>
    <dxf>
      <font>
        <color theme="4" tint="0.39997558519241921"/>
      </font>
      <fill>
        <patternFill patternType="solid">
          <fgColor indexed="64"/>
          <bgColor rgb="FF9AC87C"/>
        </patternFill>
      </fill>
    </dxf>
    <dxf>
      <font>
        <color theme="4" tint="0.39997558519241921"/>
      </font>
      <fill>
        <patternFill patternType="solid">
          <fgColor indexed="64"/>
          <bgColor rgb="FF9AC87C"/>
        </patternFill>
      </fill>
    </dxf>
    <dxf>
      <font>
        <color theme="4" tint="0.39997558519241921"/>
      </font>
      <fill>
        <patternFill patternType="solid">
          <fgColor indexed="64"/>
          <bgColor rgb="FF9AC87C"/>
        </patternFill>
      </fill>
    </dxf>
    <dxf>
      <font>
        <color theme="4" tint="0.39997558519241921"/>
      </font>
      <fill>
        <patternFill patternType="solid">
          <fgColor indexed="64"/>
          <bgColor rgb="FF9AC87C"/>
        </patternFill>
      </fill>
    </dxf>
    <dxf>
      <font>
        <color theme="4" tint="0.39997558519241921"/>
      </font>
      <fill>
        <patternFill patternType="solid">
          <fgColor indexed="64"/>
          <bgColor rgb="FF9AC87C"/>
        </patternFill>
      </fill>
    </dxf>
    <dxf>
      <font>
        <color theme="4" tint="0.39997558519241921"/>
      </font>
      <fill>
        <patternFill patternType="solid">
          <fgColor indexed="64"/>
          <bgColor rgb="FF9AC87C"/>
        </patternFill>
      </fill>
    </dxf>
    <dxf>
      <font>
        <color theme="4" tint="0.39997558519241921"/>
      </font>
      <fill>
        <patternFill patternType="solid">
          <fgColor indexed="64"/>
          <bgColor rgb="FF9AC87C"/>
        </patternFill>
      </fill>
    </dxf>
    <dxf>
      <font>
        <color theme="4" tint="0.39997558519241921"/>
      </font>
      <fill>
        <patternFill patternType="solid">
          <fgColor indexed="64"/>
          <bgColor rgb="FF9AC87C"/>
        </patternFill>
      </fill>
    </dxf>
    <dxf>
      <font>
        <color theme="4" tint="0.39997558519241921"/>
      </font>
      <fill>
        <patternFill patternType="solid">
          <fgColor indexed="64"/>
          <bgColor rgb="FF9AC87C"/>
        </patternFill>
      </fill>
    </dxf>
    <dxf>
      <font>
        <color theme="4" tint="0.39997558519241921"/>
      </font>
      <fill>
        <patternFill patternType="solid">
          <fgColor indexed="64"/>
          <bgColor theme="7" tint="0.39997558519241921"/>
        </patternFill>
      </fill>
    </dxf>
    <dxf>
      <font>
        <color theme="4" tint="0.39997558519241921"/>
      </font>
      <fill>
        <patternFill patternType="solid">
          <fgColor auto="1"/>
          <bgColor theme="4" tint="0.39997558519241921"/>
        </patternFill>
      </fill>
    </dxf>
    <dxf>
      <font>
        <color rgb="FFFF6600"/>
      </font>
      <fill>
        <patternFill patternType="none">
          <fgColor indexed="64"/>
          <bgColor auto="1"/>
        </patternFill>
      </fill>
    </dxf>
    <dxf>
      <font>
        <color rgb="FF9C0006"/>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CE2E13"/>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CE2E13"/>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CE2E13"/>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CE2E13"/>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CE2E13"/>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CE2E13"/>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CE2E13"/>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CE2E13"/>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CE2E13"/>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9C0006"/>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9C0006"/>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9C0006"/>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9C0006"/>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CE2E13"/>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9C0006"/>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theme="0"/>
      </font>
      <fill>
        <patternFill patternType="solid">
          <fgColor indexed="64"/>
          <bgColor rgb="FF008000"/>
        </patternFill>
      </fill>
    </dxf>
    <dxf>
      <font>
        <color theme="0"/>
      </font>
      <fill>
        <patternFill patternType="solid">
          <fgColor indexed="64"/>
          <bgColor rgb="FF00CC33"/>
        </patternFill>
      </fill>
    </dxf>
    <dxf>
      <font>
        <color theme="0"/>
      </font>
      <fill>
        <patternFill patternType="solid">
          <fgColor indexed="64"/>
          <bgColor rgb="FF99CC00"/>
        </patternFill>
      </fill>
    </dxf>
    <dxf>
      <font>
        <color theme="0" tint="-0.34998626667073579"/>
      </font>
      <fill>
        <patternFill patternType="solid">
          <fgColor indexed="64"/>
          <bgColor rgb="FFFFFF00"/>
        </patternFill>
      </fill>
    </dxf>
    <dxf>
      <font>
        <color theme="0"/>
      </font>
      <fill>
        <patternFill patternType="solid">
          <fgColor indexed="64"/>
          <bgColor rgb="FFFF9933"/>
        </patternFill>
      </fill>
    </dxf>
    <dxf>
      <font>
        <color theme="0"/>
      </font>
      <fill>
        <patternFill patternType="solid">
          <fgColor indexed="64"/>
          <bgColor rgb="FFFF0033"/>
        </patternFill>
      </fill>
    </dxf>
    <dxf>
      <font>
        <color theme="0"/>
      </font>
      <fill>
        <patternFill patternType="solid">
          <fgColor indexed="64"/>
          <bgColor rgb="FF008000"/>
        </patternFill>
      </fill>
    </dxf>
    <dxf>
      <font>
        <color theme="0"/>
      </font>
      <fill>
        <patternFill patternType="solid">
          <fgColor indexed="64"/>
          <bgColor rgb="FF00CC33"/>
        </patternFill>
      </fill>
    </dxf>
    <dxf>
      <font>
        <color theme="0"/>
      </font>
      <fill>
        <patternFill patternType="solid">
          <fgColor indexed="64"/>
          <bgColor rgb="FF99CC00"/>
        </patternFill>
      </fill>
    </dxf>
    <dxf>
      <font>
        <color theme="0" tint="-0.34998626667073579"/>
      </font>
      <fill>
        <patternFill patternType="solid">
          <fgColor indexed="64"/>
          <bgColor rgb="FFFFFF00"/>
        </patternFill>
      </fill>
    </dxf>
    <dxf>
      <font>
        <color theme="0"/>
      </font>
      <fill>
        <patternFill patternType="solid">
          <fgColor indexed="64"/>
          <bgColor rgb="FFFF9933"/>
        </patternFill>
      </fill>
    </dxf>
    <dxf>
      <font>
        <color theme="0"/>
      </font>
      <fill>
        <patternFill patternType="solid">
          <fgColor indexed="64"/>
          <bgColor rgb="FFFF0033"/>
        </patternFill>
      </fill>
    </dxf>
    <dxf>
      <font>
        <color theme="0"/>
      </font>
      <fill>
        <patternFill patternType="solid">
          <fgColor indexed="64"/>
          <bgColor rgb="FF008000"/>
        </patternFill>
      </fill>
    </dxf>
    <dxf>
      <font>
        <color theme="0"/>
      </font>
      <fill>
        <patternFill patternType="solid">
          <fgColor indexed="64"/>
          <bgColor rgb="FF00CC33"/>
        </patternFill>
      </fill>
    </dxf>
    <dxf>
      <font>
        <color theme="0"/>
      </font>
      <fill>
        <patternFill patternType="solid">
          <fgColor indexed="64"/>
          <bgColor rgb="FF99CC00"/>
        </patternFill>
      </fill>
    </dxf>
    <dxf>
      <font>
        <color theme="0" tint="-0.34998626667073579"/>
      </font>
      <fill>
        <patternFill patternType="solid">
          <fgColor indexed="64"/>
          <bgColor rgb="FFFFFF00"/>
        </patternFill>
      </fill>
    </dxf>
    <dxf>
      <font>
        <color theme="0"/>
      </font>
      <fill>
        <patternFill patternType="solid">
          <fgColor indexed="64"/>
          <bgColor rgb="FFFF9933"/>
        </patternFill>
      </fill>
    </dxf>
    <dxf>
      <font>
        <color theme="0"/>
      </font>
      <fill>
        <patternFill patternType="solid">
          <fgColor indexed="64"/>
          <bgColor rgb="FFFF0033"/>
        </patternFill>
      </fill>
    </dxf>
    <dxf>
      <font>
        <color theme="0"/>
      </font>
      <fill>
        <patternFill patternType="solid">
          <fgColor indexed="64"/>
          <bgColor rgb="FF008000"/>
        </patternFill>
      </fill>
    </dxf>
    <dxf>
      <font>
        <color theme="0"/>
      </font>
      <fill>
        <patternFill patternType="solid">
          <fgColor indexed="64"/>
          <bgColor rgb="FF00CC33"/>
        </patternFill>
      </fill>
    </dxf>
    <dxf>
      <font>
        <color theme="0"/>
      </font>
      <fill>
        <patternFill patternType="solid">
          <fgColor indexed="64"/>
          <bgColor rgb="FF99CC00"/>
        </patternFill>
      </fill>
    </dxf>
    <dxf>
      <font>
        <color theme="0" tint="-0.34998626667073579"/>
      </font>
      <fill>
        <patternFill patternType="solid">
          <fgColor indexed="64"/>
          <bgColor rgb="FFFFFF00"/>
        </patternFill>
      </fill>
    </dxf>
    <dxf>
      <font>
        <color theme="0"/>
      </font>
      <fill>
        <patternFill patternType="solid">
          <fgColor indexed="64"/>
          <bgColor rgb="FFFF9933"/>
        </patternFill>
      </fill>
    </dxf>
    <dxf>
      <font>
        <color theme="0"/>
      </font>
      <fill>
        <patternFill patternType="solid">
          <fgColor indexed="64"/>
          <bgColor rgb="FFFF0033"/>
        </patternFill>
      </fill>
    </dxf>
    <dxf>
      <font>
        <color theme="0"/>
      </font>
      <fill>
        <patternFill patternType="solid">
          <fgColor indexed="64"/>
          <bgColor rgb="FF008000"/>
        </patternFill>
      </fill>
    </dxf>
    <dxf>
      <font>
        <color theme="0"/>
      </font>
      <fill>
        <patternFill patternType="solid">
          <fgColor indexed="64"/>
          <bgColor rgb="FF00CC33"/>
        </patternFill>
      </fill>
    </dxf>
    <dxf>
      <font>
        <color theme="0"/>
      </font>
      <fill>
        <patternFill patternType="solid">
          <fgColor indexed="64"/>
          <bgColor rgb="FF99CC00"/>
        </patternFill>
      </fill>
    </dxf>
    <dxf>
      <font>
        <color theme="0" tint="-0.34998626667073579"/>
      </font>
      <fill>
        <patternFill patternType="solid">
          <fgColor indexed="64"/>
          <bgColor rgb="FFFFFF00"/>
        </patternFill>
      </fill>
    </dxf>
    <dxf>
      <font>
        <color theme="0"/>
      </font>
      <fill>
        <patternFill patternType="solid">
          <fgColor indexed="64"/>
          <bgColor rgb="FFFF9933"/>
        </patternFill>
      </fill>
    </dxf>
    <dxf>
      <font>
        <color theme="0"/>
      </font>
      <fill>
        <patternFill patternType="solid">
          <fgColor indexed="64"/>
          <bgColor rgb="FFFF0033"/>
        </patternFill>
      </fill>
    </dxf>
    <dxf>
      <font>
        <color theme="0"/>
      </font>
      <fill>
        <patternFill patternType="solid">
          <fgColor indexed="64"/>
          <bgColor rgb="FF008000"/>
        </patternFill>
      </fill>
    </dxf>
    <dxf>
      <font>
        <color theme="0"/>
      </font>
      <fill>
        <patternFill patternType="solid">
          <fgColor indexed="64"/>
          <bgColor rgb="FF00CC33"/>
        </patternFill>
      </fill>
    </dxf>
    <dxf>
      <font>
        <color theme="0"/>
      </font>
      <fill>
        <patternFill patternType="solid">
          <fgColor indexed="64"/>
          <bgColor rgb="FF99CC00"/>
        </patternFill>
      </fill>
    </dxf>
    <dxf>
      <font>
        <color theme="0" tint="-0.34998626667073579"/>
      </font>
      <fill>
        <patternFill patternType="solid">
          <fgColor indexed="64"/>
          <bgColor rgb="FFFFFF00"/>
        </patternFill>
      </fill>
    </dxf>
    <dxf>
      <font>
        <color theme="0"/>
      </font>
      <fill>
        <patternFill patternType="solid">
          <fgColor indexed="64"/>
          <bgColor rgb="FFFF9933"/>
        </patternFill>
      </fill>
    </dxf>
    <dxf>
      <font>
        <color theme="0"/>
      </font>
      <fill>
        <patternFill patternType="solid">
          <fgColor indexed="64"/>
          <bgColor rgb="FFFF0033"/>
        </patternFill>
      </fill>
    </dxf>
    <dxf>
      <font>
        <color theme="0"/>
      </font>
      <fill>
        <patternFill patternType="solid">
          <fgColor indexed="64"/>
          <bgColor rgb="FF008000"/>
        </patternFill>
      </fill>
    </dxf>
    <dxf>
      <font>
        <color theme="0"/>
      </font>
      <fill>
        <patternFill patternType="solid">
          <fgColor indexed="64"/>
          <bgColor rgb="FF00CC33"/>
        </patternFill>
      </fill>
    </dxf>
    <dxf>
      <font>
        <color theme="0"/>
      </font>
      <fill>
        <patternFill patternType="solid">
          <fgColor indexed="64"/>
          <bgColor rgb="FF99CC00"/>
        </patternFill>
      </fill>
    </dxf>
    <dxf>
      <font>
        <color theme="0" tint="-0.34998626667073579"/>
      </font>
      <fill>
        <patternFill patternType="solid">
          <fgColor indexed="64"/>
          <bgColor rgb="FFFFFF00"/>
        </patternFill>
      </fill>
    </dxf>
    <dxf>
      <font>
        <color theme="0"/>
      </font>
      <fill>
        <patternFill patternType="solid">
          <fgColor indexed="64"/>
          <bgColor rgb="FFFF9933"/>
        </patternFill>
      </fill>
    </dxf>
    <dxf>
      <font>
        <color theme="0"/>
      </font>
      <fill>
        <patternFill patternType="solid">
          <fgColor indexed="64"/>
          <bgColor rgb="FFFF0033"/>
        </patternFill>
      </fill>
    </dxf>
    <dxf>
      <font>
        <color theme="0"/>
      </font>
      <fill>
        <patternFill patternType="solid">
          <fgColor indexed="64"/>
          <bgColor rgb="FF008000"/>
        </patternFill>
      </fill>
    </dxf>
    <dxf>
      <font>
        <color theme="0"/>
      </font>
      <fill>
        <patternFill patternType="solid">
          <fgColor indexed="64"/>
          <bgColor rgb="FF00CC33"/>
        </patternFill>
      </fill>
    </dxf>
    <dxf>
      <font>
        <color theme="0"/>
      </font>
      <fill>
        <patternFill patternType="solid">
          <fgColor indexed="64"/>
          <bgColor rgb="FF99CC00"/>
        </patternFill>
      </fill>
    </dxf>
    <dxf>
      <font>
        <color theme="0" tint="-0.34998626667073579"/>
      </font>
      <fill>
        <patternFill patternType="solid">
          <fgColor indexed="64"/>
          <bgColor rgb="FFFFFF00"/>
        </patternFill>
      </fill>
    </dxf>
    <dxf>
      <font>
        <color theme="0"/>
      </font>
      <fill>
        <patternFill patternType="solid">
          <fgColor indexed="64"/>
          <bgColor rgb="FFFF9933"/>
        </patternFill>
      </fill>
    </dxf>
    <dxf>
      <font>
        <color theme="0"/>
      </font>
      <fill>
        <patternFill patternType="solid">
          <fgColor indexed="64"/>
          <bgColor rgb="FFFF0033"/>
        </patternFill>
      </fill>
    </dxf>
    <dxf>
      <font>
        <color theme="0"/>
      </font>
      <fill>
        <patternFill patternType="solid">
          <fgColor indexed="64"/>
          <bgColor rgb="FF008000"/>
        </patternFill>
      </fill>
    </dxf>
    <dxf>
      <font>
        <color theme="0"/>
      </font>
      <fill>
        <patternFill patternType="solid">
          <fgColor indexed="64"/>
          <bgColor rgb="FF00CC33"/>
        </patternFill>
      </fill>
    </dxf>
    <dxf>
      <font>
        <color theme="0"/>
      </font>
      <fill>
        <patternFill patternType="solid">
          <fgColor indexed="64"/>
          <bgColor rgb="FF99CC00"/>
        </patternFill>
      </fill>
    </dxf>
    <dxf>
      <font>
        <color theme="0" tint="-0.34998626667073579"/>
      </font>
      <fill>
        <patternFill patternType="solid">
          <fgColor indexed="64"/>
          <bgColor rgb="FFFFFF00"/>
        </patternFill>
      </fill>
    </dxf>
    <dxf>
      <font>
        <color theme="0"/>
      </font>
      <fill>
        <patternFill patternType="solid">
          <fgColor indexed="64"/>
          <bgColor rgb="FFFF9933"/>
        </patternFill>
      </fill>
    </dxf>
    <dxf>
      <font>
        <color theme="0"/>
      </font>
      <fill>
        <patternFill patternType="solid">
          <fgColor indexed="64"/>
          <bgColor rgb="FFFF0033"/>
        </patternFill>
      </fill>
    </dxf>
    <dxf>
      <font>
        <color theme="0"/>
      </font>
      <fill>
        <patternFill patternType="solid">
          <fgColor indexed="64"/>
          <bgColor rgb="FF008000"/>
        </patternFill>
      </fill>
    </dxf>
    <dxf>
      <font>
        <color theme="0"/>
      </font>
      <fill>
        <patternFill patternType="solid">
          <fgColor indexed="64"/>
          <bgColor rgb="FF00CC33"/>
        </patternFill>
      </fill>
    </dxf>
    <dxf>
      <font>
        <color theme="0"/>
      </font>
      <fill>
        <patternFill patternType="solid">
          <fgColor indexed="64"/>
          <bgColor rgb="FF99CC00"/>
        </patternFill>
      </fill>
    </dxf>
    <dxf>
      <font>
        <color theme="0" tint="-0.34998626667073579"/>
      </font>
      <fill>
        <patternFill patternType="solid">
          <fgColor indexed="64"/>
          <bgColor rgb="FFFFFF00"/>
        </patternFill>
      </fill>
    </dxf>
    <dxf>
      <font>
        <color theme="0"/>
      </font>
      <fill>
        <patternFill patternType="solid">
          <fgColor indexed="64"/>
          <bgColor rgb="FFFF9933"/>
        </patternFill>
      </fill>
    </dxf>
    <dxf>
      <font>
        <color theme="0"/>
      </font>
      <fill>
        <patternFill patternType="solid">
          <fgColor indexed="64"/>
          <bgColor rgb="FFFF0033"/>
        </patternFill>
      </fill>
    </dxf>
    <dxf>
      <font>
        <color theme="0"/>
      </font>
      <fill>
        <patternFill patternType="solid">
          <fgColor indexed="64"/>
          <bgColor rgb="FF008000"/>
        </patternFill>
      </fill>
    </dxf>
    <dxf>
      <font>
        <color theme="0"/>
      </font>
      <fill>
        <patternFill patternType="solid">
          <fgColor indexed="64"/>
          <bgColor rgb="FF00CC33"/>
        </patternFill>
      </fill>
    </dxf>
    <dxf>
      <font>
        <color theme="0"/>
      </font>
      <fill>
        <patternFill patternType="solid">
          <fgColor indexed="64"/>
          <bgColor rgb="FF99CC00"/>
        </patternFill>
      </fill>
    </dxf>
    <dxf>
      <font>
        <color theme="0" tint="-0.34998626667073579"/>
      </font>
      <fill>
        <patternFill patternType="solid">
          <fgColor indexed="64"/>
          <bgColor rgb="FFFFFF00"/>
        </patternFill>
      </fill>
    </dxf>
    <dxf>
      <font>
        <color theme="0"/>
      </font>
      <fill>
        <patternFill patternType="solid">
          <fgColor indexed="64"/>
          <bgColor rgb="FFFF9933"/>
        </patternFill>
      </fill>
    </dxf>
    <dxf>
      <font>
        <color theme="0"/>
      </font>
      <fill>
        <patternFill patternType="solid">
          <fgColor indexed="64"/>
          <bgColor rgb="FFFF0033"/>
        </patternFill>
      </fill>
    </dxf>
    <dxf>
      <font>
        <color theme="0"/>
      </font>
      <fill>
        <patternFill patternType="solid">
          <fgColor indexed="64"/>
          <bgColor rgb="FF008000"/>
        </patternFill>
      </fill>
    </dxf>
    <dxf>
      <font>
        <color theme="0"/>
      </font>
      <fill>
        <patternFill patternType="solid">
          <fgColor indexed="64"/>
          <bgColor rgb="FF00CC33"/>
        </patternFill>
      </fill>
    </dxf>
    <dxf>
      <font>
        <color theme="0"/>
      </font>
      <fill>
        <patternFill patternType="solid">
          <fgColor indexed="64"/>
          <bgColor rgb="FF99CC00"/>
        </patternFill>
      </fill>
    </dxf>
    <dxf>
      <font>
        <color theme="0" tint="-0.34998626667073579"/>
      </font>
      <fill>
        <patternFill patternType="solid">
          <fgColor indexed="64"/>
          <bgColor rgb="FFFFFF00"/>
        </patternFill>
      </fill>
    </dxf>
    <dxf>
      <font>
        <color theme="0"/>
      </font>
      <fill>
        <patternFill patternType="solid">
          <fgColor indexed="64"/>
          <bgColor rgb="FFFF9933"/>
        </patternFill>
      </fill>
    </dxf>
    <dxf>
      <font>
        <color theme="0"/>
      </font>
      <fill>
        <patternFill patternType="solid">
          <fgColor indexed="64"/>
          <bgColor rgb="FFFF0033"/>
        </patternFill>
      </fill>
    </dxf>
    <dxf>
      <font>
        <color theme="0"/>
      </font>
      <fill>
        <patternFill patternType="solid">
          <fgColor indexed="64"/>
          <bgColor rgb="FF008000"/>
        </patternFill>
      </fill>
    </dxf>
    <dxf>
      <font>
        <color theme="0"/>
      </font>
      <fill>
        <patternFill patternType="solid">
          <fgColor indexed="64"/>
          <bgColor rgb="FF00CC33"/>
        </patternFill>
      </fill>
    </dxf>
    <dxf>
      <font>
        <color theme="0"/>
      </font>
      <fill>
        <patternFill patternType="solid">
          <fgColor indexed="64"/>
          <bgColor rgb="FF99CC00"/>
        </patternFill>
      </fill>
    </dxf>
    <dxf>
      <font>
        <color theme="0" tint="-0.34998626667073579"/>
      </font>
      <fill>
        <patternFill patternType="solid">
          <fgColor indexed="64"/>
          <bgColor rgb="FFFFFF00"/>
        </patternFill>
      </fill>
    </dxf>
    <dxf>
      <font>
        <color theme="0"/>
      </font>
      <fill>
        <patternFill patternType="solid">
          <fgColor indexed="64"/>
          <bgColor rgb="FFFF9933"/>
        </patternFill>
      </fill>
    </dxf>
    <dxf>
      <font>
        <color theme="0"/>
      </font>
      <fill>
        <patternFill patternType="solid">
          <fgColor indexed="64"/>
          <bgColor rgb="FFFF0033"/>
        </patternFill>
      </fill>
    </dxf>
    <dxf>
      <font>
        <color theme="0"/>
      </font>
      <fill>
        <patternFill patternType="solid">
          <fgColor indexed="64"/>
          <bgColor rgb="FF008000"/>
        </patternFill>
      </fill>
    </dxf>
    <dxf>
      <font>
        <color theme="0"/>
      </font>
      <fill>
        <patternFill patternType="solid">
          <fgColor indexed="64"/>
          <bgColor rgb="FF00CC33"/>
        </patternFill>
      </fill>
    </dxf>
    <dxf>
      <font>
        <color theme="0"/>
      </font>
      <fill>
        <patternFill patternType="solid">
          <fgColor indexed="64"/>
          <bgColor rgb="FF99CC00"/>
        </patternFill>
      </fill>
    </dxf>
    <dxf>
      <font>
        <color theme="0" tint="-0.34998626667073579"/>
      </font>
      <fill>
        <patternFill patternType="solid">
          <fgColor indexed="64"/>
          <bgColor rgb="FFFFFF00"/>
        </patternFill>
      </fill>
    </dxf>
    <dxf>
      <font>
        <color theme="0"/>
      </font>
      <fill>
        <patternFill patternType="solid">
          <fgColor indexed="64"/>
          <bgColor rgb="FFFF9933"/>
        </patternFill>
      </fill>
    </dxf>
    <dxf>
      <font>
        <color theme="0"/>
      </font>
      <fill>
        <patternFill patternType="solid">
          <fgColor indexed="64"/>
          <bgColor rgb="FFFF0033"/>
        </patternFill>
      </fill>
    </dxf>
    <dxf>
      <font>
        <color theme="0"/>
      </font>
      <fill>
        <patternFill patternType="solid">
          <fgColor indexed="64"/>
          <bgColor rgb="FF008000"/>
        </patternFill>
      </fill>
    </dxf>
    <dxf>
      <font>
        <color theme="0"/>
      </font>
      <fill>
        <patternFill patternType="solid">
          <fgColor indexed="64"/>
          <bgColor rgb="FF00CC33"/>
        </patternFill>
      </fill>
    </dxf>
    <dxf>
      <font>
        <color theme="0"/>
      </font>
      <fill>
        <patternFill patternType="solid">
          <fgColor indexed="64"/>
          <bgColor rgb="FF99CC00"/>
        </patternFill>
      </fill>
    </dxf>
    <dxf>
      <font>
        <color theme="0" tint="-0.34998626667073579"/>
      </font>
      <fill>
        <patternFill patternType="solid">
          <fgColor indexed="64"/>
          <bgColor rgb="FFFFFF00"/>
        </patternFill>
      </fill>
    </dxf>
    <dxf>
      <font>
        <color theme="0"/>
      </font>
      <fill>
        <patternFill patternType="solid">
          <fgColor indexed="64"/>
          <bgColor rgb="FFFF9933"/>
        </patternFill>
      </fill>
    </dxf>
    <dxf>
      <font>
        <color theme="0"/>
      </font>
      <fill>
        <patternFill patternType="solid">
          <fgColor indexed="64"/>
          <bgColor rgb="FFFF0033"/>
        </patternFill>
      </fill>
    </dxf>
    <dxf>
      <font>
        <color theme="0"/>
      </font>
      <fill>
        <patternFill patternType="solid">
          <fgColor indexed="64"/>
          <bgColor rgb="FF008000"/>
        </patternFill>
      </fill>
    </dxf>
    <dxf>
      <font>
        <color theme="0"/>
      </font>
      <fill>
        <patternFill patternType="solid">
          <fgColor indexed="64"/>
          <bgColor rgb="FF00CC33"/>
        </patternFill>
      </fill>
    </dxf>
    <dxf>
      <font>
        <color theme="0"/>
      </font>
      <fill>
        <patternFill patternType="solid">
          <fgColor indexed="64"/>
          <bgColor rgb="FF99CC00"/>
        </patternFill>
      </fill>
    </dxf>
    <dxf>
      <font>
        <color theme="0" tint="-0.34998626667073579"/>
      </font>
      <fill>
        <patternFill patternType="solid">
          <fgColor indexed="64"/>
          <bgColor rgb="FFFFFF00"/>
        </patternFill>
      </fill>
    </dxf>
    <dxf>
      <font>
        <color theme="0"/>
      </font>
      <fill>
        <patternFill patternType="solid">
          <fgColor indexed="64"/>
          <bgColor rgb="FFFF9933"/>
        </patternFill>
      </fill>
    </dxf>
    <dxf>
      <font>
        <color theme="0"/>
      </font>
      <fill>
        <patternFill patternType="solid">
          <fgColor indexed="64"/>
          <bgColor rgb="FFFF0033"/>
        </patternFill>
      </fill>
    </dxf>
    <dxf>
      <font>
        <color theme="0"/>
      </font>
      <fill>
        <patternFill patternType="solid">
          <fgColor indexed="64"/>
          <bgColor rgb="FF008000"/>
        </patternFill>
      </fill>
    </dxf>
    <dxf>
      <font>
        <color theme="0"/>
      </font>
      <fill>
        <patternFill patternType="solid">
          <fgColor indexed="64"/>
          <bgColor rgb="FF00CC33"/>
        </patternFill>
      </fill>
    </dxf>
    <dxf>
      <font>
        <color theme="0"/>
      </font>
      <fill>
        <patternFill patternType="solid">
          <fgColor indexed="64"/>
          <bgColor rgb="FF99CC00"/>
        </patternFill>
      </fill>
    </dxf>
    <dxf>
      <font>
        <color theme="0" tint="-0.34998626667073579"/>
      </font>
      <fill>
        <patternFill patternType="solid">
          <fgColor indexed="64"/>
          <bgColor rgb="FFFFFF00"/>
        </patternFill>
      </fill>
    </dxf>
    <dxf>
      <font>
        <color theme="0"/>
      </font>
      <fill>
        <patternFill patternType="solid">
          <fgColor indexed="64"/>
          <bgColor rgb="FFFF9933"/>
        </patternFill>
      </fill>
    </dxf>
    <dxf>
      <font>
        <color theme="0"/>
      </font>
      <fill>
        <patternFill patternType="solid">
          <fgColor indexed="64"/>
          <bgColor rgb="FFFF0033"/>
        </patternFill>
      </fill>
    </dxf>
    <dxf>
      <font>
        <color rgb="FFFF6600"/>
      </font>
      <fill>
        <patternFill patternType="none">
          <fgColor indexed="64"/>
          <bgColor auto="1"/>
        </patternFill>
      </fill>
    </dxf>
    <dxf>
      <font>
        <color rgb="FFCE2E13"/>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CE2E13"/>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CE2E13"/>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CE2E13"/>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CE2E13"/>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9C0006"/>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CE2E13"/>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9C0006"/>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CE2E13"/>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9C0006"/>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9C0006"/>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9C0006"/>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theme="0"/>
      </font>
      <fill>
        <patternFill patternType="solid">
          <fgColor indexed="64"/>
          <bgColor rgb="FF008000"/>
        </patternFill>
      </fill>
    </dxf>
    <dxf>
      <font>
        <color theme="0"/>
      </font>
      <fill>
        <patternFill patternType="solid">
          <fgColor indexed="64"/>
          <bgColor rgb="FF00CC33"/>
        </patternFill>
      </fill>
    </dxf>
    <dxf>
      <font>
        <color theme="0"/>
      </font>
      <fill>
        <patternFill patternType="solid">
          <fgColor indexed="64"/>
          <bgColor rgb="FF99CC00"/>
        </patternFill>
      </fill>
    </dxf>
    <dxf>
      <font>
        <color theme="0" tint="-0.34998626667073579"/>
      </font>
      <fill>
        <patternFill patternType="solid">
          <fgColor indexed="64"/>
          <bgColor rgb="FFFFFF00"/>
        </patternFill>
      </fill>
    </dxf>
    <dxf>
      <font>
        <color theme="0"/>
      </font>
      <fill>
        <patternFill patternType="solid">
          <fgColor indexed="64"/>
          <bgColor rgb="FFFF9933"/>
        </patternFill>
      </fill>
    </dxf>
    <dxf>
      <font>
        <color theme="0"/>
      </font>
      <fill>
        <patternFill patternType="solid">
          <fgColor indexed="64"/>
          <bgColor rgb="FFFF0033"/>
        </patternFill>
      </fill>
    </dxf>
    <dxf>
      <font>
        <color theme="0"/>
      </font>
      <fill>
        <patternFill patternType="solid">
          <fgColor indexed="64"/>
          <bgColor rgb="FF008000"/>
        </patternFill>
      </fill>
    </dxf>
    <dxf>
      <font>
        <color theme="0"/>
      </font>
      <fill>
        <patternFill patternType="solid">
          <fgColor indexed="64"/>
          <bgColor rgb="FF00CC33"/>
        </patternFill>
      </fill>
    </dxf>
    <dxf>
      <font>
        <color theme="0"/>
      </font>
      <fill>
        <patternFill patternType="solid">
          <fgColor indexed="64"/>
          <bgColor rgb="FF99CC00"/>
        </patternFill>
      </fill>
    </dxf>
    <dxf>
      <font>
        <color theme="0" tint="-0.34998626667073579"/>
      </font>
      <fill>
        <patternFill patternType="solid">
          <fgColor indexed="64"/>
          <bgColor rgb="FFFFFF00"/>
        </patternFill>
      </fill>
    </dxf>
    <dxf>
      <font>
        <color theme="0"/>
      </font>
      <fill>
        <patternFill patternType="solid">
          <fgColor indexed="64"/>
          <bgColor rgb="FFFF9933"/>
        </patternFill>
      </fill>
    </dxf>
    <dxf>
      <font>
        <color theme="0"/>
      </font>
      <fill>
        <patternFill patternType="solid">
          <fgColor indexed="64"/>
          <bgColor rgb="FFFF0033"/>
        </patternFill>
      </fill>
    </dxf>
    <dxf>
      <font>
        <color theme="0"/>
      </font>
      <fill>
        <patternFill patternType="solid">
          <fgColor indexed="64"/>
          <bgColor rgb="FF008000"/>
        </patternFill>
      </fill>
    </dxf>
    <dxf>
      <font>
        <color theme="0"/>
      </font>
      <fill>
        <patternFill patternType="solid">
          <fgColor indexed="64"/>
          <bgColor rgb="FF00CC33"/>
        </patternFill>
      </fill>
    </dxf>
    <dxf>
      <font>
        <color theme="0"/>
      </font>
      <fill>
        <patternFill patternType="solid">
          <fgColor indexed="64"/>
          <bgColor rgb="FF99CC00"/>
        </patternFill>
      </fill>
    </dxf>
    <dxf>
      <font>
        <color theme="0" tint="-0.34998626667073579"/>
      </font>
      <fill>
        <patternFill patternType="solid">
          <fgColor indexed="64"/>
          <bgColor rgb="FFFFFF00"/>
        </patternFill>
      </fill>
    </dxf>
    <dxf>
      <font>
        <color theme="0"/>
      </font>
      <fill>
        <patternFill patternType="solid">
          <fgColor indexed="64"/>
          <bgColor rgb="FFFF9933"/>
        </patternFill>
      </fill>
    </dxf>
    <dxf>
      <font>
        <color theme="0"/>
      </font>
      <fill>
        <patternFill patternType="solid">
          <fgColor indexed="64"/>
          <bgColor rgb="FFFF0033"/>
        </patternFill>
      </fill>
    </dxf>
    <dxf>
      <font>
        <color theme="0"/>
      </font>
      <fill>
        <patternFill patternType="solid">
          <fgColor indexed="64"/>
          <bgColor rgb="FF008000"/>
        </patternFill>
      </fill>
    </dxf>
    <dxf>
      <font>
        <color theme="0"/>
      </font>
      <fill>
        <patternFill patternType="solid">
          <fgColor indexed="64"/>
          <bgColor rgb="FF00CC33"/>
        </patternFill>
      </fill>
    </dxf>
    <dxf>
      <font>
        <color theme="0"/>
      </font>
      <fill>
        <patternFill patternType="solid">
          <fgColor indexed="64"/>
          <bgColor rgb="FF99CC00"/>
        </patternFill>
      </fill>
    </dxf>
    <dxf>
      <font>
        <color theme="0" tint="-0.34998626667073579"/>
      </font>
      <fill>
        <patternFill patternType="solid">
          <fgColor indexed="64"/>
          <bgColor rgb="FFFFFF00"/>
        </patternFill>
      </fill>
    </dxf>
    <dxf>
      <font>
        <color theme="0"/>
      </font>
      <fill>
        <patternFill patternType="solid">
          <fgColor indexed="64"/>
          <bgColor rgb="FFFF9933"/>
        </patternFill>
      </fill>
    </dxf>
    <dxf>
      <font>
        <color theme="0"/>
      </font>
      <fill>
        <patternFill patternType="solid">
          <fgColor indexed="64"/>
          <bgColor rgb="FFFF0033"/>
        </patternFill>
      </fill>
    </dxf>
    <dxf>
      <font>
        <color theme="0"/>
      </font>
      <fill>
        <patternFill patternType="solid">
          <fgColor indexed="64"/>
          <bgColor rgb="FF008000"/>
        </patternFill>
      </fill>
    </dxf>
    <dxf>
      <font>
        <color theme="0"/>
      </font>
      <fill>
        <patternFill patternType="solid">
          <fgColor indexed="64"/>
          <bgColor rgb="FF00CC33"/>
        </patternFill>
      </fill>
    </dxf>
    <dxf>
      <font>
        <color theme="0"/>
      </font>
      <fill>
        <patternFill patternType="solid">
          <fgColor indexed="64"/>
          <bgColor rgb="FF99CC00"/>
        </patternFill>
      </fill>
    </dxf>
    <dxf>
      <font>
        <color theme="0" tint="-0.34998626667073579"/>
      </font>
      <fill>
        <patternFill patternType="solid">
          <fgColor indexed="64"/>
          <bgColor rgb="FFFFFF00"/>
        </patternFill>
      </fill>
    </dxf>
    <dxf>
      <font>
        <color theme="0"/>
      </font>
      <fill>
        <patternFill patternType="solid">
          <fgColor indexed="64"/>
          <bgColor rgb="FFFF9933"/>
        </patternFill>
      </fill>
    </dxf>
    <dxf>
      <font>
        <color theme="0"/>
      </font>
      <fill>
        <patternFill patternType="solid">
          <fgColor indexed="64"/>
          <bgColor rgb="FFFF0033"/>
        </patternFill>
      </fill>
    </dxf>
    <dxf>
      <font>
        <color theme="0"/>
      </font>
      <fill>
        <patternFill patternType="solid">
          <fgColor indexed="64"/>
          <bgColor rgb="FF008000"/>
        </patternFill>
      </fill>
    </dxf>
    <dxf>
      <font>
        <color theme="0"/>
      </font>
      <fill>
        <patternFill patternType="solid">
          <fgColor indexed="64"/>
          <bgColor rgb="FF00CC33"/>
        </patternFill>
      </fill>
    </dxf>
    <dxf>
      <font>
        <color theme="0"/>
      </font>
      <fill>
        <patternFill patternType="solid">
          <fgColor indexed="64"/>
          <bgColor rgb="FF99CC00"/>
        </patternFill>
      </fill>
    </dxf>
    <dxf>
      <font>
        <color theme="0" tint="-0.34998626667073579"/>
      </font>
      <fill>
        <patternFill patternType="solid">
          <fgColor indexed="64"/>
          <bgColor rgb="FFFFFF00"/>
        </patternFill>
      </fill>
    </dxf>
    <dxf>
      <font>
        <color theme="0"/>
      </font>
      <fill>
        <patternFill patternType="solid">
          <fgColor indexed="64"/>
          <bgColor rgb="FFFF9933"/>
        </patternFill>
      </fill>
    </dxf>
    <dxf>
      <font>
        <color theme="0"/>
      </font>
      <fill>
        <patternFill patternType="solid">
          <fgColor indexed="64"/>
          <bgColor rgb="FFFF0033"/>
        </patternFill>
      </fill>
    </dxf>
    <dxf>
      <font>
        <color theme="0"/>
      </font>
      <fill>
        <patternFill patternType="solid">
          <fgColor indexed="64"/>
          <bgColor rgb="FF008000"/>
        </patternFill>
      </fill>
    </dxf>
    <dxf>
      <font>
        <color theme="0"/>
      </font>
      <fill>
        <patternFill patternType="solid">
          <fgColor indexed="64"/>
          <bgColor rgb="FF00CC33"/>
        </patternFill>
      </fill>
    </dxf>
    <dxf>
      <font>
        <color theme="0"/>
      </font>
      <fill>
        <patternFill patternType="solid">
          <fgColor indexed="64"/>
          <bgColor rgb="FF99CC00"/>
        </patternFill>
      </fill>
    </dxf>
    <dxf>
      <font>
        <color theme="0" tint="-0.34998626667073579"/>
      </font>
      <fill>
        <patternFill patternType="solid">
          <fgColor indexed="64"/>
          <bgColor rgb="FFFFFF00"/>
        </patternFill>
      </fill>
    </dxf>
    <dxf>
      <font>
        <color theme="0"/>
      </font>
      <fill>
        <patternFill patternType="solid">
          <fgColor indexed="64"/>
          <bgColor rgb="FFFF9933"/>
        </patternFill>
      </fill>
    </dxf>
    <dxf>
      <font>
        <color theme="0"/>
      </font>
      <fill>
        <patternFill patternType="solid">
          <fgColor indexed="64"/>
          <bgColor rgb="FFFF0033"/>
        </patternFill>
      </fill>
    </dxf>
    <dxf>
      <font>
        <color theme="0"/>
      </font>
      <fill>
        <patternFill patternType="solid">
          <fgColor indexed="64"/>
          <bgColor rgb="FF008000"/>
        </patternFill>
      </fill>
    </dxf>
    <dxf>
      <font>
        <color theme="0"/>
      </font>
      <fill>
        <patternFill patternType="solid">
          <fgColor indexed="64"/>
          <bgColor rgb="FF00CC33"/>
        </patternFill>
      </fill>
    </dxf>
    <dxf>
      <font>
        <color theme="0"/>
      </font>
      <fill>
        <patternFill patternType="solid">
          <fgColor indexed="64"/>
          <bgColor rgb="FF99CC00"/>
        </patternFill>
      </fill>
    </dxf>
    <dxf>
      <font>
        <color theme="0" tint="-0.34998626667073579"/>
      </font>
      <fill>
        <patternFill patternType="solid">
          <fgColor indexed="64"/>
          <bgColor rgb="FFFFFF00"/>
        </patternFill>
      </fill>
    </dxf>
    <dxf>
      <font>
        <color theme="0"/>
      </font>
      <fill>
        <patternFill patternType="solid">
          <fgColor indexed="64"/>
          <bgColor rgb="FFFF9933"/>
        </patternFill>
      </fill>
    </dxf>
    <dxf>
      <font>
        <color theme="0"/>
      </font>
      <fill>
        <patternFill patternType="solid">
          <fgColor indexed="64"/>
          <bgColor rgb="FFFF0033"/>
        </patternFill>
      </fill>
    </dxf>
    <dxf>
      <font>
        <color rgb="FFFF6600"/>
      </font>
      <fill>
        <patternFill patternType="none">
          <fgColor indexed="64"/>
          <bgColor auto="1"/>
        </patternFill>
      </fill>
    </dxf>
    <dxf>
      <font>
        <color rgb="FFCE2E13"/>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CE2E13"/>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CE2E13"/>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CE2E13"/>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CE2E13"/>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9C0006"/>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CE2E13"/>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CE2E13"/>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9C0006"/>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9C0006"/>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9C0006"/>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theme="0"/>
      </font>
      <fill>
        <patternFill patternType="solid">
          <fgColor indexed="64"/>
          <bgColor rgb="FF008000"/>
        </patternFill>
      </fill>
    </dxf>
    <dxf>
      <font>
        <color theme="0"/>
      </font>
      <fill>
        <patternFill patternType="solid">
          <fgColor indexed="64"/>
          <bgColor rgb="FF00CC33"/>
        </patternFill>
      </fill>
    </dxf>
    <dxf>
      <font>
        <color theme="0"/>
      </font>
      <fill>
        <patternFill patternType="solid">
          <fgColor indexed="64"/>
          <bgColor rgb="FF99CC00"/>
        </patternFill>
      </fill>
    </dxf>
    <dxf>
      <font>
        <color theme="0" tint="-0.34998626667073579"/>
      </font>
      <fill>
        <patternFill patternType="solid">
          <fgColor indexed="64"/>
          <bgColor rgb="FFFFFF00"/>
        </patternFill>
      </fill>
    </dxf>
    <dxf>
      <font>
        <color theme="0"/>
      </font>
      <fill>
        <patternFill patternType="solid">
          <fgColor indexed="64"/>
          <bgColor rgb="FFFF9933"/>
        </patternFill>
      </fill>
    </dxf>
    <dxf>
      <font>
        <color theme="0"/>
      </font>
      <fill>
        <patternFill patternType="solid">
          <fgColor indexed="64"/>
          <bgColor rgb="FFFF0033"/>
        </patternFill>
      </fill>
    </dxf>
    <dxf>
      <font>
        <color theme="0"/>
      </font>
      <fill>
        <patternFill patternType="solid">
          <fgColor indexed="64"/>
          <bgColor rgb="FF008000"/>
        </patternFill>
      </fill>
    </dxf>
    <dxf>
      <font>
        <color theme="0"/>
      </font>
      <fill>
        <patternFill patternType="solid">
          <fgColor indexed="64"/>
          <bgColor rgb="FF00CC33"/>
        </patternFill>
      </fill>
    </dxf>
    <dxf>
      <font>
        <color theme="0"/>
      </font>
      <fill>
        <patternFill patternType="solid">
          <fgColor indexed="64"/>
          <bgColor rgb="FF99CC00"/>
        </patternFill>
      </fill>
    </dxf>
    <dxf>
      <font>
        <color theme="0" tint="-0.34998626667073579"/>
      </font>
      <fill>
        <patternFill patternType="solid">
          <fgColor indexed="64"/>
          <bgColor rgb="FFFFFF00"/>
        </patternFill>
      </fill>
    </dxf>
    <dxf>
      <font>
        <color theme="0"/>
      </font>
      <fill>
        <patternFill patternType="solid">
          <fgColor indexed="64"/>
          <bgColor rgb="FFFF9933"/>
        </patternFill>
      </fill>
    </dxf>
    <dxf>
      <font>
        <color theme="0"/>
      </font>
      <fill>
        <patternFill patternType="solid">
          <fgColor indexed="64"/>
          <bgColor rgb="FFFF0033"/>
        </patternFill>
      </fill>
    </dxf>
    <dxf>
      <font>
        <color theme="0"/>
      </font>
      <fill>
        <patternFill patternType="solid">
          <fgColor indexed="64"/>
          <bgColor rgb="FF008000"/>
        </patternFill>
      </fill>
    </dxf>
    <dxf>
      <font>
        <color theme="0"/>
      </font>
      <fill>
        <patternFill patternType="solid">
          <fgColor indexed="64"/>
          <bgColor rgb="FF00CC33"/>
        </patternFill>
      </fill>
    </dxf>
    <dxf>
      <font>
        <color theme="0"/>
      </font>
      <fill>
        <patternFill patternType="solid">
          <fgColor indexed="64"/>
          <bgColor rgb="FF99CC00"/>
        </patternFill>
      </fill>
    </dxf>
    <dxf>
      <font>
        <color theme="0" tint="-0.34998626667073579"/>
      </font>
      <fill>
        <patternFill patternType="solid">
          <fgColor indexed="64"/>
          <bgColor rgb="FFFFFF00"/>
        </patternFill>
      </fill>
    </dxf>
    <dxf>
      <font>
        <color theme="0"/>
      </font>
      <fill>
        <patternFill patternType="solid">
          <fgColor indexed="64"/>
          <bgColor rgb="FFFF9933"/>
        </patternFill>
      </fill>
    </dxf>
    <dxf>
      <font>
        <color theme="0"/>
      </font>
      <fill>
        <patternFill patternType="solid">
          <fgColor indexed="64"/>
          <bgColor rgb="FFFF0033"/>
        </patternFill>
      </fill>
    </dxf>
    <dxf>
      <font>
        <color theme="0"/>
      </font>
      <fill>
        <patternFill patternType="solid">
          <fgColor indexed="64"/>
          <bgColor rgb="FF008000"/>
        </patternFill>
      </fill>
    </dxf>
    <dxf>
      <font>
        <color theme="0"/>
      </font>
      <fill>
        <patternFill patternType="solid">
          <fgColor indexed="64"/>
          <bgColor rgb="FF00CC33"/>
        </patternFill>
      </fill>
    </dxf>
    <dxf>
      <font>
        <color theme="0"/>
      </font>
      <fill>
        <patternFill patternType="solid">
          <fgColor indexed="64"/>
          <bgColor rgb="FF99CC00"/>
        </patternFill>
      </fill>
    </dxf>
    <dxf>
      <font>
        <color theme="0" tint="-0.34998626667073579"/>
      </font>
      <fill>
        <patternFill patternType="solid">
          <fgColor indexed="64"/>
          <bgColor rgb="FFFFFF00"/>
        </patternFill>
      </fill>
    </dxf>
    <dxf>
      <font>
        <color theme="0"/>
      </font>
      <fill>
        <patternFill patternType="solid">
          <fgColor indexed="64"/>
          <bgColor rgb="FFFF9933"/>
        </patternFill>
      </fill>
    </dxf>
    <dxf>
      <font>
        <color theme="0"/>
      </font>
      <fill>
        <patternFill patternType="solid">
          <fgColor indexed="64"/>
          <bgColor rgb="FFFF0033"/>
        </patternFill>
      </fill>
    </dxf>
    <dxf>
      <font>
        <color theme="0"/>
      </font>
      <fill>
        <patternFill patternType="solid">
          <fgColor indexed="64"/>
          <bgColor rgb="FF008000"/>
        </patternFill>
      </fill>
    </dxf>
    <dxf>
      <font>
        <color theme="0"/>
      </font>
      <fill>
        <patternFill patternType="solid">
          <fgColor indexed="64"/>
          <bgColor rgb="FF00CC33"/>
        </patternFill>
      </fill>
    </dxf>
    <dxf>
      <font>
        <color theme="0"/>
      </font>
      <fill>
        <patternFill patternType="solid">
          <fgColor indexed="64"/>
          <bgColor rgb="FF99CC00"/>
        </patternFill>
      </fill>
    </dxf>
    <dxf>
      <font>
        <color theme="0" tint="-0.34998626667073579"/>
      </font>
      <fill>
        <patternFill patternType="solid">
          <fgColor indexed="64"/>
          <bgColor rgb="FFFFFF00"/>
        </patternFill>
      </fill>
    </dxf>
    <dxf>
      <font>
        <color theme="0"/>
      </font>
      <fill>
        <patternFill patternType="solid">
          <fgColor indexed="64"/>
          <bgColor rgb="FFFF9933"/>
        </patternFill>
      </fill>
    </dxf>
    <dxf>
      <font>
        <color theme="0"/>
      </font>
      <fill>
        <patternFill patternType="solid">
          <fgColor indexed="64"/>
          <bgColor rgb="FFFF0033"/>
        </patternFill>
      </fill>
    </dxf>
    <dxf>
      <font>
        <color theme="0"/>
      </font>
      <fill>
        <patternFill patternType="solid">
          <fgColor indexed="64"/>
          <bgColor rgb="FF008000"/>
        </patternFill>
      </fill>
    </dxf>
    <dxf>
      <font>
        <color theme="0"/>
      </font>
      <fill>
        <patternFill patternType="solid">
          <fgColor indexed="64"/>
          <bgColor rgb="FF00CC33"/>
        </patternFill>
      </fill>
    </dxf>
    <dxf>
      <font>
        <color theme="0"/>
      </font>
      <fill>
        <patternFill patternType="solid">
          <fgColor indexed="64"/>
          <bgColor rgb="FF99CC00"/>
        </patternFill>
      </fill>
    </dxf>
    <dxf>
      <font>
        <color theme="0" tint="-0.34998626667073579"/>
      </font>
      <fill>
        <patternFill patternType="solid">
          <fgColor indexed="64"/>
          <bgColor rgb="FFFFFF00"/>
        </patternFill>
      </fill>
    </dxf>
    <dxf>
      <font>
        <color theme="0"/>
      </font>
      <fill>
        <patternFill patternType="solid">
          <fgColor indexed="64"/>
          <bgColor rgb="FFFF9933"/>
        </patternFill>
      </fill>
    </dxf>
    <dxf>
      <font>
        <color theme="0"/>
      </font>
      <fill>
        <patternFill patternType="solid">
          <fgColor indexed="64"/>
          <bgColor rgb="FFFF0033"/>
        </patternFill>
      </fill>
    </dxf>
    <dxf>
      <font>
        <color theme="0"/>
      </font>
      <fill>
        <patternFill patternType="solid">
          <fgColor indexed="64"/>
          <bgColor rgb="FF008000"/>
        </patternFill>
      </fill>
    </dxf>
    <dxf>
      <font>
        <color theme="0"/>
      </font>
      <fill>
        <patternFill patternType="solid">
          <fgColor indexed="64"/>
          <bgColor rgb="FF00CC33"/>
        </patternFill>
      </fill>
    </dxf>
    <dxf>
      <font>
        <color theme="0"/>
      </font>
      <fill>
        <patternFill patternType="solid">
          <fgColor indexed="64"/>
          <bgColor rgb="FF99CC00"/>
        </patternFill>
      </fill>
    </dxf>
    <dxf>
      <font>
        <color theme="0" tint="-0.34998626667073579"/>
      </font>
      <fill>
        <patternFill patternType="solid">
          <fgColor indexed="64"/>
          <bgColor rgb="FFFFFF00"/>
        </patternFill>
      </fill>
    </dxf>
    <dxf>
      <font>
        <color theme="0"/>
      </font>
      <fill>
        <patternFill patternType="solid">
          <fgColor indexed="64"/>
          <bgColor rgb="FFFF9933"/>
        </patternFill>
      </fill>
    </dxf>
    <dxf>
      <font>
        <color theme="0"/>
      </font>
      <fill>
        <patternFill patternType="solid">
          <fgColor indexed="64"/>
          <bgColor rgb="FFFF0033"/>
        </patternFill>
      </fill>
    </dxf>
    <dxf>
      <font>
        <color theme="0"/>
      </font>
      <fill>
        <patternFill patternType="solid">
          <fgColor indexed="64"/>
          <bgColor rgb="FF008000"/>
        </patternFill>
      </fill>
    </dxf>
    <dxf>
      <font>
        <color theme="0"/>
      </font>
      <fill>
        <patternFill patternType="solid">
          <fgColor indexed="64"/>
          <bgColor rgb="FF00CC33"/>
        </patternFill>
      </fill>
    </dxf>
    <dxf>
      <font>
        <color theme="0"/>
      </font>
      <fill>
        <patternFill patternType="solid">
          <fgColor indexed="64"/>
          <bgColor rgb="FF99CC00"/>
        </patternFill>
      </fill>
    </dxf>
    <dxf>
      <font>
        <color theme="0" tint="-0.34998626667073579"/>
      </font>
      <fill>
        <patternFill patternType="solid">
          <fgColor indexed="64"/>
          <bgColor rgb="FFFFFF00"/>
        </patternFill>
      </fill>
    </dxf>
    <dxf>
      <font>
        <color theme="0"/>
      </font>
      <fill>
        <patternFill patternType="solid">
          <fgColor indexed="64"/>
          <bgColor rgb="FFFF9933"/>
        </patternFill>
      </fill>
    </dxf>
    <dxf>
      <font>
        <color theme="0"/>
      </font>
      <fill>
        <patternFill patternType="solid">
          <fgColor indexed="64"/>
          <bgColor rgb="FFFF0033"/>
        </patternFill>
      </fill>
    </dxf>
    <dxf>
      <font>
        <color theme="0"/>
      </font>
      <fill>
        <patternFill patternType="solid">
          <fgColor indexed="64"/>
          <bgColor rgb="FF008000"/>
        </patternFill>
      </fill>
    </dxf>
    <dxf>
      <font>
        <color theme="0"/>
      </font>
      <fill>
        <patternFill patternType="solid">
          <fgColor indexed="64"/>
          <bgColor rgb="FF00CC33"/>
        </patternFill>
      </fill>
    </dxf>
    <dxf>
      <font>
        <color theme="0"/>
      </font>
      <fill>
        <patternFill patternType="solid">
          <fgColor indexed="64"/>
          <bgColor rgb="FF99CC00"/>
        </patternFill>
      </fill>
    </dxf>
    <dxf>
      <font>
        <color theme="0" tint="-0.34998626667073579"/>
      </font>
      <fill>
        <patternFill patternType="solid">
          <fgColor indexed="64"/>
          <bgColor rgb="FFFFFF00"/>
        </patternFill>
      </fill>
    </dxf>
    <dxf>
      <font>
        <color theme="0"/>
      </font>
      <fill>
        <patternFill patternType="solid">
          <fgColor indexed="64"/>
          <bgColor rgb="FFFF9933"/>
        </patternFill>
      </fill>
    </dxf>
    <dxf>
      <font>
        <color theme="0"/>
      </font>
      <fill>
        <patternFill patternType="solid">
          <fgColor indexed="64"/>
          <bgColor rgb="FFFF0033"/>
        </patternFill>
      </fill>
    </dxf>
    <dxf>
      <font>
        <color theme="0"/>
      </font>
      <fill>
        <patternFill patternType="solid">
          <fgColor indexed="64"/>
          <bgColor rgb="FF008000"/>
        </patternFill>
      </fill>
    </dxf>
    <dxf>
      <font>
        <color theme="0"/>
      </font>
      <fill>
        <patternFill patternType="solid">
          <fgColor indexed="64"/>
          <bgColor rgb="FF00CC33"/>
        </patternFill>
      </fill>
    </dxf>
    <dxf>
      <font>
        <color theme="0"/>
      </font>
      <fill>
        <patternFill patternType="solid">
          <fgColor indexed="64"/>
          <bgColor rgb="FF99CC00"/>
        </patternFill>
      </fill>
    </dxf>
    <dxf>
      <font>
        <color theme="0" tint="-0.34998626667073579"/>
      </font>
      <fill>
        <patternFill patternType="solid">
          <fgColor indexed="64"/>
          <bgColor rgb="FFFFFF00"/>
        </patternFill>
      </fill>
    </dxf>
    <dxf>
      <font>
        <color theme="0"/>
      </font>
      <fill>
        <patternFill patternType="solid">
          <fgColor indexed="64"/>
          <bgColor rgb="FFFF9933"/>
        </patternFill>
      </fill>
    </dxf>
    <dxf>
      <font>
        <color theme="0"/>
      </font>
      <fill>
        <patternFill patternType="solid">
          <fgColor indexed="64"/>
          <bgColor rgb="FFFF0033"/>
        </patternFill>
      </fill>
    </dxf>
    <dxf>
      <font>
        <color theme="0"/>
      </font>
      <fill>
        <patternFill patternType="solid">
          <fgColor indexed="64"/>
          <bgColor rgb="FF008000"/>
        </patternFill>
      </fill>
    </dxf>
    <dxf>
      <font>
        <color theme="0"/>
      </font>
      <fill>
        <patternFill patternType="solid">
          <fgColor indexed="64"/>
          <bgColor rgb="FF00CC33"/>
        </patternFill>
      </fill>
    </dxf>
    <dxf>
      <font>
        <color theme="0"/>
      </font>
      <fill>
        <patternFill patternType="solid">
          <fgColor indexed="64"/>
          <bgColor rgb="FF99CC00"/>
        </patternFill>
      </fill>
    </dxf>
    <dxf>
      <font>
        <color theme="0" tint="-0.34998626667073579"/>
      </font>
      <fill>
        <patternFill patternType="solid">
          <fgColor indexed="64"/>
          <bgColor rgb="FFFFFF00"/>
        </patternFill>
      </fill>
    </dxf>
    <dxf>
      <font>
        <color theme="0"/>
      </font>
      <fill>
        <patternFill patternType="solid">
          <fgColor indexed="64"/>
          <bgColor rgb="FFFF9933"/>
        </patternFill>
      </fill>
    </dxf>
    <dxf>
      <font>
        <color theme="0"/>
      </font>
      <fill>
        <patternFill patternType="solid">
          <fgColor indexed="64"/>
          <bgColor rgb="FFFF0033"/>
        </patternFill>
      </fill>
    </dxf>
    <dxf>
      <font>
        <color theme="0"/>
      </font>
      <fill>
        <patternFill patternType="solid">
          <fgColor indexed="64"/>
          <bgColor rgb="FF008000"/>
        </patternFill>
      </fill>
    </dxf>
    <dxf>
      <font>
        <color theme="0"/>
      </font>
      <fill>
        <patternFill patternType="solid">
          <fgColor indexed="64"/>
          <bgColor rgb="FF00CC33"/>
        </patternFill>
      </fill>
    </dxf>
    <dxf>
      <font>
        <color theme="0"/>
      </font>
      <fill>
        <patternFill patternType="solid">
          <fgColor indexed="64"/>
          <bgColor rgb="FF99CC00"/>
        </patternFill>
      </fill>
    </dxf>
    <dxf>
      <font>
        <color theme="0" tint="-0.34998626667073579"/>
      </font>
      <fill>
        <patternFill patternType="solid">
          <fgColor indexed="64"/>
          <bgColor rgb="FFFFFF00"/>
        </patternFill>
      </fill>
    </dxf>
    <dxf>
      <font>
        <color theme="0"/>
      </font>
      <fill>
        <patternFill patternType="solid">
          <fgColor indexed="64"/>
          <bgColor rgb="FFFF9933"/>
        </patternFill>
      </fill>
    </dxf>
    <dxf>
      <font>
        <color theme="0"/>
      </font>
      <fill>
        <patternFill patternType="solid">
          <fgColor indexed="64"/>
          <bgColor rgb="FFFF0033"/>
        </patternFill>
      </fill>
    </dxf>
    <dxf>
      <font>
        <color theme="0"/>
      </font>
      <fill>
        <patternFill patternType="solid">
          <fgColor indexed="64"/>
          <bgColor rgb="FF008000"/>
        </patternFill>
      </fill>
    </dxf>
    <dxf>
      <font>
        <color theme="0"/>
      </font>
      <fill>
        <patternFill patternType="solid">
          <fgColor indexed="64"/>
          <bgColor rgb="FF00CC33"/>
        </patternFill>
      </fill>
    </dxf>
    <dxf>
      <font>
        <color theme="0"/>
      </font>
      <fill>
        <patternFill patternType="solid">
          <fgColor indexed="64"/>
          <bgColor rgb="FF99CC00"/>
        </patternFill>
      </fill>
    </dxf>
    <dxf>
      <font>
        <color theme="0" tint="-0.34998626667073579"/>
      </font>
      <fill>
        <patternFill patternType="solid">
          <fgColor indexed="64"/>
          <bgColor rgb="FFFFFF00"/>
        </patternFill>
      </fill>
    </dxf>
    <dxf>
      <font>
        <color theme="0"/>
      </font>
      <fill>
        <patternFill patternType="solid">
          <fgColor indexed="64"/>
          <bgColor rgb="FFFF9933"/>
        </patternFill>
      </fill>
    </dxf>
    <dxf>
      <font>
        <color theme="0"/>
      </font>
      <fill>
        <patternFill patternType="solid">
          <fgColor indexed="64"/>
          <bgColor rgb="FFFF0033"/>
        </patternFill>
      </fill>
    </dxf>
    <dxf>
      <font>
        <color theme="0"/>
      </font>
      <fill>
        <patternFill patternType="solid">
          <fgColor indexed="64"/>
          <bgColor rgb="FF008000"/>
        </patternFill>
      </fill>
    </dxf>
    <dxf>
      <font>
        <color theme="0"/>
      </font>
      <fill>
        <patternFill patternType="solid">
          <fgColor indexed="64"/>
          <bgColor rgb="FF00CC33"/>
        </patternFill>
      </fill>
    </dxf>
    <dxf>
      <font>
        <color theme="0"/>
      </font>
      <fill>
        <patternFill patternType="solid">
          <fgColor indexed="64"/>
          <bgColor rgb="FF99CC00"/>
        </patternFill>
      </fill>
    </dxf>
    <dxf>
      <font>
        <color theme="0" tint="-0.34998626667073579"/>
      </font>
      <fill>
        <patternFill patternType="solid">
          <fgColor indexed="64"/>
          <bgColor rgb="FFFFFF00"/>
        </patternFill>
      </fill>
    </dxf>
    <dxf>
      <font>
        <color theme="0"/>
      </font>
      <fill>
        <patternFill patternType="solid">
          <fgColor indexed="64"/>
          <bgColor rgb="FFFF9933"/>
        </patternFill>
      </fill>
    </dxf>
    <dxf>
      <font>
        <color theme="0"/>
      </font>
      <fill>
        <patternFill patternType="solid">
          <fgColor indexed="64"/>
          <bgColor rgb="FFFF0033"/>
        </patternFill>
      </fill>
    </dxf>
    <dxf>
      <font>
        <color theme="0"/>
      </font>
      <fill>
        <patternFill patternType="solid">
          <fgColor indexed="64"/>
          <bgColor rgb="FF008000"/>
        </patternFill>
      </fill>
    </dxf>
    <dxf>
      <font>
        <color theme="0"/>
      </font>
      <fill>
        <patternFill patternType="solid">
          <fgColor indexed="64"/>
          <bgColor rgb="FF00CC33"/>
        </patternFill>
      </fill>
    </dxf>
    <dxf>
      <font>
        <color theme="0"/>
      </font>
      <fill>
        <patternFill patternType="solid">
          <fgColor indexed="64"/>
          <bgColor rgb="FF99CC00"/>
        </patternFill>
      </fill>
    </dxf>
    <dxf>
      <font>
        <color theme="0" tint="-0.34998626667073579"/>
      </font>
      <fill>
        <patternFill patternType="solid">
          <fgColor indexed="64"/>
          <bgColor rgb="FFFFFF00"/>
        </patternFill>
      </fill>
    </dxf>
    <dxf>
      <font>
        <color theme="0"/>
      </font>
      <fill>
        <patternFill patternType="solid">
          <fgColor indexed="64"/>
          <bgColor rgb="FFFF9933"/>
        </patternFill>
      </fill>
    </dxf>
    <dxf>
      <font>
        <color theme="0"/>
      </font>
      <fill>
        <patternFill patternType="solid">
          <fgColor indexed="64"/>
          <bgColor rgb="FFFF0033"/>
        </patternFill>
      </fill>
    </dxf>
    <dxf>
      <font>
        <color rgb="FFFF6600"/>
      </font>
      <fill>
        <patternFill patternType="none">
          <fgColor indexed="64"/>
          <bgColor auto="1"/>
        </patternFill>
      </fill>
    </dxf>
    <dxf>
      <font>
        <color rgb="FFCE2E13"/>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CE2E13"/>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CE2E13"/>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CE2E13"/>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CE2E13"/>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CE2E13"/>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CE2E13"/>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CE2E13"/>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CE2E13"/>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9C0006"/>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9C0006"/>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9C0006"/>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9C0006"/>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9C0006"/>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theme="0"/>
      </font>
      <fill>
        <patternFill patternType="solid">
          <fgColor indexed="64"/>
          <bgColor rgb="FF008000"/>
        </patternFill>
      </fill>
    </dxf>
    <dxf>
      <font>
        <color theme="0"/>
      </font>
      <fill>
        <patternFill patternType="solid">
          <fgColor indexed="64"/>
          <bgColor rgb="FF00CC33"/>
        </patternFill>
      </fill>
    </dxf>
    <dxf>
      <font>
        <color theme="0"/>
      </font>
      <fill>
        <patternFill patternType="solid">
          <fgColor indexed="64"/>
          <bgColor rgb="FF99CC00"/>
        </patternFill>
      </fill>
    </dxf>
    <dxf>
      <font>
        <color theme="0" tint="-0.34998626667073579"/>
      </font>
      <fill>
        <patternFill patternType="solid">
          <fgColor indexed="64"/>
          <bgColor rgb="FFFFFF00"/>
        </patternFill>
      </fill>
    </dxf>
    <dxf>
      <font>
        <color theme="0"/>
      </font>
      <fill>
        <patternFill patternType="solid">
          <fgColor indexed="64"/>
          <bgColor rgb="FFFF9933"/>
        </patternFill>
      </fill>
    </dxf>
    <dxf>
      <font>
        <color theme="0"/>
      </font>
      <fill>
        <patternFill patternType="solid">
          <fgColor indexed="64"/>
          <bgColor rgb="FFFF0033"/>
        </patternFill>
      </fill>
    </dxf>
    <dxf>
      <font>
        <color theme="0"/>
      </font>
      <fill>
        <patternFill patternType="solid">
          <fgColor indexed="64"/>
          <bgColor rgb="FF008000"/>
        </patternFill>
      </fill>
    </dxf>
    <dxf>
      <font>
        <color theme="0"/>
      </font>
      <fill>
        <patternFill patternType="solid">
          <fgColor indexed="64"/>
          <bgColor rgb="FF00CC33"/>
        </patternFill>
      </fill>
    </dxf>
    <dxf>
      <font>
        <color theme="0"/>
      </font>
      <fill>
        <patternFill patternType="solid">
          <fgColor indexed="64"/>
          <bgColor rgb="FF99CC00"/>
        </patternFill>
      </fill>
    </dxf>
    <dxf>
      <font>
        <color theme="0" tint="-0.34998626667073579"/>
      </font>
      <fill>
        <patternFill patternType="solid">
          <fgColor indexed="64"/>
          <bgColor rgb="FFFFFF00"/>
        </patternFill>
      </fill>
    </dxf>
    <dxf>
      <font>
        <color theme="0"/>
      </font>
      <fill>
        <patternFill patternType="solid">
          <fgColor indexed="64"/>
          <bgColor rgb="FFFF9933"/>
        </patternFill>
      </fill>
    </dxf>
    <dxf>
      <font>
        <color theme="0"/>
      </font>
      <fill>
        <patternFill patternType="solid">
          <fgColor indexed="64"/>
          <bgColor rgb="FFFF0033"/>
        </patternFill>
      </fill>
    </dxf>
    <dxf>
      <font>
        <color theme="0"/>
      </font>
      <fill>
        <patternFill patternType="solid">
          <fgColor indexed="64"/>
          <bgColor rgb="FF008000"/>
        </patternFill>
      </fill>
    </dxf>
    <dxf>
      <font>
        <color theme="0"/>
      </font>
      <fill>
        <patternFill patternType="solid">
          <fgColor indexed="64"/>
          <bgColor rgb="FF00CC33"/>
        </patternFill>
      </fill>
    </dxf>
    <dxf>
      <font>
        <color theme="0"/>
      </font>
      <fill>
        <patternFill patternType="solid">
          <fgColor indexed="64"/>
          <bgColor rgb="FF99CC00"/>
        </patternFill>
      </fill>
    </dxf>
    <dxf>
      <font>
        <color theme="0" tint="-0.34998626667073579"/>
      </font>
      <fill>
        <patternFill patternType="solid">
          <fgColor indexed="64"/>
          <bgColor rgb="FFFFFF00"/>
        </patternFill>
      </fill>
    </dxf>
    <dxf>
      <font>
        <color theme="0"/>
      </font>
      <fill>
        <patternFill patternType="solid">
          <fgColor indexed="64"/>
          <bgColor rgb="FFFF9933"/>
        </patternFill>
      </fill>
    </dxf>
    <dxf>
      <font>
        <color theme="0"/>
      </font>
      <fill>
        <patternFill patternType="solid">
          <fgColor indexed="64"/>
          <bgColor rgb="FFFF0033"/>
        </patternFill>
      </fill>
    </dxf>
    <dxf>
      <font>
        <color theme="0"/>
      </font>
      <fill>
        <patternFill patternType="solid">
          <fgColor indexed="64"/>
          <bgColor rgb="FF008000"/>
        </patternFill>
      </fill>
    </dxf>
    <dxf>
      <font>
        <color theme="0"/>
      </font>
      <fill>
        <patternFill patternType="solid">
          <fgColor indexed="64"/>
          <bgColor rgb="FF00CC33"/>
        </patternFill>
      </fill>
    </dxf>
    <dxf>
      <font>
        <color theme="0"/>
      </font>
      <fill>
        <patternFill patternType="solid">
          <fgColor indexed="64"/>
          <bgColor rgb="FF99CC00"/>
        </patternFill>
      </fill>
    </dxf>
    <dxf>
      <font>
        <color theme="0" tint="-0.34998626667073579"/>
      </font>
      <fill>
        <patternFill patternType="solid">
          <fgColor indexed="64"/>
          <bgColor rgb="FFFFFF00"/>
        </patternFill>
      </fill>
    </dxf>
    <dxf>
      <font>
        <color theme="0"/>
      </font>
      <fill>
        <patternFill patternType="solid">
          <fgColor indexed="64"/>
          <bgColor rgb="FFFF9933"/>
        </patternFill>
      </fill>
    </dxf>
    <dxf>
      <font>
        <color theme="0"/>
      </font>
      <fill>
        <patternFill patternType="solid">
          <fgColor indexed="64"/>
          <bgColor rgb="FFFF0033"/>
        </patternFill>
      </fill>
    </dxf>
    <dxf>
      <font>
        <color theme="0"/>
      </font>
      <fill>
        <patternFill patternType="solid">
          <fgColor indexed="64"/>
          <bgColor rgb="FF008000"/>
        </patternFill>
      </fill>
    </dxf>
    <dxf>
      <font>
        <color theme="0"/>
      </font>
      <fill>
        <patternFill patternType="solid">
          <fgColor indexed="64"/>
          <bgColor rgb="FF00CC33"/>
        </patternFill>
      </fill>
    </dxf>
    <dxf>
      <font>
        <color theme="0"/>
      </font>
      <fill>
        <patternFill patternType="solid">
          <fgColor indexed="64"/>
          <bgColor rgb="FF99CC00"/>
        </patternFill>
      </fill>
    </dxf>
    <dxf>
      <font>
        <color theme="0" tint="-0.34998626667073579"/>
      </font>
      <fill>
        <patternFill patternType="solid">
          <fgColor indexed="64"/>
          <bgColor rgb="FFFFFF00"/>
        </patternFill>
      </fill>
    </dxf>
    <dxf>
      <font>
        <color theme="0"/>
      </font>
      <fill>
        <patternFill patternType="solid">
          <fgColor indexed="64"/>
          <bgColor rgb="FFFF9933"/>
        </patternFill>
      </fill>
    </dxf>
    <dxf>
      <font>
        <color theme="0"/>
      </font>
      <fill>
        <patternFill patternType="solid">
          <fgColor indexed="64"/>
          <bgColor rgb="FFFF0033"/>
        </patternFill>
      </fill>
    </dxf>
    <dxf>
      <font>
        <color theme="0"/>
      </font>
      <fill>
        <patternFill patternType="solid">
          <fgColor indexed="64"/>
          <bgColor rgb="FF008000"/>
        </patternFill>
      </fill>
    </dxf>
    <dxf>
      <font>
        <color theme="0"/>
      </font>
      <fill>
        <patternFill patternType="solid">
          <fgColor indexed="64"/>
          <bgColor rgb="FF00CC33"/>
        </patternFill>
      </fill>
    </dxf>
    <dxf>
      <font>
        <color theme="0"/>
      </font>
      <fill>
        <patternFill patternType="solid">
          <fgColor indexed="64"/>
          <bgColor rgb="FF99CC00"/>
        </patternFill>
      </fill>
    </dxf>
    <dxf>
      <font>
        <color theme="0" tint="-0.34998626667073579"/>
      </font>
      <fill>
        <patternFill patternType="solid">
          <fgColor indexed="64"/>
          <bgColor rgb="FFFFFF00"/>
        </patternFill>
      </fill>
    </dxf>
    <dxf>
      <font>
        <color theme="0"/>
      </font>
      <fill>
        <patternFill patternType="solid">
          <fgColor indexed="64"/>
          <bgColor rgb="FFFF9933"/>
        </patternFill>
      </fill>
    </dxf>
    <dxf>
      <font>
        <color theme="0"/>
      </font>
      <fill>
        <patternFill patternType="solid">
          <fgColor indexed="64"/>
          <bgColor rgb="FFFF0033"/>
        </patternFill>
      </fill>
    </dxf>
    <dxf>
      <font>
        <color theme="0"/>
      </font>
      <fill>
        <patternFill patternType="solid">
          <fgColor indexed="64"/>
          <bgColor rgb="FF008000"/>
        </patternFill>
      </fill>
    </dxf>
    <dxf>
      <font>
        <color theme="0"/>
      </font>
      <fill>
        <patternFill patternType="solid">
          <fgColor indexed="64"/>
          <bgColor rgb="FF00CC33"/>
        </patternFill>
      </fill>
    </dxf>
    <dxf>
      <font>
        <color theme="0"/>
      </font>
      <fill>
        <patternFill patternType="solid">
          <fgColor indexed="64"/>
          <bgColor rgb="FF99CC00"/>
        </patternFill>
      </fill>
    </dxf>
    <dxf>
      <font>
        <color theme="0" tint="-0.34998626667073579"/>
      </font>
      <fill>
        <patternFill patternType="solid">
          <fgColor indexed="64"/>
          <bgColor rgb="FFFFFF00"/>
        </patternFill>
      </fill>
    </dxf>
    <dxf>
      <font>
        <color theme="0"/>
      </font>
      <fill>
        <patternFill patternType="solid">
          <fgColor indexed="64"/>
          <bgColor rgb="FFFF9933"/>
        </patternFill>
      </fill>
    </dxf>
    <dxf>
      <font>
        <color theme="0"/>
      </font>
      <fill>
        <patternFill patternType="solid">
          <fgColor indexed="64"/>
          <bgColor rgb="FFFF0033"/>
        </patternFill>
      </fill>
    </dxf>
    <dxf>
      <font>
        <color theme="0"/>
      </font>
      <fill>
        <patternFill patternType="solid">
          <fgColor indexed="64"/>
          <bgColor rgb="FF008000"/>
        </patternFill>
      </fill>
    </dxf>
    <dxf>
      <font>
        <color theme="0"/>
      </font>
      <fill>
        <patternFill patternType="solid">
          <fgColor indexed="64"/>
          <bgColor rgb="FF00CC33"/>
        </patternFill>
      </fill>
    </dxf>
    <dxf>
      <font>
        <color theme="0"/>
      </font>
      <fill>
        <patternFill patternType="solid">
          <fgColor indexed="64"/>
          <bgColor rgb="FF99CC00"/>
        </patternFill>
      </fill>
    </dxf>
    <dxf>
      <font>
        <color theme="0" tint="-0.34998626667073579"/>
      </font>
      <fill>
        <patternFill patternType="solid">
          <fgColor indexed="64"/>
          <bgColor rgb="FFFFFF00"/>
        </patternFill>
      </fill>
    </dxf>
    <dxf>
      <font>
        <color theme="0"/>
      </font>
      <fill>
        <patternFill patternType="solid">
          <fgColor indexed="64"/>
          <bgColor rgb="FFFF9933"/>
        </patternFill>
      </fill>
    </dxf>
    <dxf>
      <font>
        <color theme="0"/>
      </font>
      <fill>
        <patternFill patternType="solid">
          <fgColor indexed="64"/>
          <bgColor rgb="FFFF0033"/>
        </patternFill>
      </fill>
    </dxf>
    <dxf>
      <font>
        <color theme="0"/>
      </font>
      <fill>
        <patternFill patternType="solid">
          <fgColor indexed="64"/>
          <bgColor rgb="FF008000"/>
        </patternFill>
      </fill>
    </dxf>
    <dxf>
      <font>
        <color theme="0"/>
      </font>
      <fill>
        <patternFill patternType="solid">
          <fgColor indexed="64"/>
          <bgColor rgb="FF00CC33"/>
        </patternFill>
      </fill>
    </dxf>
    <dxf>
      <font>
        <color theme="0"/>
      </font>
      <fill>
        <patternFill patternType="solid">
          <fgColor indexed="64"/>
          <bgColor rgb="FF99CC00"/>
        </patternFill>
      </fill>
    </dxf>
    <dxf>
      <font>
        <color theme="0" tint="-0.34998626667073579"/>
      </font>
      <fill>
        <patternFill patternType="solid">
          <fgColor indexed="64"/>
          <bgColor rgb="FFFFFF00"/>
        </patternFill>
      </fill>
    </dxf>
    <dxf>
      <font>
        <color theme="0"/>
      </font>
      <fill>
        <patternFill patternType="solid">
          <fgColor indexed="64"/>
          <bgColor rgb="FFFF9933"/>
        </patternFill>
      </fill>
    </dxf>
    <dxf>
      <font>
        <color theme="0"/>
      </font>
      <fill>
        <patternFill patternType="solid">
          <fgColor indexed="64"/>
          <bgColor rgb="FFFF0033"/>
        </patternFill>
      </fill>
    </dxf>
    <dxf>
      <font>
        <color theme="0"/>
      </font>
      <fill>
        <patternFill patternType="solid">
          <fgColor indexed="64"/>
          <bgColor rgb="FF008000"/>
        </patternFill>
      </fill>
    </dxf>
    <dxf>
      <font>
        <color theme="0"/>
      </font>
      <fill>
        <patternFill patternType="solid">
          <fgColor indexed="64"/>
          <bgColor rgb="FF00CC33"/>
        </patternFill>
      </fill>
    </dxf>
    <dxf>
      <font>
        <color theme="0"/>
      </font>
      <fill>
        <patternFill patternType="solid">
          <fgColor indexed="64"/>
          <bgColor rgb="FF99CC00"/>
        </patternFill>
      </fill>
    </dxf>
    <dxf>
      <font>
        <color theme="0" tint="-0.34998626667073579"/>
      </font>
      <fill>
        <patternFill patternType="solid">
          <fgColor indexed="64"/>
          <bgColor rgb="FFFFFF00"/>
        </patternFill>
      </fill>
    </dxf>
    <dxf>
      <font>
        <color theme="0"/>
      </font>
      <fill>
        <patternFill patternType="solid">
          <fgColor indexed="64"/>
          <bgColor rgb="FFFF9933"/>
        </patternFill>
      </fill>
    </dxf>
    <dxf>
      <font>
        <color theme="0"/>
      </font>
      <fill>
        <patternFill patternType="solid">
          <fgColor indexed="64"/>
          <bgColor rgb="FFFF0033"/>
        </patternFill>
      </fill>
    </dxf>
    <dxf>
      <font>
        <color theme="0"/>
      </font>
      <fill>
        <patternFill patternType="solid">
          <fgColor indexed="64"/>
          <bgColor rgb="FF008000"/>
        </patternFill>
      </fill>
    </dxf>
    <dxf>
      <font>
        <color theme="0"/>
      </font>
      <fill>
        <patternFill patternType="solid">
          <fgColor indexed="64"/>
          <bgColor rgb="FF00CC33"/>
        </patternFill>
      </fill>
    </dxf>
    <dxf>
      <font>
        <color theme="0"/>
      </font>
      <fill>
        <patternFill patternType="solid">
          <fgColor indexed="64"/>
          <bgColor rgb="FF99CC00"/>
        </patternFill>
      </fill>
    </dxf>
    <dxf>
      <font>
        <color theme="0" tint="-0.34998626667073579"/>
      </font>
      <fill>
        <patternFill patternType="solid">
          <fgColor indexed="64"/>
          <bgColor rgb="FFFFFF00"/>
        </patternFill>
      </fill>
    </dxf>
    <dxf>
      <font>
        <color theme="0"/>
      </font>
      <fill>
        <patternFill patternType="solid">
          <fgColor indexed="64"/>
          <bgColor rgb="FFFF9933"/>
        </patternFill>
      </fill>
    </dxf>
    <dxf>
      <font>
        <color theme="0"/>
      </font>
      <fill>
        <patternFill patternType="solid">
          <fgColor indexed="64"/>
          <bgColor rgb="FFFF0033"/>
        </patternFill>
      </fill>
    </dxf>
    <dxf>
      <font>
        <color theme="0"/>
      </font>
      <fill>
        <patternFill patternType="solid">
          <fgColor indexed="64"/>
          <bgColor rgb="FF008000"/>
        </patternFill>
      </fill>
    </dxf>
    <dxf>
      <font>
        <color theme="0"/>
      </font>
      <fill>
        <patternFill patternType="solid">
          <fgColor indexed="64"/>
          <bgColor rgb="FF00CC33"/>
        </patternFill>
      </fill>
    </dxf>
    <dxf>
      <font>
        <color theme="0"/>
      </font>
      <fill>
        <patternFill patternType="solid">
          <fgColor indexed="64"/>
          <bgColor rgb="FF99CC00"/>
        </patternFill>
      </fill>
    </dxf>
    <dxf>
      <font>
        <color theme="0" tint="-0.34998626667073579"/>
      </font>
      <fill>
        <patternFill patternType="solid">
          <fgColor indexed="64"/>
          <bgColor rgb="FFFFFF00"/>
        </patternFill>
      </fill>
    </dxf>
    <dxf>
      <font>
        <color theme="0"/>
      </font>
      <fill>
        <patternFill patternType="solid">
          <fgColor indexed="64"/>
          <bgColor rgb="FFFF9933"/>
        </patternFill>
      </fill>
    </dxf>
    <dxf>
      <font>
        <color theme="0"/>
      </font>
      <fill>
        <patternFill patternType="solid">
          <fgColor indexed="64"/>
          <bgColor rgb="FFFF0033"/>
        </patternFill>
      </fill>
    </dxf>
    <dxf>
      <font>
        <color theme="0"/>
      </font>
      <fill>
        <patternFill patternType="solid">
          <fgColor indexed="64"/>
          <bgColor rgb="FF008000"/>
        </patternFill>
      </fill>
    </dxf>
    <dxf>
      <font>
        <color theme="0"/>
      </font>
      <fill>
        <patternFill patternType="solid">
          <fgColor indexed="64"/>
          <bgColor rgb="FF00CC33"/>
        </patternFill>
      </fill>
    </dxf>
    <dxf>
      <font>
        <color theme="0"/>
      </font>
      <fill>
        <patternFill patternType="solid">
          <fgColor indexed="64"/>
          <bgColor rgb="FF99CC00"/>
        </patternFill>
      </fill>
    </dxf>
    <dxf>
      <font>
        <color theme="0" tint="-0.34998626667073579"/>
      </font>
      <fill>
        <patternFill patternType="solid">
          <fgColor indexed="64"/>
          <bgColor rgb="FFFFFF00"/>
        </patternFill>
      </fill>
    </dxf>
    <dxf>
      <font>
        <color theme="0"/>
      </font>
      <fill>
        <patternFill patternType="solid">
          <fgColor indexed="64"/>
          <bgColor rgb="FFFF9933"/>
        </patternFill>
      </fill>
    </dxf>
    <dxf>
      <font>
        <color theme="0"/>
      </font>
      <fill>
        <patternFill patternType="solid">
          <fgColor indexed="64"/>
          <bgColor rgb="FFFF0033"/>
        </patternFill>
      </fill>
    </dxf>
    <dxf>
      <font>
        <color theme="0"/>
      </font>
      <fill>
        <patternFill patternType="solid">
          <fgColor indexed="64"/>
          <bgColor rgb="FF008000"/>
        </patternFill>
      </fill>
    </dxf>
    <dxf>
      <font>
        <color theme="0"/>
      </font>
      <fill>
        <patternFill patternType="solid">
          <fgColor indexed="64"/>
          <bgColor rgb="FF00CC33"/>
        </patternFill>
      </fill>
    </dxf>
    <dxf>
      <font>
        <color theme="0"/>
      </font>
      <fill>
        <patternFill patternType="solid">
          <fgColor indexed="64"/>
          <bgColor rgb="FF99CC00"/>
        </patternFill>
      </fill>
    </dxf>
    <dxf>
      <font>
        <color theme="0" tint="-0.34998626667073579"/>
      </font>
      <fill>
        <patternFill patternType="solid">
          <fgColor indexed="64"/>
          <bgColor rgb="FFFFFF00"/>
        </patternFill>
      </fill>
    </dxf>
    <dxf>
      <font>
        <color theme="0"/>
      </font>
      <fill>
        <patternFill patternType="solid">
          <fgColor indexed="64"/>
          <bgColor rgb="FFFF9933"/>
        </patternFill>
      </fill>
    </dxf>
    <dxf>
      <font>
        <color theme="0"/>
      </font>
      <fill>
        <patternFill patternType="solid">
          <fgColor indexed="64"/>
          <bgColor rgb="FFFF0033"/>
        </patternFill>
      </fill>
    </dxf>
    <dxf>
      <font>
        <color theme="0"/>
      </font>
      <fill>
        <patternFill patternType="solid">
          <fgColor indexed="64"/>
          <bgColor rgb="FF008000"/>
        </patternFill>
      </fill>
    </dxf>
    <dxf>
      <font>
        <color theme="0"/>
      </font>
      <fill>
        <patternFill patternType="solid">
          <fgColor indexed="64"/>
          <bgColor rgb="FF00CC33"/>
        </patternFill>
      </fill>
    </dxf>
    <dxf>
      <font>
        <color theme="0"/>
      </font>
      <fill>
        <patternFill patternType="solid">
          <fgColor indexed="64"/>
          <bgColor rgb="FF99CC00"/>
        </patternFill>
      </fill>
    </dxf>
    <dxf>
      <font>
        <color theme="0" tint="-0.34998626667073579"/>
      </font>
      <fill>
        <patternFill patternType="solid">
          <fgColor indexed="64"/>
          <bgColor rgb="FFFFFF00"/>
        </patternFill>
      </fill>
    </dxf>
    <dxf>
      <font>
        <color theme="0"/>
      </font>
      <fill>
        <patternFill patternType="solid">
          <fgColor indexed="64"/>
          <bgColor rgb="FFFF9933"/>
        </patternFill>
      </fill>
    </dxf>
    <dxf>
      <font>
        <color theme="0"/>
      </font>
      <fill>
        <patternFill patternType="solid">
          <fgColor indexed="64"/>
          <bgColor rgb="FFFF0033"/>
        </patternFill>
      </fill>
    </dxf>
    <dxf>
      <font>
        <color theme="0"/>
      </font>
      <fill>
        <patternFill patternType="solid">
          <fgColor indexed="64"/>
          <bgColor rgb="FF008000"/>
        </patternFill>
      </fill>
    </dxf>
    <dxf>
      <font>
        <color theme="0"/>
      </font>
      <fill>
        <patternFill patternType="solid">
          <fgColor indexed="64"/>
          <bgColor rgb="FF00CC33"/>
        </patternFill>
      </fill>
    </dxf>
    <dxf>
      <font>
        <color theme="0"/>
      </font>
      <fill>
        <patternFill patternType="solid">
          <fgColor indexed="64"/>
          <bgColor rgb="FF99CC00"/>
        </patternFill>
      </fill>
    </dxf>
    <dxf>
      <font>
        <color theme="0" tint="-0.34998626667073579"/>
      </font>
      <fill>
        <patternFill patternType="solid">
          <fgColor indexed="64"/>
          <bgColor rgb="FFFFFF00"/>
        </patternFill>
      </fill>
    </dxf>
    <dxf>
      <font>
        <color theme="0"/>
      </font>
      <fill>
        <patternFill patternType="solid">
          <fgColor indexed="64"/>
          <bgColor rgb="FFFF9933"/>
        </patternFill>
      </fill>
    </dxf>
    <dxf>
      <font>
        <color theme="0"/>
      </font>
      <fill>
        <patternFill patternType="solid">
          <fgColor indexed="64"/>
          <bgColor rgb="FFFF0033"/>
        </patternFill>
      </fill>
    </dxf>
    <dxf>
      <font>
        <color theme="0"/>
      </font>
      <fill>
        <patternFill patternType="solid">
          <fgColor indexed="64"/>
          <bgColor rgb="FF008000"/>
        </patternFill>
      </fill>
    </dxf>
    <dxf>
      <font>
        <color theme="0"/>
      </font>
      <fill>
        <patternFill patternType="solid">
          <fgColor indexed="64"/>
          <bgColor rgb="FF00CC33"/>
        </patternFill>
      </fill>
    </dxf>
    <dxf>
      <font>
        <color theme="0"/>
      </font>
      <fill>
        <patternFill patternType="solid">
          <fgColor indexed="64"/>
          <bgColor rgb="FF99CC00"/>
        </patternFill>
      </fill>
    </dxf>
    <dxf>
      <font>
        <color theme="0" tint="-0.34998626667073579"/>
      </font>
      <fill>
        <patternFill patternType="solid">
          <fgColor indexed="64"/>
          <bgColor rgb="FFFFFF00"/>
        </patternFill>
      </fill>
    </dxf>
    <dxf>
      <font>
        <color theme="0"/>
      </font>
      <fill>
        <patternFill patternType="solid">
          <fgColor indexed="64"/>
          <bgColor rgb="FFFF9933"/>
        </patternFill>
      </fill>
    </dxf>
    <dxf>
      <font>
        <color theme="0"/>
      </font>
      <fill>
        <patternFill patternType="solid">
          <fgColor indexed="64"/>
          <bgColor rgb="FFFF0033"/>
        </patternFill>
      </fill>
    </dxf>
    <dxf>
      <font>
        <color theme="0"/>
      </font>
      <fill>
        <patternFill patternType="solid">
          <fgColor indexed="64"/>
          <bgColor rgb="FF008000"/>
        </patternFill>
      </fill>
    </dxf>
    <dxf>
      <font>
        <color theme="0"/>
      </font>
      <fill>
        <patternFill patternType="solid">
          <fgColor indexed="64"/>
          <bgColor rgb="FF00CC33"/>
        </patternFill>
      </fill>
    </dxf>
    <dxf>
      <font>
        <color theme="0"/>
      </font>
      <fill>
        <patternFill patternType="solid">
          <fgColor indexed="64"/>
          <bgColor rgb="FF99CC00"/>
        </patternFill>
      </fill>
    </dxf>
    <dxf>
      <font>
        <color theme="0" tint="-0.34998626667073579"/>
      </font>
      <fill>
        <patternFill patternType="solid">
          <fgColor indexed="64"/>
          <bgColor rgb="FFFFFF00"/>
        </patternFill>
      </fill>
    </dxf>
    <dxf>
      <font>
        <color theme="0"/>
      </font>
      <fill>
        <patternFill patternType="solid">
          <fgColor indexed="64"/>
          <bgColor rgb="FFFF9933"/>
        </patternFill>
      </fill>
    </dxf>
    <dxf>
      <font>
        <color theme="0"/>
      </font>
      <fill>
        <patternFill patternType="solid">
          <fgColor indexed="64"/>
          <bgColor rgb="FFFF0033"/>
        </patternFill>
      </fill>
    </dxf>
    <dxf>
      <font>
        <color theme="0"/>
      </font>
      <fill>
        <patternFill patternType="solid">
          <fgColor indexed="64"/>
          <bgColor rgb="FF008000"/>
        </patternFill>
      </fill>
    </dxf>
    <dxf>
      <font>
        <color theme="0"/>
      </font>
      <fill>
        <patternFill patternType="solid">
          <fgColor indexed="64"/>
          <bgColor rgb="FF00CC33"/>
        </patternFill>
      </fill>
    </dxf>
    <dxf>
      <font>
        <color theme="0"/>
      </font>
      <fill>
        <patternFill patternType="solid">
          <fgColor indexed="64"/>
          <bgColor rgb="FF99CC00"/>
        </patternFill>
      </fill>
    </dxf>
    <dxf>
      <font>
        <color theme="0" tint="-0.34998626667073579"/>
      </font>
      <fill>
        <patternFill patternType="solid">
          <fgColor indexed="64"/>
          <bgColor rgb="FFFFFF00"/>
        </patternFill>
      </fill>
    </dxf>
    <dxf>
      <font>
        <color theme="0"/>
      </font>
      <fill>
        <patternFill patternType="solid">
          <fgColor indexed="64"/>
          <bgColor rgb="FFFF9933"/>
        </patternFill>
      </fill>
    </dxf>
    <dxf>
      <font>
        <color theme="0"/>
      </font>
      <fill>
        <patternFill patternType="solid">
          <fgColor indexed="64"/>
          <bgColor rgb="FFFF0033"/>
        </patternFill>
      </fill>
    </dxf>
    <dxf>
      <font>
        <color rgb="FFFF6600"/>
      </font>
      <fill>
        <patternFill patternType="none">
          <fgColor indexed="64"/>
          <bgColor auto="1"/>
        </patternFill>
      </fill>
    </dxf>
    <dxf>
      <font>
        <color rgb="FFCE2E13"/>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CE2E13"/>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CE2E13"/>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CE2E13"/>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CE2E13"/>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CE2E13"/>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CE2E13"/>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CE2E13"/>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9C0006"/>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CE2E13"/>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9C0006"/>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9C0006"/>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9C0006"/>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9C0006"/>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theme="0"/>
      </font>
      <fill>
        <patternFill patternType="solid">
          <fgColor indexed="64"/>
          <bgColor rgb="FF008000"/>
        </patternFill>
      </fill>
    </dxf>
    <dxf>
      <font>
        <color theme="0"/>
      </font>
      <fill>
        <patternFill patternType="solid">
          <fgColor indexed="64"/>
          <bgColor rgb="FF00CC33"/>
        </patternFill>
      </fill>
    </dxf>
    <dxf>
      <font>
        <color theme="0"/>
      </font>
      <fill>
        <patternFill patternType="solid">
          <fgColor indexed="64"/>
          <bgColor rgb="FF99CC00"/>
        </patternFill>
      </fill>
    </dxf>
    <dxf>
      <font>
        <color theme="0" tint="-0.34998626667073579"/>
      </font>
      <fill>
        <patternFill patternType="solid">
          <fgColor indexed="64"/>
          <bgColor rgb="FFFFFF00"/>
        </patternFill>
      </fill>
    </dxf>
    <dxf>
      <font>
        <color theme="0"/>
      </font>
      <fill>
        <patternFill patternType="solid">
          <fgColor indexed="64"/>
          <bgColor rgb="FFFF9933"/>
        </patternFill>
      </fill>
    </dxf>
    <dxf>
      <font>
        <color theme="0"/>
      </font>
      <fill>
        <patternFill patternType="solid">
          <fgColor indexed="64"/>
          <bgColor rgb="FFFF0033"/>
        </patternFill>
      </fill>
    </dxf>
    <dxf>
      <font>
        <color theme="0"/>
      </font>
      <fill>
        <patternFill patternType="solid">
          <fgColor indexed="64"/>
          <bgColor rgb="FF008000"/>
        </patternFill>
      </fill>
    </dxf>
    <dxf>
      <font>
        <color theme="0"/>
      </font>
      <fill>
        <patternFill patternType="solid">
          <fgColor indexed="64"/>
          <bgColor rgb="FF00CC33"/>
        </patternFill>
      </fill>
    </dxf>
    <dxf>
      <font>
        <color theme="0"/>
      </font>
      <fill>
        <patternFill patternType="solid">
          <fgColor indexed="64"/>
          <bgColor rgb="FF99CC00"/>
        </patternFill>
      </fill>
    </dxf>
    <dxf>
      <font>
        <color theme="0" tint="-0.34998626667073579"/>
      </font>
      <fill>
        <patternFill patternType="solid">
          <fgColor indexed="64"/>
          <bgColor rgb="FFFFFF00"/>
        </patternFill>
      </fill>
    </dxf>
    <dxf>
      <font>
        <color theme="0"/>
      </font>
      <fill>
        <patternFill patternType="solid">
          <fgColor indexed="64"/>
          <bgColor rgb="FFFF9933"/>
        </patternFill>
      </fill>
    </dxf>
    <dxf>
      <font>
        <color theme="0"/>
      </font>
      <fill>
        <patternFill patternType="solid">
          <fgColor indexed="64"/>
          <bgColor rgb="FFFF0033"/>
        </patternFill>
      </fill>
    </dxf>
    <dxf>
      <font>
        <color theme="0"/>
      </font>
      <fill>
        <patternFill patternType="solid">
          <fgColor indexed="64"/>
          <bgColor rgb="FF008000"/>
        </patternFill>
      </fill>
    </dxf>
    <dxf>
      <font>
        <color theme="0"/>
      </font>
      <fill>
        <patternFill patternType="solid">
          <fgColor indexed="64"/>
          <bgColor rgb="FF00CC33"/>
        </patternFill>
      </fill>
    </dxf>
    <dxf>
      <font>
        <color theme="0"/>
      </font>
      <fill>
        <patternFill patternType="solid">
          <fgColor indexed="64"/>
          <bgColor rgb="FF99CC00"/>
        </patternFill>
      </fill>
    </dxf>
    <dxf>
      <font>
        <color theme="0" tint="-0.34998626667073579"/>
      </font>
      <fill>
        <patternFill patternType="solid">
          <fgColor indexed="64"/>
          <bgColor rgb="FFFFFF00"/>
        </patternFill>
      </fill>
    </dxf>
    <dxf>
      <font>
        <color theme="0"/>
      </font>
      <fill>
        <patternFill patternType="solid">
          <fgColor indexed="64"/>
          <bgColor rgb="FFFF9933"/>
        </patternFill>
      </fill>
    </dxf>
    <dxf>
      <font>
        <color theme="0"/>
      </font>
      <fill>
        <patternFill patternType="solid">
          <fgColor indexed="64"/>
          <bgColor rgb="FFFF0033"/>
        </patternFill>
      </fill>
    </dxf>
    <dxf>
      <font>
        <color theme="0"/>
      </font>
      <fill>
        <patternFill patternType="solid">
          <fgColor indexed="64"/>
          <bgColor rgb="FF008000"/>
        </patternFill>
      </fill>
    </dxf>
    <dxf>
      <font>
        <color theme="0"/>
      </font>
      <fill>
        <patternFill patternType="solid">
          <fgColor indexed="64"/>
          <bgColor rgb="FF00CC33"/>
        </patternFill>
      </fill>
    </dxf>
    <dxf>
      <font>
        <color theme="0"/>
      </font>
      <fill>
        <patternFill patternType="solid">
          <fgColor indexed="64"/>
          <bgColor rgb="FF99CC00"/>
        </patternFill>
      </fill>
    </dxf>
    <dxf>
      <font>
        <color theme="0" tint="-0.34998626667073579"/>
      </font>
      <fill>
        <patternFill patternType="solid">
          <fgColor indexed="64"/>
          <bgColor rgb="FFFFFF00"/>
        </patternFill>
      </fill>
    </dxf>
    <dxf>
      <font>
        <color theme="0"/>
      </font>
      <fill>
        <patternFill patternType="solid">
          <fgColor indexed="64"/>
          <bgColor rgb="FFFF9933"/>
        </patternFill>
      </fill>
    </dxf>
    <dxf>
      <font>
        <color theme="0"/>
      </font>
      <fill>
        <patternFill patternType="solid">
          <fgColor indexed="64"/>
          <bgColor rgb="FFFF0033"/>
        </patternFill>
      </fill>
    </dxf>
    <dxf>
      <font>
        <color theme="0"/>
      </font>
      <fill>
        <patternFill patternType="solid">
          <fgColor indexed="64"/>
          <bgColor rgb="FF008000"/>
        </patternFill>
      </fill>
    </dxf>
    <dxf>
      <font>
        <color theme="0"/>
      </font>
      <fill>
        <patternFill patternType="solid">
          <fgColor indexed="64"/>
          <bgColor rgb="FF00CC33"/>
        </patternFill>
      </fill>
    </dxf>
    <dxf>
      <font>
        <color theme="0"/>
      </font>
      <fill>
        <patternFill patternType="solid">
          <fgColor indexed="64"/>
          <bgColor rgb="FF99CC00"/>
        </patternFill>
      </fill>
    </dxf>
    <dxf>
      <font>
        <color theme="0" tint="-0.34998626667073579"/>
      </font>
      <fill>
        <patternFill patternType="solid">
          <fgColor indexed="64"/>
          <bgColor rgb="FFFFFF00"/>
        </patternFill>
      </fill>
    </dxf>
    <dxf>
      <font>
        <color theme="0"/>
      </font>
      <fill>
        <patternFill patternType="solid">
          <fgColor indexed="64"/>
          <bgColor rgb="FFFF9933"/>
        </patternFill>
      </fill>
    </dxf>
    <dxf>
      <font>
        <color theme="0"/>
      </font>
      <fill>
        <patternFill patternType="solid">
          <fgColor indexed="64"/>
          <bgColor rgb="FFFF0033"/>
        </patternFill>
      </fill>
    </dxf>
    <dxf>
      <font>
        <color theme="0"/>
      </font>
      <fill>
        <patternFill patternType="solid">
          <fgColor indexed="64"/>
          <bgColor rgb="FF008000"/>
        </patternFill>
      </fill>
    </dxf>
    <dxf>
      <font>
        <color theme="0"/>
      </font>
      <fill>
        <patternFill patternType="solid">
          <fgColor indexed="64"/>
          <bgColor rgb="FF00CC33"/>
        </patternFill>
      </fill>
    </dxf>
    <dxf>
      <font>
        <color theme="0"/>
      </font>
      <fill>
        <patternFill patternType="solid">
          <fgColor indexed="64"/>
          <bgColor rgb="FF99CC00"/>
        </patternFill>
      </fill>
    </dxf>
    <dxf>
      <font>
        <color theme="0" tint="-0.34998626667073579"/>
      </font>
      <fill>
        <patternFill patternType="solid">
          <fgColor indexed="64"/>
          <bgColor rgb="FFFFFF00"/>
        </patternFill>
      </fill>
    </dxf>
    <dxf>
      <font>
        <color theme="0"/>
      </font>
      <fill>
        <patternFill patternType="solid">
          <fgColor indexed="64"/>
          <bgColor rgb="FFFF9933"/>
        </patternFill>
      </fill>
    </dxf>
    <dxf>
      <font>
        <color theme="0"/>
      </font>
      <fill>
        <patternFill patternType="solid">
          <fgColor indexed="64"/>
          <bgColor rgb="FFFF0033"/>
        </patternFill>
      </fill>
    </dxf>
    <dxf>
      <font>
        <color theme="0"/>
      </font>
      <fill>
        <patternFill patternType="solid">
          <fgColor indexed="64"/>
          <bgColor rgb="FF008000"/>
        </patternFill>
      </fill>
    </dxf>
    <dxf>
      <font>
        <color theme="0"/>
      </font>
      <fill>
        <patternFill patternType="solid">
          <fgColor indexed="64"/>
          <bgColor rgb="FF00CC33"/>
        </patternFill>
      </fill>
    </dxf>
    <dxf>
      <font>
        <color theme="0"/>
      </font>
      <fill>
        <patternFill patternType="solid">
          <fgColor indexed="64"/>
          <bgColor rgb="FF99CC00"/>
        </patternFill>
      </fill>
    </dxf>
    <dxf>
      <font>
        <color theme="0" tint="-0.34998626667073579"/>
      </font>
      <fill>
        <patternFill patternType="solid">
          <fgColor indexed="64"/>
          <bgColor rgb="FFFFFF00"/>
        </patternFill>
      </fill>
    </dxf>
    <dxf>
      <font>
        <color theme="0"/>
      </font>
      <fill>
        <patternFill patternType="solid">
          <fgColor indexed="64"/>
          <bgColor rgb="FFFF9933"/>
        </patternFill>
      </fill>
    </dxf>
    <dxf>
      <font>
        <color theme="0"/>
      </font>
      <fill>
        <patternFill patternType="solid">
          <fgColor indexed="64"/>
          <bgColor rgb="FFFF0033"/>
        </patternFill>
      </fill>
    </dxf>
    <dxf>
      <font>
        <color theme="0"/>
      </font>
      <fill>
        <patternFill patternType="solid">
          <fgColor indexed="64"/>
          <bgColor rgb="FF008000"/>
        </patternFill>
      </fill>
    </dxf>
    <dxf>
      <font>
        <color theme="0"/>
      </font>
      <fill>
        <patternFill patternType="solid">
          <fgColor indexed="64"/>
          <bgColor rgb="FF00CC33"/>
        </patternFill>
      </fill>
    </dxf>
    <dxf>
      <font>
        <color theme="0"/>
      </font>
      <fill>
        <patternFill patternType="solid">
          <fgColor indexed="64"/>
          <bgColor rgb="FF99CC00"/>
        </patternFill>
      </fill>
    </dxf>
    <dxf>
      <font>
        <color theme="0" tint="-0.34998626667073579"/>
      </font>
      <fill>
        <patternFill patternType="solid">
          <fgColor indexed="64"/>
          <bgColor rgb="FFFFFF00"/>
        </patternFill>
      </fill>
    </dxf>
    <dxf>
      <font>
        <color theme="0"/>
      </font>
      <fill>
        <patternFill patternType="solid">
          <fgColor indexed="64"/>
          <bgColor rgb="FFFF9933"/>
        </patternFill>
      </fill>
    </dxf>
    <dxf>
      <font>
        <color theme="0"/>
      </font>
      <fill>
        <patternFill patternType="solid">
          <fgColor indexed="64"/>
          <bgColor rgb="FFFF0033"/>
        </patternFill>
      </fill>
    </dxf>
    <dxf>
      <font>
        <color theme="0"/>
      </font>
      <fill>
        <patternFill patternType="solid">
          <fgColor indexed="64"/>
          <bgColor rgb="FF008000"/>
        </patternFill>
      </fill>
    </dxf>
    <dxf>
      <font>
        <color theme="0"/>
      </font>
      <fill>
        <patternFill patternType="solid">
          <fgColor indexed="64"/>
          <bgColor rgb="FF00CC33"/>
        </patternFill>
      </fill>
    </dxf>
    <dxf>
      <font>
        <color theme="0"/>
      </font>
      <fill>
        <patternFill patternType="solid">
          <fgColor indexed="64"/>
          <bgColor rgb="FF99CC00"/>
        </patternFill>
      </fill>
    </dxf>
    <dxf>
      <font>
        <color theme="0" tint="-0.34998626667073579"/>
      </font>
      <fill>
        <patternFill patternType="solid">
          <fgColor indexed="64"/>
          <bgColor rgb="FFFFFF00"/>
        </patternFill>
      </fill>
    </dxf>
    <dxf>
      <font>
        <color theme="0"/>
      </font>
      <fill>
        <patternFill patternType="solid">
          <fgColor indexed="64"/>
          <bgColor rgb="FFFF9933"/>
        </patternFill>
      </fill>
    </dxf>
    <dxf>
      <font>
        <color theme="0"/>
      </font>
      <fill>
        <patternFill patternType="solid">
          <fgColor indexed="64"/>
          <bgColor rgb="FFFF0033"/>
        </patternFill>
      </fill>
    </dxf>
    <dxf>
      <font>
        <color theme="0"/>
      </font>
      <fill>
        <patternFill patternType="solid">
          <fgColor indexed="64"/>
          <bgColor rgb="FF008000"/>
        </patternFill>
      </fill>
    </dxf>
    <dxf>
      <font>
        <color theme="0"/>
      </font>
      <fill>
        <patternFill patternType="solid">
          <fgColor indexed="64"/>
          <bgColor rgb="FF00CC33"/>
        </patternFill>
      </fill>
    </dxf>
    <dxf>
      <font>
        <color theme="0"/>
      </font>
      <fill>
        <patternFill patternType="solid">
          <fgColor indexed="64"/>
          <bgColor rgb="FF99CC00"/>
        </patternFill>
      </fill>
    </dxf>
    <dxf>
      <font>
        <color theme="0" tint="-0.34998626667073579"/>
      </font>
      <fill>
        <patternFill patternType="solid">
          <fgColor indexed="64"/>
          <bgColor rgb="FFFFFF00"/>
        </patternFill>
      </fill>
    </dxf>
    <dxf>
      <font>
        <color theme="0"/>
      </font>
      <fill>
        <patternFill patternType="solid">
          <fgColor indexed="64"/>
          <bgColor rgb="FFFF9933"/>
        </patternFill>
      </fill>
    </dxf>
    <dxf>
      <font>
        <color theme="0"/>
      </font>
      <fill>
        <patternFill patternType="solid">
          <fgColor indexed="64"/>
          <bgColor rgb="FFFF0033"/>
        </patternFill>
      </fill>
    </dxf>
    <dxf>
      <font>
        <color theme="0"/>
      </font>
      <fill>
        <patternFill patternType="solid">
          <fgColor indexed="64"/>
          <bgColor rgb="FF008000"/>
        </patternFill>
      </fill>
    </dxf>
    <dxf>
      <font>
        <color theme="0"/>
      </font>
      <fill>
        <patternFill patternType="solid">
          <fgColor indexed="64"/>
          <bgColor rgb="FF00CC33"/>
        </patternFill>
      </fill>
    </dxf>
    <dxf>
      <font>
        <color theme="0"/>
      </font>
      <fill>
        <patternFill patternType="solid">
          <fgColor indexed="64"/>
          <bgColor rgb="FF99CC00"/>
        </patternFill>
      </fill>
    </dxf>
    <dxf>
      <font>
        <color theme="0" tint="-0.34998626667073579"/>
      </font>
      <fill>
        <patternFill patternType="solid">
          <fgColor indexed="64"/>
          <bgColor rgb="FFFFFF00"/>
        </patternFill>
      </fill>
    </dxf>
    <dxf>
      <font>
        <color theme="0"/>
      </font>
      <fill>
        <patternFill patternType="solid">
          <fgColor indexed="64"/>
          <bgColor rgb="FFFF9933"/>
        </patternFill>
      </fill>
    </dxf>
    <dxf>
      <font>
        <color theme="0"/>
      </font>
      <fill>
        <patternFill patternType="solid">
          <fgColor indexed="64"/>
          <bgColor rgb="FFFF0033"/>
        </patternFill>
      </fill>
    </dxf>
    <dxf>
      <font>
        <color theme="0"/>
      </font>
      <fill>
        <patternFill patternType="solid">
          <fgColor indexed="64"/>
          <bgColor rgb="FF008000"/>
        </patternFill>
      </fill>
    </dxf>
    <dxf>
      <font>
        <color theme="0"/>
      </font>
      <fill>
        <patternFill patternType="solid">
          <fgColor indexed="64"/>
          <bgColor rgb="FF00CC33"/>
        </patternFill>
      </fill>
    </dxf>
    <dxf>
      <font>
        <color theme="0"/>
      </font>
      <fill>
        <patternFill patternType="solid">
          <fgColor indexed="64"/>
          <bgColor rgb="FF99CC00"/>
        </patternFill>
      </fill>
    </dxf>
    <dxf>
      <font>
        <color theme="0" tint="-0.34998626667073579"/>
      </font>
      <fill>
        <patternFill patternType="solid">
          <fgColor indexed="64"/>
          <bgColor rgb="FFFFFF00"/>
        </patternFill>
      </fill>
    </dxf>
    <dxf>
      <font>
        <color theme="0"/>
      </font>
      <fill>
        <patternFill patternType="solid">
          <fgColor indexed="64"/>
          <bgColor rgb="FFFF9933"/>
        </patternFill>
      </fill>
    </dxf>
    <dxf>
      <font>
        <color theme="0"/>
      </font>
      <fill>
        <patternFill patternType="solid">
          <fgColor indexed="64"/>
          <bgColor rgb="FFFF0033"/>
        </patternFill>
      </fill>
    </dxf>
    <dxf>
      <font>
        <color rgb="FFFF6600"/>
      </font>
      <fill>
        <patternFill patternType="none">
          <fgColor indexed="64"/>
          <bgColor auto="1"/>
        </patternFill>
      </fill>
    </dxf>
    <dxf>
      <font>
        <color rgb="FFCE2E13"/>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theme="0"/>
      </font>
      <fill>
        <patternFill patternType="solid">
          <fgColor indexed="64"/>
          <bgColor rgb="FF008000"/>
        </patternFill>
      </fill>
    </dxf>
    <dxf>
      <font>
        <color theme="0"/>
      </font>
      <fill>
        <patternFill patternType="solid">
          <fgColor indexed="64"/>
          <bgColor rgb="FF00CC33"/>
        </patternFill>
      </fill>
    </dxf>
    <dxf>
      <font>
        <color theme="0"/>
      </font>
      <fill>
        <patternFill patternType="solid">
          <fgColor indexed="64"/>
          <bgColor rgb="FF99CC00"/>
        </patternFill>
      </fill>
    </dxf>
    <dxf>
      <font>
        <color theme="0" tint="-0.34998626667073579"/>
      </font>
      <fill>
        <patternFill patternType="solid">
          <fgColor indexed="64"/>
          <bgColor rgb="FFFFFF00"/>
        </patternFill>
      </fill>
    </dxf>
    <dxf>
      <font>
        <color theme="0"/>
      </font>
      <fill>
        <patternFill patternType="solid">
          <fgColor indexed="64"/>
          <bgColor rgb="FFFF9933"/>
        </patternFill>
      </fill>
    </dxf>
    <dxf>
      <font>
        <color theme="0"/>
      </font>
      <fill>
        <patternFill patternType="solid">
          <fgColor indexed="64"/>
          <bgColor rgb="FFFF0033"/>
        </patternFill>
      </fill>
    </dxf>
    <dxf>
      <font>
        <color theme="0"/>
      </font>
      <fill>
        <patternFill patternType="solid">
          <fgColor indexed="64"/>
          <bgColor rgb="FF008000"/>
        </patternFill>
      </fill>
    </dxf>
    <dxf>
      <font>
        <color theme="0"/>
      </font>
      <fill>
        <patternFill patternType="solid">
          <fgColor indexed="64"/>
          <bgColor rgb="FF00CC33"/>
        </patternFill>
      </fill>
    </dxf>
    <dxf>
      <font>
        <color theme="0"/>
      </font>
      <fill>
        <patternFill patternType="solid">
          <fgColor indexed="64"/>
          <bgColor rgb="FF99CC00"/>
        </patternFill>
      </fill>
    </dxf>
    <dxf>
      <font>
        <color theme="0" tint="-0.34998626667073579"/>
      </font>
      <fill>
        <patternFill patternType="solid">
          <fgColor indexed="64"/>
          <bgColor rgb="FFFFFF00"/>
        </patternFill>
      </fill>
    </dxf>
    <dxf>
      <font>
        <color theme="0"/>
      </font>
      <fill>
        <patternFill patternType="solid">
          <fgColor indexed="64"/>
          <bgColor rgb="FFFF9933"/>
        </patternFill>
      </fill>
    </dxf>
    <dxf>
      <font>
        <color theme="0"/>
      </font>
      <fill>
        <patternFill patternType="solid">
          <fgColor indexed="64"/>
          <bgColor rgb="FFFF0033"/>
        </patternFill>
      </fill>
    </dxf>
    <dxf>
      <font>
        <color theme="0"/>
      </font>
      <fill>
        <patternFill patternType="solid">
          <fgColor indexed="64"/>
          <bgColor rgb="FF008000"/>
        </patternFill>
      </fill>
    </dxf>
    <dxf>
      <font>
        <color theme="0"/>
      </font>
      <fill>
        <patternFill patternType="solid">
          <fgColor indexed="64"/>
          <bgColor rgb="FF00CC33"/>
        </patternFill>
      </fill>
    </dxf>
    <dxf>
      <font>
        <color theme="0"/>
      </font>
      <fill>
        <patternFill patternType="solid">
          <fgColor indexed="64"/>
          <bgColor rgb="FF99CC00"/>
        </patternFill>
      </fill>
    </dxf>
    <dxf>
      <font>
        <color theme="0" tint="-0.34998626667073579"/>
      </font>
      <fill>
        <patternFill patternType="solid">
          <fgColor indexed="64"/>
          <bgColor rgb="FFFFFF00"/>
        </patternFill>
      </fill>
    </dxf>
    <dxf>
      <font>
        <color theme="0"/>
      </font>
      <fill>
        <patternFill patternType="solid">
          <fgColor indexed="64"/>
          <bgColor rgb="FFFF9933"/>
        </patternFill>
      </fill>
    </dxf>
    <dxf>
      <font>
        <color theme="0"/>
      </font>
      <fill>
        <patternFill patternType="solid">
          <fgColor indexed="64"/>
          <bgColor rgb="FFFF0033"/>
        </patternFill>
      </fill>
    </dxf>
    <dxf>
      <font>
        <color theme="0"/>
      </font>
      <fill>
        <patternFill patternType="solid">
          <fgColor indexed="64"/>
          <bgColor rgb="FF008000"/>
        </patternFill>
      </fill>
    </dxf>
    <dxf>
      <font>
        <color theme="0"/>
      </font>
      <fill>
        <patternFill patternType="solid">
          <fgColor indexed="64"/>
          <bgColor rgb="FF00CC33"/>
        </patternFill>
      </fill>
    </dxf>
    <dxf>
      <font>
        <color theme="0"/>
      </font>
      <fill>
        <patternFill patternType="solid">
          <fgColor indexed="64"/>
          <bgColor rgb="FF99CC00"/>
        </patternFill>
      </fill>
    </dxf>
    <dxf>
      <font>
        <color theme="0" tint="-0.34998626667073579"/>
      </font>
      <fill>
        <patternFill patternType="solid">
          <fgColor indexed="64"/>
          <bgColor rgb="FFFFFF00"/>
        </patternFill>
      </fill>
    </dxf>
    <dxf>
      <font>
        <color theme="0"/>
      </font>
      <fill>
        <patternFill patternType="solid">
          <fgColor indexed="64"/>
          <bgColor rgb="FFFF9933"/>
        </patternFill>
      </fill>
    </dxf>
    <dxf>
      <font>
        <color theme="0"/>
      </font>
      <fill>
        <patternFill patternType="solid">
          <fgColor indexed="64"/>
          <bgColor rgb="FFFF0033"/>
        </patternFill>
      </fill>
    </dxf>
    <dxf>
      <font>
        <color rgb="FFFF6600"/>
      </font>
      <fill>
        <patternFill patternType="none">
          <fgColor indexed="64"/>
          <bgColor auto="1"/>
        </patternFill>
      </fill>
    </dxf>
    <dxf>
      <font>
        <color rgb="FFCE2E13"/>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9C0006"/>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theme="0"/>
      </font>
      <fill>
        <patternFill patternType="solid">
          <fgColor indexed="64"/>
          <bgColor rgb="FF008000"/>
        </patternFill>
      </fill>
    </dxf>
    <dxf>
      <font>
        <color theme="0"/>
      </font>
      <fill>
        <patternFill patternType="solid">
          <fgColor indexed="64"/>
          <bgColor rgb="FF00CC33"/>
        </patternFill>
      </fill>
    </dxf>
    <dxf>
      <font>
        <color theme="0"/>
      </font>
      <fill>
        <patternFill patternType="solid">
          <fgColor indexed="64"/>
          <bgColor rgb="FF99CC00"/>
        </patternFill>
      </fill>
    </dxf>
    <dxf>
      <font>
        <color theme="0" tint="-0.34998626667073579"/>
      </font>
      <fill>
        <patternFill patternType="solid">
          <fgColor indexed="64"/>
          <bgColor rgb="FFFFFF00"/>
        </patternFill>
      </fill>
    </dxf>
    <dxf>
      <font>
        <color theme="0"/>
      </font>
      <fill>
        <patternFill patternType="solid">
          <fgColor indexed="64"/>
          <bgColor rgb="FFFF9933"/>
        </patternFill>
      </fill>
    </dxf>
    <dxf>
      <font>
        <color theme="0"/>
      </font>
      <fill>
        <patternFill patternType="solid">
          <fgColor indexed="64"/>
          <bgColor rgb="FFFF0033"/>
        </patternFill>
      </fill>
    </dxf>
    <dxf>
      <font>
        <color theme="0"/>
      </font>
      <fill>
        <patternFill patternType="solid">
          <fgColor indexed="64"/>
          <bgColor rgb="FF008000"/>
        </patternFill>
      </fill>
    </dxf>
    <dxf>
      <font>
        <color theme="0"/>
      </font>
      <fill>
        <patternFill patternType="solid">
          <fgColor indexed="64"/>
          <bgColor rgb="FF00CC33"/>
        </patternFill>
      </fill>
    </dxf>
    <dxf>
      <font>
        <color theme="0"/>
      </font>
      <fill>
        <patternFill patternType="solid">
          <fgColor indexed="64"/>
          <bgColor rgb="FF99CC00"/>
        </patternFill>
      </fill>
    </dxf>
    <dxf>
      <font>
        <color theme="0" tint="-0.34998626667073579"/>
      </font>
      <fill>
        <patternFill patternType="solid">
          <fgColor indexed="64"/>
          <bgColor rgb="FFFFFF00"/>
        </patternFill>
      </fill>
    </dxf>
    <dxf>
      <font>
        <color theme="0"/>
      </font>
      <fill>
        <patternFill patternType="solid">
          <fgColor indexed="64"/>
          <bgColor rgb="FFFF9933"/>
        </patternFill>
      </fill>
    </dxf>
    <dxf>
      <font>
        <color theme="0"/>
      </font>
      <fill>
        <patternFill patternType="solid">
          <fgColor indexed="64"/>
          <bgColor rgb="FFFF0033"/>
        </patternFill>
      </fill>
    </dxf>
    <dxf>
      <font>
        <color rgb="FFFF6600"/>
      </font>
      <fill>
        <patternFill patternType="none">
          <fgColor indexed="64"/>
          <bgColor auto="1"/>
        </patternFill>
      </fill>
    </dxf>
    <dxf>
      <font>
        <color rgb="FFCE2E13"/>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CE2E13"/>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CE2E13"/>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CE2E13"/>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CE2E13"/>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CE2E13"/>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9C0006"/>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CE2E13"/>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9C0006"/>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theme="0"/>
      </font>
      <fill>
        <patternFill patternType="solid">
          <fgColor indexed="64"/>
          <bgColor rgb="FF008000"/>
        </patternFill>
      </fill>
    </dxf>
    <dxf>
      <font>
        <color theme="0"/>
      </font>
      <fill>
        <patternFill patternType="solid">
          <fgColor indexed="64"/>
          <bgColor rgb="FF00CC33"/>
        </patternFill>
      </fill>
    </dxf>
    <dxf>
      <font>
        <color theme="0"/>
      </font>
      <fill>
        <patternFill patternType="solid">
          <fgColor indexed="64"/>
          <bgColor rgb="FF99CC00"/>
        </patternFill>
      </fill>
    </dxf>
    <dxf>
      <font>
        <color theme="0" tint="-0.34998626667073579"/>
      </font>
      <fill>
        <patternFill patternType="solid">
          <fgColor indexed="64"/>
          <bgColor rgb="FFFFFF00"/>
        </patternFill>
      </fill>
    </dxf>
    <dxf>
      <font>
        <color theme="0"/>
      </font>
      <fill>
        <patternFill patternType="solid">
          <fgColor indexed="64"/>
          <bgColor rgb="FFFF9933"/>
        </patternFill>
      </fill>
    </dxf>
    <dxf>
      <font>
        <color theme="0"/>
      </font>
      <fill>
        <patternFill patternType="solid">
          <fgColor indexed="64"/>
          <bgColor rgb="FFFF0033"/>
        </patternFill>
      </fill>
    </dxf>
    <dxf>
      <font>
        <color rgb="FFFF6600"/>
      </font>
      <fill>
        <patternFill patternType="none">
          <fgColor indexed="64"/>
          <bgColor auto="1"/>
        </patternFill>
      </fill>
    </dxf>
    <dxf>
      <font>
        <color rgb="FF9C0006"/>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theme="0"/>
      </font>
      <fill>
        <patternFill patternType="solid">
          <fgColor indexed="64"/>
          <bgColor rgb="FF008000"/>
        </patternFill>
      </fill>
    </dxf>
    <dxf>
      <font>
        <color theme="0"/>
      </font>
      <fill>
        <patternFill patternType="solid">
          <fgColor indexed="64"/>
          <bgColor rgb="FF00CC33"/>
        </patternFill>
      </fill>
    </dxf>
    <dxf>
      <font>
        <color theme="0"/>
      </font>
      <fill>
        <patternFill patternType="solid">
          <fgColor indexed="64"/>
          <bgColor rgb="FF99CC00"/>
        </patternFill>
      </fill>
    </dxf>
    <dxf>
      <font>
        <color theme="0" tint="-0.34998626667073579"/>
      </font>
      <fill>
        <patternFill patternType="solid">
          <fgColor indexed="64"/>
          <bgColor rgb="FFFFFF00"/>
        </patternFill>
      </fill>
    </dxf>
    <dxf>
      <font>
        <color theme="0"/>
      </font>
      <fill>
        <patternFill patternType="solid">
          <fgColor indexed="64"/>
          <bgColor rgb="FFFF9933"/>
        </patternFill>
      </fill>
    </dxf>
    <dxf>
      <font>
        <color theme="0"/>
      </font>
      <fill>
        <patternFill patternType="solid">
          <fgColor indexed="64"/>
          <bgColor rgb="FFFF0033"/>
        </patternFill>
      </fill>
    </dxf>
    <dxf>
      <font>
        <color theme="0"/>
      </font>
      <fill>
        <patternFill patternType="solid">
          <fgColor indexed="64"/>
          <bgColor rgb="FF008000"/>
        </patternFill>
      </fill>
    </dxf>
    <dxf>
      <font>
        <color theme="0"/>
      </font>
      <fill>
        <patternFill patternType="solid">
          <fgColor indexed="64"/>
          <bgColor rgb="FF00CC33"/>
        </patternFill>
      </fill>
    </dxf>
    <dxf>
      <font>
        <color theme="0"/>
      </font>
      <fill>
        <patternFill patternType="solid">
          <fgColor indexed="64"/>
          <bgColor rgb="FF99CC00"/>
        </patternFill>
      </fill>
    </dxf>
    <dxf>
      <font>
        <color theme="0" tint="-0.34998626667073579"/>
      </font>
      <fill>
        <patternFill patternType="solid">
          <fgColor indexed="64"/>
          <bgColor rgb="FFFFFF00"/>
        </patternFill>
      </fill>
    </dxf>
    <dxf>
      <font>
        <color theme="0"/>
      </font>
      <fill>
        <patternFill patternType="solid">
          <fgColor indexed="64"/>
          <bgColor rgb="FFFF9933"/>
        </patternFill>
      </fill>
    </dxf>
    <dxf>
      <font>
        <color theme="0"/>
      </font>
      <fill>
        <patternFill patternType="solid">
          <fgColor indexed="64"/>
          <bgColor rgb="FFFF0033"/>
        </patternFill>
      </fill>
    </dxf>
    <dxf>
      <font>
        <color rgb="FFFF6600"/>
      </font>
      <fill>
        <patternFill patternType="none">
          <fgColor indexed="64"/>
          <bgColor auto="1"/>
        </patternFill>
      </fill>
    </dxf>
    <dxf>
      <font>
        <color rgb="FFCE2E13"/>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CE2E13"/>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CE2E13"/>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CE2E13"/>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CE2E13"/>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CE2E13"/>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theme="0"/>
      </font>
      <fill>
        <patternFill patternType="solid">
          <fgColor indexed="64"/>
          <bgColor rgb="FF008000"/>
        </patternFill>
      </fill>
    </dxf>
    <dxf>
      <font>
        <color theme="0"/>
      </font>
      <fill>
        <patternFill patternType="solid">
          <fgColor indexed="64"/>
          <bgColor rgb="FF00CC33"/>
        </patternFill>
      </fill>
    </dxf>
    <dxf>
      <font>
        <color theme="0"/>
      </font>
      <fill>
        <patternFill patternType="solid">
          <fgColor indexed="64"/>
          <bgColor rgb="FF99CC00"/>
        </patternFill>
      </fill>
    </dxf>
    <dxf>
      <font>
        <color theme="0" tint="-0.34998626667073579"/>
      </font>
      <fill>
        <patternFill patternType="solid">
          <fgColor indexed="64"/>
          <bgColor rgb="FFFFFF00"/>
        </patternFill>
      </fill>
    </dxf>
    <dxf>
      <font>
        <color theme="0"/>
      </font>
      <fill>
        <patternFill patternType="solid">
          <fgColor indexed="64"/>
          <bgColor rgb="FFFF9933"/>
        </patternFill>
      </fill>
    </dxf>
    <dxf>
      <font>
        <color theme="0"/>
      </font>
      <fill>
        <patternFill patternType="solid">
          <fgColor indexed="64"/>
          <bgColor rgb="FFFF0033"/>
        </patternFill>
      </fill>
    </dxf>
    <dxf>
      <font>
        <color theme="0"/>
      </font>
      <fill>
        <patternFill patternType="solid">
          <fgColor indexed="64"/>
          <bgColor rgb="FF008000"/>
        </patternFill>
      </fill>
    </dxf>
    <dxf>
      <font>
        <color theme="0"/>
      </font>
      <fill>
        <patternFill patternType="solid">
          <fgColor indexed="64"/>
          <bgColor rgb="FF00CC33"/>
        </patternFill>
      </fill>
    </dxf>
    <dxf>
      <font>
        <color theme="0"/>
      </font>
      <fill>
        <patternFill patternType="solid">
          <fgColor indexed="64"/>
          <bgColor rgb="FF99CC00"/>
        </patternFill>
      </fill>
    </dxf>
    <dxf>
      <font>
        <color theme="0" tint="-0.34998626667073579"/>
      </font>
      <fill>
        <patternFill patternType="solid">
          <fgColor indexed="64"/>
          <bgColor rgb="FFFFFF00"/>
        </patternFill>
      </fill>
    </dxf>
    <dxf>
      <font>
        <color theme="0"/>
      </font>
      <fill>
        <patternFill patternType="solid">
          <fgColor indexed="64"/>
          <bgColor rgb="FFFF9933"/>
        </patternFill>
      </fill>
    </dxf>
    <dxf>
      <font>
        <color theme="0"/>
      </font>
      <fill>
        <patternFill patternType="solid">
          <fgColor indexed="64"/>
          <bgColor rgb="FFFF0033"/>
        </patternFill>
      </fill>
    </dxf>
    <dxf>
      <font>
        <color theme="0"/>
      </font>
      <fill>
        <patternFill patternType="solid">
          <fgColor indexed="64"/>
          <bgColor rgb="FF008000"/>
        </patternFill>
      </fill>
    </dxf>
    <dxf>
      <font>
        <color theme="0"/>
      </font>
      <fill>
        <patternFill patternType="solid">
          <fgColor indexed="64"/>
          <bgColor rgb="FF00CC33"/>
        </patternFill>
      </fill>
    </dxf>
    <dxf>
      <font>
        <color theme="0"/>
      </font>
      <fill>
        <patternFill patternType="solid">
          <fgColor indexed="64"/>
          <bgColor rgb="FF99CC00"/>
        </patternFill>
      </fill>
    </dxf>
    <dxf>
      <font>
        <color theme="0" tint="-0.34998626667073579"/>
      </font>
      <fill>
        <patternFill patternType="solid">
          <fgColor indexed="64"/>
          <bgColor rgb="FFFFFF00"/>
        </patternFill>
      </fill>
    </dxf>
    <dxf>
      <font>
        <color theme="0"/>
      </font>
      <fill>
        <patternFill patternType="solid">
          <fgColor indexed="64"/>
          <bgColor rgb="FFFF9933"/>
        </patternFill>
      </fill>
    </dxf>
    <dxf>
      <font>
        <color theme="0"/>
      </font>
      <fill>
        <patternFill patternType="solid">
          <fgColor indexed="64"/>
          <bgColor rgb="FFFF0033"/>
        </patternFill>
      </fill>
    </dxf>
    <dxf>
      <font>
        <color theme="0"/>
      </font>
      <fill>
        <patternFill patternType="solid">
          <fgColor indexed="64"/>
          <bgColor rgb="FF008000"/>
        </patternFill>
      </fill>
    </dxf>
    <dxf>
      <font>
        <color theme="0"/>
      </font>
      <fill>
        <patternFill patternType="solid">
          <fgColor indexed="64"/>
          <bgColor rgb="FF00CC33"/>
        </patternFill>
      </fill>
    </dxf>
    <dxf>
      <font>
        <color theme="0"/>
      </font>
      <fill>
        <patternFill patternType="solid">
          <fgColor indexed="64"/>
          <bgColor rgb="FF99CC00"/>
        </patternFill>
      </fill>
    </dxf>
    <dxf>
      <font>
        <color theme="0" tint="-0.34998626667073579"/>
      </font>
      <fill>
        <patternFill patternType="solid">
          <fgColor indexed="64"/>
          <bgColor rgb="FFFFFF00"/>
        </patternFill>
      </fill>
    </dxf>
    <dxf>
      <font>
        <color theme="0"/>
      </font>
      <fill>
        <patternFill patternType="solid">
          <fgColor indexed="64"/>
          <bgColor rgb="FFFF9933"/>
        </patternFill>
      </fill>
    </dxf>
    <dxf>
      <font>
        <color theme="0"/>
      </font>
      <fill>
        <patternFill patternType="solid">
          <fgColor indexed="64"/>
          <bgColor rgb="FFFF0033"/>
        </patternFill>
      </fill>
    </dxf>
    <dxf>
      <font>
        <color rgb="FFFF6600"/>
      </font>
      <fill>
        <patternFill patternType="none">
          <fgColor indexed="64"/>
          <bgColor auto="1"/>
        </patternFill>
      </fill>
    </dxf>
    <dxf>
      <font>
        <color rgb="FF9C0006"/>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9C0006"/>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9C0006"/>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9C0006"/>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9C0006"/>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9C0006"/>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CE2E13"/>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CE2E13"/>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CE2E13"/>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CE2E13"/>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CE2E13"/>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CE2E13"/>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theme="0"/>
      </font>
      <fill>
        <patternFill patternType="solid">
          <fgColor indexed="64"/>
          <bgColor rgb="FF008000"/>
        </patternFill>
      </fill>
    </dxf>
    <dxf>
      <font>
        <color theme="0"/>
      </font>
      <fill>
        <patternFill patternType="solid">
          <fgColor indexed="64"/>
          <bgColor rgb="FF00CC33"/>
        </patternFill>
      </fill>
    </dxf>
    <dxf>
      <font>
        <color theme="0"/>
      </font>
      <fill>
        <patternFill patternType="solid">
          <fgColor indexed="64"/>
          <bgColor rgb="FF99CC00"/>
        </patternFill>
      </fill>
    </dxf>
    <dxf>
      <font>
        <color theme="0" tint="-0.34998626667073579"/>
      </font>
      <fill>
        <patternFill patternType="solid">
          <fgColor indexed="64"/>
          <bgColor rgb="FFFFFF00"/>
        </patternFill>
      </fill>
    </dxf>
    <dxf>
      <font>
        <color theme="0"/>
      </font>
      <fill>
        <patternFill patternType="solid">
          <fgColor indexed="64"/>
          <bgColor rgb="FFFF9933"/>
        </patternFill>
      </fill>
    </dxf>
    <dxf>
      <font>
        <color theme="0"/>
      </font>
      <fill>
        <patternFill patternType="solid">
          <fgColor indexed="64"/>
          <bgColor rgb="FFFF0033"/>
        </patternFill>
      </fill>
    </dxf>
    <dxf>
      <font>
        <color theme="0"/>
      </font>
      <fill>
        <patternFill patternType="solid">
          <fgColor indexed="64"/>
          <bgColor rgb="FF008000"/>
        </patternFill>
      </fill>
    </dxf>
    <dxf>
      <font>
        <color theme="0"/>
      </font>
      <fill>
        <patternFill patternType="solid">
          <fgColor indexed="64"/>
          <bgColor rgb="FF00CC33"/>
        </patternFill>
      </fill>
    </dxf>
    <dxf>
      <font>
        <color theme="0"/>
      </font>
      <fill>
        <patternFill patternType="solid">
          <fgColor indexed="64"/>
          <bgColor rgb="FF99CC00"/>
        </patternFill>
      </fill>
    </dxf>
    <dxf>
      <font>
        <color theme="0" tint="-0.34998626667073579"/>
      </font>
      <fill>
        <patternFill patternType="solid">
          <fgColor indexed="64"/>
          <bgColor rgb="FFFFFF00"/>
        </patternFill>
      </fill>
    </dxf>
    <dxf>
      <font>
        <color theme="0"/>
      </font>
      <fill>
        <patternFill patternType="solid">
          <fgColor indexed="64"/>
          <bgColor rgb="FFFF9933"/>
        </patternFill>
      </fill>
    </dxf>
    <dxf>
      <font>
        <color theme="0"/>
      </font>
      <fill>
        <patternFill patternType="solid">
          <fgColor indexed="64"/>
          <bgColor rgb="FFFF0033"/>
        </patternFill>
      </fill>
    </dxf>
    <dxf>
      <font>
        <color theme="0"/>
      </font>
      <fill>
        <patternFill patternType="solid">
          <fgColor indexed="64"/>
          <bgColor rgb="FF008000"/>
        </patternFill>
      </fill>
    </dxf>
    <dxf>
      <font>
        <color theme="0"/>
      </font>
      <fill>
        <patternFill patternType="solid">
          <fgColor indexed="64"/>
          <bgColor rgb="FF00CC33"/>
        </patternFill>
      </fill>
    </dxf>
    <dxf>
      <font>
        <color theme="0"/>
      </font>
      <fill>
        <patternFill patternType="solid">
          <fgColor indexed="64"/>
          <bgColor rgb="FF99CC00"/>
        </patternFill>
      </fill>
    </dxf>
    <dxf>
      <font>
        <color theme="0" tint="-0.34998626667073579"/>
      </font>
      <fill>
        <patternFill patternType="solid">
          <fgColor indexed="64"/>
          <bgColor rgb="FFFFFF00"/>
        </patternFill>
      </fill>
    </dxf>
    <dxf>
      <font>
        <color theme="0"/>
      </font>
      <fill>
        <patternFill patternType="solid">
          <fgColor indexed="64"/>
          <bgColor rgb="FFFF9933"/>
        </patternFill>
      </fill>
    </dxf>
    <dxf>
      <font>
        <color theme="0"/>
      </font>
      <fill>
        <patternFill patternType="solid">
          <fgColor indexed="64"/>
          <bgColor rgb="FFFF0033"/>
        </patternFill>
      </fill>
    </dxf>
    <dxf>
      <font>
        <color rgb="FFFF6600"/>
      </font>
      <fill>
        <patternFill patternType="none">
          <fgColor indexed="64"/>
          <bgColor auto="1"/>
        </patternFill>
      </fill>
    </dxf>
    <dxf>
      <font>
        <color rgb="FF9C0006"/>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9C0006"/>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9C0006"/>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9C0006"/>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
      <font>
        <color rgb="FFFF6600"/>
      </font>
      <fill>
        <patternFill patternType="none">
          <fgColor indexed="64"/>
          <bgColor auto="1"/>
        </patternFill>
      </fill>
    </dxf>
    <dxf>
      <font>
        <color rgb="FF9C0006"/>
      </font>
      <fill>
        <patternFill patternType="none">
          <fgColor indexed="64"/>
          <bgColor auto="1"/>
        </patternFill>
      </fill>
    </dxf>
    <dxf>
      <font>
        <color theme="7" tint="0.39997558519241921"/>
      </font>
      <fill>
        <patternFill patternType="none">
          <fgColor indexed="64"/>
          <bgColor auto="1"/>
        </patternFill>
      </fill>
    </dxf>
    <dxf>
      <font>
        <color theme="9" tint="0.39997558519241921"/>
      </font>
      <fill>
        <patternFill patternType="none">
          <fgColor indexed="64"/>
          <bgColor auto="1"/>
        </patternFill>
      </fill>
    </dxf>
    <dxf>
      <font>
        <color rgb="FF008000"/>
      </font>
      <fill>
        <patternFill patternType="none">
          <fgColor indexed="64"/>
          <bgColor auto="1"/>
        </patternFill>
      </fill>
    </dxf>
  </dxfs>
  <tableStyles count="0" defaultTableStyle="TableStyleMedium2" defaultPivotStyle="PivotStyleLight16"/>
  <colors>
    <mruColors>
      <color rgb="FF3D9271"/>
      <color rgb="FF4CB6A5"/>
      <color rgb="FF7AA034"/>
      <color rgb="FFA41E18"/>
      <color rgb="FF8BAD43"/>
      <color rgb="FFB4221B"/>
      <color rgb="FF729251"/>
      <color rgb="FF82B4C4"/>
      <color rgb="FF829E61"/>
      <color rgb="FFB6724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theme" Target="theme/theme1.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styles" Target="styles.xml"/><Relationship Id="rId45" Type="http://schemas.openxmlformats.org/officeDocument/2006/relationships/customXml" Target="../customXml/item3.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customXml" Target="../customXml/item1.xml"/><Relationship Id="rId8" Type="http://schemas.openxmlformats.org/officeDocument/2006/relationships/worksheet" Target="worksheets/sheet8.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customXml" Target="../customXml/item4.xml"/><Relationship Id="rId20" Type="http://schemas.openxmlformats.org/officeDocument/2006/relationships/worksheet" Target="worksheets/sheet20.xml"/><Relationship Id="rId41" Type="http://schemas.openxmlformats.org/officeDocument/2006/relationships/sharedStrings" Target="sharedStrings.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18"/>
    </mc:Choice>
    <mc:Fallback>
      <c:style val="18"/>
    </mc:Fallback>
  </mc:AlternateContent>
  <c:chart>
    <c:autoTitleDeleted val="0"/>
    <c:plotArea>
      <c:layout/>
      <c:radarChart>
        <c:radarStyle val="marker"/>
        <c:varyColors val="0"/>
        <c:ser>
          <c:idx val="0"/>
          <c:order val="0"/>
          <c:spPr>
            <a:ln>
              <a:solidFill>
                <a:srgbClr val="4B87CC"/>
              </a:solidFill>
            </a:ln>
          </c:spPr>
          <c:marker>
            <c:symbol val="none"/>
          </c:marker>
          <c:cat>
            <c:strRef>
              <c:f>'1.0 Planeación'!$C$3:$E$6</c:f>
              <c:strCache>
                <c:ptCount val="4"/>
                <c:pt idx="0">
                  <c:v>Estrategia y planes operativos</c:v>
                </c:pt>
                <c:pt idx="1">
                  <c:v>Cultura organizacional</c:v>
                </c:pt>
                <c:pt idx="2">
                  <c:v>Estructura organizacional y mejora continua</c:v>
                </c:pt>
                <c:pt idx="3">
                  <c:v>Liderazgo y Gobernanza</c:v>
                </c:pt>
              </c:strCache>
            </c:strRef>
          </c:cat>
          <c:val>
            <c:numRef>
              <c:f>'1.0 Planeación'!$G$3:$G$6</c:f>
              <c:numCache>
                <c:formatCode>0.0</c:formatCode>
                <c:ptCount val="4"/>
                <c:pt idx="0">
                  <c:v>0</c:v>
                </c:pt>
                <c:pt idx="1">
                  <c:v>0</c:v>
                </c:pt>
                <c:pt idx="2">
                  <c:v>0</c:v>
                </c:pt>
                <c:pt idx="3">
                  <c:v>0</c:v>
                </c:pt>
              </c:numCache>
            </c:numRef>
          </c:val>
          <c:extLst>
            <c:ext xmlns:c16="http://schemas.microsoft.com/office/drawing/2014/chart" uri="{C3380CC4-5D6E-409C-BE32-E72D297353CC}">
              <c16:uniqueId val="{00000000-7FD6-4E30-961B-E8122A971561}"/>
            </c:ext>
          </c:extLst>
        </c:ser>
        <c:dLbls>
          <c:showLegendKey val="0"/>
          <c:showVal val="0"/>
          <c:showCatName val="0"/>
          <c:showSerName val="0"/>
          <c:showPercent val="0"/>
          <c:showBubbleSize val="0"/>
        </c:dLbls>
        <c:axId val="-2132745912"/>
        <c:axId val="-2132745272"/>
      </c:radarChart>
      <c:catAx>
        <c:axId val="-2132745912"/>
        <c:scaling>
          <c:orientation val="minMax"/>
        </c:scaling>
        <c:delete val="0"/>
        <c:axPos val="b"/>
        <c:majorGridlines/>
        <c:numFmt formatCode="General" sourceLinked="1"/>
        <c:majorTickMark val="out"/>
        <c:minorTickMark val="none"/>
        <c:tickLblPos val="nextTo"/>
        <c:txPr>
          <a:bodyPr/>
          <a:lstStyle/>
          <a:p>
            <a:pPr>
              <a:defRPr sz="1200"/>
            </a:pPr>
            <a:endParaRPr lang="es-ES"/>
          </a:p>
        </c:txPr>
        <c:crossAx val="-2132745272"/>
        <c:crosses val="autoZero"/>
        <c:auto val="1"/>
        <c:lblAlgn val="ctr"/>
        <c:lblOffset val="100"/>
        <c:noMultiLvlLbl val="0"/>
      </c:catAx>
      <c:valAx>
        <c:axId val="-2132745272"/>
        <c:scaling>
          <c:orientation val="minMax"/>
          <c:max val="4"/>
        </c:scaling>
        <c:delete val="0"/>
        <c:axPos val="l"/>
        <c:majorGridlines>
          <c:spPr>
            <a:ln>
              <a:solidFill>
                <a:schemeClr val="bg1">
                  <a:lumMod val="65000"/>
                </a:schemeClr>
              </a:solidFill>
              <a:prstDash val="dash"/>
            </a:ln>
          </c:spPr>
        </c:majorGridlines>
        <c:numFmt formatCode="0.0" sourceLinked="1"/>
        <c:majorTickMark val="cross"/>
        <c:minorTickMark val="none"/>
        <c:tickLblPos val="nextTo"/>
        <c:txPr>
          <a:bodyPr/>
          <a:lstStyle/>
          <a:p>
            <a:pPr>
              <a:defRPr>
                <a:solidFill>
                  <a:schemeClr val="tx1">
                    <a:lumMod val="65000"/>
                    <a:lumOff val="35000"/>
                  </a:schemeClr>
                </a:solidFill>
              </a:defRPr>
            </a:pPr>
            <a:endParaRPr lang="es-ES"/>
          </a:p>
        </c:txPr>
        <c:crossAx val="-2132745912"/>
        <c:crosses val="autoZero"/>
        <c:crossBetween val="between"/>
        <c:minorUnit val="1"/>
      </c:valAx>
    </c:plotArea>
    <c:plotVisOnly val="1"/>
    <c:dispBlanksAs val="gap"/>
    <c:showDLblsOverMax val="0"/>
  </c:chart>
  <c:spPr>
    <a:noFill/>
    <a:ln>
      <a:noFill/>
    </a:ln>
  </c:spPr>
  <c:printSettings>
    <c:headerFooter/>
    <c:pageMargins b="1" l="0.75" r="0.75" t="1" header="0.5" footer="0.5"/>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18"/>
    </mc:Choice>
    <mc:Fallback>
      <c:style val="18"/>
    </mc:Fallback>
  </mc:AlternateContent>
  <c:chart>
    <c:autoTitleDeleted val="0"/>
    <c:plotArea>
      <c:layout/>
      <c:barChart>
        <c:barDir val="col"/>
        <c:grouping val="clustered"/>
        <c:varyColors val="0"/>
        <c:ser>
          <c:idx val="0"/>
          <c:order val="0"/>
          <c:spPr>
            <a:gradFill flip="none" rotWithShape="1">
              <a:gsLst>
                <a:gs pos="0">
                  <a:srgbClr val="E1C04E"/>
                </a:gs>
                <a:gs pos="50000">
                  <a:srgbClr val="FFD757"/>
                </a:gs>
                <a:gs pos="100000">
                  <a:srgbClr val="E1C04E"/>
                </a:gs>
              </a:gsLst>
              <a:lin ang="0" scaled="1"/>
              <a:tileRect/>
            </a:gradFill>
            <a:ln>
              <a:noFill/>
            </a:ln>
          </c:spPr>
          <c:invertIfNegative val="0"/>
          <c:dLbls>
            <c:spPr>
              <a:noFill/>
              <a:ln>
                <a:noFill/>
              </a:ln>
              <a:effectLst/>
            </c:spPr>
            <c:txPr>
              <a:bodyPr/>
              <a:lstStyle/>
              <a:p>
                <a:pPr>
                  <a:defRPr sz="1200" b="1">
                    <a:solidFill>
                      <a:srgbClr val="7F7F7F"/>
                    </a:solidFill>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'1.0 Planeación'!$C$3:$E$6</c:f>
              <c:strCache>
                <c:ptCount val="4"/>
                <c:pt idx="0">
                  <c:v>Estrategia y planes operativos</c:v>
                </c:pt>
                <c:pt idx="1">
                  <c:v>Cultura organizacional</c:v>
                </c:pt>
                <c:pt idx="2">
                  <c:v>Estructura organizacional y mejora continua</c:v>
                </c:pt>
                <c:pt idx="3">
                  <c:v>Liderazgo y Gobernanza</c:v>
                </c:pt>
              </c:strCache>
            </c:strRef>
          </c:cat>
          <c:val>
            <c:numRef>
              <c:f>'1.0 Planeación'!$H$3:$H$6</c:f>
              <c:numCache>
                <c:formatCode>0%</c:formatCode>
                <c:ptCount val="4"/>
                <c:pt idx="0">
                  <c:v>0</c:v>
                </c:pt>
                <c:pt idx="1">
                  <c:v>0</c:v>
                </c:pt>
                <c:pt idx="2">
                  <c:v>0</c:v>
                </c:pt>
                <c:pt idx="3">
                  <c:v>0</c:v>
                </c:pt>
              </c:numCache>
            </c:numRef>
          </c:val>
          <c:extLst>
            <c:ext xmlns:c16="http://schemas.microsoft.com/office/drawing/2014/chart" uri="{C3380CC4-5D6E-409C-BE32-E72D297353CC}">
              <c16:uniqueId val="{00000000-ECDF-48F0-ABA5-B35F9D43A13D}"/>
            </c:ext>
          </c:extLst>
        </c:ser>
        <c:dLbls>
          <c:showLegendKey val="0"/>
          <c:showVal val="0"/>
          <c:showCatName val="0"/>
          <c:showSerName val="0"/>
          <c:showPercent val="0"/>
          <c:showBubbleSize val="0"/>
        </c:dLbls>
        <c:gapWidth val="150"/>
        <c:axId val="-2137733032"/>
        <c:axId val="-2137729960"/>
      </c:barChart>
      <c:barChart>
        <c:barDir val="col"/>
        <c:grouping val="clustered"/>
        <c:varyColors val="0"/>
        <c:ser>
          <c:idx val="1"/>
          <c:order val="1"/>
          <c:spPr>
            <a:noFill/>
            <a:ln w="12700" cmpd="sng">
              <a:solidFill>
                <a:srgbClr val="447DBE"/>
              </a:solidFill>
              <a:prstDash val="dash"/>
            </a:ln>
          </c:spPr>
          <c:invertIfNegative val="0"/>
          <c:cat>
            <c:strRef>
              <c:f>'1.0 Planeación'!$C$3:$E$6</c:f>
              <c:strCache>
                <c:ptCount val="4"/>
                <c:pt idx="0">
                  <c:v>Estrategia y planes operativos</c:v>
                </c:pt>
                <c:pt idx="1">
                  <c:v>Cultura organizacional</c:v>
                </c:pt>
                <c:pt idx="2">
                  <c:v>Estructura organizacional y mejora continua</c:v>
                </c:pt>
                <c:pt idx="3">
                  <c:v>Liderazgo y Gobernanza</c:v>
                </c:pt>
              </c:strCache>
            </c:strRef>
          </c:cat>
          <c:val>
            <c:numRef>
              <c:f>'1.0 Planeación'!$I$3:$I$6</c:f>
              <c:numCache>
                <c:formatCode>0%</c:formatCode>
                <c:ptCount val="4"/>
                <c:pt idx="0">
                  <c:v>1</c:v>
                </c:pt>
                <c:pt idx="1">
                  <c:v>1</c:v>
                </c:pt>
                <c:pt idx="2">
                  <c:v>1</c:v>
                </c:pt>
                <c:pt idx="3">
                  <c:v>1</c:v>
                </c:pt>
              </c:numCache>
            </c:numRef>
          </c:val>
          <c:extLst>
            <c:ext xmlns:c16="http://schemas.microsoft.com/office/drawing/2014/chart" uri="{C3380CC4-5D6E-409C-BE32-E72D297353CC}">
              <c16:uniqueId val="{00000001-ECDF-48F0-ABA5-B35F9D43A13D}"/>
            </c:ext>
          </c:extLst>
        </c:ser>
        <c:dLbls>
          <c:showLegendKey val="0"/>
          <c:showVal val="0"/>
          <c:showCatName val="0"/>
          <c:showSerName val="0"/>
          <c:showPercent val="0"/>
          <c:showBubbleSize val="0"/>
        </c:dLbls>
        <c:gapWidth val="150"/>
        <c:axId val="-2137723512"/>
        <c:axId val="-2137726488"/>
      </c:barChart>
      <c:catAx>
        <c:axId val="-2137733032"/>
        <c:scaling>
          <c:orientation val="minMax"/>
        </c:scaling>
        <c:delete val="0"/>
        <c:axPos val="b"/>
        <c:numFmt formatCode="General" sourceLinked="1"/>
        <c:majorTickMark val="out"/>
        <c:minorTickMark val="none"/>
        <c:tickLblPos val="nextTo"/>
        <c:txPr>
          <a:bodyPr/>
          <a:lstStyle/>
          <a:p>
            <a:pPr>
              <a:defRPr sz="1100"/>
            </a:pPr>
            <a:endParaRPr lang="es-ES"/>
          </a:p>
        </c:txPr>
        <c:crossAx val="-2137729960"/>
        <c:crosses val="autoZero"/>
        <c:auto val="1"/>
        <c:lblAlgn val="ctr"/>
        <c:lblOffset val="100"/>
        <c:noMultiLvlLbl val="0"/>
      </c:catAx>
      <c:valAx>
        <c:axId val="-2137729960"/>
        <c:scaling>
          <c:orientation val="minMax"/>
          <c:max val="1"/>
        </c:scaling>
        <c:delete val="0"/>
        <c:axPos val="l"/>
        <c:majorGridlines>
          <c:spPr>
            <a:ln>
              <a:solidFill>
                <a:schemeClr val="bg1">
                  <a:lumMod val="95000"/>
                </a:schemeClr>
              </a:solidFill>
            </a:ln>
          </c:spPr>
        </c:majorGridlines>
        <c:numFmt formatCode="0%" sourceLinked="1"/>
        <c:majorTickMark val="out"/>
        <c:minorTickMark val="none"/>
        <c:tickLblPos val="nextTo"/>
        <c:txPr>
          <a:bodyPr/>
          <a:lstStyle/>
          <a:p>
            <a:pPr>
              <a:defRPr>
                <a:solidFill>
                  <a:schemeClr val="tx1">
                    <a:lumMod val="50000"/>
                    <a:lumOff val="50000"/>
                  </a:schemeClr>
                </a:solidFill>
              </a:defRPr>
            </a:pPr>
            <a:endParaRPr lang="es-ES"/>
          </a:p>
        </c:txPr>
        <c:crossAx val="-2137733032"/>
        <c:crosses val="autoZero"/>
        <c:crossBetween val="between"/>
        <c:majorUnit val="0.2"/>
      </c:valAx>
      <c:valAx>
        <c:axId val="-2137726488"/>
        <c:scaling>
          <c:orientation val="minMax"/>
          <c:max val="1"/>
        </c:scaling>
        <c:delete val="1"/>
        <c:axPos val="r"/>
        <c:numFmt formatCode="0%" sourceLinked="1"/>
        <c:majorTickMark val="out"/>
        <c:minorTickMark val="none"/>
        <c:tickLblPos val="nextTo"/>
        <c:crossAx val="-2137723512"/>
        <c:crosses val="max"/>
        <c:crossBetween val="between"/>
      </c:valAx>
      <c:catAx>
        <c:axId val="-2137723512"/>
        <c:scaling>
          <c:orientation val="minMax"/>
        </c:scaling>
        <c:delete val="1"/>
        <c:axPos val="b"/>
        <c:numFmt formatCode="General" sourceLinked="1"/>
        <c:majorTickMark val="out"/>
        <c:minorTickMark val="none"/>
        <c:tickLblPos val="nextTo"/>
        <c:crossAx val="-2137726488"/>
        <c:crosses val="autoZero"/>
        <c:auto val="1"/>
        <c:lblAlgn val="ctr"/>
        <c:lblOffset val="100"/>
        <c:noMultiLvlLbl val="0"/>
      </c:catAx>
    </c:plotArea>
    <c:plotVisOnly val="1"/>
    <c:dispBlanksAs val="gap"/>
    <c:showDLblsOverMax val="0"/>
  </c:chart>
  <c:spPr>
    <a:noFill/>
    <a:ln>
      <a:noFill/>
    </a:ln>
  </c:spPr>
  <c:printSettings>
    <c:headerFooter/>
    <c:pageMargins b="1" l="0.75" r="0.75" t="1" header="0.5" footer="0.5"/>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18"/>
    </mc:Choice>
    <mc:Fallback>
      <c:style val="18"/>
    </mc:Fallback>
  </mc:AlternateContent>
  <c:chart>
    <c:autoTitleDeleted val="0"/>
    <c:plotArea>
      <c:layout/>
      <c:radarChart>
        <c:radarStyle val="marker"/>
        <c:varyColors val="0"/>
        <c:ser>
          <c:idx val="0"/>
          <c:order val="0"/>
          <c:spPr>
            <a:ln>
              <a:solidFill>
                <a:srgbClr val="4B87CC"/>
              </a:solidFill>
            </a:ln>
          </c:spPr>
          <c:marker>
            <c:symbol val="none"/>
          </c:marker>
          <c:cat>
            <c:strRef>
              <c:f>'2.0 Gestión programas'!$C$3:$E$6</c:f>
              <c:strCache>
                <c:ptCount val="4"/>
                <c:pt idx="0">
                  <c:v>Vinculación y rendición de cuentas</c:v>
                </c:pt>
                <c:pt idx="1">
                  <c:v>Impacto social</c:v>
                </c:pt>
                <c:pt idx="2">
                  <c:v>Transparencia</c:v>
                </c:pt>
                <c:pt idx="3">
                  <c:v>Procuración y diversificación de fondos</c:v>
                </c:pt>
              </c:strCache>
            </c:strRef>
          </c:cat>
          <c:val>
            <c:numRef>
              <c:f>'2.0 Gestión programas'!$G$3:$G$6</c:f>
              <c:numCache>
                <c:formatCode>0.0</c:formatCode>
                <c:ptCount val="4"/>
                <c:pt idx="0">
                  <c:v>0</c:v>
                </c:pt>
                <c:pt idx="1">
                  <c:v>0</c:v>
                </c:pt>
                <c:pt idx="2">
                  <c:v>0</c:v>
                </c:pt>
                <c:pt idx="3">
                  <c:v>0</c:v>
                </c:pt>
              </c:numCache>
            </c:numRef>
          </c:val>
          <c:extLst>
            <c:ext xmlns:c16="http://schemas.microsoft.com/office/drawing/2014/chart" uri="{C3380CC4-5D6E-409C-BE32-E72D297353CC}">
              <c16:uniqueId val="{00000000-A812-459F-B965-9A118E5AB5EA}"/>
            </c:ext>
          </c:extLst>
        </c:ser>
        <c:ser>
          <c:idx val="1"/>
          <c:order val="1"/>
          <c:marker>
            <c:symbol val="none"/>
          </c:marker>
          <c:cat>
            <c:strRef>
              <c:f>'2.0 Gestión programas'!$C$3:$E$6</c:f>
              <c:strCache>
                <c:ptCount val="4"/>
                <c:pt idx="0">
                  <c:v>Vinculación y rendición de cuentas</c:v>
                </c:pt>
                <c:pt idx="1">
                  <c:v>Impacto social</c:v>
                </c:pt>
                <c:pt idx="2">
                  <c:v>Transparencia</c:v>
                </c:pt>
                <c:pt idx="3">
                  <c:v>Procuración y diversificación de fondos</c:v>
                </c:pt>
              </c:strCache>
            </c:strRef>
          </c:cat>
          <c:val>
            <c:numRef>
              <c:f>'2.0 Gestión programas'!$E$3:$E$6</c:f>
              <c:numCache>
                <c:formatCode>General</c:formatCode>
                <c:ptCount val="4"/>
              </c:numCache>
            </c:numRef>
          </c:val>
          <c:extLst>
            <c:ext xmlns:c16="http://schemas.microsoft.com/office/drawing/2014/chart" uri="{C3380CC4-5D6E-409C-BE32-E72D297353CC}">
              <c16:uniqueId val="{00000001-A812-459F-B965-9A118E5AB5EA}"/>
            </c:ext>
          </c:extLst>
        </c:ser>
        <c:dLbls>
          <c:showLegendKey val="0"/>
          <c:showVal val="0"/>
          <c:showCatName val="0"/>
          <c:showSerName val="0"/>
          <c:showPercent val="0"/>
          <c:showBubbleSize val="0"/>
        </c:dLbls>
        <c:axId val="-2133647528"/>
        <c:axId val="-2133538776"/>
      </c:radarChart>
      <c:catAx>
        <c:axId val="-2133647528"/>
        <c:scaling>
          <c:orientation val="minMax"/>
        </c:scaling>
        <c:delete val="0"/>
        <c:axPos val="b"/>
        <c:majorGridlines/>
        <c:numFmt formatCode="General" sourceLinked="1"/>
        <c:majorTickMark val="out"/>
        <c:minorTickMark val="none"/>
        <c:tickLblPos val="nextTo"/>
        <c:txPr>
          <a:bodyPr/>
          <a:lstStyle/>
          <a:p>
            <a:pPr>
              <a:defRPr sz="1200"/>
            </a:pPr>
            <a:endParaRPr lang="es-ES"/>
          </a:p>
        </c:txPr>
        <c:crossAx val="-2133538776"/>
        <c:crosses val="autoZero"/>
        <c:auto val="1"/>
        <c:lblAlgn val="ctr"/>
        <c:lblOffset val="100"/>
        <c:noMultiLvlLbl val="0"/>
      </c:catAx>
      <c:valAx>
        <c:axId val="-2133538776"/>
        <c:scaling>
          <c:orientation val="minMax"/>
          <c:max val="4"/>
        </c:scaling>
        <c:delete val="0"/>
        <c:axPos val="l"/>
        <c:majorGridlines>
          <c:spPr>
            <a:ln>
              <a:solidFill>
                <a:schemeClr val="bg1">
                  <a:lumMod val="65000"/>
                </a:schemeClr>
              </a:solidFill>
              <a:prstDash val="dash"/>
            </a:ln>
          </c:spPr>
        </c:majorGridlines>
        <c:numFmt formatCode="0.0" sourceLinked="1"/>
        <c:majorTickMark val="cross"/>
        <c:minorTickMark val="none"/>
        <c:tickLblPos val="nextTo"/>
        <c:txPr>
          <a:bodyPr/>
          <a:lstStyle/>
          <a:p>
            <a:pPr>
              <a:defRPr>
                <a:solidFill>
                  <a:schemeClr val="tx1">
                    <a:lumMod val="65000"/>
                    <a:lumOff val="35000"/>
                  </a:schemeClr>
                </a:solidFill>
              </a:defRPr>
            </a:pPr>
            <a:endParaRPr lang="es-ES"/>
          </a:p>
        </c:txPr>
        <c:crossAx val="-2133647528"/>
        <c:crosses val="autoZero"/>
        <c:crossBetween val="between"/>
        <c:minorUnit val="1"/>
      </c:valAx>
    </c:plotArea>
    <c:plotVisOnly val="1"/>
    <c:dispBlanksAs val="gap"/>
    <c:showDLblsOverMax val="0"/>
  </c:chart>
  <c:spPr>
    <a:noFill/>
    <a:ln>
      <a:noFill/>
    </a:ln>
  </c:spPr>
  <c:printSettings>
    <c:headerFooter/>
    <c:pageMargins b="1" l="0.75" r="0.75" t="1" header="0.5" footer="0.5"/>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18"/>
    </mc:Choice>
    <mc:Fallback>
      <c:style val="18"/>
    </mc:Fallback>
  </mc:AlternateContent>
  <c:chart>
    <c:autoTitleDeleted val="0"/>
    <c:plotArea>
      <c:layout/>
      <c:barChart>
        <c:barDir val="col"/>
        <c:grouping val="clustered"/>
        <c:varyColors val="0"/>
        <c:ser>
          <c:idx val="0"/>
          <c:order val="0"/>
          <c:spPr>
            <a:gradFill flip="none" rotWithShape="1">
              <a:gsLst>
                <a:gs pos="0">
                  <a:srgbClr val="E1C04E"/>
                </a:gs>
                <a:gs pos="50000">
                  <a:srgbClr val="FFD757"/>
                </a:gs>
                <a:gs pos="100000">
                  <a:srgbClr val="E1C04E"/>
                </a:gs>
              </a:gsLst>
              <a:lin ang="0" scaled="1"/>
              <a:tileRect/>
            </a:gradFill>
            <a:ln>
              <a:noFill/>
            </a:ln>
          </c:spPr>
          <c:invertIfNegative val="0"/>
          <c:dLbls>
            <c:spPr>
              <a:noFill/>
              <a:ln>
                <a:noFill/>
              </a:ln>
              <a:effectLst/>
            </c:spPr>
            <c:txPr>
              <a:bodyPr/>
              <a:lstStyle/>
              <a:p>
                <a:pPr>
                  <a:defRPr sz="1200" b="1">
                    <a:solidFill>
                      <a:srgbClr val="7F7F7F"/>
                    </a:solidFill>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'2.0 Gestión programas'!$C$3:$E$6</c:f>
              <c:strCache>
                <c:ptCount val="4"/>
                <c:pt idx="0">
                  <c:v>Vinculación y rendición de cuentas</c:v>
                </c:pt>
                <c:pt idx="1">
                  <c:v>Impacto social</c:v>
                </c:pt>
                <c:pt idx="2">
                  <c:v>Transparencia</c:v>
                </c:pt>
                <c:pt idx="3">
                  <c:v>Procuración y diversificación de fondos</c:v>
                </c:pt>
              </c:strCache>
            </c:strRef>
          </c:cat>
          <c:val>
            <c:numRef>
              <c:f>'2.0 Gestión programas'!$H$3:$H$6</c:f>
              <c:numCache>
                <c:formatCode>0%</c:formatCode>
                <c:ptCount val="4"/>
                <c:pt idx="0">
                  <c:v>0</c:v>
                </c:pt>
                <c:pt idx="1">
                  <c:v>0</c:v>
                </c:pt>
                <c:pt idx="2">
                  <c:v>0</c:v>
                </c:pt>
                <c:pt idx="3">
                  <c:v>0</c:v>
                </c:pt>
              </c:numCache>
            </c:numRef>
          </c:val>
          <c:extLst>
            <c:ext xmlns:c16="http://schemas.microsoft.com/office/drawing/2014/chart" uri="{C3380CC4-5D6E-409C-BE32-E72D297353CC}">
              <c16:uniqueId val="{00000000-7321-4AAF-8C9E-3D6F896D58B8}"/>
            </c:ext>
          </c:extLst>
        </c:ser>
        <c:dLbls>
          <c:showLegendKey val="0"/>
          <c:showVal val="0"/>
          <c:showCatName val="0"/>
          <c:showSerName val="0"/>
          <c:showPercent val="0"/>
          <c:showBubbleSize val="0"/>
        </c:dLbls>
        <c:gapWidth val="150"/>
        <c:axId val="-2137851928"/>
        <c:axId val="-2137888616"/>
      </c:barChart>
      <c:barChart>
        <c:barDir val="col"/>
        <c:grouping val="clustered"/>
        <c:varyColors val="0"/>
        <c:ser>
          <c:idx val="1"/>
          <c:order val="1"/>
          <c:spPr>
            <a:noFill/>
            <a:ln w="12700" cmpd="sng">
              <a:solidFill>
                <a:srgbClr val="447DBE"/>
              </a:solidFill>
              <a:prstDash val="dash"/>
            </a:ln>
          </c:spPr>
          <c:invertIfNegative val="0"/>
          <c:cat>
            <c:strRef>
              <c:f>'2.0 Gestión programas'!$C$3:$E$6</c:f>
              <c:strCache>
                <c:ptCount val="4"/>
                <c:pt idx="0">
                  <c:v>Vinculación y rendición de cuentas</c:v>
                </c:pt>
                <c:pt idx="1">
                  <c:v>Impacto social</c:v>
                </c:pt>
                <c:pt idx="2">
                  <c:v>Transparencia</c:v>
                </c:pt>
                <c:pt idx="3">
                  <c:v>Procuración y diversificación de fondos</c:v>
                </c:pt>
              </c:strCache>
            </c:strRef>
          </c:cat>
          <c:val>
            <c:numRef>
              <c:f>'2.0 Gestión programas'!$I$3:$I$6</c:f>
              <c:numCache>
                <c:formatCode>0%</c:formatCode>
                <c:ptCount val="4"/>
                <c:pt idx="0">
                  <c:v>1</c:v>
                </c:pt>
                <c:pt idx="1">
                  <c:v>1</c:v>
                </c:pt>
                <c:pt idx="2">
                  <c:v>1</c:v>
                </c:pt>
                <c:pt idx="3">
                  <c:v>1</c:v>
                </c:pt>
              </c:numCache>
            </c:numRef>
          </c:val>
          <c:extLst>
            <c:ext xmlns:c16="http://schemas.microsoft.com/office/drawing/2014/chart" uri="{C3380CC4-5D6E-409C-BE32-E72D297353CC}">
              <c16:uniqueId val="{00000001-7321-4AAF-8C9E-3D6F896D58B8}"/>
            </c:ext>
          </c:extLst>
        </c:ser>
        <c:dLbls>
          <c:showLegendKey val="0"/>
          <c:showVal val="0"/>
          <c:showCatName val="0"/>
          <c:showSerName val="0"/>
          <c:showPercent val="0"/>
          <c:showBubbleSize val="0"/>
        </c:dLbls>
        <c:gapWidth val="150"/>
        <c:axId val="-2137882168"/>
        <c:axId val="-2137885144"/>
      </c:barChart>
      <c:catAx>
        <c:axId val="-2137851928"/>
        <c:scaling>
          <c:orientation val="minMax"/>
        </c:scaling>
        <c:delete val="0"/>
        <c:axPos val="b"/>
        <c:numFmt formatCode="General" sourceLinked="1"/>
        <c:majorTickMark val="out"/>
        <c:minorTickMark val="none"/>
        <c:tickLblPos val="nextTo"/>
        <c:txPr>
          <a:bodyPr/>
          <a:lstStyle/>
          <a:p>
            <a:pPr>
              <a:defRPr sz="1100"/>
            </a:pPr>
            <a:endParaRPr lang="es-ES"/>
          </a:p>
        </c:txPr>
        <c:crossAx val="-2137888616"/>
        <c:crosses val="autoZero"/>
        <c:auto val="1"/>
        <c:lblAlgn val="ctr"/>
        <c:lblOffset val="100"/>
        <c:noMultiLvlLbl val="0"/>
      </c:catAx>
      <c:valAx>
        <c:axId val="-2137888616"/>
        <c:scaling>
          <c:orientation val="minMax"/>
          <c:max val="1"/>
        </c:scaling>
        <c:delete val="0"/>
        <c:axPos val="l"/>
        <c:majorGridlines>
          <c:spPr>
            <a:ln>
              <a:solidFill>
                <a:schemeClr val="bg1">
                  <a:lumMod val="95000"/>
                </a:schemeClr>
              </a:solidFill>
            </a:ln>
          </c:spPr>
        </c:majorGridlines>
        <c:numFmt formatCode="0%" sourceLinked="1"/>
        <c:majorTickMark val="out"/>
        <c:minorTickMark val="none"/>
        <c:tickLblPos val="nextTo"/>
        <c:txPr>
          <a:bodyPr/>
          <a:lstStyle/>
          <a:p>
            <a:pPr>
              <a:defRPr>
                <a:solidFill>
                  <a:schemeClr val="tx1">
                    <a:lumMod val="50000"/>
                    <a:lumOff val="50000"/>
                  </a:schemeClr>
                </a:solidFill>
              </a:defRPr>
            </a:pPr>
            <a:endParaRPr lang="es-ES"/>
          </a:p>
        </c:txPr>
        <c:crossAx val="-2137851928"/>
        <c:crosses val="autoZero"/>
        <c:crossBetween val="between"/>
        <c:majorUnit val="0.2"/>
      </c:valAx>
      <c:valAx>
        <c:axId val="-2137885144"/>
        <c:scaling>
          <c:orientation val="minMax"/>
          <c:max val="1"/>
        </c:scaling>
        <c:delete val="1"/>
        <c:axPos val="r"/>
        <c:numFmt formatCode="0%" sourceLinked="1"/>
        <c:majorTickMark val="out"/>
        <c:minorTickMark val="none"/>
        <c:tickLblPos val="nextTo"/>
        <c:crossAx val="-2137882168"/>
        <c:crosses val="max"/>
        <c:crossBetween val="between"/>
      </c:valAx>
      <c:catAx>
        <c:axId val="-2137882168"/>
        <c:scaling>
          <c:orientation val="minMax"/>
        </c:scaling>
        <c:delete val="1"/>
        <c:axPos val="b"/>
        <c:numFmt formatCode="General" sourceLinked="1"/>
        <c:majorTickMark val="out"/>
        <c:minorTickMark val="none"/>
        <c:tickLblPos val="nextTo"/>
        <c:crossAx val="-2137885144"/>
        <c:crosses val="autoZero"/>
        <c:auto val="1"/>
        <c:lblAlgn val="ctr"/>
        <c:lblOffset val="100"/>
        <c:noMultiLvlLbl val="0"/>
      </c:catAx>
    </c:plotArea>
    <c:plotVisOnly val="1"/>
    <c:dispBlanksAs val="gap"/>
    <c:showDLblsOverMax val="0"/>
  </c:chart>
  <c:spPr>
    <a:noFill/>
    <a:ln>
      <a:noFill/>
    </a:ln>
  </c:spPr>
  <c:printSettings>
    <c:headerFooter/>
    <c:pageMargins b="1" l="0.75" r="0.75" t="1" header="0.5" footer="0.5"/>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18"/>
    </mc:Choice>
    <mc:Fallback>
      <c:style val="18"/>
    </mc:Fallback>
  </mc:AlternateContent>
  <c:chart>
    <c:autoTitleDeleted val="0"/>
    <c:plotArea>
      <c:layout/>
      <c:radarChart>
        <c:radarStyle val="marker"/>
        <c:varyColors val="0"/>
        <c:ser>
          <c:idx val="0"/>
          <c:order val="0"/>
          <c:spPr>
            <a:ln>
              <a:solidFill>
                <a:srgbClr val="4B87CC"/>
              </a:solidFill>
            </a:ln>
          </c:spPr>
          <c:marker>
            <c:symbol val="none"/>
          </c:marker>
          <c:cat>
            <c:strRef>
              <c:f>'3.0 Procesos'!$C$3:$E$6</c:f>
              <c:strCache>
                <c:ptCount val="4"/>
                <c:pt idx="0">
                  <c:v>Procesos fundamentales</c:v>
                </c:pt>
                <c:pt idx="1">
                  <c:v>Procesos administrativos</c:v>
                </c:pt>
                <c:pt idx="2">
                  <c:v>Indicadores</c:v>
                </c:pt>
                <c:pt idx="3">
                  <c:v>Mejora Continua</c:v>
                </c:pt>
              </c:strCache>
            </c:strRef>
          </c:cat>
          <c:val>
            <c:numRef>
              <c:f>'3.0 Procesos'!$G$3:$G$6</c:f>
              <c:numCache>
                <c:formatCode>0.0</c:formatCode>
                <c:ptCount val="4"/>
                <c:pt idx="0">
                  <c:v>#N/A</c:v>
                </c:pt>
                <c:pt idx="1">
                  <c:v>#N/A</c:v>
                </c:pt>
                <c:pt idx="2">
                  <c:v>0</c:v>
                </c:pt>
                <c:pt idx="3">
                  <c:v>0</c:v>
                </c:pt>
              </c:numCache>
            </c:numRef>
          </c:val>
          <c:extLst>
            <c:ext xmlns:c16="http://schemas.microsoft.com/office/drawing/2014/chart" uri="{C3380CC4-5D6E-409C-BE32-E72D297353CC}">
              <c16:uniqueId val="{00000000-B80A-4BAC-A284-0C03D1426976}"/>
            </c:ext>
          </c:extLst>
        </c:ser>
        <c:dLbls>
          <c:showLegendKey val="0"/>
          <c:showVal val="0"/>
          <c:showCatName val="0"/>
          <c:showSerName val="0"/>
          <c:showPercent val="0"/>
          <c:showBubbleSize val="0"/>
        </c:dLbls>
        <c:axId val="-2138033080"/>
        <c:axId val="-2138029976"/>
      </c:radarChart>
      <c:catAx>
        <c:axId val="-2138033080"/>
        <c:scaling>
          <c:orientation val="minMax"/>
        </c:scaling>
        <c:delete val="0"/>
        <c:axPos val="b"/>
        <c:majorGridlines/>
        <c:numFmt formatCode="General" sourceLinked="1"/>
        <c:majorTickMark val="out"/>
        <c:minorTickMark val="none"/>
        <c:tickLblPos val="nextTo"/>
        <c:txPr>
          <a:bodyPr/>
          <a:lstStyle/>
          <a:p>
            <a:pPr>
              <a:defRPr sz="1200"/>
            </a:pPr>
            <a:endParaRPr lang="es-ES"/>
          </a:p>
        </c:txPr>
        <c:crossAx val="-2138029976"/>
        <c:crosses val="autoZero"/>
        <c:auto val="1"/>
        <c:lblAlgn val="ctr"/>
        <c:lblOffset val="100"/>
        <c:noMultiLvlLbl val="0"/>
      </c:catAx>
      <c:valAx>
        <c:axId val="-2138029976"/>
        <c:scaling>
          <c:orientation val="minMax"/>
          <c:max val="4"/>
        </c:scaling>
        <c:delete val="0"/>
        <c:axPos val="l"/>
        <c:majorGridlines>
          <c:spPr>
            <a:ln>
              <a:solidFill>
                <a:schemeClr val="bg1">
                  <a:lumMod val="65000"/>
                </a:schemeClr>
              </a:solidFill>
              <a:prstDash val="dash"/>
            </a:ln>
          </c:spPr>
        </c:majorGridlines>
        <c:numFmt formatCode="0.0" sourceLinked="1"/>
        <c:majorTickMark val="cross"/>
        <c:minorTickMark val="none"/>
        <c:tickLblPos val="nextTo"/>
        <c:txPr>
          <a:bodyPr/>
          <a:lstStyle/>
          <a:p>
            <a:pPr>
              <a:defRPr>
                <a:solidFill>
                  <a:schemeClr val="tx1">
                    <a:lumMod val="65000"/>
                    <a:lumOff val="35000"/>
                  </a:schemeClr>
                </a:solidFill>
              </a:defRPr>
            </a:pPr>
            <a:endParaRPr lang="es-ES"/>
          </a:p>
        </c:txPr>
        <c:crossAx val="-2138033080"/>
        <c:crosses val="autoZero"/>
        <c:crossBetween val="between"/>
        <c:minorUnit val="1"/>
      </c:valAx>
    </c:plotArea>
    <c:plotVisOnly val="1"/>
    <c:dispBlanksAs val="gap"/>
    <c:showDLblsOverMax val="0"/>
  </c:chart>
  <c:spPr>
    <a:noFill/>
    <a:ln>
      <a:noFill/>
    </a:ln>
  </c:spPr>
  <c:printSettings>
    <c:headerFooter/>
    <c:pageMargins b="1" l="0.75" r="0.75" t="1" header="0.5" footer="0.5"/>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18"/>
    </mc:Choice>
    <mc:Fallback>
      <c:style val="18"/>
    </mc:Fallback>
  </mc:AlternateContent>
  <c:chart>
    <c:autoTitleDeleted val="0"/>
    <c:plotArea>
      <c:layout/>
      <c:barChart>
        <c:barDir val="col"/>
        <c:grouping val="clustered"/>
        <c:varyColors val="0"/>
        <c:ser>
          <c:idx val="0"/>
          <c:order val="0"/>
          <c:spPr>
            <a:gradFill flip="none" rotWithShape="1">
              <a:gsLst>
                <a:gs pos="0">
                  <a:srgbClr val="E1C04E"/>
                </a:gs>
                <a:gs pos="50000">
                  <a:srgbClr val="FFD757"/>
                </a:gs>
                <a:gs pos="100000">
                  <a:srgbClr val="E1C04E"/>
                </a:gs>
              </a:gsLst>
              <a:lin ang="0" scaled="1"/>
              <a:tileRect/>
            </a:gradFill>
            <a:ln>
              <a:noFill/>
            </a:ln>
          </c:spPr>
          <c:invertIfNegative val="0"/>
          <c:dLbls>
            <c:spPr>
              <a:noFill/>
              <a:ln>
                <a:noFill/>
              </a:ln>
              <a:effectLst/>
            </c:spPr>
            <c:txPr>
              <a:bodyPr/>
              <a:lstStyle/>
              <a:p>
                <a:pPr>
                  <a:defRPr sz="1200" b="1">
                    <a:solidFill>
                      <a:srgbClr val="7F7F7F"/>
                    </a:solidFill>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'3.0 Procesos'!$C$3:$E$6</c:f>
              <c:strCache>
                <c:ptCount val="4"/>
                <c:pt idx="0">
                  <c:v>Procesos fundamentales</c:v>
                </c:pt>
                <c:pt idx="1">
                  <c:v>Procesos administrativos</c:v>
                </c:pt>
                <c:pt idx="2">
                  <c:v>Indicadores</c:v>
                </c:pt>
                <c:pt idx="3">
                  <c:v>Mejora Continua</c:v>
                </c:pt>
              </c:strCache>
            </c:strRef>
          </c:cat>
          <c:val>
            <c:numRef>
              <c:f>'3.0 Procesos'!$H$3:$H$6</c:f>
              <c:numCache>
                <c:formatCode>0%</c:formatCode>
                <c:ptCount val="4"/>
                <c:pt idx="0">
                  <c:v>#N/A</c:v>
                </c:pt>
                <c:pt idx="1">
                  <c:v>#N/A</c:v>
                </c:pt>
                <c:pt idx="2">
                  <c:v>0</c:v>
                </c:pt>
                <c:pt idx="3">
                  <c:v>0</c:v>
                </c:pt>
              </c:numCache>
            </c:numRef>
          </c:val>
          <c:extLst>
            <c:ext xmlns:c16="http://schemas.microsoft.com/office/drawing/2014/chart" uri="{C3380CC4-5D6E-409C-BE32-E72D297353CC}">
              <c16:uniqueId val="{00000000-D15C-4A42-93C3-805EF5638F7A}"/>
            </c:ext>
          </c:extLst>
        </c:ser>
        <c:dLbls>
          <c:showLegendKey val="0"/>
          <c:showVal val="0"/>
          <c:showCatName val="0"/>
          <c:showSerName val="0"/>
          <c:showPercent val="0"/>
          <c:showBubbleSize val="0"/>
        </c:dLbls>
        <c:gapWidth val="150"/>
        <c:axId val="2129886168"/>
        <c:axId val="2130639000"/>
      </c:barChart>
      <c:barChart>
        <c:barDir val="col"/>
        <c:grouping val="clustered"/>
        <c:varyColors val="0"/>
        <c:ser>
          <c:idx val="1"/>
          <c:order val="1"/>
          <c:spPr>
            <a:noFill/>
            <a:ln w="12700" cmpd="sng">
              <a:solidFill>
                <a:srgbClr val="447DBE"/>
              </a:solidFill>
              <a:prstDash val="dash"/>
            </a:ln>
          </c:spPr>
          <c:invertIfNegative val="0"/>
          <c:cat>
            <c:strRef>
              <c:f>'3.0 Procesos'!$C$3:$E$6</c:f>
              <c:strCache>
                <c:ptCount val="4"/>
                <c:pt idx="0">
                  <c:v>Procesos fundamentales</c:v>
                </c:pt>
                <c:pt idx="1">
                  <c:v>Procesos administrativos</c:v>
                </c:pt>
                <c:pt idx="2">
                  <c:v>Indicadores</c:v>
                </c:pt>
                <c:pt idx="3">
                  <c:v>Mejora Continua</c:v>
                </c:pt>
              </c:strCache>
            </c:strRef>
          </c:cat>
          <c:val>
            <c:numRef>
              <c:f>'3.0 Procesos'!$I$3:$I$6</c:f>
              <c:numCache>
                <c:formatCode>0%</c:formatCode>
                <c:ptCount val="4"/>
                <c:pt idx="0">
                  <c:v>1</c:v>
                </c:pt>
                <c:pt idx="1">
                  <c:v>1</c:v>
                </c:pt>
                <c:pt idx="2">
                  <c:v>1</c:v>
                </c:pt>
                <c:pt idx="3">
                  <c:v>1</c:v>
                </c:pt>
              </c:numCache>
            </c:numRef>
          </c:val>
          <c:extLst>
            <c:ext xmlns:c16="http://schemas.microsoft.com/office/drawing/2014/chart" uri="{C3380CC4-5D6E-409C-BE32-E72D297353CC}">
              <c16:uniqueId val="{00000001-D15C-4A42-93C3-805EF5638F7A}"/>
            </c:ext>
          </c:extLst>
        </c:ser>
        <c:dLbls>
          <c:showLegendKey val="0"/>
          <c:showVal val="0"/>
          <c:showCatName val="0"/>
          <c:showSerName val="0"/>
          <c:showPercent val="0"/>
          <c:showBubbleSize val="0"/>
        </c:dLbls>
        <c:gapWidth val="150"/>
        <c:axId val="2130641848"/>
        <c:axId val="2130640424"/>
      </c:barChart>
      <c:catAx>
        <c:axId val="2129886168"/>
        <c:scaling>
          <c:orientation val="minMax"/>
        </c:scaling>
        <c:delete val="0"/>
        <c:axPos val="b"/>
        <c:numFmt formatCode="General" sourceLinked="1"/>
        <c:majorTickMark val="out"/>
        <c:minorTickMark val="none"/>
        <c:tickLblPos val="nextTo"/>
        <c:txPr>
          <a:bodyPr/>
          <a:lstStyle/>
          <a:p>
            <a:pPr>
              <a:defRPr sz="1100"/>
            </a:pPr>
            <a:endParaRPr lang="es-ES"/>
          </a:p>
        </c:txPr>
        <c:crossAx val="2130639000"/>
        <c:crosses val="autoZero"/>
        <c:auto val="1"/>
        <c:lblAlgn val="ctr"/>
        <c:lblOffset val="100"/>
        <c:noMultiLvlLbl val="0"/>
      </c:catAx>
      <c:valAx>
        <c:axId val="2130639000"/>
        <c:scaling>
          <c:orientation val="minMax"/>
          <c:max val="1"/>
        </c:scaling>
        <c:delete val="0"/>
        <c:axPos val="l"/>
        <c:majorGridlines>
          <c:spPr>
            <a:ln>
              <a:solidFill>
                <a:schemeClr val="bg1">
                  <a:lumMod val="95000"/>
                </a:schemeClr>
              </a:solidFill>
            </a:ln>
          </c:spPr>
        </c:majorGridlines>
        <c:numFmt formatCode="0%" sourceLinked="1"/>
        <c:majorTickMark val="out"/>
        <c:minorTickMark val="none"/>
        <c:tickLblPos val="nextTo"/>
        <c:txPr>
          <a:bodyPr/>
          <a:lstStyle/>
          <a:p>
            <a:pPr>
              <a:defRPr>
                <a:solidFill>
                  <a:schemeClr val="tx1">
                    <a:lumMod val="50000"/>
                    <a:lumOff val="50000"/>
                  </a:schemeClr>
                </a:solidFill>
              </a:defRPr>
            </a:pPr>
            <a:endParaRPr lang="es-ES"/>
          </a:p>
        </c:txPr>
        <c:crossAx val="2129886168"/>
        <c:crosses val="autoZero"/>
        <c:crossBetween val="between"/>
        <c:majorUnit val="0.2"/>
      </c:valAx>
      <c:valAx>
        <c:axId val="2130640424"/>
        <c:scaling>
          <c:orientation val="minMax"/>
          <c:max val="1"/>
        </c:scaling>
        <c:delete val="1"/>
        <c:axPos val="r"/>
        <c:numFmt formatCode="0%" sourceLinked="1"/>
        <c:majorTickMark val="out"/>
        <c:minorTickMark val="none"/>
        <c:tickLblPos val="nextTo"/>
        <c:crossAx val="2130641848"/>
        <c:crosses val="max"/>
        <c:crossBetween val="between"/>
      </c:valAx>
      <c:catAx>
        <c:axId val="2130641848"/>
        <c:scaling>
          <c:orientation val="minMax"/>
        </c:scaling>
        <c:delete val="1"/>
        <c:axPos val="b"/>
        <c:numFmt formatCode="General" sourceLinked="1"/>
        <c:majorTickMark val="out"/>
        <c:minorTickMark val="none"/>
        <c:tickLblPos val="nextTo"/>
        <c:crossAx val="2130640424"/>
        <c:crosses val="autoZero"/>
        <c:auto val="1"/>
        <c:lblAlgn val="ctr"/>
        <c:lblOffset val="100"/>
        <c:noMultiLvlLbl val="0"/>
      </c:catAx>
    </c:plotArea>
    <c:plotVisOnly val="1"/>
    <c:dispBlanksAs val="gap"/>
    <c:showDLblsOverMax val="0"/>
  </c:chart>
  <c:spPr>
    <a:noFill/>
    <a:ln>
      <a:noFill/>
    </a:ln>
  </c:spPr>
  <c:printSettings>
    <c:headerFooter/>
    <c:pageMargins b="1" l="0.75" r="0.75" t="1" header="0.5" footer="0.5"/>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18"/>
    </mc:Choice>
    <mc:Fallback>
      <c:style val="18"/>
    </mc:Fallback>
  </mc:AlternateContent>
  <c:chart>
    <c:autoTitleDeleted val="0"/>
    <c:plotArea>
      <c:layout/>
      <c:radarChart>
        <c:radarStyle val="marker"/>
        <c:varyColors val="0"/>
        <c:ser>
          <c:idx val="0"/>
          <c:order val="0"/>
          <c:spPr>
            <a:ln>
              <a:solidFill>
                <a:srgbClr val="4B87CC"/>
              </a:solidFill>
            </a:ln>
          </c:spPr>
          <c:marker>
            <c:symbol val="none"/>
          </c:marker>
          <c:cat>
            <c:strRef>
              <c:f>'4.0 Género e inclusión'!$C$3:$E$6</c:f>
              <c:strCache>
                <c:ptCount val="4"/>
                <c:pt idx="0">
                  <c:v>Políticas</c:v>
                </c:pt>
                <c:pt idx="1">
                  <c:v>Implementación</c:v>
                </c:pt>
                <c:pt idx="2">
                  <c:v>Protocolos de actuación</c:v>
                </c:pt>
                <c:pt idx="3">
                  <c:v>Difusión</c:v>
                </c:pt>
              </c:strCache>
            </c:strRef>
          </c:cat>
          <c:val>
            <c:numRef>
              <c:f>'4.0 Género e inclusión'!$G$3:$G$6</c:f>
              <c:numCache>
                <c:formatCode>0.0</c:formatCode>
                <c:ptCount val="4"/>
                <c:pt idx="0">
                  <c:v>0</c:v>
                </c:pt>
                <c:pt idx="1">
                  <c:v>0</c:v>
                </c:pt>
                <c:pt idx="2">
                  <c:v>0</c:v>
                </c:pt>
                <c:pt idx="3">
                  <c:v>0</c:v>
                </c:pt>
              </c:numCache>
            </c:numRef>
          </c:val>
          <c:extLst>
            <c:ext xmlns:c16="http://schemas.microsoft.com/office/drawing/2014/chart" uri="{C3380CC4-5D6E-409C-BE32-E72D297353CC}">
              <c16:uniqueId val="{00000000-8ACD-4ACC-B2DF-5D2FD1016116}"/>
            </c:ext>
          </c:extLst>
        </c:ser>
        <c:dLbls>
          <c:showLegendKey val="0"/>
          <c:showVal val="0"/>
          <c:showCatName val="0"/>
          <c:showSerName val="0"/>
          <c:showPercent val="0"/>
          <c:showBubbleSize val="0"/>
        </c:dLbls>
        <c:axId val="2130006312"/>
        <c:axId val="2130009416"/>
      </c:radarChart>
      <c:catAx>
        <c:axId val="2130006312"/>
        <c:scaling>
          <c:orientation val="minMax"/>
        </c:scaling>
        <c:delete val="0"/>
        <c:axPos val="b"/>
        <c:majorGridlines/>
        <c:numFmt formatCode="General" sourceLinked="1"/>
        <c:majorTickMark val="out"/>
        <c:minorTickMark val="none"/>
        <c:tickLblPos val="nextTo"/>
        <c:txPr>
          <a:bodyPr/>
          <a:lstStyle/>
          <a:p>
            <a:pPr>
              <a:defRPr sz="1200"/>
            </a:pPr>
            <a:endParaRPr lang="es-ES"/>
          </a:p>
        </c:txPr>
        <c:crossAx val="2130009416"/>
        <c:crosses val="autoZero"/>
        <c:auto val="1"/>
        <c:lblAlgn val="ctr"/>
        <c:lblOffset val="100"/>
        <c:noMultiLvlLbl val="0"/>
      </c:catAx>
      <c:valAx>
        <c:axId val="2130009416"/>
        <c:scaling>
          <c:orientation val="minMax"/>
          <c:max val="4"/>
        </c:scaling>
        <c:delete val="0"/>
        <c:axPos val="l"/>
        <c:majorGridlines>
          <c:spPr>
            <a:ln>
              <a:solidFill>
                <a:schemeClr val="bg1">
                  <a:lumMod val="65000"/>
                </a:schemeClr>
              </a:solidFill>
              <a:prstDash val="dash"/>
            </a:ln>
          </c:spPr>
        </c:majorGridlines>
        <c:numFmt formatCode="0.0" sourceLinked="1"/>
        <c:majorTickMark val="cross"/>
        <c:minorTickMark val="none"/>
        <c:tickLblPos val="nextTo"/>
        <c:txPr>
          <a:bodyPr/>
          <a:lstStyle/>
          <a:p>
            <a:pPr>
              <a:defRPr>
                <a:solidFill>
                  <a:schemeClr val="tx1">
                    <a:lumMod val="65000"/>
                    <a:lumOff val="35000"/>
                  </a:schemeClr>
                </a:solidFill>
              </a:defRPr>
            </a:pPr>
            <a:endParaRPr lang="es-ES"/>
          </a:p>
        </c:txPr>
        <c:crossAx val="2130006312"/>
        <c:crosses val="autoZero"/>
        <c:crossBetween val="between"/>
        <c:minorUnit val="1"/>
      </c:valAx>
    </c:plotArea>
    <c:plotVisOnly val="1"/>
    <c:dispBlanksAs val="gap"/>
    <c:showDLblsOverMax val="0"/>
  </c:chart>
  <c:spPr>
    <a:noFill/>
    <a:ln>
      <a:noFill/>
    </a:ln>
  </c:spPr>
  <c:printSettings>
    <c:headerFooter/>
    <c:pageMargins b="1" l="0.75" r="0.75" t="1" header="0.5" footer="0.5"/>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18"/>
    </mc:Choice>
    <mc:Fallback>
      <c:style val="18"/>
    </mc:Fallback>
  </mc:AlternateContent>
  <c:chart>
    <c:autoTitleDeleted val="0"/>
    <c:plotArea>
      <c:layout/>
      <c:barChart>
        <c:barDir val="col"/>
        <c:grouping val="clustered"/>
        <c:varyColors val="0"/>
        <c:ser>
          <c:idx val="0"/>
          <c:order val="0"/>
          <c:spPr>
            <a:gradFill flip="none" rotWithShape="1">
              <a:gsLst>
                <a:gs pos="0">
                  <a:srgbClr val="E1C04E"/>
                </a:gs>
                <a:gs pos="50000">
                  <a:srgbClr val="FFD757"/>
                </a:gs>
                <a:gs pos="100000">
                  <a:srgbClr val="E1C04E"/>
                </a:gs>
              </a:gsLst>
              <a:lin ang="0" scaled="1"/>
              <a:tileRect/>
            </a:gradFill>
            <a:ln>
              <a:noFill/>
            </a:ln>
          </c:spPr>
          <c:invertIfNegative val="0"/>
          <c:dLbls>
            <c:spPr>
              <a:noFill/>
              <a:ln>
                <a:noFill/>
              </a:ln>
              <a:effectLst/>
            </c:spPr>
            <c:txPr>
              <a:bodyPr/>
              <a:lstStyle/>
              <a:p>
                <a:pPr>
                  <a:defRPr sz="1200" b="1">
                    <a:solidFill>
                      <a:srgbClr val="7F7F7F"/>
                    </a:solidFill>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'4.0 Género e inclusión'!$C$3:$E$6</c:f>
              <c:strCache>
                <c:ptCount val="4"/>
                <c:pt idx="0">
                  <c:v>Políticas</c:v>
                </c:pt>
                <c:pt idx="1">
                  <c:v>Implementación</c:v>
                </c:pt>
                <c:pt idx="2">
                  <c:v>Protocolos de actuación</c:v>
                </c:pt>
                <c:pt idx="3">
                  <c:v>Difusión</c:v>
                </c:pt>
              </c:strCache>
            </c:strRef>
          </c:cat>
          <c:val>
            <c:numRef>
              <c:f>'4.0 Género e inclusión'!$H$3:$H$6</c:f>
              <c:numCache>
                <c:formatCode>0%</c:formatCode>
                <c:ptCount val="4"/>
                <c:pt idx="0">
                  <c:v>0</c:v>
                </c:pt>
                <c:pt idx="1">
                  <c:v>0</c:v>
                </c:pt>
                <c:pt idx="2">
                  <c:v>0</c:v>
                </c:pt>
                <c:pt idx="3">
                  <c:v>0</c:v>
                </c:pt>
              </c:numCache>
            </c:numRef>
          </c:val>
          <c:extLst>
            <c:ext xmlns:c16="http://schemas.microsoft.com/office/drawing/2014/chart" uri="{C3380CC4-5D6E-409C-BE32-E72D297353CC}">
              <c16:uniqueId val="{00000000-E6C5-4F6A-A9FB-6DDCF3141BC5}"/>
            </c:ext>
          </c:extLst>
        </c:ser>
        <c:dLbls>
          <c:showLegendKey val="0"/>
          <c:showVal val="0"/>
          <c:showCatName val="0"/>
          <c:showSerName val="0"/>
          <c:showPercent val="0"/>
          <c:showBubbleSize val="0"/>
        </c:dLbls>
        <c:gapWidth val="150"/>
        <c:axId val="2130050168"/>
        <c:axId val="2130053240"/>
      </c:barChart>
      <c:barChart>
        <c:barDir val="col"/>
        <c:grouping val="clustered"/>
        <c:varyColors val="0"/>
        <c:ser>
          <c:idx val="1"/>
          <c:order val="1"/>
          <c:spPr>
            <a:noFill/>
            <a:ln w="12700" cmpd="sng">
              <a:solidFill>
                <a:srgbClr val="447DBE"/>
              </a:solidFill>
              <a:prstDash val="dash"/>
            </a:ln>
          </c:spPr>
          <c:invertIfNegative val="0"/>
          <c:cat>
            <c:strRef>
              <c:f>'4.0 Género e inclusión'!$C$3:$E$6</c:f>
              <c:strCache>
                <c:ptCount val="4"/>
                <c:pt idx="0">
                  <c:v>Políticas</c:v>
                </c:pt>
                <c:pt idx="1">
                  <c:v>Implementación</c:v>
                </c:pt>
                <c:pt idx="2">
                  <c:v>Protocolos de actuación</c:v>
                </c:pt>
                <c:pt idx="3">
                  <c:v>Difusión</c:v>
                </c:pt>
              </c:strCache>
            </c:strRef>
          </c:cat>
          <c:val>
            <c:numRef>
              <c:f>'4.0 Género e inclusión'!$I$3:$I$6</c:f>
              <c:numCache>
                <c:formatCode>0%</c:formatCode>
                <c:ptCount val="4"/>
                <c:pt idx="0">
                  <c:v>1</c:v>
                </c:pt>
                <c:pt idx="1">
                  <c:v>1</c:v>
                </c:pt>
                <c:pt idx="2">
                  <c:v>1</c:v>
                </c:pt>
                <c:pt idx="3">
                  <c:v>1</c:v>
                </c:pt>
              </c:numCache>
            </c:numRef>
          </c:val>
          <c:extLst>
            <c:ext xmlns:c16="http://schemas.microsoft.com/office/drawing/2014/chart" uri="{C3380CC4-5D6E-409C-BE32-E72D297353CC}">
              <c16:uniqueId val="{00000001-E6C5-4F6A-A9FB-6DDCF3141BC5}"/>
            </c:ext>
          </c:extLst>
        </c:ser>
        <c:dLbls>
          <c:showLegendKey val="0"/>
          <c:showVal val="0"/>
          <c:showCatName val="0"/>
          <c:showSerName val="0"/>
          <c:showPercent val="0"/>
          <c:showBubbleSize val="0"/>
        </c:dLbls>
        <c:gapWidth val="150"/>
        <c:axId val="2130059688"/>
        <c:axId val="2130056712"/>
      </c:barChart>
      <c:catAx>
        <c:axId val="2130050168"/>
        <c:scaling>
          <c:orientation val="minMax"/>
        </c:scaling>
        <c:delete val="0"/>
        <c:axPos val="b"/>
        <c:numFmt formatCode="General" sourceLinked="1"/>
        <c:majorTickMark val="out"/>
        <c:minorTickMark val="none"/>
        <c:tickLblPos val="nextTo"/>
        <c:txPr>
          <a:bodyPr/>
          <a:lstStyle/>
          <a:p>
            <a:pPr>
              <a:defRPr sz="1100"/>
            </a:pPr>
            <a:endParaRPr lang="es-ES"/>
          </a:p>
        </c:txPr>
        <c:crossAx val="2130053240"/>
        <c:crosses val="autoZero"/>
        <c:auto val="1"/>
        <c:lblAlgn val="ctr"/>
        <c:lblOffset val="100"/>
        <c:noMultiLvlLbl val="0"/>
      </c:catAx>
      <c:valAx>
        <c:axId val="2130053240"/>
        <c:scaling>
          <c:orientation val="minMax"/>
          <c:max val="1"/>
        </c:scaling>
        <c:delete val="0"/>
        <c:axPos val="l"/>
        <c:majorGridlines>
          <c:spPr>
            <a:ln>
              <a:solidFill>
                <a:schemeClr val="bg1">
                  <a:lumMod val="95000"/>
                </a:schemeClr>
              </a:solidFill>
            </a:ln>
          </c:spPr>
        </c:majorGridlines>
        <c:numFmt formatCode="0%" sourceLinked="1"/>
        <c:majorTickMark val="out"/>
        <c:minorTickMark val="none"/>
        <c:tickLblPos val="nextTo"/>
        <c:txPr>
          <a:bodyPr/>
          <a:lstStyle/>
          <a:p>
            <a:pPr>
              <a:defRPr>
                <a:solidFill>
                  <a:schemeClr val="tx1">
                    <a:lumMod val="50000"/>
                    <a:lumOff val="50000"/>
                  </a:schemeClr>
                </a:solidFill>
              </a:defRPr>
            </a:pPr>
            <a:endParaRPr lang="es-ES"/>
          </a:p>
        </c:txPr>
        <c:crossAx val="2130050168"/>
        <c:crosses val="autoZero"/>
        <c:crossBetween val="between"/>
        <c:majorUnit val="0.2"/>
      </c:valAx>
      <c:valAx>
        <c:axId val="2130056712"/>
        <c:scaling>
          <c:orientation val="minMax"/>
          <c:max val="1"/>
        </c:scaling>
        <c:delete val="1"/>
        <c:axPos val="r"/>
        <c:numFmt formatCode="0%" sourceLinked="1"/>
        <c:majorTickMark val="out"/>
        <c:minorTickMark val="none"/>
        <c:tickLblPos val="nextTo"/>
        <c:crossAx val="2130059688"/>
        <c:crosses val="max"/>
        <c:crossBetween val="between"/>
      </c:valAx>
      <c:catAx>
        <c:axId val="2130059688"/>
        <c:scaling>
          <c:orientation val="minMax"/>
        </c:scaling>
        <c:delete val="1"/>
        <c:axPos val="b"/>
        <c:numFmt formatCode="General" sourceLinked="1"/>
        <c:majorTickMark val="out"/>
        <c:minorTickMark val="none"/>
        <c:tickLblPos val="nextTo"/>
        <c:crossAx val="2130056712"/>
        <c:crosses val="autoZero"/>
        <c:auto val="1"/>
        <c:lblAlgn val="ctr"/>
        <c:lblOffset val="100"/>
        <c:noMultiLvlLbl val="0"/>
      </c:catAx>
    </c:plotArea>
    <c:plotVisOnly val="1"/>
    <c:dispBlanksAs val="gap"/>
    <c:showDLblsOverMax val="0"/>
  </c:chart>
  <c:spPr>
    <a:noFill/>
    <a:ln>
      <a:noFill/>
    </a:ln>
  </c:spPr>
  <c:printSettings>
    <c:headerFooter/>
    <c:pageMargins b="1" l="0.75" r="0.75" t="1" header="0.5" footer="0.5"/>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18"/>
    </mc:Choice>
    <mc:Fallback>
      <c:style val="18"/>
    </mc:Fallback>
  </mc:AlternateContent>
  <c:chart>
    <c:autoTitleDeleted val="0"/>
    <c:plotArea>
      <c:layout/>
      <c:radarChart>
        <c:radarStyle val="marker"/>
        <c:varyColors val="0"/>
        <c:ser>
          <c:idx val="0"/>
          <c:order val="0"/>
          <c:spPr>
            <a:ln>
              <a:solidFill>
                <a:srgbClr val="4B87CC"/>
              </a:solidFill>
            </a:ln>
          </c:spPr>
          <c:marker>
            <c:symbol val="none"/>
          </c:marker>
          <c:cat>
            <c:strRef>
              <c:f>'5.0 Capital Humano'!$C$3:$E$6</c:f>
              <c:strCache>
                <c:ptCount val="4"/>
                <c:pt idx="0">
                  <c:v>Políticas y manuales</c:v>
                </c:pt>
                <c:pt idx="1">
                  <c:v>Gestión de Recursos Humanos</c:v>
                </c:pt>
                <c:pt idx="2">
                  <c:v>Reclutamiento</c:v>
                </c:pt>
                <c:pt idx="3">
                  <c:v>Capacitación</c:v>
                </c:pt>
              </c:strCache>
            </c:strRef>
          </c:cat>
          <c:val>
            <c:numRef>
              <c:f>'5.0 Capital Humano'!$G$3:$G$6</c:f>
              <c:numCache>
                <c:formatCode>0.0</c:formatCode>
                <c:ptCount val="4"/>
                <c:pt idx="0">
                  <c:v>0</c:v>
                </c:pt>
                <c:pt idx="1">
                  <c:v>0</c:v>
                </c:pt>
                <c:pt idx="2">
                  <c:v>0</c:v>
                </c:pt>
                <c:pt idx="3">
                  <c:v>0</c:v>
                </c:pt>
              </c:numCache>
            </c:numRef>
          </c:val>
          <c:extLst>
            <c:ext xmlns:c16="http://schemas.microsoft.com/office/drawing/2014/chart" uri="{C3380CC4-5D6E-409C-BE32-E72D297353CC}">
              <c16:uniqueId val="{00000000-A0C9-4979-8F30-A302AF94FF1C}"/>
            </c:ext>
          </c:extLst>
        </c:ser>
        <c:dLbls>
          <c:showLegendKey val="0"/>
          <c:showVal val="0"/>
          <c:showCatName val="0"/>
          <c:showSerName val="0"/>
          <c:showPercent val="0"/>
          <c:showBubbleSize val="0"/>
        </c:dLbls>
        <c:axId val="2129965880"/>
        <c:axId val="2129900744"/>
      </c:radarChart>
      <c:catAx>
        <c:axId val="2129965880"/>
        <c:scaling>
          <c:orientation val="minMax"/>
        </c:scaling>
        <c:delete val="0"/>
        <c:axPos val="b"/>
        <c:majorGridlines/>
        <c:numFmt formatCode="General" sourceLinked="1"/>
        <c:majorTickMark val="out"/>
        <c:minorTickMark val="none"/>
        <c:tickLblPos val="nextTo"/>
        <c:txPr>
          <a:bodyPr/>
          <a:lstStyle/>
          <a:p>
            <a:pPr>
              <a:defRPr sz="1200"/>
            </a:pPr>
            <a:endParaRPr lang="es-ES"/>
          </a:p>
        </c:txPr>
        <c:crossAx val="2129900744"/>
        <c:crosses val="autoZero"/>
        <c:auto val="1"/>
        <c:lblAlgn val="ctr"/>
        <c:lblOffset val="100"/>
        <c:noMultiLvlLbl val="0"/>
      </c:catAx>
      <c:valAx>
        <c:axId val="2129900744"/>
        <c:scaling>
          <c:orientation val="minMax"/>
          <c:max val="4"/>
        </c:scaling>
        <c:delete val="0"/>
        <c:axPos val="l"/>
        <c:majorGridlines>
          <c:spPr>
            <a:ln>
              <a:solidFill>
                <a:schemeClr val="bg1">
                  <a:lumMod val="65000"/>
                </a:schemeClr>
              </a:solidFill>
              <a:prstDash val="dash"/>
            </a:ln>
          </c:spPr>
        </c:majorGridlines>
        <c:numFmt formatCode="0.0" sourceLinked="1"/>
        <c:majorTickMark val="cross"/>
        <c:minorTickMark val="none"/>
        <c:tickLblPos val="nextTo"/>
        <c:txPr>
          <a:bodyPr/>
          <a:lstStyle/>
          <a:p>
            <a:pPr>
              <a:defRPr>
                <a:solidFill>
                  <a:schemeClr val="tx1">
                    <a:lumMod val="65000"/>
                    <a:lumOff val="35000"/>
                  </a:schemeClr>
                </a:solidFill>
              </a:defRPr>
            </a:pPr>
            <a:endParaRPr lang="es-ES"/>
          </a:p>
        </c:txPr>
        <c:crossAx val="2129965880"/>
        <c:crosses val="autoZero"/>
        <c:crossBetween val="between"/>
        <c:minorUnit val="1"/>
      </c:valAx>
    </c:plotArea>
    <c:plotVisOnly val="1"/>
    <c:dispBlanksAs val="gap"/>
    <c:showDLblsOverMax val="0"/>
  </c:chart>
  <c:spPr>
    <a:noFill/>
    <a:ln>
      <a:noFill/>
    </a:ln>
  </c:spPr>
  <c:printSettings>
    <c:headerFooter/>
    <c:pageMargins b="1" l="0.75" r="0.75" t="1" header="0.5" footer="0.5"/>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18"/>
    </mc:Choice>
    <mc:Fallback>
      <c:style val="18"/>
    </mc:Fallback>
  </mc:AlternateContent>
  <c:chart>
    <c:autoTitleDeleted val="0"/>
    <c:plotArea>
      <c:layout/>
      <c:barChart>
        <c:barDir val="col"/>
        <c:grouping val="clustered"/>
        <c:varyColors val="0"/>
        <c:ser>
          <c:idx val="0"/>
          <c:order val="0"/>
          <c:spPr>
            <a:gradFill flip="none" rotWithShape="1">
              <a:gsLst>
                <a:gs pos="0">
                  <a:srgbClr val="E1C04E"/>
                </a:gs>
                <a:gs pos="50000">
                  <a:srgbClr val="FFD757"/>
                </a:gs>
                <a:gs pos="100000">
                  <a:srgbClr val="E1C04E"/>
                </a:gs>
              </a:gsLst>
              <a:lin ang="0" scaled="1"/>
              <a:tileRect/>
            </a:gradFill>
            <a:ln>
              <a:noFill/>
            </a:ln>
          </c:spPr>
          <c:invertIfNegative val="0"/>
          <c:dLbls>
            <c:spPr>
              <a:noFill/>
              <a:ln>
                <a:noFill/>
              </a:ln>
              <a:effectLst/>
            </c:spPr>
            <c:txPr>
              <a:bodyPr/>
              <a:lstStyle/>
              <a:p>
                <a:pPr>
                  <a:defRPr sz="1200" b="1">
                    <a:solidFill>
                      <a:srgbClr val="7F7F7F"/>
                    </a:solidFill>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'5.0 Capital Humano'!$C$3:$E$6</c:f>
              <c:strCache>
                <c:ptCount val="4"/>
                <c:pt idx="0">
                  <c:v>Políticas y manuales</c:v>
                </c:pt>
                <c:pt idx="1">
                  <c:v>Gestión de Recursos Humanos</c:v>
                </c:pt>
                <c:pt idx="2">
                  <c:v>Reclutamiento</c:v>
                </c:pt>
                <c:pt idx="3">
                  <c:v>Capacitación</c:v>
                </c:pt>
              </c:strCache>
            </c:strRef>
          </c:cat>
          <c:val>
            <c:numRef>
              <c:f>'5.0 Capital Humano'!$H$3:$H$6</c:f>
              <c:numCache>
                <c:formatCode>0%</c:formatCode>
                <c:ptCount val="4"/>
                <c:pt idx="0">
                  <c:v>0</c:v>
                </c:pt>
                <c:pt idx="1">
                  <c:v>0</c:v>
                </c:pt>
                <c:pt idx="2">
                  <c:v>0</c:v>
                </c:pt>
                <c:pt idx="3">
                  <c:v>0</c:v>
                </c:pt>
              </c:numCache>
            </c:numRef>
          </c:val>
          <c:extLst>
            <c:ext xmlns:c16="http://schemas.microsoft.com/office/drawing/2014/chart" uri="{C3380CC4-5D6E-409C-BE32-E72D297353CC}">
              <c16:uniqueId val="{00000000-32AE-401A-9601-986339953F36}"/>
            </c:ext>
          </c:extLst>
        </c:ser>
        <c:dLbls>
          <c:showLegendKey val="0"/>
          <c:showVal val="0"/>
          <c:showCatName val="0"/>
          <c:showSerName val="0"/>
          <c:showPercent val="0"/>
          <c:showBubbleSize val="0"/>
        </c:dLbls>
        <c:gapWidth val="150"/>
        <c:axId val="-2135965992"/>
        <c:axId val="-2135969464"/>
      </c:barChart>
      <c:barChart>
        <c:barDir val="col"/>
        <c:grouping val="clustered"/>
        <c:varyColors val="0"/>
        <c:ser>
          <c:idx val="1"/>
          <c:order val="1"/>
          <c:spPr>
            <a:noFill/>
            <a:ln w="12700" cmpd="sng">
              <a:solidFill>
                <a:srgbClr val="447DBE"/>
              </a:solidFill>
              <a:prstDash val="dash"/>
            </a:ln>
          </c:spPr>
          <c:invertIfNegative val="0"/>
          <c:cat>
            <c:strRef>
              <c:f>'5.0 Capital Humano'!$C$3:$E$6</c:f>
              <c:strCache>
                <c:ptCount val="4"/>
                <c:pt idx="0">
                  <c:v>Políticas y manuales</c:v>
                </c:pt>
                <c:pt idx="1">
                  <c:v>Gestión de Recursos Humanos</c:v>
                </c:pt>
                <c:pt idx="2">
                  <c:v>Reclutamiento</c:v>
                </c:pt>
                <c:pt idx="3">
                  <c:v>Capacitación</c:v>
                </c:pt>
              </c:strCache>
            </c:strRef>
          </c:cat>
          <c:val>
            <c:numRef>
              <c:f>'5.0 Capital Humano'!$I$3:$I$6</c:f>
              <c:numCache>
                <c:formatCode>0%</c:formatCode>
                <c:ptCount val="4"/>
                <c:pt idx="0">
                  <c:v>1</c:v>
                </c:pt>
                <c:pt idx="1">
                  <c:v>1</c:v>
                </c:pt>
                <c:pt idx="2">
                  <c:v>1</c:v>
                </c:pt>
                <c:pt idx="3">
                  <c:v>1</c:v>
                </c:pt>
              </c:numCache>
            </c:numRef>
          </c:val>
          <c:extLst>
            <c:ext xmlns:c16="http://schemas.microsoft.com/office/drawing/2014/chart" uri="{C3380CC4-5D6E-409C-BE32-E72D297353CC}">
              <c16:uniqueId val="{00000001-32AE-401A-9601-986339953F36}"/>
            </c:ext>
          </c:extLst>
        </c:ser>
        <c:dLbls>
          <c:showLegendKey val="0"/>
          <c:showVal val="0"/>
          <c:showCatName val="0"/>
          <c:showSerName val="0"/>
          <c:showPercent val="0"/>
          <c:showBubbleSize val="0"/>
        </c:dLbls>
        <c:gapWidth val="150"/>
        <c:axId val="-2136575496"/>
        <c:axId val="-2135979736"/>
      </c:barChart>
      <c:catAx>
        <c:axId val="-2135965992"/>
        <c:scaling>
          <c:orientation val="minMax"/>
        </c:scaling>
        <c:delete val="0"/>
        <c:axPos val="b"/>
        <c:numFmt formatCode="General" sourceLinked="1"/>
        <c:majorTickMark val="out"/>
        <c:minorTickMark val="none"/>
        <c:tickLblPos val="nextTo"/>
        <c:txPr>
          <a:bodyPr/>
          <a:lstStyle/>
          <a:p>
            <a:pPr>
              <a:defRPr sz="1100"/>
            </a:pPr>
            <a:endParaRPr lang="es-ES"/>
          </a:p>
        </c:txPr>
        <c:crossAx val="-2135969464"/>
        <c:crosses val="autoZero"/>
        <c:auto val="1"/>
        <c:lblAlgn val="ctr"/>
        <c:lblOffset val="100"/>
        <c:noMultiLvlLbl val="0"/>
      </c:catAx>
      <c:valAx>
        <c:axId val="-2135969464"/>
        <c:scaling>
          <c:orientation val="minMax"/>
          <c:max val="1"/>
        </c:scaling>
        <c:delete val="0"/>
        <c:axPos val="l"/>
        <c:majorGridlines>
          <c:spPr>
            <a:ln>
              <a:solidFill>
                <a:schemeClr val="bg1">
                  <a:lumMod val="95000"/>
                </a:schemeClr>
              </a:solidFill>
            </a:ln>
          </c:spPr>
        </c:majorGridlines>
        <c:numFmt formatCode="0%" sourceLinked="1"/>
        <c:majorTickMark val="out"/>
        <c:minorTickMark val="none"/>
        <c:tickLblPos val="nextTo"/>
        <c:txPr>
          <a:bodyPr/>
          <a:lstStyle/>
          <a:p>
            <a:pPr>
              <a:defRPr>
                <a:solidFill>
                  <a:schemeClr val="tx1">
                    <a:lumMod val="50000"/>
                    <a:lumOff val="50000"/>
                  </a:schemeClr>
                </a:solidFill>
              </a:defRPr>
            </a:pPr>
            <a:endParaRPr lang="es-ES"/>
          </a:p>
        </c:txPr>
        <c:crossAx val="-2135965992"/>
        <c:crosses val="autoZero"/>
        <c:crossBetween val="between"/>
        <c:majorUnit val="0.2"/>
      </c:valAx>
      <c:valAx>
        <c:axId val="-2135979736"/>
        <c:scaling>
          <c:orientation val="minMax"/>
          <c:max val="1"/>
        </c:scaling>
        <c:delete val="1"/>
        <c:axPos val="r"/>
        <c:numFmt formatCode="0%" sourceLinked="1"/>
        <c:majorTickMark val="out"/>
        <c:minorTickMark val="none"/>
        <c:tickLblPos val="nextTo"/>
        <c:crossAx val="-2136575496"/>
        <c:crosses val="max"/>
        <c:crossBetween val="between"/>
      </c:valAx>
      <c:catAx>
        <c:axId val="-2136575496"/>
        <c:scaling>
          <c:orientation val="minMax"/>
        </c:scaling>
        <c:delete val="1"/>
        <c:axPos val="b"/>
        <c:numFmt formatCode="General" sourceLinked="1"/>
        <c:majorTickMark val="out"/>
        <c:minorTickMark val="none"/>
        <c:tickLblPos val="nextTo"/>
        <c:crossAx val="-2135979736"/>
        <c:crosses val="autoZero"/>
        <c:auto val="1"/>
        <c:lblAlgn val="ctr"/>
        <c:lblOffset val="100"/>
        <c:noMultiLvlLbl val="0"/>
      </c:catAx>
    </c:plotArea>
    <c:plotVisOnly val="1"/>
    <c:dispBlanksAs val="gap"/>
    <c:showDLblsOverMax val="0"/>
  </c:chart>
  <c:spPr>
    <a:noFill/>
    <a:ln>
      <a:noFill/>
    </a:ln>
  </c:spPr>
  <c:printSettings>
    <c:headerFooter/>
    <c:pageMargins b="1" l="0.75" r="0.75" t="1" header="0.5" footer="0.5"/>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18"/>
    </mc:Choice>
    <mc:Fallback>
      <c:style val="18"/>
    </mc:Fallback>
  </mc:AlternateContent>
  <c:chart>
    <c:autoTitleDeleted val="0"/>
    <c:plotArea>
      <c:layout>
        <c:manualLayout>
          <c:layoutTarget val="inner"/>
          <c:xMode val="edge"/>
          <c:yMode val="edge"/>
          <c:x val="0.21212722751761301"/>
          <c:y val="0.17318237066004299"/>
          <c:w val="0.58100870285951101"/>
          <c:h val="0.740883580827564"/>
        </c:manualLayout>
      </c:layout>
      <c:radarChart>
        <c:radarStyle val="marker"/>
        <c:varyColors val="0"/>
        <c:ser>
          <c:idx val="0"/>
          <c:order val="0"/>
          <c:spPr>
            <a:ln>
              <a:solidFill>
                <a:srgbClr val="4B87CC"/>
              </a:solidFill>
            </a:ln>
          </c:spPr>
          <c:marker>
            <c:symbol val="none"/>
          </c:marker>
          <c:cat>
            <c:strRef>
              <c:f>'6.0 Monitoreo y evaluación'!$C$3:$E$5</c:f>
              <c:strCache>
                <c:ptCount val="3"/>
                <c:pt idx="0">
                  <c:v>Estrategia de monitoreo y evaluación</c:v>
                </c:pt>
                <c:pt idx="1">
                  <c:v>Aplicación de aprendizajes</c:v>
                </c:pt>
                <c:pt idx="2">
                  <c:v>Desempeño institucional</c:v>
                </c:pt>
              </c:strCache>
            </c:strRef>
          </c:cat>
          <c:val>
            <c:numRef>
              <c:f>'6.0 Monitoreo y evaluación'!$G$3:$G$5</c:f>
              <c:numCache>
                <c:formatCode>0.0</c:formatCode>
                <c:ptCount val="3"/>
                <c:pt idx="0">
                  <c:v>0</c:v>
                </c:pt>
                <c:pt idx="1">
                  <c:v>0</c:v>
                </c:pt>
                <c:pt idx="2">
                  <c:v>0</c:v>
                </c:pt>
              </c:numCache>
            </c:numRef>
          </c:val>
          <c:extLst>
            <c:ext xmlns:c16="http://schemas.microsoft.com/office/drawing/2014/chart" uri="{C3380CC4-5D6E-409C-BE32-E72D297353CC}">
              <c16:uniqueId val="{00000000-4CC3-47F4-82FC-DCA41B07E5BD}"/>
            </c:ext>
          </c:extLst>
        </c:ser>
        <c:dLbls>
          <c:showLegendKey val="0"/>
          <c:showVal val="0"/>
          <c:showCatName val="0"/>
          <c:showSerName val="0"/>
          <c:showPercent val="0"/>
          <c:showBubbleSize val="0"/>
        </c:dLbls>
        <c:axId val="-2135990808"/>
        <c:axId val="-2136024072"/>
      </c:radarChart>
      <c:catAx>
        <c:axId val="-2135990808"/>
        <c:scaling>
          <c:orientation val="minMax"/>
        </c:scaling>
        <c:delete val="0"/>
        <c:axPos val="b"/>
        <c:majorGridlines/>
        <c:numFmt formatCode="General" sourceLinked="1"/>
        <c:majorTickMark val="out"/>
        <c:minorTickMark val="none"/>
        <c:tickLblPos val="nextTo"/>
        <c:txPr>
          <a:bodyPr/>
          <a:lstStyle/>
          <a:p>
            <a:pPr>
              <a:defRPr sz="1200"/>
            </a:pPr>
            <a:endParaRPr lang="es-ES"/>
          </a:p>
        </c:txPr>
        <c:crossAx val="-2136024072"/>
        <c:crosses val="autoZero"/>
        <c:auto val="1"/>
        <c:lblAlgn val="ctr"/>
        <c:lblOffset val="100"/>
        <c:noMultiLvlLbl val="0"/>
      </c:catAx>
      <c:valAx>
        <c:axId val="-2136024072"/>
        <c:scaling>
          <c:orientation val="minMax"/>
          <c:max val="4"/>
        </c:scaling>
        <c:delete val="0"/>
        <c:axPos val="l"/>
        <c:majorGridlines>
          <c:spPr>
            <a:ln>
              <a:solidFill>
                <a:schemeClr val="bg1">
                  <a:lumMod val="65000"/>
                </a:schemeClr>
              </a:solidFill>
              <a:prstDash val="dash"/>
            </a:ln>
          </c:spPr>
        </c:majorGridlines>
        <c:numFmt formatCode="0.0" sourceLinked="1"/>
        <c:majorTickMark val="cross"/>
        <c:minorTickMark val="none"/>
        <c:tickLblPos val="nextTo"/>
        <c:txPr>
          <a:bodyPr/>
          <a:lstStyle/>
          <a:p>
            <a:pPr>
              <a:defRPr>
                <a:solidFill>
                  <a:schemeClr val="tx1">
                    <a:lumMod val="65000"/>
                    <a:lumOff val="35000"/>
                  </a:schemeClr>
                </a:solidFill>
              </a:defRPr>
            </a:pPr>
            <a:endParaRPr lang="es-ES"/>
          </a:p>
        </c:txPr>
        <c:crossAx val="-2135990808"/>
        <c:crosses val="autoZero"/>
        <c:crossBetween val="between"/>
        <c:minorUnit val="1"/>
      </c:valAx>
      <c:spPr>
        <a:noFill/>
      </c:spPr>
    </c:plotArea>
    <c:plotVisOnly val="1"/>
    <c:dispBlanksAs val="gap"/>
    <c:showDLblsOverMax val="0"/>
  </c:chart>
  <c:spPr>
    <a:noFill/>
    <a:ln>
      <a:noFill/>
    </a:ln>
  </c:spPr>
  <c:printSettings>
    <c:headerFooter/>
    <c:pageMargins b="1" l="0.75" r="0.75" t="1" header="0.5" footer="0.5"/>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18"/>
    </mc:Choice>
    <mc:Fallback>
      <c:style val="18"/>
    </mc:Fallback>
  </mc:AlternateContent>
  <c:chart>
    <c:autoTitleDeleted val="0"/>
    <c:plotArea>
      <c:layout/>
      <c:barChart>
        <c:barDir val="col"/>
        <c:grouping val="clustered"/>
        <c:varyColors val="0"/>
        <c:ser>
          <c:idx val="0"/>
          <c:order val="0"/>
          <c:spPr>
            <a:gradFill flip="none" rotWithShape="1">
              <a:gsLst>
                <a:gs pos="0">
                  <a:srgbClr val="E1C04E"/>
                </a:gs>
                <a:gs pos="50000">
                  <a:srgbClr val="FFD757"/>
                </a:gs>
                <a:gs pos="100000">
                  <a:srgbClr val="E1C04E"/>
                </a:gs>
              </a:gsLst>
              <a:lin ang="0" scaled="1"/>
              <a:tileRect/>
            </a:gradFill>
            <a:ln>
              <a:noFill/>
            </a:ln>
          </c:spPr>
          <c:invertIfNegative val="0"/>
          <c:dLbls>
            <c:spPr>
              <a:noFill/>
              <a:ln>
                <a:noFill/>
              </a:ln>
              <a:effectLst/>
            </c:spPr>
            <c:txPr>
              <a:bodyPr/>
              <a:lstStyle/>
              <a:p>
                <a:pPr>
                  <a:defRPr sz="1200" b="1">
                    <a:solidFill>
                      <a:srgbClr val="7F7F7F"/>
                    </a:solidFill>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'6.0 Monitoreo y evaluación'!$C$3:$E$5</c:f>
              <c:strCache>
                <c:ptCount val="3"/>
                <c:pt idx="0">
                  <c:v>Estrategia de monitoreo y evaluación</c:v>
                </c:pt>
                <c:pt idx="1">
                  <c:v>Aplicación de aprendizajes</c:v>
                </c:pt>
                <c:pt idx="2">
                  <c:v>Desempeño institucional</c:v>
                </c:pt>
              </c:strCache>
            </c:strRef>
          </c:cat>
          <c:val>
            <c:numRef>
              <c:f>'6.0 Monitoreo y evaluación'!$H$3:$H$5</c:f>
              <c:numCache>
                <c:formatCode>0%</c:formatCode>
                <c:ptCount val="3"/>
                <c:pt idx="0">
                  <c:v>0</c:v>
                </c:pt>
                <c:pt idx="1">
                  <c:v>0</c:v>
                </c:pt>
                <c:pt idx="2">
                  <c:v>0</c:v>
                </c:pt>
              </c:numCache>
            </c:numRef>
          </c:val>
          <c:extLst>
            <c:ext xmlns:c16="http://schemas.microsoft.com/office/drawing/2014/chart" uri="{C3380CC4-5D6E-409C-BE32-E72D297353CC}">
              <c16:uniqueId val="{00000000-F52D-4C78-A0C0-72FEAF1E9366}"/>
            </c:ext>
          </c:extLst>
        </c:ser>
        <c:dLbls>
          <c:showLegendKey val="0"/>
          <c:showVal val="0"/>
          <c:showCatName val="0"/>
          <c:showSerName val="0"/>
          <c:showPercent val="0"/>
          <c:showBubbleSize val="0"/>
        </c:dLbls>
        <c:gapWidth val="150"/>
        <c:axId val="-2136073192"/>
        <c:axId val="-2136070120"/>
      </c:barChart>
      <c:barChart>
        <c:barDir val="col"/>
        <c:grouping val="clustered"/>
        <c:varyColors val="0"/>
        <c:ser>
          <c:idx val="1"/>
          <c:order val="1"/>
          <c:spPr>
            <a:noFill/>
            <a:ln w="12700" cmpd="sng">
              <a:solidFill>
                <a:srgbClr val="447DBE"/>
              </a:solidFill>
              <a:prstDash val="dash"/>
            </a:ln>
          </c:spPr>
          <c:invertIfNegative val="0"/>
          <c:cat>
            <c:strRef>
              <c:f>'6.0 Monitoreo y evaluación'!$C$3:$E$5</c:f>
              <c:strCache>
                <c:ptCount val="3"/>
                <c:pt idx="0">
                  <c:v>Estrategia de monitoreo y evaluación</c:v>
                </c:pt>
                <c:pt idx="1">
                  <c:v>Aplicación de aprendizajes</c:v>
                </c:pt>
                <c:pt idx="2">
                  <c:v>Desempeño institucional</c:v>
                </c:pt>
              </c:strCache>
            </c:strRef>
          </c:cat>
          <c:val>
            <c:numRef>
              <c:f>'6.0 Monitoreo y evaluación'!$I$3:$I$5</c:f>
              <c:numCache>
                <c:formatCode>0%</c:formatCode>
                <c:ptCount val="3"/>
                <c:pt idx="0">
                  <c:v>1</c:v>
                </c:pt>
                <c:pt idx="1">
                  <c:v>1</c:v>
                </c:pt>
                <c:pt idx="2">
                  <c:v>1</c:v>
                </c:pt>
              </c:numCache>
            </c:numRef>
          </c:val>
          <c:extLst>
            <c:ext xmlns:c16="http://schemas.microsoft.com/office/drawing/2014/chart" uri="{C3380CC4-5D6E-409C-BE32-E72D297353CC}">
              <c16:uniqueId val="{00000001-F52D-4C78-A0C0-72FEAF1E9366}"/>
            </c:ext>
          </c:extLst>
        </c:ser>
        <c:dLbls>
          <c:showLegendKey val="0"/>
          <c:showVal val="0"/>
          <c:showCatName val="0"/>
          <c:showSerName val="0"/>
          <c:showPercent val="0"/>
          <c:showBubbleSize val="0"/>
        </c:dLbls>
        <c:gapWidth val="150"/>
        <c:axId val="-2136086648"/>
        <c:axId val="-2136066648"/>
      </c:barChart>
      <c:catAx>
        <c:axId val="-2136073192"/>
        <c:scaling>
          <c:orientation val="minMax"/>
        </c:scaling>
        <c:delete val="0"/>
        <c:axPos val="b"/>
        <c:numFmt formatCode="General" sourceLinked="1"/>
        <c:majorTickMark val="out"/>
        <c:minorTickMark val="none"/>
        <c:tickLblPos val="nextTo"/>
        <c:txPr>
          <a:bodyPr/>
          <a:lstStyle/>
          <a:p>
            <a:pPr>
              <a:defRPr sz="1100"/>
            </a:pPr>
            <a:endParaRPr lang="es-ES"/>
          </a:p>
        </c:txPr>
        <c:crossAx val="-2136070120"/>
        <c:crosses val="autoZero"/>
        <c:auto val="1"/>
        <c:lblAlgn val="ctr"/>
        <c:lblOffset val="100"/>
        <c:noMultiLvlLbl val="0"/>
      </c:catAx>
      <c:valAx>
        <c:axId val="-2136070120"/>
        <c:scaling>
          <c:orientation val="minMax"/>
          <c:max val="1"/>
        </c:scaling>
        <c:delete val="0"/>
        <c:axPos val="l"/>
        <c:majorGridlines>
          <c:spPr>
            <a:ln>
              <a:solidFill>
                <a:schemeClr val="bg1">
                  <a:lumMod val="95000"/>
                </a:schemeClr>
              </a:solidFill>
            </a:ln>
          </c:spPr>
        </c:majorGridlines>
        <c:numFmt formatCode="0%" sourceLinked="1"/>
        <c:majorTickMark val="out"/>
        <c:minorTickMark val="none"/>
        <c:tickLblPos val="nextTo"/>
        <c:txPr>
          <a:bodyPr/>
          <a:lstStyle/>
          <a:p>
            <a:pPr>
              <a:defRPr>
                <a:solidFill>
                  <a:schemeClr val="tx1">
                    <a:lumMod val="50000"/>
                    <a:lumOff val="50000"/>
                  </a:schemeClr>
                </a:solidFill>
              </a:defRPr>
            </a:pPr>
            <a:endParaRPr lang="es-ES"/>
          </a:p>
        </c:txPr>
        <c:crossAx val="-2136073192"/>
        <c:crosses val="autoZero"/>
        <c:crossBetween val="between"/>
        <c:majorUnit val="0.2"/>
      </c:valAx>
      <c:valAx>
        <c:axId val="-2136066648"/>
        <c:scaling>
          <c:orientation val="minMax"/>
          <c:max val="1"/>
        </c:scaling>
        <c:delete val="1"/>
        <c:axPos val="r"/>
        <c:numFmt formatCode="0%" sourceLinked="1"/>
        <c:majorTickMark val="out"/>
        <c:minorTickMark val="none"/>
        <c:tickLblPos val="nextTo"/>
        <c:crossAx val="-2136086648"/>
        <c:crosses val="max"/>
        <c:crossBetween val="between"/>
      </c:valAx>
      <c:catAx>
        <c:axId val="-2136086648"/>
        <c:scaling>
          <c:orientation val="minMax"/>
        </c:scaling>
        <c:delete val="1"/>
        <c:axPos val="b"/>
        <c:numFmt formatCode="General" sourceLinked="1"/>
        <c:majorTickMark val="out"/>
        <c:minorTickMark val="none"/>
        <c:tickLblPos val="nextTo"/>
        <c:crossAx val="-2136066648"/>
        <c:crosses val="autoZero"/>
        <c:auto val="1"/>
        <c:lblAlgn val="ctr"/>
        <c:lblOffset val="100"/>
        <c:noMultiLvlLbl val="0"/>
      </c:catAx>
    </c:plotArea>
    <c:plotVisOnly val="1"/>
    <c:dispBlanksAs val="gap"/>
    <c:showDLblsOverMax val="0"/>
  </c:chart>
  <c:spPr>
    <a:noFill/>
    <a:ln>
      <a:noFill/>
    </a:ln>
  </c:spPr>
  <c:printSettings>
    <c:headerFooter/>
    <c:pageMargins b="1" l="0.75" r="0.75" t="1" header="0.5" footer="0.5"/>
    <c:pageSetup/>
  </c:printSettings>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18"/>
    </mc:Choice>
    <mc:Fallback>
      <c:style val="18"/>
    </mc:Fallback>
  </mc:AlternateContent>
  <c:chart>
    <c:autoTitleDeleted val="0"/>
    <c:plotArea>
      <c:layout/>
      <c:radarChart>
        <c:radarStyle val="marker"/>
        <c:varyColors val="0"/>
        <c:ser>
          <c:idx val="0"/>
          <c:order val="0"/>
          <c:spPr>
            <a:ln>
              <a:solidFill>
                <a:srgbClr val="4B87CC"/>
              </a:solidFill>
            </a:ln>
          </c:spPr>
          <c:marker>
            <c:symbol val="none"/>
          </c:marker>
          <c:cat>
            <c:strRef>
              <c:f>'7.0 Gestión recursos'!$C$3:$E$6</c:f>
              <c:strCache>
                <c:ptCount val="4"/>
                <c:pt idx="0">
                  <c:v>Activos físicos y materiales</c:v>
                </c:pt>
                <c:pt idx="1">
                  <c:v>Gestión de información</c:v>
                </c:pt>
                <c:pt idx="2">
                  <c:v>Recursos financieros</c:v>
                </c:pt>
                <c:pt idx="3">
                  <c:v>Administración de subvenciones</c:v>
                </c:pt>
              </c:strCache>
            </c:strRef>
          </c:cat>
          <c:val>
            <c:numRef>
              <c:f>'7.0 Gestión recursos'!$G$3:$G$6</c:f>
              <c:numCache>
                <c:formatCode>0.0</c:formatCode>
                <c:ptCount val="4"/>
                <c:pt idx="0">
                  <c:v>0</c:v>
                </c:pt>
                <c:pt idx="1">
                  <c:v>0</c:v>
                </c:pt>
                <c:pt idx="2">
                  <c:v>0</c:v>
                </c:pt>
                <c:pt idx="3">
                  <c:v>0</c:v>
                </c:pt>
              </c:numCache>
            </c:numRef>
          </c:val>
          <c:extLst>
            <c:ext xmlns:c16="http://schemas.microsoft.com/office/drawing/2014/chart" uri="{C3380CC4-5D6E-409C-BE32-E72D297353CC}">
              <c16:uniqueId val="{00000000-A5A3-4E7D-A227-51C5767D6615}"/>
            </c:ext>
          </c:extLst>
        </c:ser>
        <c:dLbls>
          <c:showLegendKey val="0"/>
          <c:showVal val="0"/>
          <c:showCatName val="0"/>
          <c:showSerName val="0"/>
          <c:showPercent val="0"/>
          <c:showBubbleSize val="0"/>
        </c:dLbls>
        <c:axId val="-2136361528"/>
        <c:axId val="-2136358424"/>
      </c:radarChart>
      <c:catAx>
        <c:axId val="-2136361528"/>
        <c:scaling>
          <c:orientation val="minMax"/>
        </c:scaling>
        <c:delete val="0"/>
        <c:axPos val="b"/>
        <c:majorGridlines/>
        <c:numFmt formatCode="General" sourceLinked="1"/>
        <c:majorTickMark val="out"/>
        <c:minorTickMark val="none"/>
        <c:tickLblPos val="nextTo"/>
        <c:txPr>
          <a:bodyPr/>
          <a:lstStyle/>
          <a:p>
            <a:pPr>
              <a:defRPr sz="1200"/>
            </a:pPr>
            <a:endParaRPr lang="es-ES"/>
          </a:p>
        </c:txPr>
        <c:crossAx val="-2136358424"/>
        <c:crosses val="autoZero"/>
        <c:auto val="1"/>
        <c:lblAlgn val="ctr"/>
        <c:lblOffset val="100"/>
        <c:noMultiLvlLbl val="0"/>
      </c:catAx>
      <c:valAx>
        <c:axId val="-2136358424"/>
        <c:scaling>
          <c:orientation val="minMax"/>
          <c:max val="4"/>
        </c:scaling>
        <c:delete val="0"/>
        <c:axPos val="l"/>
        <c:majorGridlines>
          <c:spPr>
            <a:ln>
              <a:solidFill>
                <a:schemeClr val="bg1">
                  <a:lumMod val="65000"/>
                </a:schemeClr>
              </a:solidFill>
              <a:prstDash val="dash"/>
            </a:ln>
          </c:spPr>
        </c:majorGridlines>
        <c:numFmt formatCode="0.0" sourceLinked="1"/>
        <c:majorTickMark val="cross"/>
        <c:minorTickMark val="none"/>
        <c:tickLblPos val="nextTo"/>
        <c:txPr>
          <a:bodyPr/>
          <a:lstStyle/>
          <a:p>
            <a:pPr>
              <a:defRPr>
                <a:solidFill>
                  <a:schemeClr val="tx1">
                    <a:lumMod val="65000"/>
                    <a:lumOff val="35000"/>
                  </a:schemeClr>
                </a:solidFill>
              </a:defRPr>
            </a:pPr>
            <a:endParaRPr lang="es-ES"/>
          </a:p>
        </c:txPr>
        <c:crossAx val="-2136361528"/>
        <c:crosses val="autoZero"/>
        <c:crossBetween val="between"/>
        <c:minorUnit val="1"/>
      </c:valAx>
    </c:plotArea>
    <c:plotVisOnly val="1"/>
    <c:dispBlanksAs val="gap"/>
    <c:showDLblsOverMax val="0"/>
  </c:chart>
  <c:spPr>
    <a:noFill/>
    <a:ln>
      <a:noFill/>
    </a:ln>
  </c:spPr>
  <c:printSettings>
    <c:headerFooter/>
    <c:pageMargins b="1" l="0.75" r="0.75" t="1" header="0.5" footer="0.5"/>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18"/>
    </mc:Choice>
    <mc:Fallback>
      <c:style val="18"/>
    </mc:Fallback>
  </mc:AlternateContent>
  <c:chart>
    <c:autoTitleDeleted val="0"/>
    <c:plotArea>
      <c:layout/>
      <c:barChart>
        <c:barDir val="col"/>
        <c:grouping val="clustered"/>
        <c:varyColors val="0"/>
        <c:ser>
          <c:idx val="0"/>
          <c:order val="0"/>
          <c:spPr>
            <a:gradFill flip="none" rotWithShape="1">
              <a:gsLst>
                <a:gs pos="0">
                  <a:srgbClr val="E1C04E"/>
                </a:gs>
                <a:gs pos="50000">
                  <a:srgbClr val="FFD757"/>
                </a:gs>
                <a:gs pos="100000">
                  <a:srgbClr val="E1C04E"/>
                </a:gs>
              </a:gsLst>
              <a:lin ang="0" scaled="1"/>
              <a:tileRect/>
            </a:gradFill>
            <a:ln>
              <a:noFill/>
            </a:ln>
          </c:spPr>
          <c:invertIfNegative val="0"/>
          <c:dLbls>
            <c:spPr>
              <a:noFill/>
              <a:ln>
                <a:noFill/>
              </a:ln>
              <a:effectLst/>
            </c:spPr>
            <c:txPr>
              <a:bodyPr/>
              <a:lstStyle/>
              <a:p>
                <a:pPr>
                  <a:defRPr sz="1200" b="1">
                    <a:solidFill>
                      <a:srgbClr val="7F7F7F"/>
                    </a:solidFill>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'7.0 Gestión recursos'!$C$3:$E$6</c:f>
              <c:strCache>
                <c:ptCount val="4"/>
                <c:pt idx="0">
                  <c:v>Activos físicos y materiales</c:v>
                </c:pt>
                <c:pt idx="1">
                  <c:v>Gestión de información</c:v>
                </c:pt>
                <c:pt idx="2">
                  <c:v>Recursos financieros</c:v>
                </c:pt>
                <c:pt idx="3">
                  <c:v>Administración de subvenciones</c:v>
                </c:pt>
              </c:strCache>
            </c:strRef>
          </c:cat>
          <c:val>
            <c:numRef>
              <c:f>'7.0 Gestión recursos'!$H$3:$H$6</c:f>
              <c:numCache>
                <c:formatCode>0%</c:formatCode>
                <c:ptCount val="4"/>
                <c:pt idx="0">
                  <c:v>0</c:v>
                </c:pt>
                <c:pt idx="1">
                  <c:v>0</c:v>
                </c:pt>
                <c:pt idx="2">
                  <c:v>0</c:v>
                </c:pt>
                <c:pt idx="3">
                  <c:v>0</c:v>
                </c:pt>
              </c:numCache>
            </c:numRef>
          </c:val>
          <c:extLst>
            <c:ext xmlns:c16="http://schemas.microsoft.com/office/drawing/2014/chart" uri="{C3380CC4-5D6E-409C-BE32-E72D297353CC}">
              <c16:uniqueId val="{00000000-13AD-44DC-9DE5-F0EB527E27AF}"/>
            </c:ext>
          </c:extLst>
        </c:ser>
        <c:dLbls>
          <c:showLegendKey val="0"/>
          <c:showVal val="0"/>
          <c:showCatName val="0"/>
          <c:showSerName val="0"/>
          <c:showPercent val="0"/>
          <c:showBubbleSize val="0"/>
        </c:dLbls>
        <c:gapWidth val="150"/>
        <c:axId val="-2136317576"/>
        <c:axId val="-2136314504"/>
      </c:barChart>
      <c:barChart>
        <c:barDir val="col"/>
        <c:grouping val="clustered"/>
        <c:varyColors val="0"/>
        <c:ser>
          <c:idx val="1"/>
          <c:order val="1"/>
          <c:spPr>
            <a:noFill/>
            <a:ln w="12700" cmpd="sng">
              <a:solidFill>
                <a:srgbClr val="447DBE"/>
              </a:solidFill>
              <a:prstDash val="dash"/>
            </a:ln>
          </c:spPr>
          <c:invertIfNegative val="0"/>
          <c:cat>
            <c:strRef>
              <c:f>'7.0 Gestión recursos'!$C$3:$E$6</c:f>
              <c:strCache>
                <c:ptCount val="4"/>
                <c:pt idx="0">
                  <c:v>Activos físicos y materiales</c:v>
                </c:pt>
                <c:pt idx="1">
                  <c:v>Gestión de información</c:v>
                </c:pt>
                <c:pt idx="2">
                  <c:v>Recursos financieros</c:v>
                </c:pt>
                <c:pt idx="3">
                  <c:v>Administración de subvenciones</c:v>
                </c:pt>
              </c:strCache>
            </c:strRef>
          </c:cat>
          <c:val>
            <c:numRef>
              <c:f>'7.0 Gestión recursos'!$I$3:$I$6</c:f>
              <c:numCache>
                <c:formatCode>0%</c:formatCode>
                <c:ptCount val="4"/>
                <c:pt idx="0">
                  <c:v>1</c:v>
                </c:pt>
                <c:pt idx="1">
                  <c:v>1</c:v>
                </c:pt>
                <c:pt idx="2">
                  <c:v>1</c:v>
                </c:pt>
                <c:pt idx="3">
                  <c:v>1</c:v>
                </c:pt>
              </c:numCache>
            </c:numRef>
          </c:val>
          <c:extLst>
            <c:ext xmlns:c16="http://schemas.microsoft.com/office/drawing/2014/chart" uri="{C3380CC4-5D6E-409C-BE32-E72D297353CC}">
              <c16:uniqueId val="{00000001-13AD-44DC-9DE5-F0EB527E27AF}"/>
            </c:ext>
          </c:extLst>
        </c:ser>
        <c:dLbls>
          <c:showLegendKey val="0"/>
          <c:showVal val="0"/>
          <c:showCatName val="0"/>
          <c:showSerName val="0"/>
          <c:showPercent val="0"/>
          <c:showBubbleSize val="0"/>
        </c:dLbls>
        <c:gapWidth val="150"/>
        <c:axId val="-2136308056"/>
        <c:axId val="-2136311032"/>
      </c:barChart>
      <c:catAx>
        <c:axId val="-2136317576"/>
        <c:scaling>
          <c:orientation val="minMax"/>
        </c:scaling>
        <c:delete val="0"/>
        <c:axPos val="b"/>
        <c:numFmt formatCode="General" sourceLinked="1"/>
        <c:majorTickMark val="out"/>
        <c:minorTickMark val="none"/>
        <c:tickLblPos val="nextTo"/>
        <c:txPr>
          <a:bodyPr/>
          <a:lstStyle/>
          <a:p>
            <a:pPr>
              <a:defRPr sz="1100"/>
            </a:pPr>
            <a:endParaRPr lang="es-ES"/>
          </a:p>
        </c:txPr>
        <c:crossAx val="-2136314504"/>
        <c:crosses val="autoZero"/>
        <c:auto val="1"/>
        <c:lblAlgn val="ctr"/>
        <c:lblOffset val="100"/>
        <c:noMultiLvlLbl val="0"/>
      </c:catAx>
      <c:valAx>
        <c:axId val="-2136314504"/>
        <c:scaling>
          <c:orientation val="minMax"/>
          <c:max val="1"/>
        </c:scaling>
        <c:delete val="0"/>
        <c:axPos val="l"/>
        <c:majorGridlines>
          <c:spPr>
            <a:ln>
              <a:solidFill>
                <a:schemeClr val="bg1">
                  <a:lumMod val="95000"/>
                </a:schemeClr>
              </a:solidFill>
            </a:ln>
          </c:spPr>
        </c:majorGridlines>
        <c:numFmt formatCode="0%" sourceLinked="1"/>
        <c:majorTickMark val="out"/>
        <c:minorTickMark val="none"/>
        <c:tickLblPos val="nextTo"/>
        <c:txPr>
          <a:bodyPr/>
          <a:lstStyle/>
          <a:p>
            <a:pPr>
              <a:defRPr>
                <a:solidFill>
                  <a:schemeClr val="tx1">
                    <a:lumMod val="50000"/>
                    <a:lumOff val="50000"/>
                  </a:schemeClr>
                </a:solidFill>
              </a:defRPr>
            </a:pPr>
            <a:endParaRPr lang="es-ES"/>
          </a:p>
        </c:txPr>
        <c:crossAx val="-2136317576"/>
        <c:crosses val="autoZero"/>
        <c:crossBetween val="between"/>
        <c:majorUnit val="0.2"/>
      </c:valAx>
      <c:valAx>
        <c:axId val="-2136311032"/>
        <c:scaling>
          <c:orientation val="minMax"/>
          <c:max val="1"/>
        </c:scaling>
        <c:delete val="1"/>
        <c:axPos val="r"/>
        <c:numFmt formatCode="0%" sourceLinked="1"/>
        <c:majorTickMark val="out"/>
        <c:minorTickMark val="none"/>
        <c:tickLblPos val="nextTo"/>
        <c:crossAx val="-2136308056"/>
        <c:crosses val="max"/>
        <c:crossBetween val="between"/>
      </c:valAx>
      <c:catAx>
        <c:axId val="-2136308056"/>
        <c:scaling>
          <c:orientation val="minMax"/>
        </c:scaling>
        <c:delete val="1"/>
        <c:axPos val="b"/>
        <c:numFmt formatCode="General" sourceLinked="1"/>
        <c:majorTickMark val="out"/>
        <c:minorTickMark val="none"/>
        <c:tickLblPos val="nextTo"/>
        <c:crossAx val="-2136311032"/>
        <c:crosses val="autoZero"/>
        <c:auto val="1"/>
        <c:lblAlgn val="ctr"/>
        <c:lblOffset val="100"/>
        <c:noMultiLvlLbl val="0"/>
      </c:catAx>
    </c:plotArea>
    <c:plotVisOnly val="1"/>
    <c:dispBlanksAs val="gap"/>
    <c:showDLblsOverMax val="0"/>
  </c:chart>
  <c:spPr>
    <a:noFill/>
    <a:ln>
      <a:noFill/>
    </a:ln>
  </c:spPr>
  <c:printSettings>
    <c:headerFooter/>
    <c:pageMargins b="1" l="0.75" r="0.75" t="1" header="0.5" footer="0.5"/>
    <c:pageSetup/>
  </c:printSettings>
</c:chartSpace>
</file>

<file path=xl/charts/chart1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18"/>
    </mc:Choice>
    <mc:Fallback>
      <c:style val="18"/>
    </mc:Fallback>
  </mc:AlternateContent>
  <c:chart>
    <c:autoTitleDeleted val="0"/>
    <c:plotArea>
      <c:layout/>
      <c:radarChart>
        <c:radarStyle val="marker"/>
        <c:varyColors val="0"/>
        <c:ser>
          <c:idx val="0"/>
          <c:order val="0"/>
          <c:spPr>
            <a:ln>
              <a:solidFill>
                <a:srgbClr val="4B87CC"/>
              </a:solidFill>
            </a:ln>
          </c:spPr>
          <c:marker>
            <c:symbol val="none"/>
          </c:marker>
          <c:cat>
            <c:strRef>
              <c:f>'8.0 Comunicación externa'!$C$3:$E$6</c:f>
              <c:strCache>
                <c:ptCount val="4"/>
                <c:pt idx="0">
                  <c:v>Planeación</c:v>
                </c:pt>
                <c:pt idx="1">
                  <c:v>Implementación</c:v>
                </c:pt>
                <c:pt idx="2">
                  <c:v>Medición</c:v>
                </c:pt>
                <c:pt idx="3">
                  <c:v>Incidencia</c:v>
                </c:pt>
              </c:strCache>
            </c:strRef>
          </c:cat>
          <c:val>
            <c:numRef>
              <c:f>'8.0 Comunicación externa'!$G$3:$G$6</c:f>
              <c:numCache>
                <c:formatCode>0.0</c:formatCode>
                <c:ptCount val="4"/>
                <c:pt idx="0">
                  <c:v>0</c:v>
                </c:pt>
                <c:pt idx="1">
                  <c:v>0</c:v>
                </c:pt>
                <c:pt idx="2">
                  <c:v>0</c:v>
                </c:pt>
                <c:pt idx="3">
                  <c:v>0</c:v>
                </c:pt>
              </c:numCache>
            </c:numRef>
          </c:val>
          <c:extLst>
            <c:ext xmlns:c16="http://schemas.microsoft.com/office/drawing/2014/chart" uri="{C3380CC4-5D6E-409C-BE32-E72D297353CC}">
              <c16:uniqueId val="{00000000-F121-4281-9965-B06C88D1E206}"/>
            </c:ext>
          </c:extLst>
        </c:ser>
        <c:dLbls>
          <c:showLegendKey val="0"/>
          <c:showVal val="0"/>
          <c:showCatName val="0"/>
          <c:showSerName val="0"/>
          <c:showPercent val="0"/>
          <c:showBubbleSize val="0"/>
        </c:dLbls>
        <c:axId val="-2136516664"/>
        <c:axId val="-2136513560"/>
      </c:radarChart>
      <c:catAx>
        <c:axId val="-2136516664"/>
        <c:scaling>
          <c:orientation val="minMax"/>
        </c:scaling>
        <c:delete val="0"/>
        <c:axPos val="b"/>
        <c:majorGridlines/>
        <c:numFmt formatCode="General" sourceLinked="1"/>
        <c:majorTickMark val="out"/>
        <c:minorTickMark val="none"/>
        <c:tickLblPos val="nextTo"/>
        <c:txPr>
          <a:bodyPr/>
          <a:lstStyle/>
          <a:p>
            <a:pPr>
              <a:defRPr sz="1200"/>
            </a:pPr>
            <a:endParaRPr lang="es-ES"/>
          </a:p>
        </c:txPr>
        <c:crossAx val="-2136513560"/>
        <c:crosses val="autoZero"/>
        <c:auto val="1"/>
        <c:lblAlgn val="ctr"/>
        <c:lblOffset val="100"/>
        <c:noMultiLvlLbl val="0"/>
      </c:catAx>
      <c:valAx>
        <c:axId val="-2136513560"/>
        <c:scaling>
          <c:orientation val="minMax"/>
          <c:max val="4"/>
        </c:scaling>
        <c:delete val="0"/>
        <c:axPos val="l"/>
        <c:majorGridlines>
          <c:spPr>
            <a:ln>
              <a:solidFill>
                <a:schemeClr val="bg1">
                  <a:lumMod val="65000"/>
                </a:schemeClr>
              </a:solidFill>
              <a:prstDash val="dash"/>
            </a:ln>
          </c:spPr>
        </c:majorGridlines>
        <c:numFmt formatCode="0.0" sourceLinked="1"/>
        <c:majorTickMark val="cross"/>
        <c:minorTickMark val="none"/>
        <c:tickLblPos val="nextTo"/>
        <c:txPr>
          <a:bodyPr/>
          <a:lstStyle/>
          <a:p>
            <a:pPr>
              <a:defRPr>
                <a:solidFill>
                  <a:schemeClr val="tx1">
                    <a:lumMod val="65000"/>
                    <a:lumOff val="35000"/>
                  </a:schemeClr>
                </a:solidFill>
              </a:defRPr>
            </a:pPr>
            <a:endParaRPr lang="es-ES"/>
          </a:p>
        </c:txPr>
        <c:crossAx val="-2136516664"/>
        <c:crosses val="autoZero"/>
        <c:crossBetween val="between"/>
        <c:minorUnit val="1"/>
      </c:valAx>
    </c:plotArea>
    <c:plotVisOnly val="1"/>
    <c:dispBlanksAs val="gap"/>
    <c:showDLblsOverMax val="0"/>
  </c:chart>
  <c:spPr>
    <a:noFill/>
    <a:ln>
      <a:noFill/>
    </a:ln>
  </c:spPr>
  <c:printSettings>
    <c:headerFooter/>
    <c:pageMargins b="1" l="0.75" r="0.75" t="1" header="0.5" footer="0.5"/>
    <c:pageSetup/>
  </c:printSettings>
</c:chartSpace>
</file>

<file path=xl/charts/chart1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18"/>
    </mc:Choice>
    <mc:Fallback>
      <c:style val="18"/>
    </mc:Fallback>
  </mc:AlternateContent>
  <c:chart>
    <c:autoTitleDeleted val="0"/>
    <c:plotArea>
      <c:layout/>
      <c:barChart>
        <c:barDir val="col"/>
        <c:grouping val="clustered"/>
        <c:varyColors val="0"/>
        <c:ser>
          <c:idx val="0"/>
          <c:order val="0"/>
          <c:spPr>
            <a:gradFill flip="none" rotWithShape="1">
              <a:gsLst>
                <a:gs pos="0">
                  <a:srgbClr val="E1C04E"/>
                </a:gs>
                <a:gs pos="50000">
                  <a:srgbClr val="FFD757"/>
                </a:gs>
                <a:gs pos="100000">
                  <a:srgbClr val="E1C04E"/>
                </a:gs>
              </a:gsLst>
              <a:lin ang="0" scaled="1"/>
              <a:tileRect/>
            </a:gradFill>
            <a:ln>
              <a:noFill/>
            </a:ln>
          </c:spPr>
          <c:invertIfNegative val="0"/>
          <c:dLbls>
            <c:spPr>
              <a:noFill/>
              <a:ln>
                <a:noFill/>
              </a:ln>
              <a:effectLst/>
            </c:spPr>
            <c:txPr>
              <a:bodyPr/>
              <a:lstStyle/>
              <a:p>
                <a:pPr>
                  <a:defRPr sz="1200" b="1">
                    <a:solidFill>
                      <a:srgbClr val="7F7F7F"/>
                    </a:solidFill>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'8.0 Comunicación externa'!$C$3:$E$6</c:f>
              <c:strCache>
                <c:ptCount val="4"/>
                <c:pt idx="0">
                  <c:v>Planeación</c:v>
                </c:pt>
                <c:pt idx="1">
                  <c:v>Implementación</c:v>
                </c:pt>
                <c:pt idx="2">
                  <c:v>Medición</c:v>
                </c:pt>
                <c:pt idx="3">
                  <c:v>Incidencia</c:v>
                </c:pt>
              </c:strCache>
            </c:strRef>
          </c:cat>
          <c:val>
            <c:numRef>
              <c:f>'8.0 Comunicación externa'!$H$3:$H$6</c:f>
              <c:numCache>
                <c:formatCode>0%</c:formatCode>
                <c:ptCount val="4"/>
                <c:pt idx="0">
                  <c:v>0</c:v>
                </c:pt>
                <c:pt idx="1">
                  <c:v>0</c:v>
                </c:pt>
                <c:pt idx="2">
                  <c:v>0</c:v>
                </c:pt>
                <c:pt idx="3">
                  <c:v>0</c:v>
                </c:pt>
              </c:numCache>
            </c:numRef>
          </c:val>
          <c:extLst>
            <c:ext xmlns:c16="http://schemas.microsoft.com/office/drawing/2014/chart" uri="{C3380CC4-5D6E-409C-BE32-E72D297353CC}">
              <c16:uniqueId val="{00000000-E35C-431C-9A08-8046FBC0CD60}"/>
            </c:ext>
          </c:extLst>
        </c:ser>
        <c:dLbls>
          <c:showLegendKey val="0"/>
          <c:showVal val="0"/>
          <c:showCatName val="0"/>
          <c:showSerName val="0"/>
          <c:showPercent val="0"/>
          <c:showBubbleSize val="0"/>
        </c:dLbls>
        <c:gapWidth val="150"/>
        <c:axId val="-2136579880"/>
        <c:axId val="-2136592568"/>
      </c:barChart>
      <c:barChart>
        <c:barDir val="col"/>
        <c:grouping val="clustered"/>
        <c:varyColors val="0"/>
        <c:ser>
          <c:idx val="1"/>
          <c:order val="1"/>
          <c:spPr>
            <a:noFill/>
            <a:ln w="12700" cmpd="sng">
              <a:solidFill>
                <a:srgbClr val="447DBE"/>
              </a:solidFill>
              <a:prstDash val="dash"/>
            </a:ln>
          </c:spPr>
          <c:invertIfNegative val="0"/>
          <c:cat>
            <c:strRef>
              <c:f>'8.0 Comunicación externa'!$C$3:$E$6</c:f>
              <c:strCache>
                <c:ptCount val="4"/>
                <c:pt idx="0">
                  <c:v>Planeación</c:v>
                </c:pt>
                <c:pt idx="1">
                  <c:v>Implementación</c:v>
                </c:pt>
                <c:pt idx="2">
                  <c:v>Medición</c:v>
                </c:pt>
                <c:pt idx="3">
                  <c:v>Incidencia</c:v>
                </c:pt>
              </c:strCache>
            </c:strRef>
          </c:cat>
          <c:val>
            <c:numRef>
              <c:f>'8.0 Comunicación externa'!$I$3:$I$6</c:f>
              <c:numCache>
                <c:formatCode>0%</c:formatCode>
                <c:ptCount val="4"/>
                <c:pt idx="0">
                  <c:v>1</c:v>
                </c:pt>
                <c:pt idx="1">
                  <c:v>1</c:v>
                </c:pt>
                <c:pt idx="2">
                  <c:v>1</c:v>
                </c:pt>
                <c:pt idx="3">
                  <c:v>1</c:v>
                </c:pt>
              </c:numCache>
            </c:numRef>
          </c:val>
          <c:extLst>
            <c:ext xmlns:c16="http://schemas.microsoft.com/office/drawing/2014/chart" uri="{C3380CC4-5D6E-409C-BE32-E72D297353CC}">
              <c16:uniqueId val="{00000001-E35C-431C-9A08-8046FBC0CD60}"/>
            </c:ext>
          </c:extLst>
        </c:ser>
        <c:dLbls>
          <c:showLegendKey val="0"/>
          <c:showVal val="0"/>
          <c:showCatName val="0"/>
          <c:showSerName val="0"/>
          <c:showPercent val="0"/>
          <c:showBubbleSize val="0"/>
        </c:dLbls>
        <c:gapWidth val="150"/>
        <c:axId val="-2136630344"/>
        <c:axId val="-2136603080"/>
      </c:barChart>
      <c:catAx>
        <c:axId val="-2136579880"/>
        <c:scaling>
          <c:orientation val="minMax"/>
        </c:scaling>
        <c:delete val="0"/>
        <c:axPos val="b"/>
        <c:numFmt formatCode="General" sourceLinked="1"/>
        <c:majorTickMark val="out"/>
        <c:minorTickMark val="none"/>
        <c:tickLblPos val="nextTo"/>
        <c:txPr>
          <a:bodyPr/>
          <a:lstStyle/>
          <a:p>
            <a:pPr>
              <a:defRPr sz="1100"/>
            </a:pPr>
            <a:endParaRPr lang="es-ES"/>
          </a:p>
        </c:txPr>
        <c:crossAx val="-2136592568"/>
        <c:crosses val="autoZero"/>
        <c:auto val="1"/>
        <c:lblAlgn val="ctr"/>
        <c:lblOffset val="100"/>
        <c:noMultiLvlLbl val="0"/>
      </c:catAx>
      <c:valAx>
        <c:axId val="-2136592568"/>
        <c:scaling>
          <c:orientation val="minMax"/>
          <c:max val="1"/>
        </c:scaling>
        <c:delete val="0"/>
        <c:axPos val="l"/>
        <c:majorGridlines>
          <c:spPr>
            <a:ln>
              <a:solidFill>
                <a:schemeClr val="bg1">
                  <a:lumMod val="95000"/>
                </a:schemeClr>
              </a:solidFill>
            </a:ln>
          </c:spPr>
        </c:majorGridlines>
        <c:numFmt formatCode="0%" sourceLinked="1"/>
        <c:majorTickMark val="out"/>
        <c:minorTickMark val="none"/>
        <c:tickLblPos val="nextTo"/>
        <c:txPr>
          <a:bodyPr/>
          <a:lstStyle/>
          <a:p>
            <a:pPr>
              <a:defRPr>
                <a:solidFill>
                  <a:schemeClr val="tx1">
                    <a:lumMod val="50000"/>
                    <a:lumOff val="50000"/>
                  </a:schemeClr>
                </a:solidFill>
              </a:defRPr>
            </a:pPr>
            <a:endParaRPr lang="es-ES"/>
          </a:p>
        </c:txPr>
        <c:crossAx val="-2136579880"/>
        <c:crosses val="autoZero"/>
        <c:crossBetween val="between"/>
        <c:majorUnit val="0.2"/>
      </c:valAx>
      <c:valAx>
        <c:axId val="-2136603080"/>
        <c:scaling>
          <c:orientation val="minMax"/>
          <c:max val="1"/>
        </c:scaling>
        <c:delete val="1"/>
        <c:axPos val="r"/>
        <c:numFmt formatCode="0%" sourceLinked="1"/>
        <c:majorTickMark val="out"/>
        <c:minorTickMark val="none"/>
        <c:tickLblPos val="nextTo"/>
        <c:crossAx val="-2136630344"/>
        <c:crosses val="max"/>
        <c:crossBetween val="between"/>
      </c:valAx>
      <c:catAx>
        <c:axId val="-2136630344"/>
        <c:scaling>
          <c:orientation val="minMax"/>
        </c:scaling>
        <c:delete val="1"/>
        <c:axPos val="b"/>
        <c:numFmt formatCode="General" sourceLinked="1"/>
        <c:majorTickMark val="out"/>
        <c:minorTickMark val="none"/>
        <c:tickLblPos val="nextTo"/>
        <c:crossAx val="-2136603080"/>
        <c:crosses val="autoZero"/>
        <c:auto val="1"/>
        <c:lblAlgn val="ctr"/>
        <c:lblOffset val="100"/>
        <c:noMultiLvlLbl val="0"/>
      </c:catAx>
    </c:plotArea>
    <c:plotVisOnly val="1"/>
    <c:dispBlanksAs val="gap"/>
    <c:showDLblsOverMax val="0"/>
  </c:chart>
  <c:spPr>
    <a:noFill/>
    <a:ln>
      <a:noFill/>
    </a:ln>
  </c:spPr>
  <c:printSettings>
    <c:headerFooter/>
    <c:pageMargins b="1" l="0.75" r="0.75" t="1" header="0.5" footer="0.5"/>
    <c:pageSetup/>
  </c:printSettings>
</c:chartSpace>
</file>

<file path=xl/charts/chart1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18"/>
    </mc:Choice>
    <mc:Fallback>
      <c:style val="18"/>
    </mc:Fallback>
  </mc:AlternateContent>
  <c:chart>
    <c:autoTitleDeleted val="1"/>
    <c:plotArea>
      <c:layout/>
      <c:radarChart>
        <c:radarStyle val="marker"/>
        <c:varyColors val="0"/>
        <c:ser>
          <c:idx val="0"/>
          <c:order val="0"/>
          <c:tx>
            <c:strRef>
              <c:f>'Graficos OCA consolidados'!$S$4</c:f>
              <c:strCache>
                <c:ptCount val="1"/>
              </c:strCache>
            </c:strRef>
          </c:tx>
          <c:marker>
            <c:symbol val="none"/>
          </c:marker>
          <c:dLbls>
            <c:spPr>
              <a:noFill/>
              <a:ln>
                <a:noFill/>
              </a:ln>
              <a:effectLst/>
            </c:spPr>
            <c:txPr>
              <a:bodyPr/>
              <a:lstStyle/>
              <a:p>
                <a:pPr>
                  <a:defRPr b="1">
                    <a:solidFill>
                      <a:srgbClr val="FF0000"/>
                    </a:solidFill>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'Graficos OCA consolidados'!$C$5:$C$12</c:f>
              <c:strCache>
                <c:ptCount val="8"/>
                <c:pt idx="0">
                  <c:v>PLANEACIÓN Y LIDERAZGO</c:v>
                </c:pt>
                <c:pt idx="1">
                  <c:v>GESTIÓN DE PROGRAMAS</c:v>
                </c:pt>
                <c:pt idx="2">
                  <c:v>PROCESOS INTERNOS</c:v>
                </c:pt>
                <c:pt idx="3">
                  <c:v>GÉNERO E INCLUSIÓN</c:v>
                </c:pt>
                <c:pt idx="4">
                  <c:v>CAPITAL HUMANO</c:v>
                </c:pt>
                <c:pt idx="5">
                  <c:v>MONITOREO Y EVALUACIÓN</c:v>
                </c:pt>
                <c:pt idx="6">
                  <c:v>GESTIÓN DE RECURSOS DE LA ORGANIZACIÓN</c:v>
                </c:pt>
                <c:pt idx="7">
                  <c:v>COMUNICACIÓN EXTERNA</c:v>
                </c:pt>
              </c:strCache>
            </c:strRef>
          </c:cat>
          <c:val>
            <c:numRef>
              <c:f>'Graficos OCA consolidados'!$E$5:$E$12</c:f>
              <c:numCache>
                <c:formatCode>0.0</c:formatCode>
                <c:ptCount val="8"/>
                <c:pt idx="0">
                  <c:v>0</c:v>
                </c:pt>
                <c:pt idx="1">
                  <c:v>0</c:v>
                </c:pt>
                <c:pt idx="2">
                  <c:v>#N/A</c:v>
                </c:pt>
                <c:pt idx="3">
                  <c:v>0</c:v>
                </c:pt>
                <c:pt idx="4">
                  <c:v>0</c:v>
                </c:pt>
                <c:pt idx="5">
                  <c:v>0</c:v>
                </c:pt>
                <c:pt idx="6">
                  <c:v>0</c:v>
                </c:pt>
                <c:pt idx="7">
                  <c:v>0</c:v>
                </c:pt>
              </c:numCache>
            </c:numRef>
          </c:val>
          <c:extLst>
            <c:ext xmlns:c16="http://schemas.microsoft.com/office/drawing/2014/chart" uri="{C3380CC4-5D6E-409C-BE32-E72D297353CC}">
              <c16:uniqueId val="{00000000-3470-4934-8B05-9AB12B43B2EA}"/>
            </c:ext>
          </c:extLst>
        </c:ser>
        <c:dLbls>
          <c:showLegendKey val="0"/>
          <c:showVal val="1"/>
          <c:showCatName val="0"/>
          <c:showSerName val="0"/>
          <c:showPercent val="0"/>
          <c:showBubbleSize val="0"/>
        </c:dLbls>
        <c:axId val="2135300680"/>
        <c:axId val="2135150536"/>
      </c:radarChart>
      <c:catAx>
        <c:axId val="2135300680"/>
        <c:scaling>
          <c:orientation val="minMax"/>
        </c:scaling>
        <c:delete val="0"/>
        <c:axPos val="b"/>
        <c:majorGridlines/>
        <c:numFmt formatCode="General" sourceLinked="1"/>
        <c:majorTickMark val="none"/>
        <c:minorTickMark val="none"/>
        <c:tickLblPos val="nextTo"/>
        <c:spPr>
          <a:ln w="6350">
            <a:noFill/>
          </a:ln>
        </c:spPr>
        <c:txPr>
          <a:bodyPr/>
          <a:lstStyle/>
          <a:p>
            <a:pPr>
              <a:defRPr sz="1000"/>
            </a:pPr>
            <a:endParaRPr lang="es-ES"/>
          </a:p>
        </c:txPr>
        <c:crossAx val="2135150536"/>
        <c:crosses val="autoZero"/>
        <c:auto val="1"/>
        <c:lblAlgn val="ctr"/>
        <c:lblOffset val="100"/>
        <c:noMultiLvlLbl val="0"/>
      </c:catAx>
      <c:valAx>
        <c:axId val="2135150536"/>
        <c:scaling>
          <c:orientation val="minMax"/>
          <c:max val="4"/>
        </c:scaling>
        <c:delete val="0"/>
        <c:axPos val="l"/>
        <c:majorGridlines>
          <c:spPr>
            <a:ln>
              <a:solidFill>
                <a:schemeClr val="bg1">
                  <a:lumMod val="65000"/>
                </a:schemeClr>
              </a:solidFill>
              <a:prstDash val="dash"/>
            </a:ln>
          </c:spPr>
        </c:majorGridlines>
        <c:numFmt formatCode="0.0" sourceLinked="1"/>
        <c:majorTickMark val="none"/>
        <c:minorTickMark val="none"/>
        <c:tickLblPos val="nextTo"/>
        <c:txPr>
          <a:bodyPr/>
          <a:lstStyle/>
          <a:p>
            <a:pPr>
              <a:defRPr>
                <a:solidFill>
                  <a:schemeClr val="tx1">
                    <a:lumMod val="65000"/>
                    <a:lumOff val="35000"/>
                  </a:schemeClr>
                </a:solidFill>
              </a:defRPr>
            </a:pPr>
            <a:endParaRPr lang="es-ES"/>
          </a:p>
        </c:txPr>
        <c:crossAx val="2135300680"/>
        <c:crosses val="autoZero"/>
        <c:crossBetween val="between"/>
        <c:minorUnit val="1"/>
      </c:valAx>
    </c:plotArea>
    <c:plotVisOnly val="1"/>
    <c:dispBlanksAs val="gap"/>
    <c:showDLblsOverMax val="0"/>
  </c:chart>
  <c:spPr>
    <a:noFill/>
    <a:ln>
      <a:noFill/>
    </a:ln>
  </c:spPr>
  <c:printSettings>
    <c:headerFooter/>
    <c:pageMargins b="1" l="0.75" r="0.75" t="1" header="0.5" footer="0.5"/>
    <c:pageSetup/>
  </c:printSettings>
</c:chartSpace>
</file>

<file path=xl/charts/chart1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18"/>
    </mc:Choice>
    <mc:Fallback>
      <c:style val="18"/>
    </mc:Fallback>
  </mc:AlternateContent>
  <c:chart>
    <c:autoTitleDeleted val="0"/>
    <c:plotArea>
      <c:layout/>
      <c:barChart>
        <c:barDir val="col"/>
        <c:grouping val="clustered"/>
        <c:varyColors val="0"/>
        <c:ser>
          <c:idx val="0"/>
          <c:order val="0"/>
          <c:spPr>
            <a:gradFill flip="none" rotWithShape="1">
              <a:gsLst>
                <a:gs pos="0">
                  <a:srgbClr val="E1C04E"/>
                </a:gs>
                <a:gs pos="50000">
                  <a:srgbClr val="FFD757"/>
                </a:gs>
                <a:gs pos="100000">
                  <a:srgbClr val="E1C04E"/>
                </a:gs>
              </a:gsLst>
              <a:lin ang="0" scaled="1"/>
              <a:tileRect/>
            </a:gradFill>
            <a:ln>
              <a:noFill/>
            </a:ln>
          </c:spPr>
          <c:invertIfNegative val="0"/>
          <c:dLbls>
            <c:spPr>
              <a:noFill/>
              <a:ln>
                <a:noFill/>
              </a:ln>
              <a:effectLst/>
            </c:spPr>
            <c:txPr>
              <a:bodyPr/>
              <a:lstStyle/>
              <a:p>
                <a:pPr>
                  <a:defRPr sz="1200" b="1">
                    <a:solidFill>
                      <a:srgbClr val="7F7F7F"/>
                    </a:solidFill>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'Graficos OCA consolidados'!$C$5:$C$12</c:f>
              <c:strCache>
                <c:ptCount val="8"/>
                <c:pt idx="0">
                  <c:v>PLANEACIÓN Y LIDERAZGO</c:v>
                </c:pt>
                <c:pt idx="1">
                  <c:v>GESTIÓN DE PROGRAMAS</c:v>
                </c:pt>
                <c:pt idx="2">
                  <c:v>PROCESOS INTERNOS</c:v>
                </c:pt>
                <c:pt idx="3">
                  <c:v>GÉNERO E INCLUSIÓN</c:v>
                </c:pt>
                <c:pt idx="4">
                  <c:v>CAPITAL HUMANO</c:v>
                </c:pt>
                <c:pt idx="5">
                  <c:v>MONITOREO Y EVALUACIÓN</c:v>
                </c:pt>
                <c:pt idx="6">
                  <c:v>GESTIÓN DE RECURSOS DE LA ORGANIZACIÓN</c:v>
                </c:pt>
                <c:pt idx="7">
                  <c:v>COMUNICACIÓN EXTERNA</c:v>
                </c:pt>
              </c:strCache>
            </c:strRef>
          </c:cat>
          <c:val>
            <c:numRef>
              <c:f>'Graficos OCA consolidados'!$F$5:$F$12</c:f>
              <c:numCache>
                <c:formatCode>0%</c:formatCode>
                <c:ptCount val="8"/>
                <c:pt idx="0">
                  <c:v>0</c:v>
                </c:pt>
                <c:pt idx="1">
                  <c:v>0</c:v>
                </c:pt>
                <c:pt idx="2">
                  <c:v>#N/A</c:v>
                </c:pt>
                <c:pt idx="3">
                  <c:v>0</c:v>
                </c:pt>
                <c:pt idx="4">
                  <c:v>0</c:v>
                </c:pt>
                <c:pt idx="5">
                  <c:v>0</c:v>
                </c:pt>
                <c:pt idx="6">
                  <c:v>0</c:v>
                </c:pt>
                <c:pt idx="7">
                  <c:v>0</c:v>
                </c:pt>
              </c:numCache>
            </c:numRef>
          </c:val>
          <c:extLst>
            <c:ext xmlns:c16="http://schemas.microsoft.com/office/drawing/2014/chart" uri="{C3380CC4-5D6E-409C-BE32-E72D297353CC}">
              <c16:uniqueId val="{00000000-1198-425A-92F1-C468C9B6A9E6}"/>
            </c:ext>
          </c:extLst>
        </c:ser>
        <c:dLbls>
          <c:showLegendKey val="0"/>
          <c:showVal val="0"/>
          <c:showCatName val="0"/>
          <c:showSerName val="0"/>
          <c:showPercent val="0"/>
          <c:showBubbleSize val="0"/>
        </c:dLbls>
        <c:gapWidth val="150"/>
        <c:axId val="2135096552"/>
        <c:axId val="2135099624"/>
      </c:barChart>
      <c:barChart>
        <c:barDir val="col"/>
        <c:grouping val="clustered"/>
        <c:varyColors val="0"/>
        <c:ser>
          <c:idx val="1"/>
          <c:order val="1"/>
          <c:spPr>
            <a:noFill/>
            <a:ln w="12700" cmpd="sng">
              <a:solidFill>
                <a:srgbClr val="447DBE"/>
              </a:solidFill>
              <a:prstDash val="dash"/>
            </a:ln>
          </c:spPr>
          <c:invertIfNegative val="0"/>
          <c:cat>
            <c:strRef>
              <c:f>'Graficos OCA consolidados'!$C$5:$C$12</c:f>
              <c:strCache>
                <c:ptCount val="8"/>
                <c:pt idx="0">
                  <c:v>PLANEACIÓN Y LIDERAZGO</c:v>
                </c:pt>
                <c:pt idx="1">
                  <c:v>GESTIÓN DE PROGRAMAS</c:v>
                </c:pt>
                <c:pt idx="2">
                  <c:v>PROCESOS INTERNOS</c:v>
                </c:pt>
                <c:pt idx="3">
                  <c:v>GÉNERO E INCLUSIÓN</c:v>
                </c:pt>
                <c:pt idx="4">
                  <c:v>CAPITAL HUMANO</c:v>
                </c:pt>
                <c:pt idx="5">
                  <c:v>MONITOREO Y EVALUACIÓN</c:v>
                </c:pt>
                <c:pt idx="6">
                  <c:v>GESTIÓN DE RECURSOS DE LA ORGANIZACIÓN</c:v>
                </c:pt>
                <c:pt idx="7">
                  <c:v>COMUNICACIÓN EXTERNA</c:v>
                </c:pt>
              </c:strCache>
            </c:strRef>
          </c:cat>
          <c:val>
            <c:numRef>
              <c:f>'Graficos OCA consolidados'!$G$5:$G$12</c:f>
              <c:numCache>
                <c:formatCode>0%</c:formatCode>
                <c:ptCount val="8"/>
                <c:pt idx="0">
                  <c:v>1</c:v>
                </c:pt>
                <c:pt idx="1">
                  <c:v>1</c:v>
                </c:pt>
                <c:pt idx="2">
                  <c:v>1</c:v>
                </c:pt>
                <c:pt idx="3">
                  <c:v>1</c:v>
                </c:pt>
                <c:pt idx="4">
                  <c:v>1</c:v>
                </c:pt>
                <c:pt idx="5">
                  <c:v>1</c:v>
                </c:pt>
                <c:pt idx="6">
                  <c:v>1</c:v>
                </c:pt>
                <c:pt idx="7">
                  <c:v>1</c:v>
                </c:pt>
              </c:numCache>
            </c:numRef>
          </c:val>
          <c:extLst>
            <c:ext xmlns:c16="http://schemas.microsoft.com/office/drawing/2014/chart" uri="{C3380CC4-5D6E-409C-BE32-E72D297353CC}">
              <c16:uniqueId val="{00000001-1198-425A-92F1-C468C9B6A9E6}"/>
            </c:ext>
          </c:extLst>
        </c:ser>
        <c:dLbls>
          <c:showLegendKey val="0"/>
          <c:showVal val="0"/>
          <c:showCatName val="0"/>
          <c:showSerName val="0"/>
          <c:showPercent val="0"/>
          <c:showBubbleSize val="0"/>
        </c:dLbls>
        <c:gapWidth val="150"/>
        <c:axId val="2135106072"/>
        <c:axId val="2135103096"/>
      </c:barChart>
      <c:catAx>
        <c:axId val="2135096552"/>
        <c:scaling>
          <c:orientation val="minMax"/>
        </c:scaling>
        <c:delete val="0"/>
        <c:axPos val="b"/>
        <c:numFmt formatCode="General" sourceLinked="0"/>
        <c:majorTickMark val="out"/>
        <c:minorTickMark val="none"/>
        <c:tickLblPos val="nextTo"/>
        <c:txPr>
          <a:bodyPr/>
          <a:lstStyle/>
          <a:p>
            <a:pPr>
              <a:defRPr sz="1100"/>
            </a:pPr>
            <a:endParaRPr lang="es-ES"/>
          </a:p>
        </c:txPr>
        <c:crossAx val="2135099624"/>
        <c:crosses val="autoZero"/>
        <c:auto val="1"/>
        <c:lblAlgn val="ctr"/>
        <c:lblOffset val="100"/>
        <c:noMultiLvlLbl val="0"/>
      </c:catAx>
      <c:valAx>
        <c:axId val="2135099624"/>
        <c:scaling>
          <c:orientation val="minMax"/>
          <c:max val="1"/>
        </c:scaling>
        <c:delete val="0"/>
        <c:axPos val="l"/>
        <c:majorGridlines>
          <c:spPr>
            <a:ln>
              <a:solidFill>
                <a:schemeClr val="bg1">
                  <a:lumMod val="95000"/>
                </a:schemeClr>
              </a:solidFill>
            </a:ln>
          </c:spPr>
        </c:majorGridlines>
        <c:numFmt formatCode="0%" sourceLinked="1"/>
        <c:majorTickMark val="out"/>
        <c:minorTickMark val="none"/>
        <c:tickLblPos val="nextTo"/>
        <c:txPr>
          <a:bodyPr/>
          <a:lstStyle/>
          <a:p>
            <a:pPr>
              <a:defRPr>
                <a:solidFill>
                  <a:schemeClr val="tx1">
                    <a:lumMod val="50000"/>
                    <a:lumOff val="50000"/>
                  </a:schemeClr>
                </a:solidFill>
              </a:defRPr>
            </a:pPr>
            <a:endParaRPr lang="es-ES"/>
          </a:p>
        </c:txPr>
        <c:crossAx val="2135096552"/>
        <c:crosses val="autoZero"/>
        <c:crossBetween val="between"/>
        <c:majorUnit val="0.2"/>
      </c:valAx>
      <c:valAx>
        <c:axId val="2135103096"/>
        <c:scaling>
          <c:orientation val="minMax"/>
          <c:max val="1"/>
        </c:scaling>
        <c:delete val="1"/>
        <c:axPos val="r"/>
        <c:numFmt formatCode="0%" sourceLinked="1"/>
        <c:majorTickMark val="out"/>
        <c:minorTickMark val="none"/>
        <c:tickLblPos val="nextTo"/>
        <c:crossAx val="2135106072"/>
        <c:crosses val="max"/>
        <c:crossBetween val="between"/>
      </c:valAx>
      <c:catAx>
        <c:axId val="2135106072"/>
        <c:scaling>
          <c:orientation val="minMax"/>
        </c:scaling>
        <c:delete val="1"/>
        <c:axPos val="b"/>
        <c:numFmt formatCode="General" sourceLinked="1"/>
        <c:majorTickMark val="out"/>
        <c:minorTickMark val="none"/>
        <c:tickLblPos val="nextTo"/>
        <c:crossAx val="2135103096"/>
        <c:crosses val="autoZero"/>
        <c:auto val="1"/>
        <c:lblAlgn val="ctr"/>
        <c:lblOffset val="100"/>
        <c:noMultiLvlLbl val="0"/>
      </c:catAx>
    </c:plotArea>
    <c:plotVisOnly val="1"/>
    <c:dispBlanksAs val="gap"/>
    <c:showDLblsOverMax val="0"/>
  </c:chart>
  <c:spPr>
    <a:noFill/>
    <a:ln>
      <a:noFill/>
    </a:ln>
  </c:spPr>
  <c:printSettings>
    <c:headerFooter/>
    <c:pageMargins b="1" l="0.75" r="0.75" t="1" header="0.5" footer="0.5"/>
    <c:pageSetup/>
  </c:printSettings>
</c:chartSpace>
</file>

<file path=xl/charts/chart1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18"/>
    </mc:Choice>
    <mc:Fallback>
      <c:style val="18"/>
    </mc:Fallback>
  </mc:AlternateContent>
  <c:chart>
    <c:autoTitleDeleted val="0"/>
    <c:plotArea>
      <c:layout/>
      <c:barChart>
        <c:barDir val="col"/>
        <c:grouping val="clustered"/>
        <c:varyColors val="0"/>
        <c:ser>
          <c:idx val="0"/>
          <c:order val="0"/>
          <c:spPr>
            <a:gradFill flip="none" rotWithShape="1">
              <a:gsLst>
                <a:gs pos="0">
                  <a:srgbClr val="E1C04E"/>
                </a:gs>
                <a:gs pos="50000">
                  <a:srgbClr val="FFD757"/>
                </a:gs>
                <a:gs pos="100000">
                  <a:srgbClr val="E1C04E"/>
                </a:gs>
              </a:gsLst>
              <a:lin ang="0" scaled="1"/>
              <a:tileRect/>
            </a:gradFill>
            <a:ln>
              <a:noFill/>
            </a:ln>
          </c:spPr>
          <c:invertIfNegative val="0"/>
          <c:dLbls>
            <c:spPr>
              <a:noFill/>
              <a:ln>
                <a:noFill/>
              </a:ln>
              <a:effectLst/>
            </c:spPr>
            <c:txPr>
              <a:bodyPr/>
              <a:lstStyle/>
              <a:p>
                <a:pPr>
                  <a:defRPr sz="1200" b="1">
                    <a:solidFill>
                      <a:srgbClr val="7F7F7F"/>
                    </a:solidFill>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'1.0 Planeación'!$C$3:$E$6</c:f>
              <c:strCache>
                <c:ptCount val="4"/>
                <c:pt idx="0">
                  <c:v>Estrategia y planes operativos</c:v>
                </c:pt>
                <c:pt idx="1">
                  <c:v>Cultura organizacional</c:v>
                </c:pt>
                <c:pt idx="2">
                  <c:v>Estructura organizacional y mejora continua</c:v>
                </c:pt>
                <c:pt idx="3">
                  <c:v>Liderazgo y Gobernanza</c:v>
                </c:pt>
              </c:strCache>
            </c:strRef>
          </c:cat>
          <c:val>
            <c:numRef>
              <c:f>'1.0 Planeación'!$H$3:$H$6</c:f>
              <c:numCache>
                <c:formatCode>0%</c:formatCode>
                <c:ptCount val="4"/>
                <c:pt idx="0">
                  <c:v>0</c:v>
                </c:pt>
                <c:pt idx="1">
                  <c:v>0</c:v>
                </c:pt>
                <c:pt idx="2">
                  <c:v>0</c:v>
                </c:pt>
                <c:pt idx="3">
                  <c:v>0</c:v>
                </c:pt>
              </c:numCache>
            </c:numRef>
          </c:val>
          <c:extLst>
            <c:ext xmlns:c16="http://schemas.microsoft.com/office/drawing/2014/chart" uri="{C3380CC4-5D6E-409C-BE32-E72D297353CC}">
              <c16:uniqueId val="{00000000-D0D0-4A87-837F-0D78A74852E6}"/>
            </c:ext>
          </c:extLst>
        </c:ser>
        <c:dLbls>
          <c:showLegendKey val="0"/>
          <c:showVal val="0"/>
          <c:showCatName val="0"/>
          <c:showSerName val="0"/>
          <c:showPercent val="0"/>
          <c:showBubbleSize val="0"/>
        </c:dLbls>
        <c:gapWidth val="150"/>
        <c:axId val="2135076152"/>
        <c:axId val="2134901800"/>
      </c:barChart>
      <c:barChart>
        <c:barDir val="col"/>
        <c:grouping val="clustered"/>
        <c:varyColors val="0"/>
        <c:ser>
          <c:idx val="1"/>
          <c:order val="1"/>
          <c:spPr>
            <a:noFill/>
            <a:ln w="12700" cmpd="sng">
              <a:solidFill>
                <a:srgbClr val="447DBE"/>
              </a:solidFill>
              <a:prstDash val="dash"/>
            </a:ln>
          </c:spPr>
          <c:invertIfNegative val="0"/>
          <c:cat>
            <c:strRef>
              <c:f>'1.0 Planeación'!$C$3:$E$6</c:f>
              <c:strCache>
                <c:ptCount val="4"/>
                <c:pt idx="0">
                  <c:v>Estrategia y planes operativos</c:v>
                </c:pt>
                <c:pt idx="1">
                  <c:v>Cultura organizacional</c:v>
                </c:pt>
                <c:pt idx="2">
                  <c:v>Estructura organizacional y mejora continua</c:v>
                </c:pt>
                <c:pt idx="3">
                  <c:v>Liderazgo y Gobernanza</c:v>
                </c:pt>
              </c:strCache>
            </c:strRef>
          </c:cat>
          <c:val>
            <c:numRef>
              <c:f>'1.0 Planeación'!$I$3:$I$6</c:f>
              <c:numCache>
                <c:formatCode>0%</c:formatCode>
                <c:ptCount val="4"/>
                <c:pt idx="0">
                  <c:v>1</c:v>
                </c:pt>
                <c:pt idx="1">
                  <c:v>1</c:v>
                </c:pt>
                <c:pt idx="2">
                  <c:v>1</c:v>
                </c:pt>
                <c:pt idx="3">
                  <c:v>1</c:v>
                </c:pt>
              </c:numCache>
            </c:numRef>
          </c:val>
          <c:extLst>
            <c:ext xmlns:c16="http://schemas.microsoft.com/office/drawing/2014/chart" uri="{C3380CC4-5D6E-409C-BE32-E72D297353CC}">
              <c16:uniqueId val="{00000001-D0D0-4A87-837F-0D78A74852E6}"/>
            </c:ext>
          </c:extLst>
        </c:ser>
        <c:dLbls>
          <c:showLegendKey val="0"/>
          <c:showVal val="0"/>
          <c:showCatName val="0"/>
          <c:showSerName val="0"/>
          <c:showPercent val="0"/>
          <c:showBubbleSize val="0"/>
        </c:dLbls>
        <c:gapWidth val="150"/>
        <c:axId val="2134908248"/>
        <c:axId val="2134905272"/>
      </c:barChart>
      <c:catAx>
        <c:axId val="2135076152"/>
        <c:scaling>
          <c:orientation val="minMax"/>
        </c:scaling>
        <c:delete val="0"/>
        <c:axPos val="b"/>
        <c:numFmt formatCode="General" sourceLinked="1"/>
        <c:majorTickMark val="out"/>
        <c:minorTickMark val="none"/>
        <c:tickLblPos val="nextTo"/>
        <c:txPr>
          <a:bodyPr/>
          <a:lstStyle/>
          <a:p>
            <a:pPr>
              <a:defRPr sz="1100"/>
            </a:pPr>
            <a:endParaRPr lang="es-ES"/>
          </a:p>
        </c:txPr>
        <c:crossAx val="2134901800"/>
        <c:crosses val="autoZero"/>
        <c:auto val="1"/>
        <c:lblAlgn val="ctr"/>
        <c:lblOffset val="100"/>
        <c:noMultiLvlLbl val="0"/>
      </c:catAx>
      <c:valAx>
        <c:axId val="2134901800"/>
        <c:scaling>
          <c:orientation val="minMax"/>
          <c:max val="1"/>
        </c:scaling>
        <c:delete val="0"/>
        <c:axPos val="l"/>
        <c:majorGridlines>
          <c:spPr>
            <a:ln>
              <a:solidFill>
                <a:schemeClr val="bg1">
                  <a:lumMod val="95000"/>
                </a:schemeClr>
              </a:solidFill>
            </a:ln>
          </c:spPr>
        </c:majorGridlines>
        <c:numFmt formatCode="0%" sourceLinked="1"/>
        <c:majorTickMark val="out"/>
        <c:minorTickMark val="none"/>
        <c:tickLblPos val="nextTo"/>
        <c:txPr>
          <a:bodyPr/>
          <a:lstStyle/>
          <a:p>
            <a:pPr>
              <a:defRPr>
                <a:solidFill>
                  <a:schemeClr val="tx1">
                    <a:lumMod val="50000"/>
                    <a:lumOff val="50000"/>
                  </a:schemeClr>
                </a:solidFill>
              </a:defRPr>
            </a:pPr>
            <a:endParaRPr lang="es-ES"/>
          </a:p>
        </c:txPr>
        <c:crossAx val="2135076152"/>
        <c:crosses val="autoZero"/>
        <c:crossBetween val="between"/>
        <c:majorUnit val="0.2"/>
      </c:valAx>
      <c:valAx>
        <c:axId val="2134905272"/>
        <c:scaling>
          <c:orientation val="minMax"/>
          <c:max val="1"/>
        </c:scaling>
        <c:delete val="1"/>
        <c:axPos val="r"/>
        <c:numFmt formatCode="0%" sourceLinked="1"/>
        <c:majorTickMark val="out"/>
        <c:minorTickMark val="none"/>
        <c:tickLblPos val="nextTo"/>
        <c:crossAx val="2134908248"/>
        <c:crosses val="max"/>
        <c:crossBetween val="between"/>
      </c:valAx>
      <c:catAx>
        <c:axId val="2134908248"/>
        <c:scaling>
          <c:orientation val="minMax"/>
        </c:scaling>
        <c:delete val="1"/>
        <c:axPos val="b"/>
        <c:numFmt formatCode="General" sourceLinked="1"/>
        <c:majorTickMark val="out"/>
        <c:minorTickMark val="none"/>
        <c:tickLblPos val="nextTo"/>
        <c:crossAx val="2134905272"/>
        <c:crosses val="autoZero"/>
        <c:auto val="1"/>
        <c:lblAlgn val="ctr"/>
        <c:lblOffset val="100"/>
        <c:noMultiLvlLbl val="0"/>
      </c:catAx>
    </c:plotArea>
    <c:plotVisOnly val="1"/>
    <c:dispBlanksAs val="gap"/>
    <c:showDLblsOverMax val="0"/>
  </c:chart>
  <c:spPr>
    <a:noFill/>
    <a:ln>
      <a:noFill/>
    </a:ln>
  </c:spPr>
  <c:printSettings>
    <c:headerFooter/>
    <c:pageMargins b="1" l="0.75" r="0.75" t="1" header="0.5" footer="0.5"/>
    <c:pageSetup/>
  </c:printSettings>
</c:chartSpace>
</file>

<file path=xl/charts/chart2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18"/>
    </mc:Choice>
    <mc:Fallback>
      <c:style val="18"/>
    </mc:Fallback>
  </mc:AlternateContent>
  <c:chart>
    <c:autoTitleDeleted val="0"/>
    <c:plotArea>
      <c:layout/>
      <c:barChart>
        <c:barDir val="col"/>
        <c:grouping val="clustered"/>
        <c:varyColors val="0"/>
        <c:ser>
          <c:idx val="0"/>
          <c:order val="0"/>
          <c:spPr>
            <a:gradFill flip="none" rotWithShape="1">
              <a:gsLst>
                <a:gs pos="0">
                  <a:srgbClr val="E1C04E"/>
                </a:gs>
                <a:gs pos="50000">
                  <a:srgbClr val="FFD757"/>
                </a:gs>
                <a:gs pos="100000">
                  <a:srgbClr val="E1C04E"/>
                </a:gs>
              </a:gsLst>
              <a:lin ang="0" scaled="1"/>
              <a:tileRect/>
            </a:gradFill>
            <a:ln>
              <a:noFill/>
            </a:ln>
          </c:spPr>
          <c:invertIfNegative val="0"/>
          <c:dLbls>
            <c:spPr>
              <a:noFill/>
              <a:ln>
                <a:noFill/>
              </a:ln>
              <a:effectLst/>
            </c:spPr>
            <c:txPr>
              <a:bodyPr/>
              <a:lstStyle/>
              <a:p>
                <a:pPr>
                  <a:defRPr sz="1200" b="1">
                    <a:solidFill>
                      <a:srgbClr val="7F7F7F"/>
                    </a:solidFill>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'2.0 Gestión programas'!$C$3:$E$6</c:f>
              <c:strCache>
                <c:ptCount val="4"/>
                <c:pt idx="0">
                  <c:v>Vinculación y rendición de cuentas</c:v>
                </c:pt>
                <c:pt idx="1">
                  <c:v>Impacto social</c:v>
                </c:pt>
                <c:pt idx="2">
                  <c:v>Transparencia</c:v>
                </c:pt>
                <c:pt idx="3">
                  <c:v>Procuración y diversificación de fondos</c:v>
                </c:pt>
              </c:strCache>
            </c:strRef>
          </c:cat>
          <c:val>
            <c:numRef>
              <c:f>'2.0 Gestión programas'!$H$3:$H$6</c:f>
              <c:numCache>
                <c:formatCode>0%</c:formatCode>
                <c:ptCount val="4"/>
                <c:pt idx="0">
                  <c:v>0</c:v>
                </c:pt>
                <c:pt idx="1">
                  <c:v>0</c:v>
                </c:pt>
                <c:pt idx="2">
                  <c:v>0</c:v>
                </c:pt>
                <c:pt idx="3">
                  <c:v>0</c:v>
                </c:pt>
              </c:numCache>
            </c:numRef>
          </c:val>
          <c:extLst>
            <c:ext xmlns:c16="http://schemas.microsoft.com/office/drawing/2014/chart" uri="{C3380CC4-5D6E-409C-BE32-E72D297353CC}">
              <c16:uniqueId val="{00000000-FFCC-4441-BB56-4417971A54AE}"/>
            </c:ext>
          </c:extLst>
        </c:ser>
        <c:dLbls>
          <c:showLegendKey val="0"/>
          <c:showVal val="0"/>
          <c:showCatName val="0"/>
          <c:showSerName val="0"/>
          <c:showPercent val="0"/>
          <c:showBubbleSize val="0"/>
        </c:dLbls>
        <c:gapWidth val="150"/>
        <c:axId val="2134944776"/>
        <c:axId val="2134947848"/>
      </c:barChart>
      <c:barChart>
        <c:barDir val="col"/>
        <c:grouping val="clustered"/>
        <c:varyColors val="0"/>
        <c:ser>
          <c:idx val="1"/>
          <c:order val="1"/>
          <c:spPr>
            <a:noFill/>
            <a:ln w="12700" cmpd="sng">
              <a:solidFill>
                <a:srgbClr val="447DBE"/>
              </a:solidFill>
              <a:prstDash val="dash"/>
            </a:ln>
          </c:spPr>
          <c:invertIfNegative val="0"/>
          <c:cat>
            <c:strRef>
              <c:f>'2.0 Gestión programas'!$C$3:$E$6</c:f>
              <c:strCache>
                <c:ptCount val="4"/>
                <c:pt idx="0">
                  <c:v>Vinculación y rendición de cuentas</c:v>
                </c:pt>
                <c:pt idx="1">
                  <c:v>Impacto social</c:v>
                </c:pt>
                <c:pt idx="2">
                  <c:v>Transparencia</c:v>
                </c:pt>
                <c:pt idx="3">
                  <c:v>Procuración y diversificación de fondos</c:v>
                </c:pt>
              </c:strCache>
            </c:strRef>
          </c:cat>
          <c:val>
            <c:numRef>
              <c:f>'2.0 Gestión programas'!$I$3:$I$6</c:f>
              <c:numCache>
                <c:formatCode>0%</c:formatCode>
                <c:ptCount val="4"/>
                <c:pt idx="0">
                  <c:v>1</c:v>
                </c:pt>
                <c:pt idx="1">
                  <c:v>1</c:v>
                </c:pt>
                <c:pt idx="2">
                  <c:v>1</c:v>
                </c:pt>
                <c:pt idx="3">
                  <c:v>1</c:v>
                </c:pt>
              </c:numCache>
            </c:numRef>
          </c:val>
          <c:extLst>
            <c:ext xmlns:c16="http://schemas.microsoft.com/office/drawing/2014/chart" uri="{C3380CC4-5D6E-409C-BE32-E72D297353CC}">
              <c16:uniqueId val="{00000001-FFCC-4441-BB56-4417971A54AE}"/>
            </c:ext>
          </c:extLst>
        </c:ser>
        <c:dLbls>
          <c:showLegendKey val="0"/>
          <c:showVal val="0"/>
          <c:showCatName val="0"/>
          <c:showSerName val="0"/>
          <c:showPercent val="0"/>
          <c:showBubbleSize val="0"/>
        </c:dLbls>
        <c:gapWidth val="150"/>
        <c:axId val="2134954296"/>
        <c:axId val="2134951320"/>
      </c:barChart>
      <c:catAx>
        <c:axId val="2134944776"/>
        <c:scaling>
          <c:orientation val="minMax"/>
        </c:scaling>
        <c:delete val="0"/>
        <c:axPos val="b"/>
        <c:numFmt formatCode="General" sourceLinked="1"/>
        <c:majorTickMark val="out"/>
        <c:minorTickMark val="none"/>
        <c:tickLblPos val="nextTo"/>
        <c:txPr>
          <a:bodyPr/>
          <a:lstStyle/>
          <a:p>
            <a:pPr>
              <a:defRPr sz="1100"/>
            </a:pPr>
            <a:endParaRPr lang="es-ES"/>
          </a:p>
        </c:txPr>
        <c:crossAx val="2134947848"/>
        <c:crosses val="autoZero"/>
        <c:auto val="1"/>
        <c:lblAlgn val="ctr"/>
        <c:lblOffset val="100"/>
        <c:noMultiLvlLbl val="0"/>
      </c:catAx>
      <c:valAx>
        <c:axId val="2134947848"/>
        <c:scaling>
          <c:orientation val="minMax"/>
          <c:max val="1"/>
        </c:scaling>
        <c:delete val="0"/>
        <c:axPos val="l"/>
        <c:majorGridlines>
          <c:spPr>
            <a:ln>
              <a:solidFill>
                <a:schemeClr val="bg1">
                  <a:lumMod val="95000"/>
                </a:schemeClr>
              </a:solidFill>
            </a:ln>
          </c:spPr>
        </c:majorGridlines>
        <c:numFmt formatCode="0%" sourceLinked="1"/>
        <c:majorTickMark val="out"/>
        <c:minorTickMark val="none"/>
        <c:tickLblPos val="nextTo"/>
        <c:txPr>
          <a:bodyPr/>
          <a:lstStyle/>
          <a:p>
            <a:pPr>
              <a:defRPr>
                <a:solidFill>
                  <a:schemeClr val="tx1">
                    <a:lumMod val="50000"/>
                    <a:lumOff val="50000"/>
                  </a:schemeClr>
                </a:solidFill>
              </a:defRPr>
            </a:pPr>
            <a:endParaRPr lang="es-ES"/>
          </a:p>
        </c:txPr>
        <c:crossAx val="2134944776"/>
        <c:crosses val="autoZero"/>
        <c:crossBetween val="between"/>
        <c:majorUnit val="0.2"/>
      </c:valAx>
      <c:valAx>
        <c:axId val="2134951320"/>
        <c:scaling>
          <c:orientation val="minMax"/>
          <c:max val="1"/>
        </c:scaling>
        <c:delete val="1"/>
        <c:axPos val="r"/>
        <c:numFmt formatCode="0%" sourceLinked="1"/>
        <c:majorTickMark val="out"/>
        <c:minorTickMark val="none"/>
        <c:tickLblPos val="nextTo"/>
        <c:crossAx val="2134954296"/>
        <c:crosses val="max"/>
        <c:crossBetween val="between"/>
      </c:valAx>
      <c:catAx>
        <c:axId val="2134954296"/>
        <c:scaling>
          <c:orientation val="minMax"/>
        </c:scaling>
        <c:delete val="1"/>
        <c:axPos val="b"/>
        <c:numFmt formatCode="General" sourceLinked="1"/>
        <c:majorTickMark val="out"/>
        <c:minorTickMark val="none"/>
        <c:tickLblPos val="nextTo"/>
        <c:crossAx val="2134951320"/>
        <c:crosses val="autoZero"/>
        <c:auto val="1"/>
        <c:lblAlgn val="ctr"/>
        <c:lblOffset val="100"/>
        <c:noMultiLvlLbl val="0"/>
      </c:catAx>
    </c:plotArea>
    <c:plotVisOnly val="1"/>
    <c:dispBlanksAs val="gap"/>
    <c:showDLblsOverMax val="0"/>
  </c:chart>
  <c:spPr>
    <a:noFill/>
    <a:ln>
      <a:noFill/>
    </a:ln>
  </c:spPr>
  <c:printSettings>
    <c:headerFooter/>
    <c:pageMargins b="1" l="0.75" r="0.75" t="1" header="0.5" footer="0.5"/>
    <c:pageSetup/>
  </c:printSettings>
</c:chartSpace>
</file>

<file path=xl/charts/chart2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18"/>
    </mc:Choice>
    <mc:Fallback>
      <c:style val="18"/>
    </mc:Fallback>
  </mc:AlternateContent>
  <c:chart>
    <c:autoTitleDeleted val="0"/>
    <c:plotArea>
      <c:layout/>
      <c:barChart>
        <c:barDir val="col"/>
        <c:grouping val="clustered"/>
        <c:varyColors val="0"/>
        <c:ser>
          <c:idx val="0"/>
          <c:order val="0"/>
          <c:spPr>
            <a:gradFill flip="none" rotWithShape="1">
              <a:gsLst>
                <a:gs pos="0">
                  <a:srgbClr val="E1C04E"/>
                </a:gs>
                <a:gs pos="50000">
                  <a:srgbClr val="FFD757"/>
                </a:gs>
                <a:gs pos="100000">
                  <a:srgbClr val="E1C04E"/>
                </a:gs>
              </a:gsLst>
              <a:lin ang="0" scaled="1"/>
              <a:tileRect/>
            </a:gradFill>
            <a:ln>
              <a:noFill/>
            </a:ln>
          </c:spPr>
          <c:invertIfNegative val="0"/>
          <c:dLbls>
            <c:spPr>
              <a:noFill/>
              <a:ln>
                <a:noFill/>
              </a:ln>
              <a:effectLst/>
            </c:spPr>
            <c:txPr>
              <a:bodyPr/>
              <a:lstStyle/>
              <a:p>
                <a:pPr>
                  <a:defRPr sz="1200" b="1">
                    <a:solidFill>
                      <a:srgbClr val="7F7F7F"/>
                    </a:solidFill>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'3.0 Procesos'!$C$3:$E$6</c:f>
              <c:strCache>
                <c:ptCount val="4"/>
                <c:pt idx="0">
                  <c:v>Procesos fundamentales</c:v>
                </c:pt>
                <c:pt idx="1">
                  <c:v>Procesos administrativos</c:v>
                </c:pt>
                <c:pt idx="2">
                  <c:v>Indicadores</c:v>
                </c:pt>
                <c:pt idx="3">
                  <c:v>Mejora Continua</c:v>
                </c:pt>
              </c:strCache>
            </c:strRef>
          </c:cat>
          <c:val>
            <c:numRef>
              <c:f>'3.0 Procesos'!$H$3:$H$6</c:f>
              <c:numCache>
                <c:formatCode>0%</c:formatCode>
                <c:ptCount val="4"/>
                <c:pt idx="0">
                  <c:v>#N/A</c:v>
                </c:pt>
                <c:pt idx="1">
                  <c:v>#N/A</c:v>
                </c:pt>
                <c:pt idx="2">
                  <c:v>0</c:v>
                </c:pt>
                <c:pt idx="3">
                  <c:v>0</c:v>
                </c:pt>
              </c:numCache>
            </c:numRef>
          </c:val>
          <c:extLst>
            <c:ext xmlns:c16="http://schemas.microsoft.com/office/drawing/2014/chart" uri="{C3380CC4-5D6E-409C-BE32-E72D297353CC}">
              <c16:uniqueId val="{00000000-CE57-4588-9378-752E828E927B}"/>
            </c:ext>
          </c:extLst>
        </c:ser>
        <c:dLbls>
          <c:showLegendKey val="0"/>
          <c:showVal val="0"/>
          <c:showCatName val="0"/>
          <c:showSerName val="0"/>
          <c:showPercent val="0"/>
          <c:showBubbleSize val="0"/>
        </c:dLbls>
        <c:gapWidth val="150"/>
        <c:axId val="2134990984"/>
        <c:axId val="2134994056"/>
      </c:barChart>
      <c:barChart>
        <c:barDir val="col"/>
        <c:grouping val="clustered"/>
        <c:varyColors val="0"/>
        <c:ser>
          <c:idx val="1"/>
          <c:order val="1"/>
          <c:spPr>
            <a:noFill/>
            <a:ln w="12700" cmpd="sng">
              <a:solidFill>
                <a:srgbClr val="447DBE"/>
              </a:solidFill>
              <a:prstDash val="dash"/>
            </a:ln>
          </c:spPr>
          <c:invertIfNegative val="0"/>
          <c:cat>
            <c:strRef>
              <c:f>'3.0 Procesos'!$C$3:$E$6</c:f>
              <c:strCache>
                <c:ptCount val="4"/>
                <c:pt idx="0">
                  <c:v>Procesos fundamentales</c:v>
                </c:pt>
                <c:pt idx="1">
                  <c:v>Procesos administrativos</c:v>
                </c:pt>
                <c:pt idx="2">
                  <c:v>Indicadores</c:v>
                </c:pt>
                <c:pt idx="3">
                  <c:v>Mejora Continua</c:v>
                </c:pt>
              </c:strCache>
            </c:strRef>
          </c:cat>
          <c:val>
            <c:numRef>
              <c:f>'3.0 Procesos'!$I$3:$I$6</c:f>
              <c:numCache>
                <c:formatCode>0%</c:formatCode>
                <c:ptCount val="4"/>
                <c:pt idx="0">
                  <c:v>1</c:v>
                </c:pt>
                <c:pt idx="1">
                  <c:v>1</c:v>
                </c:pt>
                <c:pt idx="2">
                  <c:v>1</c:v>
                </c:pt>
                <c:pt idx="3">
                  <c:v>1</c:v>
                </c:pt>
              </c:numCache>
            </c:numRef>
          </c:val>
          <c:extLst>
            <c:ext xmlns:c16="http://schemas.microsoft.com/office/drawing/2014/chart" uri="{C3380CC4-5D6E-409C-BE32-E72D297353CC}">
              <c16:uniqueId val="{00000001-CE57-4588-9378-752E828E927B}"/>
            </c:ext>
          </c:extLst>
        </c:ser>
        <c:dLbls>
          <c:showLegendKey val="0"/>
          <c:showVal val="0"/>
          <c:showCatName val="0"/>
          <c:showSerName val="0"/>
          <c:showPercent val="0"/>
          <c:showBubbleSize val="0"/>
        </c:dLbls>
        <c:gapWidth val="150"/>
        <c:axId val="2135000504"/>
        <c:axId val="2134997528"/>
      </c:barChart>
      <c:catAx>
        <c:axId val="2134990984"/>
        <c:scaling>
          <c:orientation val="minMax"/>
        </c:scaling>
        <c:delete val="0"/>
        <c:axPos val="b"/>
        <c:numFmt formatCode="General" sourceLinked="1"/>
        <c:majorTickMark val="out"/>
        <c:minorTickMark val="none"/>
        <c:tickLblPos val="nextTo"/>
        <c:txPr>
          <a:bodyPr/>
          <a:lstStyle/>
          <a:p>
            <a:pPr>
              <a:defRPr sz="1100"/>
            </a:pPr>
            <a:endParaRPr lang="es-ES"/>
          </a:p>
        </c:txPr>
        <c:crossAx val="2134994056"/>
        <c:crosses val="autoZero"/>
        <c:auto val="1"/>
        <c:lblAlgn val="ctr"/>
        <c:lblOffset val="100"/>
        <c:noMultiLvlLbl val="0"/>
      </c:catAx>
      <c:valAx>
        <c:axId val="2134994056"/>
        <c:scaling>
          <c:orientation val="minMax"/>
          <c:max val="1"/>
        </c:scaling>
        <c:delete val="0"/>
        <c:axPos val="l"/>
        <c:majorGridlines>
          <c:spPr>
            <a:ln>
              <a:solidFill>
                <a:schemeClr val="bg1">
                  <a:lumMod val="95000"/>
                </a:schemeClr>
              </a:solidFill>
            </a:ln>
          </c:spPr>
        </c:majorGridlines>
        <c:numFmt formatCode="0%" sourceLinked="1"/>
        <c:majorTickMark val="out"/>
        <c:minorTickMark val="none"/>
        <c:tickLblPos val="nextTo"/>
        <c:txPr>
          <a:bodyPr/>
          <a:lstStyle/>
          <a:p>
            <a:pPr>
              <a:defRPr>
                <a:solidFill>
                  <a:schemeClr val="tx1">
                    <a:lumMod val="50000"/>
                    <a:lumOff val="50000"/>
                  </a:schemeClr>
                </a:solidFill>
              </a:defRPr>
            </a:pPr>
            <a:endParaRPr lang="es-ES"/>
          </a:p>
        </c:txPr>
        <c:crossAx val="2134990984"/>
        <c:crosses val="autoZero"/>
        <c:crossBetween val="between"/>
        <c:majorUnit val="0.2"/>
      </c:valAx>
      <c:valAx>
        <c:axId val="2134997528"/>
        <c:scaling>
          <c:orientation val="minMax"/>
          <c:max val="1"/>
        </c:scaling>
        <c:delete val="1"/>
        <c:axPos val="r"/>
        <c:numFmt formatCode="0%" sourceLinked="1"/>
        <c:majorTickMark val="out"/>
        <c:minorTickMark val="none"/>
        <c:tickLblPos val="nextTo"/>
        <c:crossAx val="2135000504"/>
        <c:crosses val="max"/>
        <c:crossBetween val="between"/>
      </c:valAx>
      <c:catAx>
        <c:axId val="2135000504"/>
        <c:scaling>
          <c:orientation val="minMax"/>
        </c:scaling>
        <c:delete val="1"/>
        <c:axPos val="b"/>
        <c:numFmt formatCode="General" sourceLinked="1"/>
        <c:majorTickMark val="out"/>
        <c:minorTickMark val="none"/>
        <c:tickLblPos val="nextTo"/>
        <c:crossAx val="2134997528"/>
        <c:crosses val="autoZero"/>
        <c:auto val="1"/>
        <c:lblAlgn val="ctr"/>
        <c:lblOffset val="100"/>
        <c:noMultiLvlLbl val="0"/>
      </c:catAx>
    </c:plotArea>
    <c:plotVisOnly val="1"/>
    <c:dispBlanksAs val="gap"/>
    <c:showDLblsOverMax val="0"/>
  </c:chart>
  <c:spPr>
    <a:noFill/>
    <a:ln>
      <a:noFill/>
    </a:ln>
  </c:spPr>
  <c:printSettings>
    <c:headerFooter/>
    <c:pageMargins b="1" l="0.75" r="0.75" t="1" header="0.5" footer="0.5"/>
    <c:pageSetup/>
  </c:printSettings>
</c:chartSpace>
</file>

<file path=xl/charts/chart2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18"/>
    </mc:Choice>
    <mc:Fallback>
      <c:style val="18"/>
    </mc:Fallback>
  </mc:AlternateContent>
  <c:chart>
    <c:autoTitleDeleted val="0"/>
    <c:plotArea>
      <c:layout/>
      <c:barChart>
        <c:barDir val="col"/>
        <c:grouping val="clustered"/>
        <c:varyColors val="0"/>
        <c:ser>
          <c:idx val="0"/>
          <c:order val="0"/>
          <c:spPr>
            <a:gradFill flip="none" rotWithShape="1">
              <a:gsLst>
                <a:gs pos="0">
                  <a:srgbClr val="E1C04E"/>
                </a:gs>
                <a:gs pos="50000">
                  <a:srgbClr val="FFD757"/>
                </a:gs>
                <a:gs pos="100000">
                  <a:srgbClr val="E1C04E"/>
                </a:gs>
              </a:gsLst>
              <a:lin ang="0" scaled="1"/>
              <a:tileRect/>
            </a:gradFill>
            <a:ln>
              <a:noFill/>
            </a:ln>
          </c:spPr>
          <c:invertIfNegative val="0"/>
          <c:dLbls>
            <c:spPr>
              <a:noFill/>
              <a:ln>
                <a:noFill/>
              </a:ln>
              <a:effectLst/>
            </c:spPr>
            <c:txPr>
              <a:bodyPr/>
              <a:lstStyle/>
              <a:p>
                <a:pPr>
                  <a:defRPr sz="1200" b="1">
                    <a:solidFill>
                      <a:srgbClr val="7F7F7F"/>
                    </a:solidFill>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'4.0 Género e inclusión'!$C$3:$E$6</c:f>
              <c:strCache>
                <c:ptCount val="4"/>
                <c:pt idx="0">
                  <c:v>Políticas</c:v>
                </c:pt>
                <c:pt idx="1">
                  <c:v>Implementación</c:v>
                </c:pt>
                <c:pt idx="2">
                  <c:v>Protocolos de actuación</c:v>
                </c:pt>
                <c:pt idx="3">
                  <c:v>Difusión</c:v>
                </c:pt>
              </c:strCache>
            </c:strRef>
          </c:cat>
          <c:val>
            <c:numRef>
              <c:f>'4.0 Género e inclusión'!$H$3:$H$6</c:f>
              <c:numCache>
                <c:formatCode>0%</c:formatCode>
                <c:ptCount val="4"/>
                <c:pt idx="0">
                  <c:v>0</c:v>
                </c:pt>
                <c:pt idx="1">
                  <c:v>0</c:v>
                </c:pt>
                <c:pt idx="2">
                  <c:v>0</c:v>
                </c:pt>
                <c:pt idx="3">
                  <c:v>0</c:v>
                </c:pt>
              </c:numCache>
            </c:numRef>
          </c:val>
          <c:extLst>
            <c:ext xmlns:c16="http://schemas.microsoft.com/office/drawing/2014/chart" uri="{C3380CC4-5D6E-409C-BE32-E72D297353CC}">
              <c16:uniqueId val="{00000000-548F-48F4-96BF-6C7EA005F576}"/>
            </c:ext>
          </c:extLst>
        </c:ser>
        <c:dLbls>
          <c:showLegendKey val="0"/>
          <c:showVal val="0"/>
          <c:showCatName val="0"/>
          <c:showSerName val="0"/>
          <c:showPercent val="0"/>
          <c:showBubbleSize val="0"/>
        </c:dLbls>
        <c:gapWidth val="150"/>
        <c:axId val="2135037160"/>
        <c:axId val="2135040232"/>
      </c:barChart>
      <c:barChart>
        <c:barDir val="col"/>
        <c:grouping val="clustered"/>
        <c:varyColors val="0"/>
        <c:ser>
          <c:idx val="1"/>
          <c:order val="1"/>
          <c:spPr>
            <a:noFill/>
            <a:ln w="12700" cmpd="sng">
              <a:solidFill>
                <a:srgbClr val="447DBE"/>
              </a:solidFill>
              <a:prstDash val="dash"/>
            </a:ln>
          </c:spPr>
          <c:invertIfNegative val="0"/>
          <c:cat>
            <c:strRef>
              <c:f>'4.0 Género e inclusión'!$C$3:$E$6</c:f>
              <c:strCache>
                <c:ptCount val="4"/>
                <c:pt idx="0">
                  <c:v>Políticas</c:v>
                </c:pt>
                <c:pt idx="1">
                  <c:v>Implementación</c:v>
                </c:pt>
                <c:pt idx="2">
                  <c:v>Protocolos de actuación</c:v>
                </c:pt>
                <c:pt idx="3">
                  <c:v>Difusión</c:v>
                </c:pt>
              </c:strCache>
            </c:strRef>
          </c:cat>
          <c:val>
            <c:numRef>
              <c:f>'4.0 Género e inclusión'!$I$3:$I$6</c:f>
              <c:numCache>
                <c:formatCode>0%</c:formatCode>
                <c:ptCount val="4"/>
                <c:pt idx="0">
                  <c:v>1</c:v>
                </c:pt>
                <c:pt idx="1">
                  <c:v>1</c:v>
                </c:pt>
                <c:pt idx="2">
                  <c:v>1</c:v>
                </c:pt>
                <c:pt idx="3">
                  <c:v>1</c:v>
                </c:pt>
              </c:numCache>
            </c:numRef>
          </c:val>
          <c:extLst>
            <c:ext xmlns:c16="http://schemas.microsoft.com/office/drawing/2014/chart" uri="{C3380CC4-5D6E-409C-BE32-E72D297353CC}">
              <c16:uniqueId val="{00000001-548F-48F4-96BF-6C7EA005F576}"/>
            </c:ext>
          </c:extLst>
        </c:ser>
        <c:dLbls>
          <c:showLegendKey val="0"/>
          <c:showVal val="0"/>
          <c:showCatName val="0"/>
          <c:showSerName val="0"/>
          <c:showPercent val="0"/>
          <c:showBubbleSize val="0"/>
        </c:dLbls>
        <c:gapWidth val="150"/>
        <c:axId val="2135046680"/>
        <c:axId val="2135043704"/>
      </c:barChart>
      <c:catAx>
        <c:axId val="2135037160"/>
        <c:scaling>
          <c:orientation val="minMax"/>
        </c:scaling>
        <c:delete val="0"/>
        <c:axPos val="b"/>
        <c:numFmt formatCode="General" sourceLinked="1"/>
        <c:majorTickMark val="out"/>
        <c:minorTickMark val="none"/>
        <c:tickLblPos val="nextTo"/>
        <c:txPr>
          <a:bodyPr/>
          <a:lstStyle/>
          <a:p>
            <a:pPr>
              <a:defRPr sz="1100"/>
            </a:pPr>
            <a:endParaRPr lang="es-ES"/>
          </a:p>
        </c:txPr>
        <c:crossAx val="2135040232"/>
        <c:crosses val="autoZero"/>
        <c:auto val="1"/>
        <c:lblAlgn val="ctr"/>
        <c:lblOffset val="100"/>
        <c:noMultiLvlLbl val="0"/>
      </c:catAx>
      <c:valAx>
        <c:axId val="2135040232"/>
        <c:scaling>
          <c:orientation val="minMax"/>
          <c:max val="1"/>
        </c:scaling>
        <c:delete val="0"/>
        <c:axPos val="l"/>
        <c:majorGridlines>
          <c:spPr>
            <a:ln>
              <a:solidFill>
                <a:schemeClr val="bg1">
                  <a:lumMod val="95000"/>
                </a:schemeClr>
              </a:solidFill>
            </a:ln>
          </c:spPr>
        </c:majorGridlines>
        <c:numFmt formatCode="0%" sourceLinked="1"/>
        <c:majorTickMark val="out"/>
        <c:minorTickMark val="none"/>
        <c:tickLblPos val="nextTo"/>
        <c:txPr>
          <a:bodyPr/>
          <a:lstStyle/>
          <a:p>
            <a:pPr>
              <a:defRPr>
                <a:solidFill>
                  <a:schemeClr val="tx1">
                    <a:lumMod val="50000"/>
                    <a:lumOff val="50000"/>
                  </a:schemeClr>
                </a:solidFill>
              </a:defRPr>
            </a:pPr>
            <a:endParaRPr lang="es-ES"/>
          </a:p>
        </c:txPr>
        <c:crossAx val="2135037160"/>
        <c:crosses val="autoZero"/>
        <c:crossBetween val="between"/>
        <c:majorUnit val="0.2"/>
      </c:valAx>
      <c:valAx>
        <c:axId val="2135043704"/>
        <c:scaling>
          <c:orientation val="minMax"/>
          <c:max val="1"/>
        </c:scaling>
        <c:delete val="1"/>
        <c:axPos val="r"/>
        <c:numFmt formatCode="0%" sourceLinked="1"/>
        <c:majorTickMark val="out"/>
        <c:minorTickMark val="none"/>
        <c:tickLblPos val="nextTo"/>
        <c:crossAx val="2135046680"/>
        <c:crosses val="max"/>
        <c:crossBetween val="between"/>
      </c:valAx>
      <c:catAx>
        <c:axId val="2135046680"/>
        <c:scaling>
          <c:orientation val="minMax"/>
        </c:scaling>
        <c:delete val="1"/>
        <c:axPos val="b"/>
        <c:numFmt formatCode="General" sourceLinked="1"/>
        <c:majorTickMark val="out"/>
        <c:minorTickMark val="none"/>
        <c:tickLblPos val="nextTo"/>
        <c:crossAx val="2135043704"/>
        <c:crosses val="autoZero"/>
        <c:auto val="1"/>
        <c:lblAlgn val="ctr"/>
        <c:lblOffset val="100"/>
        <c:noMultiLvlLbl val="0"/>
      </c:catAx>
    </c:plotArea>
    <c:plotVisOnly val="1"/>
    <c:dispBlanksAs val="gap"/>
    <c:showDLblsOverMax val="0"/>
  </c:chart>
  <c:spPr>
    <a:noFill/>
    <a:ln>
      <a:noFill/>
    </a:ln>
  </c:spPr>
  <c:printSettings>
    <c:headerFooter/>
    <c:pageMargins b="1" l="0.75" r="0.75" t="1" header="0.5" footer="0.5"/>
    <c:pageSetup/>
  </c:printSettings>
</c:chartSpace>
</file>

<file path=xl/charts/chart2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18"/>
    </mc:Choice>
    <mc:Fallback>
      <c:style val="18"/>
    </mc:Fallback>
  </mc:AlternateContent>
  <c:chart>
    <c:autoTitleDeleted val="0"/>
    <c:plotArea>
      <c:layout/>
      <c:barChart>
        <c:barDir val="col"/>
        <c:grouping val="clustered"/>
        <c:varyColors val="0"/>
        <c:ser>
          <c:idx val="0"/>
          <c:order val="0"/>
          <c:spPr>
            <a:gradFill flip="none" rotWithShape="1">
              <a:gsLst>
                <a:gs pos="0">
                  <a:srgbClr val="E1C04E"/>
                </a:gs>
                <a:gs pos="50000">
                  <a:srgbClr val="FFD757"/>
                </a:gs>
                <a:gs pos="100000">
                  <a:srgbClr val="E1C04E"/>
                </a:gs>
              </a:gsLst>
              <a:lin ang="0" scaled="1"/>
              <a:tileRect/>
            </a:gradFill>
            <a:ln>
              <a:noFill/>
            </a:ln>
          </c:spPr>
          <c:invertIfNegative val="0"/>
          <c:dLbls>
            <c:spPr>
              <a:noFill/>
              <a:ln>
                <a:noFill/>
              </a:ln>
              <a:effectLst/>
            </c:spPr>
            <c:txPr>
              <a:bodyPr/>
              <a:lstStyle/>
              <a:p>
                <a:pPr>
                  <a:defRPr sz="1200" b="1">
                    <a:solidFill>
                      <a:srgbClr val="7F7F7F"/>
                    </a:solidFill>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'5.0 Capital Humano'!$C$3:$E$6</c:f>
              <c:strCache>
                <c:ptCount val="4"/>
                <c:pt idx="0">
                  <c:v>Políticas y manuales</c:v>
                </c:pt>
                <c:pt idx="1">
                  <c:v>Gestión de Recursos Humanos</c:v>
                </c:pt>
                <c:pt idx="2">
                  <c:v>Reclutamiento</c:v>
                </c:pt>
                <c:pt idx="3">
                  <c:v>Capacitación</c:v>
                </c:pt>
              </c:strCache>
            </c:strRef>
          </c:cat>
          <c:val>
            <c:numRef>
              <c:f>'5.0 Capital Humano'!$H$3:$H$6</c:f>
              <c:numCache>
                <c:formatCode>0%</c:formatCode>
                <c:ptCount val="4"/>
                <c:pt idx="0">
                  <c:v>0</c:v>
                </c:pt>
                <c:pt idx="1">
                  <c:v>0</c:v>
                </c:pt>
                <c:pt idx="2">
                  <c:v>0</c:v>
                </c:pt>
                <c:pt idx="3">
                  <c:v>0</c:v>
                </c:pt>
              </c:numCache>
            </c:numRef>
          </c:val>
          <c:extLst>
            <c:ext xmlns:c16="http://schemas.microsoft.com/office/drawing/2014/chart" uri="{C3380CC4-5D6E-409C-BE32-E72D297353CC}">
              <c16:uniqueId val="{00000000-C3FB-4325-A6C0-FF27E9D70521}"/>
            </c:ext>
          </c:extLst>
        </c:ser>
        <c:dLbls>
          <c:showLegendKey val="0"/>
          <c:showVal val="0"/>
          <c:showCatName val="0"/>
          <c:showSerName val="0"/>
          <c:showPercent val="0"/>
          <c:showBubbleSize val="0"/>
        </c:dLbls>
        <c:gapWidth val="150"/>
        <c:axId val="2079814312"/>
        <c:axId val="2079817384"/>
      </c:barChart>
      <c:barChart>
        <c:barDir val="col"/>
        <c:grouping val="clustered"/>
        <c:varyColors val="0"/>
        <c:ser>
          <c:idx val="1"/>
          <c:order val="1"/>
          <c:spPr>
            <a:noFill/>
            <a:ln w="12700" cmpd="sng">
              <a:solidFill>
                <a:srgbClr val="447DBE"/>
              </a:solidFill>
              <a:prstDash val="dash"/>
            </a:ln>
          </c:spPr>
          <c:invertIfNegative val="0"/>
          <c:cat>
            <c:strRef>
              <c:f>'5.0 Capital Humano'!$C$3:$E$6</c:f>
              <c:strCache>
                <c:ptCount val="4"/>
                <c:pt idx="0">
                  <c:v>Políticas y manuales</c:v>
                </c:pt>
                <c:pt idx="1">
                  <c:v>Gestión de Recursos Humanos</c:v>
                </c:pt>
                <c:pt idx="2">
                  <c:v>Reclutamiento</c:v>
                </c:pt>
                <c:pt idx="3">
                  <c:v>Capacitación</c:v>
                </c:pt>
              </c:strCache>
            </c:strRef>
          </c:cat>
          <c:val>
            <c:numRef>
              <c:f>'5.0 Capital Humano'!$I$3:$I$6</c:f>
              <c:numCache>
                <c:formatCode>0%</c:formatCode>
                <c:ptCount val="4"/>
                <c:pt idx="0">
                  <c:v>1</c:v>
                </c:pt>
                <c:pt idx="1">
                  <c:v>1</c:v>
                </c:pt>
                <c:pt idx="2">
                  <c:v>1</c:v>
                </c:pt>
                <c:pt idx="3">
                  <c:v>1</c:v>
                </c:pt>
              </c:numCache>
            </c:numRef>
          </c:val>
          <c:extLst>
            <c:ext xmlns:c16="http://schemas.microsoft.com/office/drawing/2014/chart" uri="{C3380CC4-5D6E-409C-BE32-E72D297353CC}">
              <c16:uniqueId val="{00000001-C3FB-4325-A6C0-FF27E9D70521}"/>
            </c:ext>
          </c:extLst>
        </c:ser>
        <c:dLbls>
          <c:showLegendKey val="0"/>
          <c:showVal val="0"/>
          <c:showCatName val="0"/>
          <c:showSerName val="0"/>
          <c:showPercent val="0"/>
          <c:showBubbleSize val="0"/>
        </c:dLbls>
        <c:gapWidth val="150"/>
        <c:axId val="2079823832"/>
        <c:axId val="2079820856"/>
      </c:barChart>
      <c:catAx>
        <c:axId val="2079814312"/>
        <c:scaling>
          <c:orientation val="minMax"/>
        </c:scaling>
        <c:delete val="0"/>
        <c:axPos val="b"/>
        <c:numFmt formatCode="General" sourceLinked="1"/>
        <c:majorTickMark val="out"/>
        <c:minorTickMark val="none"/>
        <c:tickLblPos val="nextTo"/>
        <c:txPr>
          <a:bodyPr/>
          <a:lstStyle/>
          <a:p>
            <a:pPr>
              <a:defRPr sz="1100"/>
            </a:pPr>
            <a:endParaRPr lang="es-ES"/>
          </a:p>
        </c:txPr>
        <c:crossAx val="2079817384"/>
        <c:crosses val="autoZero"/>
        <c:auto val="1"/>
        <c:lblAlgn val="ctr"/>
        <c:lblOffset val="100"/>
        <c:noMultiLvlLbl val="0"/>
      </c:catAx>
      <c:valAx>
        <c:axId val="2079817384"/>
        <c:scaling>
          <c:orientation val="minMax"/>
          <c:max val="1"/>
        </c:scaling>
        <c:delete val="0"/>
        <c:axPos val="l"/>
        <c:majorGridlines>
          <c:spPr>
            <a:ln>
              <a:solidFill>
                <a:schemeClr val="bg1">
                  <a:lumMod val="95000"/>
                </a:schemeClr>
              </a:solidFill>
            </a:ln>
          </c:spPr>
        </c:majorGridlines>
        <c:numFmt formatCode="0%" sourceLinked="1"/>
        <c:majorTickMark val="out"/>
        <c:minorTickMark val="none"/>
        <c:tickLblPos val="nextTo"/>
        <c:txPr>
          <a:bodyPr/>
          <a:lstStyle/>
          <a:p>
            <a:pPr>
              <a:defRPr>
                <a:solidFill>
                  <a:schemeClr val="tx1">
                    <a:lumMod val="50000"/>
                    <a:lumOff val="50000"/>
                  </a:schemeClr>
                </a:solidFill>
              </a:defRPr>
            </a:pPr>
            <a:endParaRPr lang="es-ES"/>
          </a:p>
        </c:txPr>
        <c:crossAx val="2079814312"/>
        <c:crosses val="autoZero"/>
        <c:crossBetween val="between"/>
        <c:majorUnit val="0.2"/>
      </c:valAx>
      <c:valAx>
        <c:axId val="2079820856"/>
        <c:scaling>
          <c:orientation val="minMax"/>
          <c:max val="1"/>
        </c:scaling>
        <c:delete val="1"/>
        <c:axPos val="r"/>
        <c:numFmt formatCode="0%" sourceLinked="1"/>
        <c:majorTickMark val="out"/>
        <c:minorTickMark val="none"/>
        <c:tickLblPos val="nextTo"/>
        <c:crossAx val="2079823832"/>
        <c:crosses val="max"/>
        <c:crossBetween val="between"/>
      </c:valAx>
      <c:catAx>
        <c:axId val="2079823832"/>
        <c:scaling>
          <c:orientation val="minMax"/>
        </c:scaling>
        <c:delete val="1"/>
        <c:axPos val="b"/>
        <c:numFmt formatCode="General" sourceLinked="1"/>
        <c:majorTickMark val="out"/>
        <c:minorTickMark val="none"/>
        <c:tickLblPos val="nextTo"/>
        <c:crossAx val="2079820856"/>
        <c:crosses val="autoZero"/>
        <c:auto val="1"/>
        <c:lblAlgn val="ctr"/>
        <c:lblOffset val="100"/>
        <c:noMultiLvlLbl val="0"/>
      </c:catAx>
    </c:plotArea>
    <c:plotVisOnly val="1"/>
    <c:dispBlanksAs val="gap"/>
    <c:showDLblsOverMax val="0"/>
  </c:chart>
  <c:spPr>
    <a:noFill/>
    <a:ln>
      <a:noFill/>
    </a:ln>
  </c:spPr>
  <c:printSettings>
    <c:headerFooter/>
    <c:pageMargins b="1" l="0.75" r="0.75" t="1" header="0.5" footer="0.5"/>
    <c:pageSetup/>
  </c:printSettings>
</c:chartSpace>
</file>

<file path=xl/charts/chart2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18"/>
    </mc:Choice>
    <mc:Fallback>
      <c:style val="18"/>
    </mc:Fallback>
  </mc:AlternateContent>
  <c:chart>
    <c:autoTitleDeleted val="0"/>
    <c:plotArea>
      <c:layout/>
      <c:barChart>
        <c:barDir val="col"/>
        <c:grouping val="clustered"/>
        <c:varyColors val="0"/>
        <c:ser>
          <c:idx val="0"/>
          <c:order val="0"/>
          <c:spPr>
            <a:gradFill flip="none" rotWithShape="1">
              <a:gsLst>
                <a:gs pos="0">
                  <a:srgbClr val="E1C04E"/>
                </a:gs>
                <a:gs pos="50000">
                  <a:srgbClr val="FFD757"/>
                </a:gs>
                <a:gs pos="100000">
                  <a:srgbClr val="E1C04E"/>
                </a:gs>
              </a:gsLst>
              <a:lin ang="0" scaled="1"/>
              <a:tileRect/>
            </a:gradFill>
            <a:ln>
              <a:noFill/>
            </a:ln>
          </c:spPr>
          <c:invertIfNegative val="0"/>
          <c:dLbls>
            <c:spPr>
              <a:noFill/>
              <a:ln>
                <a:noFill/>
              </a:ln>
              <a:effectLst/>
            </c:spPr>
            <c:txPr>
              <a:bodyPr/>
              <a:lstStyle/>
              <a:p>
                <a:pPr>
                  <a:defRPr sz="1200" b="1">
                    <a:solidFill>
                      <a:srgbClr val="7F7F7F"/>
                    </a:solidFill>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'6.0 Monitoreo y evaluación'!$C$3:$E$5</c:f>
              <c:strCache>
                <c:ptCount val="3"/>
                <c:pt idx="0">
                  <c:v>Estrategia de monitoreo y evaluación</c:v>
                </c:pt>
                <c:pt idx="1">
                  <c:v>Aplicación de aprendizajes</c:v>
                </c:pt>
                <c:pt idx="2">
                  <c:v>Desempeño institucional</c:v>
                </c:pt>
              </c:strCache>
            </c:strRef>
          </c:cat>
          <c:val>
            <c:numRef>
              <c:f>'6.0 Monitoreo y evaluación'!$H$3:$H$5</c:f>
              <c:numCache>
                <c:formatCode>0%</c:formatCode>
                <c:ptCount val="3"/>
                <c:pt idx="0">
                  <c:v>0</c:v>
                </c:pt>
                <c:pt idx="1">
                  <c:v>0</c:v>
                </c:pt>
                <c:pt idx="2">
                  <c:v>0</c:v>
                </c:pt>
              </c:numCache>
            </c:numRef>
          </c:val>
          <c:extLst>
            <c:ext xmlns:c16="http://schemas.microsoft.com/office/drawing/2014/chart" uri="{C3380CC4-5D6E-409C-BE32-E72D297353CC}">
              <c16:uniqueId val="{00000000-F063-4DC7-918C-F120B3F02CDB}"/>
            </c:ext>
          </c:extLst>
        </c:ser>
        <c:dLbls>
          <c:showLegendKey val="0"/>
          <c:showVal val="0"/>
          <c:showCatName val="0"/>
          <c:showSerName val="0"/>
          <c:showPercent val="0"/>
          <c:showBubbleSize val="0"/>
        </c:dLbls>
        <c:gapWidth val="150"/>
        <c:axId val="-2122317816"/>
        <c:axId val="-2122039464"/>
      </c:barChart>
      <c:barChart>
        <c:barDir val="col"/>
        <c:grouping val="clustered"/>
        <c:varyColors val="0"/>
        <c:ser>
          <c:idx val="1"/>
          <c:order val="1"/>
          <c:spPr>
            <a:noFill/>
            <a:ln w="12700" cmpd="sng">
              <a:solidFill>
                <a:srgbClr val="447DBE"/>
              </a:solidFill>
              <a:prstDash val="dash"/>
            </a:ln>
          </c:spPr>
          <c:invertIfNegative val="0"/>
          <c:cat>
            <c:strRef>
              <c:f>'6.0 Monitoreo y evaluación'!$C$3:$E$5</c:f>
              <c:strCache>
                <c:ptCount val="3"/>
                <c:pt idx="0">
                  <c:v>Estrategia de monitoreo y evaluación</c:v>
                </c:pt>
                <c:pt idx="1">
                  <c:v>Aplicación de aprendizajes</c:v>
                </c:pt>
                <c:pt idx="2">
                  <c:v>Desempeño institucional</c:v>
                </c:pt>
              </c:strCache>
            </c:strRef>
          </c:cat>
          <c:val>
            <c:numRef>
              <c:f>'6.0 Monitoreo y evaluación'!$I$3:$I$5</c:f>
              <c:numCache>
                <c:formatCode>0%</c:formatCode>
                <c:ptCount val="3"/>
                <c:pt idx="0">
                  <c:v>1</c:v>
                </c:pt>
                <c:pt idx="1">
                  <c:v>1</c:v>
                </c:pt>
                <c:pt idx="2">
                  <c:v>1</c:v>
                </c:pt>
              </c:numCache>
            </c:numRef>
          </c:val>
          <c:extLst>
            <c:ext xmlns:c16="http://schemas.microsoft.com/office/drawing/2014/chart" uri="{C3380CC4-5D6E-409C-BE32-E72D297353CC}">
              <c16:uniqueId val="{00000001-F063-4DC7-918C-F120B3F02CDB}"/>
            </c:ext>
          </c:extLst>
        </c:ser>
        <c:dLbls>
          <c:showLegendKey val="0"/>
          <c:showVal val="0"/>
          <c:showCatName val="0"/>
          <c:showSerName val="0"/>
          <c:showPercent val="0"/>
          <c:showBubbleSize val="0"/>
        </c:dLbls>
        <c:gapWidth val="150"/>
        <c:axId val="-2121515416"/>
        <c:axId val="-2121517448"/>
      </c:barChart>
      <c:catAx>
        <c:axId val="-2122317816"/>
        <c:scaling>
          <c:orientation val="minMax"/>
        </c:scaling>
        <c:delete val="0"/>
        <c:axPos val="b"/>
        <c:numFmt formatCode="General" sourceLinked="1"/>
        <c:majorTickMark val="out"/>
        <c:minorTickMark val="none"/>
        <c:tickLblPos val="nextTo"/>
        <c:txPr>
          <a:bodyPr/>
          <a:lstStyle/>
          <a:p>
            <a:pPr>
              <a:defRPr sz="1100"/>
            </a:pPr>
            <a:endParaRPr lang="es-ES"/>
          </a:p>
        </c:txPr>
        <c:crossAx val="-2122039464"/>
        <c:crosses val="autoZero"/>
        <c:auto val="1"/>
        <c:lblAlgn val="ctr"/>
        <c:lblOffset val="100"/>
        <c:noMultiLvlLbl val="0"/>
      </c:catAx>
      <c:valAx>
        <c:axId val="-2122039464"/>
        <c:scaling>
          <c:orientation val="minMax"/>
          <c:max val="1"/>
        </c:scaling>
        <c:delete val="0"/>
        <c:axPos val="l"/>
        <c:majorGridlines>
          <c:spPr>
            <a:ln>
              <a:solidFill>
                <a:schemeClr val="bg1">
                  <a:lumMod val="95000"/>
                </a:schemeClr>
              </a:solidFill>
            </a:ln>
          </c:spPr>
        </c:majorGridlines>
        <c:numFmt formatCode="0%" sourceLinked="1"/>
        <c:majorTickMark val="out"/>
        <c:minorTickMark val="none"/>
        <c:tickLblPos val="nextTo"/>
        <c:txPr>
          <a:bodyPr/>
          <a:lstStyle/>
          <a:p>
            <a:pPr>
              <a:defRPr>
                <a:solidFill>
                  <a:schemeClr val="tx1">
                    <a:lumMod val="50000"/>
                    <a:lumOff val="50000"/>
                  </a:schemeClr>
                </a:solidFill>
              </a:defRPr>
            </a:pPr>
            <a:endParaRPr lang="es-ES"/>
          </a:p>
        </c:txPr>
        <c:crossAx val="-2122317816"/>
        <c:crosses val="autoZero"/>
        <c:crossBetween val="between"/>
        <c:majorUnit val="0.2"/>
      </c:valAx>
      <c:valAx>
        <c:axId val="-2121517448"/>
        <c:scaling>
          <c:orientation val="minMax"/>
          <c:max val="1"/>
        </c:scaling>
        <c:delete val="1"/>
        <c:axPos val="r"/>
        <c:numFmt formatCode="0%" sourceLinked="1"/>
        <c:majorTickMark val="out"/>
        <c:minorTickMark val="none"/>
        <c:tickLblPos val="nextTo"/>
        <c:crossAx val="-2121515416"/>
        <c:crosses val="max"/>
        <c:crossBetween val="between"/>
      </c:valAx>
      <c:catAx>
        <c:axId val="-2121515416"/>
        <c:scaling>
          <c:orientation val="minMax"/>
        </c:scaling>
        <c:delete val="1"/>
        <c:axPos val="b"/>
        <c:numFmt formatCode="General" sourceLinked="1"/>
        <c:majorTickMark val="out"/>
        <c:minorTickMark val="none"/>
        <c:tickLblPos val="nextTo"/>
        <c:crossAx val="-2121517448"/>
        <c:crosses val="autoZero"/>
        <c:auto val="1"/>
        <c:lblAlgn val="ctr"/>
        <c:lblOffset val="100"/>
        <c:noMultiLvlLbl val="0"/>
      </c:catAx>
    </c:plotArea>
    <c:plotVisOnly val="1"/>
    <c:dispBlanksAs val="gap"/>
    <c:showDLblsOverMax val="0"/>
  </c:chart>
  <c:spPr>
    <a:noFill/>
    <a:ln>
      <a:noFill/>
    </a:ln>
  </c:spPr>
  <c:printSettings>
    <c:headerFooter/>
    <c:pageMargins b="1" l="0.75" r="0.75" t="1" header="0.5" footer="0.5"/>
    <c:pageSetup/>
  </c:printSettings>
</c:chartSpace>
</file>

<file path=xl/charts/chart2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18"/>
    </mc:Choice>
    <mc:Fallback>
      <c:style val="18"/>
    </mc:Fallback>
  </mc:AlternateContent>
  <c:chart>
    <c:autoTitleDeleted val="0"/>
    <c:plotArea>
      <c:layout/>
      <c:barChart>
        <c:barDir val="col"/>
        <c:grouping val="clustered"/>
        <c:varyColors val="0"/>
        <c:ser>
          <c:idx val="0"/>
          <c:order val="0"/>
          <c:spPr>
            <a:gradFill flip="none" rotWithShape="1">
              <a:gsLst>
                <a:gs pos="0">
                  <a:srgbClr val="E1C04E"/>
                </a:gs>
                <a:gs pos="50000">
                  <a:srgbClr val="FFD757"/>
                </a:gs>
                <a:gs pos="100000">
                  <a:srgbClr val="E1C04E"/>
                </a:gs>
              </a:gsLst>
              <a:lin ang="0" scaled="1"/>
              <a:tileRect/>
            </a:gradFill>
            <a:ln>
              <a:noFill/>
            </a:ln>
          </c:spPr>
          <c:invertIfNegative val="0"/>
          <c:dLbls>
            <c:spPr>
              <a:noFill/>
              <a:ln>
                <a:noFill/>
              </a:ln>
              <a:effectLst/>
            </c:spPr>
            <c:txPr>
              <a:bodyPr/>
              <a:lstStyle/>
              <a:p>
                <a:pPr>
                  <a:defRPr sz="1200" b="1">
                    <a:solidFill>
                      <a:srgbClr val="7F7F7F"/>
                    </a:solidFill>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'7.0 Gestión recursos'!$C$3:$E$6</c:f>
              <c:strCache>
                <c:ptCount val="4"/>
                <c:pt idx="0">
                  <c:v>Activos físicos y materiales</c:v>
                </c:pt>
                <c:pt idx="1">
                  <c:v>Gestión de información</c:v>
                </c:pt>
                <c:pt idx="2">
                  <c:v>Recursos financieros</c:v>
                </c:pt>
                <c:pt idx="3">
                  <c:v>Administración de subvenciones</c:v>
                </c:pt>
              </c:strCache>
            </c:strRef>
          </c:cat>
          <c:val>
            <c:numRef>
              <c:f>'7.0 Gestión recursos'!$H$3:$H$6</c:f>
              <c:numCache>
                <c:formatCode>0%</c:formatCode>
                <c:ptCount val="4"/>
                <c:pt idx="0">
                  <c:v>0</c:v>
                </c:pt>
                <c:pt idx="1">
                  <c:v>0</c:v>
                </c:pt>
                <c:pt idx="2">
                  <c:v>0</c:v>
                </c:pt>
                <c:pt idx="3">
                  <c:v>0</c:v>
                </c:pt>
              </c:numCache>
            </c:numRef>
          </c:val>
          <c:extLst>
            <c:ext xmlns:c16="http://schemas.microsoft.com/office/drawing/2014/chart" uri="{C3380CC4-5D6E-409C-BE32-E72D297353CC}">
              <c16:uniqueId val="{00000000-5D00-4F10-AA8D-929D85C2F252}"/>
            </c:ext>
          </c:extLst>
        </c:ser>
        <c:dLbls>
          <c:showLegendKey val="0"/>
          <c:showVal val="0"/>
          <c:showCatName val="0"/>
          <c:showSerName val="0"/>
          <c:showPercent val="0"/>
          <c:showBubbleSize val="0"/>
        </c:dLbls>
        <c:gapWidth val="150"/>
        <c:axId val="-2121479512"/>
        <c:axId val="-2121476440"/>
      </c:barChart>
      <c:barChart>
        <c:barDir val="col"/>
        <c:grouping val="clustered"/>
        <c:varyColors val="0"/>
        <c:ser>
          <c:idx val="1"/>
          <c:order val="1"/>
          <c:spPr>
            <a:noFill/>
            <a:ln w="12700" cmpd="sng">
              <a:solidFill>
                <a:srgbClr val="447DBE"/>
              </a:solidFill>
              <a:prstDash val="dash"/>
            </a:ln>
          </c:spPr>
          <c:invertIfNegative val="0"/>
          <c:cat>
            <c:strRef>
              <c:f>'7.0 Gestión recursos'!$C$3:$E$6</c:f>
              <c:strCache>
                <c:ptCount val="4"/>
                <c:pt idx="0">
                  <c:v>Activos físicos y materiales</c:v>
                </c:pt>
                <c:pt idx="1">
                  <c:v>Gestión de información</c:v>
                </c:pt>
                <c:pt idx="2">
                  <c:v>Recursos financieros</c:v>
                </c:pt>
                <c:pt idx="3">
                  <c:v>Administración de subvenciones</c:v>
                </c:pt>
              </c:strCache>
            </c:strRef>
          </c:cat>
          <c:val>
            <c:numRef>
              <c:f>'7.0 Gestión recursos'!$I$3:$I$6</c:f>
              <c:numCache>
                <c:formatCode>0%</c:formatCode>
                <c:ptCount val="4"/>
                <c:pt idx="0">
                  <c:v>1</c:v>
                </c:pt>
                <c:pt idx="1">
                  <c:v>1</c:v>
                </c:pt>
                <c:pt idx="2">
                  <c:v>1</c:v>
                </c:pt>
                <c:pt idx="3">
                  <c:v>1</c:v>
                </c:pt>
              </c:numCache>
            </c:numRef>
          </c:val>
          <c:extLst>
            <c:ext xmlns:c16="http://schemas.microsoft.com/office/drawing/2014/chart" uri="{C3380CC4-5D6E-409C-BE32-E72D297353CC}">
              <c16:uniqueId val="{00000001-5D00-4F10-AA8D-929D85C2F252}"/>
            </c:ext>
          </c:extLst>
        </c:ser>
        <c:dLbls>
          <c:showLegendKey val="0"/>
          <c:showVal val="0"/>
          <c:showCatName val="0"/>
          <c:showSerName val="0"/>
          <c:showPercent val="0"/>
          <c:showBubbleSize val="0"/>
        </c:dLbls>
        <c:gapWidth val="150"/>
        <c:axId val="-2121469992"/>
        <c:axId val="-2121472968"/>
      </c:barChart>
      <c:catAx>
        <c:axId val="-2121479512"/>
        <c:scaling>
          <c:orientation val="minMax"/>
        </c:scaling>
        <c:delete val="0"/>
        <c:axPos val="b"/>
        <c:numFmt formatCode="General" sourceLinked="1"/>
        <c:majorTickMark val="out"/>
        <c:minorTickMark val="none"/>
        <c:tickLblPos val="nextTo"/>
        <c:txPr>
          <a:bodyPr/>
          <a:lstStyle/>
          <a:p>
            <a:pPr>
              <a:defRPr sz="1100"/>
            </a:pPr>
            <a:endParaRPr lang="es-ES"/>
          </a:p>
        </c:txPr>
        <c:crossAx val="-2121476440"/>
        <c:crosses val="autoZero"/>
        <c:auto val="1"/>
        <c:lblAlgn val="ctr"/>
        <c:lblOffset val="100"/>
        <c:noMultiLvlLbl val="0"/>
      </c:catAx>
      <c:valAx>
        <c:axId val="-2121476440"/>
        <c:scaling>
          <c:orientation val="minMax"/>
          <c:max val="1"/>
        </c:scaling>
        <c:delete val="0"/>
        <c:axPos val="l"/>
        <c:majorGridlines>
          <c:spPr>
            <a:ln>
              <a:solidFill>
                <a:schemeClr val="bg1">
                  <a:lumMod val="95000"/>
                </a:schemeClr>
              </a:solidFill>
            </a:ln>
          </c:spPr>
        </c:majorGridlines>
        <c:numFmt formatCode="0%" sourceLinked="1"/>
        <c:majorTickMark val="out"/>
        <c:minorTickMark val="none"/>
        <c:tickLblPos val="nextTo"/>
        <c:txPr>
          <a:bodyPr/>
          <a:lstStyle/>
          <a:p>
            <a:pPr>
              <a:defRPr>
                <a:solidFill>
                  <a:schemeClr val="tx1">
                    <a:lumMod val="50000"/>
                    <a:lumOff val="50000"/>
                  </a:schemeClr>
                </a:solidFill>
              </a:defRPr>
            </a:pPr>
            <a:endParaRPr lang="es-ES"/>
          </a:p>
        </c:txPr>
        <c:crossAx val="-2121479512"/>
        <c:crosses val="autoZero"/>
        <c:crossBetween val="between"/>
        <c:majorUnit val="0.2"/>
      </c:valAx>
      <c:valAx>
        <c:axId val="-2121472968"/>
        <c:scaling>
          <c:orientation val="minMax"/>
          <c:max val="1"/>
        </c:scaling>
        <c:delete val="1"/>
        <c:axPos val="r"/>
        <c:numFmt formatCode="0%" sourceLinked="1"/>
        <c:majorTickMark val="out"/>
        <c:minorTickMark val="none"/>
        <c:tickLblPos val="nextTo"/>
        <c:crossAx val="-2121469992"/>
        <c:crosses val="max"/>
        <c:crossBetween val="between"/>
      </c:valAx>
      <c:catAx>
        <c:axId val="-2121469992"/>
        <c:scaling>
          <c:orientation val="minMax"/>
        </c:scaling>
        <c:delete val="1"/>
        <c:axPos val="b"/>
        <c:numFmt formatCode="General" sourceLinked="1"/>
        <c:majorTickMark val="out"/>
        <c:minorTickMark val="none"/>
        <c:tickLblPos val="nextTo"/>
        <c:crossAx val="-2121472968"/>
        <c:crosses val="autoZero"/>
        <c:auto val="1"/>
        <c:lblAlgn val="ctr"/>
        <c:lblOffset val="100"/>
        <c:noMultiLvlLbl val="0"/>
      </c:catAx>
    </c:plotArea>
    <c:plotVisOnly val="1"/>
    <c:dispBlanksAs val="gap"/>
    <c:showDLblsOverMax val="0"/>
  </c:chart>
  <c:spPr>
    <a:noFill/>
    <a:ln>
      <a:noFill/>
    </a:ln>
  </c:spPr>
  <c:printSettings>
    <c:headerFooter/>
    <c:pageMargins b="1" l="0.75" r="0.75" t="1" header="0.5" footer="0.5"/>
    <c:pageSetup/>
  </c:printSettings>
</c:chartSpace>
</file>

<file path=xl/charts/chart2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18"/>
    </mc:Choice>
    <mc:Fallback>
      <c:style val="18"/>
    </mc:Fallback>
  </mc:AlternateContent>
  <c:chart>
    <c:autoTitleDeleted val="0"/>
    <c:plotArea>
      <c:layout/>
      <c:barChart>
        <c:barDir val="col"/>
        <c:grouping val="clustered"/>
        <c:varyColors val="0"/>
        <c:ser>
          <c:idx val="0"/>
          <c:order val="0"/>
          <c:spPr>
            <a:gradFill flip="none" rotWithShape="1">
              <a:gsLst>
                <a:gs pos="0">
                  <a:srgbClr val="E1C04E"/>
                </a:gs>
                <a:gs pos="50000">
                  <a:srgbClr val="FFD757"/>
                </a:gs>
                <a:gs pos="100000">
                  <a:srgbClr val="E1C04E"/>
                </a:gs>
              </a:gsLst>
              <a:lin ang="0" scaled="1"/>
              <a:tileRect/>
            </a:gradFill>
            <a:ln>
              <a:noFill/>
            </a:ln>
          </c:spPr>
          <c:invertIfNegative val="0"/>
          <c:dLbls>
            <c:spPr>
              <a:noFill/>
              <a:ln>
                <a:noFill/>
              </a:ln>
              <a:effectLst/>
            </c:spPr>
            <c:txPr>
              <a:bodyPr/>
              <a:lstStyle/>
              <a:p>
                <a:pPr>
                  <a:defRPr sz="1200" b="1">
                    <a:solidFill>
                      <a:srgbClr val="7F7F7F"/>
                    </a:solidFill>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'8.0 Comunicación externa'!$C$3:$E$6</c:f>
              <c:strCache>
                <c:ptCount val="4"/>
                <c:pt idx="0">
                  <c:v>Planeación</c:v>
                </c:pt>
                <c:pt idx="1">
                  <c:v>Implementación</c:v>
                </c:pt>
                <c:pt idx="2">
                  <c:v>Medición</c:v>
                </c:pt>
                <c:pt idx="3">
                  <c:v>Incidencia</c:v>
                </c:pt>
              </c:strCache>
            </c:strRef>
          </c:cat>
          <c:val>
            <c:numRef>
              <c:f>'8.0 Comunicación externa'!$H$3:$H$6</c:f>
              <c:numCache>
                <c:formatCode>0%</c:formatCode>
                <c:ptCount val="4"/>
                <c:pt idx="0">
                  <c:v>0</c:v>
                </c:pt>
                <c:pt idx="1">
                  <c:v>0</c:v>
                </c:pt>
                <c:pt idx="2">
                  <c:v>0</c:v>
                </c:pt>
                <c:pt idx="3">
                  <c:v>0</c:v>
                </c:pt>
              </c:numCache>
            </c:numRef>
          </c:val>
          <c:extLst>
            <c:ext xmlns:c16="http://schemas.microsoft.com/office/drawing/2014/chart" uri="{C3380CC4-5D6E-409C-BE32-E72D297353CC}">
              <c16:uniqueId val="{00000000-142A-47C1-B8D2-4CF7E3B47052}"/>
            </c:ext>
          </c:extLst>
        </c:ser>
        <c:dLbls>
          <c:showLegendKey val="0"/>
          <c:showVal val="0"/>
          <c:showCatName val="0"/>
          <c:showSerName val="0"/>
          <c:showPercent val="0"/>
          <c:showBubbleSize val="0"/>
        </c:dLbls>
        <c:gapWidth val="150"/>
        <c:axId val="-2121433512"/>
        <c:axId val="-2121430440"/>
      </c:barChart>
      <c:barChart>
        <c:barDir val="col"/>
        <c:grouping val="clustered"/>
        <c:varyColors val="0"/>
        <c:ser>
          <c:idx val="1"/>
          <c:order val="1"/>
          <c:spPr>
            <a:noFill/>
            <a:ln w="12700" cmpd="sng">
              <a:solidFill>
                <a:srgbClr val="447DBE"/>
              </a:solidFill>
              <a:prstDash val="dash"/>
            </a:ln>
          </c:spPr>
          <c:invertIfNegative val="0"/>
          <c:cat>
            <c:strRef>
              <c:f>'8.0 Comunicación externa'!$C$3:$E$6</c:f>
              <c:strCache>
                <c:ptCount val="4"/>
                <c:pt idx="0">
                  <c:v>Planeación</c:v>
                </c:pt>
                <c:pt idx="1">
                  <c:v>Implementación</c:v>
                </c:pt>
                <c:pt idx="2">
                  <c:v>Medición</c:v>
                </c:pt>
                <c:pt idx="3">
                  <c:v>Incidencia</c:v>
                </c:pt>
              </c:strCache>
            </c:strRef>
          </c:cat>
          <c:val>
            <c:numRef>
              <c:f>'8.0 Comunicación externa'!$I$3:$I$6</c:f>
              <c:numCache>
                <c:formatCode>0%</c:formatCode>
                <c:ptCount val="4"/>
                <c:pt idx="0">
                  <c:v>1</c:v>
                </c:pt>
                <c:pt idx="1">
                  <c:v>1</c:v>
                </c:pt>
                <c:pt idx="2">
                  <c:v>1</c:v>
                </c:pt>
                <c:pt idx="3">
                  <c:v>1</c:v>
                </c:pt>
              </c:numCache>
            </c:numRef>
          </c:val>
          <c:extLst>
            <c:ext xmlns:c16="http://schemas.microsoft.com/office/drawing/2014/chart" uri="{C3380CC4-5D6E-409C-BE32-E72D297353CC}">
              <c16:uniqueId val="{00000001-142A-47C1-B8D2-4CF7E3B47052}"/>
            </c:ext>
          </c:extLst>
        </c:ser>
        <c:dLbls>
          <c:showLegendKey val="0"/>
          <c:showVal val="0"/>
          <c:showCatName val="0"/>
          <c:showSerName val="0"/>
          <c:showPercent val="0"/>
          <c:showBubbleSize val="0"/>
        </c:dLbls>
        <c:gapWidth val="150"/>
        <c:axId val="-2121423992"/>
        <c:axId val="-2121426968"/>
      </c:barChart>
      <c:catAx>
        <c:axId val="-2121433512"/>
        <c:scaling>
          <c:orientation val="minMax"/>
        </c:scaling>
        <c:delete val="0"/>
        <c:axPos val="b"/>
        <c:numFmt formatCode="General" sourceLinked="1"/>
        <c:majorTickMark val="out"/>
        <c:minorTickMark val="none"/>
        <c:tickLblPos val="nextTo"/>
        <c:txPr>
          <a:bodyPr/>
          <a:lstStyle/>
          <a:p>
            <a:pPr>
              <a:defRPr sz="1100"/>
            </a:pPr>
            <a:endParaRPr lang="es-ES"/>
          </a:p>
        </c:txPr>
        <c:crossAx val="-2121430440"/>
        <c:crosses val="autoZero"/>
        <c:auto val="1"/>
        <c:lblAlgn val="ctr"/>
        <c:lblOffset val="100"/>
        <c:noMultiLvlLbl val="0"/>
      </c:catAx>
      <c:valAx>
        <c:axId val="-2121430440"/>
        <c:scaling>
          <c:orientation val="minMax"/>
          <c:max val="1"/>
        </c:scaling>
        <c:delete val="0"/>
        <c:axPos val="l"/>
        <c:majorGridlines>
          <c:spPr>
            <a:ln>
              <a:solidFill>
                <a:schemeClr val="bg1">
                  <a:lumMod val="95000"/>
                </a:schemeClr>
              </a:solidFill>
            </a:ln>
          </c:spPr>
        </c:majorGridlines>
        <c:numFmt formatCode="0%" sourceLinked="1"/>
        <c:majorTickMark val="out"/>
        <c:minorTickMark val="none"/>
        <c:tickLblPos val="nextTo"/>
        <c:txPr>
          <a:bodyPr/>
          <a:lstStyle/>
          <a:p>
            <a:pPr>
              <a:defRPr>
                <a:solidFill>
                  <a:schemeClr val="tx1">
                    <a:lumMod val="50000"/>
                    <a:lumOff val="50000"/>
                  </a:schemeClr>
                </a:solidFill>
              </a:defRPr>
            </a:pPr>
            <a:endParaRPr lang="es-ES"/>
          </a:p>
        </c:txPr>
        <c:crossAx val="-2121433512"/>
        <c:crosses val="autoZero"/>
        <c:crossBetween val="between"/>
        <c:majorUnit val="0.2"/>
      </c:valAx>
      <c:valAx>
        <c:axId val="-2121426968"/>
        <c:scaling>
          <c:orientation val="minMax"/>
          <c:max val="1"/>
        </c:scaling>
        <c:delete val="1"/>
        <c:axPos val="r"/>
        <c:numFmt formatCode="0%" sourceLinked="1"/>
        <c:majorTickMark val="out"/>
        <c:minorTickMark val="none"/>
        <c:tickLblPos val="nextTo"/>
        <c:crossAx val="-2121423992"/>
        <c:crosses val="max"/>
        <c:crossBetween val="between"/>
      </c:valAx>
      <c:catAx>
        <c:axId val="-2121423992"/>
        <c:scaling>
          <c:orientation val="minMax"/>
        </c:scaling>
        <c:delete val="1"/>
        <c:axPos val="b"/>
        <c:numFmt formatCode="General" sourceLinked="1"/>
        <c:majorTickMark val="out"/>
        <c:minorTickMark val="none"/>
        <c:tickLblPos val="nextTo"/>
        <c:crossAx val="-2121426968"/>
        <c:crosses val="autoZero"/>
        <c:auto val="1"/>
        <c:lblAlgn val="ctr"/>
        <c:lblOffset val="100"/>
        <c:noMultiLvlLbl val="0"/>
      </c:catAx>
    </c:plotArea>
    <c:plotVisOnly val="1"/>
    <c:dispBlanksAs val="gap"/>
    <c:showDLblsOverMax val="0"/>
  </c:chart>
  <c:spPr>
    <a:noFill/>
    <a:ln>
      <a:noFill/>
    </a:ln>
  </c:spPr>
  <c:printSettings>
    <c:headerFooter/>
    <c:pageMargins b="1" l="0.75" r="0.75" t="1" header="0.5" footer="0.5"/>
    <c:pageSetup/>
  </c:printSettings>
</c:chartSpace>
</file>

<file path=xl/charts/chart2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18"/>
    </mc:Choice>
    <mc:Fallback>
      <c:style val="18"/>
    </mc:Fallback>
  </mc:AlternateContent>
  <c:chart>
    <c:autoTitleDeleted val="0"/>
    <c:plotArea>
      <c:layout/>
      <c:barChart>
        <c:barDir val="col"/>
        <c:grouping val="clustered"/>
        <c:varyColors val="0"/>
        <c:ser>
          <c:idx val="0"/>
          <c:order val="0"/>
          <c:spPr>
            <a:gradFill flip="none" rotWithShape="1">
              <a:gsLst>
                <a:gs pos="0">
                  <a:srgbClr val="E1C04E"/>
                </a:gs>
                <a:gs pos="50000">
                  <a:srgbClr val="FFD757"/>
                </a:gs>
                <a:gs pos="100000">
                  <a:srgbClr val="E1C04E"/>
                </a:gs>
              </a:gsLst>
              <a:lin ang="0" scaled="1"/>
              <a:tileRect/>
            </a:gradFill>
            <a:ln>
              <a:noFill/>
            </a:ln>
          </c:spPr>
          <c:invertIfNegative val="0"/>
          <c:dLbls>
            <c:spPr>
              <a:noFill/>
              <a:ln>
                <a:noFill/>
              </a:ln>
              <a:effectLst/>
            </c:spPr>
            <c:txPr>
              <a:bodyPr/>
              <a:lstStyle/>
              <a:p>
                <a:pPr>
                  <a:defRPr sz="1200" b="1">
                    <a:solidFill>
                      <a:srgbClr val="7F7F7F"/>
                    </a:solidFill>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'Graficos OCA consolidados'!$C$5:$C$12</c:f>
              <c:strCache>
                <c:ptCount val="8"/>
                <c:pt idx="0">
                  <c:v>PLANEACIÓN Y LIDERAZGO</c:v>
                </c:pt>
                <c:pt idx="1">
                  <c:v>GESTIÓN DE PROGRAMAS</c:v>
                </c:pt>
                <c:pt idx="2">
                  <c:v>PROCESOS INTERNOS</c:v>
                </c:pt>
                <c:pt idx="3">
                  <c:v>GÉNERO E INCLUSIÓN</c:v>
                </c:pt>
                <c:pt idx="4">
                  <c:v>CAPITAL HUMANO</c:v>
                </c:pt>
                <c:pt idx="5">
                  <c:v>MONITOREO Y EVALUACIÓN</c:v>
                </c:pt>
                <c:pt idx="6">
                  <c:v>GESTIÓN DE RECURSOS DE LA ORGANIZACIÓN</c:v>
                </c:pt>
                <c:pt idx="7">
                  <c:v>COMUNICACIÓN EXTERNA</c:v>
                </c:pt>
              </c:strCache>
            </c:strRef>
          </c:cat>
          <c:val>
            <c:numRef>
              <c:f>'Graficos OCA consolidados'!$F$5:$F$12</c:f>
              <c:numCache>
                <c:formatCode>0%</c:formatCode>
                <c:ptCount val="8"/>
                <c:pt idx="0">
                  <c:v>0</c:v>
                </c:pt>
                <c:pt idx="1">
                  <c:v>0</c:v>
                </c:pt>
                <c:pt idx="2">
                  <c:v>#N/A</c:v>
                </c:pt>
                <c:pt idx="3">
                  <c:v>0</c:v>
                </c:pt>
                <c:pt idx="4">
                  <c:v>0</c:v>
                </c:pt>
                <c:pt idx="5">
                  <c:v>0</c:v>
                </c:pt>
                <c:pt idx="6">
                  <c:v>0</c:v>
                </c:pt>
                <c:pt idx="7">
                  <c:v>0</c:v>
                </c:pt>
              </c:numCache>
            </c:numRef>
          </c:val>
          <c:extLst>
            <c:ext xmlns:c16="http://schemas.microsoft.com/office/drawing/2014/chart" uri="{C3380CC4-5D6E-409C-BE32-E72D297353CC}">
              <c16:uniqueId val="{00000000-C867-415A-A90D-64A79C32B2D6}"/>
            </c:ext>
          </c:extLst>
        </c:ser>
        <c:dLbls>
          <c:showLegendKey val="0"/>
          <c:showVal val="0"/>
          <c:showCatName val="0"/>
          <c:showSerName val="0"/>
          <c:showPercent val="0"/>
          <c:showBubbleSize val="0"/>
        </c:dLbls>
        <c:gapWidth val="150"/>
        <c:axId val="-2132987496"/>
        <c:axId val="-2132984424"/>
      </c:barChart>
      <c:barChart>
        <c:barDir val="col"/>
        <c:grouping val="clustered"/>
        <c:varyColors val="0"/>
        <c:ser>
          <c:idx val="1"/>
          <c:order val="1"/>
          <c:spPr>
            <a:noFill/>
            <a:ln w="12700" cmpd="sng">
              <a:solidFill>
                <a:srgbClr val="447DBE"/>
              </a:solidFill>
              <a:prstDash val="dash"/>
            </a:ln>
          </c:spPr>
          <c:invertIfNegative val="0"/>
          <c:cat>
            <c:strRef>
              <c:f>'Graficos OCA consolidados'!$C$5:$C$12</c:f>
              <c:strCache>
                <c:ptCount val="8"/>
                <c:pt idx="0">
                  <c:v>PLANEACIÓN Y LIDERAZGO</c:v>
                </c:pt>
                <c:pt idx="1">
                  <c:v>GESTIÓN DE PROGRAMAS</c:v>
                </c:pt>
                <c:pt idx="2">
                  <c:v>PROCESOS INTERNOS</c:v>
                </c:pt>
                <c:pt idx="3">
                  <c:v>GÉNERO E INCLUSIÓN</c:v>
                </c:pt>
                <c:pt idx="4">
                  <c:v>CAPITAL HUMANO</c:v>
                </c:pt>
                <c:pt idx="5">
                  <c:v>MONITOREO Y EVALUACIÓN</c:v>
                </c:pt>
                <c:pt idx="6">
                  <c:v>GESTIÓN DE RECURSOS DE LA ORGANIZACIÓN</c:v>
                </c:pt>
                <c:pt idx="7">
                  <c:v>COMUNICACIÓN EXTERNA</c:v>
                </c:pt>
              </c:strCache>
            </c:strRef>
          </c:cat>
          <c:val>
            <c:numRef>
              <c:f>'Graficos OCA consolidados'!$G$5:$G$12</c:f>
              <c:numCache>
                <c:formatCode>0%</c:formatCode>
                <c:ptCount val="8"/>
                <c:pt idx="0">
                  <c:v>1</c:v>
                </c:pt>
                <c:pt idx="1">
                  <c:v>1</c:v>
                </c:pt>
                <c:pt idx="2">
                  <c:v>1</c:v>
                </c:pt>
                <c:pt idx="3">
                  <c:v>1</c:v>
                </c:pt>
                <c:pt idx="4">
                  <c:v>1</c:v>
                </c:pt>
                <c:pt idx="5">
                  <c:v>1</c:v>
                </c:pt>
                <c:pt idx="6">
                  <c:v>1</c:v>
                </c:pt>
                <c:pt idx="7">
                  <c:v>1</c:v>
                </c:pt>
              </c:numCache>
            </c:numRef>
          </c:val>
          <c:extLst>
            <c:ext xmlns:c16="http://schemas.microsoft.com/office/drawing/2014/chart" uri="{C3380CC4-5D6E-409C-BE32-E72D297353CC}">
              <c16:uniqueId val="{00000001-C867-415A-A90D-64A79C32B2D6}"/>
            </c:ext>
          </c:extLst>
        </c:ser>
        <c:dLbls>
          <c:showLegendKey val="0"/>
          <c:showVal val="0"/>
          <c:showCatName val="0"/>
          <c:showSerName val="0"/>
          <c:showPercent val="0"/>
          <c:showBubbleSize val="0"/>
        </c:dLbls>
        <c:gapWidth val="150"/>
        <c:axId val="-2132978008"/>
        <c:axId val="-2132980984"/>
      </c:barChart>
      <c:catAx>
        <c:axId val="-2132987496"/>
        <c:scaling>
          <c:orientation val="minMax"/>
        </c:scaling>
        <c:delete val="0"/>
        <c:axPos val="b"/>
        <c:numFmt formatCode="General" sourceLinked="0"/>
        <c:majorTickMark val="out"/>
        <c:minorTickMark val="none"/>
        <c:tickLblPos val="nextTo"/>
        <c:txPr>
          <a:bodyPr/>
          <a:lstStyle/>
          <a:p>
            <a:pPr>
              <a:defRPr sz="800"/>
            </a:pPr>
            <a:endParaRPr lang="es-ES"/>
          </a:p>
        </c:txPr>
        <c:crossAx val="-2132984424"/>
        <c:crosses val="autoZero"/>
        <c:auto val="1"/>
        <c:lblAlgn val="ctr"/>
        <c:lblOffset val="100"/>
        <c:noMultiLvlLbl val="0"/>
      </c:catAx>
      <c:valAx>
        <c:axId val="-2132984424"/>
        <c:scaling>
          <c:orientation val="minMax"/>
          <c:max val="1"/>
        </c:scaling>
        <c:delete val="1"/>
        <c:axPos val="l"/>
        <c:majorGridlines>
          <c:spPr>
            <a:ln>
              <a:solidFill>
                <a:schemeClr val="bg1">
                  <a:lumMod val="95000"/>
                </a:schemeClr>
              </a:solidFill>
            </a:ln>
          </c:spPr>
        </c:majorGridlines>
        <c:numFmt formatCode="0%" sourceLinked="1"/>
        <c:majorTickMark val="out"/>
        <c:minorTickMark val="none"/>
        <c:tickLblPos val="nextTo"/>
        <c:crossAx val="-2132987496"/>
        <c:crosses val="autoZero"/>
        <c:crossBetween val="between"/>
        <c:majorUnit val="0.2"/>
      </c:valAx>
      <c:valAx>
        <c:axId val="-2132980984"/>
        <c:scaling>
          <c:orientation val="minMax"/>
          <c:max val="1"/>
        </c:scaling>
        <c:delete val="1"/>
        <c:axPos val="r"/>
        <c:numFmt formatCode="0%" sourceLinked="1"/>
        <c:majorTickMark val="out"/>
        <c:minorTickMark val="none"/>
        <c:tickLblPos val="nextTo"/>
        <c:crossAx val="-2132978008"/>
        <c:crosses val="max"/>
        <c:crossBetween val="between"/>
      </c:valAx>
      <c:catAx>
        <c:axId val="-2132978008"/>
        <c:scaling>
          <c:orientation val="minMax"/>
        </c:scaling>
        <c:delete val="1"/>
        <c:axPos val="b"/>
        <c:numFmt formatCode="General" sourceLinked="1"/>
        <c:majorTickMark val="out"/>
        <c:minorTickMark val="none"/>
        <c:tickLblPos val="nextTo"/>
        <c:crossAx val="-2132980984"/>
        <c:crosses val="autoZero"/>
        <c:auto val="1"/>
        <c:lblAlgn val="ctr"/>
        <c:lblOffset val="100"/>
        <c:noMultiLvlLbl val="0"/>
      </c:catAx>
      <c:spPr>
        <a:noFill/>
      </c:spPr>
    </c:plotArea>
    <c:plotVisOnly val="1"/>
    <c:dispBlanksAs val="gap"/>
    <c:showDLblsOverMax val="0"/>
  </c:chart>
  <c:spPr>
    <a:noFill/>
    <a:ln>
      <a:noFill/>
    </a:ln>
  </c:spPr>
  <c:printSettings>
    <c:headerFooter/>
    <c:pageMargins b="1" l="0.75" r="0.75" t="1" header="0.5" footer="0.5"/>
    <c:pageSetup/>
  </c:printSettings>
</c:chartSpace>
</file>

<file path=xl/charts/chart2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18"/>
    </mc:Choice>
    <mc:Fallback>
      <c:style val="18"/>
    </mc:Fallback>
  </mc:AlternateContent>
  <c:chart>
    <c:autoTitleDeleted val="0"/>
    <c:plotArea>
      <c:layout>
        <c:manualLayout>
          <c:layoutTarget val="inner"/>
          <c:xMode val="edge"/>
          <c:yMode val="edge"/>
          <c:x val="0.21683415699163699"/>
          <c:y val="0.116036919226156"/>
          <c:w val="0.58257864163376005"/>
          <c:h val="0.77085571257235197"/>
        </c:manualLayout>
      </c:layout>
      <c:radarChart>
        <c:radarStyle val="marker"/>
        <c:varyColors val="0"/>
        <c:ser>
          <c:idx val="0"/>
          <c:order val="0"/>
          <c:spPr>
            <a:ln>
              <a:solidFill>
                <a:srgbClr val="F6CA43"/>
              </a:solidFill>
            </a:ln>
          </c:spPr>
          <c:marker>
            <c:symbol val="none"/>
          </c:marker>
          <c:cat>
            <c:strRef>
              <c:f>'OPI Autom'!$Z$4:$Z$11</c:f>
              <c:strCache>
                <c:ptCount val="8"/>
                <c:pt idx="0">
                  <c:v>1.1 Resultados</c:v>
                </c:pt>
                <c:pt idx="1">
                  <c:v>1.2 Estándares</c:v>
                </c:pt>
                <c:pt idx="2">
                  <c:v>2.1 Prestación de Servicios</c:v>
                </c:pt>
                <c:pt idx="3">
                  <c:v>2.2 Alcance  </c:v>
                </c:pt>
                <c:pt idx="4">
                  <c:v>3.1 Población Objetivo  </c:v>
                </c:pt>
                <c:pt idx="5">
                  <c:v>3.2 Aprendizaje</c:v>
                </c:pt>
                <c:pt idx="6">
                  <c:v>4.1 Recursos</c:v>
                </c:pt>
                <c:pt idx="7">
                  <c:v>4.2 Impacto Social</c:v>
                </c:pt>
              </c:strCache>
            </c:strRef>
          </c:cat>
          <c:val>
            <c:numRef>
              <c:f>'OPI Autom'!$AA$4:$AA$11</c:f>
              <c:numCache>
                <c:formatCode>0.0</c:formatCode>
                <c:ptCount val="8"/>
                <c:pt idx="0">
                  <c:v>1</c:v>
                </c:pt>
                <c:pt idx="1">
                  <c:v>1</c:v>
                </c:pt>
                <c:pt idx="2">
                  <c:v>1</c:v>
                </c:pt>
                <c:pt idx="3">
                  <c:v>1</c:v>
                </c:pt>
                <c:pt idx="4">
                  <c:v>1</c:v>
                </c:pt>
                <c:pt idx="5">
                  <c:v>1</c:v>
                </c:pt>
                <c:pt idx="6">
                  <c:v>1</c:v>
                </c:pt>
                <c:pt idx="7">
                  <c:v>1</c:v>
                </c:pt>
              </c:numCache>
            </c:numRef>
          </c:val>
          <c:extLst>
            <c:ext xmlns:c16="http://schemas.microsoft.com/office/drawing/2014/chart" uri="{C3380CC4-5D6E-409C-BE32-E72D297353CC}">
              <c16:uniqueId val="{00000000-C3F2-4815-B9BD-308015649D71}"/>
            </c:ext>
          </c:extLst>
        </c:ser>
        <c:dLbls>
          <c:showLegendKey val="0"/>
          <c:showVal val="0"/>
          <c:showCatName val="0"/>
          <c:showSerName val="0"/>
          <c:showPercent val="0"/>
          <c:showBubbleSize val="0"/>
        </c:dLbls>
        <c:axId val="-2121381736"/>
        <c:axId val="-2121378584"/>
      </c:radarChart>
      <c:catAx>
        <c:axId val="-2121381736"/>
        <c:scaling>
          <c:orientation val="minMax"/>
        </c:scaling>
        <c:delete val="0"/>
        <c:axPos val="b"/>
        <c:majorGridlines/>
        <c:numFmt formatCode="General" sourceLinked="0"/>
        <c:majorTickMark val="out"/>
        <c:minorTickMark val="none"/>
        <c:tickLblPos val="nextTo"/>
        <c:txPr>
          <a:bodyPr/>
          <a:lstStyle/>
          <a:p>
            <a:pPr>
              <a:defRPr b="1"/>
            </a:pPr>
            <a:endParaRPr lang="es-ES"/>
          </a:p>
        </c:txPr>
        <c:crossAx val="-2121378584"/>
        <c:crosses val="autoZero"/>
        <c:auto val="1"/>
        <c:lblAlgn val="ctr"/>
        <c:lblOffset val="100"/>
        <c:noMultiLvlLbl val="0"/>
      </c:catAx>
      <c:valAx>
        <c:axId val="-2121378584"/>
        <c:scaling>
          <c:orientation val="minMax"/>
          <c:max val="4"/>
        </c:scaling>
        <c:delete val="0"/>
        <c:axPos val="l"/>
        <c:majorGridlines>
          <c:spPr>
            <a:ln>
              <a:solidFill>
                <a:schemeClr val="tx1">
                  <a:lumMod val="50000"/>
                  <a:lumOff val="50000"/>
                </a:schemeClr>
              </a:solidFill>
              <a:prstDash val="dash"/>
            </a:ln>
          </c:spPr>
        </c:majorGridlines>
        <c:numFmt formatCode="0.0" sourceLinked="1"/>
        <c:majorTickMark val="cross"/>
        <c:minorTickMark val="none"/>
        <c:tickLblPos val="nextTo"/>
        <c:crossAx val="-2121381736"/>
        <c:crosses val="autoZero"/>
        <c:crossBetween val="between"/>
        <c:minorUnit val="1"/>
      </c:valAx>
    </c:plotArea>
    <c:plotVisOnly val="1"/>
    <c:dispBlanksAs val="gap"/>
    <c:showDLblsOverMax val="0"/>
  </c:chart>
  <c:spPr>
    <a:noFill/>
    <a:ln>
      <a:noFill/>
    </a:ln>
  </c:spPr>
  <c:printSettings>
    <c:headerFooter/>
    <c:pageMargins b="1" l="0.75" r="0.75" t="1" header="0.5" footer="0.5"/>
    <c:pageSetup/>
  </c:printSettings>
</c:chartSpace>
</file>

<file path=xl/charts/chart2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18"/>
    </mc:Choice>
    <mc:Fallback>
      <c:style val="18"/>
    </mc:Fallback>
  </mc:AlternateContent>
  <c:chart>
    <c:autoTitleDeleted val="0"/>
    <c:plotArea>
      <c:layout/>
      <c:barChart>
        <c:barDir val="col"/>
        <c:grouping val="clustered"/>
        <c:varyColors val="0"/>
        <c:ser>
          <c:idx val="0"/>
          <c:order val="0"/>
          <c:spPr>
            <a:gradFill flip="none" rotWithShape="1">
              <a:gsLst>
                <a:gs pos="0">
                  <a:srgbClr val="E1C04E"/>
                </a:gs>
                <a:gs pos="50000">
                  <a:srgbClr val="FFD757"/>
                </a:gs>
                <a:gs pos="100000">
                  <a:srgbClr val="E1C04E"/>
                </a:gs>
              </a:gsLst>
              <a:lin ang="0" scaled="1"/>
              <a:tileRect/>
            </a:gradFill>
            <a:ln>
              <a:noFill/>
            </a:ln>
          </c:spPr>
          <c:invertIfNegative val="0"/>
          <c:dLbls>
            <c:spPr>
              <a:noFill/>
              <a:ln>
                <a:noFill/>
              </a:ln>
              <a:effectLst/>
            </c:spPr>
            <c:txPr>
              <a:bodyPr/>
              <a:lstStyle/>
              <a:p>
                <a:pPr>
                  <a:defRPr sz="1200" b="1">
                    <a:solidFill>
                      <a:srgbClr val="7F7F7F"/>
                    </a:solidFill>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'Graficos OCA consolidados'!$C$5:$C$12</c:f>
              <c:strCache>
                <c:ptCount val="8"/>
                <c:pt idx="0">
                  <c:v>PLANEACIÓN Y LIDERAZGO</c:v>
                </c:pt>
                <c:pt idx="1">
                  <c:v>GESTIÓN DE PROGRAMAS</c:v>
                </c:pt>
                <c:pt idx="2">
                  <c:v>PROCESOS INTERNOS</c:v>
                </c:pt>
                <c:pt idx="3">
                  <c:v>GÉNERO E INCLUSIÓN</c:v>
                </c:pt>
                <c:pt idx="4">
                  <c:v>CAPITAL HUMANO</c:v>
                </c:pt>
                <c:pt idx="5">
                  <c:v>MONITOREO Y EVALUACIÓN</c:v>
                </c:pt>
                <c:pt idx="6">
                  <c:v>GESTIÓN DE RECURSOS DE LA ORGANIZACIÓN</c:v>
                </c:pt>
                <c:pt idx="7">
                  <c:v>COMUNICACIÓN EXTERNA</c:v>
                </c:pt>
              </c:strCache>
            </c:strRef>
          </c:cat>
          <c:val>
            <c:numRef>
              <c:f>'Graficos OCA consolidados'!$F$5:$F$12</c:f>
              <c:numCache>
                <c:formatCode>0%</c:formatCode>
                <c:ptCount val="8"/>
                <c:pt idx="0">
                  <c:v>0</c:v>
                </c:pt>
                <c:pt idx="1">
                  <c:v>0</c:v>
                </c:pt>
                <c:pt idx="2">
                  <c:v>#N/A</c:v>
                </c:pt>
                <c:pt idx="3">
                  <c:v>0</c:v>
                </c:pt>
                <c:pt idx="4">
                  <c:v>0</c:v>
                </c:pt>
                <c:pt idx="5">
                  <c:v>0</c:v>
                </c:pt>
                <c:pt idx="6">
                  <c:v>0</c:v>
                </c:pt>
                <c:pt idx="7">
                  <c:v>0</c:v>
                </c:pt>
              </c:numCache>
            </c:numRef>
          </c:val>
          <c:extLst>
            <c:ext xmlns:c16="http://schemas.microsoft.com/office/drawing/2014/chart" uri="{C3380CC4-5D6E-409C-BE32-E72D297353CC}">
              <c16:uniqueId val="{00000000-9B93-4B71-BAAF-34B9918FA6ED}"/>
            </c:ext>
          </c:extLst>
        </c:ser>
        <c:dLbls>
          <c:showLegendKey val="0"/>
          <c:showVal val="0"/>
          <c:showCatName val="0"/>
          <c:showSerName val="0"/>
          <c:showPercent val="0"/>
          <c:showBubbleSize val="0"/>
        </c:dLbls>
        <c:gapWidth val="150"/>
        <c:axId val="-2133437288"/>
        <c:axId val="-2133434216"/>
      </c:barChart>
      <c:barChart>
        <c:barDir val="col"/>
        <c:grouping val="clustered"/>
        <c:varyColors val="0"/>
        <c:ser>
          <c:idx val="1"/>
          <c:order val="1"/>
          <c:spPr>
            <a:noFill/>
            <a:ln w="12700" cmpd="sng">
              <a:solidFill>
                <a:srgbClr val="447DBE"/>
              </a:solidFill>
              <a:prstDash val="dash"/>
            </a:ln>
          </c:spPr>
          <c:invertIfNegative val="0"/>
          <c:cat>
            <c:strRef>
              <c:f>'Graficos OCA consolidados'!$C$5:$C$12</c:f>
              <c:strCache>
                <c:ptCount val="8"/>
                <c:pt idx="0">
                  <c:v>PLANEACIÓN Y LIDERAZGO</c:v>
                </c:pt>
                <c:pt idx="1">
                  <c:v>GESTIÓN DE PROGRAMAS</c:v>
                </c:pt>
                <c:pt idx="2">
                  <c:v>PROCESOS INTERNOS</c:v>
                </c:pt>
                <c:pt idx="3">
                  <c:v>GÉNERO E INCLUSIÓN</c:v>
                </c:pt>
                <c:pt idx="4">
                  <c:v>CAPITAL HUMANO</c:v>
                </c:pt>
                <c:pt idx="5">
                  <c:v>MONITOREO Y EVALUACIÓN</c:v>
                </c:pt>
                <c:pt idx="6">
                  <c:v>GESTIÓN DE RECURSOS DE LA ORGANIZACIÓN</c:v>
                </c:pt>
                <c:pt idx="7">
                  <c:v>COMUNICACIÓN EXTERNA</c:v>
                </c:pt>
              </c:strCache>
            </c:strRef>
          </c:cat>
          <c:val>
            <c:numRef>
              <c:f>'Graficos OCA consolidados'!$G$5:$G$12</c:f>
              <c:numCache>
                <c:formatCode>0%</c:formatCode>
                <c:ptCount val="8"/>
                <c:pt idx="0">
                  <c:v>1</c:v>
                </c:pt>
                <c:pt idx="1">
                  <c:v>1</c:v>
                </c:pt>
                <c:pt idx="2">
                  <c:v>1</c:v>
                </c:pt>
                <c:pt idx="3">
                  <c:v>1</c:v>
                </c:pt>
                <c:pt idx="4">
                  <c:v>1</c:v>
                </c:pt>
                <c:pt idx="5">
                  <c:v>1</c:v>
                </c:pt>
                <c:pt idx="6">
                  <c:v>1</c:v>
                </c:pt>
                <c:pt idx="7">
                  <c:v>1</c:v>
                </c:pt>
              </c:numCache>
            </c:numRef>
          </c:val>
          <c:extLst>
            <c:ext xmlns:c16="http://schemas.microsoft.com/office/drawing/2014/chart" uri="{C3380CC4-5D6E-409C-BE32-E72D297353CC}">
              <c16:uniqueId val="{00000001-9B93-4B71-BAAF-34B9918FA6ED}"/>
            </c:ext>
          </c:extLst>
        </c:ser>
        <c:dLbls>
          <c:showLegendKey val="0"/>
          <c:showVal val="0"/>
          <c:showCatName val="0"/>
          <c:showSerName val="0"/>
          <c:showPercent val="0"/>
          <c:showBubbleSize val="0"/>
        </c:dLbls>
        <c:gapWidth val="150"/>
        <c:axId val="-2133427800"/>
        <c:axId val="-2133430776"/>
      </c:barChart>
      <c:catAx>
        <c:axId val="-2133437288"/>
        <c:scaling>
          <c:orientation val="minMax"/>
        </c:scaling>
        <c:delete val="0"/>
        <c:axPos val="b"/>
        <c:numFmt formatCode="General" sourceLinked="0"/>
        <c:majorTickMark val="out"/>
        <c:minorTickMark val="none"/>
        <c:tickLblPos val="nextTo"/>
        <c:txPr>
          <a:bodyPr/>
          <a:lstStyle/>
          <a:p>
            <a:pPr>
              <a:defRPr sz="800"/>
            </a:pPr>
            <a:endParaRPr lang="es-ES"/>
          </a:p>
        </c:txPr>
        <c:crossAx val="-2133434216"/>
        <c:crosses val="autoZero"/>
        <c:auto val="1"/>
        <c:lblAlgn val="ctr"/>
        <c:lblOffset val="100"/>
        <c:noMultiLvlLbl val="0"/>
      </c:catAx>
      <c:valAx>
        <c:axId val="-2133434216"/>
        <c:scaling>
          <c:orientation val="minMax"/>
          <c:max val="1"/>
        </c:scaling>
        <c:delete val="1"/>
        <c:axPos val="l"/>
        <c:majorGridlines>
          <c:spPr>
            <a:ln>
              <a:solidFill>
                <a:schemeClr val="bg1">
                  <a:lumMod val="95000"/>
                </a:schemeClr>
              </a:solidFill>
            </a:ln>
          </c:spPr>
        </c:majorGridlines>
        <c:numFmt formatCode="0%" sourceLinked="1"/>
        <c:majorTickMark val="out"/>
        <c:minorTickMark val="none"/>
        <c:tickLblPos val="nextTo"/>
        <c:crossAx val="-2133437288"/>
        <c:crosses val="autoZero"/>
        <c:crossBetween val="between"/>
        <c:majorUnit val="0.2"/>
      </c:valAx>
      <c:valAx>
        <c:axId val="-2133430776"/>
        <c:scaling>
          <c:orientation val="minMax"/>
          <c:max val="1"/>
        </c:scaling>
        <c:delete val="1"/>
        <c:axPos val="r"/>
        <c:numFmt formatCode="0%" sourceLinked="1"/>
        <c:majorTickMark val="out"/>
        <c:minorTickMark val="none"/>
        <c:tickLblPos val="nextTo"/>
        <c:crossAx val="-2133427800"/>
        <c:crosses val="max"/>
        <c:crossBetween val="between"/>
      </c:valAx>
      <c:catAx>
        <c:axId val="-2133427800"/>
        <c:scaling>
          <c:orientation val="minMax"/>
        </c:scaling>
        <c:delete val="1"/>
        <c:axPos val="b"/>
        <c:numFmt formatCode="General" sourceLinked="1"/>
        <c:majorTickMark val="out"/>
        <c:minorTickMark val="none"/>
        <c:tickLblPos val="nextTo"/>
        <c:crossAx val="-2133430776"/>
        <c:crosses val="autoZero"/>
        <c:auto val="1"/>
        <c:lblAlgn val="ctr"/>
        <c:lblOffset val="100"/>
        <c:noMultiLvlLbl val="0"/>
      </c:catAx>
      <c:spPr>
        <a:noFill/>
      </c:spPr>
    </c:plotArea>
    <c:plotVisOnly val="1"/>
    <c:dispBlanksAs val="gap"/>
    <c:showDLblsOverMax val="0"/>
  </c:chart>
  <c:spPr>
    <a:noFill/>
    <a:ln>
      <a:noFill/>
    </a:ln>
  </c:spPr>
  <c:printSettings>
    <c:headerFooter/>
    <c:pageMargins b="1" l="0.75" r="0.75" t="1" header="0.5" footer="0.5"/>
    <c:pageSetup/>
  </c:printSettings>
</c:chartSpace>
</file>

<file path=xl/charts/chart3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18"/>
    </mc:Choice>
    <mc:Fallback>
      <c:style val="18"/>
    </mc:Fallback>
  </mc:AlternateContent>
  <c:chart>
    <c:autoTitleDeleted val="0"/>
    <c:plotArea>
      <c:layout>
        <c:manualLayout>
          <c:layoutTarget val="inner"/>
          <c:xMode val="edge"/>
          <c:yMode val="edge"/>
          <c:x val="0.21683415699163699"/>
          <c:y val="0.116036919226156"/>
          <c:w val="0.58257864163376005"/>
          <c:h val="0.77085571257235197"/>
        </c:manualLayout>
      </c:layout>
      <c:radarChart>
        <c:radarStyle val="marker"/>
        <c:varyColors val="0"/>
        <c:ser>
          <c:idx val="0"/>
          <c:order val="0"/>
          <c:spPr>
            <a:ln>
              <a:solidFill>
                <a:srgbClr val="F6CA43"/>
              </a:solidFill>
            </a:ln>
          </c:spPr>
          <c:marker>
            <c:symbol val="none"/>
          </c:marker>
          <c:cat>
            <c:strRef>
              <c:f>'OPI Autom'!$Z$4:$Z$11</c:f>
              <c:strCache>
                <c:ptCount val="8"/>
                <c:pt idx="0">
                  <c:v>1.1 Resultados</c:v>
                </c:pt>
                <c:pt idx="1">
                  <c:v>1.2 Estándares</c:v>
                </c:pt>
                <c:pt idx="2">
                  <c:v>2.1 Prestación de Servicios</c:v>
                </c:pt>
                <c:pt idx="3">
                  <c:v>2.2 Alcance  </c:v>
                </c:pt>
                <c:pt idx="4">
                  <c:v>3.1 Población Objetivo  </c:v>
                </c:pt>
                <c:pt idx="5">
                  <c:v>3.2 Aprendizaje</c:v>
                </c:pt>
                <c:pt idx="6">
                  <c:v>4.1 Recursos</c:v>
                </c:pt>
                <c:pt idx="7">
                  <c:v>4.2 Impacto Social</c:v>
                </c:pt>
              </c:strCache>
            </c:strRef>
          </c:cat>
          <c:val>
            <c:numRef>
              <c:f>'OPI Autom'!$AA$4:$AA$11</c:f>
              <c:numCache>
                <c:formatCode>0.0</c:formatCode>
                <c:ptCount val="8"/>
                <c:pt idx="0">
                  <c:v>1</c:v>
                </c:pt>
                <c:pt idx="1">
                  <c:v>1</c:v>
                </c:pt>
                <c:pt idx="2">
                  <c:v>1</c:v>
                </c:pt>
                <c:pt idx="3">
                  <c:v>1</c:v>
                </c:pt>
                <c:pt idx="4">
                  <c:v>1</c:v>
                </c:pt>
                <c:pt idx="5">
                  <c:v>1</c:v>
                </c:pt>
                <c:pt idx="6">
                  <c:v>1</c:v>
                </c:pt>
                <c:pt idx="7">
                  <c:v>1</c:v>
                </c:pt>
              </c:numCache>
            </c:numRef>
          </c:val>
          <c:extLst>
            <c:ext xmlns:c16="http://schemas.microsoft.com/office/drawing/2014/chart" uri="{C3380CC4-5D6E-409C-BE32-E72D297353CC}">
              <c16:uniqueId val="{00000000-F347-490C-813D-F90193D95E3C}"/>
            </c:ext>
          </c:extLst>
        </c:ser>
        <c:dLbls>
          <c:showLegendKey val="0"/>
          <c:showVal val="0"/>
          <c:showCatName val="0"/>
          <c:showSerName val="0"/>
          <c:showPercent val="0"/>
          <c:showBubbleSize val="0"/>
        </c:dLbls>
        <c:axId val="-2121320616"/>
        <c:axId val="-2121317512"/>
      </c:radarChart>
      <c:catAx>
        <c:axId val="-2121320616"/>
        <c:scaling>
          <c:orientation val="minMax"/>
        </c:scaling>
        <c:delete val="0"/>
        <c:axPos val="b"/>
        <c:majorGridlines/>
        <c:numFmt formatCode="General" sourceLinked="0"/>
        <c:majorTickMark val="out"/>
        <c:minorTickMark val="none"/>
        <c:tickLblPos val="nextTo"/>
        <c:txPr>
          <a:bodyPr/>
          <a:lstStyle/>
          <a:p>
            <a:pPr>
              <a:defRPr b="1"/>
            </a:pPr>
            <a:endParaRPr lang="es-ES"/>
          </a:p>
        </c:txPr>
        <c:crossAx val="-2121317512"/>
        <c:crosses val="autoZero"/>
        <c:auto val="1"/>
        <c:lblAlgn val="ctr"/>
        <c:lblOffset val="100"/>
        <c:noMultiLvlLbl val="0"/>
      </c:catAx>
      <c:valAx>
        <c:axId val="-2121317512"/>
        <c:scaling>
          <c:orientation val="minMax"/>
          <c:max val="4"/>
        </c:scaling>
        <c:delete val="0"/>
        <c:axPos val="l"/>
        <c:majorGridlines>
          <c:spPr>
            <a:ln>
              <a:solidFill>
                <a:schemeClr val="tx1">
                  <a:lumMod val="50000"/>
                  <a:lumOff val="50000"/>
                </a:schemeClr>
              </a:solidFill>
              <a:prstDash val="dash"/>
            </a:ln>
          </c:spPr>
        </c:majorGridlines>
        <c:numFmt formatCode="0.0" sourceLinked="1"/>
        <c:majorTickMark val="cross"/>
        <c:minorTickMark val="none"/>
        <c:tickLblPos val="nextTo"/>
        <c:crossAx val="-2121320616"/>
        <c:crosses val="autoZero"/>
        <c:crossBetween val="between"/>
        <c:minorUnit val="1"/>
      </c:valAx>
    </c:plotArea>
    <c:plotVisOnly val="1"/>
    <c:dispBlanksAs val="gap"/>
    <c:showDLblsOverMax val="0"/>
  </c:chart>
  <c:spPr>
    <a:noFill/>
    <a:ln>
      <a:noFill/>
    </a:ln>
  </c:spPr>
  <c:printSettings>
    <c:headerFooter/>
    <c:pageMargins b="1" l="0.75" r="0.75" t="1" header="0.5" footer="0.5"/>
    <c:pageSetup/>
  </c:printSettings>
</c:chartSpace>
</file>

<file path=xl/charts/chart3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14"/>
    </mc:Choice>
    <mc:Fallback>
      <c:style val="14"/>
    </mc:Fallback>
  </mc:AlternateContent>
  <c:chart>
    <c:autoTitleDeleted val="1"/>
    <c:plotArea>
      <c:layout>
        <c:manualLayout>
          <c:layoutTarget val="inner"/>
          <c:xMode val="edge"/>
          <c:yMode val="edge"/>
          <c:x val="8.5408437449696097E-3"/>
          <c:y val="6.2127170246233897E-2"/>
          <c:w val="0.96190660340786005"/>
          <c:h val="0.93787282975376596"/>
        </c:manualLayout>
      </c:layout>
      <c:doughnutChart>
        <c:varyColors val="1"/>
        <c:ser>
          <c:idx val="0"/>
          <c:order val="0"/>
          <c:tx>
            <c:strRef>
              <c:f>'MA Formulas'!$B$4:$F$4</c:f>
              <c:strCache>
                <c:ptCount val="1"/>
                <c:pt idx="0">
                  <c:v>SECTORES</c:v>
                </c:pt>
              </c:strCache>
            </c:strRef>
          </c:tx>
          <c:dLbls>
            <c:spPr>
              <a:noFill/>
              <a:ln>
                <a:noFill/>
              </a:ln>
              <a:effectLst/>
            </c:spPr>
            <c:txPr>
              <a:bodyPr/>
              <a:lstStyle/>
              <a:p>
                <a:pPr>
                  <a:defRPr sz="1200"/>
                </a:pPr>
                <a:endParaRPr lang="es-ES"/>
              </a:p>
            </c:txPr>
            <c:showLegendKey val="0"/>
            <c:showVal val="0"/>
            <c:showCatName val="1"/>
            <c:showSerName val="0"/>
            <c:showPercent val="1"/>
            <c:showBubbleSize val="0"/>
            <c:showLeaderLines val="1"/>
            <c:extLst>
              <c:ext xmlns:c15="http://schemas.microsoft.com/office/drawing/2012/chart" uri="{CE6537A1-D6FC-4f65-9D91-7224C49458BB}"/>
            </c:extLst>
          </c:dLbls>
          <c:cat>
            <c:numRef>
              <c:f>'MA Formulas'!$E$6:$E$29</c:f>
              <c:numCache>
                <c:formatCode>General</c:formatCode>
                <c:ptCount val="24"/>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numCache>
            </c:numRef>
          </c:cat>
          <c:val>
            <c:numRef>
              <c:f>'MA Formulas'!$F$6:$F$29</c:f>
              <c:numCache>
                <c:formatCode>General</c:formatCode>
                <c:ptCount val="24"/>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numCache>
            </c:numRef>
          </c:val>
          <c:extLst>
            <c:ext xmlns:c16="http://schemas.microsoft.com/office/drawing/2014/chart" uri="{C3380CC4-5D6E-409C-BE32-E72D297353CC}">
              <c16:uniqueId val="{00000000-1A57-466A-899C-2554FFC43462}"/>
            </c:ext>
          </c:extLst>
        </c:ser>
        <c:dLbls>
          <c:showLegendKey val="0"/>
          <c:showVal val="0"/>
          <c:showCatName val="1"/>
          <c:showSerName val="0"/>
          <c:showPercent val="1"/>
          <c:showBubbleSize val="0"/>
          <c:showLeaderLines val="1"/>
        </c:dLbls>
        <c:firstSliceAng val="0"/>
        <c:holeSize val="50"/>
      </c:doughnutChart>
      <c:spPr>
        <a:ln>
          <a:noFill/>
        </a:ln>
      </c:spPr>
    </c:plotArea>
    <c:plotVisOnly val="1"/>
    <c:dispBlanksAs val="gap"/>
    <c:showDLblsOverMax val="0"/>
  </c:chart>
  <c:spPr>
    <a:noFill/>
    <a:ln>
      <a:noFill/>
    </a:ln>
  </c:spPr>
  <c:printSettings>
    <c:headerFooter/>
    <c:pageMargins b="1" l="0.75" r="0.75" t="1" header="0.5" footer="0.5"/>
    <c:pageSetup/>
  </c:printSettings>
</c:chartSpace>
</file>

<file path=xl/charts/chart3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18"/>
    </mc:Choice>
    <mc:Fallback>
      <c:style val="18"/>
    </mc:Fallback>
  </mc:AlternateContent>
  <c:chart>
    <c:autoTitleDeleted val="0"/>
    <c:plotArea>
      <c:layout/>
      <c:radarChart>
        <c:radarStyle val="marker"/>
        <c:varyColors val="0"/>
        <c:ser>
          <c:idx val="0"/>
          <c:order val="0"/>
          <c:spPr>
            <a:ln>
              <a:solidFill>
                <a:srgbClr val="4B87CC"/>
              </a:solidFill>
            </a:ln>
          </c:spPr>
          <c:marker>
            <c:symbol val="none"/>
          </c:marker>
          <c:cat>
            <c:strRef>
              <c:f>'1.1 Infografía Planeación'!$E$5:$F$8</c:f>
              <c:strCache>
                <c:ptCount val="4"/>
                <c:pt idx="0">
                  <c:v>Estrategia y planes operativos</c:v>
                </c:pt>
                <c:pt idx="1">
                  <c:v>Cultura organizacional</c:v>
                </c:pt>
                <c:pt idx="2">
                  <c:v>Estructura organizacional y mejora continua</c:v>
                </c:pt>
                <c:pt idx="3">
                  <c:v>Liderazgo y Gobernanza</c:v>
                </c:pt>
              </c:strCache>
            </c:strRef>
          </c:cat>
          <c:val>
            <c:numRef>
              <c:f>'1.1 Infografía Planeación'!$H$5:$H$8</c:f>
              <c:numCache>
                <c:formatCode>0.0</c:formatCode>
                <c:ptCount val="4"/>
                <c:pt idx="0">
                  <c:v>0</c:v>
                </c:pt>
                <c:pt idx="1">
                  <c:v>0</c:v>
                </c:pt>
                <c:pt idx="2">
                  <c:v>0</c:v>
                </c:pt>
                <c:pt idx="3">
                  <c:v>0</c:v>
                </c:pt>
              </c:numCache>
            </c:numRef>
          </c:val>
          <c:extLst>
            <c:ext xmlns:c16="http://schemas.microsoft.com/office/drawing/2014/chart" uri="{C3380CC4-5D6E-409C-BE32-E72D297353CC}">
              <c16:uniqueId val="{00000000-4A9B-4BDE-97CE-47ACD58C1F31}"/>
            </c:ext>
          </c:extLst>
        </c:ser>
        <c:dLbls>
          <c:showLegendKey val="0"/>
          <c:showVal val="0"/>
          <c:showCatName val="0"/>
          <c:showSerName val="0"/>
          <c:showPercent val="0"/>
          <c:showBubbleSize val="0"/>
        </c:dLbls>
        <c:axId val="-2121605304"/>
        <c:axId val="-2121613208"/>
      </c:radarChart>
      <c:catAx>
        <c:axId val="-2121605304"/>
        <c:scaling>
          <c:orientation val="minMax"/>
        </c:scaling>
        <c:delete val="0"/>
        <c:axPos val="b"/>
        <c:majorGridlines/>
        <c:numFmt formatCode="General" sourceLinked="0"/>
        <c:majorTickMark val="out"/>
        <c:minorTickMark val="none"/>
        <c:tickLblPos val="nextTo"/>
        <c:txPr>
          <a:bodyPr/>
          <a:lstStyle/>
          <a:p>
            <a:pPr>
              <a:defRPr sz="1200"/>
            </a:pPr>
            <a:endParaRPr lang="es-ES"/>
          </a:p>
        </c:txPr>
        <c:crossAx val="-2121613208"/>
        <c:crosses val="autoZero"/>
        <c:auto val="1"/>
        <c:lblAlgn val="ctr"/>
        <c:lblOffset val="100"/>
        <c:noMultiLvlLbl val="0"/>
      </c:catAx>
      <c:valAx>
        <c:axId val="-2121613208"/>
        <c:scaling>
          <c:orientation val="minMax"/>
          <c:max val="4"/>
        </c:scaling>
        <c:delete val="0"/>
        <c:axPos val="l"/>
        <c:majorGridlines>
          <c:spPr>
            <a:ln>
              <a:solidFill>
                <a:schemeClr val="bg1">
                  <a:lumMod val="65000"/>
                </a:schemeClr>
              </a:solidFill>
              <a:prstDash val="dash"/>
            </a:ln>
          </c:spPr>
        </c:majorGridlines>
        <c:numFmt formatCode="0.0" sourceLinked="1"/>
        <c:majorTickMark val="cross"/>
        <c:minorTickMark val="none"/>
        <c:tickLblPos val="nextTo"/>
        <c:txPr>
          <a:bodyPr/>
          <a:lstStyle/>
          <a:p>
            <a:pPr>
              <a:defRPr>
                <a:solidFill>
                  <a:schemeClr val="tx1">
                    <a:lumMod val="65000"/>
                    <a:lumOff val="35000"/>
                  </a:schemeClr>
                </a:solidFill>
              </a:defRPr>
            </a:pPr>
            <a:endParaRPr lang="es-ES"/>
          </a:p>
        </c:txPr>
        <c:crossAx val="-2121605304"/>
        <c:crosses val="autoZero"/>
        <c:crossBetween val="between"/>
        <c:minorUnit val="1"/>
      </c:valAx>
    </c:plotArea>
    <c:plotVisOnly val="1"/>
    <c:dispBlanksAs val="gap"/>
    <c:showDLblsOverMax val="0"/>
  </c:chart>
  <c:spPr>
    <a:noFill/>
    <a:ln>
      <a:noFill/>
    </a:ln>
  </c:spPr>
  <c:printSettings>
    <c:headerFooter/>
    <c:pageMargins b="1" l="0.75" r="0.75" t="1" header="0.5" footer="0.5"/>
    <c:pageSetup/>
  </c:printSettings>
</c:chartSpace>
</file>

<file path=xl/charts/chart3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18"/>
    </mc:Choice>
    <mc:Fallback>
      <c:style val="18"/>
    </mc:Fallback>
  </mc:AlternateContent>
  <c:chart>
    <c:autoTitleDeleted val="0"/>
    <c:plotArea>
      <c:layout/>
      <c:barChart>
        <c:barDir val="col"/>
        <c:grouping val="clustered"/>
        <c:varyColors val="0"/>
        <c:ser>
          <c:idx val="0"/>
          <c:order val="0"/>
          <c:spPr>
            <a:gradFill flip="none" rotWithShape="1">
              <a:gsLst>
                <a:gs pos="0">
                  <a:srgbClr val="E1C04E"/>
                </a:gs>
                <a:gs pos="50000">
                  <a:srgbClr val="FFD757"/>
                </a:gs>
                <a:gs pos="100000">
                  <a:srgbClr val="E1C04E"/>
                </a:gs>
              </a:gsLst>
              <a:lin ang="0" scaled="1"/>
              <a:tileRect/>
            </a:gradFill>
            <a:ln>
              <a:noFill/>
            </a:ln>
          </c:spPr>
          <c:invertIfNegative val="0"/>
          <c:dLbls>
            <c:spPr>
              <a:noFill/>
              <a:ln>
                <a:noFill/>
              </a:ln>
              <a:effectLst/>
            </c:spPr>
            <c:txPr>
              <a:bodyPr/>
              <a:lstStyle/>
              <a:p>
                <a:pPr>
                  <a:defRPr sz="1200" b="1">
                    <a:solidFill>
                      <a:srgbClr val="7F7F7F"/>
                    </a:solidFill>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'1.1 Infografía Planeación'!$E$5:$F$8</c:f>
              <c:strCache>
                <c:ptCount val="4"/>
                <c:pt idx="0">
                  <c:v>Estrategia y planes operativos</c:v>
                </c:pt>
                <c:pt idx="1">
                  <c:v>Cultura organizacional</c:v>
                </c:pt>
                <c:pt idx="2">
                  <c:v>Estructura organizacional y mejora continua</c:v>
                </c:pt>
                <c:pt idx="3">
                  <c:v>Liderazgo y Gobernanza</c:v>
                </c:pt>
              </c:strCache>
            </c:strRef>
          </c:cat>
          <c:val>
            <c:numRef>
              <c:f>'1.1 Infografía Planeación'!$I$5:$I$8</c:f>
              <c:numCache>
                <c:formatCode>0%</c:formatCode>
                <c:ptCount val="4"/>
                <c:pt idx="0">
                  <c:v>0</c:v>
                </c:pt>
                <c:pt idx="1">
                  <c:v>0</c:v>
                </c:pt>
                <c:pt idx="2">
                  <c:v>0</c:v>
                </c:pt>
                <c:pt idx="3">
                  <c:v>0</c:v>
                </c:pt>
              </c:numCache>
            </c:numRef>
          </c:val>
          <c:extLst>
            <c:ext xmlns:c16="http://schemas.microsoft.com/office/drawing/2014/chart" uri="{C3380CC4-5D6E-409C-BE32-E72D297353CC}">
              <c16:uniqueId val="{00000000-BADF-4F55-87FE-10538C3CE311}"/>
            </c:ext>
          </c:extLst>
        </c:ser>
        <c:dLbls>
          <c:showLegendKey val="0"/>
          <c:showVal val="0"/>
          <c:showCatName val="0"/>
          <c:showSerName val="0"/>
          <c:showPercent val="0"/>
          <c:showBubbleSize val="0"/>
        </c:dLbls>
        <c:gapWidth val="150"/>
        <c:axId val="-2121624312"/>
        <c:axId val="-2121656744"/>
      </c:barChart>
      <c:barChart>
        <c:barDir val="col"/>
        <c:grouping val="clustered"/>
        <c:varyColors val="0"/>
        <c:ser>
          <c:idx val="1"/>
          <c:order val="1"/>
          <c:spPr>
            <a:noFill/>
            <a:ln w="12700" cmpd="sng">
              <a:solidFill>
                <a:srgbClr val="447DBE"/>
              </a:solidFill>
              <a:prstDash val="dash"/>
            </a:ln>
          </c:spPr>
          <c:invertIfNegative val="0"/>
          <c:cat>
            <c:strRef>
              <c:f>'1.1 Infografía Planeación'!$E$5:$F$8</c:f>
              <c:strCache>
                <c:ptCount val="4"/>
                <c:pt idx="0">
                  <c:v>Estrategia y planes operativos</c:v>
                </c:pt>
                <c:pt idx="1">
                  <c:v>Cultura organizacional</c:v>
                </c:pt>
                <c:pt idx="2">
                  <c:v>Estructura organizacional y mejora continua</c:v>
                </c:pt>
                <c:pt idx="3">
                  <c:v>Liderazgo y Gobernanza</c:v>
                </c:pt>
              </c:strCache>
            </c:strRef>
          </c:cat>
          <c:val>
            <c:numRef>
              <c:f>'1.1 Infografía Planeación'!$J$5:$J$8</c:f>
              <c:numCache>
                <c:formatCode>0%</c:formatCode>
                <c:ptCount val="4"/>
                <c:pt idx="0">
                  <c:v>1</c:v>
                </c:pt>
                <c:pt idx="1">
                  <c:v>1</c:v>
                </c:pt>
                <c:pt idx="2">
                  <c:v>1</c:v>
                </c:pt>
                <c:pt idx="3">
                  <c:v>1</c:v>
                </c:pt>
              </c:numCache>
            </c:numRef>
          </c:val>
          <c:extLst>
            <c:ext xmlns:c16="http://schemas.microsoft.com/office/drawing/2014/chart" uri="{C3380CC4-5D6E-409C-BE32-E72D297353CC}">
              <c16:uniqueId val="{00000001-BADF-4F55-87FE-10538C3CE311}"/>
            </c:ext>
          </c:extLst>
        </c:ser>
        <c:dLbls>
          <c:showLegendKey val="0"/>
          <c:showVal val="0"/>
          <c:showCatName val="0"/>
          <c:showSerName val="0"/>
          <c:showPercent val="0"/>
          <c:showBubbleSize val="0"/>
        </c:dLbls>
        <c:gapWidth val="150"/>
        <c:axId val="-2121662328"/>
        <c:axId val="-2121659304"/>
      </c:barChart>
      <c:catAx>
        <c:axId val="-2121624312"/>
        <c:scaling>
          <c:orientation val="minMax"/>
        </c:scaling>
        <c:delete val="0"/>
        <c:axPos val="b"/>
        <c:numFmt formatCode="General" sourceLinked="0"/>
        <c:majorTickMark val="out"/>
        <c:minorTickMark val="none"/>
        <c:tickLblPos val="nextTo"/>
        <c:txPr>
          <a:bodyPr/>
          <a:lstStyle/>
          <a:p>
            <a:pPr>
              <a:defRPr sz="1100"/>
            </a:pPr>
            <a:endParaRPr lang="es-ES"/>
          </a:p>
        </c:txPr>
        <c:crossAx val="-2121656744"/>
        <c:crosses val="autoZero"/>
        <c:auto val="1"/>
        <c:lblAlgn val="ctr"/>
        <c:lblOffset val="100"/>
        <c:noMultiLvlLbl val="0"/>
      </c:catAx>
      <c:valAx>
        <c:axId val="-2121656744"/>
        <c:scaling>
          <c:orientation val="minMax"/>
          <c:max val="1"/>
        </c:scaling>
        <c:delete val="0"/>
        <c:axPos val="l"/>
        <c:majorGridlines>
          <c:spPr>
            <a:ln>
              <a:solidFill>
                <a:schemeClr val="bg1">
                  <a:lumMod val="95000"/>
                </a:schemeClr>
              </a:solidFill>
            </a:ln>
          </c:spPr>
        </c:majorGridlines>
        <c:numFmt formatCode="0%" sourceLinked="1"/>
        <c:majorTickMark val="out"/>
        <c:minorTickMark val="none"/>
        <c:tickLblPos val="nextTo"/>
        <c:txPr>
          <a:bodyPr/>
          <a:lstStyle/>
          <a:p>
            <a:pPr>
              <a:defRPr>
                <a:solidFill>
                  <a:schemeClr val="tx1">
                    <a:lumMod val="50000"/>
                    <a:lumOff val="50000"/>
                  </a:schemeClr>
                </a:solidFill>
              </a:defRPr>
            </a:pPr>
            <a:endParaRPr lang="es-ES"/>
          </a:p>
        </c:txPr>
        <c:crossAx val="-2121624312"/>
        <c:crosses val="autoZero"/>
        <c:crossBetween val="between"/>
        <c:majorUnit val="0.2"/>
      </c:valAx>
      <c:valAx>
        <c:axId val="-2121659304"/>
        <c:scaling>
          <c:orientation val="minMax"/>
          <c:max val="1"/>
        </c:scaling>
        <c:delete val="1"/>
        <c:axPos val="r"/>
        <c:numFmt formatCode="0%" sourceLinked="1"/>
        <c:majorTickMark val="out"/>
        <c:minorTickMark val="none"/>
        <c:tickLblPos val="nextTo"/>
        <c:crossAx val="-2121662328"/>
        <c:crosses val="max"/>
        <c:crossBetween val="between"/>
      </c:valAx>
      <c:catAx>
        <c:axId val="-2121662328"/>
        <c:scaling>
          <c:orientation val="minMax"/>
        </c:scaling>
        <c:delete val="1"/>
        <c:axPos val="b"/>
        <c:numFmt formatCode="General" sourceLinked="1"/>
        <c:majorTickMark val="out"/>
        <c:minorTickMark val="none"/>
        <c:tickLblPos val="nextTo"/>
        <c:crossAx val="-2121659304"/>
        <c:crosses val="autoZero"/>
        <c:auto val="1"/>
        <c:lblAlgn val="ctr"/>
        <c:lblOffset val="100"/>
        <c:noMultiLvlLbl val="0"/>
      </c:catAx>
    </c:plotArea>
    <c:plotVisOnly val="1"/>
    <c:dispBlanksAs val="gap"/>
    <c:showDLblsOverMax val="0"/>
  </c:chart>
  <c:spPr>
    <a:noFill/>
    <a:ln>
      <a:noFill/>
    </a:ln>
  </c:spPr>
  <c:printSettings>
    <c:headerFooter/>
    <c:pageMargins b="1" l="0.75" r="0.75" t="1" header="0.5" footer="0.5"/>
    <c:pageSetup/>
  </c:printSettings>
</c:chartSpace>
</file>

<file path=xl/charts/chart3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18"/>
    </mc:Choice>
    <mc:Fallback>
      <c:style val="18"/>
    </mc:Fallback>
  </mc:AlternateContent>
  <c:chart>
    <c:autoTitleDeleted val="0"/>
    <c:plotArea>
      <c:layout/>
      <c:radarChart>
        <c:radarStyle val="marker"/>
        <c:varyColors val="0"/>
        <c:ser>
          <c:idx val="0"/>
          <c:order val="0"/>
          <c:spPr>
            <a:ln>
              <a:solidFill>
                <a:srgbClr val="4B87CC"/>
              </a:solidFill>
            </a:ln>
          </c:spPr>
          <c:marker>
            <c:symbol val="none"/>
          </c:marker>
          <c:cat>
            <c:strRef>
              <c:f>'2.1 Infografía Gestion Progr'!$E$5:$F$8</c:f>
              <c:strCache>
                <c:ptCount val="4"/>
                <c:pt idx="0">
                  <c:v>Vinculación y rendición de cuentas</c:v>
                </c:pt>
                <c:pt idx="1">
                  <c:v>Impacto social</c:v>
                </c:pt>
                <c:pt idx="2">
                  <c:v>Transparencia</c:v>
                </c:pt>
                <c:pt idx="3">
                  <c:v>Procuración y diversificación de fondos</c:v>
                </c:pt>
              </c:strCache>
            </c:strRef>
          </c:cat>
          <c:val>
            <c:numRef>
              <c:f>'2.1 Infografía Gestion Progr'!$H$5:$H$8</c:f>
              <c:numCache>
                <c:formatCode>0.0</c:formatCode>
                <c:ptCount val="4"/>
                <c:pt idx="0">
                  <c:v>0</c:v>
                </c:pt>
                <c:pt idx="1">
                  <c:v>0</c:v>
                </c:pt>
                <c:pt idx="2">
                  <c:v>0</c:v>
                </c:pt>
                <c:pt idx="3">
                  <c:v>0</c:v>
                </c:pt>
              </c:numCache>
            </c:numRef>
          </c:val>
          <c:extLst>
            <c:ext xmlns:c16="http://schemas.microsoft.com/office/drawing/2014/chart" uri="{C3380CC4-5D6E-409C-BE32-E72D297353CC}">
              <c16:uniqueId val="{00000000-16D6-4833-ABD4-9CF96CB153BC}"/>
            </c:ext>
          </c:extLst>
        </c:ser>
        <c:dLbls>
          <c:showLegendKey val="0"/>
          <c:showVal val="0"/>
          <c:showCatName val="0"/>
          <c:showSerName val="0"/>
          <c:showPercent val="0"/>
          <c:showBubbleSize val="0"/>
        </c:dLbls>
        <c:axId val="-2121991848"/>
        <c:axId val="-2121988744"/>
      </c:radarChart>
      <c:catAx>
        <c:axId val="-2121991848"/>
        <c:scaling>
          <c:orientation val="minMax"/>
        </c:scaling>
        <c:delete val="0"/>
        <c:axPos val="b"/>
        <c:majorGridlines/>
        <c:numFmt formatCode="General" sourceLinked="0"/>
        <c:majorTickMark val="out"/>
        <c:minorTickMark val="none"/>
        <c:tickLblPos val="nextTo"/>
        <c:txPr>
          <a:bodyPr/>
          <a:lstStyle/>
          <a:p>
            <a:pPr>
              <a:defRPr sz="1200"/>
            </a:pPr>
            <a:endParaRPr lang="es-ES"/>
          </a:p>
        </c:txPr>
        <c:crossAx val="-2121988744"/>
        <c:crosses val="autoZero"/>
        <c:auto val="1"/>
        <c:lblAlgn val="ctr"/>
        <c:lblOffset val="100"/>
        <c:noMultiLvlLbl val="0"/>
      </c:catAx>
      <c:valAx>
        <c:axId val="-2121988744"/>
        <c:scaling>
          <c:orientation val="minMax"/>
          <c:max val="4"/>
        </c:scaling>
        <c:delete val="0"/>
        <c:axPos val="l"/>
        <c:majorGridlines>
          <c:spPr>
            <a:ln>
              <a:solidFill>
                <a:schemeClr val="bg1">
                  <a:lumMod val="65000"/>
                </a:schemeClr>
              </a:solidFill>
              <a:prstDash val="dash"/>
            </a:ln>
          </c:spPr>
        </c:majorGridlines>
        <c:numFmt formatCode="0.0" sourceLinked="1"/>
        <c:majorTickMark val="cross"/>
        <c:minorTickMark val="none"/>
        <c:tickLblPos val="nextTo"/>
        <c:txPr>
          <a:bodyPr/>
          <a:lstStyle/>
          <a:p>
            <a:pPr>
              <a:defRPr>
                <a:solidFill>
                  <a:schemeClr val="tx1">
                    <a:lumMod val="65000"/>
                    <a:lumOff val="35000"/>
                  </a:schemeClr>
                </a:solidFill>
              </a:defRPr>
            </a:pPr>
            <a:endParaRPr lang="es-ES"/>
          </a:p>
        </c:txPr>
        <c:crossAx val="-2121991848"/>
        <c:crosses val="autoZero"/>
        <c:crossBetween val="between"/>
        <c:minorUnit val="1"/>
      </c:valAx>
    </c:plotArea>
    <c:plotVisOnly val="1"/>
    <c:dispBlanksAs val="gap"/>
    <c:showDLblsOverMax val="0"/>
  </c:chart>
  <c:spPr>
    <a:noFill/>
    <a:ln>
      <a:noFill/>
    </a:ln>
  </c:spPr>
  <c:printSettings>
    <c:headerFooter/>
    <c:pageMargins b="1" l="0.75" r="0.75" t="1" header="0.5" footer="0.5"/>
    <c:pageSetup/>
  </c:printSettings>
</c:chartSpace>
</file>

<file path=xl/charts/chart3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18"/>
    </mc:Choice>
    <mc:Fallback>
      <c:style val="18"/>
    </mc:Fallback>
  </mc:AlternateContent>
  <c:chart>
    <c:autoTitleDeleted val="0"/>
    <c:plotArea>
      <c:layout/>
      <c:barChart>
        <c:barDir val="col"/>
        <c:grouping val="clustered"/>
        <c:varyColors val="0"/>
        <c:ser>
          <c:idx val="0"/>
          <c:order val="0"/>
          <c:spPr>
            <a:gradFill flip="none" rotWithShape="1">
              <a:gsLst>
                <a:gs pos="0">
                  <a:srgbClr val="E1C04E"/>
                </a:gs>
                <a:gs pos="50000">
                  <a:srgbClr val="FFD757"/>
                </a:gs>
                <a:gs pos="100000">
                  <a:srgbClr val="E1C04E"/>
                </a:gs>
              </a:gsLst>
              <a:lin ang="0" scaled="1"/>
              <a:tileRect/>
            </a:gradFill>
            <a:ln>
              <a:noFill/>
            </a:ln>
          </c:spPr>
          <c:invertIfNegative val="0"/>
          <c:dLbls>
            <c:spPr>
              <a:noFill/>
              <a:ln>
                <a:noFill/>
              </a:ln>
              <a:effectLst/>
            </c:spPr>
            <c:txPr>
              <a:bodyPr/>
              <a:lstStyle/>
              <a:p>
                <a:pPr>
                  <a:defRPr sz="1200" b="1">
                    <a:solidFill>
                      <a:srgbClr val="7F7F7F"/>
                    </a:solidFill>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'2.1 Infografía Gestion Progr'!$E$5:$F$8</c:f>
              <c:strCache>
                <c:ptCount val="4"/>
                <c:pt idx="0">
                  <c:v>Vinculación y rendición de cuentas</c:v>
                </c:pt>
                <c:pt idx="1">
                  <c:v>Impacto social</c:v>
                </c:pt>
                <c:pt idx="2">
                  <c:v>Transparencia</c:v>
                </c:pt>
                <c:pt idx="3">
                  <c:v>Procuración y diversificación de fondos</c:v>
                </c:pt>
              </c:strCache>
            </c:strRef>
          </c:cat>
          <c:val>
            <c:numRef>
              <c:f>'2.1 Infografía Gestion Progr'!$I$5:$I$8</c:f>
              <c:numCache>
                <c:formatCode>0%</c:formatCode>
                <c:ptCount val="4"/>
                <c:pt idx="0">
                  <c:v>0</c:v>
                </c:pt>
                <c:pt idx="1">
                  <c:v>0</c:v>
                </c:pt>
                <c:pt idx="2">
                  <c:v>0</c:v>
                </c:pt>
                <c:pt idx="3">
                  <c:v>0</c:v>
                </c:pt>
              </c:numCache>
            </c:numRef>
          </c:val>
          <c:extLst>
            <c:ext xmlns:c16="http://schemas.microsoft.com/office/drawing/2014/chart" uri="{C3380CC4-5D6E-409C-BE32-E72D297353CC}">
              <c16:uniqueId val="{00000000-94FE-4454-84D7-4546EBE07F95}"/>
            </c:ext>
          </c:extLst>
        </c:ser>
        <c:dLbls>
          <c:showLegendKey val="0"/>
          <c:showVal val="0"/>
          <c:showCatName val="0"/>
          <c:showSerName val="0"/>
          <c:showPercent val="0"/>
          <c:showBubbleSize val="0"/>
        </c:dLbls>
        <c:gapWidth val="150"/>
        <c:axId val="-2121947816"/>
        <c:axId val="-2121944744"/>
      </c:barChart>
      <c:barChart>
        <c:barDir val="col"/>
        <c:grouping val="clustered"/>
        <c:varyColors val="0"/>
        <c:ser>
          <c:idx val="1"/>
          <c:order val="1"/>
          <c:spPr>
            <a:noFill/>
            <a:ln w="12700" cmpd="sng">
              <a:solidFill>
                <a:srgbClr val="447DBE"/>
              </a:solidFill>
              <a:prstDash val="dash"/>
            </a:ln>
          </c:spPr>
          <c:invertIfNegative val="0"/>
          <c:cat>
            <c:strRef>
              <c:f>'2.1 Infografía Gestion Progr'!$E$5:$F$8</c:f>
              <c:strCache>
                <c:ptCount val="4"/>
                <c:pt idx="0">
                  <c:v>Vinculación y rendición de cuentas</c:v>
                </c:pt>
                <c:pt idx="1">
                  <c:v>Impacto social</c:v>
                </c:pt>
                <c:pt idx="2">
                  <c:v>Transparencia</c:v>
                </c:pt>
                <c:pt idx="3">
                  <c:v>Procuración y diversificación de fondos</c:v>
                </c:pt>
              </c:strCache>
            </c:strRef>
          </c:cat>
          <c:val>
            <c:numRef>
              <c:f>'2.1 Infografía Gestion Progr'!$J$5:$J$8</c:f>
              <c:numCache>
                <c:formatCode>0%</c:formatCode>
                <c:ptCount val="4"/>
                <c:pt idx="0">
                  <c:v>1</c:v>
                </c:pt>
                <c:pt idx="1">
                  <c:v>1</c:v>
                </c:pt>
                <c:pt idx="2">
                  <c:v>1</c:v>
                </c:pt>
                <c:pt idx="3">
                  <c:v>1</c:v>
                </c:pt>
              </c:numCache>
            </c:numRef>
          </c:val>
          <c:extLst>
            <c:ext xmlns:c16="http://schemas.microsoft.com/office/drawing/2014/chart" uri="{C3380CC4-5D6E-409C-BE32-E72D297353CC}">
              <c16:uniqueId val="{00000001-94FE-4454-84D7-4546EBE07F95}"/>
            </c:ext>
          </c:extLst>
        </c:ser>
        <c:dLbls>
          <c:showLegendKey val="0"/>
          <c:showVal val="0"/>
          <c:showCatName val="0"/>
          <c:showSerName val="0"/>
          <c:showPercent val="0"/>
          <c:showBubbleSize val="0"/>
        </c:dLbls>
        <c:gapWidth val="150"/>
        <c:axId val="-2121938296"/>
        <c:axId val="-2121941272"/>
      </c:barChart>
      <c:catAx>
        <c:axId val="-2121947816"/>
        <c:scaling>
          <c:orientation val="minMax"/>
        </c:scaling>
        <c:delete val="0"/>
        <c:axPos val="b"/>
        <c:numFmt formatCode="General" sourceLinked="0"/>
        <c:majorTickMark val="out"/>
        <c:minorTickMark val="none"/>
        <c:tickLblPos val="nextTo"/>
        <c:txPr>
          <a:bodyPr/>
          <a:lstStyle/>
          <a:p>
            <a:pPr>
              <a:defRPr sz="1100"/>
            </a:pPr>
            <a:endParaRPr lang="es-ES"/>
          </a:p>
        </c:txPr>
        <c:crossAx val="-2121944744"/>
        <c:crosses val="autoZero"/>
        <c:auto val="1"/>
        <c:lblAlgn val="ctr"/>
        <c:lblOffset val="100"/>
        <c:noMultiLvlLbl val="0"/>
      </c:catAx>
      <c:valAx>
        <c:axId val="-2121944744"/>
        <c:scaling>
          <c:orientation val="minMax"/>
          <c:max val="1"/>
        </c:scaling>
        <c:delete val="0"/>
        <c:axPos val="l"/>
        <c:majorGridlines>
          <c:spPr>
            <a:ln>
              <a:solidFill>
                <a:schemeClr val="bg1">
                  <a:lumMod val="95000"/>
                </a:schemeClr>
              </a:solidFill>
            </a:ln>
          </c:spPr>
        </c:majorGridlines>
        <c:numFmt formatCode="0%" sourceLinked="1"/>
        <c:majorTickMark val="out"/>
        <c:minorTickMark val="none"/>
        <c:tickLblPos val="nextTo"/>
        <c:txPr>
          <a:bodyPr/>
          <a:lstStyle/>
          <a:p>
            <a:pPr>
              <a:defRPr>
                <a:solidFill>
                  <a:schemeClr val="tx1">
                    <a:lumMod val="50000"/>
                    <a:lumOff val="50000"/>
                  </a:schemeClr>
                </a:solidFill>
              </a:defRPr>
            </a:pPr>
            <a:endParaRPr lang="es-ES"/>
          </a:p>
        </c:txPr>
        <c:crossAx val="-2121947816"/>
        <c:crosses val="autoZero"/>
        <c:crossBetween val="between"/>
        <c:majorUnit val="0.2"/>
      </c:valAx>
      <c:valAx>
        <c:axId val="-2121941272"/>
        <c:scaling>
          <c:orientation val="minMax"/>
          <c:max val="1"/>
        </c:scaling>
        <c:delete val="1"/>
        <c:axPos val="r"/>
        <c:numFmt formatCode="0%" sourceLinked="1"/>
        <c:majorTickMark val="out"/>
        <c:minorTickMark val="none"/>
        <c:tickLblPos val="nextTo"/>
        <c:crossAx val="-2121938296"/>
        <c:crosses val="max"/>
        <c:crossBetween val="between"/>
      </c:valAx>
      <c:catAx>
        <c:axId val="-2121938296"/>
        <c:scaling>
          <c:orientation val="minMax"/>
        </c:scaling>
        <c:delete val="1"/>
        <c:axPos val="b"/>
        <c:numFmt formatCode="General" sourceLinked="1"/>
        <c:majorTickMark val="out"/>
        <c:minorTickMark val="none"/>
        <c:tickLblPos val="nextTo"/>
        <c:crossAx val="-2121941272"/>
        <c:crosses val="autoZero"/>
        <c:auto val="1"/>
        <c:lblAlgn val="ctr"/>
        <c:lblOffset val="100"/>
        <c:noMultiLvlLbl val="0"/>
      </c:catAx>
    </c:plotArea>
    <c:plotVisOnly val="1"/>
    <c:dispBlanksAs val="gap"/>
    <c:showDLblsOverMax val="0"/>
  </c:chart>
  <c:spPr>
    <a:noFill/>
    <a:ln>
      <a:noFill/>
    </a:ln>
  </c:spPr>
  <c:printSettings>
    <c:headerFooter/>
    <c:pageMargins b="1" l="0.75" r="0.75" t="1" header="0.5" footer="0.5"/>
    <c:pageSetup/>
  </c:printSettings>
</c:chartSpace>
</file>

<file path=xl/charts/chart3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18"/>
    </mc:Choice>
    <mc:Fallback>
      <c:style val="18"/>
    </mc:Fallback>
  </mc:AlternateContent>
  <c:chart>
    <c:autoTitleDeleted val="0"/>
    <c:plotArea>
      <c:layout/>
      <c:radarChart>
        <c:radarStyle val="marker"/>
        <c:varyColors val="0"/>
        <c:ser>
          <c:idx val="0"/>
          <c:order val="0"/>
          <c:spPr>
            <a:ln>
              <a:solidFill>
                <a:srgbClr val="4B87CC"/>
              </a:solidFill>
            </a:ln>
          </c:spPr>
          <c:marker>
            <c:symbol val="none"/>
          </c:marker>
          <c:cat>
            <c:strRef>
              <c:f>'3.1 Infografía Procesos'!$E$5:$F$8</c:f>
              <c:strCache>
                <c:ptCount val="4"/>
                <c:pt idx="0">
                  <c:v>Procesos fundamentales</c:v>
                </c:pt>
                <c:pt idx="1">
                  <c:v>Procesos administrativos</c:v>
                </c:pt>
                <c:pt idx="2">
                  <c:v>Indicadores</c:v>
                </c:pt>
                <c:pt idx="3">
                  <c:v>Mejora Continua</c:v>
                </c:pt>
              </c:strCache>
            </c:strRef>
          </c:cat>
          <c:val>
            <c:numRef>
              <c:f>'3.1 Infografía Procesos'!$H$5:$H$8</c:f>
              <c:numCache>
                <c:formatCode>0.0</c:formatCode>
                <c:ptCount val="4"/>
                <c:pt idx="0">
                  <c:v>#N/A</c:v>
                </c:pt>
                <c:pt idx="1">
                  <c:v>#N/A</c:v>
                </c:pt>
                <c:pt idx="2">
                  <c:v>0</c:v>
                </c:pt>
                <c:pt idx="3">
                  <c:v>0</c:v>
                </c:pt>
              </c:numCache>
            </c:numRef>
          </c:val>
          <c:extLst>
            <c:ext xmlns:c16="http://schemas.microsoft.com/office/drawing/2014/chart" uri="{C3380CC4-5D6E-409C-BE32-E72D297353CC}">
              <c16:uniqueId val="{00000000-8300-4693-9A4A-B402104316B1}"/>
            </c:ext>
          </c:extLst>
        </c:ser>
        <c:dLbls>
          <c:showLegendKey val="0"/>
          <c:showVal val="0"/>
          <c:showCatName val="0"/>
          <c:showSerName val="0"/>
          <c:showPercent val="0"/>
          <c:showBubbleSize val="0"/>
        </c:dLbls>
        <c:axId val="-2121873112"/>
        <c:axId val="-2121870008"/>
      </c:radarChart>
      <c:catAx>
        <c:axId val="-2121873112"/>
        <c:scaling>
          <c:orientation val="minMax"/>
        </c:scaling>
        <c:delete val="0"/>
        <c:axPos val="b"/>
        <c:majorGridlines/>
        <c:numFmt formatCode="General" sourceLinked="0"/>
        <c:majorTickMark val="out"/>
        <c:minorTickMark val="none"/>
        <c:tickLblPos val="nextTo"/>
        <c:txPr>
          <a:bodyPr/>
          <a:lstStyle/>
          <a:p>
            <a:pPr>
              <a:defRPr sz="1200"/>
            </a:pPr>
            <a:endParaRPr lang="es-ES"/>
          </a:p>
        </c:txPr>
        <c:crossAx val="-2121870008"/>
        <c:crosses val="autoZero"/>
        <c:auto val="1"/>
        <c:lblAlgn val="ctr"/>
        <c:lblOffset val="100"/>
        <c:noMultiLvlLbl val="0"/>
      </c:catAx>
      <c:valAx>
        <c:axId val="-2121870008"/>
        <c:scaling>
          <c:orientation val="minMax"/>
          <c:max val="4"/>
        </c:scaling>
        <c:delete val="0"/>
        <c:axPos val="l"/>
        <c:majorGridlines>
          <c:spPr>
            <a:ln>
              <a:solidFill>
                <a:schemeClr val="bg1">
                  <a:lumMod val="65000"/>
                </a:schemeClr>
              </a:solidFill>
              <a:prstDash val="dash"/>
            </a:ln>
          </c:spPr>
        </c:majorGridlines>
        <c:numFmt formatCode="0.0" sourceLinked="1"/>
        <c:majorTickMark val="cross"/>
        <c:minorTickMark val="none"/>
        <c:tickLblPos val="nextTo"/>
        <c:txPr>
          <a:bodyPr/>
          <a:lstStyle/>
          <a:p>
            <a:pPr>
              <a:defRPr>
                <a:solidFill>
                  <a:schemeClr val="tx1">
                    <a:lumMod val="65000"/>
                    <a:lumOff val="35000"/>
                  </a:schemeClr>
                </a:solidFill>
              </a:defRPr>
            </a:pPr>
            <a:endParaRPr lang="es-ES"/>
          </a:p>
        </c:txPr>
        <c:crossAx val="-2121873112"/>
        <c:crosses val="autoZero"/>
        <c:crossBetween val="between"/>
        <c:minorUnit val="1"/>
      </c:valAx>
    </c:plotArea>
    <c:plotVisOnly val="1"/>
    <c:dispBlanksAs val="gap"/>
    <c:showDLblsOverMax val="0"/>
  </c:chart>
  <c:spPr>
    <a:noFill/>
    <a:ln>
      <a:noFill/>
    </a:ln>
  </c:spPr>
  <c:printSettings>
    <c:headerFooter/>
    <c:pageMargins b="1" l="0.75" r="0.75" t="1" header="0.5" footer="0.5"/>
    <c:pageSetup/>
  </c:printSettings>
</c:chartSpace>
</file>

<file path=xl/charts/chart3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18"/>
    </mc:Choice>
    <mc:Fallback>
      <c:style val="18"/>
    </mc:Fallback>
  </mc:AlternateContent>
  <c:chart>
    <c:autoTitleDeleted val="0"/>
    <c:plotArea>
      <c:layout/>
      <c:barChart>
        <c:barDir val="col"/>
        <c:grouping val="clustered"/>
        <c:varyColors val="0"/>
        <c:ser>
          <c:idx val="0"/>
          <c:order val="0"/>
          <c:spPr>
            <a:gradFill flip="none" rotWithShape="1">
              <a:gsLst>
                <a:gs pos="0">
                  <a:srgbClr val="E1C04E"/>
                </a:gs>
                <a:gs pos="50000">
                  <a:srgbClr val="FFD757"/>
                </a:gs>
                <a:gs pos="100000">
                  <a:srgbClr val="E1C04E"/>
                </a:gs>
              </a:gsLst>
              <a:lin ang="0" scaled="1"/>
              <a:tileRect/>
            </a:gradFill>
            <a:ln>
              <a:noFill/>
            </a:ln>
          </c:spPr>
          <c:invertIfNegative val="0"/>
          <c:dLbls>
            <c:spPr>
              <a:noFill/>
              <a:ln>
                <a:noFill/>
              </a:ln>
              <a:effectLst/>
            </c:spPr>
            <c:txPr>
              <a:bodyPr/>
              <a:lstStyle/>
              <a:p>
                <a:pPr>
                  <a:defRPr sz="1200" b="1">
                    <a:solidFill>
                      <a:srgbClr val="7F7F7F"/>
                    </a:solidFill>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'3.1 Infografía Procesos'!$E$5:$F$8</c:f>
              <c:strCache>
                <c:ptCount val="4"/>
                <c:pt idx="0">
                  <c:v>Procesos fundamentales</c:v>
                </c:pt>
                <c:pt idx="1">
                  <c:v>Procesos administrativos</c:v>
                </c:pt>
                <c:pt idx="2">
                  <c:v>Indicadores</c:v>
                </c:pt>
                <c:pt idx="3">
                  <c:v>Mejora Continua</c:v>
                </c:pt>
              </c:strCache>
            </c:strRef>
          </c:cat>
          <c:val>
            <c:numRef>
              <c:f>'3.1 Infografía Procesos'!$I$5:$I$8</c:f>
              <c:numCache>
                <c:formatCode>0%</c:formatCode>
                <c:ptCount val="4"/>
                <c:pt idx="0">
                  <c:v>#N/A</c:v>
                </c:pt>
                <c:pt idx="1">
                  <c:v>#N/A</c:v>
                </c:pt>
                <c:pt idx="2">
                  <c:v>0</c:v>
                </c:pt>
                <c:pt idx="3">
                  <c:v>0</c:v>
                </c:pt>
              </c:numCache>
            </c:numRef>
          </c:val>
          <c:extLst>
            <c:ext xmlns:c16="http://schemas.microsoft.com/office/drawing/2014/chart" uri="{C3380CC4-5D6E-409C-BE32-E72D297353CC}">
              <c16:uniqueId val="{00000000-4FE0-4357-9271-D2034FDFB97C}"/>
            </c:ext>
          </c:extLst>
        </c:ser>
        <c:dLbls>
          <c:showLegendKey val="0"/>
          <c:showVal val="0"/>
          <c:showCatName val="0"/>
          <c:showSerName val="0"/>
          <c:showPercent val="0"/>
          <c:showBubbleSize val="0"/>
        </c:dLbls>
        <c:gapWidth val="150"/>
        <c:axId val="-2121828792"/>
        <c:axId val="-2121825720"/>
      </c:barChart>
      <c:barChart>
        <c:barDir val="col"/>
        <c:grouping val="clustered"/>
        <c:varyColors val="0"/>
        <c:ser>
          <c:idx val="1"/>
          <c:order val="1"/>
          <c:spPr>
            <a:noFill/>
            <a:ln w="12700" cmpd="sng">
              <a:solidFill>
                <a:srgbClr val="447DBE"/>
              </a:solidFill>
              <a:prstDash val="dash"/>
            </a:ln>
          </c:spPr>
          <c:invertIfNegative val="0"/>
          <c:cat>
            <c:strRef>
              <c:f>'3.1 Infografía Procesos'!$E$5:$F$8</c:f>
              <c:strCache>
                <c:ptCount val="4"/>
                <c:pt idx="0">
                  <c:v>Procesos fundamentales</c:v>
                </c:pt>
                <c:pt idx="1">
                  <c:v>Procesos administrativos</c:v>
                </c:pt>
                <c:pt idx="2">
                  <c:v>Indicadores</c:v>
                </c:pt>
                <c:pt idx="3">
                  <c:v>Mejora Continua</c:v>
                </c:pt>
              </c:strCache>
            </c:strRef>
          </c:cat>
          <c:val>
            <c:numRef>
              <c:f>'3.1 Infografía Procesos'!$J$5:$J$8</c:f>
              <c:numCache>
                <c:formatCode>0%</c:formatCode>
                <c:ptCount val="4"/>
                <c:pt idx="0">
                  <c:v>1</c:v>
                </c:pt>
                <c:pt idx="1">
                  <c:v>1</c:v>
                </c:pt>
                <c:pt idx="2">
                  <c:v>1</c:v>
                </c:pt>
                <c:pt idx="3">
                  <c:v>1</c:v>
                </c:pt>
              </c:numCache>
            </c:numRef>
          </c:val>
          <c:extLst>
            <c:ext xmlns:c16="http://schemas.microsoft.com/office/drawing/2014/chart" uri="{C3380CC4-5D6E-409C-BE32-E72D297353CC}">
              <c16:uniqueId val="{00000001-4FE0-4357-9271-D2034FDFB97C}"/>
            </c:ext>
          </c:extLst>
        </c:ser>
        <c:dLbls>
          <c:showLegendKey val="0"/>
          <c:showVal val="0"/>
          <c:showCatName val="0"/>
          <c:showSerName val="0"/>
          <c:showPercent val="0"/>
          <c:showBubbleSize val="0"/>
        </c:dLbls>
        <c:gapWidth val="150"/>
        <c:axId val="-2121819272"/>
        <c:axId val="-2121822248"/>
      </c:barChart>
      <c:catAx>
        <c:axId val="-2121828792"/>
        <c:scaling>
          <c:orientation val="minMax"/>
        </c:scaling>
        <c:delete val="0"/>
        <c:axPos val="b"/>
        <c:numFmt formatCode="General" sourceLinked="0"/>
        <c:majorTickMark val="out"/>
        <c:minorTickMark val="none"/>
        <c:tickLblPos val="nextTo"/>
        <c:txPr>
          <a:bodyPr/>
          <a:lstStyle/>
          <a:p>
            <a:pPr>
              <a:defRPr sz="1100"/>
            </a:pPr>
            <a:endParaRPr lang="es-ES"/>
          </a:p>
        </c:txPr>
        <c:crossAx val="-2121825720"/>
        <c:crosses val="autoZero"/>
        <c:auto val="1"/>
        <c:lblAlgn val="ctr"/>
        <c:lblOffset val="100"/>
        <c:noMultiLvlLbl val="0"/>
      </c:catAx>
      <c:valAx>
        <c:axId val="-2121825720"/>
        <c:scaling>
          <c:orientation val="minMax"/>
          <c:max val="1"/>
        </c:scaling>
        <c:delete val="0"/>
        <c:axPos val="l"/>
        <c:majorGridlines>
          <c:spPr>
            <a:ln>
              <a:solidFill>
                <a:schemeClr val="bg1">
                  <a:lumMod val="95000"/>
                </a:schemeClr>
              </a:solidFill>
            </a:ln>
          </c:spPr>
        </c:majorGridlines>
        <c:numFmt formatCode="0%" sourceLinked="1"/>
        <c:majorTickMark val="out"/>
        <c:minorTickMark val="none"/>
        <c:tickLblPos val="nextTo"/>
        <c:txPr>
          <a:bodyPr/>
          <a:lstStyle/>
          <a:p>
            <a:pPr>
              <a:defRPr>
                <a:solidFill>
                  <a:schemeClr val="tx1">
                    <a:lumMod val="50000"/>
                    <a:lumOff val="50000"/>
                  </a:schemeClr>
                </a:solidFill>
              </a:defRPr>
            </a:pPr>
            <a:endParaRPr lang="es-ES"/>
          </a:p>
        </c:txPr>
        <c:crossAx val="-2121828792"/>
        <c:crosses val="autoZero"/>
        <c:crossBetween val="between"/>
        <c:majorUnit val="0.2"/>
      </c:valAx>
      <c:valAx>
        <c:axId val="-2121822248"/>
        <c:scaling>
          <c:orientation val="minMax"/>
          <c:max val="1"/>
        </c:scaling>
        <c:delete val="1"/>
        <c:axPos val="r"/>
        <c:numFmt formatCode="0%" sourceLinked="1"/>
        <c:majorTickMark val="out"/>
        <c:minorTickMark val="none"/>
        <c:tickLblPos val="nextTo"/>
        <c:crossAx val="-2121819272"/>
        <c:crosses val="max"/>
        <c:crossBetween val="between"/>
      </c:valAx>
      <c:catAx>
        <c:axId val="-2121819272"/>
        <c:scaling>
          <c:orientation val="minMax"/>
        </c:scaling>
        <c:delete val="1"/>
        <c:axPos val="b"/>
        <c:numFmt formatCode="General" sourceLinked="1"/>
        <c:majorTickMark val="out"/>
        <c:minorTickMark val="none"/>
        <c:tickLblPos val="nextTo"/>
        <c:crossAx val="-2121822248"/>
        <c:crosses val="autoZero"/>
        <c:auto val="1"/>
        <c:lblAlgn val="ctr"/>
        <c:lblOffset val="100"/>
        <c:noMultiLvlLbl val="0"/>
      </c:catAx>
    </c:plotArea>
    <c:plotVisOnly val="1"/>
    <c:dispBlanksAs val="gap"/>
    <c:showDLblsOverMax val="0"/>
  </c:chart>
  <c:spPr>
    <a:noFill/>
    <a:ln>
      <a:noFill/>
    </a:ln>
  </c:spPr>
  <c:printSettings>
    <c:headerFooter/>
    <c:pageMargins b="1" l="0.75" r="0.75" t="1" header="0.5" footer="0.5"/>
    <c:pageSetup/>
  </c:printSettings>
</c:chartSpace>
</file>

<file path=xl/charts/chart3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18"/>
    </mc:Choice>
    <mc:Fallback>
      <c:style val="18"/>
    </mc:Fallback>
  </mc:AlternateContent>
  <c:chart>
    <c:autoTitleDeleted val="0"/>
    <c:plotArea>
      <c:layout/>
      <c:radarChart>
        <c:radarStyle val="marker"/>
        <c:varyColors val="0"/>
        <c:ser>
          <c:idx val="0"/>
          <c:order val="0"/>
          <c:spPr>
            <a:ln>
              <a:solidFill>
                <a:srgbClr val="4B87CC"/>
              </a:solidFill>
            </a:ln>
          </c:spPr>
          <c:marker>
            <c:symbol val="none"/>
          </c:marker>
          <c:cat>
            <c:strRef>
              <c:f>'4.1 Infografía Genero e Inclu'!$E$5:$F$8</c:f>
              <c:strCache>
                <c:ptCount val="4"/>
                <c:pt idx="0">
                  <c:v>Políticas</c:v>
                </c:pt>
                <c:pt idx="1">
                  <c:v>Implementación</c:v>
                </c:pt>
                <c:pt idx="2">
                  <c:v>Protocolos de actuación</c:v>
                </c:pt>
                <c:pt idx="3">
                  <c:v>Difusión</c:v>
                </c:pt>
              </c:strCache>
            </c:strRef>
          </c:cat>
          <c:val>
            <c:numRef>
              <c:f>'4.1 Infografía Genero e Inclu'!$H$5:$H$8</c:f>
              <c:numCache>
                <c:formatCode>0.0</c:formatCode>
                <c:ptCount val="4"/>
                <c:pt idx="0">
                  <c:v>0</c:v>
                </c:pt>
                <c:pt idx="1">
                  <c:v>0</c:v>
                </c:pt>
                <c:pt idx="2">
                  <c:v>0</c:v>
                </c:pt>
                <c:pt idx="3">
                  <c:v>0</c:v>
                </c:pt>
              </c:numCache>
            </c:numRef>
          </c:val>
          <c:extLst>
            <c:ext xmlns:c16="http://schemas.microsoft.com/office/drawing/2014/chart" uri="{C3380CC4-5D6E-409C-BE32-E72D297353CC}">
              <c16:uniqueId val="{00000000-0EDE-49D5-BB4D-2D17FF905D97}"/>
            </c:ext>
          </c:extLst>
        </c:ser>
        <c:dLbls>
          <c:showLegendKey val="0"/>
          <c:showVal val="0"/>
          <c:showCatName val="0"/>
          <c:showSerName val="0"/>
          <c:showPercent val="0"/>
          <c:showBubbleSize val="0"/>
        </c:dLbls>
        <c:axId val="-2121754664"/>
        <c:axId val="-2121751560"/>
      </c:radarChart>
      <c:catAx>
        <c:axId val="-2121754664"/>
        <c:scaling>
          <c:orientation val="minMax"/>
        </c:scaling>
        <c:delete val="0"/>
        <c:axPos val="b"/>
        <c:majorGridlines/>
        <c:numFmt formatCode="General" sourceLinked="0"/>
        <c:majorTickMark val="out"/>
        <c:minorTickMark val="none"/>
        <c:tickLblPos val="nextTo"/>
        <c:txPr>
          <a:bodyPr/>
          <a:lstStyle/>
          <a:p>
            <a:pPr>
              <a:defRPr sz="1200"/>
            </a:pPr>
            <a:endParaRPr lang="es-ES"/>
          </a:p>
        </c:txPr>
        <c:crossAx val="-2121751560"/>
        <c:crosses val="autoZero"/>
        <c:auto val="1"/>
        <c:lblAlgn val="ctr"/>
        <c:lblOffset val="100"/>
        <c:noMultiLvlLbl val="0"/>
      </c:catAx>
      <c:valAx>
        <c:axId val="-2121751560"/>
        <c:scaling>
          <c:orientation val="minMax"/>
          <c:max val="4"/>
        </c:scaling>
        <c:delete val="0"/>
        <c:axPos val="l"/>
        <c:majorGridlines>
          <c:spPr>
            <a:ln>
              <a:solidFill>
                <a:schemeClr val="bg1">
                  <a:lumMod val="65000"/>
                </a:schemeClr>
              </a:solidFill>
              <a:prstDash val="dash"/>
            </a:ln>
          </c:spPr>
        </c:majorGridlines>
        <c:numFmt formatCode="0.0" sourceLinked="1"/>
        <c:majorTickMark val="cross"/>
        <c:minorTickMark val="none"/>
        <c:tickLblPos val="nextTo"/>
        <c:txPr>
          <a:bodyPr/>
          <a:lstStyle/>
          <a:p>
            <a:pPr>
              <a:defRPr>
                <a:solidFill>
                  <a:schemeClr val="tx1">
                    <a:lumMod val="65000"/>
                    <a:lumOff val="35000"/>
                  </a:schemeClr>
                </a:solidFill>
              </a:defRPr>
            </a:pPr>
            <a:endParaRPr lang="es-ES"/>
          </a:p>
        </c:txPr>
        <c:crossAx val="-2121754664"/>
        <c:crosses val="autoZero"/>
        <c:crossBetween val="between"/>
        <c:minorUnit val="1"/>
      </c:valAx>
    </c:plotArea>
    <c:plotVisOnly val="1"/>
    <c:dispBlanksAs val="gap"/>
    <c:showDLblsOverMax val="0"/>
  </c:chart>
  <c:spPr>
    <a:noFill/>
    <a:ln>
      <a:noFill/>
    </a:ln>
  </c:spPr>
  <c:printSettings>
    <c:headerFooter/>
    <c:pageMargins b="1" l="0.75" r="0.75" t="1" header="0.5" footer="0.5"/>
    <c:pageSetup/>
  </c:printSettings>
</c:chartSpace>
</file>

<file path=xl/charts/chart3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18"/>
    </mc:Choice>
    <mc:Fallback>
      <c:style val="18"/>
    </mc:Fallback>
  </mc:AlternateContent>
  <c:chart>
    <c:autoTitleDeleted val="0"/>
    <c:plotArea>
      <c:layout/>
      <c:barChart>
        <c:barDir val="col"/>
        <c:grouping val="clustered"/>
        <c:varyColors val="0"/>
        <c:ser>
          <c:idx val="0"/>
          <c:order val="0"/>
          <c:spPr>
            <a:gradFill flip="none" rotWithShape="1">
              <a:gsLst>
                <a:gs pos="0">
                  <a:srgbClr val="E1C04E"/>
                </a:gs>
                <a:gs pos="50000">
                  <a:srgbClr val="FFD757"/>
                </a:gs>
                <a:gs pos="100000">
                  <a:srgbClr val="E1C04E"/>
                </a:gs>
              </a:gsLst>
              <a:lin ang="0" scaled="1"/>
              <a:tileRect/>
            </a:gradFill>
            <a:ln>
              <a:noFill/>
            </a:ln>
          </c:spPr>
          <c:invertIfNegative val="0"/>
          <c:dLbls>
            <c:spPr>
              <a:noFill/>
              <a:ln>
                <a:noFill/>
              </a:ln>
              <a:effectLst/>
            </c:spPr>
            <c:txPr>
              <a:bodyPr/>
              <a:lstStyle/>
              <a:p>
                <a:pPr>
                  <a:defRPr sz="1200" b="1">
                    <a:solidFill>
                      <a:srgbClr val="7F7F7F"/>
                    </a:solidFill>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'4.1 Infografía Genero e Inclu'!$E$5:$F$8</c:f>
              <c:strCache>
                <c:ptCount val="4"/>
                <c:pt idx="0">
                  <c:v>Políticas</c:v>
                </c:pt>
                <c:pt idx="1">
                  <c:v>Implementación</c:v>
                </c:pt>
                <c:pt idx="2">
                  <c:v>Protocolos de actuación</c:v>
                </c:pt>
                <c:pt idx="3">
                  <c:v>Difusión</c:v>
                </c:pt>
              </c:strCache>
            </c:strRef>
          </c:cat>
          <c:val>
            <c:numRef>
              <c:f>'4.1 Infografía Genero e Inclu'!$I$5:$I$8</c:f>
              <c:numCache>
                <c:formatCode>0%</c:formatCode>
                <c:ptCount val="4"/>
                <c:pt idx="0">
                  <c:v>0</c:v>
                </c:pt>
                <c:pt idx="1">
                  <c:v>0</c:v>
                </c:pt>
                <c:pt idx="2">
                  <c:v>0</c:v>
                </c:pt>
                <c:pt idx="3">
                  <c:v>0</c:v>
                </c:pt>
              </c:numCache>
            </c:numRef>
          </c:val>
          <c:extLst>
            <c:ext xmlns:c16="http://schemas.microsoft.com/office/drawing/2014/chart" uri="{C3380CC4-5D6E-409C-BE32-E72D297353CC}">
              <c16:uniqueId val="{00000000-7798-402C-9DB3-29C83A959F13}"/>
            </c:ext>
          </c:extLst>
        </c:ser>
        <c:dLbls>
          <c:showLegendKey val="0"/>
          <c:showVal val="0"/>
          <c:showCatName val="0"/>
          <c:showSerName val="0"/>
          <c:showPercent val="0"/>
          <c:showBubbleSize val="0"/>
        </c:dLbls>
        <c:gapWidth val="150"/>
        <c:axId val="-2121710824"/>
        <c:axId val="-2121707752"/>
      </c:barChart>
      <c:barChart>
        <c:barDir val="col"/>
        <c:grouping val="clustered"/>
        <c:varyColors val="0"/>
        <c:ser>
          <c:idx val="1"/>
          <c:order val="1"/>
          <c:spPr>
            <a:noFill/>
            <a:ln w="12700" cmpd="sng">
              <a:solidFill>
                <a:srgbClr val="447DBE"/>
              </a:solidFill>
              <a:prstDash val="dash"/>
            </a:ln>
          </c:spPr>
          <c:invertIfNegative val="0"/>
          <c:cat>
            <c:strRef>
              <c:f>'4.1 Infografía Genero e Inclu'!$E$5:$F$8</c:f>
              <c:strCache>
                <c:ptCount val="4"/>
                <c:pt idx="0">
                  <c:v>Políticas</c:v>
                </c:pt>
                <c:pt idx="1">
                  <c:v>Implementación</c:v>
                </c:pt>
                <c:pt idx="2">
                  <c:v>Protocolos de actuación</c:v>
                </c:pt>
                <c:pt idx="3">
                  <c:v>Difusión</c:v>
                </c:pt>
              </c:strCache>
            </c:strRef>
          </c:cat>
          <c:val>
            <c:numRef>
              <c:f>'4.1 Infografía Genero e Inclu'!$J$5:$J$8</c:f>
              <c:numCache>
                <c:formatCode>0%</c:formatCode>
                <c:ptCount val="4"/>
                <c:pt idx="0">
                  <c:v>1</c:v>
                </c:pt>
                <c:pt idx="1">
                  <c:v>1</c:v>
                </c:pt>
                <c:pt idx="2">
                  <c:v>1</c:v>
                </c:pt>
                <c:pt idx="3">
                  <c:v>1</c:v>
                </c:pt>
              </c:numCache>
            </c:numRef>
          </c:val>
          <c:extLst>
            <c:ext xmlns:c16="http://schemas.microsoft.com/office/drawing/2014/chart" uri="{C3380CC4-5D6E-409C-BE32-E72D297353CC}">
              <c16:uniqueId val="{00000001-7798-402C-9DB3-29C83A959F13}"/>
            </c:ext>
          </c:extLst>
        </c:ser>
        <c:dLbls>
          <c:showLegendKey val="0"/>
          <c:showVal val="0"/>
          <c:showCatName val="0"/>
          <c:showSerName val="0"/>
          <c:showPercent val="0"/>
          <c:showBubbleSize val="0"/>
        </c:dLbls>
        <c:gapWidth val="150"/>
        <c:axId val="-2121701304"/>
        <c:axId val="-2121704280"/>
      </c:barChart>
      <c:catAx>
        <c:axId val="-2121710824"/>
        <c:scaling>
          <c:orientation val="minMax"/>
        </c:scaling>
        <c:delete val="0"/>
        <c:axPos val="b"/>
        <c:numFmt formatCode="General" sourceLinked="0"/>
        <c:majorTickMark val="out"/>
        <c:minorTickMark val="none"/>
        <c:tickLblPos val="nextTo"/>
        <c:txPr>
          <a:bodyPr/>
          <a:lstStyle/>
          <a:p>
            <a:pPr>
              <a:defRPr sz="1100"/>
            </a:pPr>
            <a:endParaRPr lang="es-ES"/>
          </a:p>
        </c:txPr>
        <c:crossAx val="-2121707752"/>
        <c:crosses val="autoZero"/>
        <c:auto val="1"/>
        <c:lblAlgn val="ctr"/>
        <c:lblOffset val="100"/>
        <c:noMultiLvlLbl val="0"/>
      </c:catAx>
      <c:valAx>
        <c:axId val="-2121707752"/>
        <c:scaling>
          <c:orientation val="minMax"/>
          <c:max val="1"/>
        </c:scaling>
        <c:delete val="0"/>
        <c:axPos val="l"/>
        <c:majorGridlines>
          <c:spPr>
            <a:ln>
              <a:solidFill>
                <a:schemeClr val="bg1">
                  <a:lumMod val="95000"/>
                </a:schemeClr>
              </a:solidFill>
            </a:ln>
          </c:spPr>
        </c:majorGridlines>
        <c:numFmt formatCode="0%" sourceLinked="1"/>
        <c:majorTickMark val="out"/>
        <c:minorTickMark val="none"/>
        <c:tickLblPos val="nextTo"/>
        <c:txPr>
          <a:bodyPr/>
          <a:lstStyle/>
          <a:p>
            <a:pPr>
              <a:defRPr>
                <a:solidFill>
                  <a:schemeClr val="tx1">
                    <a:lumMod val="50000"/>
                    <a:lumOff val="50000"/>
                  </a:schemeClr>
                </a:solidFill>
              </a:defRPr>
            </a:pPr>
            <a:endParaRPr lang="es-ES"/>
          </a:p>
        </c:txPr>
        <c:crossAx val="-2121710824"/>
        <c:crosses val="autoZero"/>
        <c:crossBetween val="between"/>
        <c:majorUnit val="0.2"/>
      </c:valAx>
      <c:valAx>
        <c:axId val="-2121704280"/>
        <c:scaling>
          <c:orientation val="minMax"/>
          <c:max val="1"/>
        </c:scaling>
        <c:delete val="1"/>
        <c:axPos val="r"/>
        <c:numFmt formatCode="0%" sourceLinked="1"/>
        <c:majorTickMark val="out"/>
        <c:minorTickMark val="none"/>
        <c:tickLblPos val="nextTo"/>
        <c:crossAx val="-2121701304"/>
        <c:crosses val="max"/>
        <c:crossBetween val="between"/>
      </c:valAx>
      <c:catAx>
        <c:axId val="-2121701304"/>
        <c:scaling>
          <c:orientation val="minMax"/>
        </c:scaling>
        <c:delete val="1"/>
        <c:axPos val="b"/>
        <c:numFmt formatCode="General" sourceLinked="1"/>
        <c:majorTickMark val="out"/>
        <c:minorTickMark val="none"/>
        <c:tickLblPos val="nextTo"/>
        <c:crossAx val="-2121704280"/>
        <c:crosses val="autoZero"/>
        <c:auto val="1"/>
        <c:lblAlgn val="ctr"/>
        <c:lblOffset val="100"/>
        <c:noMultiLvlLbl val="0"/>
      </c:catAx>
    </c:plotArea>
    <c:plotVisOnly val="1"/>
    <c:dispBlanksAs val="gap"/>
    <c:showDLblsOverMax val="0"/>
  </c:chart>
  <c:spPr>
    <a:noFill/>
    <a:ln>
      <a:noFill/>
    </a:ln>
  </c:spPr>
  <c:printSettings>
    <c:headerFooter/>
    <c:pageMargins b="1" l="0.75" r="0.75" t="1" header="0.5" footer="0.5"/>
    <c:pageSetup/>
  </c:printSettings>
</c:chartSpace>
</file>

<file path=xl/charts/chart4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18"/>
    </mc:Choice>
    <mc:Fallback>
      <c:style val="18"/>
    </mc:Fallback>
  </mc:AlternateContent>
  <c:chart>
    <c:autoTitleDeleted val="0"/>
    <c:plotArea>
      <c:layout/>
      <c:radarChart>
        <c:radarStyle val="marker"/>
        <c:varyColors val="0"/>
        <c:ser>
          <c:idx val="0"/>
          <c:order val="0"/>
          <c:spPr>
            <a:ln>
              <a:solidFill>
                <a:srgbClr val="4B87CC"/>
              </a:solidFill>
            </a:ln>
          </c:spPr>
          <c:marker>
            <c:symbol val="none"/>
          </c:marker>
          <c:cat>
            <c:strRef>
              <c:f>'5.1 Infografía Capital Humano'!$E$5:$F$8</c:f>
              <c:strCache>
                <c:ptCount val="4"/>
                <c:pt idx="0">
                  <c:v>Políticas y manuales</c:v>
                </c:pt>
                <c:pt idx="1">
                  <c:v>Gestión de Recursos Humanos</c:v>
                </c:pt>
                <c:pt idx="2">
                  <c:v>Reclutamiento</c:v>
                </c:pt>
                <c:pt idx="3">
                  <c:v>Capacitación</c:v>
                </c:pt>
              </c:strCache>
            </c:strRef>
          </c:cat>
          <c:val>
            <c:numRef>
              <c:f>'5.1 Infografía Capital Humano'!$H$5:$H$8</c:f>
              <c:numCache>
                <c:formatCode>0.0</c:formatCode>
                <c:ptCount val="4"/>
                <c:pt idx="0">
                  <c:v>0</c:v>
                </c:pt>
                <c:pt idx="1">
                  <c:v>0</c:v>
                </c:pt>
                <c:pt idx="2">
                  <c:v>0</c:v>
                </c:pt>
                <c:pt idx="3">
                  <c:v>0</c:v>
                </c:pt>
              </c:numCache>
            </c:numRef>
          </c:val>
          <c:extLst>
            <c:ext xmlns:c16="http://schemas.microsoft.com/office/drawing/2014/chart" uri="{C3380CC4-5D6E-409C-BE32-E72D297353CC}">
              <c16:uniqueId val="{00000000-3D00-445E-AB5A-E116ED2EEBC7}"/>
            </c:ext>
          </c:extLst>
        </c:ser>
        <c:dLbls>
          <c:showLegendKey val="0"/>
          <c:showVal val="0"/>
          <c:showCatName val="0"/>
          <c:showSerName val="0"/>
          <c:showPercent val="0"/>
          <c:showBubbleSize val="0"/>
        </c:dLbls>
        <c:axId val="-2122100184"/>
        <c:axId val="-2122097080"/>
      </c:radarChart>
      <c:catAx>
        <c:axId val="-2122100184"/>
        <c:scaling>
          <c:orientation val="minMax"/>
        </c:scaling>
        <c:delete val="0"/>
        <c:axPos val="b"/>
        <c:majorGridlines/>
        <c:numFmt formatCode="General" sourceLinked="0"/>
        <c:majorTickMark val="out"/>
        <c:minorTickMark val="none"/>
        <c:tickLblPos val="nextTo"/>
        <c:txPr>
          <a:bodyPr/>
          <a:lstStyle/>
          <a:p>
            <a:pPr>
              <a:defRPr sz="1200"/>
            </a:pPr>
            <a:endParaRPr lang="es-ES"/>
          </a:p>
        </c:txPr>
        <c:crossAx val="-2122097080"/>
        <c:crosses val="autoZero"/>
        <c:auto val="1"/>
        <c:lblAlgn val="ctr"/>
        <c:lblOffset val="100"/>
        <c:noMultiLvlLbl val="0"/>
      </c:catAx>
      <c:valAx>
        <c:axId val="-2122097080"/>
        <c:scaling>
          <c:orientation val="minMax"/>
          <c:max val="4"/>
        </c:scaling>
        <c:delete val="0"/>
        <c:axPos val="l"/>
        <c:majorGridlines>
          <c:spPr>
            <a:ln>
              <a:solidFill>
                <a:schemeClr val="bg1">
                  <a:lumMod val="65000"/>
                </a:schemeClr>
              </a:solidFill>
              <a:prstDash val="dash"/>
            </a:ln>
          </c:spPr>
        </c:majorGridlines>
        <c:numFmt formatCode="0.0" sourceLinked="1"/>
        <c:majorTickMark val="cross"/>
        <c:minorTickMark val="none"/>
        <c:tickLblPos val="nextTo"/>
        <c:txPr>
          <a:bodyPr/>
          <a:lstStyle/>
          <a:p>
            <a:pPr>
              <a:defRPr>
                <a:solidFill>
                  <a:schemeClr val="tx1">
                    <a:lumMod val="65000"/>
                    <a:lumOff val="35000"/>
                  </a:schemeClr>
                </a:solidFill>
              </a:defRPr>
            </a:pPr>
            <a:endParaRPr lang="es-ES"/>
          </a:p>
        </c:txPr>
        <c:crossAx val="-2122100184"/>
        <c:crosses val="autoZero"/>
        <c:crossBetween val="between"/>
        <c:minorUnit val="1"/>
      </c:valAx>
    </c:plotArea>
    <c:plotVisOnly val="1"/>
    <c:dispBlanksAs val="gap"/>
    <c:showDLblsOverMax val="0"/>
  </c:chart>
  <c:spPr>
    <a:noFill/>
    <a:ln>
      <a:noFill/>
    </a:ln>
  </c:spPr>
  <c:printSettings>
    <c:headerFooter/>
    <c:pageMargins b="1" l="0.75" r="0.75" t="1" header="0.5" footer="0.5"/>
    <c:pageSetup/>
  </c:printSettings>
</c:chartSpace>
</file>

<file path=xl/charts/chart4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18"/>
    </mc:Choice>
    <mc:Fallback>
      <c:style val="18"/>
    </mc:Fallback>
  </mc:AlternateContent>
  <c:chart>
    <c:autoTitleDeleted val="0"/>
    <c:plotArea>
      <c:layout/>
      <c:barChart>
        <c:barDir val="col"/>
        <c:grouping val="clustered"/>
        <c:varyColors val="0"/>
        <c:ser>
          <c:idx val="0"/>
          <c:order val="0"/>
          <c:spPr>
            <a:gradFill flip="none" rotWithShape="1">
              <a:gsLst>
                <a:gs pos="0">
                  <a:srgbClr val="E1C04E"/>
                </a:gs>
                <a:gs pos="50000">
                  <a:srgbClr val="FFD757"/>
                </a:gs>
                <a:gs pos="100000">
                  <a:srgbClr val="E1C04E"/>
                </a:gs>
              </a:gsLst>
              <a:lin ang="0" scaled="1"/>
              <a:tileRect/>
            </a:gradFill>
            <a:ln>
              <a:noFill/>
            </a:ln>
          </c:spPr>
          <c:invertIfNegative val="0"/>
          <c:dLbls>
            <c:spPr>
              <a:noFill/>
              <a:ln>
                <a:noFill/>
              </a:ln>
              <a:effectLst/>
            </c:spPr>
            <c:txPr>
              <a:bodyPr/>
              <a:lstStyle/>
              <a:p>
                <a:pPr>
                  <a:defRPr sz="1200" b="1">
                    <a:solidFill>
                      <a:srgbClr val="7F7F7F"/>
                    </a:solidFill>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'5.1 Infografía Capital Humano'!$E$5:$F$8</c:f>
              <c:strCache>
                <c:ptCount val="4"/>
                <c:pt idx="0">
                  <c:v>Políticas y manuales</c:v>
                </c:pt>
                <c:pt idx="1">
                  <c:v>Gestión de Recursos Humanos</c:v>
                </c:pt>
                <c:pt idx="2">
                  <c:v>Reclutamiento</c:v>
                </c:pt>
                <c:pt idx="3">
                  <c:v>Capacitación</c:v>
                </c:pt>
              </c:strCache>
            </c:strRef>
          </c:cat>
          <c:val>
            <c:numRef>
              <c:f>'5.1 Infografía Capital Humano'!$I$5:$I$8</c:f>
              <c:numCache>
                <c:formatCode>0%</c:formatCode>
                <c:ptCount val="4"/>
                <c:pt idx="0">
                  <c:v>0</c:v>
                </c:pt>
                <c:pt idx="1">
                  <c:v>0</c:v>
                </c:pt>
                <c:pt idx="2">
                  <c:v>0</c:v>
                </c:pt>
                <c:pt idx="3">
                  <c:v>0</c:v>
                </c:pt>
              </c:numCache>
            </c:numRef>
          </c:val>
          <c:extLst>
            <c:ext xmlns:c16="http://schemas.microsoft.com/office/drawing/2014/chart" uri="{C3380CC4-5D6E-409C-BE32-E72D297353CC}">
              <c16:uniqueId val="{00000000-3CC8-4405-9B2D-98706F84F96C}"/>
            </c:ext>
          </c:extLst>
        </c:ser>
        <c:dLbls>
          <c:showLegendKey val="0"/>
          <c:showVal val="0"/>
          <c:showCatName val="0"/>
          <c:showSerName val="0"/>
          <c:showPercent val="0"/>
          <c:showBubbleSize val="0"/>
        </c:dLbls>
        <c:gapWidth val="150"/>
        <c:axId val="-2122126840"/>
        <c:axId val="-2122123768"/>
      </c:barChart>
      <c:barChart>
        <c:barDir val="col"/>
        <c:grouping val="clustered"/>
        <c:varyColors val="0"/>
        <c:ser>
          <c:idx val="1"/>
          <c:order val="1"/>
          <c:spPr>
            <a:noFill/>
            <a:ln w="12700" cmpd="sng">
              <a:solidFill>
                <a:srgbClr val="447DBE"/>
              </a:solidFill>
              <a:prstDash val="dash"/>
            </a:ln>
          </c:spPr>
          <c:invertIfNegative val="0"/>
          <c:cat>
            <c:strRef>
              <c:f>'5.1 Infografía Capital Humano'!$E$5:$F$8</c:f>
              <c:strCache>
                <c:ptCount val="4"/>
                <c:pt idx="0">
                  <c:v>Políticas y manuales</c:v>
                </c:pt>
                <c:pt idx="1">
                  <c:v>Gestión de Recursos Humanos</c:v>
                </c:pt>
                <c:pt idx="2">
                  <c:v>Reclutamiento</c:v>
                </c:pt>
                <c:pt idx="3">
                  <c:v>Capacitación</c:v>
                </c:pt>
              </c:strCache>
            </c:strRef>
          </c:cat>
          <c:val>
            <c:numRef>
              <c:f>'5.1 Infografía Capital Humano'!$J$5:$J$8</c:f>
              <c:numCache>
                <c:formatCode>0%</c:formatCode>
                <c:ptCount val="4"/>
                <c:pt idx="0">
                  <c:v>1</c:v>
                </c:pt>
                <c:pt idx="1">
                  <c:v>1</c:v>
                </c:pt>
                <c:pt idx="2">
                  <c:v>1</c:v>
                </c:pt>
                <c:pt idx="3">
                  <c:v>1</c:v>
                </c:pt>
              </c:numCache>
            </c:numRef>
          </c:val>
          <c:extLst>
            <c:ext xmlns:c16="http://schemas.microsoft.com/office/drawing/2014/chart" uri="{C3380CC4-5D6E-409C-BE32-E72D297353CC}">
              <c16:uniqueId val="{00000001-3CC8-4405-9B2D-98706F84F96C}"/>
            </c:ext>
          </c:extLst>
        </c:ser>
        <c:dLbls>
          <c:showLegendKey val="0"/>
          <c:showVal val="0"/>
          <c:showCatName val="0"/>
          <c:showSerName val="0"/>
          <c:showPercent val="0"/>
          <c:showBubbleSize val="0"/>
        </c:dLbls>
        <c:gapWidth val="150"/>
        <c:axId val="-2122117320"/>
        <c:axId val="-2122120296"/>
      </c:barChart>
      <c:catAx>
        <c:axId val="-2122126840"/>
        <c:scaling>
          <c:orientation val="minMax"/>
        </c:scaling>
        <c:delete val="0"/>
        <c:axPos val="b"/>
        <c:numFmt formatCode="General" sourceLinked="0"/>
        <c:majorTickMark val="out"/>
        <c:minorTickMark val="none"/>
        <c:tickLblPos val="nextTo"/>
        <c:txPr>
          <a:bodyPr/>
          <a:lstStyle/>
          <a:p>
            <a:pPr>
              <a:defRPr sz="1100"/>
            </a:pPr>
            <a:endParaRPr lang="es-ES"/>
          </a:p>
        </c:txPr>
        <c:crossAx val="-2122123768"/>
        <c:crosses val="autoZero"/>
        <c:auto val="1"/>
        <c:lblAlgn val="ctr"/>
        <c:lblOffset val="100"/>
        <c:noMultiLvlLbl val="0"/>
      </c:catAx>
      <c:valAx>
        <c:axId val="-2122123768"/>
        <c:scaling>
          <c:orientation val="minMax"/>
          <c:max val="1"/>
        </c:scaling>
        <c:delete val="0"/>
        <c:axPos val="l"/>
        <c:majorGridlines>
          <c:spPr>
            <a:ln>
              <a:solidFill>
                <a:schemeClr val="bg1">
                  <a:lumMod val="95000"/>
                </a:schemeClr>
              </a:solidFill>
            </a:ln>
          </c:spPr>
        </c:majorGridlines>
        <c:numFmt formatCode="0%" sourceLinked="1"/>
        <c:majorTickMark val="out"/>
        <c:minorTickMark val="none"/>
        <c:tickLblPos val="nextTo"/>
        <c:txPr>
          <a:bodyPr/>
          <a:lstStyle/>
          <a:p>
            <a:pPr>
              <a:defRPr>
                <a:solidFill>
                  <a:schemeClr val="tx1">
                    <a:lumMod val="50000"/>
                    <a:lumOff val="50000"/>
                  </a:schemeClr>
                </a:solidFill>
              </a:defRPr>
            </a:pPr>
            <a:endParaRPr lang="es-ES"/>
          </a:p>
        </c:txPr>
        <c:crossAx val="-2122126840"/>
        <c:crosses val="autoZero"/>
        <c:crossBetween val="between"/>
        <c:majorUnit val="0.2"/>
      </c:valAx>
      <c:valAx>
        <c:axId val="-2122120296"/>
        <c:scaling>
          <c:orientation val="minMax"/>
          <c:max val="1"/>
        </c:scaling>
        <c:delete val="1"/>
        <c:axPos val="r"/>
        <c:numFmt formatCode="0%" sourceLinked="1"/>
        <c:majorTickMark val="out"/>
        <c:minorTickMark val="none"/>
        <c:tickLblPos val="nextTo"/>
        <c:crossAx val="-2122117320"/>
        <c:crosses val="max"/>
        <c:crossBetween val="between"/>
      </c:valAx>
      <c:catAx>
        <c:axId val="-2122117320"/>
        <c:scaling>
          <c:orientation val="minMax"/>
        </c:scaling>
        <c:delete val="1"/>
        <c:axPos val="b"/>
        <c:numFmt formatCode="General" sourceLinked="1"/>
        <c:majorTickMark val="out"/>
        <c:minorTickMark val="none"/>
        <c:tickLblPos val="nextTo"/>
        <c:crossAx val="-2122120296"/>
        <c:crosses val="autoZero"/>
        <c:auto val="1"/>
        <c:lblAlgn val="ctr"/>
        <c:lblOffset val="100"/>
        <c:noMultiLvlLbl val="0"/>
      </c:catAx>
    </c:plotArea>
    <c:plotVisOnly val="1"/>
    <c:dispBlanksAs val="gap"/>
    <c:showDLblsOverMax val="0"/>
  </c:chart>
  <c:spPr>
    <a:noFill/>
    <a:ln>
      <a:noFill/>
    </a:ln>
  </c:spPr>
  <c:printSettings>
    <c:headerFooter/>
    <c:pageMargins b="1" l="0.75" r="0.75" t="1" header="0.5" footer="0.5"/>
    <c:pageSetup/>
  </c:printSettings>
</c:chartSpace>
</file>

<file path=xl/charts/chart4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18"/>
    </mc:Choice>
    <mc:Fallback>
      <c:style val="18"/>
    </mc:Fallback>
  </mc:AlternateContent>
  <c:chart>
    <c:autoTitleDeleted val="0"/>
    <c:plotArea>
      <c:layout>
        <c:manualLayout>
          <c:layoutTarget val="inner"/>
          <c:xMode val="edge"/>
          <c:yMode val="edge"/>
          <c:x val="0.24129814854224299"/>
          <c:y val="0.15989047216848801"/>
          <c:w val="0.55992493567296697"/>
          <c:h val="0.78854480560172202"/>
        </c:manualLayout>
      </c:layout>
      <c:radarChart>
        <c:radarStyle val="marker"/>
        <c:varyColors val="0"/>
        <c:ser>
          <c:idx val="0"/>
          <c:order val="0"/>
          <c:spPr>
            <a:ln>
              <a:solidFill>
                <a:srgbClr val="4B87CC"/>
              </a:solidFill>
            </a:ln>
          </c:spPr>
          <c:marker>
            <c:symbol val="none"/>
          </c:marker>
          <c:cat>
            <c:strRef>
              <c:f>'6.1 Infografía Mo y Eva'!$E$5:$F$7</c:f>
              <c:strCache>
                <c:ptCount val="3"/>
                <c:pt idx="0">
                  <c:v>Estrategia de monitoreo y evaluación</c:v>
                </c:pt>
                <c:pt idx="1">
                  <c:v>Aplicación de aprendizajes</c:v>
                </c:pt>
                <c:pt idx="2">
                  <c:v>Desempeño institucional</c:v>
                </c:pt>
              </c:strCache>
            </c:strRef>
          </c:cat>
          <c:val>
            <c:numRef>
              <c:f>'6.1 Infografía Mo y Eva'!$H$5:$H$7</c:f>
              <c:numCache>
                <c:formatCode>0.0</c:formatCode>
                <c:ptCount val="3"/>
                <c:pt idx="0">
                  <c:v>0</c:v>
                </c:pt>
                <c:pt idx="1">
                  <c:v>0</c:v>
                </c:pt>
                <c:pt idx="2">
                  <c:v>0</c:v>
                </c:pt>
              </c:numCache>
            </c:numRef>
          </c:val>
          <c:extLst>
            <c:ext xmlns:c16="http://schemas.microsoft.com/office/drawing/2014/chart" uri="{C3380CC4-5D6E-409C-BE32-E72D297353CC}">
              <c16:uniqueId val="{00000000-2544-4E5B-ABF0-B34F05C66A8C}"/>
            </c:ext>
          </c:extLst>
        </c:ser>
        <c:dLbls>
          <c:showLegendKey val="0"/>
          <c:showVal val="0"/>
          <c:showCatName val="0"/>
          <c:showSerName val="0"/>
          <c:showPercent val="0"/>
          <c:showBubbleSize val="0"/>
        </c:dLbls>
        <c:axId val="-2133453624"/>
        <c:axId val="-2133456936"/>
      </c:radarChart>
      <c:catAx>
        <c:axId val="-2133453624"/>
        <c:scaling>
          <c:orientation val="minMax"/>
        </c:scaling>
        <c:delete val="0"/>
        <c:axPos val="b"/>
        <c:majorGridlines/>
        <c:numFmt formatCode="General" sourceLinked="0"/>
        <c:majorTickMark val="out"/>
        <c:minorTickMark val="none"/>
        <c:tickLblPos val="nextTo"/>
        <c:txPr>
          <a:bodyPr/>
          <a:lstStyle/>
          <a:p>
            <a:pPr>
              <a:defRPr sz="1200"/>
            </a:pPr>
            <a:endParaRPr lang="es-ES"/>
          </a:p>
        </c:txPr>
        <c:crossAx val="-2133456936"/>
        <c:crosses val="autoZero"/>
        <c:auto val="1"/>
        <c:lblAlgn val="ctr"/>
        <c:lblOffset val="100"/>
        <c:noMultiLvlLbl val="0"/>
      </c:catAx>
      <c:valAx>
        <c:axId val="-2133456936"/>
        <c:scaling>
          <c:orientation val="minMax"/>
          <c:max val="4"/>
        </c:scaling>
        <c:delete val="0"/>
        <c:axPos val="l"/>
        <c:majorGridlines>
          <c:spPr>
            <a:ln>
              <a:solidFill>
                <a:schemeClr val="bg1">
                  <a:lumMod val="65000"/>
                </a:schemeClr>
              </a:solidFill>
              <a:prstDash val="dash"/>
            </a:ln>
          </c:spPr>
        </c:majorGridlines>
        <c:numFmt formatCode="0.0" sourceLinked="1"/>
        <c:majorTickMark val="cross"/>
        <c:minorTickMark val="none"/>
        <c:tickLblPos val="nextTo"/>
        <c:txPr>
          <a:bodyPr/>
          <a:lstStyle/>
          <a:p>
            <a:pPr>
              <a:defRPr>
                <a:solidFill>
                  <a:schemeClr val="tx1">
                    <a:lumMod val="65000"/>
                    <a:lumOff val="35000"/>
                  </a:schemeClr>
                </a:solidFill>
              </a:defRPr>
            </a:pPr>
            <a:endParaRPr lang="es-ES"/>
          </a:p>
        </c:txPr>
        <c:crossAx val="-2133453624"/>
        <c:crosses val="autoZero"/>
        <c:crossBetween val="between"/>
        <c:minorUnit val="1"/>
      </c:valAx>
    </c:plotArea>
    <c:plotVisOnly val="1"/>
    <c:dispBlanksAs val="gap"/>
    <c:showDLblsOverMax val="0"/>
  </c:chart>
  <c:spPr>
    <a:noFill/>
    <a:ln>
      <a:noFill/>
    </a:ln>
  </c:spPr>
  <c:printSettings>
    <c:headerFooter/>
    <c:pageMargins b="1" l="0.75" r="0.75" t="1" header="0.5" footer="0.5"/>
    <c:pageSetup/>
  </c:printSettings>
</c:chartSpace>
</file>

<file path=xl/charts/chart4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18"/>
    </mc:Choice>
    <mc:Fallback>
      <c:style val="18"/>
    </mc:Fallback>
  </mc:AlternateContent>
  <c:chart>
    <c:autoTitleDeleted val="0"/>
    <c:plotArea>
      <c:layout/>
      <c:barChart>
        <c:barDir val="col"/>
        <c:grouping val="clustered"/>
        <c:varyColors val="0"/>
        <c:ser>
          <c:idx val="0"/>
          <c:order val="0"/>
          <c:spPr>
            <a:gradFill flip="none" rotWithShape="1">
              <a:gsLst>
                <a:gs pos="0">
                  <a:srgbClr val="E1C04E"/>
                </a:gs>
                <a:gs pos="50000">
                  <a:srgbClr val="FFD757"/>
                </a:gs>
                <a:gs pos="100000">
                  <a:srgbClr val="E1C04E"/>
                </a:gs>
              </a:gsLst>
              <a:lin ang="0" scaled="1"/>
              <a:tileRect/>
            </a:gradFill>
            <a:ln>
              <a:noFill/>
            </a:ln>
          </c:spPr>
          <c:invertIfNegative val="0"/>
          <c:dLbls>
            <c:spPr>
              <a:noFill/>
              <a:ln>
                <a:noFill/>
              </a:ln>
              <a:effectLst/>
            </c:spPr>
            <c:txPr>
              <a:bodyPr/>
              <a:lstStyle/>
              <a:p>
                <a:pPr>
                  <a:defRPr sz="1200" b="1">
                    <a:solidFill>
                      <a:srgbClr val="7F7F7F"/>
                    </a:solidFill>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'6.1 Infografía Mo y Eva'!$E$5:$F$7</c:f>
              <c:strCache>
                <c:ptCount val="3"/>
                <c:pt idx="0">
                  <c:v>Estrategia de monitoreo y evaluación</c:v>
                </c:pt>
                <c:pt idx="1">
                  <c:v>Aplicación de aprendizajes</c:v>
                </c:pt>
                <c:pt idx="2">
                  <c:v>Desempeño institucional</c:v>
                </c:pt>
              </c:strCache>
            </c:strRef>
          </c:cat>
          <c:val>
            <c:numRef>
              <c:f>'6.1 Infografía Mo y Eva'!$I$5:$I$7</c:f>
              <c:numCache>
                <c:formatCode>0%</c:formatCode>
                <c:ptCount val="3"/>
                <c:pt idx="0">
                  <c:v>0</c:v>
                </c:pt>
                <c:pt idx="1">
                  <c:v>0</c:v>
                </c:pt>
                <c:pt idx="2">
                  <c:v>0</c:v>
                </c:pt>
              </c:numCache>
            </c:numRef>
          </c:val>
          <c:extLst>
            <c:ext xmlns:c16="http://schemas.microsoft.com/office/drawing/2014/chart" uri="{C3380CC4-5D6E-409C-BE32-E72D297353CC}">
              <c16:uniqueId val="{00000000-657B-4FCB-9C97-EFF499FC2BC5}"/>
            </c:ext>
          </c:extLst>
        </c:ser>
        <c:dLbls>
          <c:showLegendKey val="0"/>
          <c:showVal val="0"/>
          <c:showCatName val="0"/>
          <c:showSerName val="0"/>
          <c:showPercent val="0"/>
          <c:showBubbleSize val="0"/>
        </c:dLbls>
        <c:gapWidth val="150"/>
        <c:axId val="-2133378632"/>
        <c:axId val="-2133375560"/>
      </c:barChart>
      <c:barChart>
        <c:barDir val="col"/>
        <c:grouping val="clustered"/>
        <c:varyColors val="0"/>
        <c:ser>
          <c:idx val="1"/>
          <c:order val="1"/>
          <c:spPr>
            <a:noFill/>
            <a:ln w="12700" cmpd="sng">
              <a:solidFill>
                <a:srgbClr val="447DBE"/>
              </a:solidFill>
              <a:prstDash val="dash"/>
            </a:ln>
          </c:spPr>
          <c:invertIfNegative val="0"/>
          <c:cat>
            <c:strRef>
              <c:f>'6.1 Infografía Mo y Eva'!$E$5:$F$7</c:f>
              <c:strCache>
                <c:ptCount val="3"/>
                <c:pt idx="0">
                  <c:v>Estrategia de monitoreo y evaluación</c:v>
                </c:pt>
                <c:pt idx="1">
                  <c:v>Aplicación de aprendizajes</c:v>
                </c:pt>
                <c:pt idx="2">
                  <c:v>Desempeño institucional</c:v>
                </c:pt>
              </c:strCache>
            </c:strRef>
          </c:cat>
          <c:val>
            <c:numRef>
              <c:f>'6.1 Infografía Mo y Eva'!$J$5:$J$7</c:f>
              <c:numCache>
                <c:formatCode>0%</c:formatCode>
                <c:ptCount val="3"/>
                <c:pt idx="0">
                  <c:v>1</c:v>
                </c:pt>
                <c:pt idx="1">
                  <c:v>1</c:v>
                </c:pt>
                <c:pt idx="2">
                  <c:v>1</c:v>
                </c:pt>
              </c:numCache>
            </c:numRef>
          </c:val>
          <c:extLst>
            <c:ext xmlns:c16="http://schemas.microsoft.com/office/drawing/2014/chart" uri="{C3380CC4-5D6E-409C-BE32-E72D297353CC}">
              <c16:uniqueId val="{00000001-657B-4FCB-9C97-EFF499FC2BC5}"/>
            </c:ext>
          </c:extLst>
        </c:ser>
        <c:dLbls>
          <c:showLegendKey val="0"/>
          <c:showVal val="0"/>
          <c:showCatName val="0"/>
          <c:showSerName val="0"/>
          <c:showPercent val="0"/>
          <c:showBubbleSize val="0"/>
        </c:dLbls>
        <c:gapWidth val="150"/>
        <c:axId val="-2133369112"/>
        <c:axId val="-2133372088"/>
      </c:barChart>
      <c:catAx>
        <c:axId val="-2133378632"/>
        <c:scaling>
          <c:orientation val="minMax"/>
        </c:scaling>
        <c:delete val="0"/>
        <c:axPos val="b"/>
        <c:numFmt formatCode="General" sourceLinked="0"/>
        <c:majorTickMark val="out"/>
        <c:minorTickMark val="none"/>
        <c:tickLblPos val="nextTo"/>
        <c:txPr>
          <a:bodyPr/>
          <a:lstStyle/>
          <a:p>
            <a:pPr>
              <a:defRPr sz="1100"/>
            </a:pPr>
            <a:endParaRPr lang="es-ES"/>
          </a:p>
        </c:txPr>
        <c:crossAx val="-2133375560"/>
        <c:crosses val="autoZero"/>
        <c:auto val="1"/>
        <c:lblAlgn val="ctr"/>
        <c:lblOffset val="100"/>
        <c:noMultiLvlLbl val="0"/>
      </c:catAx>
      <c:valAx>
        <c:axId val="-2133375560"/>
        <c:scaling>
          <c:orientation val="minMax"/>
          <c:max val="1"/>
        </c:scaling>
        <c:delete val="0"/>
        <c:axPos val="l"/>
        <c:majorGridlines>
          <c:spPr>
            <a:ln>
              <a:solidFill>
                <a:schemeClr val="bg1">
                  <a:lumMod val="95000"/>
                </a:schemeClr>
              </a:solidFill>
            </a:ln>
          </c:spPr>
        </c:majorGridlines>
        <c:numFmt formatCode="0%" sourceLinked="1"/>
        <c:majorTickMark val="out"/>
        <c:minorTickMark val="none"/>
        <c:tickLblPos val="nextTo"/>
        <c:txPr>
          <a:bodyPr/>
          <a:lstStyle/>
          <a:p>
            <a:pPr>
              <a:defRPr>
                <a:solidFill>
                  <a:schemeClr val="tx1">
                    <a:lumMod val="50000"/>
                    <a:lumOff val="50000"/>
                  </a:schemeClr>
                </a:solidFill>
              </a:defRPr>
            </a:pPr>
            <a:endParaRPr lang="es-ES"/>
          </a:p>
        </c:txPr>
        <c:crossAx val="-2133378632"/>
        <c:crosses val="autoZero"/>
        <c:crossBetween val="between"/>
        <c:majorUnit val="0.2"/>
      </c:valAx>
      <c:valAx>
        <c:axId val="-2133372088"/>
        <c:scaling>
          <c:orientation val="minMax"/>
          <c:max val="1"/>
        </c:scaling>
        <c:delete val="1"/>
        <c:axPos val="r"/>
        <c:numFmt formatCode="0%" sourceLinked="1"/>
        <c:majorTickMark val="out"/>
        <c:minorTickMark val="none"/>
        <c:tickLblPos val="nextTo"/>
        <c:crossAx val="-2133369112"/>
        <c:crosses val="max"/>
        <c:crossBetween val="between"/>
      </c:valAx>
      <c:catAx>
        <c:axId val="-2133369112"/>
        <c:scaling>
          <c:orientation val="minMax"/>
        </c:scaling>
        <c:delete val="1"/>
        <c:axPos val="b"/>
        <c:numFmt formatCode="General" sourceLinked="1"/>
        <c:majorTickMark val="out"/>
        <c:minorTickMark val="none"/>
        <c:tickLblPos val="nextTo"/>
        <c:crossAx val="-2133372088"/>
        <c:crosses val="autoZero"/>
        <c:auto val="1"/>
        <c:lblAlgn val="ctr"/>
        <c:lblOffset val="100"/>
        <c:noMultiLvlLbl val="0"/>
      </c:catAx>
    </c:plotArea>
    <c:plotVisOnly val="1"/>
    <c:dispBlanksAs val="gap"/>
    <c:showDLblsOverMax val="0"/>
  </c:chart>
  <c:spPr>
    <a:noFill/>
    <a:ln>
      <a:noFill/>
    </a:ln>
  </c:spPr>
  <c:printSettings>
    <c:headerFooter/>
    <c:pageMargins b="1" l="0.75" r="0.75" t="1" header="0.5" footer="0.5"/>
    <c:pageSetup/>
  </c:printSettings>
</c:chartSpace>
</file>

<file path=xl/charts/chart4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18"/>
    </mc:Choice>
    <mc:Fallback>
      <c:style val="18"/>
    </mc:Fallback>
  </mc:AlternateContent>
  <c:chart>
    <c:autoTitleDeleted val="0"/>
    <c:plotArea>
      <c:layout/>
      <c:radarChart>
        <c:radarStyle val="marker"/>
        <c:varyColors val="0"/>
        <c:ser>
          <c:idx val="0"/>
          <c:order val="0"/>
          <c:spPr>
            <a:ln>
              <a:solidFill>
                <a:srgbClr val="4B87CC"/>
              </a:solidFill>
            </a:ln>
          </c:spPr>
          <c:marker>
            <c:symbol val="none"/>
          </c:marker>
          <c:cat>
            <c:strRef>
              <c:f>'7.1 Infografía Gestión de Rec'!$E$5:$F$8</c:f>
              <c:strCache>
                <c:ptCount val="4"/>
                <c:pt idx="0">
                  <c:v>Activos físicos y materiales</c:v>
                </c:pt>
                <c:pt idx="1">
                  <c:v>Gestión de información</c:v>
                </c:pt>
                <c:pt idx="2">
                  <c:v>Recursos financieros</c:v>
                </c:pt>
                <c:pt idx="3">
                  <c:v>Administración de subvenciones</c:v>
                </c:pt>
              </c:strCache>
            </c:strRef>
          </c:cat>
          <c:val>
            <c:numRef>
              <c:f>'7.1 Infografía Gestión de Rec'!$H$5:$H$8</c:f>
              <c:numCache>
                <c:formatCode>0.0</c:formatCode>
                <c:ptCount val="4"/>
                <c:pt idx="0">
                  <c:v>0</c:v>
                </c:pt>
                <c:pt idx="1">
                  <c:v>0</c:v>
                </c:pt>
                <c:pt idx="2">
                  <c:v>0</c:v>
                </c:pt>
                <c:pt idx="3">
                  <c:v>0</c:v>
                </c:pt>
              </c:numCache>
            </c:numRef>
          </c:val>
          <c:extLst>
            <c:ext xmlns:c16="http://schemas.microsoft.com/office/drawing/2014/chart" uri="{C3380CC4-5D6E-409C-BE32-E72D297353CC}">
              <c16:uniqueId val="{00000000-F061-4A6F-92A4-2E8E4A950818}"/>
            </c:ext>
          </c:extLst>
        </c:ser>
        <c:dLbls>
          <c:showLegendKey val="0"/>
          <c:showVal val="0"/>
          <c:showCatName val="0"/>
          <c:showSerName val="0"/>
          <c:showPercent val="0"/>
          <c:showBubbleSize val="0"/>
        </c:dLbls>
        <c:axId val="-2122230136"/>
        <c:axId val="-2122261944"/>
      </c:radarChart>
      <c:catAx>
        <c:axId val="-2122230136"/>
        <c:scaling>
          <c:orientation val="minMax"/>
        </c:scaling>
        <c:delete val="0"/>
        <c:axPos val="b"/>
        <c:majorGridlines/>
        <c:numFmt formatCode="General" sourceLinked="0"/>
        <c:majorTickMark val="out"/>
        <c:minorTickMark val="none"/>
        <c:tickLblPos val="nextTo"/>
        <c:txPr>
          <a:bodyPr/>
          <a:lstStyle/>
          <a:p>
            <a:pPr>
              <a:defRPr sz="1200"/>
            </a:pPr>
            <a:endParaRPr lang="es-ES"/>
          </a:p>
        </c:txPr>
        <c:crossAx val="-2122261944"/>
        <c:crosses val="autoZero"/>
        <c:auto val="1"/>
        <c:lblAlgn val="ctr"/>
        <c:lblOffset val="100"/>
        <c:noMultiLvlLbl val="0"/>
      </c:catAx>
      <c:valAx>
        <c:axId val="-2122261944"/>
        <c:scaling>
          <c:orientation val="minMax"/>
          <c:max val="4"/>
        </c:scaling>
        <c:delete val="0"/>
        <c:axPos val="l"/>
        <c:majorGridlines>
          <c:spPr>
            <a:ln>
              <a:solidFill>
                <a:schemeClr val="bg1">
                  <a:lumMod val="65000"/>
                </a:schemeClr>
              </a:solidFill>
              <a:prstDash val="dash"/>
            </a:ln>
          </c:spPr>
        </c:majorGridlines>
        <c:numFmt formatCode="0.0" sourceLinked="1"/>
        <c:majorTickMark val="cross"/>
        <c:minorTickMark val="none"/>
        <c:tickLblPos val="nextTo"/>
        <c:txPr>
          <a:bodyPr/>
          <a:lstStyle/>
          <a:p>
            <a:pPr>
              <a:defRPr>
                <a:solidFill>
                  <a:schemeClr val="tx1">
                    <a:lumMod val="65000"/>
                    <a:lumOff val="35000"/>
                  </a:schemeClr>
                </a:solidFill>
              </a:defRPr>
            </a:pPr>
            <a:endParaRPr lang="es-ES"/>
          </a:p>
        </c:txPr>
        <c:crossAx val="-2122230136"/>
        <c:crosses val="autoZero"/>
        <c:crossBetween val="between"/>
        <c:minorUnit val="1"/>
      </c:valAx>
    </c:plotArea>
    <c:plotVisOnly val="1"/>
    <c:dispBlanksAs val="gap"/>
    <c:showDLblsOverMax val="0"/>
  </c:chart>
  <c:spPr>
    <a:noFill/>
    <a:ln>
      <a:noFill/>
    </a:ln>
  </c:spPr>
  <c:printSettings>
    <c:headerFooter/>
    <c:pageMargins b="1" l="0.75" r="0.75" t="1" header="0.5" footer="0.5"/>
    <c:pageSetup/>
  </c:printSettings>
</c:chartSpace>
</file>

<file path=xl/charts/chart4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18"/>
    </mc:Choice>
    <mc:Fallback>
      <c:style val="18"/>
    </mc:Fallback>
  </mc:AlternateContent>
  <c:chart>
    <c:autoTitleDeleted val="0"/>
    <c:plotArea>
      <c:layout/>
      <c:barChart>
        <c:barDir val="col"/>
        <c:grouping val="clustered"/>
        <c:varyColors val="0"/>
        <c:ser>
          <c:idx val="0"/>
          <c:order val="0"/>
          <c:spPr>
            <a:gradFill flip="none" rotWithShape="1">
              <a:gsLst>
                <a:gs pos="0">
                  <a:srgbClr val="E1C04E"/>
                </a:gs>
                <a:gs pos="50000">
                  <a:srgbClr val="FFD757"/>
                </a:gs>
                <a:gs pos="100000">
                  <a:srgbClr val="E1C04E"/>
                </a:gs>
              </a:gsLst>
              <a:lin ang="0" scaled="1"/>
              <a:tileRect/>
            </a:gradFill>
            <a:ln>
              <a:noFill/>
            </a:ln>
          </c:spPr>
          <c:invertIfNegative val="0"/>
          <c:dLbls>
            <c:spPr>
              <a:noFill/>
              <a:ln>
                <a:noFill/>
              </a:ln>
              <a:effectLst/>
            </c:spPr>
            <c:txPr>
              <a:bodyPr/>
              <a:lstStyle/>
              <a:p>
                <a:pPr>
                  <a:defRPr sz="1200" b="1">
                    <a:solidFill>
                      <a:srgbClr val="7F7F7F"/>
                    </a:solidFill>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'7.1 Infografía Gestión de Rec'!$E$5:$F$8</c:f>
              <c:strCache>
                <c:ptCount val="4"/>
                <c:pt idx="0">
                  <c:v>Activos físicos y materiales</c:v>
                </c:pt>
                <c:pt idx="1">
                  <c:v>Gestión de información</c:v>
                </c:pt>
                <c:pt idx="2">
                  <c:v>Recursos financieros</c:v>
                </c:pt>
                <c:pt idx="3">
                  <c:v>Administración de subvenciones</c:v>
                </c:pt>
              </c:strCache>
            </c:strRef>
          </c:cat>
          <c:val>
            <c:numRef>
              <c:f>'7.1 Infografía Gestión de Rec'!$I$5:$I$8</c:f>
              <c:numCache>
                <c:formatCode>0%</c:formatCode>
                <c:ptCount val="4"/>
                <c:pt idx="0">
                  <c:v>0</c:v>
                </c:pt>
                <c:pt idx="1">
                  <c:v>0</c:v>
                </c:pt>
                <c:pt idx="2">
                  <c:v>0</c:v>
                </c:pt>
                <c:pt idx="3">
                  <c:v>0</c:v>
                </c:pt>
              </c:numCache>
            </c:numRef>
          </c:val>
          <c:extLst>
            <c:ext xmlns:c16="http://schemas.microsoft.com/office/drawing/2014/chart" uri="{C3380CC4-5D6E-409C-BE32-E72D297353CC}">
              <c16:uniqueId val="{00000000-42A0-45B9-A312-AC8EE690F024}"/>
            </c:ext>
          </c:extLst>
        </c:ser>
        <c:dLbls>
          <c:showLegendKey val="0"/>
          <c:showVal val="0"/>
          <c:showCatName val="0"/>
          <c:showSerName val="0"/>
          <c:showPercent val="0"/>
          <c:showBubbleSize val="0"/>
        </c:dLbls>
        <c:gapWidth val="150"/>
        <c:axId val="-2122283256"/>
        <c:axId val="-2122289032"/>
      </c:barChart>
      <c:barChart>
        <c:barDir val="col"/>
        <c:grouping val="clustered"/>
        <c:varyColors val="0"/>
        <c:ser>
          <c:idx val="1"/>
          <c:order val="1"/>
          <c:spPr>
            <a:noFill/>
            <a:ln w="12700" cmpd="sng">
              <a:solidFill>
                <a:srgbClr val="447DBE"/>
              </a:solidFill>
              <a:prstDash val="dash"/>
            </a:ln>
          </c:spPr>
          <c:invertIfNegative val="0"/>
          <c:cat>
            <c:strRef>
              <c:f>'7.1 Infografía Gestión de Rec'!$E$5:$F$8</c:f>
              <c:strCache>
                <c:ptCount val="4"/>
                <c:pt idx="0">
                  <c:v>Activos físicos y materiales</c:v>
                </c:pt>
                <c:pt idx="1">
                  <c:v>Gestión de información</c:v>
                </c:pt>
                <c:pt idx="2">
                  <c:v>Recursos financieros</c:v>
                </c:pt>
                <c:pt idx="3">
                  <c:v>Administración de subvenciones</c:v>
                </c:pt>
              </c:strCache>
            </c:strRef>
          </c:cat>
          <c:val>
            <c:numRef>
              <c:f>'7.1 Infografía Gestión de Rec'!$J$5:$J$8</c:f>
              <c:numCache>
                <c:formatCode>0%</c:formatCode>
                <c:ptCount val="4"/>
                <c:pt idx="0">
                  <c:v>1</c:v>
                </c:pt>
                <c:pt idx="1">
                  <c:v>1</c:v>
                </c:pt>
                <c:pt idx="2">
                  <c:v>1</c:v>
                </c:pt>
                <c:pt idx="3">
                  <c:v>1</c:v>
                </c:pt>
              </c:numCache>
            </c:numRef>
          </c:val>
          <c:extLst>
            <c:ext xmlns:c16="http://schemas.microsoft.com/office/drawing/2014/chart" uri="{C3380CC4-5D6E-409C-BE32-E72D297353CC}">
              <c16:uniqueId val="{00000001-42A0-45B9-A312-AC8EE690F024}"/>
            </c:ext>
          </c:extLst>
        </c:ser>
        <c:dLbls>
          <c:showLegendKey val="0"/>
          <c:showVal val="0"/>
          <c:showCatName val="0"/>
          <c:showSerName val="0"/>
          <c:showPercent val="0"/>
          <c:showBubbleSize val="0"/>
        </c:dLbls>
        <c:gapWidth val="150"/>
        <c:axId val="-2122297240"/>
        <c:axId val="-2122285560"/>
      </c:barChart>
      <c:catAx>
        <c:axId val="-2122283256"/>
        <c:scaling>
          <c:orientation val="minMax"/>
        </c:scaling>
        <c:delete val="0"/>
        <c:axPos val="b"/>
        <c:numFmt formatCode="General" sourceLinked="0"/>
        <c:majorTickMark val="out"/>
        <c:minorTickMark val="none"/>
        <c:tickLblPos val="nextTo"/>
        <c:txPr>
          <a:bodyPr/>
          <a:lstStyle/>
          <a:p>
            <a:pPr>
              <a:defRPr sz="1100"/>
            </a:pPr>
            <a:endParaRPr lang="es-ES"/>
          </a:p>
        </c:txPr>
        <c:crossAx val="-2122289032"/>
        <c:crosses val="autoZero"/>
        <c:auto val="1"/>
        <c:lblAlgn val="ctr"/>
        <c:lblOffset val="100"/>
        <c:noMultiLvlLbl val="0"/>
      </c:catAx>
      <c:valAx>
        <c:axId val="-2122289032"/>
        <c:scaling>
          <c:orientation val="minMax"/>
          <c:max val="1"/>
        </c:scaling>
        <c:delete val="0"/>
        <c:axPos val="l"/>
        <c:majorGridlines>
          <c:spPr>
            <a:ln>
              <a:solidFill>
                <a:schemeClr val="bg1">
                  <a:lumMod val="95000"/>
                </a:schemeClr>
              </a:solidFill>
            </a:ln>
          </c:spPr>
        </c:majorGridlines>
        <c:numFmt formatCode="0%" sourceLinked="1"/>
        <c:majorTickMark val="out"/>
        <c:minorTickMark val="none"/>
        <c:tickLblPos val="nextTo"/>
        <c:txPr>
          <a:bodyPr/>
          <a:lstStyle/>
          <a:p>
            <a:pPr>
              <a:defRPr>
                <a:solidFill>
                  <a:schemeClr val="tx1">
                    <a:lumMod val="50000"/>
                    <a:lumOff val="50000"/>
                  </a:schemeClr>
                </a:solidFill>
              </a:defRPr>
            </a:pPr>
            <a:endParaRPr lang="es-ES"/>
          </a:p>
        </c:txPr>
        <c:crossAx val="-2122283256"/>
        <c:crosses val="autoZero"/>
        <c:crossBetween val="between"/>
        <c:majorUnit val="0.2"/>
      </c:valAx>
      <c:valAx>
        <c:axId val="-2122285560"/>
        <c:scaling>
          <c:orientation val="minMax"/>
          <c:max val="1"/>
        </c:scaling>
        <c:delete val="1"/>
        <c:axPos val="r"/>
        <c:numFmt formatCode="0%" sourceLinked="1"/>
        <c:majorTickMark val="out"/>
        <c:minorTickMark val="none"/>
        <c:tickLblPos val="nextTo"/>
        <c:crossAx val="-2122297240"/>
        <c:crosses val="max"/>
        <c:crossBetween val="between"/>
      </c:valAx>
      <c:catAx>
        <c:axId val="-2122297240"/>
        <c:scaling>
          <c:orientation val="minMax"/>
        </c:scaling>
        <c:delete val="1"/>
        <c:axPos val="b"/>
        <c:numFmt formatCode="General" sourceLinked="1"/>
        <c:majorTickMark val="out"/>
        <c:minorTickMark val="none"/>
        <c:tickLblPos val="nextTo"/>
        <c:crossAx val="-2122285560"/>
        <c:crosses val="autoZero"/>
        <c:auto val="1"/>
        <c:lblAlgn val="ctr"/>
        <c:lblOffset val="100"/>
        <c:noMultiLvlLbl val="0"/>
      </c:catAx>
    </c:plotArea>
    <c:plotVisOnly val="1"/>
    <c:dispBlanksAs val="gap"/>
    <c:showDLblsOverMax val="0"/>
  </c:chart>
  <c:spPr>
    <a:noFill/>
    <a:ln>
      <a:noFill/>
    </a:ln>
  </c:spPr>
  <c:printSettings>
    <c:headerFooter/>
    <c:pageMargins b="1" l="0.75" r="0.75" t="1" header="0.5" footer="0.5"/>
    <c:pageSetup/>
  </c:printSettings>
</c:chartSpace>
</file>

<file path=xl/charts/chart4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18"/>
    </mc:Choice>
    <mc:Fallback>
      <c:style val="18"/>
    </mc:Fallback>
  </mc:AlternateContent>
  <c:chart>
    <c:autoTitleDeleted val="0"/>
    <c:plotArea>
      <c:layout/>
      <c:radarChart>
        <c:radarStyle val="marker"/>
        <c:varyColors val="0"/>
        <c:ser>
          <c:idx val="0"/>
          <c:order val="0"/>
          <c:spPr>
            <a:ln>
              <a:solidFill>
                <a:srgbClr val="4B87CC"/>
              </a:solidFill>
            </a:ln>
          </c:spPr>
          <c:marker>
            <c:symbol val="none"/>
          </c:marker>
          <c:cat>
            <c:strRef>
              <c:f>'8.1 Infografía Com Externa'!$E$5:$F$8</c:f>
              <c:strCache>
                <c:ptCount val="4"/>
                <c:pt idx="0">
                  <c:v>Planeación</c:v>
                </c:pt>
                <c:pt idx="1">
                  <c:v>Implementación</c:v>
                </c:pt>
                <c:pt idx="2">
                  <c:v>Medición</c:v>
                </c:pt>
                <c:pt idx="3">
                  <c:v>Incidencia</c:v>
                </c:pt>
              </c:strCache>
            </c:strRef>
          </c:cat>
          <c:val>
            <c:numRef>
              <c:f>'8.1 Infografía Com Externa'!$H$5:$H$8</c:f>
              <c:numCache>
                <c:formatCode>0.0</c:formatCode>
                <c:ptCount val="4"/>
                <c:pt idx="0">
                  <c:v>0</c:v>
                </c:pt>
                <c:pt idx="1">
                  <c:v>0</c:v>
                </c:pt>
                <c:pt idx="2">
                  <c:v>0</c:v>
                </c:pt>
                <c:pt idx="3">
                  <c:v>0</c:v>
                </c:pt>
              </c:numCache>
            </c:numRef>
          </c:val>
          <c:extLst>
            <c:ext xmlns:c16="http://schemas.microsoft.com/office/drawing/2014/chart" uri="{C3380CC4-5D6E-409C-BE32-E72D297353CC}">
              <c16:uniqueId val="{00000000-2404-403A-A079-EBC011E9A9EC}"/>
            </c:ext>
          </c:extLst>
        </c:ser>
        <c:dLbls>
          <c:showLegendKey val="0"/>
          <c:showVal val="0"/>
          <c:showCatName val="0"/>
          <c:showSerName val="0"/>
          <c:showPercent val="0"/>
          <c:showBubbleSize val="0"/>
        </c:dLbls>
        <c:axId val="-2138569336"/>
        <c:axId val="-2138872616"/>
      </c:radarChart>
      <c:catAx>
        <c:axId val="-2138569336"/>
        <c:scaling>
          <c:orientation val="minMax"/>
        </c:scaling>
        <c:delete val="0"/>
        <c:axPos val="b"/>
        <c:majorGridlines/>
        <c:numFmt formatCode="General" sourceLinked="0"/>
        <c:majorTickMark val="out"/>
        <c:minorTickMark val="none"/>
        <c:tickLblPos val="nextTo"/>
        <c:txPr>
          <a:bodyPr/>
          <a:lstStyle/>
          <a:p>
            <a:pPr>
              <a:defRPr sz="1200"/>
            </a:pPr>
            <a:endParaRPr lang="es-ES"/>
          </a:p>
        </c:txPr>
        <c:crossAx val="-2138872616"/>
        <c:crosses val="autoZero"/>
        <c:auto val="1"/>
        <c:lblAlgn val="ctr"/>
        <c:lblOffset val="100"/>
        <c:noMultiLvlLbl val="0"/>
      </c:catAx>
      <c:valAx>
        <c:axId val="-2138872616"/>
        <c:scaling>
          <c:orientation val="minMax"/>
          <c:max val="4"/>
        </c:scaling>
        <c:delete val="0"/>
        <c:axPos val="l"/>
        <c:majorGridlines>
          <c:spPr>
            <a:ln>
              <a:solidFill>
                <a:schemeClr val="bg1">
                  <a:lumMod val="65000"/>
                </a:schemeClr>
              </a:solidFill>
              <a:prstDash val="dash"/>
            </a:ln>
          </c:spPr>
        </c:majorGridlines>
        <c:numFmt formatCode="0.0" sourceLinked="1"/>
        <c:majorTickMark val="cross"/>
        <c:minorTickMark val="none"/>
        <c:tickLblPos val="nextTo"/>
        <c:txPr>
          <a:bodyPr/>
          <a:lstStyle/>
          <a:p>
            <a:pPr>
              <a:defRPr>
                <a:solidFill>
                  <a:schemeClr val="tx1">
                    <a:lumMod val="65000"/>
                    <a:lumOff val="35000"/>
                  </a:schemeClr>
                </a:solidFill>
              </a:defRPr>
            </a:pPr>
            <a:endParaRPr lang="es-ES"/>
          </a:p>
        </c:txPr>
        <c:crossAx val="-2138569336"/>
        <c:crosses val="autoZero"/>
        <c:crossBetween val="between"/>
        <c:minorUnit val="1"/>
      </c:valAx>
    </c:plotArea>
    <c:plotVisOnly val="1"/>
    <c:dispBlanksAs val="gap"/>
    <c:showDLblsOverMax val="0"/>
  </c:chart>
  <c:spPr>
    <a:noFill/>
    <a:ln>
      <a:noFill/>
    </a:ln>
  </c:spPr>
  <c:printSettings>
    <c:headerFooter/>
    <c:pageMargins b="1" l="0.75" r="0.75" t="1" header="0.5" footer="0.5"/>
    <c:pageSetup/>
  </c:printSettings>
</c:chartSpace>
</file>

<file path=xl/charts/chart4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18"/>
    </mc:Choice>
    <mc:Fallback>
      <c:style val="18"/>
    </mc:Fallback>
  </mc:AlternateContent>
  <c:chart>
    <c:autoTitleDeleted val="0"/>
    <c:plotArea>
      <c:layout/>
      <c:barChart>
        <c:barDir val="col"/>
        <c:grouping val="clustered"/>
        <c:varyColors val="0"/>
        <c:ser>
          <c:idx val="0"/>
          <c:order val="0"/>
          <c:spPr>
            <a:gradFill flip="none" rotWithShape="1">
              <a:gsLst>
                <a:gs pos="0">
                  <a:srgbClr val="E1C04E"/>
                </a:gs>
                <a:gs pos="50000">
                  <a:srgbClr val="FFD757"/>
                </a:gs>
                <a:gs pos="100000">
                  <a:srgbClr val="E1C04E"/>
                </a:gs>
              </a:gsLst>
              <a:lin ang="0" scaled="1"/>
              <a:tileRect/>
            </a:gradFill>
            <a:ln>
              <a:noFill/>
            </a:ln>
          </c:spPr>
          <c:invertIfNegative val="0"/>
          <c:dLbls>
            <c:spPr>
              <a:noFill/>
              <a:ln>
                <a:noFill/>
              </a:ln>
              <a:effectLst/>
            </c:spPr>
            <c:txPr>
              <a:bodyPr/>
              <a:lstStyle/>
              <a:p>
                <a:pPr>
                  <a:defRPr sz="1200" b="1">
                    <a:solidFill>
                      <a:srgbClr val="7F7F7F"/>
                    </a:solidFill>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'8.1 Infografía Com Externa'!$E$5:$F$8</c:f>
              <c:strCache>
                <c:ptCount val="4"/>
                <c:pt idx="0">
                  <c:v>Planeación</c:v>
                </c:pt>
                <c:pt idx="1">
                  <c:v>Implementación</c:v>
                </c:pt>
                <c:pt idx="2">
                  <c:v>Medición</c:v>
                </c:pt>
                <c:pt idx="3">
                  <c:v>Incidencia</c:v>
                </c:pt>
              </c:strCache>
            </c:strRef>
          </c:cat>
          <c:val>
            <c:numRef>
              <c:f>'8.1 Infografía Com Externa'!$I$5:$I$8</c:f>
              <c:numCache>
                <c:formatCode>0%</c:formatCode>
                <c:ptCount val="4"/>
                <c:pt idx="0">
                  <c:v>0</c:v>
                </c:pt>
                <c:pt idx="1">
                  <c:v>0</c:v>
                </c:pt>
                <c:pt idx="2">
                  <c:v>0</c:v>
                </c:pt>
                <c:pt idx="3">
                  <c:v>0</c:v>
                </c:pt>
              </c:numCache>
            </c:numRef>
          </c:val>
          <c:extLst>
            <c:ext xmlns:c16="http://schemas.microsoft.com/office/drawing/2014/chart" uri="{C3380CC4-5D6E-409C-BE32-E72D297353CC}">
              <c16:uniqueId val="{00000000-49AC-4F4C-8A29-E4AF78A5BA9E}"/>
            </c:ext>
          </c:extLst>
        </c:ser>
        <c:dLbls>
          <c:showLegendKey val="0"/>
          <c:showVal val="0"/>
          <c:showCatName val="0"/>
          <c:showSerName val="0"/>
          <c:showPercent val="0"/>
          <c:showBubbleSize val="0"/>
        </c:dLbls>
        <c:gapWidth val="150"/>
        <c:axId val="-2138118472"/>
        <c:axId val="-2138121544"/>
      </c:barChart>
      <c:barChart>
        <c:barDir val="col"/>
        <c:grouping val="clustered"/>
        <c:varyColors val="0"/>
        <c:ser>
          <c:idx val="1"/>
          <c:order val="1"/>
          <c:spPr>
            <a:noFill/>
            <a:ln w="12700" cmpd="sng">
              <a:solidFill>
                <a:srgbClr val="447DBE"/>
              </a:solidFill>
              <a:prstDash val="dash"/>
            </a:ln>
          </c:spPr>
          <c:invertIfNegative val="0"/>
          <c:cat>
            <c:strRef>
              <c:f>'8.1 Infografía Com Externa'!$E$5:$F$8</c:f>
              <c:strCache>
                <c:ptCount val="4"/>
                <c:pt idx="0">
                  <c:v>Planeación</c:v>
                </c:pt>
                <c:pt idx="1">
                  <c:v>Implementación</c:v>
                </c:pt>
                <c:pt idx="2">
                  <c:v>Medición</c:v>
                </c:pt>
                <c:pt idx="3">
                  <c:v>Incidencia</c:v>
                </c:pt>
              </c:strCache>
            </c:strRef>
          </c:cat>
          <c:val>
            <c:numRef>
              <c:f>'8.1 Infografía Com Externa'!$J$5:$J$8</c:f>
              <c:numCache>
                <c:formatCode>0%</c:formatCode>
                <c:ptCount val="4"/>
                <c:pt idx="0">
                  <c:v>1</c:v>
                </c:pt>
                <c:pt idx="1">
                  <c:v>1</c:v>
                </c:pt>
                <c:pt idx="2">
                  <c:v>1</c:v>
                </c:pt>
                <c:pt idx="3">
                  <c:v>1</c:v>
                </c:pt>
              </c:numCache>
            </c:numRef>
          </c:val>
          <c:extLst>
            <c:ext xmlns:c16="http://schemas.microsoft.com/office/drawing/2014/chart" uri="{C3380CC4-5D6E-409C-BE32-E72D297353CC}">
              <c16:uniqueId val="{00000001-49AC-4F4C-8A29-E4AF78A5BA9E}"/>
            </c:ext>
          </c:extLst>
        </c:ser>
        <c:dLbls>
          <c:showLegendKey val="0"/>
          <c:showVal val="0"/>
          <c:showCatName val="0"/>
          <c:showSerName val="0"/>
          <c:showPercent val="0"/>
          <c:showBubbleSize val="0"/>
        </c:dLbls>
        <c:gapWidth val="150"/>
        <c:axId val="-2138131432"/>
        <c:axId val="-2138126152"/>
      </c:barChart>
      <c:catAx>
        <c:axId val="-2138118472"/>
        <c:scaling>
          <c:orientation val="minMax"/>
        </c:scaling>
        <c:delete val="0"/>
        <c:axPos val="b"/>
        <c:numFmt formatCode="General" sourceLinked="0"/>
        <c:majorTickMark val="out"/>
        <c:minorTickMark val="none"/>
        <c:tickLblPos val="nextTo"/>
        <c:txPr>
          <a:bodyPr/>
          <a:lstStyle/>
          <a:p>
            <a:pPr>
              <a:defRPr sz="1100"/>
            </a:pPr>
            <a:endParaRPr lang="es-ES"/>
          </a:p>
        </c:txPr>
        <c:crossAx val="-2138121544"/>
        <c:crosses val="autoZero"/>
        <c:auto val="1"/>
        <c:lblAlgn val="ctr"/>
        <c:lblOffset val="100"/>
        <c:noMultiLvlLbl val="0"/>
      </c:catAx>
      <c:valAx>
        <c:axId val="-2138121544"/>
        <c:scaling>
          <c:orientation val="minMax"/>
          <c:max val="1"/>
        </c:scaling>
        <c:delete val="0"/>
        <c:axPos val="l"/>
        <c:majorGridlines>
          <c:spPr>
            <a:ln>
              <a:solidFill>
                <a:schemeClr val="bg1">
                  <a:lumMod val="95000"/>
                </a:schemeClr>
              </a:solidFill>
            </a:ln>
          </c:spPr>
        </c:majorGridlines>
        <c:numFmt formatCode="0%" sourceLinked="1"/>
        <c:majorTickMark val="out"/>
        <c:minorTickMark val="none"/>
        <c:tickLblPos val="nextTo"/>
        <c:txPr>
          <a:bodyPr/>
          <a:lstStyle/>
          <a:p>
            <a:pPr>
              <a:defRPr>
                <a:solidFill>
                  <a:schemeClr val="tx1">
                    <a:lumMod val="50000"/>
                    <a:lumOff val="50000"/>
                  </a:schemeClr>
                </a:solidFill>
              </a:defRPr>
            </a:pPr>
            <a:endParaRPr lang="es-ES"/>
          </a:p>
        </c:txPr>
        <c:crossAx val="-2138118472"/>
        <c:crosses val="autoZero"/>
        <c:crossBetween val="between"/>
        <c:majorUnit val="0.2"/>
      </c:valAx>
      <c:valAx>
        <c:axId val="-2138126152"/>
        <c:scaling>
          <c:orientation val="minMax"/>
          <c:max val="1"/>
        </c:scaling>
        <c:delete val="1"/>
        <c:axPos val="r"/>
        <c:numFmt formatCode="0%" sourceLinked="1"/>
        <c:majorTickMark val="out"/>
        <c:minorTickMark val="none"/>
        <c:tickLblPos val="nextTo"/>
        <c:crossAx val="-2138131432"/>
        <c:crosses val="max"/>
        <c:crossBetween val="between"/>
      </c:valAx>
      <c:catAx>
        <c:axId val="-2138131432"/>
        <c:scaling>
          <c:orientation val="minMax"/>
        </c:scaling>
        <c:delete val="1"/>
        <c:axPos val="b"/>
        <c:numFmt formatCode="General" sourceLinked="1"/>
        <c:majorTickMark val="out"/>
        <c:minorTickMark val="none"/>
        <c:tickLblPos val="nextTo"/>
        <c:crossAx val="-2138126152"/>
        <c:crosses val="autoZero"/>
        <c:auto val="1"/>
        <c:lblAlgn val="ctr"/>
        <c:lblOffset val="100"/>
        <c:noMultiLvlLbl val="0"/>
      </c:catAx>
    </c:plotArea>
    <c:plotVisOnly val="1"/>
    <c:dispBlanksAs val="gap"/>
    <c:showDLblsOverMax val="0"/>
  </c:chart>
  <c:spPr>
    <a:noFill/>
    <a:ln>
      <a:noFill/>
    </a:ln>
  </c:spPr>
  <c:printSettings>
    <c:headerFooter/>
    <c:pageMargins b="1" l="0.75" r="0.75" t="1" header="0.5" footer="0.5"/>
    <c:pageSetup/>
  </c:printSettings>
</c:chartSpace>
</file>

<file path=xl/charts/chart4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18"/>
    </mc:Choice>
    <mc:Fallback>
      <c:style val="18"/>
    </mc:Fallback>
  </mc:AlternateContent>
  <c:chart>
    <c:autoTitleDeleted val="0"/>
    <c:plotArea>
      <c:layout>
        <c:manualLayout>
          <c:layoutTarget val="inner"/>
          <c:xMode val="edge"/>
          <c:yMode val="edge"/>
          <c:x val="0.234957794403123"/>
          <c:y val="7.4110675886326402E-2"/>
          <c:w val="0.53008441119375305"/>
          <c:h val="0.80947746379418295"/>
        </c:manualLayout>
      </c:layout>
      <c:radarChart>
        <c:radarStyle val="marker"/>
        <c:varyColors val="0"/>
        <c:ser>
          <c:idx val="0"/>
          <c:order val="0"/>
          <c:marker>
            <c:symbol val="none"/>
          </c:marker>
          <c:cat>
            <c:strRef>
              <c:f>'OPI Autom'!$X$4:$X$7</c:f>
              <c:strCache>
                <c:ptCount val="4"/>
                <c:pt idx="0">
                  <c:v>1. Efectividad</c:v>
                </c:pt>
                <c:pt idx="1">
                  <c:v>2. Eficiencia</c:v>
                </c:pt>
                <c:pt idx="2">
                  <c:v>3. Pertinencia/Relevancia</c:v>
                </c:pt>
                <c:pt idx="3">
                  <c:v>4. Sustentabilidad</c:v>
                </c:pt>
              </c:strCache>
            </c:strRef>
          </c:cat>
          <c:val>
            <c:numRef>
              <c:f>'OPI Autom'!$Y$4:$Y$7</c:f>
              <c:numCache>
                <c:formatCode>0.0</c:formatCode>
                <c:ptCount val="4"/>
                <c:pt idx="0">
                  <c:v>1</c:v>
                </c:pt>
                <c:pt idx="1">
                  <c:v>1</c:v>
                </c:pt>
                <c:pt idx="2">
                  <c:v>1</c:v>
                </c:pt>
                <c:pt idx="3">
                  <c:v>1</c:v>
                </c:pt>
              </c:numCache>
            </c:numRef>
          </c:val>
          <c:extLst>
            <c:ext xmlns:c16="http://schemas.microsoft.com/office/drawing/2014/chart" uri="{C3380CC4-5D6E-409C-BE32-E72D297353CC}">
              <c16:uniqueId val="{00000000-EFE1-415B-AED8-A147EC9A271B}"/>
            </c:ext>
          </c:extLst>
        </c:ser>
        <c:dLbls>
          <c:showLegendKey val="0"/>
          <c:showVal val="0"/>
          <c:showCatName val="0"/>
          <c:showSerName val="0"/>
          <c:showPercent val="0"/>
          <c:showBubbleSize val="0"/>
        </c:dLbls>
        <c:axId val="2127672936"/>
        <c:axId val="2127676024"/>
      </c:radarChart>
      <c:catAx>
        <c:axId val="2127672936"/>
        <c:scaling>
          <c:orientation val="minMax"/>
        </c:scaling>
        <c:delete val="0"/>
        <c:axPos val="b"/>
        <c:majorGridlines/>
        <c:numFmt formatCode="General" sourceLinked="0"/>
        <c:majorTickMark val="out"/>
        <c:minorTickMark val="none"/>
        <c:tickLblPos val="nextTo"/>
        <c:txPr>
          <a:bodyPr/>
          <a:lstStyle/>
          <a:p>
            <a:pPr>
              <a:defRPr b="1"/>
            </a:pPr>
            <a:endParaRPr lang="es-ES"/>
          </a:p>
        </c:txPr>
        <c:crossAx val="2127676024"/>
        <c:crosses val="autoZero"/>
        <c:auto val="1"/>
        <c:lblAlgn val="ctr"/>
        <c:lblOffset val="100"/>
        <c:noMultiLvlLbl val="0"/>
      </c:catAx>
      <c:valAx>
        <c:axId val="2127676024"/>
        <c:scaling>
          <c:orientation val="minMax"/>
          <c:max val="4"/>
        </c:scaling>
        <c:delete val="0"/>
        <c:axPos val="l"/>
        <c:majorGridlines>
          <c:spPr>
            <a:ln>
              <a:solidFill>
                <a:schemeClr val="tx1">
                  <a:lumMod val="50000"/>
                  <a:lumOff val="50000"/>
                </a:schemeClr>
              </a:solidFill>
              <a:prstDash val="dash"/>
            </a:ln>
          </c:spPr>
        </c:majorGridlines>
        <c:numFmt formatCode="0.0" sourceLinked="1"/>
        <c:majorTickMark val="cross"/>
        <c:minorTickMark val="none"/>
        <c:tickLblPos val="nextTo"/>
        <c:crossAx val="2127672936"/>
        <c:crosses val="autoZero"/>
        <c:crossBetween val="between"/>
        <c:majorUnit val="1"/>
        <c:minorUnit val="1"/>
      </c:valAx>
    </c:plotArea>
    <c:plotVisOnly val="1"/>
    <c:dispBlanksAs val="gap"/>
    <c:showDLblsOverMax val="0"/>
  </c:chart>
  <c:spPr>
    <a:ln>
      <a:noFill/>
    </a:ln>
  </c:spPr>
  <c:printSettings>
    <c:headerFooter/>
    <c:pageMargins b="1" l="0.75" r="0.75" t="1" header="0.5" footer="0.5"/>
    <c:pageSetup/>
  </c:printSettings>
</c:chartSpace>
</file>

<file path=xl/charts/chart4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18"/>
    </mc:Choice>
    <mc:Fallback>
      <c:style val="18"/>
    </mc:Fallback>
  </mc:AlternateContent>
  <c:chart>
    <c:autoTitleDeleted val="0"/>
    <c:plotArea>
      <c:layout/>
      <c:radarChart>
        <c:radarStyle val="marker"/>
        <c:varyColors val="0"/>
        <c:ser>
          <c:idx val="0"/>
          <c:order val="0"/>
          <c:spPr>
            <a:ln>
              <a:solidFill>
                <a:srgbClr val="F6CA43"/>
              </a:solidFill>
            </a:ln>
          </c:spPr>
          <c:marker>
            <c:symbol val="none"/>
          </c:marker>
          <c:cat>
            <c:strRef>
              <c:f>'OPI Autom'!$Z$4:$Z$11</c:f>
              <c:strCache>
                <c:ptCount val="8"/>
                <c:pt idx="0">
                  <c:v>1.1 Resultados</c:v>
                </c:pt>
                <c:pt idx="1">
                  <c:v>1.2 Estándares</c:v>
                </c:pt>
                <c:pt idx="2">
                  <c:v>2.1 Prestación de Servicios</c:v>
                </c:pt>
                <c:pt idx="3">
                  <c:v>2.2 Alcance  </c:v>
                </c:pt>
                <c:pt idx="4">
                  <c:v>3.1 Población Objetivo  </c:v>
                </c:pt>
                <c:pt idx="5">
                  <c:v>3.2 Aprendizaje</c:v>
                </c:pt>
                <c:pt idx="6">
                  <c:v>4.1 Recursos</c:v>
                </c:pt>
                <c:pt idx="7">
                  <c:v>4.2 Impacto Social</c:v>
                </c:pt>
              </c:strCache>
            </c:strRef>
          </c:cat>
          <c:val>
            <c:numRef>
              <c:f>'OPI Autom'!$AA$4:$AA$11</c:f>
              <c:numCache>
                <c:formatCode>0.0</c:formatCode>
                <c:ptCount val="8"/>
                <c:pt idx="0">
                  <c:v>1</c:v>
                </c:pt>
                <c:pt idx="1">
                  <c:v>1</c:v>
                </c:pt>
                <c:pt idx="2">
                  <c:v>1</c:v>
                </c:pt>
                <c:pt idx="3">
                  <c:v>1</c:v>
                </c:pt>
                <c:pt idx="4">
                  <c:v>1</c:v>
                </c:pt>
                <c:pt idx="5">
                  <c:v>1</c:v>
                </c:pt>
                <c:pt idx="6">
                  <c:v>1</c:v>
                </c:pt>
                <c:pt idx="7">
                  <c:v>1</c:v>
                </c:pt>
              </c:numCache>
            </c:numRef>
          </c:val>
          <c:extLst>
            <c:ext xmlns:c16="http://schemas.microsoft.com/office/drawing/2014/chart" uri="{C3380CC4-5D6E-409C-BE32-E72D297353CC}">
              <c16:uniqueId val="{00000000-12A9-4A00-92C5-342069E03619}"/>
            </c:ext>
          </c:extLst>
        </c:ser>
        <c:dLbls>
          <c:showLegendKey val="0"/>
          <c:showVal val="0"/>
          <c:showCatName val="0"/>
          <c:showSerName val="0"/>
          <c:showPercent val="0"/>
          <c:showBubbleSize val="0"/>
        </c:dLbls>
        <c:axId val="-2138484680"/>
        <c:axId val="-2138495544"/>
      </c:radarChart>
      <c:catAx>
        <c:axId val="-2138484680"/>
        <c:scaling>
          <c:orientation val="minMax"/>
        </c:scaling>
        <c:delete val="0"/>
        <c:axPos val="b"/>
        <c:majorGridlines/>
        <c:numFmt formatCode="General" sourceLinked="0"/>
        <c:majorTickMark val="out"/>
        <c:minorTickMark val="none"/>
        <c:tickLblPos val="nextTo"/>
        <c:txPr>
          <a:bodyPr/>
          <a:lstStyle/>
          <a:p>
            <a:pPr>
              <a:defRPr b="1"/>
            </a:pPr>
            <a:endParaRPr lang="es-ES"/>
          </a:p>
        </c:txPr>
        <c:crossAx val="-2138495544"/>
        <c:crosses val="autoZero"/>
        <c:auto val="1"/>
        <c:lblAlgn val="ctr"/>
        <c:lblOffset val="100"/>
        <c:noMultiLvlLbl val="0"/>
      </c:catAx>
      <c:valAx>
        <c:axId val="-2138495544"/>
        <c:scaling>
          <c:orientation val="minMax"/>
          <c:max val="4"/>
        </c:scaling>
        <c:delete val="0"/>
        <c:axPos val="l"/>
        <c:majorGridlines>
          <c:spPr>
            <a:ln>
              <a:solidFill>
                <a:schemeClr val="tx1">
                  <a:lumMod val="50000"/>
                  <a:lumOff val="50000"/>
                </a:schemeClr>
              </a:solidFill>
              <a:prstDash val="dash"/>
            </a:ln>
          </c:spPr>
        </c:majorGridlines>
        <c:numFmt formatCode="0.0" sourceLinked="1"/>
        <c:majorTickMark val="cross"/>
        <c:minorTickMark val="none"/>
        <c:tickLblPos val="nextTo"/>
        <c:crossAx val="-2138484680"/>
        <c:crosses val="autoZero"/>
        <c:crossBetween val="between"/>
        <c:minorUnit val="1"/>
      </c:valAx>
    </c:plotArea>
    <c:plotVisOnly val="1"/>
    <c:dispBlanksAs val="gap"/>
    <c:showDLblsOverMax val="0"/>
  </c:chart>
  <c:spPr>
    <a:noFill/>
    <a:ln>
      <a:noFill/>
    </a:ln>
  </c:spPr>
  <c:printSettings>
    <c:headerFooter/>
    <c:pageMargins b="1" l="0.75" r="0.75" t="1" header="0.5" footer="0.5"/>
    <c:pageSetup/>
  </c:printSettings>
</c:chartSpace>
</file>

<file path=xl/charts/chart5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18"/>
    </mc:Choice>
    <mc:Fallback>
      <c:style val="18"/>
    </mc:Fallback>
  </mc:AlternateContent>
  <c:chart>
    <c:autoTitleDeleted val="0"/>
    <c:plotArea>
      <c:layout>
        <c:manualLayout>
          <c:layoutTarget val="inner"/>
          <c:xMode val="edge"/>
          <c:yMode val="edge"/>
          <c:x val="0.234957794403123"/>
          <c:y val="7.4110675886326402E-2"/>
          <c:w val="0.53008441119375305"/>
          <c:h val="0.80947746379418295"/>
        </c:manualLayout>
      </c:layout>
      <c:radarChart>
        <c:radarStyle val="marker"/>
        <c:varyColors val="0"/>
        <c:ser>
          <c:idx val="0"/>
          <c:order val="0"/>
          <c:marker>
            <c:symbol val="none"/>
          </c:marker>
          <c:cat>
            <c:strRef>
              <c:f>'OPI Autom'!$X$4:$X$7</c:f>
              <c:strCache>
                <c:ptCount val="4"/>
                <c:pt idx="0">
                  <c:v>1. Efectividad</c:v>
                </c:pt>
                <c:pt idx="1">
                  <c:v>2. Eficiencia</c:v>
                </c:pt>
                <c:pt idx="2">
                  <c:v>3. Pertinencia/Relevancia</c:v>
                </c:pt>
                <c:pt idx="3">
                  <c:v>4. Sustentabilidad</c:v>
                </c:pt>
              </c:strCache>
            </c:strRef>
          </c:cat>
          <c:val>
            <c:numRef>
              <c:f>'OPI Autom'!$Y$4:$Y$7</c:f>
              <c:numCache>
                <c:formatCode>0.0</c:formatCode>
                <c:ptCount val="4"/>
                <c:pt idx="0">
                  <c:v>1</c:v>
                </c:pt>
                <c:pt idx="1">
                  <c:v>1</c:v>
                </c:pt>
                <c:pt idx="2">
                  <c:v>1</c:v>
                </c:pt>
                <c:pt idx="3">
                  <c:v>1</c:v>
                </c:pt>
              </c:numCache>
            </c:numRef>
          </c:val>
          <c:extLst>
            <c:ext xmlns:c16="http://schemas.microsoft.com/office/drawing/2014/chart" uri="{C3380CC4-5D6E-409C-BE32-E72D297353CC}">
              <c16:uniqueId val="{00000000-ADC7-4883-9ECE-17DBE718CE83}"/>
            </c:ext>
          </c:extLst>
        </c:ser>
        <c:dLbls>
          <c:showLegendKey val="0"/>
          <c:showVal val="0"/>
          <c:showCatName val="0"/>
          <c:showSerName val="0"/>
          <c:showPercent val="0"/>
          <c:showBubbleSize val="0"/>
        </c:dLbls>
        <c:axId val="-2133148872"/>
        <c:axId val="-2133145832"/>
      </c:radarChart>
      <c:catAx>
        <c:axId val="-2133148872"/>
        <c:scaling>
          <c:orientation val="minMax"/>
        </c:scaling>
        <c:delete val="0"/>
        <c:axPos val="b"/>
        <c:majorGridlines/>
        <c:numFmt formatCode="General" sourceLinked="0"/>
        <c:majorTickMark val="out"/>
        <c:minorTickMark val="none"/>
        <c:tickLblPos val="nextTo"/>
        <c:txPr>
          <a:bodyPr/>
          <a:lstStyle/>
          <a:p>
            <a:pPr>
              <a:defRPr b="1"/>
            </a:pPr>
            <a:endParaRPr lang="es-ES"/>
          </a:p>
        </c:txPr>
        <c:crossAx val="-2133145832"/>
        <c:crosses val="autoZero"/>
        <c:auto val="1"/>
        <c:lblAlgn val="ctr"/>
        <c:lblOffset val="100"/>
        <c:noMultiLvlLbl val="0"/>
      </c:catAx>
      <c:valAx>
        <c:axId val="-2133145832"/>
        <c:scaling>
          <c:orientation val="minMax"/>
          <c:max val="4"/>
        </c:scaling>
        <c:delete val="0"/>
        <c:axPos val="l"/>
        <c:majorGridlines>
          <c:spPr>
            <a:ln>
              <a:solidFill>
                <a:schemeClr val="tx1">
                  <a:lumMod val="50000"/>
                  <a:lumOff val="50000"/>
                </a:schemeClr>
              </a:solidFill>
              <a:prstDash val="dash"/>
            </a:ln>
          </c:spPr>
        </c:majorGridlines>
        <c:numFmt formatCode="0.0" sourceLinked="1"/>
        <c:majorTickMark val="cross"/>
        <c:minorTickMark val="none"/>
        <c:tickLblPos val="nextTo"/>
        <c:crossAx val="-2133148872"/>
        <c:crosses val="autoZero"/>
        <c:crossBetween val="between"/>
        <c:majorUnit val="1"/>
        <c:minorUnit val="1"/>
      </c:valAx>
    </c:plotArea>
    <c:plotVisOnly val="1"/>
    <c:dispBlanksAs val="gap"/>
    <c:showDLblsOverMax val="0"/>
  </c:chart>
  <c:spPr>
    <a:noFill/>
    <a:ln>
      <a:noFill/>
    </a:ln>
  </c:spPr>
  <c:printSettings>
    <c:headerFooter/>
    <c:pageMargins b="1" l="0.75" r="0.75" t="1" header="0.5" footer="0.5"/>
    <c:pageSetup/>
  </c:printSettings>
</c:chartSpace>
</file>

<file path=xl/charts/chart5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18"/>
    </mc:Choice>
    <mc:Fallback>
      <c:style val="18"/>
    </mc:Fallback>
  </mc:AlternateContent>
  <c:chart>
    <c:autoTitleDeleted val="0"/>
    <c:plotArea>
      <c:layout/>
      <c:radarChart>
        <c:radarStyle val="marker"/>
        <c:varyColors val="0"/>
        <c:ser>
          <c:idx val="0"/>
          <c:order val="0"/>
          <c:spPr>
            <a:ln>
              <a:solidFill>
                <a:srgbClr val="F6CA43"/>
              </a:solidFill>
            </a:ln>
          </c:spPr>
          <c:marker>
            <c:symbol val="none"/>
          </c:marker>
          <c:cat>
            <c:strRef>
              <c:f>'OPI Autom'!$Z$4:$Z$11</c:f>
              <c:strCache>
                <c:ptCount val="8"/>
                <c:pt idx="0">
                  <c:v>1.1 Resultados</c:v>
                </c:pt>
                <c:pt idx="1">
                  <c:v>1.2 Estándares</c:v>
                </c:pt>
                <c:pt idx="2">
                  <c:v>2.1 Prestación de Servicios</c:v>
                </c:pt>
                <c:pt idx="3">
                  <c:v>2.2 Alcance  </c:v>
                </c:pt>
                <c:pt idx="4">
                  <c:v>3.1 Población Objetivo  </c:v>
                </c:pt>
                <c:pt idx="5">
                  <c:v>3.2 Aprendizaje</c:v>
                </c:pt>
                <c:pt idx="6">
                  <c:v>4.1 Recursos</c:v>
                </c:pt>
                <c:pt idx="7">
                  <c:v>4.2 Impacto Social</c:v>
                </c:pt>
              </c:strCache>
            </c:strRef>
          </c:cat>
          <c:val>
            <c:numRef>
              <c:f>'OPI Autom'!$AA$4:$AA$11</c:f>
              <c:numCache>
                <c:formatCode>0.0</c:formatCode>
                <c:ptCount val="8"/>
                <c:pt idx="0">
                  <c:v>1</c:v>
                </c:pt>
                <c:pt idx="1">
                  <c:v>1</c:v>
                </c:pt>
                <c:pt idx="2">
                  <c:v>1</c:v>
                </c:pt>
                <c:pt idx="3">
                  <c:v>1</c:v>
                </c:pt>
                <c:pt idx="4">
                  <c:v>1</c:v>
                </c:pt>
                <c:pt idx="5">
                  <c:v>1</c:v>
                </c:pt>
                <c:pt idx="6">
                  <c:v>1</c:v>
                </c:pt>
                <c:pt idx="7">
                  <c:v>1</c:v>
                </c:pt>
              </c:numCache>
            </c:numRef>
          </c:val>
          <c:extLst>
            <c:ext xmlns:c16="http://schemas.microsoft.com/office/drawing/2014/chart" uri="{C3380CC4-5D6E-409C-BE32-E72D297353CC}">
              <c16:uniqueId val="{00000000-3867-4213-9A79-2B3F79FDEA73}"/>
            </c:ext>
          </c:extLst>
        </c:ser>
        <c:dLbls>
          <c:showLegendKey val="0"/>
          <c:showVal val="0"/>
          <c:showCatName val="0"/>
          <c:showSerName val="0"/>
          <c:showPercent val="0"/>
          <c:showBubbleSize val="0"/>
        </c:dLbls>
        <c:axId val="-2133119304"/>
        <c:axId val="-2133116200"/>
      </c:radarChart>
      <c:catAx>
        <c:axId val="-2133119304"/>
        <c:scaling>
          <c:orientation val="minMax"/>
        </c:scaling>
        <c:delete val="0"/>
        <c:axPos val="b"/>
        <c:majorGridlines/>
        <c:numFmt formatCode="General" sourceLinked="0"/>
        <c:majorTickMark val="out"/>
        <c:minorTickMark val="none"/>
        <c:tickLblPos val="nextTo"/>
        <c:txPr>
          <a:bodyPr/>
          <a:lstStyle/>
          <a:p>
            <a:pPr>
              <a:defRPr b="1"/>
            </a:pPr>
            <a:endParaRPr lang="es-ES"/>
          </a:p>
        </c:txPr>
        <c:crossAx val="-2133116200"/>
        <c:crosses val="autoZero"/>
        <c:auto val="1"/>
        <c:lblAlgn val="ctr"/>
        <c:lblOffset val="100"/>
        <c:noMultiLvlLbl val="0"/>
      </c:catAx>
      <c:valAx>
        <c:axId val="-2133116200"/>
        <c:scaling>
          <c:orientation val="minMax"/>
          <c:max val="4"/>
        </c:scaling>
        <c:delete val="0"/>
        <c:axPos val="l"/>
        <c:majorGridlines>
          <c:spPr>
            <a:ln>
              <a:solidFill>
                <a:schemeClr val="tx1">
                  <a:lumMod val="50000"/>
                  <a:lumOff val="50000"/>
                </a:schemeClr>
              </a:solidFill>
              <a:prstDash val="dash"/>
            </a:ln>
          </c:spPr>
        </c:majorGridlines>
        <c:numFmt formatCode="0.0" sourceLinked="1"/>
        <c:majorTickMark val="cross"/>
        <c:minorTickMark val="none"/>
        <c:tickLblPos val="nextTo"/>
        <c:crossAx val="-2133119304"/>
        <c:crosses val="autoZero"/>
        <c:crossBetween val="between"/>
        <c:minorUnit val="1"/>
      </c:valAx>
    </c:plotArea>
    <c:plotVisOnly val="1"/>
    <c:dispBlanksAs val="gap"/>
    <c:showDLblsOverMax val="0"/>
  </c:chart>
  <c:spPr>
    <a:noFill/>
    <a:ln>
      <a:noFill/>
    </a:ln>
  </c:spPr>
  <c:printSettings>
    <c:headerFooter/>
    <c:pageMargins b="1" l="0.75" r="0.75" t="1" header="0.5" footer="0.5"/>
    <c:pageSetup/>
  </c:printSettings>
</c:chartSpace>
</file>

<file path=xl/charts/chart5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14"/>
    </mc:Choice>
    <mc:Fallback>
      <c:style val="14"/>
    </mc:Fallback>
  </mc:AlternateContent>
  <c:chart>
    <c:autoTitleDeleted val="1"/>
    <c:plotArea>
      <c:layout>
        <c:manualLayout>
          <c:layoutTarget val="inner"/>
          <c:xMode val="edge"/>
          <c:yMode val="edge"/>
          <c:x val="0.181463754781925"/>
          <c:y val="0.102194626435054"/>
          <c:w val="0.70553196879887004"/>
          <c:h val="0.88110693033599796"/>
        </c:manualLayout>
      </c:layout>
      <c:doughnutChart>
        <c:varyColors val="1"/>
        <c:ser>
          <c:idx val="0"/>
          <c:order val="0"/>
          <c:tx>
            <c:strRef>
              <c:f>'MA Formulas'!$B$4:$F$4</c:f>
              <c:strCache>
                <c:ptCount val="1"/>
                <c:pt idx="0">
                  <c:v>SECTORES</c:v>
                </c:pt>
              </c:strCache>
            </c:strRef>
          </c:tx>
          <c:dLbls>
            <c:spPr>
              <a:noFill/>
              <a:ln>
                <a:noFill/>
              </a:ln>
              <a:effectLst/>
            </c:spPr>
            <c:showLegendKey val="0"/>
            <c:showVal val="0"/>
            <c:showCatName val="1"/>
            <c:showSerName val="0"/>
            <c:showPercent val="1"/>
            <c:showBubbleSize val="0"/>
            <c:showLeaderLines val="1"/>
            <c:extLst>
              <c:ext xmlns:c15="http://schemas.microsoft.com/office/drawing/2012/chart" uri="{CE6537A1-D6FC-4f65-9D91-7224C49458BB}"/>
            </c:extLst>
          </c:dLbls>
          <c:cat>
            <c:numRef>
              <c:f>'MA Formulas'!$E$5:$E$29</c:f>
              <c:numCache>
                <c:formatCode>General</c:formatCode>
                <c:ptCount val="25"/>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numCache>
            </c:numRef>
          </c:cat>
          <c:val>
            <c:numRef>
              <c:f>'MA Formulas'!$F$5:$F$29</c:f>
              <c:numCache>
                <c:formatCode>General</c:formatCode>
                <c:ptCount val="25"/>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numCache>
            </c:numRef>
          </c:val>
          <c:extLst>
            <c:ext xmlns:c16="http://schemas.microsoft.com/office/drawing/2014/chart" uri="{C3380CC4-5D6E-409C-BE32-E72D297353CC}">
              <c16:uniqueId val="{00000000-6A29-468A-B1F9-AB58C8984174}"/>
            </c:ext>
          </c:extLst>
        </c:ser>
        <c:dLbls>
          <c:showLegendKey val="0"/>
          <c:showVal val="0"/>
          <c:showCatName val="1"/>
          <c:showSerName val="0"/>
          <c:showPercent val="1"/>
          <c:showBubbleSize val="0"/>
          <c:showLeaderLines val="1"/>
        </c:dLbls>
        <c:firstSliceAng val="0"/>
        <c:holeSize val="50"/>
      </c:doughnutChart>
    </c:plotArea>
    <c:plotVisOnly val="1"/>
    <c:dispBlanksAs val="gap"/>
    <c:showDLblsOverMax val="0"/>
  </c:chart>
  <c:spPr>
    <a:noFill/>
    <a:ln>
      <a:noFill/>
    </a:ln>
  </c:spPr>
  <c:printSettings>
    <c:headerFooter/>
    <c:pageMargins b="1" l="0.75" r="0.75" t="1" header="0.5" footer="0.5"/>
    <c:pageSetup/>
  </c:printSettings>
</c:chartSpace>
</file>

<file path=xl/charts/chart5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14"/>
    </mc:Choice>
    <mc:Fallback>
      <c:style val="14"/>
    </mc:Fallback>
  </mc:AlternateContent>
  <c:chart>
    <c:autoTitleDeleted val="1"/>
    <c:plotArea>
      <c:layout>
        <c:manualLayout>
          <c:layoutTarget val="inner"/>
          <c:xMode val="edge"/>
          <c:yMode val="edge"/>
          <c:x val="0.12230875013862701"/>
          <c:y val="9.7051117560839895E-2"/>
          <c:w val="0.70553196879887004"/>
          <c:h val="0.88110693033599796"/>
        </c:manualLayout>
      </c:layout>
      <c:doughnutChart>
        <c:varyColors val="1"/>
        <c:ser>
          <c:idx val="0"/>
          <c:order val="0"/>
          <c:tx>
            <c:strRef>
              <c:f>'MA Formulas'!$M$4</c:f>
              <c:strCache>
                <c:ptCount val="1"/>
                <c:pt idx="0">
                  <c:v>ROL</c:v>
                </c:pt>
              </c:strCache>
            </c:strRef>
          </c:tx>
          <c:dLbls>
            <c:spPr>
              <a:noFill/>
              <a:ln>
                <a:noFill/>
              </a:ln>
              <a:effectLst/>
            </c:spPr>
            <c:showLegendKey val="0"/>
            <c:showVal val="0"/>
            <c:showCatName val="1"/>
            <c:showSerName val="0"/>
            <c:showPercent val="1"/>
            <c:showBubbleSize val="0"/>
            <c:showLeaderLines val="1"/>
            <c:extLst>
              <c:ext xmlns:c15="http://schemas.microsoft.com/office/drawing/2012/chart" uri="{CE6537A1-D6FC-4f65-9D91-7224C49458BB}"/>
            </c:extLst>
          </c:dLbls>
          <c:cat>
            <c:numRef>
              <c:f>'MA Formulas'!$P$5:$P$39</c:f>
              <c:numCache>
                <c:formatCode>General</c:formatCode>
                <c:ptCount val="35"/>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numCache>
            </c:numRef>
          </c:cat>
          <c:val>
            <c:numRef>
              <c:f>'MA Formulas'!$Q$5:$Q$39</c:f>
              <c:numCache>
                <c:formatCode>General</c:formatCode>
                <c:ptCount val="35"/>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numCache>
            </c:numRef>
          </c:val>
          <c:extLst>
            <c:ext xmlns:c16="http://schemas.microsoft.com/office/drawing/2014/chart" uri="{C3380CC4-5D6E-409C-BE32-E72D297353CC}">
              <c16:uniqueId val="{00000000-FEB7-4296-ABD3-E059021B1EB8}"/>
            </c:ext>
          </c:extLst>
        </c:ser>
        <c:dLbls>
          <c:showLegendKey val="0"/>
          <c:showVal val="0"/>
          <c:showCatName val="1"/>
          <c:showSerName val="0"/>
          <c:showPercent val="1"/>
          <c:showBubbleSize val="0"/>
          <c:showLeaderLines val="1"/>
        </c:dLbls>
        <c:firstSliceAng val="0"/>
        <c:holeSize val="50"/>
      </c:doughnutChart>
    </c:plotArea>
    <c:plotVisOnly val="1"/>
    <c:dispBlanksAs val="gap"/>
    <c:showDLblsOverMax val="0"/>
  </c:chart>
  <c:spPr>
    <a:noFill/>
    <a:ln>
      <a:noFill/>
    </a:ln>
  </c:spPr>
  <c:printSettings>
    <c:headerFooter/>
    <c:pageMargins b="1" l="0.75" r="0.75" t="1" header="0.5" footer="0.5"/>
    <c:pageSetup/>
  </c:printSettings>
</c:chartSpace>
</file>

<file path=xl/charts/chart5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11"/>
    </mc:Choice>
    <mc:Fallback>
      <c:style val="11"/>
    </mc:Fallback>
  </mc:AlternateContent>
  <c:chart>
    <c:autoTitleDeleted val="1"/>
    <c:plotArea>
      <c:layout>
        <c:manualLayout>
          <c:layoutTarget val="inner"/>
          <c:xMode val="edge"/>
          <c:yMode val="edge"/>
          <c:x val="0.12230875013862701"/>
          <c:y val="9.7051117560839895E-2"/>
          <c:w val="0.70553196879887004"/>
          <c:h val="0.88110693033599796"/>
        </c:manualLayout>
      </c:layout>
      <c:doughnutChart>
        <c:varyColors val="1"/>
        <c:ser>
          <c:idx val="0"/>
          <c:order val="0"/>
          <c:tx>
            <c:strRef>
              <c:f>'MA Formulas'!$X$4</c:f>
              <c:strCache>
                <c:ptCount val="1"/>
                <c:pt idx="0">
                  <c:v>RECURSOS</c:v>
                </c:pt>
              </c:strCache>
            </c:strRef>
          </c:tx>
          <c:dLbls>
            <c:spPr>
              <a:noFill/>
              <a:ln>
                <a:noFill/>
              </a:ln>
              <a:effectLst/>
            </c:spPr>
            <c:showLegendKey val="0"/>
            <c:showVal val="0"/>
            <c:showCatName val="1"/>
            <c:showSerName val="0"/>
            <c:showPercent val="1"/>
            <c:showBubbleSize val="0"/>
            <c:showLeaderLines val="1"/>
            <c:extLst>
              <c:ext xmlns:c15="http://schemas.microsoft.com/office/drawing/2012/chart" uri="{CE6537A1-D6FC-4f65-9D91-7224C49458BB}"/>
            </c:extLst>
          </c:dLbls>
          <c:cat>
            <c:numRef>
              <c:f>'MA Formulas'!$AA$5:$AA$39</c:f>
              <c:numCache>
                <c:formatCode>General</c:formatCode>
                <c:ptCount val="35"/>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numCache>
            </c:numRef>
          </c:cat>
          <c:val>
            <c:numRef>
              <c:f>'MA Formulas'!$AB$5:$AB$39</c:f>
              <c:numCache>
                <c:formatCode>General</c:formatCode>
                <c:ptCount val="35"/>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numCache>
            </c:numRef>
          </c:val>
          <c:extLst>
            <c:ext xmlns:c16="http://schemas.microsoft.com/office/drawing/2014/chart" uri="{C3380CC4-5D6E-409C-BE32-E72D297353CC}">
              <c16:uniqueId val="{00000000-65E6-49A7-AC72-4F2651E7A54B}"/>
            </c:ext>
          </c:extLst>
        </c:ser>
        <c:dLbls>
          <c:showLegendKey val="0"/>
          <c:showVal val="0"/>
          <c:showCatName val="1"/>
          <c:showSerName val="0"/>
          <c:showPercent val="1"/>
          <c:showBubbleSize val="0"/>
          <c:showLeaderLines val="1"/>
        </c:dLbls>
        <c:firstSliceAng val="0"/>
        <c:holeSize val="50"/>
      </c:doughnutChart>
    </c:plotArea>
    <c:plotVisOnly val="1"/>
    <c:dispBlanksAs val="gap"/>
    <c:showDLblsOverMax val="0"/>
  </c:chart>
  <c:spPr>
    <a:noFill/>
    <a:ln>
      <a:noFill/>
    </a:ln>
  </c:spPr>
  <c:printSettings>
    <c:headerFooter/>
    <c:pageMargins b="1" l="0.75" r="0.75" t="1" header="0.5" footer="0.5"/>
    <c:pageSetup/>
  </c:printSettings>
</c:chartSpace>
</file>

<file path=xl/charts/chart5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11"/>
    </mc:Choice>
    <mc:Fallback>
      <c:style val="11"/>
    </mc:Fallback>
  </mc:AlternateContent>
  <c:chart>
    <c:autoTitleDeleted val="1"/>
    <c:plotArea>
      <c:layout>
        <c:manualLayout>
          <c:layoutTarget val="inner"/>
          <c:xMode val="edge"/>
          <c:yMode val="edge"/>
          <c:x val="0.12230875013862701"/>
          <c:y val="9.7051117560839895E-2"/>
          <c:w val="0.70553196879887004"/>
          <c:h val="0.88110693033599796"/>
        </c:manualLayout>
      </c:layout>
      <c:doughnutChart>
        <c:varyColors val="1"/>
        <c:ser>
          <c:idx val="0"/>
          <c:order val="0"/>
          <c:tx>
            <c:strRef>
              <c:f>'MA Formulas'!$AD$4</c:f>
              <c:strCache>
                <c:ptCount val="1"/>
                <c:pt idx="0">
                  <c:v>RESULTADOS</c:v>
                </c:pt>
              </c:strCache>
            </c:strRef>
          </c:tx>
          <c:dLbls>
            <c:spPr>
              <a:noFill/>
              <a:ln>
                <a:noFill/>
              </a:ln>
              <a:effectLst/>
            </c:spPr>
            <c:showLegendKey val="0"/>
            <c:showVal val="0"/>
            <c:showCatName val="1"/>
            <c:showSerName val="0"/>
            <c:showPercent val="1"/>
            <c:showBubbleSize val="0"/>
            <c:showLeaderLines val="1"/>
            <c:extLst>
              <c:ext xmlns:c15="http://schemas.microsoft.com/office/drawing/2012/chart" uri="{CE6537A1-D6FC-4f65-9D91-7224C49458BB}"/>
            </c:extLst>
          </c:dLbls>
          <c:cat>
            <c:numRef>
              <c:f>'MA Formulas'!$AG$5:$AG$6</c:f>
              <c:numCache>
                <c:formatCode>General</c:formatCode>
                <c:ptCount val="2"/>
                <c:pt idx="0">
                  <c:v>#N/A</c:v>
                </c:pt>
                <c:pt idx="1">
                  <c:v>#N/A</c:v>
                </c:pt>
              </c:numCache>
            </c:numRef>
          </c:cat>
          <c:val>
            <c:numRef>
              <c:f>'MA Formulas'!$AH$5:$AH$6</c:f>
              <c:numCache>
                <c:formatCode>General</c:formatCode>
                <c:ptCount val="2"/>
                <c:pt idx="0">
                  <c:v>#N/A</c:v>
                </c:pt>
                <c:pt idx="1">
                  <c:v>#N/A</c:v>
                </c:pt>
              </c:numCache>
            </c:numRef>
          </c:val>
          <c:extLst>
            <c:ext xmlns:c16="http://schemas.microsoft.com/office/drawing/2014/chart" uri="{C3380CC4-5D6E-409C-BE32-E72D297353CC}">
              <c16:uniqueId val="{00000000-32EB-4676-A9CD-5672ECBBFA73}"/>
            </c:ext>
          </c:extLst>
        </c:ser>
        <c:dLbls>
          <c:showLegendKey val="0"/>
          <c:showVal val="0"/>
          <c:showCatName val="1"/>
          <c:showSerName val="0"/>
          <c:showPercent val="1"/>
          <c:showBubbleSize val="0"/>
          <c:showLeaderLines val="1"/>
        </c:dLbls>
        <c:firstSliceAng val="0"/>
        <c:holeSize val="50"/>
      </c:doughnutChart>
    </c:plotArea>
    <c:plotVisOnly val="1"/>
    <c:dispBlanksAs val="gap"/>
    <c:showDLblsOverMax val="0"/>
  </c:chart>
  <c:spPr>
    <a:noFill/>
    <a:ln>
      <a:noFill/>
    </a:ln>
  </c:spPr>
  <c:printSettings>
    <c:headerFooter/>
    <c:pageMargins b="1" l="0.75" r="0.75" t="1" header="0.5" footer="0.5"/>
    <c:pageSetup/>
  </c:printSettings>
</c:chartSpace>
</file>

<file path=xl/charts/chart5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9"/>
    </mc:Choice>
    <mc:Fallback>
      <c:style val="9"/>
    </mc:Fallback>
  </mc:AlternateContent>
  <c:chart>
    <c:autoTitleDeleted val="1"/>
    <c:plotArea>
      <c:layout>
        <c:manualLayout>
          <c:layoutTarget val="inner"/>
          <c:xMode val="edge"/>
          <c:yMode val="edge"/>
          <c:x val="0.12230875013862701"/>
          <c:y val="9.7051117560839895E-2"/>
          <c:w val="0.70553196879887004"/>
          <c:h val="0.88110693033599796"/>
        </c:manualLayout>
      </c:layout>
      <c:doughnutChart>
        <c:varyColors val="1"/>
        <c:ser>
          <c:idx val="0"/>
          <c:order val="0"/>
          <c:tx>
            <c:strRef>
              <c:f>'MA Formulas'!$AK$4</c:f>
              <c:strCache>
                <c:ptCount val="1"/>
                <c:pt idx="0">
                  <c:v>RELACIONES</c:v>
                </c:pt>
              </c:strCache>
            </c:strRef>
          </c:tx>
          <c:dLbls>
            <c:spPr>
              <a:noFill/>
              <a:ln>
                <a:noFill/>
              </a:ln>
              <a:effectLst/>
            </c:spPr>
            <c:showLegendKey val="0"/>
            <c:showVal val="0"/>
            <c:showCatName val="1"/>
            <c:showSerName val="0"/>
            <c:showPercent val="1"/>
            <c:showBubbleSize val="0"/>
            <c:showLeaderLines val="1"/>
            <c:extLst>
              <c:ext xmlns:c15="http://schemas.microsoft.com/office/drawing/2012/chart" uri="{CE6537A1-D6FC-4f65-9D91-7224C49458BB}"/>
            </c:extLst>
          </c:dLbls>
          <c:cat>
            <c:numRef>
              <c:f>'MA Formulas'!$AN$5:$AN$12</c:f>
              <c:numCache>
                <c:formatCode>General</c:formatCode>
                <c:ptCount val="8"/>
                <c:pt idx="0">
                  <c:v>#N/A</c:v>
                </c:pt>
                <c:pt idx="1">
                  <c:v>#N/A</c:v>
                </c:pt>
                <c:pt idx="2">
                  <c:v>#N/A</c:v>
                </c:pt>
                <c:pt idx="3">
                  <c:v>#N/A</c:v>
                </c:pt>
                <c:pt idx="4">
                  <c:v>#N/A</c:v>
                </c:pt>
                <c:pt idx="5">
                  <c:v>#N/A</c:v>
                </c:pt>
                <c:pt idx="6">
                  <c:v>#N/A</c:v>
                </c:pt>
                <c:pt idx="7">
                  <c:v>#N/A</c:v>
                </c:pt>
              </c:numCache>
            </c:numRef>
          </c:cat>
          <c:val>
            <c:numRef>
              <c:f>'MA Formulas'!$AO$5:$AO$12</c:f>
              <c:numCache>
                <c:formatCode>General</c:formatCode>
                <c:ptCount val="8"/>
                <c:pt idx="0">
                  <c:v>#N/A</c:v>
                </c:pt>
                <c:pt idx="1">
                  <c:v>#N/A</c:v>
                </c:pt>
                <c:pt idx="2">
                  <c:v>#N/A</c:v>
                </c:pt>
                <c:pt idx="3">
                  <c:v>#N/A</c:v>
                </c:pt>
                <c:pt idx="4">
                  <c:v>#N/A</c:v>
                </c:pt>
                <c:pt idx="5">
                  <c:v>#N/A</c:v>
                </c:pt>
                <c:pt idx="6">
                  <c:v>#N/A</c:v>
                </c:pt>
                <c:pt idx="7">
                  <c:v>#N/A</c:v>
                </c:pt>
              </c:numCache>
            </c:numRef>
          </c:val>
          <c:extLst>
            <c:ext xmlns:c16="http://schemas.microsoft.com/office/drawing/2014/chart" uri="{C3380CC4-5D6E-409C-BE32-E72D297353CC}">
              <c16:uniqueId val="{00000000-00A0-4C15-8825-392F4683E376}"/>
            </c:ext>
          </c:extLst>
        </c:ser>
        <c:dLbls>
          <c:showLegendKey val="0"/>
          <c:showVal val="0"/>
          <c:showCatName val="1"/>
          <c:showSerName val="0"/>
          <c:showPercent val="1"/>
          <c:showBubbleSize val="0"/>
          <c:showLeaderLines val="1"/>
        </c:dLbls>
        <c:firstSliceAng val="0"/>
        <c:holeSize val="50"/>
      </c:doughnutChart>
    </c:plotArea>
    <c:plotVisOnly val="1"/>
    <c:dispBlanksAs val="gap"/>
    <c:showDLblsOverMax val="0"/>
  </c:chart>
  <c:spPr>
    <a:noFill/>
    <a:ln>
      <a:noFill/>
    </a:ln>
  </c:spPr>
  <c:printSettings>
    <c:headerFooter/>
    <c:pageMargins b="1" l="0.75" r="0.75" t="1" header="0.5" footer="0.5"/>
    <c:pageSetup/>
  </c:printSettings>
</c:chartSpace>
</file>

<file path=xl/charts/chart5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14"/>
    </mc:Choice>
    <mc:Fallback>
      <c:style val="14"/>
    </mc:Fallback>
  </mc:AlternateContent>
  <c:chart>
    <c:autoTitleDeleted val="1"/>
    <c:plotArea>
      <c:layout>
        <c:manualLayout>
          <c:layoutTarget val="inner"/>
          <c:xMode val="edge"/>
          <c:yMode val="edge"/>
          <c:x val="8.5408437449696097E-3"/>
          <c:y val="6.2127170246233897E-2"/>
          <c:w val="0.96190660340786005"/>
          <c:h val="0.93787282975376596"/>
        </c:manualLayout>
      </c:layout>
      <c:doughnutChart>
        <c:varyColors val="1"/>
        <c:ser>
          <c:idx val="0"/>
          <c:order val="0"/>
          <c:tx>
            <c:strRef>
              <c:f>'MA Formulas'!$B$4:$F$4</c:f>
              <c:strCache>
                <c:ptCount val="1"/>
                <c:pt idx="0">
                  <c:v>SECTORES</c:v>
                </c:pt>
              </c:strCache>
            </c:strRef>
          </c:tx>
          <c:dLbls>
            <c:spPr>
              <a:noFill/>
              <a:ln>
                <a:noFill/>
              </a:ln>
              <a:effectLst/>
            </c:spPr>
            <c:txPr>
              <a:bodyPr/>
              <a:lstStyle/>
              <a:p>
                <a:pPr>
                  <a:defRPr sz="1200"/>
                </a:pPr>
                <a:endParaRPr lang="es-ES"/>
              </a:p>
            </c:txPr>
            <c:showLegendKey val="0"/>
            <c:showVal val="0"/>
            <c:showCatName val="1"/>
            <c:showSerName val="0"/>
            <c:showPercent val="1"/>
            <c:showBubbleSize val="0"/>
            <c:showLeaderLines val="1"/>
            <c:extLst>
              <c:ext xmlns:c15="http://schemas.microsoft.com/office/drawing/2012/chart" uri="{CE6537A1-D6FC-4f65-9D91-7224C49458BB}"/>
            </c:extLst>
          </c:dLbls>
          <c:cat>
            <c:numRef>
              <c:f>'MA Formulas'!$E$6:$E$29</c:f>
              <c:numCache>
                <c:formatCode>General</c:formatCode>
                <c:ptCount val="24"/>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numCache>
            </c:numRef>
          </c:cat>
          <c:val>
            <c:numRef>
              <c:f>'MA Formulas'!$F$6:$F$29</c:f>
              <c:numCache>
                <c:formatCode>General</c:formatCode>
                <c:ptCount val="24"/>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numCache>
            </c:numRef>
          </c:val>
          <c:extLst>
            <c:ext xmlns:c16="http://schemas.microsoft.com/office/drawing/2014/chart" uri="{C3380CC4-5D6E-409C-BE32-E72D297353CC}">
              <c16:uniqueId val="{00000000-A82F-4D27-BA97-1FAD2EFB5249}"/>
            </c:ext>
          </c:extLst>
        </c:ser>
        <c:dLbls>
          <c:showLegendKey val="0"/>
          <c:showVal val="0"/>
          <c:showCatName val="1"/>
          <c:showSerName val="0"/>
          <c:showPercent val="1"/>
          <c:showBubbleSize val="0"/>
          <c:showLeaderLines val="1"/>
        </c:dLbls>
        <c:firstSliceAng val="0"/>
        <c:holeSize val="50"/>
      </c:doughnutChart>
      <c:spPr>
        <a:ln>
          <a:noFill/>
        </a:ln>
      </c:spPr>
    </c:plotArea>
    <c:plotVisOnly val="1"/>
    <c:dispBlanksAs val="gap"/>
    <c:showDLblsOverMax val="0"/>
  </c:chart>
  <c:spPr>
    <a:noFill/>
    <a:ln>
      <a:noFill/>
    </a:ln>
  </c:spPr>
  <c:printSettings>
    <c:headerFooter/>
    <c:pageMargins b="1" l="0.75" r="0.75" t="1" header="0.5" footer="0.5"/>
    <c:pageSetup/>
  </c:printSettings>
</c:chartSpace>
</file>

<file path=xl/charts/chart5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11"/>
    </mc:Choice>
    <mc:Fallback>
      <c:style val="11"/>
    </mc:Fallback>
  </mc:AlternateContent>
  <c:chart>
    <c:autoTitleDeleted val="1"/>
    <c:plotArea>
      <c:layout>
        <c:manualLayout>
          <c:layoutTarget val="inner"/>
          <c:xMode val="edge"/>
          <c:yMode val="edge"/>
          <c:x val="0.12230875013862701"/>
          <c:y val="4.4698320471760498E-2"/>
          <c:w val="0.81375342267038897"/>
          <c:h val="0.91315047083986201"/>
        </c:manualLayout>
      </c:layout>
      <c:doughnutChart>
        <c:varyColors val="1"/>
        <c:ser>
          <c:idx val="0"/>
          <c:order val="0"/>
          <c:tx>
            <c:strRef>
              <c:f>'MA Formulas'!$M$4</c:f>
              <c:strCache>
                <c:ptCount val="1"/>
                <c:pt idx="0">
                  <c:v>ROL</c:v>
                </c:pt>
              </c:strCache>
            </c:strRef>
          </c:tx>
          <c:dLbls>
            <c:dLbl>
              <c:idx val="8"/>
              <c:layout>
                <c:manualLayout>
                  <c:x val="-0.15107906180582401"/>
                  <c:y val="-1.19521931097959E-2"/>
                </c:manualLayout>
              </c:layou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0-229B-45F0-8A57-29CA2172757D}"/>
                </c:ext>
              </c:extLst>
            </c:dLbl>
            <c:dLbl>
              <c:idx val="9"/>
              <c:layout>
                <c:manualLayout>
                  <c:x val="-0.161870423363383"/>
                  <c:y val="-9.56175448783676E-2"/>
                </c:manualLayout>
              </c:layou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1-229B-45F0-8A57-29CA2172757D}"/>
                </c:ext>
              </c:extLst>
            </c:dLbl>
            <c:dLbl>
              <c:idx val="13"/>
              <c:layout>
                <c:manualLayout>
                  <c:x val="-0.107913615575589"/>
                  <c:y val="-0.113545834543062"/>
                </c:manualLayout>
              </c:layou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2-229B-45F0-8A57-29CA2172757D}"/>
                </c:ext>
              </c:extLst>
            </c:dLbl>
            <c:dLbl>
              <c:idx val="14"/>
              <c:layout>
                <c:manualLayout>
                  <c:x val="-5.6654648177183999E-2"/>
                  <c:y val="-9.56175448783676E-2"/>
                </c:manualLayout>
              </c:layou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3-229B-45F0-8A57-29CA2172757D}"/>
                </c:ext>
              </c:extLst>
            </c:dLbl>
            <c:dLbl>
              <c:idx val="15"/>
              <c:layout>
                <c:manualLayout>
                  <c:x val="0"/>
                  <c:y val="-8.6653400046020596E-2"/>
                </c:manualLayout>
              </c:layou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4-229B-45F0-8A57-29CA2172757D}"/>
                </c:ext>
              </c:extLst>
            </c:dLbl>
            <c:spPr>
              <a:noFill/>
              <a:ln>
                <a:noFill/>
              </a:ln>
              <a:effectLst/>
            </c:spPr>
            <c:txPr>
              <a:bodyPr/>
              <a:lstStyle/>
              <a:p>
                <a:pPr>
                  <a:defRPr>
                    <a:solidFill>
                      <a:srgbClr val="000000"/>
                    </a:solidFill>
                  </a:defRPr>
                </a:pPr>
                <a:endParaRPr lang="es-ES"/>
              </a:p>
            </c:txPr>
            <c:showLegendKey val="0"/>
            <c:showVal val="0"/>
            <c:showCatName val="1"/>
            <c:showSerName val="0"/>
            <c:showPercent val="1"/>
            <c:showBubbleSize val="0"/>
            <c:showLeaderLines val="1"/>
            <c:extLst>
              <c:ext xmlns:c15="http://schemas.microsoft.com/office/drawing/2012/chart" uri="{CE6537A1-D6FC-4f65-9D91-7224C49458BB}"/>
            </c:extLst>
          </c:dLbls>
          <c:cat>
            <c:numRef>
              <c:f>'MA Formulas'!$P$5:$P$39</c:f>
              <c:numCache>
                <c:formatCode>General</c:formatCode>
                <c:ptCount val="35"/>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numCache>
            </c:numRef>
          </c:cat>
          <c:val>
            <c:numRef>
              <c:f>'MA Formulas'!$Q$5:$Q$39</c:f>
              <c:numCache>
                <c:formatCode>General</c:formatCode>
                <c:ptCount val="35"/>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numCache>
            </c:numRef>
          </c:val>
          <c:extLst>
            <c:ext xmlns:c16="http://schemas.microsoft.com/office/drawing/2014/chart" uri="{C3380CC4-5D6E-409C-BE32-E72D297353CC}">
              <c16:uniqueId val="{00000005-229B-45F0-8A57-29CA2172757D}"/>
            </c:ext>
          </c:extLst>
        </c:ser>
        <c:dLbls>
          <c:showLegendKey val="0"/>
          <c:showVal val="0"/>
          <c:showCatName val="1"/>
          <c:showSerName val="0"/>
          <c:showPercent val="1"/>
          <c:showBubbleSize val="0"/>
          <c:showLeaderLines val="1"/>
        </c:dLbls>
        <c:firstSliceAng val="0"/>
        <c:holeSize val="50"/>
      </c:doughnutChart>
    </c:plotArea>
    <c:plotVisOnly val="1"/>
    <c:dispBlanksAs val="gap"/>
    <c:showDLblsOverMax val="0"/>
  </c:chart>
  <c:spPr>
    <a:noFill/>
    <a:ln>
      <a:noFill/>
    </a:ln>
  </c:spPr>
  <c:printSettings>
    <c:headerFooter/>
    <c:pageMargins b="1" l="0.75" r="0.75" t="1" header="0.5" footer="0.5"/>
    <c:pageSetup/>
  </c:printSettings>
</c:chartSpace>
</file>

<file path=xl/charts/chart5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9"/>
    </mc:Choice>
    <mc:Fallback>
      <c:style val="9"/>
    </mc:Fallback>
  </mc:AlternateContent>
  <c:chart>
    <c:autoTitleDeleted val="1"/>
    <c:plotArea>
      <c:layout>
        <c:manualLayout>
          <c:layoutTarget val="inner"/>
          <c:xMode val="edge"/>
          <c:yMode val="edge"/>
          <c:x val="9.5781508989194797E-2"/>
          <c:y val="9.0785388332140296E-2"/>
          <c:w val="0.73205935057983196"/>
          <c:h val="0.86238815318539697"/>
        </c:manualLayout>
      </c:layout>
      <c:doughnutChart>
        <c:varyColors val="1"/>
        <c:ser>
          <c:idx val="0"/>
          <c:order val="0"/>
          <c:tx>
            <c:strRef>
              <c:f>'MA Formulas'!$X$4</c:f>
              <c:strCache>
                <c:ptCount val="1"/>
                <c:pt idx="0">
                  <c:v>RECURSOS</c:v>
                </c:pt>
              </c:strCache>
            </c:strRef>
          </c:tx>
          <c:dLbls>
            <c:spPr>
              <a:noFill/>
              <a:ln>
                <a:noFill/>
              </a:ln>
              <a:effectLst/>
            </c:spPr>
            <c:txPr>
              <a:bodyPr/>
              <a:lstStyle/>
              <a:p>
                <a:pPr>
                  <a:defRPr>
                    <a:solidFill>
                      <a:schemeClr val="bg1"/>
                    </a:solidFill>
                  </a:defRPr>
                </a:pPr>
                <a:endParaRPr lang="es-ES"/>
              </a:p>
            </c:txPr>
            <c:showLegendKey val="0"/>
            <c:showVal val="0"/>
            <c:showCatName val="1"/>
            <c:showSerName val="0"/>
            <c:showPercent val="1"/>
            <c:showBubbleSize val="0"/>
            <c:showLeaderLines val="1"/>
            <c:extLst>
              <c:ext xmlns:c15="http://schemas.microsoft.com/office/drawing/2012/chart" uri="{CE6537A1-D6FC-4f65-9D91-7224C49458BB}"/>
            </c:extLst>
          </c:dLbls>
          <c:cat>
            <c:numRef>
              <c:f>'MA Formulas'!$AA$5:$AA$39</c:f>
              <c:numCache>
                <c:formatCode>General</c:formatCode>
                <c:ptCount val="35"/>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numCache>
            </c:numRef>
          </c:cat>
          <c:val>
            <c:numRef>
              <c:f>'MA Formulas'!$AB$5:$AB$39</c:f>
              <c:numCache>
                <c:formatCode>General</c:formatCode>
                <c:ptCount val="35"/>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numCache>
            </c:numRef>
          </c:val>
          <c:extLst>
            <c:ext xmlns:c16="http://schemas.microsoft.com/office/drawing/2014/chart" uri="{C3380CC4-5D6E-409C-BE32-E72D297353CC}">
              <c16:uniqueId val="{00000000-F4AC-42CB-A791-0D8C96865425}"/>
            </c:ext>
          </c:extLst>
        </c:ser>
        <c:dLbls>
          <c:showLegendKey val="0"/>
          <c:showVal val="0"/>
          <c:showCatName val="1"/>
          <c:showSerName val="0"/>
          <c:showPercent val="1"/>
          <c:showBubbleSize val="0"/>
          <c:showLeaderLines val="1"/>
        </c:dLbls>
        <c:firstSliceAng val="0"/>
        <c:holeSize val="50"/>
      </c:doughnutChart>
    </c:plotArea>
    <c:plotVisOnly val="1"/>
    <c:dispBlanksAs val="gap"/>
    <c:showDLblsOverMax val="0"/>
  </c:chart>
  <c:spPr>
    <a:noFill/>
    <a:ln>
      <a:noFill/>
    </a:ln>
  </c:spPr>
  <c:printSettings>
    <c:headerFooter/>
    <c:pageMargins b="1" l="0.75" r="0.75" t="1" header="0.5" footer="0.5"/>
    <c:pageSetup/>
  </c:printSettings>
</c:chartSpace>
</file>

<file path=xl/charts/chart6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14"/>
    </mc:Choice>
    <mc:Fallback>
      <c:style val="14"/>
    </mc:Fallback>
  </mc:AlternateContent>
  <c:chart>
    <c:autoTitleDeleted val="1"/>
    <c:plotArea>
      <c:layout>
        <c:manualLayout>
          <c:layoutTarget val="inner"/>
          <c:xMode val="edge"/>
          <c:yMode val="edge"/>
          <c:x val="0.12230875013862701"/>
          <c:y val="9.7051117560839895E-2"/>
          <c:w val="0.70553196879887004"/>
          <c:h val="0.88110693033599796"/>
        </c:manualLayout>
      </c:layout>
      <c:doughnutChart>
        <c:varyColors val="1"/>
        <c:ser>
          <c:idx val="0"/>
          <c:order val="0"/>
          <c:tx>
            <c:strRef>
              <c:f>'MA Formulas'!$AK$4</c:f>
              <c:strCache>
                <c:ptCount val="1"/>
                <c:pt idx="0">
                  <c:v>RELACIONES</c:v>
                </c:pt>
              </c:strCache>
            </c:strRef>
          </c:tx>
          <c:dLbls>
            <c:spPr>
              <a:noFill/>
              <a:ln>
                <a:noFill/>
              </a:ln>
              <a:effectLst/>
            </c:spPr>
            <c:showLegendKey val="0"/>
            <c:showVal val="0"/>
            <c:showCatName val="1"/>
            <c:showSerName val="0"/>
            <c:showPercent val="1"/>
            <c:showBubbleSize val="0"/>
            <c:showLeaderLines val="1"/>
            <c:extLst>
              <c:ext xmlns:c15="http://schemas.microsoft.com/office/drawing/2012/chart" uri="{CE6537A1-D6FC-4f65-9D91-7224C49458BB}"/>
            </c:extLst>
          </c:dLbls>
          <c:cat>
            <c:numRef>
              <c:f>'MA Formulas'!$AN$5:$AN$12</c:f>
              <c:numCache>
                <c:formatCode>General</c:formatCode>
                <c:ptCount val="8"/>
                <c:pt idx="0">
                  <c:v>#N/A</c:v>
                </c:pt>
                <c:pt idx="1">
                  <c:v>#N/A</c:v>
                </c:pt>
                <c:pt idx="2">
                  <c:v>#N/A</c:v>
                </c:pt>
                <c:pt idx="3">
                  <c:v>#N/A</c:v>
                </c:pt>
                <c:pt idx="4">
                  <c:v>#N/A</c:v>
                </c:pt>
                <c:pt idx="5">
                  <c:v>#N/A</c:v>
                </c:pt>
                <c:pt idx="6">
                  <c:v>#N/A</c:v>
                </c:pt>
                <c:pt idx="7">
                  <c:v>#N/A</c:v>
                </c:pt>
              </c:numCache>
            </c:numRef>
          </c:cat>
          <c:val>
            <c:numRef>
              <c:f>'MA Formulas'!$AO$5:$AO$12</c:f>
              <c:numCache>
                <c:formatCode>General</c:formatCode>
                <c:ptCount val="8"/>
                <c:pt idx="0">
                  <c:v>#N/A</c:v>
                </c:pt>
                <c:pt idx="1">
                  <c:v>#N/A</c:v>
                </c:pt>
                <c:pt idx="2">
                  <c:v>#N/A</c:v>
                </c:pt>
                <c:pt idx="3">
                  <c:v>#N/A</c:v>
                </c:pt>
                <c:pt idx="4">
                  <c:v>#N/A</c:v>
                </c:pt>
                <c:pt idx="5">
                  <c:v>#N/A</c:v>
                </c:pt>
                <c:pt idx="6">
                  <c:v>#N/A</c:v>
                </c:pt>
                <c:pt idx="7">
                  <c:v>#N/A</c:v>
                </c:pt>
              </c:numCache>
            </c:numRef>
          </c:val>
          <c:extLst>
            <c:ext xmlns:c16="http://schemas.microsoft.com/office/drawing/2014/chart" uri="{C3380CC4-5D6E-409C-BE32-E72D297353CC}">
              <c16:uniqueId val="{00000000-7067-4585-BA90-B90B382C1915}"/>
            </c:ext>
          </c:extLst>
        </c:ser>
        <c:dLbls>
          <c:showLegendKey val="0"/>
          <c:showVal val="0"/>
          <c:showCatName val="1"/>
          <c:showSerName val="0"/>
          <c:showPercent val="1"/>
          <c:showBubbleSize val="0"/>
          <c:showLeaderLines val="1"/>
        </c:dLbls>
        <c:firstSliceAng val="0"/>
        <c:holeSize val="50"/>
      </c:doughnutChart>
    </c:plotArea>
    <c:plotVisOnly val="1"/>
    <c:dispBlanksAs val="gap"/>
    <c:showDLblsOverMax val="0"/>
  </c:chart>
  <c:spPr>
    <a:noFill/>
    <a:ln>
      <a:noFill/>
    </a:ln>
  </c:spPr>
  <c:printSettings>
    <c:headerFooter/>
    <c:pageMargins b="1" l="0.75" r="0.75" t="1" header="0.5" footer="0.5"/>
    <c:pageSetup/>
  </c:printSettings>
</c:chartSpace>
</file>

<file path=xl/drawings/_rels/drawing1.xml.rels><?xml version="1.0" encoding="UTF-8" standalone="yes"?>
<Relationships xmlns="http://schemas.openxmlformats.org/package/2006/relationships"><Relationship Id="rId13" Type="http://schemas.openxmlformats.org/officeDocument/2006/relationships/image" Target="../media/image2.png"/><Relationship Id="rId18" Type="http://schemas.openxmlformats.org/officeDocument/2006/relationships/image" Target="../media/image5.png"/><Relationship Id="rId26" Type="http://schemas.openxmlformats.org/officeDocument/2006/relationships/image" Target="../media/image9.png"/><Relationship Id="rId39" Type="http://schemas.openxmlformats.org/officeDocument/2006/relationships/hyperlink" Target="https://usaidlearninglab.org/library/organizational-performance-index-measurement-tool" TargetMode="External"/><Relationship Id="rId21" Type="http://schemas.openxmlformats.org/officeDocument/2006/relationships/image" Target="../media/image6.png"/><Relationship Id="rId34" Type="http://schemas.openxmlformats.org/officeDocument/2006/relationships/hyperlink" Target="#'8.1 Infograf&#237;a Com Externa'!A1"/><Relationship Id="rId42" Type="http://schemas.openxmlformats.org/officeDocument/2006/relationships/hyperlink" Target="#'Consolidado 2'!A1"/><Relationship Id="rId7" Type="http://schemas.openxmlformats.org/officeDocument/2006/relationships/hyperlink" Target="#'8.0 Comunicaci&#243;n externa'!A1"/><Relationship Id="rId2" Type="http://schemas.openxmlformats.org/officeDocument/2006/relationships/hyperlink" Target="#'3.0 Procesos'!A1"/><Relationship Id="rId16" Type="http://schemas.openxmlformats.org/officeDocument/2006/relationships/image" Target="../media/image4.png"/><Relationship Id="rId20" Type="http://schemas.openxmlformats.org/officeDocument/2006/relationships/hyperlink" Target="#Portada!A1"/><Relationship Id="rId29" Type="http://schemas.openxmlformats.org/officeDocument/2006/relationships/hyperlink" Target="#'3.1 Infograf&#237;a Procesos'!A1"/><Relationship Id="rId41" Type="http://schemas.openxmlformats.org/officeDocument/2006/relationships/hyperlink" Target="#'Infograf&#237;a SNA'!A1"/><Relationship Id="rId1" Type="http://schemas.openxmlformats.org/officeDocument/2006/relationships/hyperlink" Target="#'1.0 Planeaci&#243;n'!A1"/><Relationship Id="rId6" Type="http://schemas.openxmlformats.org/officeDocument/2006/relationships/hyperlink" Target="#'7.0 Gesti&#243;n recursos'!A1"/><Relationship Id="rId11" Type="http://schemas.openxmlformats.org/officeDocument/2006/relationships/image" Target="../media/image1.png"/><Relationship Id="rId24" Type="http://schemas.openxmlformats.org/officeDocument/2006/relationships/hyperlink" Target="#'Informaci&#243;n Gral'!B27"/><Relationship Id="rId32" Type="http://schemas.openxmlformats.org/officeDocument/2006/relationships/hyperlink" Target="#'6.1 Infograf&#237;a Mo y Eva'!A1"/><Relationship Id="rId37" Type="http://schemas.openxmlformats.org/officeDocument/2006/relationships/hyperlink" Target="#'MA Infograf&#237;a'!A1"/><Relationship Id="rId40" Type="http://schemas.openxmlformats.org/officeDocument/2006/relationships/hyperlink" Target="https://usaidlearninglab.org/sites/default/files/resource/files/stakeholder_and_social_network_analysis_guidance_note.pdf" TargetMode="External"/><Relationship Id="rId5" Type="http://schemas.openxmlformats.org/officeDocument/2006/relationships/hyperlink" Target="#'6.0 Monitoreo y evaluaci&#243;n'!A1"/><Relationship Id="rId15" Type="http://schemas.openxmlformats.org/officeDocument/2006/relationships/hyperlink" Target="#'Datos de la organizaci&#243;n'!A1"/><Relationship Id="rId23" Type="http://schemas.openxmlformats.org/officeDocument/2006/relationships/image" Target="../media/image7.png"/><Relationship Id="rId28" Type="http://schemas.openxmlformats.org/officeDocument/2006/relationships/hyperlink" Target="#'1.1 Infograf&#237;a Planeaci&#243;n'!A1"/><Relationship Id="rId36" Type="http://schemas.openxmlformats.org/officeDocument/2006/relationships/hyperlink" Target="#'OPI Gr&#225;ficas op1'!A1"/><Relationship Id="rId10" Type="http://schemas.openxmlformats.org/officeDocument/2006/relationships/hyperlink" Target="#'Informaci&#243;n Gral'!B14"/><Relationship Id="rId19" Type="http://schemas.openxmlformats.org/officeDocument/2006/relationships/hyperlink" Target="#'Informaci&#243;n Gral'!B18"/><Relationship Id="rId31" Type="http://schemas.openxmlformats.org/officeDocument/2006/relationships/hyperlink" Target="#'5.1 Infograf&#237;a Capital Humano'!A1"/><Relationship Id="rId44" Type="http://schemas.openxmlformats.org/officeDocument/2006/relationships/hyperlink" Target="#'Mapeo de Actores'!A1"/><Relationship Id="rId4" Type="http://schemas.openxmlformats.org/officeDocument/2006/relationships/hyperlink" Target="#'5.0 Capital Humano'!A1"/><Relationship Id="rId9" Type="http://schemas.openxmlformats.org/officeDocument/2006/relationships/hyperlink" Target="#'OPI (2)'!A1"/><Relationship Id="rId14" Type="http://schemas.openxmlformats.org/officeDocument/2006/relationships/image" Target="../media/image3.png"/><Relationship Id="rId22" Type="http://schemas.openxmlformats.org/officeDocument/2006/relationships/hyperlink" Target="#'Informaci&#243;n Gral'!B7"/><Relationship Id="rId27" Type="http://schemas.openxmlformats.org/officeDocument/2006/relationships/hyperlink" Target="#'Graficos OCA consolidados'!A1"/><Relationship Id="rId30" Type="http://schemas.openxmlformats.org/officeDocument/2006/relationships/hyperlink" Target="#'4.1 Infograf&#237;a Genero e Inclu'!A1"/><Relationship Id="rId35" Type="http://schemas.openxmlformats.org/officeDocument/2006/relationships/hyperlink" Target="#'2.1 Infograf&#237;a Gestion Progr'!A1"/><Relationship Id="rId43" Type="http://schemas.openxmlformats.org/officeDocument/2006/relationships/image" Target="../media/image10.png"/><Relationship Id="rId8" Type="http://schemas.openxmlformats.org/officeDocument/2006/relationships/hyperlink" Target="#'2.0 Gesti&#243;n programas'!A1"/><Relationship Id="rId3" Type="http://schemas.openxmlformats.org/officeDocument/2006/relationships/hyperlink" Target="#'4.0 G&#233;nero e inclusi&#243;n'!A1"/><Relationship Id="rId12" Type="http://schemas.openxmlformats.org/officeDocument/2006/relationships/hyperlink" Target="#Glosario!A1"/><Relationship Id="rId17" Type="http://schemas.openxmlformats.org/officeDocument/2006/relationships/hyperlink" Target="#'Informaci&#243;n Gral'!B10"/><Relationship Id="rId25" Type="http://schemas.openxmlformats.org/officeDocument/2006/relationships/image" Target="../media/image8.png"/><Relationship Id="rId33" Type="http://schemas.openxmlformats.org/officeDocument/2006/relationships/hyperlink" Target="#'7.1 Infograf&#237;a Gesti&#243;n de Rec'!A1"/><Relationship Id="rId38" Type="http://schemas.openxmlformats.org/officeDocument/2006/relationships/hyperlink" Target="#'Consolidado 1'!A1"/></Relationships>
</file>

<file path=xl/drawings/_rels/drawing2.xml.rels><?xml version="1.0" encoding="UTF-8" standalone="yes"?>
<Relationships xmlns="http://schemas.openxmlformats.org/package/2006/relationships"><Relationship Id="rId3" Type="http://schemas.openxmlformats.org/officeDocument/2006/relationships/image" Target="../media/image11.png"/><Relationship Id="rId2" Type="http://schemas.openxmlformats.org/officeDocument/2006/relationships/hyperlink" Target="#Inicio!A1"/><Relationship Id="rId1" Type="http://schemas.openxmlformats.org/officeDocument/2006/relationships/image" Target="../media/image9.png"/><Relationship Id="rId4" Type="http://schemas.openxmlformats.org/officeDocument/2006/relationships/hyperlink" Target="#Inicio!d74"/></Relationships>
</file>

<file path=xl/drawings/_rels/drawing3.xml.rels><?xml version="1.0" encoding="UTF-8" standalone="yes"?>
<Relationships xmlns="http://schemas.openxmlformats.org/package/2006/relationships"><Relationship Id="rId3" Type="http://schemas.openxmlformats.org/officeDocument/2006/relationships/image" Target="../media/image11.png"/><Relationship Id="rId2" Type="http://schemas.openxmlformats.org/officeDocument/2006/relationships/hyperlink" Target="#Inicio!A1"/><Relationship Id="rId1" Type="http://schemas.openxmlformats.org/officeDocument/2006/relationships/image" Target="../media/image9.png"/><Relationship Id="rId4" Type="http://schemas.openxmlformats.org/officeDocument/2006/relationships/hyperlink" Target="#Inicio!d49"/></Relationships>
</file>

<file path=xl/drawings/_rels/drawing4.xml.rels><?xml version="1.0" encoding="UTF-8" standalone="yes"?>
<Relationships xmlns="http://schemas.openxmlformats.org/package/2006/relationships"><Relationship Id="rId3" Type="http://schemas.openxmlformats.org/officeDocument/2006/relationships/image" Target="../media/image11.png"/><Relationship Id="rId2" Type="http://schemas.openxmlformats.org/officeDocument/2006/relationships/hyperlink" Target="#Inicio!d36"/><Relationship Id="rId1" Type="http://schemas.openxmlformats.org/officeDocument/2006/relationships/image" Target="../media/image9.png"/><Relationship Id="rId6" Type="http://schemas.openxmlformats.org/officeDocument/2006/relationships/hyperlink" Target="#Inicio!d74"/><Relationship Id="rId5" Type="http://schemas.openxmlformats.org/officeDocument/2006/relationships/hyperlink" Target="#Inicio!d49"/><Relationship Id="rId4" Type="http://schemas.openxmlformats.org/officeDocument/2006/relationships/hyperlink" Target="#Inicio!A1"/></Relationships>
</file>

<file path=xl/drawings/_rels/drawing5.xml.rels><?xml version="1.0" encoding="UTF-8" standalone="yes"?>
<Relationships xmlns="http://schemas.openxmlformats.org/package/2006/relationships"><Relationship Id="rId13" Type="http://schemas.openxmlformats.org/officeDocument/2006/relationships/hyperlink" Target="#'1.0 Planeaci&#243;n'!B14"/><Relationship Id="rId18" Type="http://schemas.openxmlformats.org/officeDocument/2006/relationships/hyperlink" Target="#'3.0 Procesos'!B32"/><Relationship Id="rId26" Type="http://schemas.openxmlformats.org/officeDocument/2006/relationships/hyperlink" Target="#'2.0 Gesti&#243;n programas'!B53"/><Relationship Id="rId3" Type="http://schemas.openxmlformats.org/officeDocument/2006/relationships/hyperlink" Target="#'1.0 Planeaci&#243;n'!B16"/><Relationship Id="rId21" Type="http://schemas.openxmlformats.org/officeDocument/2006/relationships/hyperlink" Target="#'5.0 Capital Humano'!B27"/><Relationship Id="rId34" Type="http://schemas.openxmlformats.org/officeDocument/2006/relationships/image" Target="../media/image9.png"/><Relationship Id="rId7" Type="http://schemas.openxmlformats.org/officeDocument/2006/relationships/hyperlink" Target="#'8.0 Comunicaci&#243;n externa'!B14"/><Relationship Id="rId12" Type="http://schemas.openxmlformats.org/officeDocument/2006/relationships/hyperlink" Target="#'1.0 Planeaci&#243;n'!B20"/><Relationship Id="rId17" Type="http://schemas.openxmlformats.org/officeDocument/2006/relationships/hyperlink" Target="#'2.0 Gesti&#243;n programas'!B51"/><Relationship Id="rId25" Type="http://schemas.openxmlformats.org/officeDocument/2006/relationships/hyperlink" Target="#'4.0 G&#233;nero e inclusi&#243;n'!B16"/><Relationship Id="rId33" Type="http://schemas.openxmlformats.org/officeDocument/2006/relationships/hyperlink" Target="#Inicio!d49"/><Relationship Id="rId2" Type="http://schemas.openxmlformats.org/officeDocument/2006/relationships/image" Target="../media/image11.png"/><Relationship Id="rId16" Type="http://schemas.openxmlformats.org/officeDocument/2006/relationships/hyperlink" Target="#'5.0 Capital Humano'!B61"/><Relationship Id="rId20" Type="http://schemas.openxmlformats.org/officeDocument/2006/relationships/hyperlink" Target="#'1.0 Planeaci&#243;n'!B19"/><Relationship Id="rId29" Type="http://schemas.openxmlformats.org/officeDocument/2006/relationships/hyperlink" Target="#'4.0 G&#233;nero e inclusi&#243;n'!B43"/><Relationship Id="rId1" Type="http://schemas.openxmlformats.org/officeDocument/2006/relationships/hyperlink" Target="#'8.0 Comunicaci&#243;n externa'!B57"/><Relationship Id="rId6" Type="http://schemas.openxmlformats.org/officeDocument/2006/relationships/hyperlink" Target="#'5.0 Capital Humano'!B28"/><Relationship Id="rId11" Type="http://schemas.openxmlformats.org/officeDocument/2006/relationships/hyperlink" Target="#'1.0 Planeaci&#243;n'!B17"/><Relationship Id="rId24" Type="http://schemas.openxmlformats.org/officeDocument/2006/relationships/hyperlink" Target="#'5.0 Capital Humano'!B47"/><Relationship Id="rId32" Type="http://schemas.openxmlformats.org/officeDocument/2006/relationships/hyperlink" Target="#Inicio!A1"/><Relationship Id="rId5" Type="http://schemas.openxmlformats.org/officeDocument/2006/relationships/hyperlink" Target="#'1.0 Planeaci&#243;n'!B61"/><Relationship Id="rId15" Type="http://schemas.openxmlformats.org/officeDocument/2006/relationships/hyperlink" Target="#'2.0 Gesti&#243;n programas'!B27"/><Relationship Id="rId23" Type="http://schemas.openxmlformats.org/officeDocument/2006/relationships/hyperlink" Target="#'7.0 Gesti&#243;n recursos'!B16"/><Relationship Id="rId28" Type="http://schemas.openxmlformats.org/officeDocument/2006/relationships/hyperlink" Target="#'1.0 Planeaci&#243;n'!B33"/><Relationship Id="rId10" Type="http://schemas.openxmlformats.org/officeDocument/2006/relationships/hyperlink" Target="#'3.0 Procesos'!B15"/><Relationship Id="rId19" Type="http://schemas.openxmlformats.org/officeDocument/2006/relationships/hyperlink" Target="#'1.0 Planeaci&#243;n'!B32"/><Relationship Id="rId31" Type="http://schemas.openxmlformats.org/officeDocument/2006/relationships/hyperlink" Target="#'4.0 G&#233;nero e inclusi&#243;n'!B29"/><Relationship Id="rId4" Type="http://schemas.openxmlformats.org/officeDocument/2006/relationships/hyperlink" Target="#'5.0 Capital Humano'!B14"/><Relationship Id="rId9" Type="http://schemas.openxmlformats.org/officeDocument/2006/relationships/hyperlink" Target="#'8.0 Comunicaci&#243;n externa'!B31"/><Relationship Id="rId14" Type="http://schemas.openxmlformats.org/officeDocument/2006/relationships/hyperlink" Target="#'1.0 Planeaci&#243;n'!B15"/><Relationship Id="rId22" Type="http://schemas.openxmlformats.org/officeDocument/2006/relationships/hyperlink" Target="#'3.0 Procesos'!B19"/><Relationship Id="rId27" Type="http://schemas.openxmlformats.org/officeDocument/2006/relationships/hyperlink" Target="#'5.0 Capital Humano'!B48"/><Relationship Id="rId30" Type="http://schemas.openxmlformats.org/officeDocument/2006/relationships/hyperlink" Target="#'4.0 G&#233;nero e inclusi&#243;n'!B44"/><Relationship Id="rId8" Type="http://schemas.openxmlformats.org/officeDocument/2006/relationships/hyperlink" Target="#'1.0 Planeaci&#243;n'!B50"/></Relationships>
</file>

<file path=xl/drawings/_rels/drawing6.xml.rels><?xml version="1.0" encoding="UTF-8" standalone="yes"?>
<Relationships xmlns="http://schemas.openxmlformats.org/package/2006/relationships"><Relationship Id="rId3" Type="http://schemas.openxmlformats.org/officeDocument/2006/relationships/hyperlink" Target="#Inicio!A1"/><Relationship Id="rId2" Type="http://schemas.openxmlformats.org/officeDocument/2006/relationships/chart" Target="../charts/chart2.xml"/><Relationship Id="rId1" Type="http://schemas.openxmlformats.org/officeDocument/2006/relationships/chart" Target="../charts/chart1.xml"/><Relationship Id="rId4" Type="http://schemas.openxmlformats.org/officeDocument/2006/relationships/image" Target="../media/image11.png"/></Relationships>
</file>

<file path=xl/drawings/_rels/drawing7.xml.rels><?xml version="1.0" encoding="UTF-8" standalone="yes"?>
<Relationships xmlns="http://schemas.openxmlformats.org/package/2006/relationships"><Relationship Id="rId3" Type="http://schemas.openxmlformats.org/officeDocument/2006/relationships/hyperlink" Target="#Inicio!A1"/><Relationship Id="rId2" Type="http://schemas.openxmlformats.org/officeDocument/2006/relationships/chart" Target="../charts/chart4.xml"/><Relationship Id="rId1" Type="http://schemas.openxmlformats.org/officeDocument/2006/relationships/chart" Target="../charts/chart3.xml"/><Relationship Id="rId4" Type="http://schemas.openxmlformats.org/officeDocument/2006/relationships/image" Target="../media/image11.png"/></Relationships>
</file>

<file path=xl/drawings/_rels/drawing8.xml.rels><?xml version="1.0" encoding="UTF-8" standalone="yes"?>
<Relationships xmlns="http://schemas.openxmlformats.org/package/2006/relationships"><Relationship Id="rId3" Type="http://schemas.openxmlformats.org/officeDocument/2006/relationships/hyperlink" Target="#Inicio!A1"/><Relationship Id="rId2" Type="http://schemas.openxmlformats.org/officeDocument/2006/relationships/chart" Target="../charts/chart6.xml"/><Relationship Id="rId1" Type="http://schemas.openxmlformats.org/officeDocument/2006/relationships/chart" Target="../charts/chart5.xml"/><Relationship Id="rId4" Type="http://schemas.openxmlformats.org/officeDocument/2006/relationships/image" Target="../media/image11.png"/></Relationships>
</file>

<file path=xl/drawings/_rels/drawing9.xml.rels><?xml version="1.0" encoding="UTF-8" standalone="yes"?>
<Relationships xmlns="http://schemas.openxmlformats.org/package/2006/relationships"><Relationship Id="rId3" Type="http://schemas.openxmlformats.org/officeDocument/2006/relationships/hyperlink" Target="#Inicio!A1"/><Relationship Id="rId2" Type="http://schemas.openxmlformats.org/officeDocument/2006/relationships/chart" Target="../charts/chart8.xml"/><Relationship Id="rId1" Type="http://schemas.openxmlformats.org/officeDocument/2006/relationships/chart" Target="../charts/chart7.xml"/><Relationship Id="rId4" Type="http://schemas.openxmlformats.org/officeDocument/2006/relationships/image" Target="../media/image11.png"/></Relationships>
</file>

<file path=xl/drawings/_rels/drawing10.xml.rels><?xml version="1.0" encoding="UTF-8" standalone="yes"?>
<Relationships xmlns="http://schemas.openxmlformats.org/package/2006/relationships"><Relationship Id="rId3" Type="http://schemas.openxmlformats.org/officeDocument/2006/relationships/hyperlink" Target="#Inicio!A1"/><Relationship Id="rId2" Type="http://schemas.openxmlformats.org/officeDocument/2006/relationships/chart" Target="../charts/chart10.xml"/><Relationship Id="rId1" Type="http://schemas.openxmlformats.org/officeDocument/2006/relationships/chart" Target="../charts/chart9.xml"/><Relationship Id="rId4" Type="http://schemas.openxmlformats.org/officeDocument/2006/relationships/image" Target="../media/image11.png"/></Relationships>
</file>

<file path=xl/drawings/_rels/drawing11.xml.rels><?xml version="1.0" encoding="UTF-8" standalone="yes"?>
<Relationships xmlns="http://schemas.openxmlformats.org/package/2006/relationships"><Relationship Id="rId3" Type="http://schemas.openxmlformats.org/officeDocument/2006/relationships/hyperlink" Target="#Inicio!A1"/><Relationship Id="rId2" Type="http://schemas.openxmlformats.org/officeDocument/2006/relationships/chart" Target="../charts/chart12.xml"/><Relationship Id="rId1" Type="http://schemas.openxmlformats.org/officeDocument/2006/relationships/chart" Target="../charts/chart11.xml"/><Relationship Id="rId4" Type="http://schemas.openxmlformats.org/officeDocument/2006/relationships/image" Target="../media/image11.png"/></Relationships>
</file>

<file path=xl/drawings/_rels/drawing12.xml.rels><?xml version="1.0" encoding="UTF-8" standalone="yes"?>
<Relationships xmlns="http://schemas.openxmlformats.org/package/2006/relationships"><Relationship Id="rId3" Type="http://schemas.openxmlformats.org/officeDocument/2006/relationships/hyperlink" Target="#Inicio!A1"/><Relationship Id="rId2" Type="http://schemas.openxmlformats.org/officeDocument/2006/relationships/chart" Target="../charts/chart14.xml"/><Relationship Id="rId1" Type="http://schemas.openxmlformats.org/officeDocument/2006/relationships/chart" Target="../charts/chart13.xml"/><Relationship Id="rId4" Type="http://schemas.openxmlformats.org/officeDocument/2006/relationships/image" Target="../media/image11.png"/></Relationships>
</file>

<file path=xl/drawings/_rels/drawing13.xml.rels><?xml version="1.0" encoding="UTF-8" standalone="yes"?>
<Relationships xmlns="http://schemas.openxmlformats.org/package/2006/relationships"><Relationship Id="rId3" Type="http://schemas.openxmlformats.org/officeDocument/2006/relationships/hyperlink" Target="#Inicio!A1"/><Relationship Id="rId2" Type="http://schemas.openxmlformats.org/officeDocument/2006/relationships/chart" Target="../charts/chart16.xml"/><Relationship Id="rId1" Type="http://schemas.openxmlformats.org/officeDocument/2006/relationships/chart" Target="../charts/chart15.xml"/><Relationship Id="rId4" Type="http://schemas.openxmlformats.org/officeDocument/2006/relationships/image" Target="../media/image11.png"/></Relationships>
</file>

<file path=xl/drawings/_rels/drawing14.xml.rels><?xml version="1.0" encoding="UTF-8" standalone="yes"?>
<Relationships xmlns="http://schemas.openxmlformats.org/package/2006/relationships"><Relationship Id="rId117" Type="http://schemas.openxmlformats.org/officeDocument/2006/relationships/hyperlink" Target="#'7.0 Gesti&#243;n recursos'!G60"/><Relationship Id="rId21" Type="http://schemas.openxmlformats.org/officeDocument/2006/relationships/hyperlink" Target="#'1.0 Planeaci&#243;n'!g64"/><Relationship Id="rId42" Type="http://schemas.openxmlformats.org/officeDocument/2006/relationships/hyperlink" Target="#'3.0 Procesos'!G30"/><Relationship Id="rId63" Type="http://schemas.openxmlformats.org/officeDocument/2006/relationships/hyperlink" Target="#'4.0 G&#233;nero e inclusi&#243;n'!g44"/><Relationship Id="rId84" Type="http://schemas.openxmlformats.org/officeDocument/2006/relationships/hyperlink" Target="#'5.0 Capital Humano'!G62"/><Relationship Id="rId16" Type="http://schemas.openxmlformats.org/officeDocument/2006/relationships/hyperlink" Target="#'1.0 Planeaci&#243;n'!g49"/><Relationship Id="rId107" Type="http://schemas.openxmlformats.org/officeDocument/2006/relationships/hyperlink" Target="#'7.0 Gesti&#243;n recursos'!G30"/><Relationship Id="rId11" Type="http://schemas.openxmlformats.org/officeDocument/2006/relationships/hyperlink" Target="#'1.0 Planeaci&#243;n'!g34"/><Relationship Id="rId32" Type="http://schemas.openxmlformats.org/officeDocument/2006/relationships/hyperlink" Target="#'2.0 Gesti&#243;n programas'!g51"/><Relationship Id="rId37" Type="http://schemas.openxmlformats.org/officeDocument/2006/relationships/hyperlink" Target="#'3.0 Procesos'!G15"/><Relationship Id="rId53" Type="http://schemas.openxmlformats.org/officeDocument/2006/relationships/hyperlink" Target="#'4.0 G&#233;nero e inclusi&#243;n'!g14"/><Relationship Id="rId58" Type="http://schemas.openxmlformats.org/officeDocument/2006/relationships/hyperlink" Target="#'4.0 G&#233;nero e inclusi&#243;n'!g29"/><Relationship Id="rId74" Type="http://schemas.openxmlformats.org/officeDocument/2006/relationships/hyperlink" Target="#'5.0 Capital Humano'!G31"/><Relationship Id="rId79" Type="http://schemas.openxmlformats.org/officeDocument/2006/relationships/hyperlink" Target="#'5.0 Capital Humano'!G46"/><Relationship Id="rId102" Type="http://schemas.openxmlformats.org/officeDocument/2006/relationships/hyperlink" Target="#'7.0 Gesti&#243;n recursos'!G15"/><Relationship Id="rId123" Type="http://schemas.openxmlformats.org/officeDocument/2006/relationships/hyperlink" Target="#'8.0 Comunicaci&#243;n externa'!G16"/><Relationship Id="rId128" Type="http://schemas.openxmlformats.org/officeDocument/2006/relationships/hyperlink" Target="#'8.0 Comunicaci&#243;n externa'!G31"/><Relationship Id="rId5" Type="http://schemas.openxmlformats.org/officeDocument/2006/relationships/hyperlink" Target="#'1.0 Planeaci&#243;n'!g17"/><Relationship Id="rId90" Type="http://schemas.openxmlformats.org/officeDocument/2006/relationships/hyperlink" Target="#'6.0 Monitoreo y evaluaci&#243;n'!G18"/><Relationship Id="rId95" Type="http://schemas.openxmlformats.org/officeDocument/2006/relationships/hyperlink" Target="#'6.0 Monitoreo y evaluaci&#243;n'!G33"/><Relationship Id="rId22" Type="http://schemas.openxmlformats.org/officeDocument/2006/relationships/hyperlink" Target="#'1.0 Planeaci&#243;n'!g65"/><Relationship Id="rId27" Type="http://schemas.openxmlformats.org/officeDocument/2006/relationships/hyperlink" Target="#'2.0 Gesti&#243;n programas'!g28"/><Relationship Id="rId43" Type="http://schemas.openxmlformats.org/officeDocument/2006/relationships/hyperlink" Target="#'3.0 Procesos'!G31"/><Relationship Id="rId48" Type="http://schemas.openxmlformats.org/officeDocument/2006/relationships/hyperlink" Target="#'3.0 Procesos'!G46"/><Relationship Id="rId64" Type="http://schemas.openxmlformats.org/officeDocument/2006/relationships/hyperlink" Target="#'4.0 G&#233;nero e inclusi&#243;n'!g45"/><Relationship Id="rId69" Type="http://schemas.openxmlformats.org/officeDocument/2006/relationships/hyperlink" Target="#'5.0 Capital Humano'!G16"/><Relationship Id="rId113" Type="http://schemas.openxmlformats.org/officeDocument/2006/relationships/hyperlink" Target="#'7.0 Gesti&#243;n recursos'!G46"/><Relationship Id="rId118" Type="http://schemas.openxmlformats.org/officeDocument/2006/relationships/hyperlink" Target="#'7.0 Gesti&#243;n recursos'!G61"/><Relationship Id="rId134" Type="http://schemas.openxmlformats.org/officeDocument/2006/relationships/hyperlink" Target="#'8.0 Comunicaci&#243;n externa'!G57"/><Relationship Id="rId80" Type="http://schemas.openxmlformats.org/officeDocument/2006/relationships/hyperlink" Target="#'5.0 Capital Humano'!G47"/><Relationship Id="rId85" Type="http://schemas.openxmlformats.org/officeDocument/2006/relationships/hyperlink" Target="#'5.0 Capital Humano'!G63"/><Relationship Id="rId12" Type="http://schemas.openxmlformats.org/officeDocument/2006/relationships/hyperlink" Target="#'1.0 Planeaci&#243;n'!g35"/><Relationship Id="rId17" Type="http://schemas.openxmlformats.org/officeDocument/2006/relationships/hyperlink" Target="#'1.0 Planeaci&#243;n'!g50"/><Relationship Id="rId33" Type="http://schemas.openxmlformats.org/officeDocument/2006/relationships/hyperlink" Target="#'2.0 Gesti&#243;n programas'!g52"/><Relationship Id="rId38" Type="http://schemas.openxmlformats.org/officeDocument/2006/relationships/hyperlink" Target="#'3.0 Procesos'!G16"/><Relationship Id="rId59" Type="http://schemas.openxmlformats.org/officeDocument/2006/relationships/hyperlink" Target="#'4.0 G&#233;nero e inclusi&#243;n'!g30"/><Relationship Id="rId103" Type="http://schemas.openxmlformats.org/officeDocument/2006/relationships/hyperlink" Target="#'7.0 Gesti&#243;n recursos'!G16"/><Relationship Id="rId108" Type="http://schemas.openxmlformats.org/officeDocument/2006/relationships/hyperlink" Target="#'7.0 Gesti&#243;n recursos'!G31"/><Relationship Id="rId124" Type="http://schemas.openxmlformats.org/officeDocument/2006/relationships/hyperlink" Target="#'8.0 Comunicaci&#243;n externa'!G17"/><Relationship Id="rId129" Type="http://schemas.openxmlformats.org/officeDocument/2006/relationships/hyperlink" Target="#'8.0 Comunicaci&#243;n externa'!G32"/><Relationship Id="rId54" Type="http://schemas.openxmlformats.org/officeDocument/2006/relationships/hyperlink" Target="#'4.0 G&#233;nero e inclusi&#243;n'!g15"/><Relationship Id="rId70" Type="http://schemas.openxmlformats.org/officeDocument/2006/relationships/hyperlink" Target="#'5.0 Capital Humano'!G27"/><Relationship Id="rId75" Type="http://schemas.openxmlformats.org/officeDocument/2006/relationships/hyperlink" Target="#'5.0 Capital Humano'!G42"/><Relationship Id="rId91" Type="http://schemas.openxmlformats.org/officeDocument/2006/relationships/hyperlink" Target="#'6.0 Monitoreo y evaluaci&#243;n'!G19"/><Relationship Id="rId96" Type="http://schemas.openxmlformats.org/officeDocument/2006/relationships/hyperlink" Target="#'6.0 Monitoreo y evaluaci&#243;n'!G34"/><Relationship Id="rId1" Type="http://schemas.openxmlformats.org/officeDocument/2006/relationships/hyperlink" Target="#'1.0 Planeaci&#243;n'!g14"/><Relationship Id="rId6" Type="http://schemas.openxmlformats.org/officeDocument/2006/relationships/hyperlink" Target="#'1.0 Planeaci&#243;n'!g18"/><Relationship Id="rId23" Type="http://schemas.openxmlformats.org/officeDocument/2006/relationships/hyperlink" Target="#'2.0 Gesti&#243;n programas'!g16"/><Relationship Id="rId28" Type="http://schemas.openxmlformats.org/officeDocument/2006/relationships/hyperlink" Target="#'2.0 Gesti&#243;n programas'!g29"/><Relationship Id="rId49" Type="http://schemas.openxmlformats.org/officeDocument/2006/relationships/hyperlink" Target="#'3.0 Procesos'!G47"/><Relationship Id="rId114" Type="http://schemas.openxmlformats.org/officeDocument/2006/relationships/hyperlink" Target="#'7.0 Gesti&#243;n recursos'!G47"/><Relationship Id="rId119" Type="http://schemas.openxmlformats.org/officeDocument/2006/relationships/hyperlink" Target="#'7.0 Gesti&#243;n recursos'!G62"/><Relationship Id="rId44" Type="http://schemas.openxmlformats.org/officeDocument/2006/relationships/hyperlink" Target="#'3.0 Procesos'!G32"/><Relationship Id="rId60" Type="http://schemas.openxmlformats.org/officeDocument/2006/relationships/hyperlink" Target="#'4.0 G&#233;nero e inclusi&#243;n'!g31"/><Relationship Id="rId65" Type="http://schemas.openxmlformats.org/officeDocument/2006/relationships/hyperlink" Target="#'4.0 G&#233;nero e inclusi&#243;n'!g56"/><Relationship Id="rId81" Type="http://schemas.openxmlformats.org/officeDocument/2006/relationships/hyperlink" Target="#'5.0 Capital Humano'!G48"/><Relationship Id="rId86" Type="http://schemas.openxmlformats.org/officeDocument/2006/relationships/hyperlink" Target="#'6.0 Monitoreo y evaluaci&#243;n'!G14"/><Relationship Id="rId130" Type="http://schemas.openxmlformats.org/officeDocument/2006/relationships/hyperlink" Target="#'8.0 Comunicaci&#243;n externa'!G33"/><Relationship Id="rId135" Type="http://schemas.openxmlformats.org/officeDocument/2006/relationships/hyperlink" Target="#'8.0 Comunicaci&#243;n externa'!G58"/><Relationship Id="rId13" Type="http://schemas.openxmlformats.org/officeDocument/2006/relationships/hyperlink" Target="#'1.0 Planeaci&#243;n'!g46"/><Relationship Id="rId18" Type="http://schemas.openxmlformats.org/officeDocument/2006/relationships/hyperlink" Target="#'1.0 Planeaci&#243;n'!g61"/><Relationship Id="rId39" Type="http://schemas.openxmlformats.org/officeDocument/2006/relationships/hyperlink" Target="#'3.0 Procesos'!G17"/><Relationship Id="rId109" Type="http://schemas.openxmlformats.org/officeDocument/2006/relationships/hyperlink" Target="#'7.0 Gesti&#243;n recursos'!G32"/><Relationship Id="rId34" Type="http://schemas.openxmlformats.org/officeDocument/2006/relationships/hyperlink" Target="#'2.0 Gesti&#243;n programas'!g53"/><Relationship Id="rId50" Type="http://schemas.openxmlformats.org/officeDocument/2006/relationships/hyperlink" Target="#'3.0 Procesos'!G58"/><Relationship Id="rId55" Type="http://schemas.openxmlformats.org/officeDocument/2006/relationships/hyperlink" Target="#'4.0 G&#233;nero e inclusi&#243;n'!g16"/><Relationship Id="rId76" Type="http://schemas.openxmlformats.org/officeDocument/2006/relationships/hyperlink" Target="#'5.0 Capital Humano'!G43"/><Relationship Id="rId97" Type="http://schemas.openxmlformats.org/officeDocument/2006/relationships/hyperlink" Target="#'6.0 Monitoreo y evaluaci&#243;n'!G45"/><Relationship Id="rId104" Type="http://schemas.openxmlformats.org/officeDocument/2006/relationships/hyperlink" Target="#'7.0 Gesti&#243;n recursos'!G17"/><Relationship Id="rId120" Type="http://schemas.openxmlformats.org/officeDocument/2006/relationships/hyperlink" Target="#'7.0 Gesti&#243;n recursos'!G63"/><Relationship Id="rId125" Type="http://schemas.openxmlformats.org/officeDocument/2006/relationships/hyperlink" Target="#'8.0 Comunicaci&#243;n externa'!G18"/><Relationship Id="rId7" Type="http://schemas.openxmlformats.org/officeDocument/2006/relationships/hyperlink" Target="#'1.0 Planeaci&#243;n'!g19"/><Relationship Id="rId71" Type="http://schemas.openxmlformats.org/officeDocument/2006/relationships/hyperlink" Target="#'5.0 Capital Humano'!G28"/><Relationship Id="rId92" Type="http://schemas.openxmlformats.org/officeDocument/2006/relationships/hyperlink" Target="#'6.0 Monitoreo y evaluaci&#243;n'!G20"/><Relationship Id="rId2" Type="http://schemas.openxmlformats.org/officeDocument/2006/relationships/image" Target="../media/image11.png"/><Relationship Id="rId29" Type="http://schemas.openxmlformats.org/officeDocument/2006/relationships/hyperlink" Target="#'2.0 Gesti&#243;n programas'!g39"/><Relationship Id="rId24" Type="http://schemas.openxmlformats.org/officeDocument/2006/relationships/hyperlink" Target="#'2.0 Gesti&#243;n programas'!g14"/><Relationship Id="rId40" Type="http://schemas.openxmlformats.org/officeDocument/2006/relationships/hyperlink" Target="#'3.0 Procesos'!G18"/><Relationship Id="rId45" Type="http://schemas.openxmlformats.org/officeDocument/2006/relationships/hyperlink" Target="#'3.0 Procesos'!G43"/><Relationship Id="rId66" Type="http://schemas.openxmlformats.org/officeDocument/2006/relationships/hyperlink" Target="#'4.0 G&#233;nero e inclusi&#243;n'!g57"/><Relationship Id="rId87" Type="http://schemas.openxmlformats.org/officeDocument/2006/relationships/hyperlink" Target="#'6.0 Monitoreo y evaluaci&#243;n'!G15"/><Relationship Id="rId110" Type="http://schemas.openxmlformats.org/officeDocument/2006/relationships/hyperlink" Target="#'7.0 Gesti&#243;n recursos'!G33"/><Relationship Id="rId115" Type="http://schemas.openxmlformats.org/officeDocument/2006/relationships/hyperlink" Target="#'7.0 Gesti&#243;n recursos'!G48"/><Relationship Id="rId131" Type="http://schemas.openxmlformats.org/officeDocument/2006/relationships/hyperlink" Target="#'8.0 Comunicaci&#243;n externa'!G44"/><Relationship Id="rId136" Type="http://schemas.openxmlformats.org/officeDocument/2006/relationships/hyperlink" Target="#'8.0 Comunicaci&#243;n externa'!G59"/><Relationship Id="rId61" Type="http://schemas.openxmlformats.org/officeDocument/2006/relationships/hyperlink" Target="#'4.0 G&#233;nero e inclusi&#243;n'!g32"/><Relationship Id="rId82" Type="http://schemas.openxmlformats.org/officeDocument/2006/relationships/hyperlink" Target="#'5.0 Capital Humano'!G49"/><Relationship Id="rId19" Type="http://schemas.openxmlformats.org/officeDocument/2006/relationships/hyperlink" Target="#'1.0 Planeaci&#243;n'!g62"/><Relationship Id="rId14" Type="http://schemas.openxmlformats.org/officeDocument/2006/relationships/hyperlink" Target="#'1.0 Planeaci&#243;n'!g47"/><Relationship Id="rId30" Type="http://schemas.openxmlformats.org/officeDocument/2006/relationships/hyperlink" Target="#'2.0 Gesti&#243;n programas'!g40"/><Relationship Id="rId35" Type="http://schemas.openxmlformats.org/officeDocument/2006/relationships/hyperlink" Target="#'2.0 Gesti&#243;n programas'!g54"/><Relationship Id="rId56" Type="http://schemas.openxmlformats.org/officeDocument/2006/relationships/hyperlink" Target="#'4.0 G&#233;nero e inclusi&#243;n'!g17"/><Relationship Id="rId77" Type="http://schemas.openxmlformats.org/officeDocument/2006/relationships/hyperlink" Target="#'5.0 Capital Humano'!G44"/><Relationship Id="rId100" Type="http://schemas.openxmlformats.org/officeDocument/2006/relationships/hyperlink" Target="#'6.0 Monitoreo y evaluaci&#243;n'!G48"/><Relationship Id="rId105" Type="http://schemas.openxmlformats.org/officeDocument/2006/relationships/hyperlink" Target="#'7.0 Gesti&#243;n recursos'!G18"/><Relationship Id="rId126" Type="http://schemas.openxmlformats.org/officeDocument/2006/relationships/hyperlink" Target="#'8.0 Comunicaci&#243;n externa'!G19"/><Relationship Id="rId8" Type="http://schemas.openxmlformats.org/officeDocument/2006/relationships/hyperlink" Target="#'1.0 Planeaci&#243;n'!g20"/><Relationship Id="rId51" Type="http://schemas.openxmlformats.org/officeDocument/2006/relationships/hyperlink" Target="#'3.0 Procesos'!G59"/><Relationship Id="rId72" Type="http://schemas.openxmlformats.org/officeDocument/2006/relationships/hyperlink" Target="#'5.0 Capital Humano'!G29"/><Relationship Id="rId93" Type="http://schemas.openxmlformats.org/officeDocument/2006/relationships/hyperlink" Target="#'6.0 Monitoreo y evaluaci&#243;n'!G31"/><Relationship Id="rId98" Type="http://schemas.openxmlformats.org/officeDocument/2006/relationships/hyperlink" Target="#'6.0 Monitoreo y evaluaci&#243;n'!G46"/><Relationship Id="rId121" Type="http://schemas.openxmlformats.org/officeDocument/2006/relationships/hyperlink" Target="#'8.0 Comunicaci&#243;n externa'!G14"/><Relationship Id="rId3" Type="http://schemas.openxmlformats.org/officeDocument/2006/relationships/hyperlink" Target="#'1.0 Planeaci&#243;n'!g15"/><Relationship Id="rId25" Type="http://schemas.openxmlformats.org/officeDocument/2006/relationships/hyperlink" Target="#'2.0 Gesti&#243;n programas'!g15"/><Relationship Id="rId46" Type="http://schemas.openxmlformats.org/officeDocument/2006/relationships/hyperlink" Target="#'3.0 Procesos'!G44"/><Relationship Id="rId67" Type="http://schemas.openxmlformats.org/officeDocument/2006/relationships/hyperlink" Target="#'5.0 Capital Humano'!G14"/><Relationship Id="rId116" Type="http://schemas.openxmlformats.org/officeDocument/2006/relationships/hyperlink" Target="#'7.0 Gesti&#243;n recursos'!G59"/><Relationship Id="rId137" Type="http://schemas.openxmlformats.org/officeDocument/2006/relationships/hyperlink" Target="#'8.0 Comunicaci&#243;n externa'!G60"/><Relationship Id="rId20" Type="http://schemas.openxmlformats.org/officeDocument/2006/relationships/hyperlink" Target="#'1.0 Planeaci&#243;n'!g63"/><Relationship Id="rId41" Type="http://schemas.openxmlformats.org/officeDocument/2006/relationships/hyperlink" Target="#'3.0 Procesos'!G19"/><Relationship Id="rId62" Type="http://schemas.openxmlformats.org/officeDocument/2006/relationships/hyperlink" Target="#'4.0 G&#233;nero e inclusi&#243;n'!g43"/><Relationship Id="rId83" Type="http://schemas.openxmlformats.org/officeDocument/2006/relationships/hyperlink" Target="#'5.0 Capital Humano'!G61"/><Relationship Id="rId88" Type="http://schemas.openxmlformats.org/officeDocument/2006/relationships/hyperlink" Target="#'6.0 Monitoreo y evaluaci&#243;n'!G16"/><Relationship Id="rId111" Type="http://schemas.openxmlformats.org/officeDocument/2006/relationships/hyperlink" Target="#'7.0 Gesti&#243;n recursos'!G44"/><Relationship Id="rId132" Type="http://schemas.openxmlformats.org/officeDocument/2006/relationships/hyperlink" Target="#'8.0 Comunicaci&#243;n externa'!G45"/><Relationship Id="rId15" Type="http://schemas.openxmlformats.org/officeDocument/2006/relationships/hyperlink" Target="#'1.0 Planeaci&#243;n'!g48"/><Relationship Id="rId36" Type="http://schemas.openxmlformats.org/officeDocument/2006/relationships/hyperlink" Target="#'3.0 Procesos'!G14"/><Relationship Id="rId57" Type="http://schemas.openxmlformats.org/officeDocument/2006/relationships/hyperlink" Target="#'4.0 G&#233;nero e inclusi&#243;n'!g18"/><Relationship Id="rId106" Type="http://schemas.openxmlformats.org/officeDocument/2006/relationships/hyperlink" Target="#'7.0 Gesti&#243;n recursos'!G29"/><Relationship Id="rId127" Type="http://schemas.openxmlformats.org/officeDocument/2006/relationships/hyperlink" Target="#'8.0 Comunicaci&#243;n externa'!G30"/><Relationship Id="rId10" Type="http://schemas.openxmlformats.org/officeDocument/2006/relationships/hyperlink" Target="#'1.0 Planeaci&#243;n'!g33"/><Relationship Id="rId31" Type="http://schemas.openxmlformats.org/officeDocument/2006/relationships/hyperlink" Target="#'2.0 Gesti&#243;n programas'!g41"/><Relationship Id="rId52" Type="http://schemas.openxmlformats.org/officeDocument/2006/relationships/hyperlink" Target="#'3.0 Procesos'!G60"/><Relationship Id="rId73" Type="http://schemas.openxmlformats.org/officeDocument/2006/relationships/hyperlink" Target="#'5.0 Capital Humano'!G30"/><Relationship Id="rId78" Type="http://schemas.openxmlformats.org/officeDocument/2006/relationships/hyperlink" Target="#'5.0 Capital Humano'!G45"/><Relationship Id="rId94" Type="http://schemas.openxmlformats.org/officeDocument/2006/relationships/hyperlink" Target="#'6.0 Monitoreo y evaluaci&#243;n'!G32"/><Relationship Id="rId99" Type="http://schemas.openxmlformats.org/officeDocument/2006/relationships/hyperlink" Target="#'6.0 Monitoreo y evaluaci&#243;n'!G47"/><Relationship Id="rId101" Type="http://schemas.openxmlformats.org/officeDocument/2006/relationships/hyperlink" Target="#'7.0 Gesti&#243;n recursos'!G14"/><Relationship Id="rId122" Type="http://schemas.openxmlformats.org/officeDocument/2006/relationships/hyperlink" Target="#'8.0 Comunicaci&#243;n externa'!G15"/><Relationship Id="rId4" Type="http://schemas.openxmlformats.org/officeDocument/2006/relationships/hyperlink" Target="#'1.0 Planeaci&#243;n'!g16"/><Relationship Id="rId9" Type="http://schemas.openxmlformats.org/officeDocument/2006/relationships/hyperlink" Target="#'1.0 Planeaci&#243;n'!g32"/><Relationship Id="rId26" Type="http://schemas.openxmlformats.org/officeDocument/2006/relationships/hyperlink" Target="#'2.0 Gesti&#243;n programas'!g27"/><Relationship Id="rId47" Type="http://schemas.openxmlformats.org/officeDocument/2006/relationships/hyperlink" Target="#'3.0 Procesos'!G45"/><Relationship Id="rId68" Type="http://schemas.openxmlformats.org/officeDocument/2006/relationships/hyperlink" Target="#'5.0 Capital Humano'!G15"/><Relationship Id="rId89" Type="http://schemas.openxmlformats.org/officeDocument/2006/relationships/hyperlink" Target="#'6.0 Monitoreo y evaluaci&#243;n'!G17"/><Relationship Id="rId112" Type="http://schemas.openxmlformats.org/officeDocument/2006/relationships/hyperlink" Target="#'7.0 Gesti&#243;n recursos'!G45"/><Relationship Id="rId133" Type="http://schemas.openxmlformats.org/officeDocument/2006/relationships/hyperlink" Target="#'8.0 Comunicaci&#243;n externa'!G47"/></Relationships>
</file>

<file path=xl/drawings/_rels/drawing15.xml.rels><?xml version="1.0" encoding="UTF-8" standalone="yes"?>
<Relationships xmlns="http://schemas.openxmlformats.org/package/2006/relationships"><Relationship Id="rId8" Type="http://schemas.openxmlformats.org/officeDocument/2006/relationships/chart" Target="../charts/chart24.xml"/><Relationship Id="rId3" Type="http://schemas.openxmlformats.org/officeDocument/2006/relationships/chart" Target="../charts/chart19.xml"/><Relationship Id="rId7" Type="http://schemas.openxmlformats.org/officeDocument/2006/relationships/chart" Target="../charts/chart23.xml"/><Relationship Id="rId12" Type="http://schemas.openxmlformats.org/officeDocument/2006/relationships/image" Target="../media/image11.png"/><Relationship Id="rId2" Type="http://schemas.openxmlformats.org/officeDocument/2006/relationships/chart" Target="../charts/chart18.xml"/><Relationship Id="rId1" Type="http://schemas.openxmlformats.org/officeDocument/2006/relationships/chart" Target="../charts/chart17.xml"/><Relationship Id="rId6" Type="http://schemas.openxmlformats.org/officeDocument/2006/relationships/chart" Target="../charts/chart22.xml"/><Relationship Id="rId11" Type="http://schemas.openxmlformats.org/officeDocument/2006/relationships/hyperlink" Target="#Inicio!A1"/><Relationship Id="rId5" Type="http://schemas.openxmlformats.org/officeDocument/2006/relationships/chart" Target="../charts/chart21.xml"/><Relationship Id="rId10" Type="http://schemas.openxmlformats.org/officeDocument/2006/relationships/chart" Target="../charts/chart26.xml"/><Relationship Id="rId4" Type="http://schemas.openxmlformats.org/officeDocument/2006/relationships/chart" Target="../charts/chart20.xml"/><Relationship Id="rId9" Type="http://schemas.openxmlformats.org/officeDocument/2006/relationships/chart" Target="../charts/chart25.xml"/></Relationships>
</file>

<file path=xl/drawings/_rels/drawing16.xml.rels><?xml version="1.0" encoding="UTF-8" standalone="yes"?>
<Relationships xmlns="http://schemas.openxmlformats.org/package/2006/relationships"><Relationship Id="rId3" Type="http://schemas.openxmlformats.org/officeDocument/2006/relationships/image" Target="../media/image13.emf"/><Relationship Id="rId7" Type="http://schemas.openxmlformats.org/officeDocument/2006/relationships/chart" Target="../charts/chart28.xml"/><Relationship Id="rId2" Type="http://schemas.openxmlformats.org/officeDocument/2006/relationships/image" Target="../media/image12.jpeg"/><Relationship Id="rId1" Type="http://schemas.openxmlformats.org/officeDocument/2006/relationships/chart" Target="../charts/chart27.xml"/><Relationship Id="rId6" Type="http://schemas.openxmlformats.org/officeDocument/2006/relationships/image" Target="../media/image11.png"/><Relationship Id="rId5" Type="http://schemas.openxmlformats.org/officeDocument/2006/relationships/hyperlink" Target="#Inicio!A1"/><Relationship Id="rId4" Type="http://schemas.openxmlformats.org/officeDocument/2006/relationships/image" Target="../media/image14.emf"/></Relationships>
</file>

<file path=xl/drawings/_rels/drawing17.xml.rels><?xml version="1.0" encoding="UTF-8" standalone="yes"?>
<Relationships xmlns="http://schemas.openxmlformats.org/package/2006/relationships"><Relationship Id="rId3" Type="http://schemas.openxmlformats.org/officeDocument/2006/relationships/image" Target="../media/image11.png"/><Relationship Id="rId2" Type="http://schemas.openxmlformats.org/officeDocument/2006/relationships/hyperlink" Target="#Inicio!A1"/><Relationship Id="rId1" Type="http://schemas.openxmlformats.org/officeDocument/2006/relationships/chart" Target="../charts/chart29.xml"/><Relationship Id="rId5" Type="http://schemas.openxmlformats.org/officeDocument/2006/relationships/chart" Target="../charts/chart31.xml"/><Relationship Id="rId4" Type="http://schemas.openxmlformats.org/officeDocument/2006/relationships/chart" Target="../charts/chart30.xml"/></Relationships>
</file>

<file path=xl/drawings/_rels/drawing18.xml.rels><?xml version="1.0" encoding="UTF-8" standalone="yes"?>
<Relationships xmlns="http://schemas.openxmlformats.org/package/2006/relationships"><Relationship Id="rId3" Type="http://schemas.openxmlformats.org/officeDocument/2006/relationships/hyperlink" Target="#Inicio!A1"/><Relationship Id="rId2" Type="http://schemas.openxmlformats.org/officeDocument/2006/relationships/chart" Target="../charts/chart33.xml"/><Relationship Id="rId1" Type="http://schemas.openxmlformats.org/officeDocument/2006/relationships/chart" Target="../charts/chart32.xml"/><Relationship Id="rId4" Type="http://schemas.openxmlformats.org/officeDocument/2006/relationships/image" Target="../media/image11.png"/></Relationships>
</file>

<file path=xl/drawings/_rels/drawing19.xml.rels><?xml version="1.0" encoding="UTF-8" standalone="yes"?>
<Relationships xmlns="http://schemas.openxmlformats.org/package/2006/relationships"><Relationship Id="rId3" Type="http://schemas.openxmlformats.org/officeDocument/2006/relationships/hyperlink" Target="#Inicio!A1"/><Relationship Id="rId2" Type="http://schemas.openxmlformats.org/officeDocument/2006/relationships/chart" Target="../charts/chart35.xml"/><Relationship Id="rId1" Type="http://schemas.openxmlformats.org/officeDocument/2006/relationships/chart" Target="../charts/chart34.xml"/><Relationship Id="rId4" Type="http://schemas.openxmlformats.org/officeDocument/2006/relationships/image" Target="../media/image11.png"/></Relationships>
</file>

<file path=xl/drawings/_rels/drawing20.xml.rels><?xml version="1.0" encoding="UTF-8" standalone="yes"?>
<Relationships xmlns="http://schemas.openxmlformats.org/package/2006/relationships"><Relationship Id="rId3" Type="http://schemas.openxmlformats.org/officeDocument/2006/relationships/hyperlink" Target="#Inicio!A1"/><Relationship Id="rId2" Type="http://schemas.openxmlformats.org/officeDocument/2006/relationships/chart" Target="../charts/chart37.xml"/><Relationship Id="rId1" Type="http://schemas.openxmlformats.org/officeDocument/2006/relationships/chart" Target="../charts/chart36.xml"/><Relationship Id="rId4" Type="http://schemas.openxmlformats.org/officeDocument/2006/relationships/image" Target="../media/image11.png"/></Relationships>
</file>

<file path=xl/drawings/_rels/drawing21.xml.rels><?xml version="1.0" encoding="UTF-8" standalone="yes"?>
<Relationships xmlns="http://schemas.openxmlformats.org/package/2006/relationships"><Relationship Id="rId3" Type="http://schemas.openxmlformats.org/officeDocument/2006/relationships/hyperlink" Target="#Inicio!A1"/><Relationship Id="rId2" Type="http://schemas.openxmlformats.org/officeDocument/2006/relationships/chart" Target="../charts/chart39.xml"/><Relationship Id="rId1" Type="http://schemas.openxmlformats.org/officeDocument/2006/relationships/chart" Target="../charts/chart38.xml"/><Relationship Id="rId4" Type="http://schemas.openxmlformats.org/officeDocument/2006/relationships/image" Target="../media/image11.png"/></Relationships>
</file>

<file path=xl/drawings/_rels/drawing22.xml.rels><?xml version="1.0" encoding="UTF-8" standalone="yes"?>
<Relationships xmlns="http://schemas.openxmlformats.org/package/2006/relationships"><Relationship Id="rId3" Type="http://schemas.openxmlformats.org/officeDocument/2006/relationships/hyperlink" Target="#Inicio!A1"/><Relationship Id="rId2" Type="http://schemas.openxmlformats.org/officeDocument/2006/relationships/chart" Target="../charts/chart41.xml"/><Relationship Id="rId1" Type="http://schemas.openxmlformats.org/officeDocument/2006/relationships/chart" Target="../charts/chart40.xml"/><Relationship Id="rId4" Type="http://schemas.openxmlformats.org/officeDocument/2006/relationships/image" Target="../media/image11.png"/></Relationships>
</file>

<file path=xl/drawings/_rels/drawing23.xml.rels><?xml version="1.0" encoding="UTF-8" standalone="yes"?>
<Relationships xmlns="http://schemas.openxmlformats.org/package/2006/relationships"><Relationship Id="rId3" Type="http://schemas.openxmlformats.org/officeDocument/2006/relationships/hyperlink" Target="#Inicio!A1"/><Relationship Id="rId2" Type="http://schemas.openxmlformats.org/officeDocument/2006/relationships/chart" Target="../charts/chart43.xml"/><Relationship Id="rId1" Type="http://schemas.openxmlformats.org/officeDocument/2006/relationships/chart" Target="../charts/chart42.xml"/><Relationship Id="rId4" Type="http://schemas.openxmlformats.org/officeDocument/2006/relationships/image" Target="../media/image11.png"/></Relationships>
</file>

<file path=xl/drawings/_rels/drawing24.xml.rels><?xml version="1.0" encoding="UTF-8" standalone="yes"?>
<Relationships xmlns="http://schemas.openxmlformats.org/package/2006/relationships"><Relationship Id="rId3" Type="http://schemas.openxmlformats.org/officeDocument/2006/relationships/hyperlink" Target="#Inicio!A1"/><Relationship Id="rId2" Type="http://schemas.openxmlformats.org/officeDocument/2006/relationships/chart" Target="../charts/chart45.xml"/><Relationship Id="rId1" Type="http://schemas.openxmlformats.org/officeDocument/2006/relationships/chart" Target="../charts/chart44.xml"/><Relationship Id="rId4" Type="http://schemas.openxmlformats.org/officeDocument/2006/relationships/image" Target="../media/image11.png"/></Relationships>
</file>

<file path=xl/drawings/_rels/drawing25.xml.rels><?xml version="1.0" encoding="UTF-8" standalone="yes"?>
<Relationships xmlns="http://schemas.openxmlformats.org/package/2006/relationships"><Relationship Id="rId3" Type="http://schemas.openxmlformats.org/officeDocument/2006/relationships/hyperlink" Target="#Inicio!A1"/><Relationship Id="rId2" Type="http://schemas.openxmlformats.org/officeDocument/2006/relationships/chart" Target="../charts/chart47.xml"/><Relationship Id="rId1" Type="http://schemas.openxmlformats.org/officeDocument/2006/relationships/chart" Target="../charts/chart46.xml"/><Relationship Id="rId4" Type="http://schemas.openxmlformats.org/officeDocument/2006/relationships/image" Target="../media/image11.png"/></Relationships>
</file>

<file path=xl/drawings/_rels/drawing26.xml.rels><?xml version="1.0" encoding="UTF-8" standalone="yes"?>
<Relationships xmlns="http://schemas.openxmlformats.org/package/2006/relationships"><Relationship Id="rId3" Type="http://schemas.openxmlformats.org/officeDocument/2006/relationships/hyperlink" Target="#Inicio!A1"/><Relationship Id="rId2" Type="http://schemas.openxmlformats.org/officeDocument/2006/relationships/chart" Target="../charts/chart49.xml"/><Relationship Id="rId1" Type="http://schemas.openxmlformats.org/officeDocument/2006/relationships/chart" Target="../charts/chart48.xml"/><Relationship Id="rId4" Type="http://schemas.openxmlformats.org/officeDocument/2006/relationships/image" Target="../media/image11.png"/></Relationships>
</file>

<file path=xl/drawings/_rels/drawing27.xml.rels><?xml version="1.0" encoding="UTF-8" standalone="yes"?>
<Relationships xmlns="http://schemas.openxmlformats.org/package/2006/relationships"><Relationship Id="rId2" Type="http://schemas.openxmlformats.org/officeDocument/2006/relationships/image" Target="../media/image11.png"/><Relationship Id="rId1" Type="http://schemas.openxmlformats.org/officeDocument/2006/relationships/hyperlink" Target="#Inicio!A1"/></Relationships>
</file>

<file path=xl/drawings/_rels/drawing28.xml.rels><?xml version="1.0" encoding="UTF-8" standalone="yes"?>
<Relationships xmlns="http://schemas.openxmlformats.org/package/2006/relationships"><Relationship Id="rId3" Type="http://schemas.openxmlformats.org/officeDocument/2006/relationships/chart" Target="../charts/chart50.xml"/><Relationship Id="rId2" Type="http://schemas.openxmlformats.org/officeDocument/2006/relationships/image" Target="../media/image11.png"/><Relationship Id="rId1" Type="http://schemas.openxmlformats.org/officeDocument/2006/relationships/hyperlink" Target="#Inicio!A1"/><Relationship Id="rId4" Type="http://schemas.openxmlformats.org/officeDocument/2006/relationships/chart" Target="../charts/chart51.xml"/></Relationships>
</file>

<file path=xl/drawings/_rels/drawing29.xml.rels><?xml version="1.0" encoding="UTF-8" standalone="yes"?>
<Relationships xmlns="http://schemas.openxmlformats.org/package/2006/relationships"><Relationship Id="rId3" Type="http://schemas.openxmlformats.org/officeDocument/2006/relationships/chart" Target="../charts/chart54.xml"/><Relationship Id="rId2" Type="http://schemas.openxmlformats.org/officeDocument/2006/relationships/chart" Target="../charts/chart53.xml"/><Relationship Id="rId1" Type="http://schemas.openxmlformats.org/officeDocument/2006/relationships/chart" Target="../charts/chart52.xml"/><Relationship Id="rId5" Type="http://schemas.openxmlformats.org/officeDocument/2006/relationships/chart" Target="../charts/chart56.xml"/><Relationship Id="rId4" Type="http://schemas.openxmlformats.org/officeDocument/2006/relationships/chart" Target="../charts/chart55.xml"/></Relationships>
</file>

<file path=xl/drawings/_rels/drawing30.xml.rels><?xml version="1.0" encoding="UTF-8" standalone="yes"?>
<Relationships xmlns="http://schemas.openxmlformats.org/package/2006/relationships"><Relationship Id="rId3" Type="http://schemas.openxmlformats.org/officeDocument/2006/relationships/chart" Target="../charts/chart59.xml"/><Relationship Id="rId2" Type="http://schemas.openxmlformats.org/officeDocument/2006/relationships/chart" Target="../charts/chart58.xml"/><Relationship Id="rId1" Type="http://schemas.openxmlformats.org/officeDocument/2006/relationships/chart" Target="../charts/chart57.xml"/><Relationship Id="rId5" Type="http://schemas.openxmlformats.org/officeDocument/2006/relationships/image" Target="../media/image15.png"/><Relationship Id="rId4" Type="http://schemas.openxmlformats.org/officeDocument/2006/relationships/chart" Target="../charts/chart60.xml"/></Relationships>
</file>

<file path=xl/drawings/_rels/drawing31.xml.rels><?xml version="1.0" encoding="UTF-8" standalone="yes"?>
<Relationships xmlns="http://schemas.openxmlformats.org/package/2006/relationships"><Relationship Id="rId3" Type="http://schemas.openxmlformats.org/officeDocument/2006/relationships/image" Target="../media/image11.png"/><Relationship Id="rId2" Type="http://schemas.openxmlformats.org/officeDocument/2006/relationships/hyperlink" Target="#Inicio!A1"/><Relationship Id="rId1" Type="http://schemas.openxmlformats.org/officeDocument/2006/relationships/image" Target="../media/image9.png"/><Relationship Id="rId4" Type="http://schemas.openxmlformats.org/officeDocument/2006/relationships/hyperlink" Target="#Inicio!d74"/></Relationships>
</file>

<file path=xl/drawings/_rels/drawing32.xml.rels><?xml version="1.0" encoding="UTF-8" standalone="yes"?>
<Relationships xmlns="http://schemas.openxmlformats.org/package/2006/relationships"><Relationship Id="rId8" Type="http://schemas.microsoft.com/office/2007/relationships/hdphoto" Target="../media/hdphoto2.wdp"/><Relationship Id="rId3" Type="http://schemas.openxmlformats.org/officeDocument/2006/relationships/image" Target="../media/image17.PNG"/><Relationship Id="rId7" Type="http://schemas.openxmlformats.org/officeDocument/2006/relationships/image" Target="../media/image20.png"/><Relationship Id="rId2" Type="http://schemas.openxmlformats.org/officeDocument/2006/relationships/image" Target="../media/image12.jpeg"/><Relationship Id="rId1" Type="http://schemas.openxmlformats.org/officeDocument/2006/relationships/image" Target="../media/image16.PNG"/><Relationship Id="rId6" Type="http://schemas.microsoft.com/office/2007/relationships/hdphoto" Target="../media/hdphoto1.wdp"/><Relationship Id="rId5" Type="http://schemas.openxmlformats.org/officeDocument/2006/relationships/image" Target="../media/image19.png"/><Relationship Id="rId10" Type="http://schemas.openxmlformats.org/officeDocument/2006/relationships/image" Target="../media/image11.png"/><Relationship Id="rId4" Type="http://schemas.openxmlformats.org/officeDocument/2006/relationships/image" Target="../media/image18.png"/><Relationship Id="rId9" Type="http://schemas.openxmlformats.org/officeDocument/2006/relationships/hyperlink" Target="#Inicio!A1"/></Relationships>
</file>

<file path=xl/drawings/drawing1.xml><?xml version="1.0" encoding="utf-8"?>
<xdr:wsDr xmlns:xdr="http://schemas.openxmlformats.org/drawingml/2006/spreadsheetDrawing" xmlns:a="http://schemas.openxmlformats.org/drawingml/2006/main">
  <xdr:twoCellAnchor>
    <xdr:from>
      <xdr:col>10</xdr:col>
      <xdr:colOff>0</xdr:colOff>
      <xdr:row>52</xdr:row>
      <xdr:rowOff>76201</xdr:rowOff>
    </xdr:from>
    <xdr:to>
      <xdr:col>13</xdr:col>
      <xdr:colOff>181000</xdr:colOff>
      <xdr:row>54</xdr:row>
      <xdr:rowOff>62925</xdr:rowOff>
    </xdr:to>
    <xdr:sp macro="" textlink="">
      <xdr:nvSpPr>
        <xdr:cNvPr id="3" name="Forma libre 2">
          <a:hlinkClick xmlns:r="http://schemas.openxmlformats.org/officeDocument/2006/relationships" r:id="rId1"/>
          <a:extLst>
            <a:ext uri="{FF2B5EF4-FFF2-40B4-BE49-F238E27FC236}">
              <a16:creationId xmlns:a16="http://schemas.microsoft.com/office/drawing/2014/main" id="{00000000-0008-0000-0000-000003000000}"/>
            </a:ext>
          </a:extLst>
        </xdr:cNvPr>
        <xdr:cNvSpPr/>
      </xdr:nvSpPr>
      <xdr:spPr>
        <a:xfrm>
          <a:off x="4483100" y="8102601"/>
          <a:ext cx="2340000" cy="342324"/>
        </a:xfrm>
        <a:custGeom>
          <a:avLst/>
          <a:gdLst>
            <a:gd name="connsiteX0" fmla="*/ 0 w 2263150"/>
            <a:gd name="connsiteY0" fmla="*/ 83752 h 502413"/>
            <a:gd name="connsiteX1" fmla="*/ 83752 w 2263150"/>
            <a:gd name="connsiteY1" fmla="*/ 0 h 502413"/>
            <a:gd name="connsiteX2" fmla="*/ 2179398 w 2263150"/>
            <a:gd name="connsiteY2" fmla="*/ 0 h 502413"/>
            <a:gd name="connsiteX3" fmla="*/ 2263150 w 2263150"/>
            <a:gd name="connsiteY3" fmla="*/ 83752 h 502413"/>
            <a:gd name="connsiteX4" fmla="*/ 2263150 w 2263150"/>
            <a:gd name="connsiteY4" fmla="*/ 418661 h 502413"/>
            <a:gd name="connsiteX5" fmla="*/ 2179398 w 2263150"/>
            <a:gd name="connsiteY5" fmla="*/ 502413 h 502413"/>
            <a:gd name="connsiteX6" fmla="*/ 83752 w 2263150"/>
            <a:gd name="connsiteY6" fmla="*/ 502413 h 502413"/>
            <a:gd name="connsiteX7" fmla="*/ 0 w 2263150"/>
            <a:gd name="connsiteY7" fmla="*/ 418661 h 502413"/>
            <a:gd name="connsiteX8" fmla="*/ 0 w 2263150"/>
            <a:gd name="connsiteY8" fmla="*/ 83752 h 502413"/>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Lst>
          <a:rect l="l" t="t" r="r" b="b"/>
          <a:pathLst>
            <a:path w="2263150" h="502413">
              <a:moveTo>
                <a:pt x="0" y="83752"/>
              </a:moveTo>
              <a:cubicBezTo>
                <a:pt x="0" y="37497"/>
                <a:pt x="37497" y="0"/>
                <a:pt x="83752" y="0"/>
              </a:cubicBezTo>
              <a:lnTo>
                <a:pt x="2179398" y="0"/>
              </a:lnTo>
              <a:cubicBezTo>
                <a:pt x="2225653" y="0"/>
                <a:pt x="2263150" y="37497"/>
                <a:pt x="2263150" y="83752"/>
              </a:cubicBezTo>
              <a:lnTo>
                <a:pt x="2263150" y="418661"/>
              </a:lnTo>
              <a:cubicBezTo>
                <a:pt x="2263150" y="464916"/>
                <a:pt x="2225653" y="502413"/>
                <a:pt x="2179398" y="502413"/>
              </a:cubicBezTo>
              <a:lnTo>
                <a:pt x="83752" y="502413"/>
              </a:lnTo>
              <a:cubicBezTo>
                <a:pt x="37497" y="502413"/>
                <a:pt x="0" y="464916"/>
                <a:pt x="0" y="418661"/>
              </a:cubicBezTo>
              <a:lnTo>
                <a:pt x="0" y="83752"/>
              </a:lnTo>
              <a:close/>
            </a:path>
          </a:pathLst>
        </a:custGeom>
        <a:ln>
          <a:solidFill>
            <a:schemeClr val="bg1">
              <a:lumMod val="95000"/>
            </a:schemeClr>
          </a:solidFill>
        </a:ln>
      </xdr:spPr>
      <xdr:style>
        <a:lnRef idx="2">
          <a:schemeClr val="accent1"/>
        </a:lnRef>
        <a:fillRef idx="1">
          <a:schemeClr val="lt1"/>
        </a:fillRef>
        <a:effectRef idx="0">
          <a:schemeClr val="accent1"/>
        </a:effectRef>
        <a:fontRef idx="minor">
          <a:schemeClr val="dk1"/>
        </a:fontRef>
      </xdr:style>
      <xdr:txBody>
        <a:bodyPr spcFirstLastPara="0" vert="horz" wrap="square" lIns="36000" tIns="72000" rIns="36000" bIns="72000" numCol="1" spcCol="1270" anchor="ctr" anchorCtr="0">
          <a:noAutofit/>
        </a:bodyPr>
        <a:lstStyle>
          <a:defPPr>
            <a:defRPr lang="en-US"/>
          </a:defPPr>
          <a:lvl1pPr algn="l" rtl="0" eaLnBrk="0" fontAlgn="base" hangingPunct="0">
            <a:spcBef>
              <a:spcPct val="0"/>
            </a:spcBef>
            <a:spcAft>
              <a:spcPct val="0"/>
            </a:spcAft>
            <a:defRPr sz="2800" kern="1200">
              <a:solidFill>
                <a:schemeClr val="lt1"/>
              </a:solidFill>
              <a:latin typeface="+mn-lt"/>
              <a:ea typeface="+mn-ea"/>
              <a:cs typeface="+mn-cs"/>
            </a:defRPr>
          </a:lvl1pPr>
          <a:lvl2pPr marL="457200" algn="l" rtl="0" eaLnBrk="0" fontAlgn="base" hangingPunct="0">
            <a:spcBef>
              <a:spcPct val="0"/>
            </a:spcBef>
            <a:spcAft>
              <a:spcPct val="0"/>
            </a:spcAft>
            <a:defRPr sz="2800" kern="1200">
              <a:solidFill>
                <a:schemeClr val="lt1"/>
              </a:solidFill>
              <a:latin typeface="+mn-lt"/>
              <a:ea typeface="+mn-ea"/>
              <a:cs typeface="+mn-cs"/>
            </a:defRPr>
          </a:lvl2pPr>
          <a:lvl3pPr marL="914400" algn="l" rtl="0" eaLnBrk="0" fontAlgn="base" hangingPunct="0">
            <a:spcBef>
              <a:spcPct val="0"/>
            </a:spcBef>
            <a:spcAft>
              <a:spcPct val="0"/>
            </a:spcAft>
            <a:defRPr sz="2800" kern="1200">
              <a:solidFill>
                <a:schemeClr val="lt1"/>
              </a:solidFill>
              <a:latin typeface="+mn-lt"/>
              <a:ea typeface="+mn-ea"/>
              <a:cs typeface="+mn-cs"/>
            </a:defRPr>
          </a:lvl3pPr>
          <a:lvl4pPr marL="1371600" algn="l" rtl="0" eaLnBrk="0" fontAlgn="base" hangingPunct="0">
            <a:spcBef>
              <a:spcPct val="0"/>
            </a:spcBef>
            <a:spcAft>
              <a:spcPct val="0"/>
            </a:spcAft>
            <a:defRPr sz="2800" kern="1200">
              <a:solidFill>
                <a:schemeClr val="lt1"/>
              </a:solidFill>
              <a:latin typeface="+mn-lt"/>
              <a:ea typeface="+mn-ea"/>
              <a:cs typeface="+mn-cs"/>
            </a:defRPr>
          </a:lvl4pPr>
          <a:lvl5pPr marL="1828800" algn="l" rtl="0" eaLnBrk="0" fontAlgn="base" hangingPunct="0">
            <a:spcBef>
              <a:spcPct val="0"/>
            </a:spcBef>
            <a:spcAft>
              <a:spcPct val="0"/>
            </a:spcAft>
            <a:defRPr sz="2800" kern="1200">
              <a:solidFill>
                <a:schemeClr val="lt1"/>
              </a:solidFill>
              <a:latin typeface="+mn-lt"/>
              <a:ea typeface="+mn-ea"/>
              <a:cs typeface="+mn-cs"/>
            </a:defRPr>
          </a:lvl5pPr>
          <a:lvl6pPr marL="2286000" algn="l" defTabSz="914400" rtl="0" eaLnBrk="1" latinLnBrk="0" hangingPunct="1">
            <a:defRPr sz="2800" kern="1200">
              <a:solidFill>
                <a:schemeClr val="lt1"/>
              </a:solidFill>
              <a:latin typeface="+mn-lt"/>
              <a:ea typeface="+mn-ea"/>
              <a:cs typeface="+mn-cs"/>
            </a:defRPr>
          </a:lvl6pPr>
          <a:lvl7pPr marL="2743200" algn="l" defTabSz="914400" rtl="0" eaLnBrk="1" latinLnBrk="0" hangingPunct="1">
            <a:defRPr sz="2800" kern="1200">
              <a:solidFill>
                <a:schemeClr val="lt1"/>
              </a:solidFill>
              <a:latin typeface="+mn-lt"/>
              <a:ea typeface="+mn-ea"/>
              <a:cs typeface="+mn-cs"/>
            </a:defRPr>
          </a:lvl7pPr>
          <a:lvl8pPr marL="3200400" algn="l" defTabSz="914400" rtl="0" eaLnBrk="1" latinLnBrk="0" hangingPunct="1">
            <a:defRPr sz="2800" kern="1200">
              <a:solidFill>
                <a:schemeClr val="lt1"/>
              </a:solidFill>
              <a:latin typeface="+mn-lt"/>
              <a:ea typeface="+mn-ea"/>
              <a:cs typeface="+mn-cs"/>
            </a:defRPr>
          </a:lvl8pPr>
          <a:lvl9pPr marL="3657600" algn="l" defTabSz="914400" rtl="0" eaLnBrk="1" latinLnBrk="0" hangingPunct="1">
            <a:defRPr sz="2800" kern="1200">
              <a:solidFill>
                <a:schemeClr val="lt1"/>
              </a:solidFill>
              <a:latin typeface="+mn-lt"/>
              <a:ea typeface="+mn-ea"/>
              <a:cs typeface="+mn-cs"/>
            </a:defRPr>
          </a:lvl9pPr>
        </a:lstStyle>
        <a:p>
          <a:pPr marL="0" lvl="0" indent="0" algn="l" defTabSz="933450" rtl="0" eaLnBrk="0" fontAlgn="base" hangingPunct="0">
            <a:lnSpc>
              <a:spcPct val="90000"/>
            </a:lnSpc>
            <a:spcBef>
              <a:spcPct val="0"/>
            </a:spcBef>
            <a:spcAft>
              <a:spcPct val="35000"/>
            </a:spcAft>
          </a:pPr>
          <a:r>
            <a:rPr lang="es-ES" sz="1300" kern="1200" baseline="0">
              <a:solidFill>
                <a:srgbClr val="7F7F7F"/>
              </a:solidFill>
              <a:latin typeface="+mn-lt"/>
              <a:ea typeface="+mn-ea"/>
              <a:cs typeface="+mn-cs"/>
            </a:rPr>
            <a:t>   </a:t>
          </a:r>
          <a:r>
            <a:rPr lang="es-ES" sz="1300" kern="1200">
              <a:solidFill>
                <a:srgbClr val="7F7F7F"/>
              </a:solidFill>
              <a:latin typeface="+mn-lt"/>
              <a:ea typeface="+mn-ea"/>
              <a:cs typeface="+mn-cs"/>
            </a:rPr>
            <a:t>Planeación estratégica</a:t>
          </a:r>
        </a:p>
      </xdr:txBody>
    </xdr:sp>
    <xdr:clientData/>
  </xdr:twoCellAnchor>
  <xdr:twoCellAnchor>
    <xdr:from>
      <xdr:col>10</xdr:col>
      <xdr:colOff>0</xdr:colOff>
      <xdr:row>57</xdr:row>
      <xdr:rowOff>29191</xdr:rowOff>
    </xdr:from>
    <xdr:to>
      <xdr:col>13</xdr:col>
      <xdr:colOff>184100</xdr:colOff>
      <xdr:row>59</xdr:row>
      <xdr:rowOff>15915</xdr:rowOff>
    </xdr:to>
    <xdr:sp macro="" textlink="">
      <xdr:nvSpPr>
        <xdr:cNvPr id="4" name="Forma libre 3">
          <a:hlinkClick xmlns:r="http://schemas.openxmlformats.org/officeDocument/2006/relationships" r:id="rId2"/>
          <a:extLst>
            <a:ext uri="{FF2B5EF4-FFF2-40B4-BE49-F238E27FC236}">
              <a16:creationId xmlns:a16="http://schemas.microsoft.com/office/drawing/2014/main" id="{00000000-0008-0000-0000-000004000000}"/>
            </a:ext>
          </a:extLst>
        </xdr:cNvPr>
        <xdr:cNvSpPr/>
      </xdr:nvSpPr>
      <xdr:spPr>
        <a:xfrm>
          <a:off x="4483100" y="8944591"/>
          <a:ext cx="2343100" cy="342324"/>
        </a:xfrm>
        <a:custGeom>
          <a:avLst/>
          <a:gdLst>
            <a:gd name="connsiteX0" fmla="*/ 0 w 2263150"/>
            <a:gd name="connsiteY0" fmla="*/ 83752 h 502413"/>
            <a:gd name="connsiteX1" fmla="*/ 83752 w 2263150"/>
            <a:gd name="connsiteY1" fmla="*/ 0 h 502413"/>
            <a:gd name="connsiteX2" fmla="*/ 2179398 w 2263150"/>
            <a:gd name="connsiteY2" fmla="*/ 0 h 502413"/>
            <a:gd name="connsiteX3" fmla="*/ 2263150 w 2263150"/>
            <a:gd name="connsiteY3" fmla="*/ 83752 h 502413"/>
            <a:gd name="connsiteX4" fmla="*/ 2263150 w 2263150"/>
            <a:gd name="connsiteY4" fmla="*/ 418661 h 502413"/>
            <a:gd name="connsiteX5" fmla="*/ 2179398 w 2263150"/>
            <a:gd name="connsiteY5" fmla="*/ 502413 h 502413"/>
            <a:gd name="connsiteX6" fmla="*/ 83752 w 2263150"/>
            <a:gd name="connsiteY6" fmla="*/ 502413 h 502413"/>
            <a:gd name="connsiteX7" fmla="*/ 0 w 2263150"/>
            <a:gd name="connsiteY7" fmla="*/ 418661 h 502413"/>
            <a:gd name="connsiteX8" fmla="*/ 0 w 2263150"/>
            <a:gd name="connsiteY8" fmla="*/ 83752 h 502413"/>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Lst>
          <a:rect l="l" t="t" r="r" b="b"/>
          <a:pathLst>
            <a:path w="2263150" h="502413">
              <a:moveTo>
                <a:pt x="0" y="83752"/>
              </a:moveTo>
              <a:cubicBezTo>
                <a:pt x="0" y="37497"/>
                <a:pt x="37497" y="0"/>
                <a:pt x="83752" y="0"/>
              </a:cubicBezTo>
              <a:lnTo>
                <a:pt x="2179398" y="0"/>
              </a:lnTo>
              <a:cubicBezTo>
                <a:pt x="2225653" y="0"/>
                <a:pt x="2263150" y="37497"/>
                <a:pt x="2263150" y="83752"/>
              </a:cubicBezTo>
              <a:lnTo>
                <a:pt x="2263150" y="418661"/>
              </a:lnTo>
              <a:cubicBezTo>
                <a:pt x="2263150" y="464916"/>
                <a:pt x="2225653" y="502413"/>
                <a:pt x="2179398" y="502413"/>
              </a:cubicBezTo>
              <a:lnTo>
                <a:pt x="83752" y="502413"/>
              </a:lnTo>
              <a:cubicBezTo>
                <a:pt x="37497" y="502413"/>
                <a:pt x="0" y="464916"/>
                <a:pt x="0" y="418661"/>
              </a:cubicBezTo>
              <a:lnTo>
                <a:pt x="0" y="83752"/>
              </a:lnTo>
              <a:close/>
            </a:path>
          </a:pathLst>
        </a:custGeom>
      </xdr:spPr>
      <xdr:style>
        <a:lnRef idx="2">
          <a:schemeClr val="accent1"/>
        </a:lnRef>
        <a:fillRef idx="1">
          <a:schemeClr val="lt1"/>
        </a:fillRef>
        <a:effectRef idx="0">
          <a:schemeClr val="accent1"/>
        </a:effectRef>
        <a:fontRef idx="minor">
          <a:schemeClr val="dk1"/>
        </a:fontRef>
      </xdr:style>
      <xdr:txBody>
        <a:bodyPr spcFirstLastPara="0" vert="horz" wrap="square" lIns="36000" tIns="72000" rIns="0" bIns="72000" numCol="1" spcCol="1270" anchor="ctr" anchorCtr="0">
          <a:noAutofit/>
        </a:bodyPr>
        <a:lstStyle>
          <a:defPPr>
            <a:defRPr lang="en-US"/>
          </a:defPPr>
          <a:lvl1pPr algn="l" rtl="0" eaLnBrk="0" fontAlgn="base" hangingPunct="0">
            <a:spcBef>
              <a:spcPct val="0"/>
            </a:spcBef>
            <a:spcAft>
              <a:spcPct val="0"/>
            </a:spcAft>
            <a:defRPr sz="2800" kern="1200">
              <a:solidFill>
                <a:schemeClr val="lt1"/>
              </a:solidFill>
              <a:latin typeface="+mn-lt"/>
              <a:ea typeface="+mn-ea"/>
              <a:cs typeface="+mn-cs"/>
            </a:defRPr>
          </a:lvl1pPr>
          <a:lvl2pPr marL="457200" algn="l" rtl="0" eaLnBrk="0" fontAlgn="base" hangingPunct="0">
            <a:spcBef>
              <a:spcPct val="0"/>
            </a:spcBef>
            <a:spcAft>
              <a:spcPct val="0"/>
            </a:spcAft>
            <a:defRPr sz="2800" kern="1200">
              <a:solidFill>
                <a:schemeClr val="lt1"/>
              </a:solidFill>
              <a:latin typeface="+mn-lt"/>
              <a:ea typeface="+mn-ea"/>
              <a:cs typeface="+mn-cs"/>
            </a:defRPr>
          </a:lvl2pPr>
          <a:lvl3pPr marL="914400" algn="l" rtl="0" eaLnBrk="0" fontAlgn="base" hangingPunct="0">
            <a:spcBef>
              <a:spcPct val="0"/>
            </a:spcBef>
            <a:spcAft>
              <a:spcPct val="0"/>
            </a:spcAft>
            <a:defRPr sz="2800" kern="1200">
              <a:solidFill>
                <a:schemeClr val="lt1"/>
              </a:solidFill>
              <a:latin typeface="+mn-lt"/>
              <a:ea typeface="+mn-ea"/>
              <a:cs typeface="+mn-cs"/>
            </a:defRPr>
          </a:lvl3pPr>
          <a:lvl4pPr marL="1371600" algn="l" rtl="0" eaLnBrk="0" fontAlgn="base" hangingPunct="0">
            <a:spcBef>
              <a:spcPct val="0"/>
            </a:spcBef>
            <a:spcAft>
              <a:spcPct val="0"/>
            </a:spcAft>
            <a:defRPr sz="2800" kern="1200">
              <a:solidFill>
                <a:schemeClr val="lt1"/>
              </a:solidFill>
              <a:latin typeface="+mn-lt"/>
              <a:ea typeface="+mn-ea"/>
              <a:cs typeface="+mn-cs"/>
            </a:defRPr>
          </a:lvl4pPr>
          <a:lvl5pPr marL="1828800" algn="l" rtl="0" eaLnBrk="0" fontAlgn="base" hangingPunct="0">
            <a:spcBef>
              <a:spcPct val="0"/>
            </a:spcBef>
            <a:spcAft>
              <a:spcPct val="0"/>
            </a:spcAft>
            <a:defRPr sz="2800" kern="1200">
              <a:solidFill>
                <a:schemeClr val="lt1"/>
              </a:solidFill>
              <a:latin typeface="+mn-lt"/>
              <a:ea typeface="+mn-ea"/>
              <a:cs typeface="+mn-cs"/>
            </a:defRPr>
          </a:lvl5pPr>
          <a:lvl6pPr marL="2286000" algn="l" defTabSz="914400" rtl="0" eaLnBrk="1" latinLnBrk="0" hangingPunct="1">
            <a:defRPr sz="2800" kern="1200">
              <a:solidFill>
                <a:schemeClr val="lt1"/>
              </a:solidFill>
              <a:latin typeface="+mn-lt"/>
              <a:ea typeface="+mn-ea"/>
              <a:cs typeface="+mn-cs"/>
            </a:defRPr>
          </a:lvl6pPr>
          <a:lvl7pPr marL="2743200" algn="l" defTabSz="914400" rtl="0" eaLnBrk="1" latinLnBrk="0" hangingPunct="1">
            <a:defRPr sz="2800" kern="1200">
              <a:solidFill>
                <a:schemeClr val="lt1"/>
              </a:solidFill>
              <a:latin typeface="+mn-lt"/>
              <a:ea typeface="+mn-ea"/>
              <a:cs typeface="+mn-cs"/>
            </a:defRPr>
          </a:lvl7pPr>
          <a:lvl8pPr marL="3200400" algn="l" defTabSz="914400" rtl="0" eaLnBrk="1" latinLnBrk="0" hangingPunct="1">
            <a:defRPr sz="2800" kern="1200">
              <a:solidFill>
                <a:schemeClr val="lt1"/>
              </a:solidFill>
              <a:latin typeface="+mn-lt"/>
              <a:ea typeface="+mn-ea"/>
              <a:cs typeface="+mn-cs"/>
            </a:defRPr>
          </a:lvl8pPr>
          <a:lvl9pPr marL="3657600" algn="l" defTabSz="914400" rtl="0" eaLnBrk="1" latinLnBrk="0" hangingPunct="1">
            <a:defRPr sz="2800" kern="1200">
              <a:solidFill>
                <a:schemeClr val="lt1"/>
              </a:solidFill>
              <a:latin typeface="+mn-lt"/>
              <a:ea typeface="+mn-ea"/>
              <a:cs typeface="+mn-cs"/>
            </a:defRPr>
          </a:lvl9pPr>
        </a:lstStyle>
        <a:p>
          <a:pPr marL="0" lvl="0" indent="0" algn="l" defTabSz="933450" rtl="0" eaLnBrk="0" fontAlgn="base" hangingPunct="0">
            <a:lnSpc>
              <a:spcPct val="90000"/>
            </a:lnSpc>
            <a:spcBef>
              <a:spcPct val="0"/>
            </a:spcBef>
            <a:spcAft>
              <a:spcPct val="35000"/>
            </a:spcAft>
          </a:pPr>
          <a:r>
            <a:rPr lang="es-ES" sz="1300" kern="1200" baseline="0">
              <a:solidFill>
                <a:srgbClr val="7F7F7F"/>
              </a:solidFill>
              <a:latin typeface="+mn-lt"/>
              <a:ea typeface="+mn-ea"/>
              <a:cs typeface="+mn-cs"/>
            </a:rPr>
            <a:t>   </a:t>
          </a:r>
          <a:r>
            <a:rPr lang="es-ES" sz="1300" kern="1200">
              <a:solidFill>
                <a:srgbClr val="7F7F7F"/>
              </a:solidFill>
              <a:latin typeface="+mn-lt"/>
              <a:ea typeface="+mn-ea"/>
              <a:cs typeface="+mn-cs"/>
            </a:rPr>
            <a:t>Procesos Internos</a:t>
          </a:r>
        </a:p>
      </xdr:txBody>
    </xdr:sp>
    <xdr:clientData/>
  </xdr:twoCellAnchor>
  <xdr:twoCellAnchor>
    <xdr:from>
      <xdr:col>10</xdr:col>
      <xdr:colOff>0</xdr:colOff>
      <xdr:row>59</xdr:row>
      <xdr:rowOff>94588</xdr:rowOff>
    </xdr:from>
    <xdr:to>
      <xdr:col>13</xdr:col>
      <xdr:colOff>184100</xdr:colOff>
      <xdr:row>61</xdr:row>
      <xdr:rowOff>81312</xdr:rowOff>
    </xdr:to>
    <xdr:sp macro="" textlink="">
      <xdr:nvSpPr>
        <xdr:cNvPr id="5" name="Forma libre 4">
          <a:hlinkClick xmlns:r="http://schemas.openxmlformats.org/officeDocument/2006/relationships" r:id="rId3"/>
          <a:extLst>
            <a:ext uri="{FF2B5EF4-FFF2-40B4-BE49-F238E27FC236}">
              <a16:creationId xmlns:a16="http://schemas.microsoft.com/office/drawing/2014/main" id="{00000000-0008-0000-0000-000005000000}"/>
            </a:ext>
          </a:extLst>
        </xdr:cNvPr>
        <xdr:cNvSpPr/>
      </xdr:nvSpPr>
      <xdr:spPr>
        <a:xfrm>
          <a:off x="4483100" y="9365588"/>
          <a:ext cx="2343100" cy="342324"/>
        </a:xfrm>
        <a:custGeom>
          <a:avLst/>
          <a:gdLst>
            <a:gd name="connsiteX0" fmla="*/ 0 w 2263150"/>
            <a:gd name="connsiteY0" fmla="*/ 83752 h 502413"/>
            <a:gd name="connsiteX1" fmla="*/ 83752 w 2263150"/>
            <a:gd name="connsiteY1" fmla="*/ 0 h 502413"/>
            <a:gd name="connsiteX2" fmla="*/ 2179398 w 2263150"/>
            <a:gd name="connsiteY2" fmla="*/ 0 h 502413"/>
            <a:gd name="connsiteX3" fmla="*/ 2263150 w 2263150"/>
            <a:gd name="connsiteY3" fmla="*/ 83752 h 502413"/>
            <a:gd name="connsiteX4" fmla="*/ 2263150 w 2263150"/>
            <a:gd name="connsiteY4" fmla="*/ 418661 h 502413"/>
            <a:gd name="connsiteX5" fmla="*/ 2179398 w 2263150"/>
            <a:gd name="connsiteY5" fmla="*/ 502413 h 502413"/>
            <a:gd name="connsiteX6" fmla="*/ 83752 w 2263150"/>
            <a:gd name="connsiteY6" fmla="*/ 502413 h 502413"/>
            <a:gd name="connsiteX7" fmla="*/ 0 w 2263150"/>
            <a:gd name="connsiteY7" fmla="*/ 418661 h 502413"/>
            <a:gd name="connsiteX8" fmla="*/ 0 w 2263150"/>
            <a:gd name="connsiteY8" fmla="*/ 83752 h 502413"/>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Lst>
          <a:rect l="l" t="t" r="r" b="b"/>
          <a:pathLst>
            <a:path w="2263150" h="502413">
              <a:moveTo>
                <a:pt x="0" y="83752"/>
              </a:moveTo>
              <a:cubicBezTo>
                <a:pt x="0" y="37497"/>
                <a:pt x="37497" y="0"/>
                <a:pt x="83752" y="0"/>
              </a:cubicBezTo>
              <a:lnTo>
                <a:pt x="2179398" y="0"/>
              </a:lnTo>
              <a:cubicBezTo>
                <a:pt x="2225653" y="0"/>
                <a:pt x="2263150" y="37497"/>
                <a:pt x="2263150" y="83752"/>
              </a:cubicBezTo>
              <a:lnTo>
                <a:pt x="2263150" y="418661"/>
              </a:lnTo>
              <a:cubicBezTo>
                <a:pt x="2263150" y="464916"/>
                <a:pt x="2225653" y="502413"/>
                <a:pt x="2179398" y="502413"/>
              </a:cubicBezTo>
              <a:lnTo>
                <a:pt x="83752" y="502413"/>
              </a:lnTo>
              <a:cubicBezTo>
                <a:pt x="37497" y="502413"/>
                <a:pt x="0" y="464916"/>
                <a:pt x="0" y="418661"/>
              </a:cubicBezTo>
              <a:lnTo>
                <a:pt x="0" y="83752"/>
              </a:lnTo>
              <a:close/>
            </a:path>
          </a:pathLst>
        </a:custGeom>
      </xdr:spPr>
      <xdr:style>
        <a:lnRef idx="2">
          <a:schemeClr val="accent1"/>
        </a:lnRef>
        <a:fillRef idx="1">
          <a:schemeClr val="lt1"/>
        </a:fillRef>
        <a:effectRef idx="0">
          <a:schemeClr val="accent1"/>
        </a:effectRef>
        <a:fontRef idx="minor">
          <a:schemeClr val="dk1"/>
        </a:fontRef>
      </xdr:style>
      <xdr:txBody>
        <a:bodyPr spcFirstLastPara="0" vert="horz" wrap="square" lIns="36000" tIns="72000" rIns="36000" bIns="72000" numCol="1" spcCol="1270" anchor="ctr" anchorCtr="0">
          <a:noAutofit/>
        </a:bodyPr>
        <a:lstStyle>
          <a:defPPr>
            <a:defRPr lang="en-US"/>
          </a:defPPr>
          <a:lvl1pPr algn="l" rtl="0" eaLnBrk="0" fontAlgn="base" hangingPunct="0">
            <a:spcBef>
              <a:spcPct val="0"/>
            </a:spcBef>
            <a:spcAft>
              <a:spcPct val="0"/>
            </a:spcAft>
            <a:defRPr sz="2800" kern="1200">
              <a:solidFill>
                <a:schemeClr val="lt1"/>
              </a:solidFill>
              <a:latin typeface="+mn-lt"/>
              <a:ea typeface="+mn-ea"/>
              <a:cs typeface="+mn-cs"/>
            </a:defRPr>
          </a:lvl1pPr>
          <a:lvl2pPr marL="457200" algn="l" rtl="0" eaLnBrk="0" fontAlgn="base" hangingPunct="0">
            <a:spcBef>
              <a:spcPct val="0"/>
            </a:spcBef>
            <a:spcAft>
              <a:spcPct val="0"/>
            </a:spcAft>
            <a:defRPr sz="2800" kern="1200">
              <a:solidFill>
                <a:schemeClr val="lt1"/>
              </a:solidFill>
              <a:latin typeface="+mn-lt"/>
              <a:ea typeface="+mn-ea"/>
              <a:cs typeface="+mn-cs"/>
            </a:defRPr>
          </a:lvl2pPr>
          <a:lvl3pPr marL="914400" algn="l" rtl="0" eaLnBrk="0" fontAlgn="base" hangingPunct="0">
            <a:spcBef>
              <a:spcPct val="0"/>
            </a:spcBef>
            <a:spcAft>
              <a:spcPct val="0"/>
            </a:spcAft>
            <a:defRPr sz="2800" kern="1200">
              <a:solidFill>
                <a:schemeClr val="lt1"/>
              </a:solidFill>
              <a:latin typeface="+mn-lt"/>
              <a:ea typeface="+mn-ea"/>
              <a:cs typeface="+mn-cs"/>
            </a:defRPr>
          </a:lvl3pPr>
          <a:lvl4pPr marL="1371600" algn="l" rtl="0" eaLnBrk="0" fontAlgn="base" hangingPunct="0">
            <a:spcBef>
              <a:spcPct val="0"/>
            </a:spcBef>
            <a:spcAft>
              <a:spcPct val="0"/>
            </a:spcAft>
            <a:defRPr sz="2800" kern="1200">
              <a:solidFill>
                <a:schemeClr val="lt1"/>
              </a:solidFill>
              <a:latin typeface="+mn-lt"/>
              <a:ea typeface="+mn-ea"/>
              <a:cs typeface="+mn-cs"/>
            </a:defRPr>
          </a:lvl4pPr>
          <a:lvl5pPr marL="1828800" algn="l" rtl="0" eaLnBrk="0" fontAlgn="base" hangingPunct="0">
            <a:spcBef>
              <a:spcPct val="0"/>
            </a:spcBef>
            <a:spcAft>
              <a:spcPct val="0"/>
            </a:spcAft>
            <a:defRPr sz="2800" kern="1200">
              <a:solidFill>
                <a:schemeClr val="lt1"/>
              </a:solidFill>
              <a:latin typeface="+mn-lt"/>
              <a:ea typeface="+mn-ea"/>
              <a:cs typeface="+mn-cs"/>
            </a:defRPr>
          </a:lvl5pPr>
          <a:lvl6pPr marL="2286000" algn="l" defTabSz="914400" rtl="0" eaLnBrk="1" latinLnBrk="0" hangingPunct="1">
            <a:defRPr sz="2800" kern="1200">
              <a:solidFill>
                <a:schemeClr val="lt1"/>
              </a:solidFill>
              <a:latin typeface="+mn-lt"/>
              <a:ea typeface="+mn-ea"/>
              <a:cs typeface="+mn-cs"/>
            </a:defRPr>
          </a:lvl6pPr>
          <a:lvl7pPr marL="2743200" algn="l" defTabSz="914400" rtl="0" eaLnBrk="1" latinLnBrk="0" hangingPunct="1">
            <a:defRPr sz="2800" kern="1200">
              <a:solidFill>
                <a:schemeClr val="lt1"/>
              </a:solidFill>
              <a:latin typeface="+mn-lt"/>
              <a:ea typeface="+mn-ea"/>
              <a:cs typeface="+mn-cs"/>
            </a:defRPr>
          </a:lvl7pPr>
          <a:lvl8pPr marL="3200400" algn="l" defTabSz="914400" rtl="0" eaLnBrk="1" latinLnBrk="0" hangingPunct="1">
            <a:defRPr sz="2800" kern="1200">
              <a:solidFill>
                <a:schemeClr val="lt1"/>
              </a:solidFill>
              <a:latin typeface="+mn-lt"/>
              <a:ea typeface="+mn-ea"/>
              <a:cs typeface="+mn-cs"/>
            </a:defRPr>
          </a:lvl8pPr>
          <a:lvl9pPr marL="3657600" algn="l" defTabSz="914400" rtl="0" eaLnBrk="1" latinLnBrk="0" hangingPunct="1">
            <a:defRPr sz="2800" kern="1200">
              <a:solidFill>
                <a:schemeClr val="lt1"/>
              </a:solidFill>
              <a:latin typeface="+mn-lt"/>
              <a:ea typeface="+mn-ea"/>
              <a:cs typeface="+mn-cs"/>
            </a:defRPr>
          </a:lvl9pPr>
        </a:lstStyle>
        <a:p>
          <a:pPr marL="0" lvl="0" indent="0" algn="l" defTabSz="933450" rtl="0" eaLnBrk="0" fontAlgn="base" hangingPunct="0">
            <a:lnSpc>
              <a:spcPct val="90000"/>
            </a:lnSpc>
            <a:spcBef>
              <a:spcPct val="0"/>
            </a:spcBef>
            <a:spcAft>
              <a:spcPct val="35000"/>
            </a:spcAft>
          </a:pPr>
          <a:r>
            <a:rPr lang="es-ES" sz="1300" kern="1200" baseline="0">
              <a:solidFill>
                <a:srgbClr val="7F7F7F"/>
              </a:solidFill>
              <a:latin typeface="+mn-lt"/>
              <a:ea typeface="+mn-ea"/>
              <a:cs typeface="+mn-cs"/>
            </a:rPr>
            <a:t>  </a:t>
          </a:r>
          <a:r>
            <a:rPr lang="es-ES" sz="1300" kern="1200">
              <a:solidFill>
                <a:srgbClr val="7F7F7F"/>
              </a:solidFill>
              <a:latin typeface="+mn-lt"/>
              <a:ea typeface="+mn-ea"/>
              <a:cs typeface="+mn-cs"/>
            </a:rPr>
            <a:t>Género e Inclusión     </a:t>
          </a:r>
        </a:p>
      </xdr:txBody>
    </xdr:sp>
    <xdr:clientData/>
  </xdr:twoCellAnchor>
  <xdr:twoCellAnchor>
    <xdr:from>
      <xdr:col>10</xdr:col>
      <xdr:colOff>0</xdr:colOff>
      <xdr:row>61</xdr:row>
      <xdr:rowOff>159984</xdr:rowOff>
    </xdr:from>
    <xdr:to>
      <xdr:col>13</xdr:col>
      <xdr:colOff>184100</xdr:colOff>
      <xdr:row>63</xdr:row>
      <xdr:rowOff>146708</xdr:rowOff>
    </xdr:to>
    <xdr:sp macro="" textlink="">
      <xdr:nvSpPr>
        <xdr:cNvPr id="6" name="Forma libre 5">
          <a:hlinkClick xmlns:r="http://schemas.openxmlformats.org/officeDocument/2006/relationships" r:id="rId4"/>
          <a:extLst>
            <a:ext uri="{FF2B5EF4-FFF2-40B4-BE49-F238E27FC236}">
              <a16:creationId xmlns:a16="http://schemas.microsoft.com/office/drawing/2014/main" id="{00000000-0008-0000-0000-000006000000}"/>
            </a:ext>
          </a:extLst>
        </xdr:cNvPr>
        <xdr:cNvSpPr/>
      </xdr:nvSpPr>
      <xdr:spPr>
        <a:xfrm>
          <a:off x="4483100" y="9786584"/>
          <a:ext cx="2343100" cy="342324"/>
        </a:xfrm>
        <a:custGeom>
          <a:avLst/>
          <a:gdLst>
            <a:gd name="connsiteX0" fmla="*/ 0 w 2263150"/>
            <a:gd name="connsiteY0" fmla="*/ 83752 h 502413"/>
            <a:gd name="connsiteX1" fmla="*/ 83752 w 2263150"/>
            <a:gd name="connsiteY1" fmla="*/ 0 h 502413"/>
            <a:gd name="connsiteX2" fmla="*/ 2179398 w 2263150"/>
            <a:gd name="connsiteY2" fmla="*/ 0 h 502413"/>
            <a:gd name="connsiteX3" fmla="*/ 2263150 w 2263150"/>
            <a:gd name="connsiteY3" fmla="*/ 83752 h 502413"/>
            <a:gd name="connsiteX4" fmla="*/ 2263150 w 2263150"/>
            <a:gd name="connsiteY4" fmla="*/ 418661 h 502413"/>
            <a:gd name="connsiteX5" fmla="*/ 2179398 w 2263150"/>
            <a:gd name="connsiteY5" fmla="*/ 502413 h 502413"/>
            <a:gd name="connsiteX6" fmla="*/ 83752 w 2263150"/>
            <a:gd name="connsiteY6" fmla="*/ 502413 h 502413"/>
            <a:gd name="connsiteX7" fmla="*/ 0 w 2263150"/>
            <a:gd name="connsiteY7" fmla="*/ 418661 h 502413"/>
            <a:gd name="connsiteX8" fmla="*/ 0 w 2263150"/>
            <a:gd name="connsiteY8" fmla="*/ 83752 h 502413"/>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Lst>
          <a:rect l="l" t="t" r="r" b="b"/>
          <a:pathLst>
            <a:path w="2263150" h="502413">
              <a:moveTo>
                <a:pt x="0" y="83752"/>
              </a:moveTo>
              <a:cubicBezTo>
                <a:pt x="0" y="37497"/>
                <a:pt x="37497" y="0"/>
                <a:pt x="83752" y="0"/>
              </a:cubicBezTo>
              <a:lnTo>
                <a:pt x="2179398" y="0"/>
              </a:lnTo>
              <a:cubicBezTo>
                <a:pt x="2225653" y="0"/>
                <a:pt x="2263150" y="37497"/>
                <a:pt x="2263150" y="83752"/>
              </a:cubicBezTo>
              <a:lnTo>
                <a:pt x="2263150" y="418661"/>
              </a:lnTo>
              <a:cubicBezTo>
                <a:pt x="2263150" y="464916"/>
                <a:pt x="2225653" y="502413"/>
                <a:pt x="2179398" y="502413"/>
              </a:cubicBezTo>
              <a:lnTo>
                <a:pt x="83752" y="502413"/>
              </a:lnTo>
              <a:cubicBezTo>
                <a:pt x="37497" y="502413"/>
                <a:pt x="0" y="464916"/>
                <a:pt x="0" y="418661"/>
              </a:cubicBezTo>
              <a:lnTo>
                <a:pt x="0" y="83752"/>
              </a:lnTo>
              <a:close/>
            </a:path>
          </a:pathLst>
        </a:custGeom>
      </xdr:spPr>
      <xdr:style>
        <a:lnRef idx="2">
          <a:schemeClr val="accent1"/>
        </a:lnRef>
        <a:fillRef idx="1">
          <a:schemeClr val="lt1"/>
        </a:fillRef>
        <a:effectRef idx="0">
          <a:schemeClr val="accent1"/>
        </a:effectRef>
        <a:fontRef idx="minor">
          <a:schemeClr val="dk1"/>
        </a:fontRef>
      </xdr:style>
      <xdr:txBody>
        <a:bodyPr spcFirstLastPara="0" vert="horz" wrap="square" lIns="36000" tIns="72000" rIns="36000" bIns="72000" numCol="1" spcCol="1270" anchor="ctr" anchorCtr="0">
          <a:noAutofit/>
        </a:bodyPr>
        <a:lstStyle>
          <a:defPPr>
            <a:defRPr lang="en-US"/>
          </a:defPPr>
          <a:lvl1pPr algn="l" rtl="0" eaLnBrk="0" fontAlgn="base" hangingPunct="0">
            <a:spcBef>
              <a:spcPct val="0"/>
            </a:spcBef>
            <a:spcAft>
              <a:spcPct val="0"/>
            </a:spcAft>
            <a:defRPr sz="2800" kern="1200">
              <a:solidFill>
                <a:schemeClr val="lt1"/>
              </a:solidFill>
              <a:latin typeface="+mn-lt"/>
              <a:ea typeface="+mn-ea"/>
              <a:cs typeface="+mn-cs"/>
            </a:defRPr>
          </a:lvl1pPr>
          <a:lvl2pPr marL="457200" algn="l" rtl="0" eaLnBrk="0" fontAlgn="base" hangingPunct="0">
            <a:spcBef>
              <a:spcPct val="0"/>
            </a:spcBef>
            <a:spcAft>
              <a:spcPct val="0"/>
            </a:spcAft>
            <a:defRPr sz="2800" kern="1200">
              <a:solidFill>
                <a:schemeClr val="lt1"/>
              </a:solidFill>
              <a:latin typeface="+mn-lt"/>
              <a:ea typeface="+mn-ea"/>
              <a:cs typeface="+mn-cs"/>
            </a:defRPr>
          </a:lvl2pPr>
          <a:lvl3pPr marL="914400" algn="l" rtl="0" eaLnBrk="0" fontAlgn="base" hangingPunct="0">
            <a:spcBef>
              <a:spcPct val="0"/>
            </a:spcBef>
            <a:spcAft>
              <a:spcPct val="0"/>
            </a:spcAft>
            <a:defRPr sz="2800" kern="1200">
              <a:solidFill>
                <a:schemeClr val="lt1"/>
              </a:solidFill>
              <a:latin typeface="+mn-lt"/>
              <a:ea typeface="+mn-ea"/>
              <a:cs typeface="+mn-cs"/>
            </a:defRPr>
          </a:lvl3pPr>
          <a:lvl4pPr marL="1371600" algn="l" rtl="0" eaLnBrk="0" fontAlgn="base" hangingPunct="0">
            <a:spcBef>
              <a:spcPct val="0"/>
            </a:spcBef>
            <a:spcAft>
              <a:spcPct val="0"/>
            </a:spcAft>
            <a:defRPr sz="2800" kern="1200">
              <a:solidFill>
                <a:schemeClr val="lt1"/>
              </a:solidFill>
              <a:latin typeface="+mn-lt"/>
              <a:ea typeface="+mn-ea"/>
              <a:cs typeface="+mn-cs"/>
            </a:defRPr>
          </a:lvl4pPr>
          <a:lvl5pPr marL="1828800" algn="l" rtl="0" eaLnBrk="0" fontAlgn="base" hangingPunct="0">
            <a:spcBef>
              <a:spcPct val="0"/>
            </a:spcBef>
            <a:spcAft>
              <a:spcPct val="0"/>
            </a:spcAft>
            <a:defRPr sz="2800" kern="1200">
              <a:solidFill>
                <a:schemeClr val="lt1"/>
              </a:solidFill>
              <a:latin typeface="+mn-lt"/>
              <a:ea typeface="+mn-ea"/>
              <a:cs typeface="+mn-cs"/>
            </a:defRPr>
          </a:lvl5pPr>
          <a:lvl6pPr marL="2286000" algn="l" defTabSz="914400" rtl="0" eaLnBrk="1" latinLnBrk="0" hangingPunct="1">
            <a:defRPr sz="2800" kern="1200">
              <a:solidFill>
                <a:schemeClr val="lt1"/>
              </a:solidFill>
              <a:latin typeface="+mn-lt"/>
              <a:ea typeface="+mn-ea"/>
              <a:cs typeface="+mn-cs"/>
            </a:defRPr>
          </a:lvl6pPr>
          <a:lvl7pPr marL="2743200" algn="l" defTabSz="914400" rtl="0" eaLnBrk="1" latinLnBrk="0" hangingPunct="1">
            <a:defRPr sz="2800" kern="1200">
              <a:solidFill>
                <a:schemeClr val="lt1"/>
              </a:solidFill>
              <a:latin typeface="+mn-lt"/>
              <a:ea typeface="+mn-ea"/>
              <a:cs typeface="+mn-cs"/>
            </a:defRPr>
          </a:lvl7pPr>
          <a:lvl8pPr marL="3200400" algn="l" defTabSz="914400" rtl="0" eaLnBrk="1" latinLnBrk="0" hangingPunct="1">
            <a:defRPr sz="2800" kern="1200">
              <a:solidFill>
                <a:schemeClr val="lt1"/>
              </a:solidFill>
              <a:latin typeface="+mn-lt"/>
              <a:ea typeface="+mn-ea"/>
              <a:cs typeface="+mn-cs"/>
            </a:defRPr>
          </a:lvl8pPr>
          <a:lvl9pPr marL="3657600" algn="l" defTabSz="914400" rtl="0" eaLnBrk="1" latinLnBrk="0" hangingPunct="1">
            <a:defRPr sz="2800" kern="1200">
              <a:solidFill>
                <a:schemeClr val="lt1"/>
              </a:solidFill>
              <a:latin typeface="+mn-lt"/>
              <a:ea typeface="+mn-ea"/>
              <a:cs typeface="+mn-cs"/>
            </a:defRPr>
          </a:lvl9pPr>
        </a:lstStyle>
        <a:p>
          <a:pPr marL="0" lvl="0" indent="0" algn="l" defTabSz="933450" rtl="0" eaLnBrk="0" fontAlgn="base" hangingPunct="0">
            <a:lnSpc>
              <a:spcPct val="90000"/>
            </a:lnSpc>
            <a:spcBef>
              <a:spcPct val="0"/>
            </a:spcBef>
            <a:spcAft>
              <a:spcPct val="35000"/>
            </a:spcAft>
          </a:pPr>
          <a:r>
            <a:rPr lang="es-ES" sz="1300" kern="1200" baseline="0">
              <a:solidFill>
                <a:srgbClr val="7F7F7F"/>
              </a:solidFill>
              <a:latin typeface="+mn-lt"/>
              <a:ea typeface="+mn-ea"/>
              <a:cs typeface="+mn-cs"/>
            </a:rPr>
            <a:t>   </a:t>
          </a:r>
          <a:r>
            <a:rPr lang="es-ES" sz="1300" kern="1200">
              <a:solidFill>
                <a:srgbClr val="7F7F7F"/>
              </a:solidFill>
              <a:latin typeface="+mn-lt"/>
              <a:ea typeface="+mn-ea"/>
              <a:cs typeface="+mn-cs"/>
            </a:rPr>
            <a:t>Capital Humano</a:t>
          </a:r>
        </a:p>
      </xdr:txBody>
    </xdr:sp>
    <xdr:clientData/>
  </xdr:twoCellAnchor>
  <xdr:twoCellAnchor>
    <xdr:from>
      <xdr:col>10</xdr:col>
      <xdr:colOff>0</xdr:colOff>
      <xdr:row>64</xdr:row>
      <xdr:rowOff>47578</xdr:rowOff>
    </xdr:from>
    <xdr:to>
      <xdr:col>13</xdr:col>
      <xdr:colOff>184100</xdr:colOff>
      <xdr:row>66</xdr:row>
      <xdr:rowOff>34302</xdr:rowOff>
    </xdr:to>
    <xdr:sp macro="" textlink="">
      <xdr:nvSpPr>
        <xdr:cNvPr id="7" name="Forma libre 6">
          <a:hlinkClick xmlns:r="http://schemas.openxmlformats.org/officeDocument/2006/relationships" r:id="rId5"/>
          <a:extLst>
            <a:ext uri="{FF2B5EF4-FFF2-40B4-BE49-F238E27FC236}">
              <a16:creationId xmlns:a16="http://schemas.microsoft.com/office/drawing/2014/main" id="{00000000-0008-0000-0000-000007000000}"/>
            </a:ext>
          </a:extLst>
        </xdr:cNvPr>
        <xdr:cNvSpPr/>
      </xdr:nvSpPr>
      <xdr:spPr>
        <a:xfrm>
          <a:off x="4483100" y="10207578"/>
          <a:ext cx="2343100" cy="342324"/>
        </a:xfrm>
        <a:custGeom>
          <a:avLst/>
          <a:gdLst>
            <a:gd name="connsiteX0" fmla="*/ 0 w 2263150"/>
            <a:gd name="connsiteY0" fmla="*/ 83752 h 502413"/>
            <a:gd name="connsiteX1" fmla="*/ 83752 w 2263150"/>
            <a:gd name="connsiteY1" fmla="*/ 0 h 502413"/>
            <a:gd name="connsiteX2" fmla="*/ 2179398 w 2263150"/>
            <a:gd name="connsiteY2" fmla="*/ 0 h 502413"/>
            <a:gd name="connsiteX3" fmla="*/ 2263150 w 2263150"/>
            <a:gd name="connsiteY3" fmla="*/ 83752 h 502413"/>
            <a:gd name="connsiteX4" fmla="*/ 2263150 w 2263150"/>
            <a:gd name="connsiteY4" fmla="*/ 418661 h 502413"/>
            <a:gd name="connsiteX5" fmla="*/ 2179398 w 2263150"/>
            <a:gd name="connsiteY5" fmla="*/ 502413 h 502413"/>
            <a:gd name="connsiteX6" fmla="*/ 83752 w 2263150"/>
            <a:gd name="connsiteY6" fmla="*/ 502413 h 502413"/>
            <a:gd name="connsiteX7" fmla="*/ 0 w 2263150"/>
            <a:gd name="connsiteY7" fmla="*/ 418661 h 502413"/>
            <a:gd name="connsiteX8" fmla="*/ 0 w 2263150"/>
            <a:gd name="connsiteY8" fmla="*/ 83752 h 502413"/>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Lst>
          <a:rect l="l" t="t" r="r" b="b"/>
          <a:pathLst>
            <a:path w="2263150" h="502413">
              <a:moveTo>
                <a:pt x="0" y="83752"/>
              </a:moveTo>
              <a:cubicBezTo>
                <a:pt x="0" y="37497"/>
                <a:pt x="37497" y="0"/>
                <a:pt x="83752" y="0"/>
              </a:cubicBezTo>
              <a:lnTo>
                <a:pt x="2179398" y="0"/>
              </a:lnTo>
              <a:cubicBezTo>
                <a:pt x="2225653" y="0"/>
                <a:pt x="2263150" y="37497"/>
                <a:pt x="2263150" y="83752"/>
              </a:cubicBezTo>
              <a:lnTo>
                <a:pt x="2263150" y="418661"/>
              </a:lnTo>
              <a:cubicBezTo>
                <a:pt x="2263150" y="464916"/>
                <a:pt x="2225653" y="502413"/>
                <a:pt x="2179398" y="502413"/>
              </a:cubicBezTo>
              <a:lnTo>
                <a:pt x="83752" y="502413"/>
              </a:lnTo>
              <a:cubicBezTo>
                <a:pt x="37497" y="502413"/>
                <a:pt x="0" y="464916"/>
                <a:pt x="0" y="418661"/>
              </a:cubicBezTo>
              <a:lnTo>
                <a:pt x="0" y="83752"/>
              </a:lnTo>
              <a:close/>
            </a:path>
          </a:pathLst>
        </a:custGeom>
      </xdr:spPr>
      <xdr:style>
        <a:lnRef idx="2">
          <a:schemeClr val="accent1"/>
        </a:lnRef>
        <a:fillRef idx="1">
          <a:schemeClr val="lt1"/>
        </a:fillRef>
        <a:effectRef idx="0">
          <a:schemeClr val="accent1"/>
        </a:effectRef>
        <a:fontRef idx="minor">
          <a:schemeClr val="dk1"/>
        </a:fontRef>
      </xdr:style>
      <xdr:txBody>
        <a:bodyPr spcFirstLastPara="0" vert="horz" wrap="square" lIns="36000" tIns="72000" rIns="36000" bIns="72000" numCol="1" spcCol="1270" anchor="ctr" anchorCtr="0">
          <a:noAutofit/>
        </a:bodyPr>
        <a:lstStyle>
          <a:defPPr>
            <a:defRPr lang="en-US"/>
          </a:defPPr>
          <a:lvl1pPr algn="l" rtl="0" eaLnBrk="0" fontAlgn="base" hangingPunct="0">
            <a:spcBef>
              <a:spcPct val="0"/>
            </a:spcBef>
            <a:spcAft>
              <a:spcPct val="0"/>
            </a:spcAft>
            <a:defRPr sz="2800" kern="1200">
              <a:solidFill>
                <a:schemeClr val="lt1"/>
              </a:solidFill>
              <a:latin typeface="+mn-lt"/>
              <a:ea typeface="+mn-ea"/>
              <a:cs typeface="+mn-cs"/>
            </a:defRPr>
          </a:lvl1pPr>
          <a:lvl2pPr marL="457200" algn="l" rtl="0" eaLnBrk="0" fontAlgn="base" hangingPunct="0">
            <a:spcBef>
              <a:spcPct val="0"/>
            </a:spcBef>
            <a:spcAft>
              <a:spcPct val="0"/>
            </a:spcAft>
            <a:defRPr sz="2800" kern="1200">
              <a:solidFill>
                <a:schemeClr val="lt1"/>
              </a:solidFill>
              <a:latin typeface="+mn-lt"/>
              <a:ea typeface="+mn-ea"/>
              <a:cs typeface="+mn-cs"/>
            </a:defRPr>
          </a:lvl2pPr>
          <a:lvl3pPr marL="914400" algn="l" rtl="0" eaLnBrk="0" fontAlgn="base" hangingPunct="0">
            <a:spcBef>
              <a:spcPct val="0"/>
            </a:spcBef>
            <a:spcAft>
              <a:spcPct val="0"/>
            </a:spcAft>
            <a:defRPr sz="2800" kern="1200">
              <a:solidFill>
                <a:schemeClr val="lt1"/>
              </a:solidFill>
              <a:latin typeface="+mn-lt"/>
              <a:ea typeface="+mn-ea"/>
              <a:cs typeface="+mn-cs"/>
            </a:defRPr>
          </a:lvl3pPr>
          <a:lvl4pPr marL="1371600" algn="l" rtl="0" eaLnBrk="0" fontAlgn="base" hangingPunct="0">
            <a:spcBef>
              <a:spcPct val="0"/>
            </a:spcBef>
            <a:spcAft>
              <a:spcPct val="0"/>
            </a:spcAft>
            <a:defRPr sz="2800" kern="1200">
              <a:solidFill>
                <a:schemeClr val="lt1"/>
              </a:solidFill>
              <a:latin typeface="+mn-lt"/>
              <a:ea typeface="+mn-ea"/>
              <a:cs typeface="+mn-cs"/>
            </a:defRPr>
          </a:lvl4pPr>
          <a:lvl5pPr marL="1828800" algn="l" rtl="0" eaLnBrk="0" fontAlgn="base" hangingPunct="0">
            <a:spcBef>
              <a:spcPct val="0"/>
            </a:spcBef>
            <a:spcAft>
              <a:spcPct val="0"/>
            </a:spcAft>
            <a:defRPr sz="2800" kern="1200">
              <a:solidFill>
                <a:schemeClr val="lt1"/>
              </a:solidFill>
              <a:latin typeface="+mn-lt"/>
              <a:ea typeface="+mn-ea"/>
              <a:cs typeface="+mn-cs"/>
            </a:defRPr>
          </a:lvl5pPr>
          <a:lvl6pPr marL="2286000" algn="l" defTabSz="914400" rtl="0" eaLnBrk="1" latinLnBrk="0" hangingPunct="1">
            <a:defRPr sz="2800" kern="1200">
              <a:solidFill>
                <a:schemeClr val="lt1"/>
              </a:solidFill>
              <a:latin typeface="+mn-lt"/>
              <a:ea typeface="+mn-ea"/>
              <a:cs typeface="+mn-cs"/>
            </a:defRPr>
          </a:lvl6pPr>
          <a:lvl7pPr marL="2743200" algn="l" defTabSz="914400" rtl="0" eaLnBrk="1" latinLnBrk="0" hangingPunct="1">
            <a:defRPr sz="2800" kern="1200">
              <a:solidFill>
                <a:schemeClr val="lt1"/>
              </a:solidFill>
              <a:latin typeface="+mn-lt"/>
              <a:ea typeface="+mn-ea"/>
              <a:cs typeface="+mn-cs"/>
            </a:defRPr>
          </a:lvl7pPr>
          <a:lvl8pPr marL="3200400" algn="l" defTabSz="914400" rtl="0" eaLnBrk="1" latinLnBrk="0" hangingPunct="1">
            <a:defRPr sz="2800" kern="1200">
              <a:solidFill>
                <a:schemeClr val="lt1"/>
              </a:solidFill>
              <a:latin typeface="+mn-lt"/>
              <a:ea typeface="+mn-ea"/>
              <a:cs typeface="+mn-cs"/>
            </a:defRPr>
          </a:lvl8pPr>
          <a:lvl9pPr marL="3657600" algn="l" defTabSz="914400" rtl="0" eaLnBrk="1" latinLnBrk="0" hangingPunct="1">
            <a:defRPr sz="2800" kern="1200">
              <a:solidFill>
                <a:schemeClr val="lt1"/>
              </a:solidFill>
              <a:latin typeface="+mn-lt"/>
              <a:ea typeface="+mn-ea"/>
              <a:cs typeface="+mn-cs"/>
            </a:defRPr>
          </a:lvl9pPr>
        </a:lstStyle>
        <a:p>
          <a:pPr marL="0" lvl="0" indent="0" algn="l" defTabSz="933450" rtl="0" eaLnBrk="0" fontAlgn="base" hangingPunct="0">
            <a:lnSpc>
              <a:spcPct val="90000"/>
            </a:lnSpc>
            <a:spcBef>
              <a:spcPct val="0"/>
            </a:spcBef>
            <a:spcAft>
              <a:spcPct val="35000"/>
            </a:spcAft>
          </a:pPr>
          <a:r>
            <a:rPr lang="es-ES" sz="1300" kern="1200" baseline="0">
              <a:solidFill>
                <a:srgbClr val="7F7F7F"/>
              </a:solidFill>
              <a:latin typeface="+mn-lt"/>
              <a:ea typeface="+mn-ea"/>
              <a:cs typeface="+mn-cs"/>
            </a:rPr>
            <a:t>   </a:t>
          </a:r>
          <a:r>
            <a:rPr lang="es-ES" sz="1300" kern="1200">
              <a:solidFill>
                <a:srgbClr val="7F7F7F"/>
              </a:solidFill>
              <a:latin typeface="+mn-lt"/>
              <a:ea typeface="+mn-ea"/>
              <a:cs typeface="+mn-cs"/>
            </a:rPr>
            <a:t>Monitoreo y evaluación</a:t>
          </a:r>
        </a:p>
      </xdr:txBody>
    </xdr:sp>
    <xdr:clientData/>
  </xdr:twoCellAnchor>
  <xdr:twoCellAnchor>
    <xdr:from>
      <xdr:col>10</xdr:col>
      <xdr:colOff>0</xdr:colOff>
      <xdr:row>66</xdr:row>
      <xdr:rowOff>112972</xdr:rowOff>
    </xdr:from>
    <xdr:to>
      <xdr:col>13</xdr:col>
      <xdr:colOff>184100</xdr:colOff>
      <xdr:row>68</xdr:row>
      <xdr:rowOff>99696</xdr:rowOff>
    </xdr:to>
    <xdr:sp macro="" textlink="">
      <xdr:nvSpPr>
        <xdr:cNvPr id="8" name="Forma libre 7">
          <a:hlinkClick xmlns:r="http://schemas.openxmlformats.org/officeDocument/2006/relationships" r:id="rId6"/>
          <a:extLst>
            <a:ext uri="{FF2B5EF4-FFF2-40B4-BE49-F238E27FC236}">
              <a16:creationId xmlns:a16="http://schemas.microsoft.com/office/drawing/2014/main" id="{00000000-0008-0000-0000-000008000000}"/>
            </a:ext>
          </a:extLst>
        </xdr:cNvPr>
        <xdr:cNvSpPr/>
      </xdr:nvSpPr>
      <xdr:spPr>
        <a:xfrm>
          <a:off x="4483100" y="10628572"/>
          <a:ext cx="2343100" cy="342324"/>
        </a:xfrm>
        <a:custGeom>
          <a:avLst/>
          <a:gdLst>
            <a:gd name="connsiteX0" fmla="*/ 0 w 2263150"/>
            <a:gd name="connsiteY0" fmla="*/ 83752 h 502413"/>
            <a:gd name="connsiteX1" fmla="*/ 83752 w 2263150"/>
            <a:gd name="connsiteY1" fmla="*/ 0 h 502413"/>
            <a:gd name="connsiteX2" fmla="*/ 2179398 w 2263150"/>
            <a:gd name="connsiteY2" fmla="*/ 0 h 502413"/>
            <a:gd name="connsiteX3" fmla="*/ 2263150 w 2263150"/>
            <a:gd name="connsiteY3" fmla="*/ 83752 h 502413"/>
            <a:gd name="connsiteX4" fmla="*/ 2263150 w 2263150"/>
            <a:gd name="connsiteY4" fmla="*/ 418661 h 502413"/>
            <a:gd name="connsiteX5" fmla="*/ 2179398 w 2263150"/>
            <a:gd name="connsiteY5" fmla="*/ 502413 h 502413"/>
            <a:gd name="connsiteX6" fmla="*/ 83752 w 2263150"/>
            <a:gd name="connsiteY6" fmla="*/ 502413 h 502413"/>
            <a:gd name="connsiteX7" fmla="*/ 0 w 2263150"/>
            <a:gd name="connsiteY7" fmla="*/ 418661 h 502413"/>
            <a:gd name="connsiteX8" fmla="*/ 0 w 2263150"/>
            <a:gd name="connsiteY8" fmla="*/ 83752 h 502413"/>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Lst>
          <a:rect l="l" t="t" r="r" b="b"/>
          <a:pathLst>
            <a:path w="2263150" h="502413">
              <a:moveTo>
                <a:pt x="0" y="83752"/>
              </a:moveTo>
              <a:cubicBezTo>
                <a:pt x="0" y="37497"/>
                <a:pt x="37497" y="0"/>
                <a:pt x="83752" y="0"/>
              </a:cubicBezTo>
              <a:lnTo>
                <a:pt x="2179398" y="0"/>
              </a:lnTo>
              <a:cubicBezTo>
                <a:pt x="2225653" y="0"/>
                <a:pt x="2263150" y="37497"/>
                <a:pt x="2263150" y="83752"/>
              </a:cubicBezTo>
              <a:lnTo>
                <a:pt x="2263150" y="418661"/>
              </a:lnTo>
              <a:cubicBezTo>
                <a:pt x="2263150" y="464916"/>
                <a:pt x="2225653" y="502413"/>
                <a:pt x="2179398" y="502413"/>
              </a:cubicBezTo>
              <a:lnTo>
                <a:pt x="83752" y="502413"/>
              </a:lnTo>
              <a:cubicBezTo>
                <a:pt x="37497" y="502413"/>
                <a:pt x="0" y="464916"/>
                <a:pt x="0" y="418661"/>
              </a:cubicBezTo>
              <a:lnTo>
                <a:pt x="0" y="83752"/>
              </a:lnTo>
              <a:close/>
            </a:path>
          </a:pathLst>
        </a:custGeom>
      </xdr:spPr>
      <xdr:style>
        <a:lnRef idx="2">
          <a:schemeClr val="accent1"/>
        </a:lnRef>
        <a:fillRef idx="1">
          <a:schemeClr val="lt1"/>
        </a:fillRef>
        <a:effectRef idx="0">
          <a:schemeClr val="accent1"/>
        </a:effectRef>
        <a:fontRef idx="minor">
          <a:schemeClr val="dk1"/>
        </a:fontRef>
      </xdr:style>
      <xdr:txBody>
        <a:bodyPr spcFirstLastPara="0" vert="horz" wrap="square" lIns="36000" tIns="72000" rIns="36000" bIns="72000" numCol="1" spcCol="1270" anchor="ctr" anchorCtr="0">
          <a:noAutofit/>
        </a:bodyPr>
        <a:lstStyle>
          <a:defPPr>
            <a:defRPr lang="en-US"/>
          </a:defPPr>
          <a:lvl1pPr algn="l" rtl="0" eaLnBrk="0" fontAlgn="base" hangingPunct="0">
            <a:spcBef>
              <a:spcPct val="0"/>
            </a:spcBef>
            <a:spcAft>
              <a:spcPct val="0"/>
            </a:spcAft>
            <a:defRPr sz="2800" kern="1200">
              <a:solidFill>
                <a:schemeClr val="lt1"/>
              </a:solidFill>
              <a:latin typeface="+mn-lt"/>
              <a:ea typeface="+mn-ea"/>
              <a:cs typeface="+mn-cs"/>
            </a:defRPr>
          </a:lvl1pPr>
          <a:lvl2pPr marL="457200" algn="l" rtl="0" eaLnBrk="0" fontAlgn="base" hangingPunct="0">
            <a:spcBef>
              <a:spcPct val="0"/>
            </a:spcBef>
            <a:spcAft>
              <a:spcPct val="0"/>
            </a:spcAft>
            <a:defRPr sz="2800" kern="1200">
              <a:solidFill>
                <a:schemeClr val="lt1"/>
              </a:solidFill>
              <a:latin typeface="+mn-lt"/>
              <a:ea typeface="+mn-ea"/>
              <a:cs typeface="+mn-cs"/>
            </a:defRPr>
          </a:lvl2pPr>
          <a:lvl3pPr marL="914400" algn="l" rtl="0" eaLnBrk="0" fontAlgn="base" hangingPunct="0">
            <a:spcBef>
              <a:spcPct val="0"/>
            </a:spcBef>
            <a:spcAft>
              <a:spcPct val="0"/>
            </a:spcAft>
            <a:defRPr sz="2800" kern="1200">
              <a:solidFill>
                <a:schemeClr val="lt1"/>
              </a:solidFill>
              <a:latin typeface="+mn-lt"/>
              <a:ea typeface="+mn-ea"/>
              <a:cs typeface="+mn-cs"/>
            </a:defRPr>
          </a:lvl3pPr>
          <a:lvl4pPr marL="1371600" algn="l" rtl="0" eaLnBrk="0" fontAlgn="base" hangingPunct="0">
            <a:spcBef>
              <a:spcPct val="0"/>
            </a:spcBef>
            <a:spcAft>
              <a:spcPct val="0"/>
            </a:spcAft>
            <a:defRPr sz="2800" kern="1200">
              <a:solidFill>
                <a:schemeClr val="lt1"/>
              </a:solidFill>
              <a:latin typeface="+mn-lt"/>
              <a:ea typeface="+mn-ea"/>
              <a:cs typeface="+mn-cs"/>
            </a:defRPr>
          </a:lvl4pPr>
          <a:lvl5pPr marL="1828800" algn="l" rtl="0" eaLnBrk="0" fontAlgn="base" hangingPunct="0">
            <a:spcBef>
              <a:spcPct val="0"/>
            </a:spcBef>
            <a:spcAft>
              <a:spcPct val="0"/>
            </a:spcAft>
            <a:defRPr sz="2800" kern="1200">
              <a:solidFill>
                <a:schemeClr val="lt1"/>
              </a:solidFill>
              <a:latin typeface="+mn-lt"/>
              <a:ea typeface="+mn-ea"/>
              <a:cs typeface="+mn-cs"/>
            </a:defRPr>
          </a:lvl5pPr>
          <a:lvl6pPr marL="2286000" algn="l" defTabSz="914400" rtl="0" eaLnBrk="1" latinLnBrk="0" hangingPunct="1">
            <a:defRPr sz="2800" kern="1200">
              <a:solidFill>
                <a:schemeClr val="lt1"/>
              </a:solidFill>
              <a:latin typeface="+mn-lt"/>
              <a:ea typeface="+mn-ea"/>
              <a:cs typeface="+mn-cs"/>
            </a:defRPr>
          </a:lvl6pPr>
          <a:lvl7pPr marL="2743200" algn="l" defTabSz="914400" rtl="0" eaLnBrk="1" latinLnBrk="0" hangingPunct="1">
            <a:defRPr sz="2800" kern="1200">
              <a:solidFill>
                <a:schemeClr val="lt1"/>
              </a:solidFill>
              <a:latin typeface="+mn-lt"/>
              <a:ea typeface="+mn-ea"/>
              <a:cs typeface="+mn-cs"/>
            </a:defRPr>
          </a:lvl7pPr>
          <a:lvl8pPr marL="3200400" algn="l" defTabSz="914400" rtl="0" eaLnBrk="1" latinLnBrk="0" hangingPunct="1">
            <a:defRPr sz="2800" kern="1200">
              <a:solidFill>
                <a:schemeClr val="lt1"/>
              </a:solidFill>
              <a:latin typeface="+mn-lt"/>
              <a:ea typeface="+mn-ea"/>
              <a:cs typeface="+mn-cs"/>
            </a:defRPr>
          </a:lvl8pPr>
          <a:lvl9pPr marL="3657600" algn="l" defTabSz="914400" rtl="0" eaLnBrk="1" latinLnBrk="0" hangingPunct="1">
            <a:defRPr sz="2800" kern="1200">
              <a:solidFill>
                <a:schemeClr val="lt1"/>
              </a:solidFill>
              <a:latin typeface="+mn-lt"/>
              <a:ea typeface="+mn-ea"/>
              <a:cs typeface="+mn-cs"/>
            </a:defRPr>
          </a:lvl9pPr>
        </a:lstStyle>
        <a:p>
          <a:pPr marL="0" lvl="0" indent="0" algn="l" defTabSz="933450" rtl="0" eaLnBrk="0" fontAlgn="base" hangingPunct="0">
            <a:lnSpc>
              <a:spcPct val="90000"/>
            </a:lnSpc>
            <a:spcBef>
              <a:spcPct val="0"/>
            </a:spcBef>
            <a:spcAft>
              <a:spcPct val="35000"/>
            </a:spcAft>
          </a:pPr>
          <a:r>
            <a:rPr lang="es-ES" sz="1300" kern="1200" baseline="0">
              <a:solidFill>
                <a:srgbClr val="7F7F7F"/>
              </a:solidFill>
              <a:latin typeface="+mn-lt"/>
              <a:ea typeface="+mn-ea"/>
              <a:cs typeface="+mn-cs"/>
            </a:rPr>
            <a:t>   </a:t>
          </a:r>
          <a:r>
            <a:rPr lang="es-ES" sz="1300" kern="1200">
              <a:solidFill>
                <a:srgbClr val="7F7F7F"/>
              </a:solidFill>
              <a:latin typeface="+mn-lt"/>
              <a:ea typeface="+mn-ea"/>
              <a:cs typeface="+mn-cs"/>
            </a:rPr>
            <a:t>Gestión de recursos</a:t>
          </a:r>
        </a:p>
      </xdr:txBody>
    </xdr:sp>
    <xdr:clientData/>
  </xdr:twoCellAnchor>
  <xdr:twoCellAnchor>
    <xdr:from>
      <xdr:col>10</xdr:col>
      <xdr:colOff>0</xdr:colOff>
      <xdr:row>69</xdr:row>
      <xdr:rowOff>13263</xdr:rowOff>
    </xdr:from>
    <xdr:to>
      <xdr:col>13</xdr:col>
      <xdr:colOff>184100</xdr:colOff>
      <xdr:row>70</xdr:row>
      <xdr:rowOff>177788</xdr:rowOff>
    </xdr:to>
    <xdr:sp macro="" textlink="">
      <xdr:nvSpPr>
        <xdr:cNvPr id="9" name="Forma libre 8">
          <a:hlinkClick xmlns:r="http://schemas.openxmlformats.org/officeDocument/2006/relationships" r:id="rId7"/>
          <a:extLst>
            <a:ext uri="{FF2B5EF4-FFF2-40B4-BE49-F238E27FC236}">
              <a16:creationId xmlns:a16="http://schemas.microsoft.com/office/drawing/2014/main" id="{00000000-0008-0000-0000-000009000000}"/>
            </a:ext>
          </a:extLst>
        </xdr:cNvPr>
        <xdr:cNvSpPr/>
      </xdr:nvSpPr>
      <xdr:spPr>
        <a:xfrm>
          <a:off x="4483100" y="11062263"/>
          <a:ext cx="2343100" cy="342325"/>
        </a:xfrm>
        <a:custGeom>
          <a:avLst/>
          <a:gdLst>
            <a:gd name="connsiteX0" fmla="*/ 0 w 2263150"/>
            <a:gd name="connsiteY0" fmla="*/ 83752 h 502413"/>
            <a:gd name="connsiteX1" fmla="*/ 83752 w 2263150"/>
            <a:gd name="connsiteY1" fmla="*/ 0 h 502413"/>
            <a:gd name="connsiteX2" fmla="*/ 2179398 w 2263150"/>
            <a:gd name="connsiteY2" fmla="*/ 0 h 502413"/>
            <a:gd name="connsiteX3" fmla="*/ 2263150 w 2263150"/>
            <a:gd name="connsiteY3" fmla="*/ 83752 h 502413"/>
            <a:gd name="connsiteX4" fmla="*/ 2263150 w 2263150"/>
            <a:gd name="connsiteY4" fmla="*/ 418661 h 502413"/>
            <a:gd name="connsiteX5" fmla="*/ 2179398 w 2263150"/>
            <a:gd name="connsiteY5" fmla="*/ 502413 h 502413"/>
            <a:gd name="connsiteX6" fmla="*/ 83752 w 2263150"/>
            <a:gd name="connsiteY6" fmla="*/ 502413 h 502413"/>
            <a:gd name="connsiteX7" fmla="*/ 0 w 2263150"/>
            <a:gd name="connsiteY7" fmla="*/ 418661 h 502413"/>
            <a:gd name="connsiteX8" fmla="*/ 0 w 2263150"/>
            <a:gd name="connsiteY8" fmla="*/ 83752 h 502413"/>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Lst>
          <a:rect l="l" t="t" r="r" b="b"/>
          <a:pathLst>
            <a:path w="2263150" h="502413">
              <a:moveTo>
                <a:pt x="0" y="83752"/>
              </a:moveTo>
              <a:cubicBezTo>
                <a:pt x="0" y="37497"/>
                <a:pt x="37497" y="0"/>
                <a:pt x="83752" y="0"/>
              </a:cubicBezTo>
              <a:lnTo>
                <a:pt x="2179398" y="0"/>
              </a:lnTo>
              <a:cubicBezTo>
                <a:pt x="2225653" y="0"/>
                <a:pt x="2263150" y="37497"/>
                <a:pt x="2263150" y="83752"/>
              </a:cubicBezTo>
              <a:lnTo>
                <a:pt x="2263150" y="418661"/>
              </a:lnTo>
              <a:cubicBezTo>
                <a:pt x="2263150" y="464916"/>
                <a:pt x="2225653" y="502413"/>
                <a:pt x="2179398" y="502413"/>
              </a:cubicBezTo>
              <a:lnTo>
                <a:pt x="83752" y="502413"/>
              </a:lnTo>
              <a:cubicBezTo>
                <a:pt x="37497" y="502413"/>
                <a:pt x="0" y="464916"/>
                <a:pt x="0" y="418661"/>
              </a:cubicBezTo>
              <a:lnTo>
                <a:pt x="0" y="83752"/>
              </a:lnTo>
              <a:close/>
            </a:path>
          </a:pathLst>
        </a:custGeom>
      </xdr:spPr>
      <xdr:style>
        <a:lnRef idx="2">
          <a:schemeClr val="accent1"/>
        </a:lnRef>
        <a:fillRef idx="1">
          <a:schemeClr val="lt1"/>
        </a:fillRef>
        <a:effectRef idx="0">
          <a:schemeClr val="accent1"/>
        </a:effectRef>
        <a:fontRef idx="minor">
          <a:schemeClr val="dk1"/>
        </a:fontRef>
      </xdr:style>
      <xdr:txBody>
        <a:bodyPr spcFirstLastPara="0" vert="horz" wrap="square" lIns="36000" tIns="72000" rIns="36000" bIns="72000" numCol="1" spcCol="1270" anchor="ctr" anchorCtr="0">
          <a:noAutofit/>
        </a:bodyPr>
        <a:lstStyle>
          <a:defPPr>
            <a:defRPr lang="en-US"/>
          </a:defPPr>
          <a:lvl1pPr algn="l" rtl="0" eaLnBrk="0" fontAlgn="base" hangingPunct="0">
            <a:spcBef>
              <a:spcPct val="0"/>
            </a:spcBef>
            <a:spcAft>
              <a:spcPct val="0"/>
            </a:spcAft>
            <a:defRPr sz="2800" kern="1200">
              <a:solidFill>
                <a:schemeClr val="lt1"/>
              </a:solidFill>
              <a:latin typeface="+mn-lt"/>
              <a:ea typeface="+mn-ea"/>
              <a:cs typeface="+mn-cs"/>
            </a:defRPr>
          </a:lvl1pPr>
          <a:lvl2pPr marL="457200" algn="l" rtl="0" eaLnBrk="0" fontAlgn="base" hangingPunct="0">
            <a:spcBef>
              <a:spcPct val="0"/>
            </a:spcBef>
            <a:spcAft>
              <a:spcPct val="0"/>
            </a:spcAft>
            <a:defRPr sz="2800" kern="1200">
              <a:solidFill>
                <a:schemeClr val="lt1"/>
              </a:solidFill>
              <a:latin typeface="+mn-lt"/>
              <a:ea typeface="+mn-ea"/>
              <a:cs typeface="+mn-cs"/>
            </a:defRPr>
          </a:lvl2pPr>
          <a:lvl3pPr marL="914400" algn="l" rtl="0" eaLnBrk="0" fontAlgn="base" hangingPunct="0">
            <a:spcBef>
              <a:spcPct val="0"/>
            </a:spcBef>
            <a:spcAft>
              <a:spcPct val="0"/>
            </a:spcAft>
            <a:defRPr sz="2800" kern="1200">
              <a:solidFill>
                <a:schemeClr val="lt1"/>
              </a:solidFill>
              <a:latin typeface="+mn-lt"/>
              <a:ea typeface="+mn-ea"/>
              <a:cs typeface="+mn-cs"/>
            </a:defRPr>
          </a:lvl3pPr>
          <a:lvl4pPr marL="1371600" algn="l" rtl="0" eaLnBrk="0" fontAlgn="base" hangingPunct="0">
            <a:spcBef>
              <a:spcPct val="0"/>
            </a:spcBef>
            <a:spcAft>
              <a:spcPct val="0"/>
            </a:spcAft>
            <a:defRPr sz="2800" kern="1200">
              <a:solidFill>
                <a:schemeClr val="lt1"/>
              </a:solidFill>
              <a:latin typeface="+mn-lt"/>
              <a:ea typeface="+mn-ea"/>
              <a:cs typeface="+mn-cs"/>
            </a:defRPr>
          </a:lvl4pPr>
          <a:lvl5pPr marL="1828800" algn="l" rtl="0" eaLnBrk="0" fontAlgn="base" hangingPunct="0">
            <a:spcBef>
              <a:spcPct val="0"/>
            </a:spcBef>
            <a:spcAft>
              <a:spcPct val="0"/>
            </a:spcAft>
            <a:defRPr sz="2800" kern="1200">
              <a:solidFill>
                <a:schemeClr val="lt1"/>
              </a:solidFill>
              <a:latin typeface="+mn-lt"/>
              <a:ea typeface="+mn-ea"/>
              <a:cs typeface="+mn-cs"/>
            </a:defRPr>
          </a:lvl5pPr>
          <a:lvl6pPr marL="2286000" algn="l" defTabSz="914400" rtl="0" eaLnBrk="1" latinLnBrk="0" hangingPunct="1">
            <a:defRPr sz="2800" kern="1200">
              <a:solidFill>
                <a:schemeClr val="lt1"/>
              </a:solidFill>
              <a:latin typeface="+mn-lt"/>
              <a:ea typeface="+mn-ea"/>
              <a:cs typeface="+mn-cs"/>
            </a:defRPr>
          </a:lvl6pPr>
          <a:lvl7pPr marL="2743200" algn="l" defTabSz="914400" rtl="0" eaLnBrk="1" latinLnBrk="0" hangingPunct="1">
            <a:defRPr sz="2800" kern="1200">
              <a:solidFill>
                <a:schemeClr val="lt1"/>
              </a:solidFill>
              <a:latin typeface="+mn-lt"/>
              <a:ea typeface="+mn-ea"/>
              <a:cs typeface="+mn-cs"/>
            </a:defRPr>
          </a:lvl7pPr>
          <a:lvl8pPr marL="3200400" algn="l" defTabSz="914400" rtl="0" eaLnBrk="1" latinLnBrk="0" hangingPunct="1">
            <a:defRPr sz="2800" kern="1200">
              <a:solidFill>
                <a:schemeClr val="lt1"/>
              </a:solidFill>
              <a:latin typeface="+mn-lt"/>
              <a:ea typeface="+mn-ea"/>
              <a:cs typeface="+mn-cs"/>
            </a:defRPr>
          </a:lvl8pPr>
          <a:lvl9pPr marL="3657600" algn="l" defTabSz="914400" rtl="0" eaLnBrk="1" latinLnBrk="0" hangingPunct="1">
            <a:defRPr sz="2800" kern="1200">
              <a:solidFill>
                <a:schemeClr val="lt1"/>
              </a:solidFill>
              <a:latin typeface="+mn-lt"/>
              <a:ea typeface="+mn-ea"/>
              <a:cs typeface="+mn-cs"/>
            </a:defRPr>
          </a:lvl9pPr>
        </a:lstStyle>
        <a:p>
          <a:pPr marL="0" lvl="0" indent="0" algn="l" defTabSz="933450" rtl="0" eaLnBrk="0" fontAlgn="base" hangingPunct="0">
            <a:lnSpc>
              <a:spcPct val="90000"/>
            </a:lnSpc>
            <a:spcBef>
              <a:spcPct val="0"/>
            </a:spcBef>
            <a:spcAft>
              <a:spcPct val="35000"/>
            </a:spcAft>
          </a:pPr>
          <a:r>
            <a:rPr lang="es-ES" sz="1300" kern="1200" baseline="0">
              <a:solidFill>
                <a:srgbClr val="7F7F7F"/>
              </a:solidFill>
              <a:latin typeface="+mn-lt"/>
              <a:ea typeface="+mn-ea"/>
              <a:cs typeface="+mn-cs"/>
            </a:rPr>
            <a:t>   </a:t>
          </a:r>
          <a:r>
            <a:rPr lang="es-ES" sz="1300" kern="1200">
              <a:solidFill>
                <a:srgbClr val="7F7F7F"/>
              </a:solidFill>
              <a:latin typeface="+mn-lt"/>
              <a:ea typeface="+mn-ea"/>
              <a:cs typeface="+mn-cs"/>
            </a:rPr>
            <a:t>Comunicación externa</a:t>
          </a:r>
        </a:p>
      </xdr:txBody>
    </xdr:sp>
    <xdr:clientData/>
  </xdr:twoCellAnchor>
  <xdr:twoCellAnchor>
    <xdr:from>
      <xdr:col>9</xdr:col>
      <xdr:colOff>253999</xdr:colOff>
      <xdr:row>54</xdr:row>
      <xdr:rowOff>149369</xdr:rowOff>
    </xdr:from>
    <xdr:to>
      <xdr:col>13</xdr:col>
      <xdr:colOff>180999</xdr:colOff>
      <xdr:row>56</xdr:row>
      <xdr:rowOff>136093</xdr:rowOff>
    </xdr:to>
    <xdr:sp macro="" textlink="">
      <xdr:nvSpPr>
        <xdr:cNvPr id="10" name="Forma libre 9">
          <a:hlinkClick xmlns:r="http://schemas.openxmlformats.org/officeDocument/2006/relationships" r:id="rId8"/>
          <a:extLst>
            <a:ext uri="{FF2B5EF4-FFF2-40B4-BE49-F238E27FC236}">
              <a16:creationId xmlns:a16="http://schemas.microsoft.com/office/drawing/2014/main" id="{00000000-0008-0000-0000-00000A000000}"/>
            </a:ext>
          </a:extLst>
        </xdr:cNvPr>
        <xdr:cNvSpPr/>
      </xdr:nvSpPr>
      <xdr:spPr>
        <a:xfrm>
          <a:off x="4483099" y="8531369"/>
          <a:ext cx="2340000" cy="342324"/>
        </a:xfrm>
        <a:custGeom>
          <a:avLst/>
          <a:gdLst>
            <a:gd name="connsiteX0" fmla="*/ 0 w 2263150"/>
            <a:gd name="connsiteY0" fmla="*/ 83752 h 502413"/>
            <a:gd name="connsiteX1" fmla="*/ 83752 w 2263150"/>
            <a:gd name="connsiteY1" fmla="*/ 0 h 502413"/>
            <a:gd name="connsiteX2" fmla="*/ 2179398 w 2263150"/>
            <a:gd name="connsiteY2" fmla="*/ 0 h 502413"/>
            <a:gd name="connsiteX3" fmla="*/ 2263150 w 2263150"/>
            <a:gd name="connsiteY3" fmla="*/ 83752 h 502413"/>
            <a:gd name="connsiteX4" fmla="*/ 2263150 w 2263150"/>
            <a:gd name="connsiteY4" fmla="*/ 418661 h 502413"/>
            <a:gd name="connsiteX5" fmla="*/ 2179398 w 2263150"/>
            <a:gd name="connsiteY5" fmla="*/ 502413 h 502413"/>
            <a:gd name="connsiteX6" fmla="*/ 83752 w 2263150"/>
            <a:gd name="connsiteY6" fmla="*/ 502413 h 502413"/>
            <a:gd name="connsiteX7" fmla="*/ 0 w 2263150"/>
            <a:gd name="connsiteY7" fmla="*/ 418661 h 502413"/>
            <a:gd name="connsiteX8" fmla="*/ 0 w 2263150"/>
            <a:gd name="connsiteY8" fmla="*/ 83752 h 502413"/>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Lst>
          <a:rect l="l" t="t" r="r" b="b"/>
          <a:pathLst>
            <a:path w="2263150" h="502413">
              <a:moveTo>
                <a:pt x="0" y="83752"/>
              </a:moveTo>
              <a:cubicBezTo>
                <a:pt x="0" y="37497"/>
                <a:pt x="37497" y="0"/>
                <a:pt x="83752" y="0"/>
              </a:cubicBezTo>
              <a:lnTo>
                <a:pt x="2179398" y="0"/>
              </a:lnTo>
              <a:cubicBezTo>
                <a:pt x="2225653" y="0"/>
                <a:pt x="2263150" y="37497"/>
                <a:pt x="2263150" y="83752"/>
              </a:cubicBezTo>
              <a:lnTo>
                <a:pt x="2263150" y="418661"/>
              </a:lnTo>
              <a:cubicBezTo>
                <a:pt x="2263150" y="464916"/>
                <a:pt x="2225653" y="502413"/>
                <a:pt x="2179398" y="502413"/>
              </a:cubicBezTo>
              <a:lnTo>
                <a:pt x="83752" y="502413"/>
              </a:lnTo>
              <a:cubicBezTo>
                <a:pt x="37497" y="502413"/>
                <a:pt x="0" y="464916"/>
                <a:pt x="0" y="418661"/>
              </a:cubicBezTo>
              <a:lnTo>
                <a:pt x="0" y="83752"/>
              </a:lnTo>
              <a:close/>
            </a:path>
          </a:pathLst>
        </a:custGeom>
      </xdr:spPr>
      <xdr:style>
        <a:lnRef idx="2">
          <a:schemeClr val="accent1"/>
        </a:lnRef>
        <a:fillRef idx="1">
          <a:schemeClr val="lt1"/>
        </a:fillRef>
        <a:effectRef idx="0">
          <a:schemeClr val="accent1"/>
        </a:effectRef>
        <a:fontRef idx="minor">
          <a:schemeClr val="dk1"/>
        </a:fontRef>
      </xdr:style>
      <xdr:txBody>
        <a:bodyPr spcFirstLastPara="0" vert="horz" wrap="square" lIns="36000" tIns="72000" rIns="36000" bIns="72000" numCol="1" spcCol="1270" anchor="ctr" anchorCtr="0">
          <a:noAutofit/>
        </a:bodyPr>
        <a:lstStyle>
          <a:defPPr>
            <a:defRPr lang="en-US"/>
          </a:defPPr>
          <a:lvl1pPr algn="l" rtl="0" eaLnBrk="0" fontAlgn="base" hangingPunct="0">
            <a:spcBef>
              <a:spcPct val="0"/>
            </a:spcBef>
            <a:spcAft>
              <a:spcPct val="0"/>
            </a:spcAft>
            <a:defRPr sz="2800" kern="1200">
              <a:solidFill>
                <a:schemeClr val="lt1"/>
              </a:solidFill>
              <a:latin typeface="+mn-lt"/>
              <a:ea typeface="+mn-ea"/>
              <a:cs typeface="+mn-cs"/>
            </a:defRPr>
          </a:lvl1pPr>
          <a:lvl2pPr marL="457200" algn="l" rtl="0" eaLnBrk="0" fontAlgn="base" hangingPunct="0">
            <a:spcBef>
              <a:spcPct val="0"/>
            </a:spcBef>
            <a:spcAft>
              <a:spcPct val="0"/>
            </a:spcAft>
            <a:defRPr sz="2800" kern="1200">
              <a:solidFill>
                <a:schemeClr val="lt1"/>
              </a:solidFill>
              <a:latin typeface="+mn-lt"/>
              <a:ea typeface="+mn-ea"/>
              <a:cs typeface="+mn-cs"/>
            </a:defRPr>
          </a:lvl2pPr>
          <a:lvl3pPr marL="914400" algn="l" rtl="0" eaLnBrk="0" fontAlgn="base" hangingPunct="0">
            <a:spcBef>
              <a:spcPct val="0"/>
            </a:spcBef>
            <a:spcAft>
              <a:spcPct val="0"/>
            </a:spcAft>
            <a:defRPr sz="2800" kern="1200">
              <a:solidFill>
                <a:schemeClr val="lt1"/>
              </a:solidFill>
              <a:latin typeface="+mn-lt"/>
              <a:ea typeface="+mn-ea"/>
              <a:cs typeface="+mn-cs"/>
            </a:defRPr>
          </a:lvl3pPr>
          <a:lvl4pPr marL="1371600" algn="l" rtl="0" eaLnBrk="0" fontAlgn="base" hangingPunct="0">
            <a:spcBef>
              <a:spcPct val="0"/>
            </a:spcBef>
            <a:spcAft>
              <a:spcPct val="0"/>
            </a:spcAft>
            <a:defRPr sz="2800" kern="1200">
              <a:solidFill>
                <a:schemeClr val="lt1"/>
              </a:solidFill>
              <a:latin typeface="+mn-lt"/>
              <a:ea typeface="+mn-ea"/>
              <a:cs typeface="+mn-cs"/>
            </a:defRPr>
          </a:lvl4pPr>
          <a:lvl5pPr marL="1828800" algn="l" rtl="0" eaLnBrk="0" fontAlgn="base" hangingPunct="0">
            <a:spcBef>
              <a:spcPct val="0"/>
            </a:spcBef>
            <a:spcAft>
              <a:spcPct val="0"/>
            </a:spcAft>
            <a:defRPr sz="2800" kern="1200">
              <a:solidFill>
                <a:schemeClr val="lt1"/>
              </a:solidFill>
              <a:latin typeface="+mn-lt"/>
              <a:ea typeface="+mn-ea"/>
              <a:cs typeface="+mn-cs"/>
            </a:defRPr>
          </a:lvl5pPr>
          <a:lvl6pPr marL="2286000" algn="l" defTabSz="914400" rtl="0" eaLnBrk="1" latinLnBrk="0" hangingPunct="1">
            <a:defRPr sz="2800" kern="1200">
              <a:solidFill>
                <a:schemeClr val="lt1"/>
              </a:solidFill>
              <a:latin typeface="+mn-lt"/>
              <a:ea typeface="+mn-ea"/>
              <a:cs typeface="+mn-cs"/>
            </a:defRPr>
          </a:lvl6pPr>
          <a:lvl7pPr marL="2743200" algn="l" defTabSz="914400" rtl="0" eaLnBrk="1" latinLnBrk="0" hangingPunct="1">
            <a:defRPr sz="2800" kern="1200">
              <a:solidFill>
                <a:schemeClr val="lt1"/>
              </a:solidFill>
              <a:latin typeface="+mn-lt"/>
              <a:ea typeface="+mn-ea"/>
              <a:cs typeface="+mn-cs"/>
            </a:defRPr>
          </a:lvl7pPr>
          <a:lvl8pPr marL="3200400" algn="l" defTabSz="914400" rtl="0" eaLnBrk="1" latinLnBrk="0" hangingPunct="1">
            <a:defRPr sz="2800" kern="1200">
              <a:solidFill>
                <a:schemeClr val="lt1"/>
              </a:solidFill>
              <a:latin typeface="+mn-lt"/>
              <a:ea typeface="+mn-ea"/>
              <a:cs typeface="+mn-cs"/>
            </a:defRPr>
          </a:lvl8pPr>
          <a:lvl9pPr marL="3657600" algn="l" defTabSz="914400" rtl="0" eaLnBrk="1" latinLnBrk="0" hangingPunct="1">
            <a:defRPr sz="2800" kern="1200">
              <a:solidFill>
                <a:schemeClr val="lt1"/>
              </a:solidFill>
              <a:latin typeface="+mn-lt"/>
              <a:ea typeface="+mn-ea"/>
              <a:cs typeface="+mn-cs"/>
            </a:defRPr>
          </a:lvl9pPr>
        </a:lstStyle>
        <a:p>
          <a:pPr marL="0" lvl="0" indent="0" algn="l" defTabSz="933450" rtl="0" eaLnBrk="0" fontAlgn="base" hangingPunct="0">
            <a:lnSpc>
              <a:spcPct val="90000"/>
            </a:lnSpc>
            <a:spcBef>
              <a:spcPct val="0"/>
            </a:spcBef>
            <a:spcAft>
              <a:spcPct val="35000"/>
            </a:spcAft>
          </a:pPr>
          <a:r>
            <a:rPr lang="es-ES" sz="1300" kern="1200" baseline="0">
              <a:solidFill>
                <a:srgbClr val="7F7F7F"/>
              </a:solidFill>
              <a:latin typeface="+mn-lt"/>
              <a:ea typeface="+mn-ea"/>
              <a:cs typeface="+mn-cs"/>
            </a:rPr>
            <a:t>   </a:t>
          </a:r>
          <a:r>
            <a:rPr lang="es-ES" sz="1300" kern="1200">
              <a:solidFill>
                <a:srgbClr val="7F7F7F"/>
              </a:solidFill>
              <a:latin typeface="+mn-lt"/>
              <a:ea typeface="+mn-ea"/>
              <a:cs typeface="+mn-cs"/>
            </a:rPr>
            <a:t>Gestión de programas</a:t>
          </a:r>
        </a:p>
      </xdr:txBody>
    </xdr:sp>
    <xdr:clientData/>
  </xdr:twoCellAnchor>
  <xdr:twoCellAnchor>
    <xdr:from>
      <xdr:col>16</xdr:col>
      <xdr:colOff>254000</xdr:colOff>
      <xdr:row>52</xdr:row>
      <xdr:rowOff>63500</xdr:rowOff>
    </xdr:from>
    <xdr:to>
      <xdr:col>20</xdr:col>
      <xdr:colOff>533400</xdr:colOff>
      <xdr:row>61</xdr:row>
      <xdr:rowOff>68611</xdr:rowOff>
    </xdr:to>
    <xdr:grpSp>
      <xdr:nvGrpSpPr>
        <xdr:cNvPr id="11" name="Agrupar 10">
          <a:hlinkClick xmlns:r="http://schemas.openxmlformats.org/officeDocument/2006/relationships" r:id="rId9"/>
          <a:extLst>
            <a:ext uri="{FF2B5EF4-FFF2-40B4-BE49-F238E27FC236}">
              <a16:creationId xmlns:a16="http://schemas.microsoft.com/office/drawing/2014/main" id="{00000000-0008-0000-0000-00000B000000}"/>
            </a:ext>
          </a:extLst>
        </xdr:cNvPr>
        <xdr:cNvGrpSpPr/>
      </xdr:nvGrpSpPr>
      <xdr:grpSpPr>
        <a:xfrm>
          <a:off x="7054850" y="11483975"/>
          <a:ext cx="2041525" cy="1719611"/>
          <a:chOff x="4127501" y="2870200"/>
          <a:chExt cx="2600884" cy="1816822"/>
        </a:xfrm>
      </xdr:grpSpPr>
      <xdr:grpSp>
        <xdr:nvGrpSpPr>
          <xdr:cNvPr id="12" name="Agrupar 11">
            <a:extLst>
              <a:ext uri="{FF2B5EF4-FFF2-40B4-BE49-F238E27FC236}">
                <a16:creationId xmlns:a16="http://schemas.microsoft.com/office/drawing/2014/main" id="{00000000-0008-0000-0000-00000C000000}"/>
              </a:ext>
            </a:extLst>
          </xdr:cNvPr>
          <xdr:cNvGrpSpPr/>
        </xdr:nvGrpSpPr>
        <xdr:grpSpPr>
          <a:xfrm>
            <a:off x="4140200" y="2870200"/>
            <a:ext cx="2588185" cy="1816822"/>
            <a:chOff x="2488656" y="890921"/>
            <a:chExt cx="2588185" cy="1816822"/>
          </a:xfrm>
        </xdr:grpSpPr>
        <xdr:sp macro="" textlink="">
          <xdr:nvSpPr>
            <xdr:cNvPr id="14" name="Forma libre 13">
              <a:extLst>
                <a:ext uri="{FF2B5EF4-FFF2-40B4-BE49-F238E27FC236}">
                  <a16:creationId xmlns:a16="http://schemas.microsoft.com/office/drawing/2014/main" id="{00000000-0008-0000-0000-00000E000000}"/>
                </a:ext>
              </a:extLst>
            </xdr:cNvPr>
            <xdr:cNvSpPr/>
          </xdr:nvSpPr>
          <xdr:spPr>
            <a:xfrm>
              <a:off x="2488656" y="890921"/>
              <a:ext cx="2588184" cy="387426"/>
            </a:xfrm>
            <a:custGeom>
              <a:avLst/>
              <a:gdLst>
                <a:gd name="connsiteX0" fmla="*/ 0 w 2263150"/>
                <a:gd name="connsiteY0" fmla="*/ 83752 h 502413"/>
                <a:gd name="connsiteX1" fmla="*/ 83752 w 2263150"/>
                <a:gd name="connsiteY1" fmla="*/ 0 h 502413"/>
                <a:gd name="connsiteX2" fmla="*/ 2179398 w 2263150"/>
                <a:gd name="connsiteY2" fmla="*/ 0 h 502413"/>
                <a:gd name="connsiteX3" fmla="*/ 2263150 w 2263150"/>
                <a:gd name="connsiteY3" fmla="*/ 83752 h 502413"/>
                <a:gd name="connsiteX4" fmla="*/ 2263150 w 2263150"/>
                <a:gd name="connsiteY4" fmla="*/ 418661 h 502413"/>
                <a:gd name="connsiteX5" fmla="*/ 2179398 w 2263150"/>
                <a:gd name="connsiteY5" fmla="*/ 502413 h 502413"/>
                <a:gd name="connsiteX6" fmla="*/ 83752 w 2263150"/>
                <a:gd name="connsiteY6" fmla="*/ 502413 h 502413"/>
                <a:gd name="connsiteX7" fmla="*/ 0 w 2263150"/>
                <a:gd name="connsiteY7" fmla="*/ 418661 h 502413"/>
                <a:gd name="connsiteX8" fmla="*/ 0 w 2263150"/>
                <a:gd name="connsiteY8" fmla="*/ 83752 h 502413"/>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Lst>
              <a:rect l="l" t="t" r="r" b="b"/>
              <a:pathLst>
                <a:path w="2263150" h="502413">
                  <a:moveTo>
                    <a:pt x="0" y="83752"/>
                  </a:moveTo>
                  <a:cubicBezTo>
                    <a:pt x="0" y="37497"/>
                    <a:pt x="37497" y="0"/>
                    <a:pt x="83752" y="0"/>
                  </a:cubicBezTo>
                  <a:lnTo>
                    <a:pt x="2179398" y="0"/>
                  </a:lnTo>
                  <a:cubicBezTo>
                    <a:pt x="2225653" y="0"/>
                    <a:pt x="2263150" y="37497"/>
                    <a:pt x="2263150" y="83752"/>
                  </a:cubicBezTo>
                  <a:lnTo>
                    <a:pt x="2263150" y="418661"/>
                  </a:lnTo>
                  <a:cubicBezTo>
                    <a:pt x="2263150" y="464916"/>
                    <a:pt x="2225653" y="502413"/>
                    <a:pt x="2179398" y="502413"/>
                  </a:cubicBezTo>
                  <a:lnTo>
                    <a:pt x="83752" y="502413"/>
                  </a:lnTo>
                  <a:cubicBezTo>
                    <a:pt x="37497" y="502413"/>
                    <a:pt x="0" y="464916"/>
                    <a:pt x="0" y="418661"/>
                  </a:cubicBezTo>
                  <a:lnTo>
                    <a:pt x="0" y="83752"/>
                  </a:lnTo>
                  <a:close/>
                </a:path>
              </a:pathLst>
            </a:custGeom>
            <a:ln>
              <a:solidFill>
                <a:srgbClr val="729251"/>
              </a:solidFill>
            </a:ln>
          </xdr:spPr>
          <xdr:style>
            <a:lnRef idx="2">
              <a:schemeClr val="accent2"/>
            </a:lnRef>
            <a:fillRef idx="1">
              <a:schemeClr val="lt1"/>
            </a:fillRef>
            <a:effectRef idx="0">
              <a:schemeClr val="accent2"/>
            </a:effectRef>
            <a:fontRef idx="minor">
              <a:schemeClr val="dk1"/>
            </a:fontRef>
          </xdr:style>
          <xdr:txBody>
            <a:bodyPr spcFirstLastPara="0" vert="horz" wrap="square" lIns="36000" tIns="72000" rIns="36000" bIns="72000" numCol="1" spcCol="1270" anchor="ctr" anchorCtr="0">
              <a:noAutofit/>
            </a:bodyPr>
            <a:lstStyle>
              <a:defPPr>
                <a:defRPr lang="en-US"/>
              </a:defPPr>
              <a:lvl1pPr algn="l" rtl="0" eaLnBrk="0" fontAlgn="base" hangingPunct="0">
                <a:spcBef>
                  <a:spcPct val="0"/>
                </a:spcBef>
                <a:spcAft>
                  <a:spcPct val="0"/>
                </a:spcAft>
                <a:defRPr sz="2800" kern="1200">
                  <a:solidFill>
                    <a:schemeClr val="lt1"/>
                  </a:solidFill>
                  <a:latin typeface="+mn-lt"/>
                  <a:ea typeface="+mn-ea"/>
                  <a:cs typeface="+mn-cs"/>
                </a:defRPr>
              </a:lvl1pPr>
              <a:lvl2pPr marL="457200" algn="l" rtl="0" eaLnBrk="0" fontAlgn="base" hangingPunct="0">
                <a:spcBef>
                  <a:spcPct val="0"/>
                </a:spcBef>
                <a:spcAft>
                  <a:spcPct val="0"/>
                </a:spcAft>
                <a:defRPr sz="2800" kern="1200">
                  <a:solidFill>
                    <a:schemeClr val="lt1"/>
                  </a:solidFill>
                  <a:latin typeface="+mn-lt"/>
                  <a:ea typeface="+mn-ea"/>
                  <a:cs typeface="+mn-cs"/>
                </a:defRPr>
              </a:lvl2pPr>
              <a:lvl3pPr marL="914400" algn="l" rtl="0" eaLnBrk="0" fontAlgn="base" hangingPunct="0">
                <a:spcBef>
                  <a:spcPct val="0"/>
                </a:spcBef>
                <a:spcAft>
                  <a:spcPct val="0"/>
                </a:spcAft>
                <a:defRPr sz="2800" kern="1200">
                  <a:solidFill>
                    <a:schemeClr val="lt1"/>
                  </a:solidFill>
                  <a:latin typeface="+mn-lt"/>
                  <a:ea typeface="+mn-ea"/>
                  <a:cs typeface="+mn-cs"/>
                </a:defRPr>
              </a:lvl3pPr>
              <a:lvl4pPr marL="1371600" algn="l" rtl="0" eaLnBrk="0" fontAlgn="base" hangingPunct="0">
                <a:spcBef>
                  <a:spcPct val="0"/>
                </a:spcBef>
                <a:spcAft>
                  <a:spcPct val="0"/>
                </a:spcAft>
                <a:defRPr sz="2800" kern="1200">
                  <a:solidFill>
                    <a:schemeClr val="lt1"/>
                  </a:solidFill>
                  <a:latin typeface="+mn-lt"/>
                  <a:ea typeface="+mn-ea"/>
                  <a:cs typeface="+mn-cs"/>
                </a:defRPr>
              </a:lvl4pPr>
              <a:lvl5pPr marL="1828800" algn="l" rtl="0" eaLnBrk="0" fontAlgn="base" hangingPunct="0">
                <a:spcBef>
                  <a:spcPct val="0"/>
                </a:spcBef>
                <a:spcAft>
                  <a:spcPct val="0"/>
                </a:spcAft>
                <a:defRPr sz="2800" kern="1200">
                  <a:solidFill>
                    <a:schemeClr val="lt1"/>
                  </a:solidFill>
                  <a:latin typeface="+mn-lt"/>
                  <a:ea typeface="+mn-ea"/>
                  <a:cs typeface="+mn-cs"/>
                </a:defRPr>
              </a:lvl5pPr>
              <a:lvl6pPr marL="2286000" algn="l" defTabSz="914400" rtl="0" eaLnBrk="1" latinLnBrk="0" hangingPunct="1">
                <a:defRPr sz="2800" kern="1200">
                  <a:solidFill>
                    <a:schemeClr val="lt1"/>
                  </a:solidFill>
                  <a:latin typeface="+mn-lt"/>
                  <a:ea typeface="+mn-ea"/>
                  <a:cs typeface="+mn-cs"/>
                </a:defRPr>
              </a:lvl6pPr>
              <a:lvl7pPr marL="2743200" algn="l" defTabSz="914400" rtl="0" eaLnBrk="1" latinLnBrk="0" hangingPunct="1">
                <a:defRPr sz="2800" kern="1200">
                  <a:solidFill>
                    <a:schemeClr val="lt1"/>
                  </a:solidFill>
                  <a:latin typeface="+mn-lt"/>
                  <a:ea typeface="+mn-ea"/>
                  <a:cs typeface="+mn-cs"/>
                </a:defRPr>
              </a:lvl7pPr>
              <a:lvl8pPr marL="3200400" algn="l" defTabSz="914400" rtl="0" eaLnBrk="1" latinLnBrk="0" hangingPunct="1">
                <a:defRPr sz="2800" kern="1200">
                  <a:solidFill>
                    <a:schemeClr val="lt1"/>
                  </a:solidFill>
                  <a:latin typeface="+mn-lt"/>
                  <a:ea typeface="+mn-ea"/>
                  <a:cs typeface="+mn-cs"/>
                </a:defRPr>
              </a:lvl8pPr>
              <a:lvl9pPr marL="3657600" algn="l" defTabSz="914400" rtl="0" eaLnBrk="1" latinLnBrk="0" hangingPunct="1">
                <a:defRPr sz="2800" kern="1200">
                  <a:solidFill>
                    <a:schemeClr val="lt1"/>
                  </a:solidFill>
                  <a:latin typeface="+mn-lt"/>
                  <a:ea typeface="+mn-ea"/>
                  <a:cs typeface="+mn-cs"/>
                </a:defRPr>
              </a:lvl9pPr>
            </a:lstStyle>
            <a:p>
              <a:pPr marL="0" lvl="0" indent="0" algn="l" defTabSz="933450" rtl="0" eaLnBrk="0" fontAlgn="base" hangingPunct="0">
                <a:lnSpc>
                  <a:spcPct val="90000"/>
                </a:lnSpc>
                <a:spcBef>
                  <a:spcPct val="0"/>
                </a:spcBef>
                <a:spcAft>
                  <a:spcPct val="35000"/>
                </a:spcAft>
              </a:pPr>
              <a:r>
                <a:rPr lang="es-ES" sz="1400" kern="1200" baseline="0">
                  <a:solidFill>
                    <a:srgbClr val="7F7F7F"/>
                  </a:solidFill>
                  <a:latin typeface="+mn-lt"/>
                  <a:ea typeface="+mn-ea"/>
                  <a:cs typeface="+mn-cs"/>
                </a:rPr>
                <a:t>   </a:t>
              </a:r>
              <a:r>
                <a:rPr lang="es-ES" sz="1400" kern="1200">
                  <a:solidFill>
                    <a:srgbClr val="7F7F7F"/>
                  </a:solidFill>
                  <a:latin typeface="+mn-lt"/>
                  <a:ea typeface="+mn-ea"/>
                  <a:cs typeface="+mn-cs"/>
                </a:rPr>
                <a:t>Eficacia</a:t>
              </a:r>
            </a:p>
          </xdr:txBody>
        </xdr:sp>
        <xdr:sp macro="" textlink="">
          <xdr:nvSpPr>
            <xdr:cNvPr id="15" name="Forma libre 14">
              <a:extLst>
                <a:ext uri="{FF2B5EF4-FFF2-40B4-BE49-F238E27FC236}">
                  <a16:creationId xmlns:a16="http://schemas.microsoft.com/office/drawing/2014/main" id="{00000000-0008-0000-0000-00000F000000}"/>
                </a:ext>
              </a:extLst>
            </xdr:cNvPr>
            <xdr:cNvSpPr/>
          </xdr:nvSpPr>
          <xdr:spPr>
            <a:xfrm>
              <a:off x="2488657" y="1843849"/>
              <a:ext cx="2588184" cy="387428"/>
            </a:xfrm>
            <a:custGeom>
              <a:avLst/>
              <a:gdLst>
                <a:gd name="connsiteX0" fmla="*/ 0 w 2263150"/>
                <a:gd name="connsiteY0" fmla="*/ 83752 h 502413"/>
                <a:gd name="connsiteX1" fmla="*/ 83752 w 2263150"/>
                <a:gd name="connsiteY1" fmla="*/ 0 h 502413"/>
                <a:gd name="connsiteX2" fmla="*/ 2179398 w 2263150"/>
                <a:gd name="connsiteY2" fmla="*/ 0 h 502413"/>
                <a:gd name="connsiteX3" fmla="*/ 2263150 w 2263150"/>
                <a:gd name="connsiteY3" fmla="*/ 83752 h 502413"/>
                <a:gd name="connsiteX4" fmla="*/ 2263150 w 2263150"/>
                <a:gd name="connsiteY4" fmla="*/ 418661 h 502413"/>
                <a:gd name="connsiteX5" fmla="*/ 2179398 w 2263150"/>
                <a:gd name="connsiteY5" fmla="*/ 502413 h 502413"/>
                <a:gd name="connsiteX6" fmla="*/ 83752 w 2263150"/>
                <a:gd name="connsiteY6" fmla="*/ 502413 h 502413"/>
                <a:gd name="connsiteX7" fmla="*/ 0 w 2263150"/>
                <a:gd name="connsiteY7" fmla="*/ 418661 h 502413"/>
                <a:gd name="connsiteX8" fmla="*/ 0 w 2263150"/>
                <a:gd name="connsiteY8" fmla="*/ 83752 h 502413"/>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Lst>
              <a:rect l="l" t="t" r="r" b="b"/>
              <a:pathLst>
                <a:path w="2263150" h="502413">
                  <a:moveTo>
                    <a:pt x="0" y="83752"/>
                  </a:moveTo>
                  <a:cubicBezTo>
                    <a:pt x="0" y="37497"/>
                    <a:pt x="37497" y="0"/>
                    <a:pt x="83752" y="0"/>
                  </a:cubicBezTo>
                  <a:lnTo>
                    <a:pt x="2179398" y="0"/>
                  </a:lnTo>
                  <a:cubicBezTo>
                    <a:pt x="2225653" y="0"/>
                    <a:pt x="2263150" y="37497"/>
                    <a:pt x="2263150" y="83752"/>
                  </a:cubicBezTo>
                  <a:lnTo>
                    <a:pt x="2263150" y="418661"/>
                  </a:lnTo>
                  <a:cubicBezTo>
                    <a:pt x="2263150" y="464916"/>
                    <a:pt x="2225653" y="502413"/>
                    <a:pt x="2179398" y="502413"/>
                  </a:cubicBezTo>
                  <a:lnTo>
                    <a:pt x="83752" y="502413"/>
                  </a:lnTo>
                  <a:cubicBezTo>
                    <a:pt x="37497" y="502413"/>
                    <a:pt x="0" y="464916"/>
                    <a:pt x="0" y="418661"/>
                  </a:cubicBezTo>
                  <a:lnTo>
                    <a:pt x="0" y="83752"/>
                  </a:lnTo>
                  <a:close/>
                </a:path>
              </a:pathLst>
            </a:custGeom>
            <a:ln>
              <a:solidFill>
                <a:srgbClr val="729251"/>
              </a:solidFill>
            </a:ln>
          </xdr:spPr>
          <xdr:style>
            <a:lnRef idx="2">
              <a:schemeClr val="accent2"/>
            </a:lnRef>
            <a:fillRef idx="1">
              <a:schemeClr val="lt1"/>
            </a:fillRef>
            <a:effectRef idx="0">
              <a:schemeClr val="accent2"/>
            </a:effectRef>
            <a:fontRef idx="minor">
              <a:schemeClr val="dk1"/>
            </a:fontRef>
          </xdr:style>
          <xdr:txBody>
            <a:bodyPr spcFirstLastPara="0" vert="horz" wrap="square" lIns="36000" tIns="72000" rIns="36000" bIns="72000" numCol="1" spcCol="1270" anchor="ctr" anchorCtr="0">
              <a:noAutofit/>
            </a:bodyPr>
            <a:lstStyle>
              <a:defPPr>
                <a:defRPr lang="en-US"/>
              </a:defPPr>
              <a:lvl1pPr algn="l" rtl="0" eaLnBrk="0" fontAlgn="base" hangingPunct="0">
                <a:spcBef>
                  <a:spcPct val="0"/>
                </a:spcBef>
                <a:spcAft>
                  <a:spcPct val="0"/>
                </a:spcAft>
                <a:defRPr sz="2800" kern="1200">
                  <a:solidFill>
                    <a:schemeClr val="lt1"/>
                  </a:solidFill>
                  <a:latin typeface="+mn-lt"/>
                  <a:ea typeface="+mn-ea"/>
                  <a:cs typeface="+mn-cs"/>
                </a:defRPr>
              </a:lvl1pPr>
              <a:lvl2pPr marL="457200" algn="l" rtl="0" eaLnBrk="0" fontAlgn="base" hangingPunct="0">
                <a:spcBef>
                  <a:spcPct val="0"/>
                </a:spcBef>
                <a:spcAft>
                  <a:spcPct val="0"/>
                </a:spcAft>
                <a:defRPr sz="2800" kern="1200">
                  <a:solidFill>
                    <a:schemeClr val="lt1"/>
                  </a:solidFill>
                  <a:latin typeface="+mn-lt"/>
                  <a:ea typeface="+mn-ea"/>
                  <a:cs typeface="+mn-cs"/>
                </a:defRPr>
              </a:lvl2pPr>
              <a:lvl3pPr marL="914400" algn="l" rtl="0" eaLnBrk="0" fontAlgn="base" hangingPunct="0">
                <a:spcBef>
                  <a:spcPct val="0"/>
                </a:spcBef>
                <a:spcAft>
                  <a:spcPct val="0"/>
                </a:spcAft>
                <a:defRPr sz="2800" kern="1200">
                  <a:solidFill>
                    <a:schemeClr val="lt1"/>
                  </a:solidFill>
                  <a:latin typeface="+mn-lt"/>
                  <a:ea typeface="+mn-ea"/>
                  <a:cs typeface="+mn-cs"/>
                </a:defRPr>
              </a:lvl3pPr>
              <a:lvl4pPr marL="1371600" algn="l" rtl="0" eaLnBrk="0" fontAlgn="base" hangingPunct="0">
                <a:spcBef>
                  <a:spcPct val="0"/>
                </a:spcBef>
                <a:spcAft>
                  <a:spcPct val="0"/>
                </a:spcAft>
                <a:defRPr sz="2800" kern="1200">
                  <a:solidFill>
                    <a:schemeClr val="lt1"/>
                  </a:solidFill>
                  <a:latin typeface="+mn-lt"/>
                  <a:ea typeface="+mn-ea"/>
                  <a:cs typeface="+mn-cs"/>
                </a:defRPr>
              </a:lvl4pPr>
              <a:lvl5pPr marL="1828800" algn="l" rtl="0" eaLnBrk="0" fontAlgn="base" hangingPunct="0">
                <a:spcBef>
                  <a:spcPct val="0"/>
                </a:spcBef>
                <a:spcAft>
                  <a:spcPct val="0"/>
                </a:spcAft>
                <a:defRPr sz="2800" kern="1200">
                  <a:solidFill>
                    <a:schemeClr val="lt1"/>
                  </a:solidFill>
                  <a:latin typeface="+mn-lt"/>
                  <a:ea typeface="+mn-ea"/>
                  <a:cs typeface="+mn-cs"/>
                </a:defRPr>
              </a:lvl5pPr>
              <a:lvl6pPr marL="2286000" algn="l" defTabSz="914400" rtl="0" eaLnBrk="1" latinLnBrk="0" hangingPunct="1">
                <a:defRPr sz="2800" kern="1200">
                  <a:solidFill>
                    <a:schemeClr val="lt1"/>
                  </a:solidFill>
                  <a:latin typeface="+mn-lt"/>
                  <a:ea typeface="+mn-ea"/>
                  <a:cs typeface="+mn-cs"/>
                </a:defRPr>
              </a:lvl6pPr>
              <a:lvl7pPr marL="2743200" algn="l" defTabSz="914400" rtl="0" eaLnBrk="1" latinLnBrk="0" hangingPunct="1">
                <a:defRPr sz="2800" kern="1200">
                  <a:solidFill>
                    <a:schemeClr val="lt1"/>
                  </a:solidFill>
                  <a:latin typeface="+mn-lt"/>
                  <a:ea typeface="+mn-ea"/>
                  <a:cs typeface="+mn-cs"/>
                </a:defRPr>
              </a:lvl7pPr>
              <a:lvl8pPr marL="3200400" algn="l" defTabSz="914400" rtl="0" eaLnBrk="1" latinLnBrk="0" hangingPunct="1">
                <a:defRPr sz="2800" kern="1200">
                  <a:solidFill>
                    <a:schemeClr val="lt1"/>
                  </a:solidFill>
                  <a:latin typeface="+mn-lt"/>
                  <a:ea typeface="+mn-ea"/>
                  <a:cs typeface="+mn-cs"/>
                </a:defRPr>
              </a:lvl8pPr>
              <a:lvl9pPr marL="3657600" algn="l" defTabSz="914400" rtl="0" eaLnBrk="1" latinLnBrk="0" hangingPunct="1">
                <a:defRPr sz="2800" kern="1200">
                  <a:solidFill>
                    <a:schemeClr val="lt1"/>
                  </a:solidFill>
                  <a:latin typeface="+mn-lt"/>
                  <a:ea typeface="+mn-ea"/>
                  <a:cs typeface="+mn-cs"/>
                </a:defRPr>
              </a:lvl9pPr>
            </a:lstStyle>
            <a:p>
              <a:pPr marL="0" lvl="0" indent="0" algn="l" defTabSz="933450" rtl="0" eaLnBrk="0" fontAlgn="base" hangingPunct="0">
                <a:lnSpc>
                  <a:spcPct val="90000"/>
                </a:lnSpc>
                <a:spcBef>
                  <a:spcPct val="0"/>
                </a:spcBef>
                <a:spcAft>
                  <a:spcPct val="35000"/>
                </a:spcAft>
              </a:pPr>
              <a:r>
                <a:rPr lang="es-ES" sz="1400" kern="1200" baseline="0">
                  <a:solidFill>
                    <a:srgbClr val="7F7F7F"/>
                  </a:solidFill>
                  <a:latin typeface="+mn-lt"/>
                  <a:ea typeface="+mn-ea"/>
                  <a:cs typeface="+mn-cs"/>
                </a:rPr>
                <a:t>   </a:t>
              </a:r>
              <a:r>
                <a:rPr lang="es-ES" sz="1400" kern="1200">
                  <a:solidFill>
                    <a:srgbClr val="7F7F7F"/>
                  </a:solidFill>
                  <a:latin typeface="+mn-lt"/>
                  <a:ea typeface="+mn-ea"/>
                  <a:cs typeface="+mn-cs"/>
                </a:rPr>
                <a:t>Relevancia</a:t>
              </a:r>
            </a:p>
          </xdr:txBody>
        </xdr:sp>
        <xdr:sp macro="" textlink="">
          <xdr:nvSpPr>
            <xdr:cNvPr id="16" name="Forma libre 15">
              <a:extLst>
                <a:ext uri="{FF2B5EF4-FFF2-40B4-BE49-F238E27FC236}">
                  <a16:creationId xmlns:a16="http://schemas.microsoft.com/office/drawing/2014/main" id="{00000000-0008-0000-0000-000010000000}"/>
                </a:ext>
              </a:extLst>
            </xdr:cNvPr>
            <xdr:cNvSpPr/>
          </xdr:nvSpPr>
          <xdr:spPr>
            <a:xfrm>
              <a:off x="2488657" y="2320315"/>
              <a:ext cx="2588184" cy="387428"/>
            </a:xfrm>
            <a:custGeom>
              <a:avLst/>
              <a:gdLst>
                <a:gd name="connsiteX0" fmla="*/ 0 w 2263150"/>
                <a:gd name="connsiteY0" fmla="*/ 83752 h 502413"/>
                <a:gd name="connsiteX1" fmla="*/ 83752 w 2263150"/>
                <a:gd name="connsiteY1" fmla="*/ 0 h 502413"/>
                <a:gd name="connsiteX2" fmla="*/ 2179398 w 2263150"/>
                <a:gd name="connsiteY2" fmla="*/ 0 h 502413"/>
                <a:gd name="connsiteX3" fmla="*/ 2263150 w 2263150"/>
                <a:gd name="connsiteY3" fmla="*/ 83752 h 502413"/>
                <a:gd name="connsiteX4" fmla="*/ 2263150 w 2263150"/>
                <a:gd name="connsiteY4" fmla="*/ 418661 h 502413"/>
                <a:gd name="connsiteX5" fmla="*/ 2179398 w 2263150"/>
                <a:gd name="connsiteY5" fmla="*/ 502413 h 502413"/>
                <a:gd name="connsiteX6" fmla="*/ 83752 w 2263150"/>
                <a:gd name="connsiteY6" fmla="*/ 502413 h 502413"/>
                <a:gd name="connsiteX7" fmla="*/ 0 w 2263150"/>
                <a:gd name="connsiteY7" fmla="*/ 418661 h 502413"/>
                <a:gd name="connsiteX8" fmla="*/ 0 w 2263150"/>
                <a:gd name="connsiteY8" fmla="*/ 83752 h 502413"/>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Lst>
              <a:rect l="l" t="t" r="r" b="b"/>
              <a:pathLst>
                <a:path w="2263150" h="502413">
                  <a:moveTo>
                    <a:pt x="0" y="83752"/>
                  </a:moveTo>
                  <a:cubicBezTo>
                    <a:pt x="0" y="37497"/>
                    <a:pt x="37497" y="0"/>
                    <a:pt x="83752" y="0"/>
                  </a:cubicBezTo>
                  <a:lnTo>
                    <a:pt x="2179398" y="0"/>
                  </a:lnTo>
                  <a:cubicBezTo>
                    <a:pt x="2225653" y="0"/>
                    <a:pt x="2263150" y="37497"/>
                    <a:pt x="2263150" y="83752"/>
                  </a:cubicBezTo>
                  <a:lnTo>
                    <a:pt x="2263150" y="418661"/>
                  </a:lnTo>
                  <a:cubicBezTo>
                    <a:pt x="2263150" y="464916"/>
                    <a:pt x="2225653" y="502413"/>
                    <a:pt x="2179398" y="502413"/>
                  </a:cubicBezTo>
                  <a:lnTo>
                    <a:pt x="83752" y="502413"/>
                  </a:lnTo>
                  <a:cubicBezTo>
                    <a:pt x="37497" y="502413"/>
                    <a:pt x="0" y="464916"/>
                    <a:pt x="0" y="418661"/>
                  </a:cubicBezTo>
                  <a:lnTo>
                    <a:pt x="0" y="83752"/>
                  </a:lnTo>
                  <a:close/>
                </a:path>
              </a:pathLst>
            </a:custGeom>
            <a:ln>
              <a:solidFill>
                <a:srgbClr val="729251"/>
              </a:solidFill>
            </a:ln>
          </xdr:spPr>
          <xdr:style>
            <a:lnRef idx="2">
              <a:schemeClr val="accent2"/>
            </a:lnRef>
            <a:fillRef idx="1">
              <a:schemeClr val="lt1"/>
            </a:fillRef>
            <a:effectRef idx="0">
              <a:schemeClr val="accent2"/>
            </a:effectRef>
            <a:fontRef idx="minor">
              <a:schemeClr val="dk1"/>
            </a:fontRef>
          </xdr:style>
          <xdr:txBody>
            <a:bodyPr spcFirstLastPara="0" vert="horz" wrap="square" lIns="36000" tIns="72000" rIns="36000" bIns="72000" numCol="1" spcCol="1270" anchor="ctr" anchorCtr="0">
              <a:noAutofit/>
            </a:bodyPr>
            <a:lstStyle>
              <a:defPPr>
                <a:defRPr lang="en-US"/>
              </a:defPPr>
              <a:lvl1pPr algn="l" rtl="0" eaLnBrk="0" fontAlgn="base" hangingPunct="0">
                <a:spcBef>
                  <a:spcPct val="0"/>
                </a:spcBef>
                <a:spcAft>
                  <a:spcPct val="0"/>
                </a:spcAft>
                <a:defRPr sz="2800" kern="1200">
                  <a:solidFill>
                    <a:schemeClr val="lt1"/>
                  </a:solidFill>
                  <a:latin typeface="+mn-lt"/>
                  <a:ea typeface="+mn-ea"/>
                  <a:cs typeface="+mn-cs"/>
                </a:defRPr>
              </a:lvl1pPr>
              <a:lvl2pPr marL="457200" algn="l" rtl="0" eaLnBrk="0" fontAlgn="base" hangingPunct="0">
                <a:spcBef>
                  <a:spcPct val="0"/>
                </a:spcBef>
                <a:spcAft>
                  <a:spcPct val="0"/>
                </a:spcAft>
                <a:defRPr sz="2800" kern="1200">
                  <a:solidFill>
                    <a:schemeClr val="lt1"/>
                  </a:solidFill>
                  <a:latin typeface="+mn-lt"/>
                  <a:ea typeface="+mn-ea"/>
                  <a:cs typeface="+mn-cs"/>
                </a:defRPr>
              </a:lvl2pPr>
              <a:lvl3pPr marL="914400" algn="l" rtl="0" eaLnBrk="0" fontAlgn="base" hangingPunct="0">
                <a:spcBef>
                  <a:spcPct val="0"/>
                </a:spcBef>
                <a:spcAft>
                  <a:spcPct val="0"/>
                </a:spcAft>
                <a:defRPr sz="2800" kern="1200">
                  <a:solidFill>
                    <a:schemeClr val="lt1"/>
                  </a:solidFill>
                  <a:latin typeface="+mn-lt"/>
                  <a:ea typeface="+mn-ea"/>
                  <a:cs typeface="+mn-cs"/>
                </a:defRPr>
              </a:lvl3pPr>
              <a:lvl4pPr marL="1371600" algn="l" rtl="0" eaLnBrk="0" fontAlgn="base" hangingPunct="0">
                <a:spcBef>
                  <a:spcPct val="0"/>
                </a:spcBef>
                <a:spcAft>
                  <a:spcPct val="0"/>
                </a:spcAft>
                <a:defRPr sz="2800" kern="1200">
                  <a:solidFill>
                    <a:schemeClr val="lt1"/>
                  </a:solidFill>
                  <a:latin typeface="+mn-lt"/>
                  <a:ea typeface="+mn-ea"/>
                  <a:cs typeface="+mn-cs"/>
                </a:defRPr>
              </a:lvl4pPr>
              <a:lvl5pPr marL="1828800" algn="l" rtl="0" eaLnBrk="0" fontAlgn="base" hangingPunct="0">
                <a:spcBef>
                  <a:spcPct val="0"/>
                </a:spcBef>
                <a:spcAft>
                  <a:spcPct val="0"/>
                </a:spcAft>
                <a:defRPr sz="2800" kern="1200">
                  <a:solidFill>
                    <a:schemeClr val="lt1"/>
                  </a:solidFill>
                  <a:latin typeface="+mn-lt"/>
                  <a:ea typeface="+mn-ea"/>
                  <a:cs typeface="+mn-cs"/>
                </a:defRPr>
              </a:lvl5pPr>
              <a:lvl6pPr marL="2286000" algn="l" defTabSz="914400" rtl="0" eaLnBrk="1" latinLnBrk="0" hangingPunct="1">
                <a:defRPr sz="2800" kern="1200">
                  <a:solidFill>
                    <a:schemeClr val="lt1"/>
                  </a:solidFill>
                  <a:latin typeface="+mn-lt"/>
                  <a:ea typeface="+mn-ea"/>
                  <a:cs typeface="+mn-cs"/>
                </a:defRPr>
              </a:lvl6pPr>
              <a:lvl7pPr marL="2743200" algn="l" defTabSz="914400" rtl="0" eaLnBrk="1" latinLnBrk="0" hangingPunct="1">
                <a:defRPr sz="2800" kern="1200">
                  <a:solidFill>
                    <a:schemeClr val="lt1"/>
                  </a:solidFill>
                  <a:latin typeface="+mn-lt"/>
                  <a:ea typeface="+mn-ea"/>
                  <a:cs typeface="+mn-cs"/>
                </a:defRPr>
              </a:lvl7pPr>
              <a:lvl8pPr marL="3200400" algn="l" defTabSz="914400" rtl="0" eaLnBrk="1" latinLnBrk="0" hangingPunct="1">
                <a:defRPr sz="2800" kern="1200">
                  <a:solidFill>
                    <a:schemeClr val="lt1"/>
                  </a:solidFill>
                  <a:latin typeface="+mn-lt"/>
                  <a:ea typeface="+mn-ea"/>
                  <a:cs typeface="+mn-cs"/>
                </a:defRPr>
              </a:lvl8pPr>
              <a:lvl9pPr marL="3657600" algn="l" defTabSz="914400" rtl="0" eaLnBrk="1" latinLnBrk="0" hangingPunct="1">
                <a:defRPr sz="2800" kern="1200">
                  <a:solidFill>
                    <a:schemeClr val="lt1"/>
                  </a:solidFill>
                  <a:latin typeface="+mn-lt"/>
                  <a:ea typeface="+mn-ea"/>
                  <a:cs typeface="+mn-cs"/>
                </a:defRPr>
              </a:lvl9pPr>
            </a:lstStyle>
            <a:p>
              <a:pPr marL="0" lvl="0" indent="0" algn="l" defTabSz="933450" rtl="0" eaLnBrk="0" fontAlgn="base" hangingPunct="0">
                <a:lnSpc>
                  <a:spcPct val="90000"/>
                </a:lnSpc>
                <a:spcBef>
                  <a:spcPct val="0"/>
                </a:spcBef>
                <a:spcAft>
                  <a:spcPct val="35000"/>
                </a:spcAft>
              </a:pPr>
              <a:r>
                <a:rPr lang="es-ES" sz="1400" kern="1200" baseline="0">
                  <a:solidFill>
                    <a:srgbClr val="7F7F7F"/>
                  </a:solidFill>
                  <a:latin typeface="+mn-lt"/>
                  <a:ea typeface="+mn-ea"/>
                  <a:cs typeface="+mn-cs"/>
                </a:rPr>
                <a:t>   </a:t>
              </a:r>
              <a:r>
                <a:rPr lang="es-ES" sz="1400" kern="1200">
                  <a:solidFill>
                    <a:srgbClr val="7F7F7F"/>
                  </a:solidFill>
                  <a:latin typeface="+mn-lt"/>
                  <a:ea typeface="+mn-ea"/>
                  <a:cs typeface="+mn-cs"/>
                </a:rPr>
                <a:t>Sostenibilidad </a:t>
              </a:r>
            </a:p>
          </xdr:txBody>
        </xdr:sp>
      </xdr:grpSp>
      <xdr:sp macro="" textlink="">
        <xdr:nvSpPr>
          <xdr:cNvPr id="13" name="Forma libre 12">
            <a:extLst>
              <a:ext uri="{FF2B5EF4-FFF2-40B4-BE49-F238E27FC236}">
                <a16:creationId xmlns:a16="http://schemas.microsoft.com/office/drawing/2014/main" id="{00000000-0008-0000-0000-00000D000000}"/>
              </a:ext>
            </a:extLst>
          </xdr:cNvPr>
          <xdr:cNvSpPr/>
        </xdr:nvSpPr>
        <xdr:spPr>
          <a:xfrm>
            <a:off x="4127501" y="3355461"/>
            <a:ext cx="2588183" cy="387428"/>
          </a:xfrm>
          <a:custGeom>
            <a:avLst/>
            <a:gdLst>
              <a:gd name="connsiteX0" fmla="*/ 0 w 2263150"/>
              <a:gd name="connsiteY0" fmla="*/ 83752 h 502413"/>
              <a:gd name="connsiteX1" fmla="*/ 83752 w 2263150"/>
              <a:gd name="connsiteY1" fmla="*/ 0 h 502413"/>
              <a:gd name="connsiteX2" fmla="*/ 2179398 w 2263150"/>
              <a:gd name="connsiteY2" fmla="*/ 0 h 502413"/>
              <a:gd name="connsiteX3" fmla="*/ 2263150 w 2263150"/>
              <a:gd name="connsiteY3" fmla="*/ 83752 h 502413"/>
              <a:gd name="connsiteX4" fmla="*/ 2263150 w 2263150"/>
              <a:gd name="connsiteY4" fmla="*/ 418661 h 502413"/>
              <a:gd name="connsiteX5" fmla="*/ 2179398 w 2263150"/>
              <a:gd name="connsiteY5" fmla="*/ 502413 h 502413"/>
              <a:gd name="connsiteX6" fmla="*/ 83752 w 2263150"/>
              <a:gd name="connsiteY6" fmla="*/ 502413 h 502413"/>
              <a:gd name="connsiteX7" fmla="*/ 0 w 2263150"/>
              <a:gd name="connsiteY7" fmla="*/ 418661 h 502413"/>
              <a:gd name="connsiteX8" fmla="*/ 0 w 2263150"/>
              <a:gd name="connsiteY8" fmla="*/ 83752 h 502413"/>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Lst>
            <a:rect l="l" t="t" r="r" b="b"/>
            <a:pathLst>
              <a:path w="2263150" h="502413">
                <a:moveTo>
                  <a:pt x="0" y="83752"/>
                </a:moveTo>
                <a:cubicBezTo>
                  <a:pt x="0" y="37497"/>
                  <a:pt x="37497" y="0"/>
                  <a:pt x="83752" y="0"/>
                </a:cubicBezTo>
                <a:lnTo>
                  <a:pt x="2179398" y="0"/>
                </a:lnTo>
                <a:cubicBezTo>
                  <a:pt x="2225653" y="0"/>
                  <a:pt x="2263150" y="37497"/>
                  <a:pt x="2263150" y="83752"/>
                </a:cubicBezTo>
                <a:lnTo>
                  <a:pt x="2263150" y="418661"/>
                </a:lnTo>
                <a:cubicBezTo>
                  <a:pt x="2263150" y="464916"/>
                  <a:pt x="2225653" y="502413"/>
                  <a:pt x="2179398" y="502413"/>
                </a:cubicBezTo>
                <a:lnTo>
                  <a:pt x="83752" y="502413"/>
                </a:lnTo>
                <a:cubicBezTo>
                  <a:pt x="37497" y="502413"/>
                  <a:pt x="0" y="464916"/>
                  <a:pt x="0" y="418661"/>
                </a:cubicBezTo>
                <a:lnTo>
                  <a:pt x="0" y="83752"/>
                </a:lnTo>
                <a:close/>
              </a:path>
            </a:pathLst>
          </a:custGeom>
          <a:ln>
            <a:solidFill>
              <a:srgbClr val="729251"/>
            </a:solidFill>
          </a:ln>
        </xdr:spPr>
        <xdr:style>
          <a:lnRef idx="2">
            <a:schemeClr val="accent2"/>
          </a:lnRef>
          <a:fillRef idx="1">
            <a:schemeClr val="lt1"/>
          </a:fillRef>
          <a:effectRef idx="0">
            <a:schemeClr val="accent2"/>
          </a:effectRef>
          <a:fontRef idx="minor">
            <a:schemeClr val="dk1"/>
          </a:fontRef>
        </xdr:style>
        <xdr:txBody>
          <a:bodyPr spcFirstLastPara="0" vert="horz" wrap="square" lIns="36000" tIns="72000" rIns="36000" bIns="72000" numCol="1" spcCol="1270" anchor="ctr" anchorCtr="0">
            <a:noAutofit/>
          </a:bodyPr>
          <a:lstStyle>
            <a:defPPr>
              <a:defRPr lang="en-US"/>
            </a:defPPr>
            <a:lvl1pPr algn="l" rtl="0" eaLnBrk="0" fontAlgn="base" hangingPunct="0">
              <a:spcBef>
                <a:spcPct val="0"/>
              </a:spcBef>
              <a:spcAft>
                <a:spcPct val="0"/>
              </a:spcAft>
              <a:defRPr sz="2800" kern="1200">
                <a:solidFill>
                  <a:schemeClr val="lt1"/>
                </a:solidFill>
                <a:latin typeface="+mn-lt"/>
                <a:ea typeface="+mn-ea"/>
                <a:cs typeface="+mn-cs"/>
              </a:defRPr>
            </a:lvl1pPr>
            <a:lvl2pPr marL="457200" algn="l" rtl="0" eaLnBrk="0" fontAlgn="base" hangingPunct="0">
              <a:spcBef>
                <a:spcPct val="0"/>
              </a:spcBef>
              <a:spcAft>
                <a:spcPct val="0"/>
              </a:spcAft>
              <a:defRPr sz="2800" kern="1200">
                <a:solidFill>
                  <a:schemeClr val="lt1"/>
                </a:solidFill>
                <a:latin typeface="+mn-lt"/>
                <a:ea typeface="+mn-ea"/>
                <a:cs typeface="+mn-cs"/>
              </a:defRPr>
            </a:lvl2pPr>
            <a:lvl3pPr marL="914400" algn="l" rtl="0" eaLnBrk="0" fontAlgn="base" hangingPunct="0">
              <a:spcBef>
                <a:spcPct val="0"/>
              </a:spcBef>
              <a:spcAft>
                <a:spcPct val="0"/>
              </a:spcAft>
              <a:defRPr sz="2800" kern="1200">
                <a:solidFill>
                  <a:schemeClr val="lt1"/>
                </a:solidFill>
                <a:latin typeface="+mn-lt"/>
                <a:ea typeface="+mn-ea"/>
                <a:cs typeface="+mn-cs"/>
              </a:defRPr>
            </a:lvl3pPr>
            <a:lvl4pPr marL="1371600" algn="l" rtl="0" eaLnBrk="0" fontAlgn="base" hangingPunct="0">
              <a:spcBef>
                <a:spcPct val="0"/>
              </a:spcBef>
              <a:spcAft>
                <a:spcPct val="0"/>
              </a:spcAft>
              <a:defRPr sz="2800" kern="1200">
                <a:solidFill>
                  <a:schemeClr val="lt1"/>
                </a:solidFill>
                <a:latin typeface="+mn-lt"/>
                <a:ea typeface="+mn-ea"/>
                <a:cs typeface="+mn-cs"/>
              </a:defRPr>
            </a:lvl4pPr>
            <a:lvl5pPr marL="1828800" algn="l" rtl="0" eaLnBrk="0" fontAlgn="base" hangingPunct="0">
              <a:spcBef>
                <a:spcPct val="0"/>
              </a:spcBef>
              <a:spcAft>
                <a:spcPct val="0"/>
              </a:spcAft>
              <a:defRPr sz="2800" kern="1200">
                <a:solidFill>
                  <a:schemeClr val="lt1"/>
                </a:solidFill>
                <a:latin typeface="+mn-lt"/>
                <a:ea typeface="+mn-ea"/>
                <a:cs typeface="+mn-cs"/>
              </a:defRPr>
            </a:lvl5pPr>
            <a:lvl6pPr marL="2286000" algn="l" defTabSz="914400" rtl="0" eaLnBrk="1" latinLnBrk="0" hangingPunct="1">
              <a:defRPr sz="2800" kern="1200">
                <a:solidFill>
                  <a:schemeClr val="lt1"/>
                </a:solidFill>
                <a:latin typeface="+mn-lt"/>
                <a:ea typeface="+mn-ea"/>
                <a:cs typeface="+mn-cs"/>
              </a:defRPr>
            </a:lvl6pPr>
            <a:lvl7pPr marL="2743200" algn="l" defTabSz="914400" rtl="0" eaLnBrk="1" latinLnBrk="0" hangingPunct="1">
              <a:defRPr sz="2800" kern="1200">
                <a:solidFill>
                  <a:schemeClr val="lt1"/>
                </a:solidFill>
                <a:latin typeface="+mn-lt"/>
                <a:ea typeface="+mn-ea"/>
                <a:cs typeface="+mn-cs"/>
              </a:defRPr>
            </a:lvl7pPr>
            <a:lvl8pPr marL="3200400" algn="l" defTabSz="914400" rtl="0" eaLnBrk="1" latinLnBrk="0" hangingPunct="1">
              <a:defRPr sz="2800" kern="1200">
                <a:solidFill>
                  <a:schemeClr val="lt1"/>
                </a:solidFill>
                <a:latin typeface="+mn-lt"/>
                <a:ea typeface="+mn-ea"/>
                <a:cs typeface="+mn-cs"/>
              </a:defRPr>
            </a:lvl8pPr>
            <a:lvl9pPr marL="3657600" algn="l" defTabSz="914400" rtl="0" eaLnBrk="1" latinLnBrk="0" hangingPunct="1">
              <a:defRPr sz="2800" kern="1200">
                <a:solidFill>
                  <a:schemeClr val="lt1"/>
                </a:solidFill>
                <a:latin typeface="+mn-lt"/>
                <a:ea typeface="+mn-ea"/>
                <a:cs typeface="+mn-cs"/>
              </a:defRPr>
            </a:lvl9pPr>
          </a:lstStyle>
          <a:p>
            <a:pPr marL="0" lvl="0" indent="0" algn="l" defTabSz="933450" rtl="0" eaLnBrk="0" fontAlgn="base" hangingPunct="0">
              <a:lnSpc>
                <a:spcPct val="90000"/>
              </a:lnSpc>
              <a:spcBef>
                <a:spcPct val="0"/>
              </a:spcBef>
              <a:spcAft>
                <a:spcPct val="35000"/>
              </a:spcAft>
            </a:pPr>
            <a:r>
              <a:rPr lang="es-ES" sz="1400" kern="1200" baseline="0">
                <a:solidFill>
                  <a:srgbClr val="7F7F7F"/>
                </a:solidFill>
                <a:latin typeface="+mn-lt"/>
                <a:ea typeface="+mn-ea"/>
                <a:cs typeface="+mn-cs"/>
              </a:rPr>
              <a:t>   </a:t>
            </a:r>
            <a:r>
              <a:rPr lang="es-ES" sz="1400" kern="1200">
                <a:solidFill>
                  <a:srgbClr val="7F7F7F"/>
                </a:solidFill>
                <a:latin typeface="+mn-lt"/>
                <a:ea typeface="+mn-ea"/>
                <a:cs typeface="+mn-cs"/>
              </a:rPr>
              <a:t>Eficiencia</a:t>
            </a:r>
          </a:p>
        </xdr:txBody>
      </xdr:sp>
    </xdr:grpSp>
    <xdr:clientData/>
  </xdr:twoCellAnchor>
  <xdr:twoCellAnchor>
    <xdr:from>
      <xdr:col>6</xdr:col>
      <xdr:colOff>593470</xdr:colOff>
      <xdr:row>42</xdr:row>
      <xdr:rowOff>172605</xdr:rowOff>
    </xdr:from>
    <xdr:to>
      <xdr:col>7</xdr:col>
      <xdr:colOff>102669</xdr:colOff>
      <xdr:row>46</xdr:row>
      <xdr:rowOff>76200</xdr:rowOff>
    </xdr:to>
    <xdr:sp macro="" textlink="">
      <xdr:nvSpPr>
        <xdr:cNvPr id="17" name="Rectángulo redondeado 16">
          <a:hlinkClick xmlns:r="http://schemas.openxmlformats.org/officeDocument/2006/relationships" r:id="rId10"/>
          <a:extLst>
            <a:ext uri="{FF2B5EF4-FFF2-40B4-BE49-F238E27FC236}">
              <a16:creationId xmlns:a16="http://schemas.microsoft.com/office/drawing/2014/main" id="{00000000-0008-0000-0000-000011000000}"/>
            </a:ext>
          </a:extLst>
        </xdr:cNvPr>
        <xdr:cNvSpPr/>
      </xdr:nvSpPr>
      <xdr:spPr>
        <a:xfrm>
          <a:off x="2866770" y="20581505"/>
          <a:ext cx="575999" cy="614795"/>
        </a:xfrm>
        <a:prstGeom prst="roundRect">
          <a:avLst>
            <a:gd name="adj" fmla="val 0"/>
          </a:avLst>
        </a:prstGeom>
        <a:blipFill>
          <a:blip xmlns:r="http://schemas.openxmlformats.org/officeDocument/2006/relationships" r:embed="rId11">
            <a:grayscl/>
            <a:extLst>
              <a:ext uri="{28A0092B-C50C-407E-A947-70E740481C1C}">
                <a14:useLocalDpi xmlns:a14="http://schemas.microsoft.com/office/drawing/2010/main" val="0"/>
              </a:ext>
            </a:extLst>
          </a:blip>
          <a:srcRect/>
          <a:stretch>
            <a:fillRect l="-1000" r="-1000"/>
          </a:stretch>
        </a:blipFill>
      </xdr:spPr>
      <xdr:style>
        <a:lnRef idx="0">
          <a:schemeClr val="lt1">
            <a:hueOff val="0"/>
            <a:satOff val="0"/>
            <a:lumOff val="0"/>
            <a:alphaOff val="0"/>
          </a:schemeClr>
        </a:lnRef>
        <a:fillRef idx="3">
          <a:scrgbClr r="0" g="0" b="0"/>
        </a:fillRef>
        <a:effectRef idx="2">
          <a:schemeClr val="accent1">
            <a:hueOff val="0"/>
            <a:satOff val="0"/>
            <a:lumOff val="0"/>
            <a:alphaOff val="0"/>
          </a:schemeClr>
        </a:effectRef>
        <a:fontRef idx="minor">
          <a:schemeClr val="lt1"/>
        </a:fontRef>
      </xdr:style>
      <xdr:txBody>
        <a:bodyPr wrap="square"/>
        <a:lstStyle/>
        <a:p>
          <a:endParaRPr lang="es-ES"/>
        </a:p>
      </xdr:txBody>
    </xdr:sp>
    <xdr:clientData/>
  </xdr:twoCellAnchor>
  <xdr:twoCellAnchor>
    <xdr:from>
      <xdr:col>6</xdr:col>
      <xdr:colOff>297205</xdr:colOff>
      <xdr:row>61</xdr:row>
      <xdr:rowOff>73024</xdr:rowOff>
    </xdr:from>
    <xdr:to>
      <xdr:col>6</xdr:col>
      <xdr:colOff>971925</xdr:colOff>
      <xdr:row>65</xdr:row>
      <xdr:rowOff>36852</xdr:rowOff>
    </xdr:to>
    <xdr:sp macro="" textlink="">
      <xdr:nvSpPr>
        <xdr:cNvPr id="20" name="Rectángulo redondeado 19">
          <a:hlinkClick xmlns:r="http://schemas.openxmlformats.org/officeDocument/2006/relationships" r:id="rId12"/>
          <a:extLst>
            <a:ext uri="{FF2B5EF4-FFF2-40B4-BE49-F238E27FC236}">
              <a16:creationId xmlns:a16="http://schemas.microsoft.com/office/drawing/2014/main" id="{00000000-0008-0000-0000-000014000000}"/>
            </a:ext>
          </a:extLst>
        </xdr:cNvPr>
        <xdr:cNvSpPr/>
      </xdr:nvSpPr>
      <xdr:spPr>
        <a:xfrm>
          <a:off x="2519705" y="4797424"/>
          <a:ext cx="674720" cy="675028"/>
        </a:xfrm>
        <a:prstGeom prst="roundRect">
          <a:avLst>
            <a:gd name="adj" fmla="val 16670"/>
          </a:avLst>
        </a:prstGeom>
        <a:blipFill>
          <a:blip xmlns:r="http://schemas.openxmlformats.org/officeDocument/2006/relationships" r:embed="rId13">
            <a:extLst>
              <a:ext uri="{28A0092B-C50C-407E-A947-70E740481C1C}">
                <a14:useLocalDpi xmlns:a14="http://schemas.microsoft.com/office/drawing/2010/main" val="0"/>
              </a:ext>
            </a:extLst>
          </a:blip>
          <a:srcRect/>
          <a:stretch>
            <a:fillRect l="-1000" r="-1000"/>
          </a:stretch>
        </a:blipFill>
      </xdr:spPr>
      <xdr:style>
        <a:lnRef idx="0">
          <a:schemeClr val="lt1">
            <a:hueOff val="0"/>
            <a:satOff val="0"/>
            <a:lumOff val="0"/>
            <a:alphaOff val="0"/>
          </a:schemeClr>
        </a:lnRef>
        <a:fillRef idx="3">
          <a:scrgbClr r="0" g="0" b="0"/>
        </a:fillRef>
        <a:effectRef idx="2">
          <a:schemeClr val="accent1">
            <a:hueOff val="0"/>
            <a:satOff val="0"/>
            <a:lumOff val="0"/>
            <a:alphaOff val="0"/>
          </a:schemeClr>
        </a:effectRef>
        <a:fontRef idx="minor">
          <a:schemeClr val="lt1"/>
        </a:fontRef>
      </xdr:style>
      <xdr:txBody>
        <a:bodyPr/>
        <a:lstStyle/>
        <a:p>
          <a:pPr algn="r"/>
          <a:endParaRPr lang="es-ES"/>
        </a:p>
      </xdr:txBody>
    </xdr:sp>
    <xdr:clientData/>
  </xdr:twoCellAnchor>
  <xdr:twoCellAnchor>
    <xdr:from>
      <xdr:col>3</xdr:col>
      <xdr:colOff>248721</xdr:colOff>
      <xdr:row>61</xdr:row>
      <xdr:rowOff>73024</xdr:rowOff>
    </xdr:from>
    <xdr:to>
      <xdr:col>6</xdr:col>
      <xdr:colOff>168471</xdr:colOff>
      <xdr:row>65</xdr:row>
      <xdr:rowOff>36852</xdr:rowOff>
    </xdr:to>
    <xdr:grpSp>
      <xdr:nvGrpSpPr>
        <xdr:cNvPr id="21" name="Agrupar 20">
          <a:extLst>
            <a:ext uri="{FF2B5EF4-FFF2-40B4-BE49-F238E27FC236}">
              <a16:creationId xmlns:a16="http://schemas.microsoft.com/office/drawing/2014/main" id="{00000000-0008-0000-0000-000015000000}"/>
            </a:ext>
          </a:extLst>
        </xdr:cNvPr>
        <xdr:cNvGrpSpPr/>
      </xdr:nvGrpSpPr>
      <xdr:grpSpPr>
        <a:xfrm>
          <a:off x="667821" y="13207999"/>
          <a:ext cx="1481850" cy="725828"/>
          <a:chOff x="1585460" y="1552620"/>
          <a:chExt cx="1768567" cy="675028"/>
        </a:xfrm>
      </xdr:grpSpPr>
      <xdr:sp macro="" textlink="">
        <xdr:nvSpPr>
          <xdr:cNvPr id="22" name="Rectángulo redondeado 21">
            <a:extLst>
              <a:ext uri="{FF2B5EF4-FFF2-40B4-BE49-F238E27FC236}">
                <a16:creationId xmlns:a16="http://schemas.microsoft.com/office/drawing/2014/main" id="{00000000-0008-0000-0000-000016000000}"/>
              </a:ext>
            </a:extLst>
          </xdr:cNvPr>
          <xdr:cNvSpPr/>
        </xdr:nvSpPr>
        <xdr:spPr>
          <a:xfrm>
            <a:off x="1641771" y="1552620"/>
            <a:ext cx="1712256" cy="675028"/>
          </a:xfrm>
          <a:prstGeom prst="roundRect">
            <a:avLst>
              <a:gd name="adj" fmla="val 16670"/>
            </a:avLst>
          </a:prstGeom>
          <a:solidFill>
            <a:srgbClr val="7F7F7F"/>
          </a:solidFill>
        </xdr:spPr>
        <xdr:style>
          <a:lnRef idx="1">
            <a:schemeClr val="lt1">
              <a:hueOff val="0"/>
              <a:satOff val="0"/>
              <a:lumOff val="0"/>
              <a:alphaOff val="0"/>
            </a:schemeClr>
          </a:lnRef>
          <a:fillRef idx="3">
            <a:schemeClr val="accent1">
              <a:hueOff val="0"/>
              <a:satOff val="0"/>
              <a:lumOff val="0"/>
              <a:alphaOff val="0"/>
            </a:schemeClr>
          </a:fillRef>
          <a:effectRef idx="2">
            <a:schemeClr val="accent1">
              <a:hueOff val="0"/>
              <a:satOff val="0"/>
              <a:lumOff val="0"/>
              <a:alphaOff val="0"/>
            </a:schemeClr>
          </a:effectRef>
          <a:fontRef idx="minor">
            <a:schemeClr val="lt1"/>
          </a:fontRef>
        </xdr:style>
      </xdr:sp>
      <xdr:sp macro="" textlink="">
        <xdr:nvSpPr>
          <xdr:cNvPr id="23" name="Rectángulo 22">
            <a:extLst>
              <a:ext uri="{FF2B5EF4-FFF2-40B4-BE49-F238E27FC236}">
                <a16:creationId xmlns:a16="http://schemas.microsoft.com/office/drawing/2014/main" id="{00000000-0008-0000-0000-000017000000}"/>
              </a:ext>
            </a:extLst>
          </xdr:cNvPr>
          <xdr:cNvSpPr/>
        </xdr:nvSpPr>
        <xdr:spPr>
          <a:xfrm>
            <a:off x="1585460" y="1585578"/>
            <a:ext cx="1735609" cy="609112"/>
          </a:xfrm>
          <a:prstGeom prst="rect">
            <a:avLst/>
          </a:prstGeom>
        </xdr:spPr>
        <xdr:style>
          <a:lnRef idx="0">
            <a:scrgbClr r="0" g="0" b="0"/>
          </a:lnRef>
          <a:fillRef idx="0">
            <a:scrgbClr r="0" g="0" b="0"/>
          </a:fillRef>
          <a:effectRef idx="0">
            <a:scrgbClr r="0" g="0" b="0"/>
          </a:effectRef>
          <a:fontRef idx="minor">
            <a:schemeClr val="lt1"/>
          </a:fontRef>
        </xdr:style>
        <xdr:txBody>
          <a:bodyPr spcFirstLastPara="0" vert="horz" wrap="square" lIns="99568" tIns="99568" rIns="99568" bIns="99568" numCol="1" spcCol="1270" anchor="ctr" anchorCtr="0">
            <a:noAutofit/>
          </a:bodyPr>
          <a:lstStyle/>
          <a:p>
            <a:pPr lvl="0" algn="r" defTabSz="622300">
              <a:lnSpc>
                <a:spcPct val="90000"/>
              </a:lnSpc>
              <a:spcBef>
                <a:spcPct val="0"/>
              </a:spcBef>
              <a:spcAft>
                <a:spcPct val="35000"/>
              </a:spcAft>
            </a:pPr>
            <a:r>
              <a:rPr lang="es-ES" sz="1800" kern="1200"/>
              <a:t>Glosario</a:t>
            </a:r>
          </a:p>
        </xdr:txBody>
      </xdr:sp>
    </xdr:grpSp>
    <xdr:clientData/>
  </xdr:twoCellAnchor>
  <xdr:twoCellAnchor>
    <xdr:from>
      <xdr:col>6</xdr:col>
      <xdr:colOff>416246</xdr:colOff>
      <xdr:row>86</xdr:row>
      <xdr:rowOff>149224</xdr:rowOff>
    </xdr:from>
    <xdr:to>
      <xdr:col>7</xdr:col>
      <xdr:colOff>33445</xdr:colOff>
      <xdr:row>90</xdr:row>
      <xdr:rowOff>73324</xdr:rowOff>
    </xdr:to>
    <xdr:sp macro="" textlink="">
      <xdr:nvSpPr>
        <xdr:cNvPr id="25" name="Rectángulo redondeado 24">
          <a:extLst>
            <a:ext uri="{FF2B5EF4-FFF2-40B4-BE49-F238E27FC236}">
              <a16:creationId xmlns:a16="http://schemas.microsoft.com/office/drawing/2014/main" id="{00000000-0008-0000-0000-000019000000}"/>
            </a:ext>
          </a:extLst>
        </xdr:cNvPr>
        <xdr:cNvSpPr>
          <a:spLocks/>
        </xdr:cNvSpPr>
      </xdr:nvSpPr>
      <xdr:spPr>
        <a:xfrm>
          <a:off x="2689546" y="18068924"/>
          <a:ext cx="683999" cy="648000"/>
        </a:xfrm>
        <a:prstGeom prst="roundRect">
          <a:avLst>
            <a:gd name="adj" fmla="val 16670"/>
          </a:avLst>
        </a:prstGeom>
        <a:blipFill>
          <a:blip xmlns:r="http://schemas.openxmlformats.org/officeDocument/2006/relationships" r:embed="rId14">
            <a:extLst>
              <a:ext uri="{28A0092B-C50C-407E-A947-70E740481C1C}">
                <a14:useLocalDpi xmlns:a14="http://schemas.microsoft.com/office/drawing/2010/main" val="0"/>
              </a:ext>
            </a:extLst>
          </a:blip>
          <a:srcRect/>
          <a:stretch>
            <a:fillRect l="-1000" r="-1000"/>
          </a:stretch>
        </a:blipFill>
      </xdr:spPr>
      <xdr:style>
        <a:lnRef idx="0">
          <a:schemeClr val="lt1">
            <a:hueOff val="0"/>
            <a:satOff val="0"/>
            <a:lumOff val="0"/>
            <a:alphaOff val="0"/>
          </a:schemeClr>
        </a:lnRef>
        <a:fillRef idx="3">
          <a:scrgbClr r="0" g="0" b="0"/>
        </a:fillRef>
        <a:effectRef idx="2">
          <a:schemeClr val="accent1">
            <a:hueOff val="0"/>
            <a:satOff val="0"/>
            <a:lumOff val="0"/>
            <a:alphaOff val="0"/>
          </a:schemeClr>
        </a:effectRef>
        <a:fontRef idx="minor">
          <a:schemeClr val="lt1"/>
        </a:fontRef>
      </xdr:style>
      <xdr:txBody>
        <a:bodyPr/>
        <a:lstStyle/>
        <a:p>
          <a:pPr algn="r"/>
          <a:endParaRPr lang="es-ES"/>
        </a:p>
      </xdr:txBody>
    </xdr:sp>
    <xdr:clientData/>
  </xdr:twoCellAnchor>
  <xdr:twoCellAnchor>
    <xdr:from>
      <xdr:col>6</xdr:col>
      <xdr:colOff>291899</xdr:colOff>
      <xdr:row>51</xdr:row>
      <xdr:rowOff>174624</xdr:rowOff>
    </xdr:from>
    <xdr:to>
      <xdr:col>6</xdr:col>
      <xdr:colOff>990600</xdr:colOff>
      <xdr:row>55</xdr:row>
      <xdr:rowOff>138452</xdr:rowOff>
    </xdr:to>
    <xdr:sp macro="" textlink="">
      <xdr:nvSpPr>
        <xdr:cNvPr id="29" name="Rectángulo redondeado 28">
          <a:hlinkClick xmlns:r="http://schemas.openxmlformats.org/officeDocument/2006/relationships" r:id="rId15"/>
          <a:extLst>
            <a:ext uri="{FF2B5EF4-FFF2-40B4-BE49-F238E27FC236}">
              <a16:creationId xmlns:a16="http://schemas.microsoft.com/office/drawing/2014/main" id="{00000000-0008-0000-0000-00001D000000}"/>
            </a:ext>
          </a:extLst>
        </xdr:cNvPr>
        <xdr:cNvSpPr/>
      </xdr:nvSpPr>
      <xdr:spPr>
        <a:xfrm>
          <a:off x="2514399" y="3121024"/>
          <a:ext cx="698701" cy="675028"/>
        </a:xfrm>
        <a:prstGeom prst="roundRect">
          <a:avLst>
            <a:gd name="adj" fmla="val 16670"/>
          </a:avLst>
        </a:prstGeom>
        <a:blipFill>
          <a:blip xmlns:r="http://schemas.openxmlformats.org/officeDocument/2006/relationships" r:embed="rId16">
            <a:extLst>
              <a:ext uri="{28A0092B-C50C-407E-A947-70E740481C1C}">
                <a14:useLocalDpi xmlns:a14="http://schemas.microsoft.com/office/drawing/2010/main" val="0"/>
              </a:ext>
            </a:extLst>
          </a:blip>
          <a:srcRect/>
          <a:stretch>
            <a:fillRect l="-1000" r="-1000"/>
          </a:stretch>
        </a:blipFill>
      </xdr:spPr>
      <xdr:style>
        <a:lnRef idx="0">
          <a:schemeClr val="lt1">
            <a:hueOff val="0"/>
            <a:satOff val="0"/>
            <a:lumOff val="0"/>
            <a:alphaOff val="0"/>
          </a:schemeClr>
        </a:lnRef>
        <a:fillRef idx="3">
          <a:scrgbClr r="0" g="0" b="0"/>
        </a:fillRef>
        <a:effectRef idx="2">
          <a:schemeClr val="accent1">
            <a:hueOff val="0"/>
            <a:satOff val="0"/>
            <a:lumOff val="0"/>
            <a:alphaOff val="0"/>
          </a:schemeClr>
        </a:effectRef>
        <a:fontRef idx="minor">
          <a:schemeClr val="lt1"/>
        </a:fontRef>
      </xdr:style>
      <xdr:txBody>
        <a:bodyPr/>
        <a:lstStyle/>
        <a:p>
          <a:pPr algn="r"/>
          <a:endParaRPr lang="es-ES"/>
        </a:p>
      </xdr:txBody>
    </xdr:sp>
    <xdr:clientData/>
  </xdr:twoCellAnchor>
  <xdr:twoCellAnchor>
    <xdr:from>
      <xdr:col>3</xdr:col>
      <xdr:colOff>287230</xdr:colOff>
      <xdr:row>52</xdr:row>
      <xdr:rowOff>9524</xdr:rowOff>
    </xdr:from>
    <xdr:to>
      <xdr:col>6</xdr:col>
      <xdr:colOff>154701</xdr:colOff>
      <xdr:row>55</xdr:row>
      <xdr:rowOff>151152</xdr:rowOff>
    </xdr:to>
    <xdr:grpSp>
      <xdr:nvGrpSpPr>
        <xdr:cNvPr id="30" name="Agrupar 29">
          <a:extLst>
            <a:ext uri="{FF2B5EF4-FFF2-40B4-BE49-F238E27FC236}">
              <a16:creationId xmlns:a16="http://schemas.microsoft.com/office/drawing/2014/main" id="{00000000-0008-0000-0000-00001E000000}"/>
            </a:ext>
          </a:extLst>
        </xdr:cNvPr>
        <xdr:cNvGrpSpPr/>
      </xdr:nvGrpSpPr>
      <xdr:grpSpPr>
        <a:xfrm>
          <a:off x="677755" y="11429999"/>
          <a:ext cx="1458146" cy="713128"/>
          <a:chOff x="1552502" y="3820716"/>
          <a:chExt cx="1801525" cy="675028"/>
        </a:xfrm>
      </xdr:grpSpPr>
      <xdr:sp macro="" textlink="">
        <xdr:nvSpPr>
          <xdr:cNvPr id="31" name="Rectángulo redondeado 30">
            <a:extLst>
              <a:ext uri="{FF2B5EF4-FFF2-40B4-BE49-F238E27FC236}">
                <a16:creationId xmlns:a16="http://schemas.microsoft.com/office/drawing/2014/main" id="{00000000-0008-0000-0000-00001F000000}"/>
              </a:ext>
            </a:extLst>
          </xdr:cNvPr>
          <xdr:cNvSpPr/>
        </xdr:nvSpPr>
        <xdr:spPr>
          <a:xfrm>
            <a:off x="1552502" y="3820716"/>
            <a:ext cx="1801525" cy="675028"/>
          </a:xfrm>
          <a:prstGeom prst="roundRect">
            <a:avLst>
              <a:gd name="adj" fmla="val 16670"/>
            </a:avLst>
          </a:prstGeom>
          <a:solidFill>
            <a:srgbClr val="7F7F7F"/>
          </a:solidFill>
        </xdr:spPr>
        <xdr:style>
          <a:lnRef idx="1">
            <a:schemeClr val="lt1">
              <a:hueOff val="0"/>
              <a:satOff val="0"/>
              <a:lumOff val="0"/>
              <a:alphaOff val="0"/>
            </a:schemeClr>
          </a:lnRef>
          <a:fillRef idx="3">
            <a:schemeClr val="accent1">
              <a:hueOff val="0"/>
              <a:satOff val="0"/>
              <a:lumOff val="0"/>
              <a:alphaOff val="0"/>
            </a:schemeClr>
          </a:fillRef>
          <a:effectRef idx="2">
            <a:schemeClr val="accent1">
              <a:hueOff val="0"/>
              <a:satOff val="0"/>
              <a:lumOff val="0"/>
              <a:alphaOff val="0"/>
            </a:schemeClr>
          </a:effectRef>
          <a:fontRef idx="minor">
            <a:schemeClr val="lt1"/>
          </a:fontRef>
        </xdr:style>
      </xdr:sp>
      <xdr:sp macro="" textlink="">
        <xdr:nvSpPr>
          <xdr:cNvPr id="32" name="Rectángulo 31">
            <a:extLst>
              <a:ext uri="{FF2B5EF4-FFF2-40B4-BE49-F238E27FC236}">
                <a16:creationId xmlns:a16="http://schemas.microsoft.com/office/drawing/2014/main" id="{00000000-0008-0000-0000-000020000000}"/>
              </a:ext>
            </a:extLst>
          </xdr:cNvPr>
          <xdr:cNvSpPr/>
        </xdr:nvSpPr>
        <xdr:spPr>
          <a:xfrm>
            <a:off x="1585460" y="3853674"/>
            <a:ext cx="1735609" cy="609112"/>
          </a:xfrm>
          <a:prstGeom prst="rect">
            <a:avLst/>
          </a:prstGeom>
        </xdr:spPr>
        <xdr:style>
          <a:lnRef idx="0">
            <a:scrgbClr r="0" g="0" b="0"/>
          </a:lnRef>
          <a:fillRef idx="0">
            <a:scrgbClr r="0" g="0" b="0"/>
          </a:fillRef>
          <a:effectRef idx="0">
            <a:scrgbClr r="0" g="0" b="0"/>
          </a:effectRef>
          <a:fontRef idx="minor">
            <a:schemeClr val="lt1"/>
          </a:fontRef>
        </xdr:style>
        <xdr:txBody>
          <a:bodyPr spcFirstLastPara="0" vert="horz" wrap="square" lIns="99568" tIns="99568" rIns="99568" bIns="99568" numCol="1" spcCol="1270" anchor="ctr" anchorCtr="0">
            <a:noAutofit/>
          </a:bodyPr>
          <a:lstStyle/>
          <a:p>
            <a:pPr lvl="0" algn="r" defTabSz="622300">
              <a:lnSpc>
                <a:spcPct val="90000"/>
              </a:lnSpc>
              <a:spcBef>
                <a:spcPct val="0"/>
              </a:spcBef>
              <a:spcAft>
                <a:spcPct val="35000"/>
              </a:spcAft>
            </a:pPr>
            <a:r>
              <a:rPr lang="es-ES" sz="1800" kern="1200"/>
              <a:t>Datos de la</a:t>
            </a:r>
            <a:r>
              <a:rPr lang="es-ES" sz="1800" kern="1200" baseline="0"/>
              <a:t> Organización</a:t>
            </a:r>
            <a:endParaRPr lang="es-ES" sz="1800" kern="1200"/>
          </a:p>
        </xdr:txBody>
      </xdr:sp>
    </xdr:grpSp>
    <xdr:clientData/>
  </xdr:twoCellAnchor>
  <xdr:twoCellAnchor>
    <xdr:from>
      <xdr:col>6</xdr:col>
      <xdr:colOff>612574</xdr:colOff>
      <xdr:row>38</xdr:row>
      <xdr:rowOff>102484</xdr:rowOff>
    </xdr:from>
    <xdr:to>
      <xdr:col>7</xdr:col>
      <xdr:colOff>113254</xdr:colOff>
      <xdr:row>42</xdr:row>
      <xdr:rowOff>51845</xdr:rowOff>
    </xdr:to>
    <xdr:sp macro="" textlink="">
      <xdr:nvSpPr>
        <xdr:cNvPr id="42" name="Rectángulo redondeado 41">
          <a:hlinkClick xmlns:r="http://schemas.openxmlformats.org/officeDocument/2006/relationships" r:id="rId17"/>
          <a:extLst>
            <a:ext uri="{FF2B5EF4-FFF2-40B4-BE49-F238E27FC236}">
              <a16:creationId xmlns:a16="http://schemas.microsoft.com/office/drawing/2014/main" id="{00000000-0008-0000-0000-00002A000000}"/>
            </a:ext>
          </a:extLst>
        </xdr:cNvPr>
        <xdr:cNvSpPr/>
      </xdr:nvSpPr>
      <xdr:spPr>
        <a:xfrm>
          <a:off x="2885874" y="19800184"/>
          <a:ext cx="567480" cy="660561"/>
        </a:xfrm>
        <a:prstGeom prst="roundRect">
          <a:avLst>
            <a:gd name="adj" fmla="val 16670"/>
          </a:avLst>
        </a:prstGeom>
        <a:blipFill>
          <a:blip xmlns:r="http://schemas.openxmlformats.org/officeDocument/2006/relationships" r:embed="rId18">
            <a:grayscl/>
            <a:extLst>
              <a:ext uri="{28A0092B-C50C-407E-A947-70E740481C1C}">
                <a14:useLocalDpi xmlns:a14="http://schemas.microsoft.com/office/drawing/2010/main" val="0"/>
              </a:ext>
            </a:extLst>
          </a:blip>
          <a:srcRect/>
          <a:stretch>
            <a:fillRect l="-1000" r="-1000"/>
          </a:stretch>
        </a:blipFill>
      </xdr:spPr>
      <xdr:style>
        <a:lnRef idx="0">
          <a:schemeClr val="lt1">
            <a:hueOff val="0"/>
            <a:satOff val="0"/>
            <a:lumOff val="0"/>
            <a:alphaOff val="0"/>
          </a:schemeClr>
        </a:lnRef>
        <a:fillRef idx="3">
          <a:scrgbClr r="0" g="0" b="0"/>
        </a:fillRef>
        <a:effectRef idx="2">
          <a:schemeClr val="accent1">
            <a:hueOff val="0"/>
            <a:satOff val="0"/>
            <a:lumOff val="0"/>
            <a:alphaOff val="0"/>
          </a:schemeClr>
        </a:effectRef>
        <a:fontRef idx="minor">
          <a:schemeClr val="lt1"/>
        </a:fontRef>
      </xdr:style>
      <xdr:txBody>
        <a:bodyPr wrap="square"/>
        <a:lstStyle/>
        <a:p>
          <a:endParaRPr lang="es-ES"/>
        </a:p>
      </xdr:txBody>
    </xdr:sp>
    <xdr:clientData/>
  </xdr:twoCellAnchor>
  <xdr:twoCellAnchor>
    <xdr:from>
      <xdr:col>12</xdr:col>
      <xdr:colOff>417870</xdr:colOff>
      <xdr:row>43</xdr:row>
      <xdr:rowOff>38101</xdr:rowOff>
    </xdr:from>
    <xdr:to>
      <xdr:col>14</xdr:col>
      <xdr:colOff>41370</xdr:colOff>
      <xdr:row>46</xdr:row>
      <xdr:rowOff>114500</xdr:rowOff>
    </xdr:to>
    <xdr:sp macro="" textlink="">
      <xdr:nvSpPr>
        <xdr:cNvPr id="43" name="Rectángulo redondeado 42">
          <a:hlinkClick xmlns:r="http://schemas.openxmlformats.org/officeDocument/2006/relationships" r:id="rId19"/>
          <a:extLst>
            <a:ext uri="{FF2B5EF4-FFF2-40B4-BE49-F238E27FC236}">
              <a16:creationId xmlns:a16="http://schemas.microsoft.com/office/drawing/2014/main" id="{00000000-0008-0000-0000-00002B000000}"/>
            </a:ext>
          </a:extLst>
        </xdr:cNvPr>
        <xdr:cNvSpPr/>
      </xdr:nvSpPr>
      <xdr:spPr>
        <a:xfrm>
          <a:off x="6361470" y="20624801"/>
          <a:ext cx="576000" cy="609799"/>
        </a:xfrm>
        <a:prstGeom prst="roundRect">
          <a:avLst>
            <a:gd name="adj" fmla="val 16670"/>
          </a:avLst>
        </a:prstGeom>
        <a:blipFill>
          <a:blip xmlns:r="http://schemas.openxmlformats.org/officeDocument/2006/relationships" r:embed="rId11">
            <a:grayscl/>
            <a:extLst>
              <a:ext uri="{28A0092B-C50C-407E-A947-70E740481C1C}">
                <a14:useLocalDpi xmlns:a14="http://schemas.microsoft.com/office/drawing/2010/main" val="0"/>
              </a:ext>
            </a:extLst>
          </a:blip>
          <a:srcRect/>
          <a:stretch>
            <a:fillRect l="-1000" r="-1000"/>
          </a:stretch>
        </a:blipFill>
      </xdr:spPr>
      <xdr:style>
        <a:lnRef idx="0">
          <a:schemeClr val="lt1">
            <a:hueOff val="0"/>
            <a:satOff val="0"/>
            <a:lumOff val="0"/>
            <a:alphaOff val="0"/>
          </a:schemeClr>
        </a:lnRef>
        <a:fillRef idx="3">
          <a:scrgbClr r="0" g="0" b="0"/>
        </a:fillRef>
        <a:effectRef idx="2">
          <a:schemeClr val="accent1">
            <a:hueOff val="0"/>
            <a:satOff val="0"/>
            <a:lumOff val="0"/>
            <a:alphaOff val="0"/>
          </a:schemeClr>
        </a:effectRef>
        <a:fontRef idx="minor">
          <a:schemeClr val="lt1"/>
        </a:fontRef>
      </xdr:style>
      <xdr:txBody>
        <a:bodyPr wrap="square"/>
        <a:lstStyle/>
        <a:p>
          <a:endParaRPr lang="es-ES"/>
        </a:p>
      </xdr:txBody>
    </xdr:sp>
    <xdr:clientData/>
  </xdr:twoCellAnchor>
  <xdr:twoCellAnchor>
    <xdr:from>
      <xdr:col>12</xdr:col>
      <xdr:colOff>419098</xdr:colOff>
      <xdr:row>38</xdr:row>
      <xdr:rowOff>115184</xdr:rowOff>
    </xdr:from>
    <xdr:to>
      <xdr:col>14</xdr:col>
      <xdr:colOff>42598</xdr:colOff>
      <xdr:row>42</xdr:row>
      <xdr:rowOff>64545</xdr:rowOff>
    </xdr:to>
    <xdr:sp macro="" textlink="">
      <xdr:nvSpPr>
        <xdr:cNvPr id="46" name="Rectángulo redondeado 45">
          <a:extLst>
            <a:ext uri="{FF2B5EF4-FFF2-40B4-BE49-F238E27FC236}">
              <a16:creationId xmlns:a16="http://schemas.microsoft.com/office/drawing/2014/main" id="{00000000-0008-0000-0000-00002E000000}"/>
            </a:ext>
          </a:extLst>
        </xdr:cNvPr>
        <xdr:cNvSpPr/>
      </xdr:nvSpPr>
      <xdr:spPr>
        <a:xfrm>
          <a:off x="6362698" y="19812884"/>
          <a:ext cx="576000" cy="660561"/>
        </a:xfrm>
        <a:prstGeom prst="roundRect">
          <a:avLst>
            <a:gd name="adj" fmla="val 16670"/>
          </a:avLst>
        </a:prstGeom>
        <a:blipFill>
          <a:blip xmlns:r="http://schemas.openxmlformats.org/officeDocument/2006/relationships" r:embed="rId18">
            <a:grayscl/>
            <a:extLst>
              <a:ext uri="{28A0092B-C50C-407E-A947-70E740481C1C}">
                <a14:useLocalDpi xmlns:a14="http://schemas.microsoft.com/office/drawing/2010/main" val="0"/>
              </a:ext>
            </a:extLst>
          </a:blip>
          <a:srcRect/>
          <a:stretch>
            <a:fillRect l="-1000" r="-1000"/>
          </a:stretch>
        </a:blipFill>
      </xdr:spPr>
      <xdr:style>
        <a:lnRef idx="0">
          <a:schemeClr val="lt1">
            <a:hueOff val="0"/>
            <a:satOff val="0"/>
            <a:lumOff val="0"/>
            <a:alphaOff val="0"/>
          </a:schemeClr>
        </a:lnRef>
        <a:fillRef idx="3">
          <a:scrgbClr r="0" g="0" b="0"/>
        </a:fillRef>
        <a:effectRef idx="2">
          <a:schemeClr val="accent1">
            <a:hueOff val="0"/>
            <a:satOff val="0"/>
            <a:lumOff val="0"/>
            <a:alphaOff val="0"/>
          </a:schemeClr>
        </a:effectRef>
        <a:fontRef idx="minor">
          <a:schemeClr val="lt1"/>
        </a:fontRef>
      </xdr:style>
      <xdr:txBody>
        <a:bodyPr wrap="square"/>
        <a:lstStyle/>
        <a:p>
          <a:endParaRPr lang="es-ES"/>
        </a:p>
      </xdr:txBody>
    </xdr:sp>
    <xdr:clientData/>
  </xdr:twoCellAnchor>
  <xdr:twoCellAnchor>
    <xdr:from>
      <xdr:col>35</xdr:col>
      <xdr:colOff>32736</xdr:colOff>
      <xdr:row>37</xdr:row>
      <xdr:rowOff>34612</xdr:rowOff>
    </xdr:from>
    <xdr:to>
      <xdr:col>37</xdr:col>
      <xdr:colOff>368134</xdr:colOff>
      <xdr:row>39</xdr:row>
      <xdr:rowOff>301751</xdr:rowOff>
    </xdr:to>
    <xdr:sp macro="" textlink="">
      <xdr:nvSpPr>
        <xdr:cNvPr id="51" name="Rectángulo 50">
          <a:extLst>
            <a:ext uri="{FF2B5EF4-FFF2-40B4-BE49-F238E27FC236}">
              <a16:creationId xmlns:a16="http://schemas.microsoft.com/office/drawing/2014/main" id="{00000000-0008-0000-0000-000033000000}"/>
            </a:ext>
          </a:extLst>
        </xdr:cNvPr>
        <xdr:cNvSpPr/>
      </xdr:nvSpPr>
      <xdr:spPr>
        <a:xfrm>
          <a:off x="19324036" y="14055412"/>
          <a:ext cx="1732398" cy="622739"/>
        </a:xfrm>
        <a:prstGeom prst="rect">
          <a:avLst/>
        </a:prstGeom>
      </xdr:spPr>
      <xdr:style>
        <a:lnRef idx="0">
          <a:scrgbClr r="0" g="0" b="0"/>
        </a:lnRef>
        <a:fillRef idx="0">
          <a:scrgbClr r="0" g="0" b="0"/>
        </a:fillRef>
        <a:effectRef idx="0">
          <a:scrgbClr r="0" g="0" b="0"/>
        </a:effectRef>
        <a:fontRef idx="minor">
          <a:schemeClr val="lt1"/>
        </a:fontRef>
      </xdr:style>
      <xdr:txBody>
        <a:bodyPr spcFirstLastPara="0" vert="horz" wrap="square" lIns="99568" tIns="99568" rIns="99568" bIns="99568" numCol="1" spcCol="1270" anchor="ctr" anchorCtr="0">
          <a:noAutofit/>
        </a:bodyPr>
        <a:lstStyle/>
        <a:p>
          <a:pPr lvl="0" algn="l" defTabSz="622300">
            <a:lnSpc>
              <a:spcPct val="90000"/>
            </a:lnSpc>
            <a:spcBef>
              <a:spcPct val="0"/>
            </a:spcBef>
            <a:spcAft>
              <a:spcPct val="35000"/>
            </a:spcAft>
          </a:pPr>
          <a:r>
            <a:rPr lang="es-ES" sz="1800" kern="1200"/>
            <a:t>Glosario</a:t>
          </a:r>
        </a:p>
      </xdr:txBody>
    </xdr:sp>
    <xdr:clientData/>
  </xdr:twoCellAnchor>
  <xdr:twoCellAnchor>
    <xdr:from>
      <xdr:col>6</xdr:col>
      <xdr:colOff>241300</xdr:colOff>
      <xdr:row>76</xdr:row>
      <xdr:rowOff>178857</xdr:rowOff>
    </xdr:from>
    <xdr:to>
      <xdr:col>6</xdr:col>
      <xdr:colOff>890881</xdr:colOff>
      <xdr:row>80</xdr:row>
      <xdr:rowOff>108818</xdr:rowOff>
    </xdr:to>
    <xdr:sp macro="" textlink="">
      <xdr:nvSpPr>
        <xdr:cNvPr id="54" name="Rectángulo redondeado 53">
          <a:hlinkClick xmlns:r="http://schemas.openxmlformats.org/officeDocument/2006/relationships" r:id="rId20"/>
          <a:extLst>
            <a:ext uri="{FF2B5EF4-FFF2-40B4-BE49-F238E27FC236}">
              <a16:creationId xmlns:a16="http://schemas.microsoft.com/office/drawing/2014/main" id="{00000000-0008-0000-0000-000036000000}"/>
            </a:ext>
          </a:extLst>
        </xdr:cNvPr>
        <xdr:cNvSpPr/>
      </xdr:nvSpPr>
      <xdr:spPr>
        <a:xfrm>
          <a:off x="2514600" y="13386857"/>
          <a:ext cx="649581" cy="653861"/>
        </a:xfrm>
        <a:prstGeom prst="roundRect">
          <a:avLst>
            <a:gd name="adj" fmla="val 16670"/>
          </a:avLst>
        </a:prstGeom>
        <a:blipFill>
          <a:blip xmlns:r="http://schemas.openxmlformats.org/officeDocument/2006/relationships" r:embed="rId21">
            <a:extLst>
              <a:ext uri="{28A0092B-C50C-407E-A947-70E740481C1C}">
                <a14:useLocalDpi xmlns:a14="http://schemas.microsoft.com/office/drawing/2010/main" val="0"/>
              </a:ext>
            </a:extLst>
          </a:blip>
          <a:srcRect/>
          <a:stretch>
            <a:fillRect l="-1000" r="-1000"/>
          </a:stretch>
        </a:blipFill>
      </xdr:spPr>
      <xdr:style>
        <a:lnRef idx="0">
          <a:schemeClr val="lt1">
            <a:hueOff val="0"/>
            <a:satOff val="0"/>
            <a:lumOff val="0"/>
            <a:alphaOff val="0"/>
          </a:schemeClr>
        </a:lnRef>
        <a:fillRef idx="3">
          <a:scrgbClr r="0" g="0" b="0"/>
        </a:fillRef>
        <a:effectRef idx="2">
          <a:schemeClr val="accent1">
            <a:hueOff val="0"/>
            <a:satOff val="0"/>
            <a:lumOff val="0"/>
            <a:alphaOff val="0"/>
          </a:schemeClr>
        </a:effectRef>
        <a:fontRef idx="minor">
          <a:schemeClr val="lt1"/>
        </a:fontRef>
      </xdr:style>
      <xdr:txBody>
        <a:bodyPr/>
        <a:lstStyle/>
        <a:p>
          <a:endParaRPr lang="es-ES"/>
        </a:p>
      </xdr:txBody>
    </xdr:sp>
    <xdr:clientData/>
  </xdr:twoCellAnchor>
  <xdr:twoCellAnchor>
    <xdr:from>
      <xdr:col>6</xdr:col>
      <xdr:colOff>288891</xdr:colOff>
      <xdr:row>56</xdr:row>
      <xdr:rowOff>148166</xdr:rowOff>
    </xdr:from>
    <xdr:to>
      <xdr:col>6</xdr:col>
      <xdr:colOff>968152</xdr:colOff>
      <xdr:row>60</xdr:row>
      <xdr:rowOff>78127</xdr:rowOff>
    </xdr:to>
    <xdr:sp macro="" textlink="">
      <xdr:nvSpPr>
        <xdr:cNvPr id="55" name="Rectángulo redondeado 54">
          <a:hlinkClick xmlns:r="http://schemas.openxmlformats.org/officeDocument/2006/relationships" r:id="rId22"/>
          <a:extLst>
            <a:ext uri="{FF2B5EF4-FFF2-40B4-BE49-F238E27FC236}">
              <a16:creationId xmlns:a16="http://schemas.microsoft.com/office/drawing/2014/main" id="{00000000-0008-0000-0000-000037000000}"/>
            </a:ext>
          </a:extLst>
        </xdr:cNvPr>
        <xdr:cNvSpPr/>
      </xdr:nvSpPr>
      <xdr:spPr>
        <a:xfrm>
          <a:off x="2511391" y="3983566"/>
          <a:ext cx="679261" cy="641161"/>
        </a:xfrm>
        <a:prstGeom prst="roundRect">
          <a:avLst>
            <a:gd name="adj" fmla="val 16670"/>
          </a:avLst>
        </a:prstGeom>
        <a:blipFill>
          <a:blip xmlns:r="http://schemas.openxmlformats.org/officeDocument/2006/relationships" r:embed="rId23">
            <a:extLst>
              <a:ext uri="{28A0092B-C50C-407E-A947-70E740481C1C}">
                <a14:useLocalDpi xmlns:a14="http://schemas.microsoft.com/office/drawing/2010/main" val="0"/>
              </a:ext>
            </a:extLst>
          </a:blip>
          <a:srcRect/>
          <a:stretch>
            <a:fillRect l="-1000" r="-1000"/>
          </a:stretch>
        </a:blipFill>
      </xdr:spPr>
      <xdr:style>
        <a:lnRef idx="0">
          <a:schemeClr val="lt1">
            <a:hueOff val="0"/>
            <a:satOff val="0"/>
            <a:lumOff val="0"/>
            <a:alphaOff val="0"/>
          </a:schemeClr>
        </a:lnRef>
        <a:fillRef idx="3">
          <a:scrgbClr r="0" g="0" b="0"/>
        </a:fillRef>
        <a:effectRef idx="2">
          <a:schemeClr val="accent1">
            <a:hueOff val="0"/>
            <a:satOff val="0"/>
            <a:lumOff val="0"/>
            <a:alphaOff val="0"/>
          </a:schemeClr>
        </a:effectRef>
        <a:fontRef idx="minor">
          <a:schemeClr val="lt1"/>
        </a:fontRef>
      </xdr:style>
      <xdr:txBody>
        <a:bodyPr/>
        <a:lstStyle/>
        <a:p>
          <a:endParaRPr lang="es-ES"/>
        </a:p>
      </xdr:txBody>
    </xdr:sp>
    <xdr:clientData/>
  </xdr:twoCellAnchor>
  <xdr:twoCellAnchor>
    <xdr:from>
      <xdr:col>4</xdr:col>
      <xdr:colOff>0</xdr:colOff>
      <xdr:row>56</xdr:row>
      <xdr:rowOff>136524</xdr:rowOff>
    </xdr:from>
    <xdr:to>
      <xdr:col>6</xdr:col>
      <xdr:colOff>177800</xdr:colOff>
      <xdr:row>60</xdr:row>
      <xdr:rowOff>100352</xdr:rowOff>
    </xdr:to>
    <xdr:sp macro="" textlink="">
      <xdr:nvSpPr>
        <xdr:cNvPr id="56" name="Rectángulo redondeado 55">
          <a:extLst>
            <a:ext uri="{FF2B5EF4-FFF2-40B4-BE49-F238E27FC236}">
              <a16:creationId xmlns:a16="http://schemas.microsoft.com/office/drawing/2014/main" id="{00000000-0008-0000-0000-000038000000}"/>
            </a:ext>
          </a:extLst>
        </xdr:cNvPr>
        <xdr:cNvSpPr/>
      </xdr:nvSpPr>
      <xdr:spPr>
        <a:xfrm>
          <a:off x="673100" y="3971924"/>
          <a:ext cx="1727200" cy="675028"/>
        </a:xfrm>
        <a:prstGeom prst="roundRect">
          <a:avLst>
            <a:gd name="adj" fmla="val 16670"/>
          </a:avLst>
        </a:prstGeom>
        <a:solidFill>
          <a:srgbClr val="7F7F7F"/>
        </a:solidFill>
      </xdr:spPr>
      <xdr:style>
        <a:lnRef idx="1">
          <a:schemeClr val="lt1">
            <a:hueOff val="0"/>
            <a:satOff val="0"/>
            <a:lumOff val="0"/>
            <a:alphaOff val="0"/>
          </a:schemeClr>
        </a:lnRef>
        <a:fillRef idx="3">
          <a:schemeClr val="accent1">
            <a:hueOff val="0"/>
            <a:satOff val="0"/>
            <a:lumOff val="0"/>
            <a:alphaOff val="0"/>
          </a:schemeClr>
        </a:fillRef>
        <a:effectRef idx="2">
          <a:schemeClr val="accent1">
            <a:hueOff val="0"/>
            <a:satOff val="0"/>
            <a:lumOff val="0"/>
            <a:alphaOff val="0"/>
          </a:schemeClr>
        </a:effectRef>
        <a:fontRef idx="minor">
          <a:schemeClr val="lt1"/>
        </a:fontRef>
      </xdr:style>
      <xdr:txBody>
        <a:bodyPr anchor="ctr"/>
        <a:lstStyle/>
        <a:p>
          <a:pPr algn="r"/>
          <a:r>
            <a:rPr lang="es-ES" sz="1800"/>
            <a:t>Objetivos</a:t>
          </a:r>
        </a:p>
      </xdr:txBody>
    </xdr:sp>
    <xdr:clientData/>
  </xdr:twoCellAnchor>
  <xdr:twoCellAnchor>
    <xdr:from>
      <xdr:col>6</xdr:col>
      <xdr:colOff>317503</xdr:colOff>
      <xdr:row>96</xdr:row>
      <xdr:rowOff>126999</xdr:rowOff>
    </xdr:from>
    <xdr:to>
      <xdr:col>6</xdr:col>
      <xdr:colOff>1037502</xdr:colOff>
      <xdr:row>100</xdr:row>
      <xdr:rowOff>87099</xdr:rowOff>
    </xdr:to>
    <xdr:sp macro="" textlink="">
      <xdr:nvSpPr>
        <xdr:cNvPr id="60" name="Rectángulo redondeado 59">
          <a:hlinkClick xmlns:r="http://schemas.openxmlformats.org/officeDocument/2006/relationships" r:id="rId24"/>
          <a:extLst>
            <a:ext uri="{FF2B5EF4-FFF2-40B4-BE49-F238E27FC236}">
              <a16:creationId xmlns:a16="http://schemas.microsoft.com/office/drawing/2014/main" id="{00000000-0008-0000-0000-00003C000000}"/>
            </a:ext>
          </a:extLst>
        </xdr:cNvPr>
        <xdr:cNvSpPr/>
      </xdr:nvSpPr>
      <xdr:spPr>
        <a:xfrm>
          <a:off x="2590803" y="16929099"/>
          <a:ext cx="719999" cy="684000"/>
        </a:xfrm>
        <a:prstGeom prst="roundRect">
          <a:avLst>
            <a:gd name="adj" fmla="val 16670"/>
          </a:avLst>
        </a:prstGeom>
        <a:blipFill>
          <a:blip xmlns:r="http://schemas.openxmlformats.org/officeDocument/2006/relationships" r:embed="rId25">
            <a:extLst>
              <a:ext uri="{28A0092B-C50C-407E-A947-70E740481C1C}">
                <a14:useLocalDpi xmlns:a14="http://schemas.microsoft.com/office/drawing/2010/main" val="0"/>
              </a:ext>
            </a:extLst>
          </a:blip>
          <a:srcRect/>
          <a:stretch>
            <a:fillRect l="-1000" r="-1000"/>
          </a:stretch>
        </a:blipFill>
      </xdr:spPr>
      <xdr:style>
        <a:lnRef idx="0">
          <a:schemeClr val="lt1">
            <a:hueOff val="0"/>
            <a:satOff val="0"/>
            <a:lumOff val="0"/>
            <a:alphaOff val="0"/>
          </a:schemeClr>
        </a:lnRef>
        <a:fillRef idx="3">
          <a:scrgbClr r="0" g="0" b="0"/>
        </a:fillRef>
        <a:effectRef idx="2">
          <a:schemeClr val="accent1">
            <a:hueOff val="0"/>
            <a:satOff val="0"/>
            <a:lumOff val="0"/>
            <a:alphaOff val="0"/>
          </a:schemeClr>
        </a:effectRef>
        <a:fontRef idx="minor">
          <a:schemeClr val="lt1"/>
        </a:fontRef>
      </xdr:style>
      <xdr:txBody>
        <a:bodyPr/>
        <a:lstStyle/>
        <a:p>
          <a:endParaRPr lang="es-ES"/>
        </a:p>
      </xdr:txBody>
    </xdr:sp>
    <xdr:clientData/>
  </xdr:twoCellAnchor>
  <xdr:twoCellAnchor>
    <xdr:from>
      <xdr:col>4</xdr:col>
      <xdr:colOff>12700</xdr:colOff>
      <xdr:row>76</xdr:row>
      <xdr:rowOff>165100</xdr:rowOff>
    </xdr:from>
    <xdr:to>
      <xdr:col>6</xdr:col>
      <xdr:colOff>165100</xdr:colOff>
      <xdr:row>80</xdr:row>
      <xdr:rowOff>95061</xdr:rowOff>
    </xdr:to>
    <xdr:grpSp>
      <xdr:nvGrpSpPr>
        <xdr:cNvPr id="61" name="Agrupar 60">
          <a:extLst>
            <a:ext uri="{FF2B5EF4-FFF2-40B4-BE49-F238E27FC236}">
              <a16:creationId xmlns:a16="http://schemas.microsoft.com/office/drawing/2014/main" id="{00000000-0008-0000-0000-00003D000000}"/>
            </a:ext>
          </a:extLst>
        </xdr:cNvPr>
        <xdr:cNvGrpSpPr/>
      </xdr:nvGrpSpPr>
      <xdr:grpSpPr>
        <a:xfrm>
          <a:off x="688975" y="16833850"/>
          <a:ext cx="1457325" cy="701486"/>
          <a:chOff x="1552502" y="3820716"/>
          <a:chExt cx="1801525" cy="675028"/>
        </a:xfrm>
      </xdr:grpSpPr>
      <xdr:sp macro="" textlink="">
        <xdr:nvSpPr>
          <xdr:cNvPr id="62" name="Rectángulo redondeado 61">
            <a:extLst>
              <a:ext uri="{FF2B5EF4-FFF2-40B4-BE49-F238E27FC236}">
                <a16:creationId xmlns:a16="http://schemas.microsoft.com/office/drawing/2014/main" id="{00000000-0008-0000-0000-00003E000000}"/>
              </a:ext>
            </a:extLst>
          </xdr:cNvPr>
          <xdr:cNvSpPr/>
        </xdr:nvSpPr>
        <xdr:spPr>
          <a:xfrm>
            <a:off x="1552502" y="3820716"/>
            <a:ext cx="1801525" cy="675028"/>
          </a:xfrm>
          <a:prstGeom prst="roundRect">
            <a:avLst>
              <a:gd name="adj" fmla="val 16670"/>
            </a:avLst>
          </a:prstGeom>
          <a:solidFill>
            <a:srgbClr val="7F7F7F"/>
          </a:solidFill>
        </xdr:spPr>
        <xdr:style>
          <a:lnRef idx="1">
            <a:schemeClr val="lt1">
              <a:hueOff val="0"/>
              <a:satOff val="0"/>
              <a:lumOff val="0"/>
              <a:alphaOff val="0"/>
            </a:schemeClr>
          </a:lnRef>
          <a:fillRef idx="3">
            <a:schemeClr val="accent1">
              <a:hueOff val="0"/>
              <a:satOff val="0"/>
              <a:lumOff val="0"/>
              <a:alphaOff val="0"/>
            </a:schemeClr>
          </a:fillRef>
          <a:effectRef idx="2">
            <a:schemeClr val="accent1">
              <a:hueOff val="0"/>
              <a:satOff val="0"/>
              <a:lumOff val="0"/>
              <a:alphaOff val="0"/>
            </a:schemeClr>
          </a:effectRef>
          <a:fontRef idx="minor">
            <a:schemeClr val="lt1"/>
          </a:fontRef>
        </xdr:style>
      </xdr:sp>
      <xdr:sp macro="" textlink="">
        <xdr:nvSpPr>
          <xdr:cNvPr id="63" name="Rectángulo 62">
            <a:extLst>
              <a:ext uri="{FF2B5EF4-FFF2-40B4-BE49-F238E27FC236}">
                <a16:creationId xmlns:a16="http://schemas.microsoft.com/office/drawing/2014/main" id="{00000000-0008-0000-0000-00003F000000}"/>
              </a:ext>
            </a:extLst>
          </xdr:cNvPr>
          <xdr:cNvSpPr/>
        </xdr:nvSpPr>
        <xdr:spPr>
          <a:xfrm>
            <a:off x="1585461" y="3853674"/>
            <a:ext cx="1740418" cy="609112"/>
          </a:xfrm>
          <a:prstGeom prst="rect">
            <a:avLst/>
          </a:prstGeom>
        </xdr:spPr>
        <xdr:style>
          <a:lnRef idx="0">
            <a:scrgbClr r="0" g="0" b="0"/>
          </a:lnRef>
          <a:fillRef idx="0">
            <a:scrgbClr r="0" g="0" b="0"/>
          </a:fillRef>
          <a:effectRef idx="0">
            <a:scrgbClr r="0" g="0" b="0"/>
          </a:effectRef>
          <a:fontRef idx="minor">
            <a:schemeClr val="lt1"/>
          </a:fontRef>
        </xdr:style>
        <xdr:txBody>
          <a:bodyPr spcFirstLastPara="0" vert="horz" wrap="square" lIns="99568" tIns="99568" rIns="99568" bIns="99568" numCol="1" spcCol="1270" anchor="ctr" anchorCtr="0">
            <a:noAutofit/>
          </a:bodyPr>
          <a:lstStyle/>
          <a:p>
            <a:pPr lvl="0" algn="r" defTabSz="622300">
              <a:lnSpc>
                <a:spcPct val="90000"/>
              </a:lnSpc>
              <a:spcBef>
                <a:spcPct val="0"/>
              </a:spcBef>
              <a:spcAft>
                <a:spcPct val="35000"/>
              </a:spcAft>
            </a:pPr>
            <a:r>
              <a:rPr lang="es-ES" sz="1800" kern="1200"/>
              <a:t>Portada</a:t>
            </a:r>
          </a:p>
        </xdr:txBody>
      </xdr:sp>
    </xdr:grpSp>
    <xdr:clientData/>
  </xdr:twoCellAnchor>
  <xdr:twoCellAnchor editAs="oneCell">
    <xdr:from>
      <xdr:col>0</xdr:col>
      <xdr:colOff>0</xdr:colOff>
      <xdr:row>0</xdr:row>
      <xdr:rowOff>12700</xdr:rowOff>
    </xdr:from>
    <xdr:to>
      <xdr:col>7</xdr:col>
      <xdr:colOff>88900</xdr:colOff>
      <xdr:row>7</xdr:row>
      <xdr:rowOff>63575</xdr:rowOff>
    </xdr:to>
    <xdr:pic>
      <xdr:nvPicPr>
        <xdr:cNvPr id="65" name="Picture 1" descr="Resultado de imagen para logo usaid">
          <a:extLst>
            <a:ext uri="{FF2B5EF4-FFF2-40B4-BE49-F238E27FC236}">
              <a16:creationId xmlns:a16="http://schemas.microsoft.com/office/drawing/2014/main" id="{00000000-0008-0000-0000-000041000000}"/>
            </a:ext>
          </a:extLst>
        </xdr:cNvPr>
        <xdr:cNvPicPr>
          <a:picLocks noChangeAspect="1" noChangeArrowheads="1"/>
        </xdr:cNvPicPr>
      </xdr:nvPicPr>
      <xdr:blipFill>
        <a:blip xmlns:r="http://schemas.openxmlformats.org/officeDocument/2006/relationships" r:embed="rId26">
          <a:extLst>
            <a:ext uri="{28A0092B-C50C-407E-A947-70E740481C1C}">
              <a14:useLocalDpi xmlns:a14="http://schemas.microsoft.com/office/drawing/2010/main" val="0"/>
            </a:ext>
          </a:extLst>
        </a:blip>
        <a:srcRect/>
        <a:stretch>
          <a:fillRect/>
        </a:stretch>
      </xdr:blipFill>
      <xdr:spPr bwMode="auto">
        <a:xfrm>
          <a:off x="0" y="12700"/>
          <a:ext cx="3429000" cy="1295475"/>
        </a:xfrm>
        <a:prstGeom prst="rect">
          <a:avLst/>
        </a:prstGeom>
        <a:noFill/>
        <a:extLst>
          <a:ext uri="{909E8E84-426E-40dd-AFC4-6F175D3DCCD1}">
            <a14:hiddenFill xmlns:a14="http://schemas.microsoft.com/office/drawing/2010/main" xmlns="">
              <a:solidFill>
                <a:srgbClr val="FFFFFF"/>
              </a:solidFill>
            </a14:hiddenFill>
          </a:ext>
        </a:extLst>
      </xdr:spPr>
    </xdr:pic>
    <xdr:clientData/>
  </xdr:twoCellAnchor>
  <xdr:twoCellAnchor>
    <xdr:from>
      <xdr:col>10</xdr:col>
      <xdr:colOff>12700</xdr:colOff>
      <xdr:row>96</xdr:row>
      <xdr:rowOff>127000</xdr:rowOff>
    </xdr:from>
    <xdr:to>
      <xdr:col>13</xdr:col>
      <xdr:colOff>196800</xdr:colOff>
      <xdr:row>98</xdr:row>
      <xdr:rowOff>113725</xdr:rowOff>
    </xdr:to>
    <xdr:sp macro="" textlink="">
      <xdr:nvSpPr>
        <xdr:cNvPr id="101" name="Forma libre 100">
          <a:hlinkClick xmlns:r="http://schemas.openxmlformats.org/officeDocument/2006/relationships" r:id="rId27"/>
          <a:extLst>
            <a:ext uri="{FF2B5EF4-FFF2-40B4-BE49-F238E27FC236}">
              <a16:creationId xmlns:a16="http://schemas.microsoft.com/office/drawing/2014/main" id="{00000000-0008-0000-0000-000065000000}"/>
            </a:ext>
          </a:extLst>
        </xdr:cNvPr>
        <xdr:cNvSpPr/>
      </xdr:nvSpPr>
      <xdr:spPr>
        <a:xfrm>
          <a:off x="4495800" y="16903700"/>
          <a:ext cx="2343100" cy="342325"/>
        </a:xfrm>
        <a:custGeom>
          <a:avLst/>
          <a:gdLst>
            <a:gd name="connsiteX0" fmla="*/ 0 w 2263150"/>
            <a:gd name="connsiteY0" fmla="*/ 83752 h 502413"/>
            <a:gd name="connsiteX1" fmla="*/ 83752 w 2263150"/>
            <a:gd name="connsiteY1" fmla="*/ 0 h 502413"/>
            <a:gd name="connsiteX2" fmla="*/ 2179398 w 2263150"/>
            <a:gd name="connsiteY2" fmla="*/ 0 h 502413"/>
            <a:gd name="connsiteX3" fmla="*/ 2263150 w 2263150"/>
            <a:gd name="connsiteY3" fmla="*/ 83752 h 502413"/>
            <a:gd name="connsiteX4" fmla="*/ 2263150 w 2263150"/>
            <a:gd name="connsiteY4" fmla="*/ 418661 h 502413"/>
            <a:gd name="connsiteX5" fmla="*/ 2179398 w 2263150"/>
            <a:gd name="connsiteY5" fmla="*/ 502413 h 502413"/>
            <a:gd name="connsiteX6" fmla="*/ 83752 w 2263150"/>
            <a:gd name="connsiteY6" fmla="*/ 502413 h 502413"/>
            <a:gd name="connsiteX7" fmla="*/ 0 w 2263150"/>
            <a:gd name="connsiteY7" fmla="*/ 418661 h 502413"/>
            <a:gd name="connsiteX8" fmla="*/ 0 w 2263150"/>
            <a:gd name="connsiteY8" fmla="*/ 83752 h 502413"/>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Lst>
          <a:rect l="l" t="t" r="r" b="b"/>
          <a:pathLst>
            <a:path w="2263150" h="502413">
              <a:moveTo>
                <a:pt x="0" y="83752"/>
              </a:moveTo>
              <a:cubicBezTo>
                <a:pt x="0" y="37497"/>
                <a:pt x="37497" y="0"/>
                <a:pt x="83752" y="0"/>
              </a:cubicBezTo>
              <a:lnTo>
                <a:pt x="2179398" y="0"/>
              </a:lnTo>
              <a:cubicBezTo>
                <a:pt x="2225653" y="0"/>
                <a:pt x="2263150" y="37497"/>
                <a:pt x="2263150" y="83752"/>
              </a:cubicBezTo>
              <a:lnTo>
                <a:pt x="2263150" y="418661"/>
              </a:lnTo>
              <a:cubicBezTo>
                <a:pt x="2263150" y="464916"/>
                <a:pt x="2225653" y="502413"/>
                <a:pt x="2179398" y="502413"/>
              </a:cubicBezTo>
              <a:lnTo>
                <a:pt x="83752" y="502413"/>
              </a:lnTo>
              <a:cubicBezTo>
                <a:pt x="37497" y="502413"/>
                <a:pt x="0" y="464916"/>
                <a:pt x="0" y="418661"/>
              </a:cubicBezTo>
              <a:lnTo>
                <a:pt x="0" y="83752"/>
              </a:lnTo>
              <a:close/>
            </a:path>
          </a:pathLst>
        </a:custGeom>
        <a:solidFill>
          <a:srgbClr val="F2F2F2"/>
        </a:solidFill>
      </xdr:spPr>
      <xdr:style>
        <a:lnRef idx="2">
          <a:schemeClr val="accent1"/>
        </a:lnRef>
        <a:fillRef idx="1">
          <a:schemeClr val="lt1"/>
        </a:fillRef>
        <a:effectRef idx="0">
          <a:schemeClr val="accent1"/>
        </a:effectRef>
        <a:fontRef idx="minor">
          <a:schemeClr val="dk1"/>
        </a:fontRef>
      </xdr:style>
      <xdr:txBody>
        <a:bodyPr spcFirstLastPara="0" vert="horz" wrap="square" lIns="36000" tIns="72000" rIns="36000" bIns="72000" numCol="1" spcCol="1270" anchor="ctr" anchorCtr="0">
          <a:noAutofit/>
        </a:bodyPr>
        <a:lstStyle>
          <a:defPPr>
            <a:defRPr lang="en-US"/>
          </a:defPPr>
          <a:lvl1pPr algn="l" rtl="0" eaLnBrk="0" fontAlgn="base" hangingPunct="0">
            <a:spcBef>
              <a:spcPct val="0"/>
            </a:spcBef>
            <a:spcAft>
              <a:spcPct val="0"/>
            </a:spcAft>
            <a:defRPr sz="2800" kern="1200">
              <a:solidFill>
                <a:schemeClr val="lt1"/>
              </a:solidFill>
              <a:latin typeface="+mn-lt"/>
              <a:ea typeface="+mn-ea"/>
              <a:cs typeface="+mn-cs"/>
            </a:defRPr>
          </a:lvl1pPr>
          <a:lvl2pPr marL="457200" algn="l" rtl="0" eaLnBrk="0" fontAlgn="base" hangingPunct="0">
            <a:spcBef>
              <a:spcPct val="0"/>
            </a:spcBef>
            <a:spcAft>
              <a:spcPct val="0"/>
            </a:spcAft>
            <a:defRPr sz="2800" kern="1200">
              <a:solidFill>
                <a:schemeClr val="lt1"/>
              </a:solidFill>
              <a:latin typeface="+mn-lt"/>
              <a:ea typeface="+mn-ea"/>
              <a:cs typeface="+mn-cs"/>
            </a:defRPr>
          </a:lvl2pPr>
          <a:lvl3pPr marL="914400" algn="l" rtl="0" eaLnBrk="0" fontAlgn="base" hangingPunct="0">
            <a:spcBef>
              <a:spcPct val="0"/>
            </a:spcBef>
            <a:spcAft>
              <a:spcPct val="0"/>
            </a:spcAft>
            <a:defRPr sz="2800" kern="1200">
              <a:solidFill>
                <a:schemeClr val="lt1"/>
              </a:solidFill>
              <a:latin typeface="+mn-lt"/>
              <a:ea typeface="+mn-ea"/>
              <a:cs typeface="+mn-cs"/>
            </a:defRPr>
          </a:lvl3pPr>
          <a:lvl4pPr marL="1371600" algn="l" rtl="0" eaLnBrk="0" fontAlgn="base" hangingPunct="0">
            <a:spcBef>
              <a:spcPct val="0"/>
            </a:spcBef>
            <a:spcAft>
              <a:spcPct val="0"/>
            </a:spcAft>
            <a:defRPr sz="2800" kern="1200">
              <a:solidFill>
                <a:schemeClr val="lt1"/>
              </a:solidFill>
              <a:latin typeface="+mn-lt"/>
              <a:ea typeface="+mn-ea"/>
              <a:cs typeface="+mn-cs"/>
            </a:defRPr>
          </a:lvl4pPr>
          <a:lvl5pPr marL="1828800" algn="l" rtl="0" eaLnBrk="0" fontAlgn="base" hangingPunct="0">
            <a:spcBef>
              <a:spcPct val="0"/>
            </a:spcBef>
            <a:spcAft>
              <a:spcPct val="0"/>
            </a:spcAft>
            <a:defRPr sz="2800" kern="1200">
              <a:solidFill>
                <a:schemeClr val="lt1"/>
              </a:solidFill>
              <a:latin typeface="+mn-lt"/>
              <a:ea typeface="+mn-ea"/>
              <a:cs typeface="+mn-cs"/>
            </a:defRPr>
          </a:lvl5pPr>
          <a:lvl6pPr marL="2286000" algn="l" defTabSz="914400" rtl="0" eaLnBrk="1" latinLnBrk="0" hangingPunct="1">
            <a:defRPr sz="2800" kern="1200">
              <a:solidFill>
                <a:schemeClr val="lt1"/>
              </a:solidFill>
              <a:latin typeface="+mn-lt"/>
              <a:ea typeface="+mn-ea"/>
              <a:cs typeface="+mn-cs"/>
            </a:defRPr>
          </a:lvl6pPr>
          <a:lvl7pPr marL="2743200" algn="l" defTabSz="914400" rtl="0" eaLnBrk="1" latinLnBrk="0" hangingPunct="1">
            <a:defRPr sz="2800" kern="1200">
              <a:solidFill>
                <a:schemeClr val="lt1"/>
              </a:solidFill>
              <a:latin typeface="+mn-lt"/>
              <a:ea typeface="+mn-ea"/>
              <a:cs typeface="+mn-cs"/>
            </a:defRPr>
          </a:lvl7pPr>
          <a:lvl8pPr marL="3200400" algn="l" defTabSz="914400" rtl="0" eaLnBrk="1" latinLnBrk="0" hangingPunct="1">
            <a:defRPr sz="2800" kern="1200">
              <a:solidFill>
                <a:schemeClr val="lt1"/>
              </a:solidFill>
              <a:latin typeface="+mn-lt"/>
              <a:ea typeface="+mn-ea"/>
              <a:cs typeface="+mn-cs"/>
            </a:defRPr>
          </a:lvl8pPr>
          <a:lvl9pPr marL="3657600" algn="l" defTabSz="914400" rtl="0" eaLnBrk="1" latinLnBrk="0" hangingPunct="1">
            <a:defRPr sz="2800" kern="1200">
              <a:solidFill>
                <a:schemeClr val="lt1"/>
              </a:solidFill>
              <a:latin typeface="+mn-lt"/>
              <a:ea typeface="+mn-ea"/>
              <a:cs typeface="+mn-cs"/>
            </a:defRPr>
          </a:lvl9pPr>
        </a:lstStyle>
        <a:p>
          <a:pPr marL="0" lvl="0" indent="0" algn="l" defTabSz="933450" rtl="0" eaLnBrk="0" fontAlgn="base" hangingPunct="0">
            <a:lnSpc>
              <a:spcPct val="90000"/>
            </a:lnSpc>
            <a:spcBef>
              <a:spcPct val="0"/>
            </a:spcBef>
            <a:spcAft>
              <a:spcPct val="35000"/>
            </a:spcAft>
          </a:pPr>
          <a:r>
            <a:rPr lang="es-ES" sz="1400" b="1" kern="1200">
              <a:solidFill>
                <a:srgbClr val="7F7F7F"/>
              </a:solidFill>
              <a:latin typeface="+mn-lt"/>
              <a:ea typeface="+mn-ea"/>
              <a:cs typeface="+mn-cs"/>
            </a:rPr>
            <a:t>Gráficos consolidados de OCA</a:t>
          </a:r>
        </a:p>
      </xdr:txBody>
    </xdr:sp>
    <xdr:clientData/>
  </xdr:twoCellAnchor>
  <xdr:twoCellAnchor>
    <xdr:from>
      <xdr:col>10</xdr:col>
      <xdr:colOff>0</xdr:colOff>
      <xdr:row>77</xdr:row>
      <xdr:rowOff>76201</xdr:rowOff>
    </xdr:from>
    <xdr:to>
      <xdr:col>13</xdr:col>
      <xdr:colOff>181000</xdr:colOff>
      <xdr:row>79</xdr:row>
      <xdr:rowOff>62925</xdr:rowOff>
    </xdr:to>
    <xdr:sp macro="" textlink="">
      <xdr:nvSpPr>
        <xdr:cNvPr id="102" name="Forma libre 101">
          <a:hlinkClick xmlns:r="http://schemas.openxmlformats.org/officeDocument/2006/relationships" r:id="rId28"/>
          <a:extLst>
            <a:ext uri="{FF2B5EF4-FFF2-40B4-BE49-F238E27FC236}">
              <a16:creationId xmlns:a16="http://schemas.microsoft.com/office/drawing/2014/main" id="{00000000-0008-0000-0000-000066000000}"/>
            </a:ext>
          </a:extLst>
        </xdr:cNvPr>
        <xdr:cNvSpPr/>
      </xdr:nvSpPr>
      <xdr:spPr>
        <a:xfrm>
          <a:off x="4483100" y="8102601"/>
          <a:ext cx="2340000" cy="342324"/>
        </a:xfrm>
        <a:custGeom>
          <a:avLst/>
          <a:gdLst>
            <a:gd name="connsiteX0" fmla="*/ 0 w 2263150"/>
            <a:gd name="connsiteY0" fmla="*/ 83752 h 502413"/>
            <a:gd name="connsiteX1" fmla="*/ 83752 w 2263150"/>
            <a:gd name="connsiteY1" fmla="*/ 0 h 502413"/>
            <a:gd name="connsiteX2" fmla="*/ 2179398 w 2263150"/>
            <a:gd name="connsiteY2" fmla="*/ 0 h 502413"/>
            <a:gd name="connsiteX3" fmla="*/ 2263150 w 2263150"/>
            <a:gd name="connsiteY3" fmla="*/ 83752 h 502413"/>
            <a:gd name="connsiteX4" fmla="*/ 2263150 w 2263150"/>
            <a:gd name="connsiteY4" fmla="*/ 418661 h 502413"/>
            <a:gd name="connsiteX5" fmla="*/ 2179398 w 2263150"/>
            <a:gd name="connsiteY5" fmla="*/ 502413 h 502413"/>
            <a:gd name="connsiteX6" fmla="*/ 83752 w 2263150"/>
            <a:gd name="connsiteY6" fmla="*/ 502413 h 502413"/>
            <a:gd name="connsiteX7" fmla="*/ 0 w 2263150"/>
            <a:gd name="connsiteY7" fmla="*/ 418661 h 502413"/>
            <a:gd name="connsiteX8" fmla="*/ 0 w 2263150"/>
            <a:gd name="connsiteY8" fmla="*/ 83752 h 502413"/>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Lst>
          <a:rect l="l" t="t" r="r" b="b"/>
          <a:pathLst>
            <a:path w="2263150" h="502413">
              <a:moveTo>
                <a:pt x="0" y="83752"/>
              </a:moveTo>
              <a:cubicBezTo>
                <a:pt x="0" y="37497"/>
                <a:pt x="37497" y="0"/>
                <a:pt x="83752" y="0"/>
              </a:cubicBezTo>
              <a:lnTo>
                <a:pt x="2179398" y="0"/>
              </a:lnTo>
              <a:cubicBezTo>
                <a:pt x="2225653" y="0"/>
                <a:pt x="2263150" y="37497"/>
                <a:pt x="2263150" y="83752"/>
              </a:cubicBezTo>
              <a:lnTo>
                <a:pt x="2263150" y="418661"/>
              </a:lnTo>
              <a:cubicBezTo>
                <a:pt x="2263150" y="464916"/>
                <a:pt x="2225653" y="502413"/>
                <a:pt x="2179398" y="502413"/>
              </a:cubicBezTo>
              <a:lnTo>
                <a:pt x="83752" y="502413"/>
              </a:lnTo>
              <a:cubicBezTo>
                <a:pt x="37497" y="502413"/>
                <a:pt x="0" y="464916"/>
                <a:pt x="0" y="418661"/>
              </a:cubicBezTo>
              <a:lnTo>
                <a:pt x="0" y="83752"/>
              </a:lnTo>
              <a:close/>
            </a:path>
          </a:pathLst>
        </a:custGeom>
        <a:ln>
          <a:solidFill>
            <a:schemeClr val="bg1">
              <a:lumMod val="95000"/>
            </a:schemeClr>
          </a:solidFill>
        </a:ln>
      </xdr:spPr>
      <xdr:style>
        <a:lnRef idx="2">
          <a:schemeClr val="accent1"/>
        </a:lnRef>
        <a:fillRef idx="1">
          <a:schemeClr val="lt1"/>
        </a:fillRef>
        <a:effectRef idx="0">
          <a:schemeClr val="accent1"/>
        </a:effectRef>
        <a:fontRef idx="minor">
          <a:schemeClr val="dk1"/>
        </a:fontRef>
      </xdr:style>
      <xdr:txBody>
        <a:bodyPr spcFirstLastPara="0" vert="horz" wrap="square" lIns="36000" tIns="72000" rIns="36000" bIns="72000" numCol="1" spcCol="1270" anchor="ctr" anchorCtr="0">
          <a:noAutofit/>
        </a:bodyPr>
        <a:lstStyle>
          <a:defPPr>
            <a:defRPr lang="en-US"/>
          </a:defPPr>
          <a:lvl1pPr algn="l" rtl="0" eaLnBrk="0" fontAlgn="base" hangingPunct="0">
            <a:spcBef>
              <a:spcPct val="0"/>
            </a:spcBef>
            <a:spcAft>
              <a:spcPct val="0"/>
            </a:spcAft>
            <a:defRPr sz="2800" kern="1200">
              <a:solidFill>
                <a:schemeClr val="lt1"/>
              </a:solidFill>
              <a:latin typeface="+mn-lt"/>
              <a:ea typeface="+mn-ea"/>
              <a:cs typeface="+mn-cs"/>
            </a:defRPr>
          </a:lvl1pPr>
          <a:lvl2pPr marL="457200" algn="l" rtl="0" eaLnBrk="0" fontAlgn="base" hangingPunct="0">
            <a:spcBef>
              <a:spcPct val="0"/>
            </a:spcBef>
            <a:spcAft>
              <a:spcPct val="0"/>
            </a:spcAft>
            <a:defRPr sz="2800" kern="1200">
              <a:solidFill>
                <a:schemeClr val="lt1"/>
              </a:solidFill>
              <a:latin typeface="+mn-lt"/>
              <a:ea typeface="+mn-ea"/>
              <a:cs typeface="+mn-cs"/>
            </a:defRPr>
          </a:lvl2pPr>
          <a:lvl3pPr marL="914400" algn="l" rtl="0" eaLnBrk="0" fontAlgn="base" hangingPunct="0">
            <a:spcBef>
              <a:spcPct val="0"/>
            </a:spcBef>
            <a:spcAft>
              <a:spcPct val="0"/>
            </a:spcAft>
            <a:defRPr sz="2800" kern="1200">
              <a:solidFill>
                <a:schemeClr val="lt1"/>
              </a:solidFill>
              <a:latin typeface="+mn-lt"/>
              <a:ea typeface="+mn-ea"/>
              <a:cs typeface="+mn-cs"/>
            </a:defRPr>
          </a:lvl3pPr>
          <a:lvl4pPr marL="1371600" algn="l" rtl="0" eaLnBrk="0" fontAlgn="base" hangingPunct="0">
            <a:spcBef>
              <a:spcPct val="0"/>
            </a:spcBef>
            <a:spcAft>
              <a:spcPct val="0"/>
            </a:spcAft>
            <a:defRPr sz="2800" kern="1200">
              <a:solidFill>
                <a:schemeClr val="lt1"/>
              </a:solidFill>
              <a:latin typeface="+mn-lt"/>
              <a:ea typeface="+mn-ea"/>
              <a:cs typeface="+mn-cs"/>
            </a:defRPr>
          </a:lvl4pPr>
          <a:lvl5pPr marL="1828800" algn="l" rtl="0" eaLnBrk="0" fontAlgn="base" hangingPunct="0">
            <a:spcBef>
              <a:spcPct val="0"/>
            </a:spcBef>
            <a:spcAft>
              <a:spcPct val="0"/>
            </a:spcAft>
            <a:defRPr sz="2800" kern="1200">
              <a:solidFill>
                <a:schemeClr val="lt1"/>
              </a:solidFill>
              <a:latin typeface="+mn-lt"/>
              <a:ea typeface="+mn-ea"/>
              <a:cs typeface="+mn-cs"/>
            </a:defRPr>
          </a:lvl5pPr>
          <a:lvl6pPr marL="2286000" algn="l" defTabSz="914400" rtl="0" eaLnBrk="1" latinLnBrk="0" hangingPunct="1">
            <a:defRPr sz="2800" kern="1200">
              <a:solidFill>
                <a:schemeClr val="lt1"/>
              </a:solidFill>
              <a:latin typeface="+mn-lt"/>
              <a:ea typeface="+mn-ea"/>
              <a:cs typeface="+mn-cs"/>
            </a:defRPr>
          </a:lvl6pPr>
          <a:lvl7pPr marL="2743200" algn="l" defTabSz="914400" rtl="0" eaLnBrk="1" latinLnBrk="0" hangingPunct="1">
            <a:defRPr sz="2800" kern="1200">
              <a:solidFill>
                <a:schemeClr val="lt1"/>
              </a:solidFill>
              <a:latin typeface="+mn-lt"/>
              <a:ea typeface="+mn-ea"/>
              <a:cs typeface="+mn-cs"/>
            </a:defRPr>
          </a:lvl7pPr>
          <a:lvl8pPr marL="3200400" algn="l" defTabSz="914400" rtl="0" eaLnBrk="1" latinLnBrk="0" hangingPunct="1">
            <a:defRPr sz="2800" kern="1200">
              <a:solidFill>
                <a:schemeClr val="lt1"/>
              </a:solidFill>
              <a:latin typeface="+mn-lt"/>
              <a:ea typeface="+mn-ea"/>
              <a:cs typeface="+mn-cs"/>
            </a:defRPr>
          </a:lvl8pPr>
          <a:lvl9pPr marL="3657600" algn="l" defTabSz="914400" rtl="0" eaLnBrk="1" latinLnBrk="0" hangingPunct="1">
            <a:defRPr sz="2800" kern="1200">
              <a:solidFill>
                <a:schemeClr val="lt1"/>
              </a:solidFill>
              <a:latin typeface="+mn-lt"/>
              <a:ea typeface="+mn-ea"/>
              <a:cs typeface="+mn-cs"/>
            </a:defRPr>
          </a:lvl9pPr>
        </a:lstStyle>
        <a:p>
          <a:pPr marL="0" lvl="0" indent="0" algn="l" defTabSz="933450" rtl="0" eaLnBrk="0" fontAlgn="base" hangingPunct="0">
            <a:lnSpc>
              <a:spcPct val="90000"/>
            </a:lnSpc>
            <a:spcBef>
              <a:spcPct val="0"/>
            </a:spcBef>
            <a:spcAft>
              <a:spcPct val="35000"/>
            </a:spcAft>
          </a:pPr>
          <a:r>
            <a:rPr lang="es-ES" sz="1300" kern="1200" baseline="0">
              <a:solidFill>
                <a:srgbClr val="7F7F7F"/>
              </a:solidFill>
              <a:latin typeface="+mn-lt"/>
              <a:ea typeface="+mn-ea"/>
              <a:cs typeface="+mn-cs"/>
            </a:rPr>
            <a:t> Info de de </a:t>
          </a:r>
          <a:r>
            <a:rPr lang="es-ES" sz="1300" kern="1200">
              <a:solidFill>
                <a:srgbClr val="7F7F7F"/>
              </a:solidFill>
              <a:latin typeface="+mn-lt"/>
              <a:ea typeface="+mn-ea"/>
              <a:cs typeface="+mn-cs"/>
            </a:rPr>
            <a:t>Planeación Estratégica</a:t>
          </a:r>
        </a:p>
      </xdr:txBody>
    </xdr:sp>
    <xdr:clientData/>
  </xdr:twoCellAnchor>
  <xdr:twoCellAnchor>
    <xdr:from>
      <xdr:col>10</xdr:col>
      <xdr:colOff>0</xdr:colOff>
      <xdr:row>82</xdr:row>
      <xdr:rowOff>29191</xdr:rowOff>
    </xdr:from>
    <xdr:to>
      <xdr:col>13</xdr:col>
      <xdr:colOff>184100</xdr:colOff>
      <xdr:row>84</xdr:row>
      <xdr:rowOff>15915</xdr:rowOff>
    </xdr:to>
    <xdr:sp macro="" textlink="">
      <xdr:nvSpPr>
        <xdr:cNvPr id="103" name="Forma libre 102">
          <a:hlinkClick xmlns:r="http://schemas.openxmlformats.org/officeDocument/2006/relationships" r:id="rId29"/>
          <a:extLst>
            <a:ext uri="{FF2B5EF4-FFF2-40B4-BE49-F238E27FC236}">
              <a16:creationId xmlns:a16="http://schemas.microsoft.com/office/drawing/2014/main" id="{00000000-0008-0000-0000-000067000000}"/>
            </a:ext>
          </a:extLst>
        </xdr:cNvPr>
        <xdr:cNvSpPr/>
      </xdr:nvSpPr>
      <xdr:spPr>
        <a:xfrm>
          <a:off x="4483100" y="8944591"/>
          <a:ext cx="2343100" cy="342324"/>
        </a:xfrm>
        <a:custGeom>
          <a:avLst/>
          <a:gdLst>
            <a:gd name="connsiteX0" fmla="*/ 0 w 2263150"/>
            <a:gd name="connsiteY0" fmla="*/ 83752 h 502413"/>
            <a:gd name="connsiteX1" fmla="*/ 83752 w 2263150"/>
            <a:gd name="connsiteY1" fmla="*/ 0 h 502413"/>
            <a:gd name="connsiteX2" fmla="*/ 2179398 w 2263150"/>
            <a:gd name="connsiteY2" fmla="*/ 0 h 502413"/>
            <a:gd name="connsiteX3" fmla="*/ 2263150 w 2263150"/>
            <a:gd name="connsiteY3" fmla="*/ 83752 h 502413"/>
            <a:gd name="connsiteX4" fmla="*/ 2263150 w 2263150"/>
            <a:gd name="connsiteY4" fmla="*/ 418661 h 502413"/>
            <a:gd name="connsiteX5" fmla="*/ 2179398 w 2263150"/>
            <a:gd name="connsiteY5" fmla="*/ 502413 h 502413"/>
            <a:gd name="connsiteX6" fmla="*/ 83752 w 2263150"/>
            <a:gd name="connsiteY6" fmla="*/ 502413 h 502413"/>
            <a:gd name="connsiteX7" fmla="*/ 0 w 2263150"/>
            <a:gd name="connsiteY7" fmla="*/ 418661 h 502413"/>
            <a:gd name="connsiteX8" fmla="*/ 0 w 2263150"/>
            <a:gd name="connsiteY8" fmla="*/ 83752 h 502413"/>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Lst>
          <a:rect l="l" t="t" r="r" b="b"/>
          <a:pathLst>
            <a:path w="2263150" h="502413">
              <a:moveTo>
                <a:pt x="0" y="83752"/>
              </a:moveTo>
              <a:cubicBezTo>
                <a:pt x="0" y="37497"/>
                <a:pt x="37497" y="0"/>
                <a:pt x="83752" y="0"/>
              </a:cubicBezTo>
              <a:lnTo>
                <a:pt x="2179398" y="0"/>
              </a:lnTo>
              <a:cubicBezTo>
                <a:pt x="2225653" y="0"/>
                <a:pt x="2263150" y="37497"/>
                <a:pt x="2263150" y="83752"/>
              </a:cubicBezTo>
              <a:lnTo>
                <a:pt x="2263150" y="418661"/>
              </a:lnTo>
              <a:cubicBezTo>
                <a:pt x="2263150" y="464916"/>
                <a:pt x="2225653" y="502413"/>
                <a:pt x="2179398" y="502413"/>
              </a:cubicBezTo>
              <a:lnTo>
                <a:pt x="83752" y="502413"/>
              </a:lnTo>
              <a:cubicBezTo>
                <a:pt x="37497" y="502413"/>
                <a:pt x="0" y="464916"/>
                <a:pt x="0" y="418661"/>
              </a:cubicBezTo>
              <a:lnTo>
                <a:pt x="0" y="83752"/>
              </a:lnTo>
              <a:close/>
            </a:path>
          </a:pathLst>
        </a:custGeom>
      </xdr:spPr>
      <xdr:style>
        <a:lnRef idx="2">
          <a:schemeClr val="accent1"/>
        </a:lnRef>
        <a:fillRef idx="1">
          <a:schemeClr val="lt1"/>
        </a:fillRef>
        <a:effectRef idx="0">
          <a:schemeClr val="accent1"/>
        </a:effectRef>
        <a:fontRef idx="minor">
          <a:schemeClr val="dk1"/>
        </a:fontRef>
      </xdr:style>
      <xdr:txBody>
        <a:bodyPr spcFirstLastPara="0" vert="horz" wrap="square" lIns="36000" tIns="72000" rIns="0" bIns="72000" numCol="1" spcCol="1270" anchor="ctr" anchorCtr="0">
          <a:noAutofit/>
        </a:bodyPr>
        <a:lstStyle>
          <a:defPPr>
            <a:defRPr lang="en-US"/>
          </a:defPPr>
          <a:lvl1pPr algn="l" rtl="0" eaLnBrk="0" fontAlgn="base" hangingPunct="0">
            <a:spcBef>
              <a:spcPct val="0"/>
            </a:spcBef>
            <a:spcAft>
              <a:spcPct val="0"/>
            </a:spcAft>
            <a:defRPr sz="2800" kern="1200">
              <a:solidFill>
                <a:schemeClr val="lt1"/>
              </a:solidFill>
              <a:latin typeface="+mn-lt"/>
              <a:ea typeface="+mn-ea"/>
              <a:cs typeface="+mn-cs"/>
            </a:defRPr>
          </a:lvl1pPr>
          <a:lvl2pPr marL="457200" algn="l" rtl="0" eaLnBrk="0" fontAlgn="base" hangingPunct="0">
            <a:spcBef>
              <a:spcPct val="0"/>
            </a:spcBef>
            <a:spcAft>
              <a:spcPct val="0"/>
            </a:spcAft>
            <a:defRPr sz="2800" kern="1200">
              <a:solidFill>
                <a:schemeClr val="lt1"/>
              </a:solidFill>
              <a:latin typeface="+mn-lt"/>
              <a:ea typeface="+mn-ea"/>
              <a:cs typeface="+mn-cs"/>
            </a:defRPr>
          </a:lvl2pPr>
          <a:lvl3pPr marL="914400" algn="l" rtl="0" eaLnBrk="0" fontAlgn="base" hangingPunct="0">
            <a:spcBef>
              <a:spcPct val="0"/>
            </a:spcBef>
            <a:spcAft>
              <a:spcPct val="0"/>
            </a:spcAft>
            <a:defRPr sz="2800" kern="1200">
              <a:solidFill>
                <a:schemeClr val="lt1"/>
              </a:solidFill>
              <a:latin typeface="+mn-lt"/>
              <a:ea typeface="+mn-ea"/>
              <a:cs typeface="+mn-cs"/>
            </a:defRPr>
          </a:lvl3pPr>
          <a:lvl4pPr marL="1371600" algn="l" rtl="0" eaLnBrk="0" fontAlgn="base" hangingPunct="0">
            <a:spcBef>
              <a:spcPct val="0"/>
            </a:spcBef>
            <a:spcAft>
              <a:spcPct val="0"/>
            </a:spcAft>
            <a:defRPr sz="2800" kern="1200">
              <a:solidFill>
                <a:schemeClr val="lt1"/>
              </a:solidFill>
              <a:latin typeface="+mn-lt"/>
              <a:ea typeface="+mn-ea"/>
              <a:cs typeface="+mn-cs"/>
            </a:defRPr>
          </a:lvl4pPr>
          <a:lvl5pPr marL="1828800" algn="l" rtl="0" eaLnBrk="0" fontAlgn="base" hangingPunct="0">
            <a:spcBef>
              <a:spcPct val="0"/>
            </a:spcBef>
            <a:spcAft>
              <a:spcPct val="0"/>
            </a:spcAft>
            <a:defRPr sz="2800" kern="1200">
              <a:solidFill>
                <a:schemeClr val="lt1"/>
              </a:solidFill>
              <a:latin typeface="+mn-lt"/>
              <a:ea typeface="+mn-ea"/>
              <a:cs typeface="+mn-cs"/>
            </a:defRPr>
          </a:lvl5pPr>
          <a:lvl6pPr marL="2286000" algn="l" defTabSz="914400" rtl="0" eaLnBrk="1" latinLnBrk="0" hangingPunct="1">
            <a:defRPr sz="2800" kern="1200">
              <a:solidFill>
                <a:schemeClr val="lt1"/>
              </a:solidFill>
              <a:latin typeface="+mn-lt"/>
              <a:ea typeface="+mn-ea"/>
              <a:cs typeface="+mn-cs"/>
            </a:defRPr>
          </a:lvl6pPr>
          <a:lvl7pPr marL="2743200" algn="l" defTabSz="914400" rtl="0" eaLnBrk="1" latinLnBrk="0" hangingPunct="1">
            <a:defRPr sz="2800" kern="1200">
              <a:solidFill>
                <a:schemeClr val="lt1"/>
              </a:solidFill>
              <a:latin typeface="+mn-lt"/>
              <a:ea typeface="+mn-ea"/>
              <a:cs typeface="+mn-cs"/>
            </a:defRPr>
          </a:lvl7pPr>
          <a:lvl8pPr marL="3200400" algn="l" defTabSz="914400" rtl="0" eaLnBrk="1" latinLnBrk="0" hangingPunct="1">
            <a:defRPr sz="2800" kern="1200">
              <a:solidFill>
                <a:schemeClr val="lt1"/>
              </a:solidFill>
              <a:latin typeface="+mn-lt"/>
              <a:ea typeface="+mn-ea"/>
              <a:cs typeface="+mn-cs"/>
            </a:defRPr>
          </a:lvl8pPr>
          <a:lvl9pPr marL="3657600" algn="l" defTabSz="914400" rtl="0" eaLnBrk="1" latinLnBrk="0" hangingPunct="1">
            <a:defRPr sz="2800" kern="1200">
              <a:solidFill>
                <a:schemeClr val="lt1"/>
              </a:solidFill>
              <a:latin typeface="+mn-lt"/>
              <a:ea typeface="+mn-ea"/>
              <a:cs typeface="+mn-cs"/>
            </a:defRPr>
          </a:lvl9pPr>
        </a:lstStyle>
        <a:p>
          <a:pPr marL="0" lvl="0" indent="0" algn="l" defTabSz="933450" rtl="0" eaLnBrk="0" fontAlgn="base" hangingPunct="0">
            <a:lnSpc>
              <a:spcPct val="90000"/>
            </a:lnSpc>
            <a:spcBef>
              <a:spcPct val="0"/>
            </a:spcBef>
            <a:spcAft>
              <a:spcPct val="35000"/>
            </a:spcAft>
          </a:pPr>
          <a:r>
            <a:rPr lang="es-ES" sz="1300" kern="1200" baseline="0">
              <a:solidFill>
                <a:srgbClr val="7F7F7F"/>
              </a:solidFill>
              <a:latin typeface="+mn-lt"/>
              <a:ea typeface="+mn-ea"/>
              <a:cs typeface="+mn-cs"/>
            </a:rPr>
            <a:t> Info de </a:t>
          </a:r>
          <a:r>
            <a:rPr lang="es-ES" sz="1300" kern="1200">
              <a:solidFill>
                <a:srgbClr val="7F7F7F"/>
              </a:solidFill>
              <a:latin typeface="+mn-lt"/>
              <a:ea typeface="+mn-ea"/>
              <a:cs typeface="+mn-cs"/>
            </a:rPr>
            <a:t>Procesos Internos  </a:t>
          </a:r>
        </a:p>
      </xdr:txBody>
    </xdr:sp>
    <xdr:clientData/>
  </xdr:twoCellAnchor>
  <xdr:twoCellAnchor>
    <xdr:from>
      <xdr:col>10</xdr:col>
      <xdr:colOff>0</xdr:colOff>
      <xdr:row>84</xdr:row>
      <xdr:rowOff>94588</xdr:rowOff>
    </xdr:from>
    <xdr:to>
      <xdr:col>13</xdr:col>
      <xdr:colOff>184100</xdr:colOff>
      <xdr:row>86</xdr:row>
      <xdr:rowOff>81312</xdr:rowOff>
    </xdr:to>
    <xdr:sp macro="" textlink="">
      <xdr:nvSpPr>
        <xdr:cNvPr id="104" name="Forma libre 103">
          <a:hlinkClick xmlns:r="http://schemas.openxmlformats.org/officeDocument/2006/relationships" r:id="rId30"/>
          <a:extLst>
            <a:ext uri="{FF2B5EF4-FFF2-40B4-BE49-F238E27FC236}">
              <a16:creationId xmlns:a16="http://schemas.microsoft.com/office/drawing/2014/main" id="{00000000-0008-0000-0000-000068000000}"/>
            </a:ext>
          </a:extLst>
        </xdr:cNvPr>
        <xdr:cNvSpPr/>
      </xdr:nvSpPr>
      <xdr:spPr>
        <a:xfrm>
          <a:off x="4483100" y="9365588"/>
          <a:ext cx="2343100" cy="342324"/>
        </a:xfrm>
        <a:custGeom>
          <a:avLst/>
          <a:gdLst>
            <a:gd name="connsiteX0" fmla="*/ 0 w 2263150"/>
            <a:gd name="connsiteY0" fmla="*/ 83752 h 502413"/>
            <a:gd name="connsiteX1" fmla="*/ 83752 w 2263150"/>
            <a:gd name="connsiteY1" fmla="*/ 0 h 502413"/>
            <a:gd name="connsiteX2" fmla="*/ 2179398 w 2263150"/>
            <a:gd name="connsiteY2" fmla="*/ 0 h 502413"/>
            <a:gd name="connsiteX3" fmla="*/ 2263150 w 2263150"/>
            <a:gd name="connsiteY3" fmla="*/ 83752 h 502413"/>
            <a:gd name="connsiteX4" fmla="*/ 2263150 w 2263150"/>
            <a:gd name="connsiteY4" fmla="*/ 418661 h 502413"/>
            <a:gd name="connsiteX5" fmla="*/ 2179398 w 2263150"/>
            <a:gd name="connsiteY5" fmla="*/ 502413 h 502413"/>
            <a:gd name="connsiteX6" fmla="*/ 83752 w 2263150"/>
            <a:gd name="connsiteY6" fmla="*/ 502413 h 502413"/>
            <a:gd name="connsiteX7" fmla="*/ 0 w 2263150"/>
            <a:gd name="connsiteY7" fmla="*/ 418661 h 502413"/>
            <a:gd name="connsiteX8" fmla="*/ 0 w 2263150"/>
            <a:gd name="connsiteY8" fmla="*/ 83752 h 502413"/>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Lst>
          <a:rect l="l" t="t" r="r" b="b"/>
          <a:pathLst>
            <a:path w="2263150" h="502413">
              <a:moveTo>
                <a:pt x="0" y="83752"/>
              </a:moveTo>
              <a:cubicBezTo>
                <a:pt x="0" y="37497"/>
                <a:pt x="37497" y="0"/>
                <a:pt x="83752" y="0"/>
              </a:cubicBezTo>
              <a:lnTo>
                <a:pt x="2179398" y="0"/>
              </a:lnTo>
              <a:cubicBezTo>
                <a:pt x="2225653" y="0"/>
                <a:pt x="2263150" y="37497"/>
                <a:pt x="2263150" y="83752"/>
              </a:cubicBezTo>
              <a:lnTo>
                <a:pt x="2263150" y="418661"/>
              </a:lnTo>
              <a:cubicBezTo>
                <a:pt x="2263150" y="464916"/>
                <a:pt x="2225653" y="502413"/>
                <a:pt x="2179398" y="502413"/>
              </a:cubicBezTo>
              <a:lnTo>
                <a:pt x="83752" y="502413"/>
              </a:lnTo>
              <a:cubicBezTo>
                <a:pt x="37497" y="502413"/>
                <a:pt x="0" y="464916"/>
                <a:pt x="0" y="418661"/>
              </a:cubicBezTo>
              <a:lnTo>
                <a:pt x="0" y="83752"/>
              </a:lnTo>
              <a:close/>
            </a:path>
          </a:pathLst>
        </a:custGeom>
      </xdr:spPr>
      <xdr:style>
        <a:lnRef idx="2">
          <a:schemeClr val="accent1"/>
        </a:lnRef>
        <a:fillRef idx="1">
          <a:schemeClr val="lt1"/>
        </a:fillRef>
        <a:effectRef idx="0">
          <a:schemeClr val="accent1"/>
        </a:effectRef>
        <a:fontRef idx="minor">
          <a:schemeClr val="dk1"/>
        </a:fontRef>
      </xdr:style>
      <xdr:txBody>
        <a:bodyPr spcFirstLastPara="0" vert="horz" wrap="square" lIns="36000" tIns="72000" rIns="36000" bIns="72000" numCol="1" spcCol="1270" anchor="ctr" anchorCtr="0">
          <a:noAutofit/>
        </a:bodyPr>
        <a:lstStyle>
          <a:defPPr>
            <a:defRPr lang="en-US"/>
          </a:defPPr>
          <a:lvl1pPr algn="l" rtl="0" eaLnBrk="0" fontAlgn="base" hangingPunct="0">
            <a:spcBef>
              <a:spcPct val="0"/>
            </a:spcBef>
            <a:spcAft>
              <a:spcPct val="0"/>
            </a:spcAft>
            <a:defRPr sz="2800" kern="1200">
              <a:solidFill>
                <a:schemeClr val="lt1"/>
              </a:solidFill>
              <a:latin typeface="+mn-lt"/>
              <a:ea typeface="+mn-ea"/>
              <a:cs typeface="+mn-cs"/>
            </a:defRPr>
          </a:lvl1pPr>
          <a:lvl2pPr marL="457200" algn="l" rtl="0" eaLnBrk="0" fontAlgn="base" hangingPunct="0">
            <a:spcBef>
              <a:spcPct val="0"/>
            </a:spcBef>
            <a:spcAft>
              <a:spcPct val="0"/>
            </a:spcAft>
            <a:defRPr sz="2800" kern="1200">
              <a:solidFill>
                <a:schemeClr val="lt1"/>
              </a:solidFill>
              <a:latin typeface="+mn-lt"/>
              <a:ea typeface="+mn-ea"/>
              <a:cs typeface="+mn-cs"/>
            </a:defRPr>
          </a:lvl2pPr>
          <a:lvl3pPr marL="914400" algn="l" rtl="0" eaLnBrk="0" fontAlgn="base" hangingPunct="0">
            <a:spcBef>
              <a:spcPct val="0"/>
            </a:spcBef>
            <a:spcAft>
              <a:spcPct val="0"/>
            </a:spcAft>
            <a:defRPr sz="2800" kern="1200">
              <a:solidFill>
                <a:schemeClr val="lt1"/>
              </a:solidFill>
              <a:latin typeface="+mn-lt"/>
              <a:ea typeface="+mn-ea"/>
              <a:cs typeface="+mn-cs"/>
            </a:defRPr>
          </a:lvl3pPr>
          <a:lvl4pPr marL="1371600" algn="l" rtl="0" eaLnBrk="0" fontAlgn="base" hangingPunct="0">
            <a:spcBef>
              <a:spcPct val="0"/>
            </a:spcBef>
            <a:spcAft>
              <a:spcPct val="0"/>
            </a:spcAft>
            <a:defRPr sz="2800" kern="1200">
              <a:solidFill>
                <a:schemeClr val="lt1"/>
              </a:solidFill>
              <a:latin typeface="+mn-lt"/>
              <a:ea typeface="+mn-ea"/>
              <a:cs typeface="+mn-cs"/>
            </a:defRPr>
          </a:lvl4pPr>
          <a:lvl5pPr marL="1828800" algn="l" rtl="0" eaLnBrk="0" fontAlgn="base" hangingPunct="0">
            <a:spcBef>
              <a:spcPct val="0"/>
            </a:spcBef>
            <a:spcAft>
              <a:spcPct val="0"/>
            </a:spcAft>
            <a:defRPr sz="2800" kern="1200">
              <a:solidFill>
                <a:schemeClr val="lt1"/>
              </a:solidFill>
              <a:latin typeface="+mn-lt"/>
              <a:ea typeface="+mn-ea"/>
              <a:cs typeface="+mn-cs"/>
            </a:defRPr>
          </a:lvl5pPr>
          <a:lvl6pPr marL="2286000" algn="l" defTabSz="914400" rtl="0" eaLnBrk="1" latinLnBrk="0" hangingPunct="1">
            <a:defRPr sz="2800" kern="1200">
              <a:solidFill>
                <a:schemeClr val="lt1"/>
              </a:solidFill>
              <a:latin typeface="+mn-lt"/>
              <a:ea typeface="+mn-ea"/>
              <a:cs typeface="+mn-cs"/>
            </a:defRPr>
          </a:lvl6pPr>
          <a:lvl7pPr marL="2743200" algn="l" defTabSz="914400" rtl="0" eaLnBrk="1" latinLnBrk="0" hangingPunct="1">
            <a:defRPr sz="2800" kern="1200">
              <a:solidFill>
                <a:schemeClr val="lt1"/>
              </a:solidFill>
              <a:latin typeface="+mn-lt"/>
              <a:ea typeface="+mn-ea"/>
              <a:cs typeface="+mn-cs"/>
            </a:defRPr>
          </a:lvl7pPr>
          <a:lvl8pPr marL="3200400" algn="l" defTabSz="914400" rtl="0" eaLnBrk="1" latinLnBrk="0" hangingPunct="1">
            <a:defRPr sz="2800" kern="1200">
              <a:solidFill>
                <a:schemeClr val="lt1"/>
              </a:solidFill>
              <a:latin typeface="+mn-lt"/>
              <a:ea typeface="+mn-ea"/>
              <a:cs typeface="+mn-cs"/>
            </a:defRPr>
          </a:lvl8pPr>
          <a:lvl9pPr marL="3657600" algn="l" defTabSz="914400" rtl="0" eaLnBrk="1" latinLnBrk="0" hangingPunct="1">
            <a:defRPr sz="2800" kern="1200">
              <a:solidFill>
                <a:schemeClr val="lt1"/>
              </a:solidFill>
              <a:latin typeface="+mn-lt"/>
              <a:ea typeface="+mn-ea"/>
              <a:cs typeface="+mn-cs"/>
            </a:defRPr>
          </a:lvl9pPr>
        </a:lstStyle>
        <a:p>
          <a:pPr marL="0" lvl="0" indent="0" algn="l" defTabSz="933450" rtl="0" eaLnBrk="0" fontAlgn="base" hangingPunct="0">
            <a:lnSpc>
              <a:spcPct val="90000"/>
            </a:lnSpc>
            <a:spcBef>
              <a:spcPct val="0"/>
            </a:spcBef>
            <a:spcAft>
              <a:spcPct val="35000"/>
            </a:spcAft>
          </a:pPr>
          <a:r>
            <a:rPr lang="es-ES" sz="1300" kern="1200" baseline="0">
              <a:solidFill>
                <a:srgbClr val="7F7F7F"/>
              </a:solidFill>
              <a:latin typeface="+mn-lt"/>
              <a:ea typeface="+mn-ea"/>
              <a:cs typeface="+mn-cs"/>
            </a:rPr>
            <a:t> Info de </a:t>
          </a:r>
          <a:r>
            <a:rPr lang="es-ES" sz="1300" kern="1200">
              <a:solidFill>
                <a:srgbClr val="7F7F7F"/>
              </a:solidFill>
              <a:latin typeface="+mn-lt"/>
              <a:ea typeface="+mn-ea"/>
              <a:cs typeface="+mn-cs"/>
            </a:rPr>
            <a:t>Género e Inclusión     </a:t>
          </a:r>
        </a:p>
      </xdr:txBody>
    </xdr:sp>
    <xdr:clientData/>
  </xdr:twoCellAnchor>
  <xdr:twoCellAnchor>
    <xdr:from>
      <xdr:col>10</xdr:col>
      <xdr:colOff>0</xdr:colOff>
      <xdr:row>86</xdr:row>
      <xdr:rowOff>159984</xdr:rowOff>
    </xdr:from>
    <xdr:to>
      <xdr:col>13</xdr:col>
      <xdr:colOff>184100</xdr:colOff>
      <xdr:row>88</xdr:row>
      <xdr:rowOff>146708</xdr:rowOff>
    </xdr:to>
    <xdr:sp macro="" textlink="">
      <xdr:nvSpPr>
        <xdr:cNvPr id="105" name="Forma libre 104">
          <a:hlinkClick xmlns:r="http://schemas.openxmlformats.org/officeDocument/2006/relationships" r:id="rId31"/>
          <a:extLst>
            <a:ext uri="{FF2B5EF4-FFF2-40B4-BE49-F238E27FC236}">
              <a16:creationId xmlns:a16="http://schemas.microsoft.com/office/drawing/2014/main" id="{00000000-0008-0000-0000-000069000000}"/>
            </a:ext>
          </a:extLst>
        </xdr:cNvPr>
        <xdr:cNvSpPr/>
      </xdr:nvSpPr>
      <xdr:spPr>
        <a:xfrm>
          <a:off x="4483100" y="9786584"/>
          <a:ext cx="2343100" cy="342324"/>
        </a:xfrm>
        <a:custGeom>
          <a:avLst/>
          <a:gdLst>
            <a:gd name="connsiteX0" fmla="*/ 0 w 2263150"/>
            <a:gd name="connsiteY0" fmla="*/ 83752 h 502413"/>
            <a:gd name="connsiteX1" fmla="*/ 83752 w 2263150"/>
            <a:gd name="connsiteY1" fmla="*/ 0 h 502413"/>
            <a:gd name="connsiteX2" fmla="*/ 2179398 w 2263150"/>
            <a:gd name="connsiteY2" fmla="*/ 0 h 502413"/>
            <a:gd name="connsiteX3" fmla="*/ 2263150 w 2263150"/>
            <a:gd name="connsiteY3" fmla="*/ 83752 h 502413"/>
            <a:gd name="connsiteX4" fmla="*/ 2263150 w 2263150"/>
            <a:gd name="connsiteY4" fmla="*/ 418661 h 502413"/>
            <a:gd name="connsiteX5" fmla="*/ 2179398 w 2263150"/>
            <a:gd name="connsiteY5" fmla="*/ 502413 h 502413"/>
            <a:gd name="connsiteX6" fmla="*/ 83752 w 2263150"/>
            <a:gd name="connsiteY6" fmla="*/ 502413 h 502413"/>
            <a:gd name="connsiteX7" fmla="*/ 0 w 2263150"/>
            <a:gd name="connsiteY7" fmla="*/ 418661 h 502413"/>
            <a:gd name="connsiteX8" fmla="*/ 0 w 2263150"/>
            <a:gd name="connsiteY8" fmla="*/ 83752 h 502413"/>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Lst>
          <a:rect l="l" t="t" r="r" b="b"/>
          <a:pathLst>
            <a:path w="2263150" h="502413">
              <a:moveTo>
                <a:pt x="0" y="83752"/>
              </a:moveTo>
              <a:cubicBezTo>
                <a:pt x="0" y="37497"/>
                <a:pt x="37497" y="0"/>
                <a:pt x="83752" y="0"/>
              </a:cubicBezTo>
              <a:lnTo>
                <a:pt x="2179398" y="0"/>
              </a:lnTo>
              <a:cubicBezTo>
                <a:pt x="2225653" y="0"/>
                <a:pt x="2263150" y="37497"/>
                <a:pt x="2263150" y="83752"/>
              </a:cubicBezTo>
              <a:lnTo>
                <a:pt x="2263150" y="418661"/>
              </a:lnTo>
              <a:cubicBezTo>
                <a:pt x="2263150" y="464916"/>
                <a:pt x="2225653" y="502413"/>
                <a:pt x="2179398" y="502413"/>
              </a:cubicBezTo>
              <a:lnTo>
                <a:pt x="83752" y="502413"/>
              </a:lnTo>
              <a:cubicBezTo>
                <a:pt x="37497" y="502413"/>
                <a:pt x="0" y="464916"/>
                <a:pt x="0" y="418661"/>
              </a:cubicBezTo>
              <a:lnTo>
                <a:pt x="0" y="83752"/>
              </a:lnTo>
              <a:close/>
            </a:path>
          </a:pathLst>
        </a:custGeom>
      </xdr:spPr>
      <xdr:style>
        <a:lnRef idx="2">
          <a:schemeClr val="accent1"/>
        </a:lnRef>
        <a:fillRef idx="1">
          <a:schemeClr val="lt1"/>
        </a:fillRef>
        <a:effectRef idx="0">
          <a:schemeClr val="accent1"/>
        </a:effectRef>
        <a:fontRef idx="minor">
          <a:schemeClr val="dk1"/>
        </a:fontRef>
      </xdr:style>
      <xdr:txBody>
        <a:bodyPr spcFirstLastPara="0" vert="horz" wrap="square" lIns="36000" tIns="72000" rIns="36000" bIns="72000" numCol="1" spcCol="1270" anchor="ctr" anchorCtr="0">
          <a:noAutofit/>
        </a:bodyPr>
        <a:lstStyle>
          <a:defPPr>
            <a:defRPr lang="en-US"/>
          </a:defPPr>
          <a:lvl1pPr algn="l" rtl="0" eaLnBrk="0" fontAlgn="base" hangingPunct="0">
            <a:spcBef>
              <a:spcPct val="0"/>
            </a:spcBef>
            <a:spcAft>
              <a:spcPct val="0"/>
            </a:spcAft>
            <a:defRPr sz="2800" kern="1200">
              <a:solidFill>
                <a:schemeClr val="lt1"/>
              </a:solidFill>
              <a:latin typeface="+mn-lt"/>
              <a:ea typeface="+mn-ea"/>
              <a:cs typeface="+mn-cs"/>
            </a:defRPr>
          </a:lvl1pPr>
          <a:lvl2pPr marL="457200" algn="l" rtl="0" eaLnBrk="0" fontAlgn="base" hangingPunct="0">
            <a:spcBef>
              <a:spcPct val="0"/>
            </a:spcBef>
            <a:spcAft>
              <a:spcPct val="0"/>
            </a:spcAft>
            <a:defRPr sz="2800" kern="1200">
              <a:solidFill>
                <a:schemeClr val="lt1"/>
              </a:solidFill>
              <a:latin typeface="+mn-lt"/>
              <a:ea typeface="+mn-ea"/>
              <a:cs typeface="+mn-cs"/>
            </a:defRPr>
          </a:lvl2pPr>
          <a:lvl3pPr marL="914400" algn="l" rtl="0" eaLnBrk="0" fontAlgn="base" hangingPunct="0">
            <a:spcBef>
              <a:spcPct val="0"/>
            </a:spcBef>
            <a:spcAft>
              <a:spcPct val="0"/>
            </a:spcAft>
            <a:defRPr sz="2800" kern="1200">
              <a:solidFill>
                <a:schemeClr val="lt1"/>
              </a:solidFill>
              <a:latin typeface="+mn-lt"/>
              <a:ea typeface="+mn-ea"/>
              <a:cs typeface="+mn-cs"/>
            </a:defRPr>
          </a:lvl3pPr>
          <a:lvl4pPr marL="1371600" algn="l" rtl="0" eaLnBrk="0" fontAlgn="base" hangingPunct="0">
            <a:spcBef>
              <a:spcPct val="0"/>
            </a:spcBef>
            <a:spcAft>
              <a:spcPct val="0"/>
            </a:spcAft>
            <a:defRPr sz="2800" kern="1200">
              <a:solidFill>
                <a:schemeClr val="lt1"/>
              </a:solidFill>
              <a:latin typeface="+mn-lt"/>
              <a:ea typeface="+mn-ea"/>
              <a:cs typeface="+mn-cs"/>
            </a:defRPr>
          </a:lvl4pPr>
          <a:lvl5pPr marL="1828800" algn="l" rtl="0" eaLnBrk="0" fontAlgn="base" hangingPunct="0">
            <a:spcBef>
              <a:spcPct val="0"/>
            </a:spcBef>
            <a:spcAft>
              <a:spcPct val="0"/>
            </a:spcAft>
            <a:defRPr sz="2800" kern="1200">
              <a:solidFill>
                <a:schemeClr val="lt1"/>
              </a:solidFill>
              <a:latin typeface="+mn-lt"/>
              <a:ea typeface="+mn-ea"/>
              <a:cs typeface="+mn-cs"/>
            </a:defRPr>
          </a:lvl5pPr>
          <a:lvl6pPr marL="2286000" algn="l" defTabSz="914400" rtl="0" eaLnBrk="1" latinLnBrk="0" hangingPunct="1">
            <a:defRPr sz="2800" kern="1200">
              <a:solidFill>
                <a:schemeClr val="lt1"/>
              </a:solidFill>
              <a:latin typeface="+mn-lt"/>
              <a:ea typeface="+mn-ea"/>
              <a:cs typeface="+mn-cs"/>
            </a:defRPr>
          </a:lvl6pPr>
          <a:lvl7pPr marL="2743200" algn="l" defTabSz="914400" rtl="0" eaLnBrk="1" latinLnBrk="0" hangingPunct="1">
            <a:defRPr sz="2800" kern="1200">
              <a:solidFill>
                <a:schemeClr val="lt1"/>
              </a:solidFill>
              <a:latin typeface="+mn-lt"/>
              <a:ea typeface="+mn-ea"/>
              <a:cs typeface="+mn-cs"/>
            </a:defRPr>
          </a:lvl7pPr>
          <a:lvl8pPr marL="3200400" algn="l" defTabSz="914400" rtl="0" eaLnBrk="1" latinLnBrk="0" hangingPunct="1">
            <a:defRPr sz="2800" kern="1200">
              <a:solidFill>
                <a:schemeClr val="lt1"/>
              </a:solidFill>
              <a:latin typeface="+mn-lt"/>
              <a:ea typeface="+mn-ea"/>
              <a:cs typeface="+mn-cs"/>
            </a:defRPr>
          </a:lvl8pPr>
          <a:lvl9pPr marL="3657600" algn="l" defTabSz="914400" rtl="0" eaLnBrk="1" latinLnBrk="0" hangingPunct="1">
            <a:defRPr sz="2800" kern="1200">
              <a:solidFill>
                <a:schemeClr val="lt1"/>
              </a:solidFill>
              <a:latin typeface="+mn-lt"/>
              <a:ea typeface="+mn-ea"/>
              <a:cs typeface="+mn-cs"/>
            </a:defRPr>
          </a:lvl9pPr>
        </a:lstStyle>
        <a:p>
          <a:pPr marL="0" lvl="0" indent="0" algn="l" defTabSz="933450" rtl="0" eaLnBrk="0" fontAlgn="base" hangingPunct="0">
            <a:lnSpc>
              <a:spcPct val="90000"/>
            </a:lnSpc>
            <a:spcBef>
              <a:spcPct val="0"/>
            </a:spcBef>
            <a:spcAft>
              <a:spcPct val="35000"/>
            </a:spcAft>
          </a:pPr>
          <a:r>
            <a:rPr lang="es-ES" sz="1300" kern="1200" baseline="0">
              <a:solidFill>
                <a:srgbClr val="7F7F7F"/>
              </a:solidFill>
              <a:latin typeface="+mn-lt"/>
              <a:ea typeface="+mn-ea"/>
              <a:cs typeface="+mn-cs"/>
            </a:rPr>
            <a:t> Info de </a:t>
          </a:r>
          <a:r>
            <a:rPr lang="es-ES" sz="1300" kern="1200">
              <a:solidFill>
                <a:srgbClr val="7F7F7F"/>
              </a:solidFill>
              <a:latin typeface="+mn-lt"/>
              <a:ea typeface="+mn-ea"/>
              <a:cs typeface="+mn-cs"/>
            </a:rPr>
            <a:t>Capital Humano</a:t>
          </a:r>
        </a:p>
      </xdr:txBody>
    </xdr:sp>
    <xdr:clientData/>
  </xdr:twoCellAnchor>
  <xdr:twoCellAnchor>
    <xdr:from>
      <xdr:col>10</xdr:col>
      <xdr:colOff>0</xdr:colOff>
      <xdr:row>89</xdr:row>
      <xdr:rowOff>47578</xdr:rowOff>
    </xdr:from>
    <xdr:to>
      <xdr:col>13</xdr:col>
      <xdr:colOff>184100</xdr:colOff>
      <xdr:row>91</xdr:row>
      <xdr:rowOff>34302</xdr:rowOff>
    </xdr:to>
    <xdr:sp macro="" textlink="">
      <xdr:nvSpPr>
        <xdr:cNvPr id="106" name="Forma libre 105">
          <a:hlinkClick xmlns:r="http://schemas.openxmlformats.org/officeDocument/2006/relationships" r:id="rId32"/>
          <a:extLst>
            <a:ext uri="{FF2B5EF4-FFF2-40B4-BE49-F238E27FC236}">
              <a16:creationId xmlns:a16="http://schemas.microsoft.com/office/drawing/2014/main" id="{00000000-0008-0000-0000-00006A000000}"/>
            </a:ext>
          </a:extLst>
        </xdr:cNvPr>
        <xdr:cNvSpPr/>
      </xdr:nvSpPr>
      <xdr:spPr>
        <a:xfrm>
          <a:off x="4483100" y="10207578"/>
          <a:ext cx="2343100" cy="342324"/>
        </a:xfrm>
        <a:custGeom>
          <a:avLst/>
          <a:gdLst>
            <a:gd name="connsiteX0" fmla="*/ 0 w 2263150"/>
            <a:gd name="connsiteY0" fmla="*/ 83752 h 502413"/>
            <a:gd name="connsiteX1" fmla="*/ 83752 w 2263150"/>
            <a:gd name="connsiteY1" fmla="*/ 0 h 502413"/>
            <a:gd name="connsiteX2" fmla="*/ 2179398 w 2263150"/>
            <a:gd name="connsiteY2" fmla="*/ 0 h 502413"/>
            <a:gd name="connsiteX3" fmla="*/ 2263150 w 2263150"/>
            <a:gd name="connsiteY3" fmla="*/ 83752 h 502413"/>
            <a:gd name="connsiteX4" fmla="*/ 2263150 w 2263150"/>
            <a:gd name="connsiteY4" fmla="*/ 418661 h 502413"/>
            <a:gd name="connsiteX5" fmla="*/ 2179398 w 2263150"/>
            <a:gd name="connsiteY5" fmla="*/ 502413 h 502413"/>
            <a:gd name="connsiteX6" fmla="*/ 83752 w 2263150"/>
            <a:gd name="connsiteY6" fmla="*/ 502413 h 502413"/>
            <a:gd name="connsiteX7" fmla="*/ 0 w 2263150"/>
            <a:gd name="connsiteY7" fmla="*/ 418661 h 502413"/>
            <a:gd name="connsiteX8" fmla="*/ 0 w 2263150"/>
            <a:gd name="connsiteY8" fmla="*/ 83752 h 502413"/>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Lst>
          <a:rect l="l" t="t" r="r" b="b"/>
          <a:pathLst>
            <a:path w="2263150" h="502413">
              <a:moveTo>
                <a:pt x="0" y="83752"/>
              </a:moveTo>
              <a:cubicBezTo>
                <a:pt x="0" y="37497"/>
                <a:pt x="37497" y="0"/>
                <a:pt x="83752" y="0"/>
              </a:cubicBezTo>
              <a:lnTo>
                <a:pt x="2179398" y="0"/>
              </a:lnTo>
              <a:cubicBezTo>
                <a:pt x="2225653" y="0"/>
                <a:pt x="2263150" y="37497"/>
                <a:pt x="2263150" y="83752"/>
              </a:cubicBezTo>
              <a:lnTo>
                <a:pt x="2263150" y="418661"/>
              </a:lnTo>
              <a:cubicBezTo>
                <a:pt x="2263150" y="464916"/>
                <a:pt x="2225653" y="502413"/>
                <a:pt x="2179398" y="502413"/>
              </a:cubicBezTo>
              <a:lnTo>
                <a:pt x="83752" y="502413"/>
              </a:lnTo>
              <a:cubicBezTo>
                <a:pt x="37497" y="502413"/>
                <a:pt x="0" y="464916"/>
                <a:pt x="0" y="418661"/>
              </a:cubicBezTo>
              <a:lnTo>
                <a:pt x="0" y="83752"/>
              </a:lnTo>
              <a:close/>
            </a:path>
          </a:pathLst>
        </a:custGeom>
      </xdr:spPr>
      <xdr:style>
        <a:lnRef idx="2">
          <a:schemeClr val="accent1"/>
        </a:lnRef>
        <a:fillRef idx="1">
          <a:schemeClr val="lt1"/>
        </a:fillRef>
        <a:effectRef idx="0">
          <a:schemeClr val="accent1"/>
        </a:effectRef>
        <a:fontRef idx="minor">
          <a:schemeClr val="dk1"/>
        </a:fontRef>
      </xdr:style>
      <xdr:txBody>
        <a:bodyPr spcFirstLastPara="0" vert="horz" wrap="square" lIns="36000" tIns="72000" rIns="36000" bIns="72000" numCol="1" spcCol="1270" anchor="ctr" anchorCtr="0">
          <a:noAutofit/>
        </a:bodyPr>
        <a:lstStyle>
          <a:defPPr>
            <a:defRPr lang="en-US"/>
          </a:defPPr>
          <a:lvl1pPr algn="l" rtl="0" eaLnBrk="0" fontAlgn="base" hangingPunct="0">
            <a:spcBef>
              <a:spcPct val="0"/>
            </a:spcBef>
            <a:spcAft>
              <a:spcPct val="0"/>
            </a:spcAft>
            <a:defRPr sz="2800" kern="1200">
              <a:solidFill>
                <a:schemeClr val="lt1"/>
              </a:solidFill>
              <a:latin typeface="+mn-lt"/>
              <a:ea typeface="+mn-ea"/>
              <a:cs typeface="+mn-cs"/>
            </a:defRPr>
          </a:lvl1pPr>
          <a:lvl2pPr marL="457200" algn="l" rtl="0" eaLnBrk="0" fontAlgn="base" hangingPunct="0">
            <a:spcBef>
              <a:spcPct val="0"/>
            </a:spcBef>
            <a:spcAft>
              <a:spcPct val="0"/>
            </a:spcAft>
            <a:defRPr sz="2800" kern="1200">
              <a:solidFill>
                <a:schemeClr val="lt1"/>
              </a:solidFill>
              <a:latin typeface="+mn-lt"/>
              <a:ea typeface="+mn-ea"/>
              <a:cs typeface="+mn-cs"/>
            </a:defRPr>
          </a:lvl2pPr>
          <a:lvl3pPr marL="914400" algn="l" rtl="0" eaLnBrk="0" fontAlgn="base" hangingPunct="0">
            <a:spcBef>
              <a:spcPct val="0"/>
            </a:spcBef>
            <a:spcAft>
              <a:spcPct val="0"/>
            </a:spcAft>
            <a:defRPr sz="2800" kern="1200">
              <a:solidFill>
                <a:schemeClr val="lt1"/>
              </a:solidFill>
              <a:latin typeface="+mn-lt"/>
              <a:ea typeface="+mn-ea"/>
              <a:cs typeface="+mn-cs"/>
            </a:defRPr>
          </a:lvl3pPr>
          <a:lvl4pPr marL="1371600" algn="l" rtl="0" eaLnBrk="0" fontAlgn="base" hangingPunct="0">
            <a:spcBef>
              <a:spcPct val="0"/>
            </a:spcBef>
            <a:spcAft>
              <a:spcPct val="0"/>
            </a:spcAft>
            <a:defRPr sz="2800" kern="1200">
              <a:solidFill>
                <a:schemeClr val="lt1"/>
              </a:solidFill>
              <a:latin typeface="+mn-lt"/>
              <a:ea typeface="+mn-ea"/>
              <a:cs typeface="+mn-cs"/>
            </a:defRPr>
          </a:lvl4pPr>
          <a:lvl5pPr marL="1828800" algn="l" rtl="0" eaLnBrk="0" fontAlgn="base" hangingPunct="0">
            <a:spcBef>
              <a:spcPct val="0"/>
            </a:spcBef>
            <a:spcAft>
              <a:spcPct val="0"/>
            </a:spcAft>
            <a:defRPr sz="2800" kern="1200">
              <a:solidFill>
                <a:schemeClr val="lt1"/>
              </a:solidFill>
              <a:latin typeface="+mn-lt"/>
              <a:ea typeface="+mn-ea"/>
              <a:cs typeface="+mn-cs"/>
            </a:defRPr>
          </a:lvl5pPr>
          <a:lvl6pPr marL="2286000" algn="l" defTabSz="914400" rtl="0" eaLnBrk="1" latinLnBrk="0" hangingPunct="1">
            <a:defRPr sz="2800" kern="1200">
              <a:solidFill>
                <a:schemeClr val="lt1"/>
              </a:solidFill>
              <a:latin typeface="+mn-lt"/>
              <a:ea typeface="+mn-ea"/>
              <a:cs typeface="+mn-cs"/>
            </a:defRPr>
          </a:lvl6pPr>
          <a:lvl7pPr marL="2743200" algn="l" defTabSz="914400" rtl="0" eaLnBrk="1" latinLnBrk="0" hangingPunct="1">
            <a:defRPr sz="2800" kern="1200">
              <a:solidFill>
                <a:schemeClr val="lt1"/>
              </a:solidFill>
              <a:latin typeface="+mn-lt"/>
              <a:ea typeface="+mn-ea"/>
              <a:cs typeface="+mn-cs"/>
            </a:defRPr>
          </a:lvl7pPr>
          <a:lvl8pPr marL="3200400" algn="l" defTabSz="914400" rtl="0" eaLnBrk="1" latinLnBrk="0" hangingPunct="1">
            <a:defRPr sz="2800" kern="1200">
              <a:solidFill>
                <a:schemeClr val="lt1"/>
              </a:solidFill>
              <a:latin typeface="+mn-lt"/>
              <a:ea typeface="+mn-ea"/>
              <a:cs typeface="+mn-cs"/>
            </a:defRPr>
          </a:lvl8pPr>
          <a:lvl9pPr marL="3657600" algn="l" defTabSz="914400" rtl="0" eaLnBrk="1" latinLnBrk="0" hangingPunct="1">
            <a:defRPr sz="2800" kern="1200">
              <a:solidFill>
                <a:schemeClr val="lt1"/>
              </a:solidFill>
              <a:latin typeface="+mn-lt"/>
              <a:ea typeface="+mn-ea"/>
              <a:cs typeface="+mn-cs"/>
            </a:defRPr>
          </a:lvl9pPr>
        </a:lstStyle>
        <a:p>
          <a:pPr marL="0" lvl="0" indent="0" algn="l" defTabSz="933450" rtl="0" eaLnBrk="0" fontAlgn="base" hangingPunct="0">
            <a:lnSpc>
              <a:spcPct val="90000"/>
            </a:lnSpc>
            <a:spcBef>
              <a:spcPct val="0"/>
            </a:spcBef>
            <a:spcAft>
              <a:spcPct val="35000"/>
            </a:spcAft>
          </a:pPr>
          <a:r>
            <a:rPr lang="es-ES" sz="1300" kern="1200" baseline="0">
              <a:solidFill>
                <a:srgbClr val="7F7F7F"/>
              </a:solidFill>
              <a:latin typeface="+mn-lt"/>
              <a:ea typeface="+mn-ea"/>
              <a:cs typeface="+mn-cs"/>
            </a:rPr>
            <a:t>Info de </a:t>
          </a:r>
          <a:r>
            <a:rPr lang="es-ES" sz="1300" kern="1200">
              <a:solidFill>
                <a:srgbClr val="7F7F7F"/>
              </a:solidFill>
              <a:latin typeface="+mn-lt"/>
              <a:ea typeface="+mn-ea"/>
              <a:cs typeface="+mn-cs"/>
            </a:rPr>
            <a:t>Monitoreo y evaluación</a:t>
          </a:r>
        </a:p>
      </xdr:txBody>
    </xdr:sp>
    <xdr:clientData/>
  </xdr:twoCellAnchor>
  <xdr:twoCellAnchor>
    <xdr:from>
      <xdr:col>10</xdr:col>
      <xdr:colOff>0</xdr:colOff>
      <xdr:row>91</xdr:row>
      <xdr:rowOff>112972</xdr:rowOff>
    </xdr:from>
    <xdr:to>
      <xdr:col>13</xdr:col>
      <xdr:colOff>184100</xdr:colOff>
      <xdr:row>93</xdr:row>
      <xdr:rowOff>99696</xdr:rowOff>
    </xdr:to>
    <xdr:sp macro="" textlink="">
      <xdr:nvSpPr>
        <xdr:cNvPr id="107" name="Forma libre 106">
          <a:hlinkClick xmlns:r="http://schemas.openxmlformats.org/officeDocument/2006/relationships" r:id="rId33"/>
          <a:extLst>
            <a:ext uri="{FF2B5EF4-FFF2-40B4-BE49-F238E27FC236}">
              <a16:creationId xmlns:a16="http://schemas.microsoft.com/office/drawing/2014/main" id="{00000000-0008-0000-0000-00006B000000}"/>
            </a:ext>
          </a:extLst>
        </xdr:cNvPr>
        <xdr:cNvSpPr/>
      </xdr:nvSpPr>
      <xdr:spPr>
        <a:xfrm>
          <a:off x="4483100" y="10628572"/>
          <a:ext cx="2343100" cy="342324"/>
        </a:xfrm>
        <a:custGeom>
          <a:avLst/>
          <a:gdLst>
            <a:gd name="connsiteX0" fmla="*/ 0 w 2263150"/>
            <a:gd name="connsiteY0" fmla="*/ 83752 h 502413"/>
            <a:gd name="connsiteX1" fmla="*/ 83752 w 2263150"/>
            <a:gd name="connsiteY1" fmla="*/ 0 h 502413"/>
            <a:gd name="connsiteX2" fmla="*/ 2179398 w 2263150"/>
            <a:gd name="connsiteY2" fmla="*/ 0 h 502413"/>
            <a:gd name="connsiteX3" fmla="*/ 2263150 w 2263150"/>
            <a:gd name="connsiteY3" fmla="*/ 83752 h 502413"/>
            <a:gd name="connsiteX4" fmla="*/ 2263150 w 2263150"/>
            <a:gd name="connsiteY4" fmla="*/ 418661 h 502413"/>
            <a:gd name="connsiteX5" fmla="*/ 2179398 w 2263150"/>
            <a:gd name="connsiteY5" fmla="*/ 502413 h 502413"/>
            <a:gd name="connsiteX6" fmla="*/ 83752 w 2263150"/>
            <a:gd name="connsiteY6" fmla="*/ 502413 h 502413"/>
            <a:gd name="connsiteX7" fmla="*/ 0 w 2263150"/>
            <a:gd name="connsiteY7" fmla="*/ 418661 h 502413"/>
            <a:gd name="connsiteX8" fmla="*/ 0 w 2263150"/>
            <a:gd name="connsiteY8" fmla="*/ 83752 h 502413"/>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Lst>
          <a:rect l="l" t="t" r="r" b="b"/>
          <a:pathLst>
            <a:path w="2263150" h="502413">
              <a:moveTo>
                <a:pt x="0" y="83752"/>
              </a:moveTo>
              <a:cubicBezTo>
                <a:pt x="0" y="37497"/>
                <a:pt x="37497" y="0"/>
                <a:pt x="83752" y="0"/>
              </a:cubicBezTo>
              <a:lnTo>
                <a:pt x="2179398" y="0"/>
              </a:lnTo>
              <a:cubicBezTo>
                <a:pt x="2225653" y="0"/>
                <a:pt x="2263150" y="37497"/>
                <a:pt x="2263150" y="83752"/>
              </a:cubicBezTo>
              <a:lnTo>
                <a:pt x="2263150" y="418661"/>
              </a:lnTo>
              <a:cubicBezTo>
                <a:pt x="2263150" y="464916"/>
                <a:pt x="2225653" y="502413"/>
                <a:pt x="2179398" y="502413"/>
              </a:cubicBezTo>
              <a:lnTo>
                <a:pt x="83752" y="502413"/>
              </a:lnTo>
              <a:cubicBezTo>
                <a:pt x="37497" y="502413"/>
                <a:pt x="0" y="464916"/>
                <a:pt x="0" y="418661"/>
              </a:cubicBezTo>
              <a:lnTo>
                <a:pt x="0" y="83752"/>
              </a:lnTo>
              <a:close/>
            </a:path>
          </a:pathLst>
        </a:custGeom>
      </xdr:spPr>
      <xdr:style>
        <a:lnRef idx="2">
          <a:schemeClr val="accent1"/>
        </a:lnRef>
        <a:fillRef idx="1">
          <a:schemeClr val="lt1"/>
        </a:fillRef>
        <a:effectRef idx="0">
          <a:schemeClr val="accent1"/>
        </a:effectRef>
        <a:fontRef idx="minor">
          <a:schemeClr val="dk1"/>
        </a:fontRef>
      </xdr:style>
      <xdr:txBody>
        <a:bodyPr spcFirstLastPara="0" vert="horz" wrap="square" lIns="36000" tIns="72000" rIns="36000" bIns="72000" numCol="1" spcCol="1270" anchor="ctr" anchorCtr="0">
          <a:noAutofit/>
        </a:bodyPr>
        <a:lstStyle>
          <a:defPPr>
            <a:defRPr lang="en-US"/>
          </a:defPPr>
          <a:lvl1pPr algn="l" rtl="0" eaLnBrk="0" fontAlgn="base" hangingPunct="0">
            <a:spcBef>
              <a:spcPct val="0"/>
            </a:spcBef>
            <a:spcAft>
              <a:spcPct val="0"/>
            </a:spcAft>
            <a:defRPr sz="2800" kern="1200">
              <a:solidFill>
                <a:schemeClr val="lt1"/>
              </a:solidFill>
              <a:latin typeface="+mn-lt"/>
              <a:ea typeface="+mn-ea"/>
              <a:cs typeface="+mn-cs"/>
            </a:defRPr>
          </a:lvl1pPr>
          <a:lvl2pPr marL="457200" algn="l" rtl="0" eaLnBrk="0" fontAlgn="base" hangingPunct="0">
            <a:spcBef>
              <a:spcPct val="0"/>
            </a:spcBef>
            <a:spcAft>
              <a:spcPct val="0"/>
            </a:spcAft>
            <a:defRPr sz="2800" kern="1200">
              <a:solidFill>
                <a:schemeClr val="lt1"/>
              </a:solidFill>
              <a:latin typeface="+mn-lt"/>
              <a:ea typeface="+mn-ea"/>
              <a:cs typeface="+mn-cs"/>
            </a:defRPr>
          </a:lvl2pPr>
          <a:lvl3pPr marL="914400" algn="l" rtl="0" eaLnBrk="0" fontAlgn="base" hangingPunct="0">
            <a:spcBef>
              <a:spcPct val="0"/>
            </a:spcBef>
            <a:spcAft>
              <a:spcPct val="0"/>
            </a:spcAft>
            <a:defRPr sz="2800" kern="1200">
              <a:solidFill>
                <a:schemeClr val="lt1"/>
              </a:solidFill>
              <a:latin typeface="+mn-lt"/>
              <a:ea typeface="+mn-ea"/>
              <a:cs typeface="+mn-cs"/>
            </a:defRPr>
          </a:lvl3pPr>
          <a:lvl4pPr marL="1371600" algn="l" rtl="0" eaLnBrk="0" fontAlgn="base" hangingPunct="0">
            <a:spcBef>
              <a:spcPct val="0"/>
            </a:spcBef>
            <a:spcAft>
              <a:spcPct val="0"/>
            </a:spcAft>
            <a:defRPr sz="2800" kern="1200">
              <a:solidFill>
                <a:schemeClr val="lt1"/>
              </a:solidFill>
              <a:latin typeface="+mn-lt"/>
              <a:ea typeface="+mn-ea"/>
              <a:cs typeface="+mn-cs"/>
            </a:defRPr>
          </a:lvl4pPr>
          <a:lvl5pPr marL="1828800" algn="l" rtl="0" eaLnBrk="0" fontAlgn="base" hangingPunct="0">
            <a:spcBef>
              <a:spcPct val="0"/>
            </a:spcBef>
            <a:spcAft>
              <a:spcPct val="0"/>
            </a:spcAft>
            <a:defRPr sz="2800" kern="1200">
              <a:solidFill>
                <a:schemeClr val="lt1"/>
              </a:solidFill>
              <a:latin typeface="+mn-lt"/>
              <a:ea typeface="+mn-ea"/>
              <a:cs typeface="+mn-cs"/>
            </a:defRPr>
          </a:lvl5pPr>
          <a:lvl6pPr marL="2286000" algn="l" defTabSz="914400" rtl="0" eaLnBrk="1" latinLnBrk="0" hangingPunct="1">
            <a:defRPr sz="2800" kern="1200">
              <a:solidFill>
                <a:schemeClr val="lt1"/>
              </a:solidFill>
              <a:latin typeface="+mn-lt"/>
              <a:ea typeface="+mn-ea"/>
              <a:cs typeface="+mn-cs"/>
            </a:defRPr>
          </a:lvl6pPr>
          <a:lvl7pPr marL="2743200" algn="l" defTabSz="914400" rtl="0" eaLnBrk="1" latinLnBrk="0" hangingPunct="1">
            <a:defRPr sz="2800" kern="1200">
              <a:solidFill>
                <a:schemeClr val="lt1"/>
              </a:solidFill>
              <a:latin typeface="+mn-lt"/>
              <a:ea typeface="+mn-ea"/>
              <a:cs typeface="+mn-cs"/>
            </a:defRPr>
          </a:lvl7pPr>
          <a:lvl8pPr marL="3200400" algn="l" defTabSz="914400" rtl="0" eaLnBrk="1" latinLnBrk="0" hangingPunct="1">
            <a:defRPr sz="2800" kern="1200">
              <a:solidFill>
                <a:schemeClr val="lt1"/>
              </a:solidFill>
              <a:latin typeface="+mn-lt"/>
              <a:ea typeface="+mn-ea"/>
              <a:cs typeface="+mn-cs"/>
            </a:defRPr>
          </a:lvl8pPr>
          <a:lvl9pPr marL="3657600" algn="l" defTabSz="914400" rtl="0" eaLnBrk="1" latinLnBrk="0" hangingPunct="1">
            <a:defRPr sz="2800" kern="1200">
              <a:solidFill>
                <a:schemeClr val="lt1"/>
              </a:solidFill>
              <a:latin typeface="+mn-lt"/>
              <a:ea typeface="+mn-ea"/>
              <a:cs typeface="+mn-cs"/>
            </a:defRPr>
          </a:lvl9pPr>
        </a:lstStyle>
        <a:p>
          <a:pPr marL="0" lvl="0" indent="0" algn="l" defTabSz="933450" rtl="0" eaLnBrk="0" fontAlgn="base" hangingPunct="0">
            <a:lnSpc>
              <a:spcPct val="90000"/>
            </a:lnSpc>
            <a:spcBef>
              <a:spcPct val="0"/>
            </a:spcBef>
            <a:spcAft>
              <a:spcPct val="35000"/>
            </a:spcAft>
          </a:pPr>
          <a:r>
            <a:rPr lang="es-ES" sz="1300" kern="1200" baseline="0">
              <a:solidFill>
                <a:srgbClr val="7F7F7F"/>
              </a:solidFill>
              <a:latin typeface="+mn-lt"/>
              <a:ea typeface="+mn-ea"/>
              <a:cs typeface="+mn-cs"/>
            </a:rPr>
            <a:t>Info de </a:t>
          </a:r>
          <a:r>
            <a:rPr lang="es-ES" sz="1300" kern="1200">
              <a:solidFill>
                <a:srgbClr val="7F7F7F"/>
              </a:solidFill>
              <a:latin typeface="+mn-lt"/>
              <a:ea typeface="+mn-ea"/>
              <a:cs typeface="+mn-cs"/>
            </a:rPr>
            <a:t>Gestión de recursos</a:t>
          </a:r>
        </a:p>
      </xdr:txBody>
    </xdr:sp>
    <xdr:clientData/>
  </xdr:twoCellAnchor>
  <xdr:twoCellAnchor>
    <xdr:from>
      <xdr:col>10</xdr:col>
      <xdr:colOff>0</xdr:colOff>
      <xdr:row>94</xdr:row>
      <xdr:rowOff>13263</xdr:rowOff>
    </xdr:from>
    <xdr:to>
      <xdr:col>13</xdr:col>
      <xdr:colOff>184100</xdr:colOff>
      <xdr:row>95</xdr:row>
      <xdr:rowOff>177788</xdr:rowOff>
    </xdr:to>
    <xdr:sp macro="" textlink="">
      <xdr:nvSpPr>
        <xdr:cNvPr id="108" name="Forma libre 107">
          <a:hlinkClick xmlns:r="http://schemas.openxmlformats.org/officeDocument/2006/relationships" r:id="rId34"/>
          <a:extLst>
            <a:ext uri="{FF2B5EF4-FFF2-40B4-BE49-F238E27FC236}">
              <a16:creationId xmlns:a16="http://schemas.microsoft.com/office/drawing/2014/main" id="{00000000-0008-0000-0000-00006C000000}"/>
            </a:ext>
          </a:extLst>
        </xdr:cNvPr>
        <xdr:cNvSpPr/>
      </xdr:nvSpPr>
      <xdr:spPr>
        <a:xfrm>
          <a:off x="4483100" y="11062263"/>
          <a:ext cx="2343100" cy="342325"/>
        </a:xfrm>
        <a:custGeom>
          <a:avLst/>
          <a:gdLst>
            <a:gd name="connsiteX0" fmla="*/ 0 w 2263150"/>
            <a:gd name="connsiteY0" fmla="*/ 83752 h 502413"/>
            <a:gd name="connsiteX1" fmla="*/ 83752 w 2263150"/>
            <a:gd name="connsiteY1" fmla="*/ 0 h 502413"/>
            <a:gd name="connsiteX2" fmla="*/ 2179398 w 2263150"/>
            <a:gd name="connsiteY2" fmla="*/ 0 h 502413"/>
            <a:gd name="connsiteX3" fmla="*/ 2263150 w 2263150"/>
            <a:gd name="connsiteY3" fmla="*/ 83752 h 502413"/>
            <a:gd name="connsiteX4" fmla="*/ 2263150 w 2263150"/>
            <a:gd name="connsiteY4" fmla="*/ 418661 h 502413"/>
            <a:gd name="connsiteX5" fmla="*/ 2179398 w 2263150"/>
            <a:gd name="connsiteY5" fmla="*/ 502413 h 502413"/>
            <a:gd name="connsiteX6" fmla="*/ 83752 w 2263150"/>
            <a:gd name="connsiteY6" fmla="*/ 502413 h 502413"/>
            <a:gd name="connsiteX7" fmla="*/ 0 w 2263150"/>
            <a:gd name="connsiteY7" fmla="*/ 418661 h 502413"/>
            <a:gd name="connsiteX8" fmla="*/ 0 w 2263150"/>
            <a:gd name="connsiteY8" fmla="*/ 83752 h 502413"/>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Lst>
          <a:rect l="l" t="t" r="r" b="b"/>
          <a:pathLst>
            <a:path w="2263150" h="502413">
              <a:moveTo>
                <a:pt x="0" y="83752"/>
              </a:moveTo>
              <a:cubicBezTo>
                <a:pt x="0" y="37497"/>
                <a:pt x="37497" y="0"/>
                <a:pt x="83752" y="0"/>
              </a:cubicBezTo>
              <a:lnTo>
                <a:pt x="2179398" y="0"/>
              </a:lnTo>
              <a:cubicBezTo>
                <a:pt x="2225653" y="0"/>
                <a:pt x="2263150" y="37497"/>
                <a:pt x="2263150" y="83752"/>
              </a:cubicBezTo>
              <a:lnTo>
                <a:pt x="2263150" y="418661"/>
              </a:lnTo>
              <a:cubicBezTo>
                <a:pt x="2263150" y="464916"/>
                <a:pt x="2225653" y="502413"/>
                <a:pt x="2179398" y="502413"/>
              </a:cubicBezTo>
              <a:lnTo>
                <a:pt x="83752" y="502413"/>
              </a:lnTo>
              <a:cubicBezTo>
                <a:pt x="37497" y="502413"/>
                <a:pt x="0" y="464916"/>
                <a:pt x="0" y="418661"/>
              </a:cubicBezTo>
              <a:lnTo>
                <a:pt x="0" y="83752"/>
              </a:lnTo>
              <a:close/>
            </a:path>
          </a:pathLst>
        </a:custGeom>
      </xdr:spPr>
      <xdr:style>
        <a:lnRef idx="2">
          <a:schemeClr val="accent1"/>
        </a:lnRef>
        <a:fillRef idx="1">
          <a:schemeClr val="lt1"/>
        </a:fillRef>
        <a:effectRef idx="0">
          <a:schemeClr val="accent1"/>
        </a:effectRef>
        <a:fontRef idx="minor">
          <a:schemeClr val="dk1"/>
        </a:fontRef>
      </xdr:style>
      <xdr:txBody>
        <a:bodyPr spcFirstLastPara="0" vert="horz" wrap="square" lIns="36000" tIns="72000" rIns="36000" bIns="72000" numCol="1" spcCol="1270" anchor="ctr" anchorCtr="0">
          <a:noAutofit/>
        </a:bodyPr>
        <a:lstStyle>
          <a:defPPr>
            <a:defRPr lang="en-US"/>
          </a:defPPr>
          <a:lvl1pPr algn="l" rtl="0" eaLnBrk="0" fontAlgn="base" hangingPunct="0">
            <a:spcBef>
              <a:spcPct val="0"/>
            </a:spcBef>
            <a:spcAft>
              <a:spcPct val="0"/>
            </a:spcAft>
            <a:defRPr sz="2800" kern="1200">
              <a:solidFill>
                <a:schemeClr val="lt1"/>
              </a:solidFill>
              <a:latin typeface="+mn-lt"/>
              <a:ea typeface="+mn-ea"/>
              <a:cs typeface="+mn-cs"/>
            </a:defRPr>
          </a:lvl1pPr>
          <a:lvl2pPr marL="457200" algn="l" rtl="0" eaLnBrk="0" fontAlgn="base" hangingPunct="0">
            <a:spcBef>
              <a:spcPct val="0"/>
            </a:spcBef>
            <a:spcAft>
              <a:spcPct val="0"/>
            </a:spcAft>
            <a:defRPr sz="2800" kern="1200">
              <a:solidFill>
                <a:schemeClr val="lt1"/>
              </a:solidFill>
              <a:latin typeface="+mn-lt"/>
              <a:ea typeface="+mn-ea"/>
              <a:cs typeface="+mn-cs"/>
            </a:defRPr>
          </a:lvl2pPr>
          <a:lvl3pPr marL="914400" algn="l" rtl="0" eaLnBrk="0" fontAlgn="base" hangingPunct="0">
            <a:spcBef>
              <a:spcPct val="0"/>
            </a:spcBef>
            <a:spcAft>
              <a:spcPct val="0"/>
            </a:spcAft>
            <a:defRPr sz="2800" kern="1200">
              <a:solidFill>
                <a:schemeClr val="lt1"/>
              </a:solidFill>
              <a:latin typeface="+mn-lt"/>
              <a:ea typeface="+mn-ea"/>
              <a:cs typeface="+mn-cs"/>
            </a:defRPr>
          </a:lvl3pPr>
          <a:lvl4pPr marL="1371600" algn="l" rtl="0" eaLnBrk="0" fontAlgn="base" hangingPunct="0">
            <a:spcBef>
              <a:spcPct val="0"/>
            </a:spcBef>
            <a:spcAft>
              <a:spcPct val="0"/>
            </a:spcAft>
            <a:defRPr sz="2800" kern="1200">
              <a:solidFill>
                <a:schemeClr val="lt1"/>
              </a:solidFill>
              <a:latin typeface="+mn-lt"/>
              <a:ea typeface="+mn-ea"/>
              <a:cs typeface="+mn-cs"/>
            </a:defRPr>
          </a:lvl4pPr>
          <a:lvl5pPr marL="1828800" algn="l" rtl="0" eaLnBrk="0" fontAlgn="base" hangingPunct="0">
            <a:spcBef>
              <a:spcPct val="0"/>
            </a:spcBef>
            <a:spcAft>
              <a:spcPct val="0"/>
            </a:spcAft>
            <a:defRPr sz="2800" kern="1200">
              <a:solidFill>
                <a:schemeClr val="lt1"/>
              </a:solidFill>
              <a:latin typeface="+mn-lt"/>
              <a:ea typeface="+mn-ea"/>
              <a:cs typeface="+mn-cs"/>
            </a:defRPr>
          </a:lvl5pPr>
          <a:lvl6pPr marL="2286000" algn="l" defTabSz="914400" rtl="0" eaLnBrk="1" latinLnBrk="0" hangingPunct="1">
            <a:defRPr sz="2800" kern="1200">
              <a:solidFill>
                <a:schemeClr val="lt1"/>
              </a:solidFill>
              <a:latin typeface="+mn-lt"/>
              <a:ea typeface="+mn-ea"/>
              <a:cs typeface="+mn-cs"/>
            </a:defRPr>
          </a:lvl6pPr>
          <a:lvl7pPr marL="2743200" algn="l" defTabSz="914400" rtl="0" eaLnBrk="1" latinLnBrk="0" hangingPunct="1">
            <a:defRPr sz="2800" kern="1200">
              <a:solidFill>
                <a:schemeClr val="lt1"/>
              </a:solidFill>
              <a:latin typeface="+mn-lt"/>
              <a:ea typeface="+mn-ea"/>
              <a:cs typeface="+mn-cs"/>
            </a:defRPr>
          </a:lvl7pPr>
          <a:lvl8pPr marL="3200400" algn="l" defTabSz="914400" rtl="0" eaLnBrk="1" latinLnBrk="0" hangingPunct="1">
            <a:defRPr sz="2800" kern="1200">
              <a:solidFill>
                <a:schemeClr val="lt1"/>
              </a:solidFill>
              <a:latin typeface="+mn-lt"/>
              <a:ea typeface="+mn-ea"/>
              <a:cs typeface="+mn-cs"/>
            </a:defRPr>
          </a:lvl8pPr>
          <a:lvl9pPr marL="3657600" algn="l" defTabSz="914400" rtl="0" eaLnBrk="1" latinLnBrk="0" hangingPunct="1">
            <a:defRPr sz="2800" kern="1200">
              <a:solidFill>
                <a:schemeClr val="lt1"/>
              </a:solidFill>
              <a:latin typeface="+mn-lt"/>
              <a:ea typeface="+mn-ea"/>
              <a:cs typeface="+mn-cs"/>
            </a:defRPr>
          </a:lvl9pPr>
        </a:lstStyle>
        <a:p>
          <a:pPr marL="0" lvl="0" indent="0" algn="l" defTabSz="933450" rtl="0" eaLnBrk="0" fontAlgn="base" hangingPunct="0">
            <a:lnSpc>
              <a:spcPct val="90000"/>
            </a:lnSpc>
            <a:spcBef>
              <a:spcPct val="0"/>
            </a:spcBef>
            <a:spcAft>
              <a:spcPct val="35000"/>
            </a:spcAft>
          </a:pPr>
          <a:r>
            <a:rPr lang="es-ES" sz="1300" kern="1200" baseline="0">
              <a:solidFill>
                <a:srgbClr val="7F7F7F"/>
              </a:solidFill>
              <a:latin typeface="+mn-lt"/>
              <a:ea typeface="+mn-ea"/>
              <a:cs typeface="+mn-cs"/>
            </a:rPr>
            <a:t>Info de </a:t>
          </a:r>
          <a:r>
            <a:rPr lang="es-ES" sz="1300" kern="1200">
              <a:solidFill>
                <a:srgbClr val="7F7F7F"/>
              </a:solidFill>
              <a:latin typeface="+mn-lt"/>
              <a:ea typeface="+mn-ea"/>
              <a:cs typeface="+mn-cs"/>
            </a:rPr>
            <a:t>Comunicación externa</a:t>
          </a:r>
        </a:p>
      </xdr:txBody>
    </xdr:sp>
    <xdr:clientData/>
  </xdr:twoCellAnchor>
  <xdr:twoCellAnchor>
    <xdr:from>
      <xdr:col>9</xdr:col>
      <xdr:colOff>253999</xdr:colOff>
      <xdr:row>79</xdr:row>
      <xdr:rowOff>149369</xdr:rowOff>
    </xdr:from>
    <xdr:to>
      <xdr:col>13</xdr:col>
      <xdr:colOff>180999</xdr:colOff>
      <xdr:row>81</xdr:row>
      <xdr:rowOff>136093</xdr:rowOff>
    </xdr:to>
    <xdr:sp macro="" textlink="">
      <xdr:nvSpPr>
        <xdr:cNvPr id="109" name="Forma libre 108">
          <a:hlinkClick xmlns:r="http://schemas.openxmlformats.org/officeDocument/2006/relationships" r:id="rId35"/>
          <a:extLst>
            <a:ext uri="{FF2B5EF4-FFF2-40B4-BE49-F238E27FC236}">
              <a16:creationId xmlns:a16="http://schemas.microsoft.com/office/drawing/2014/main" id="{00000000-0008-0000-0000-00006D000000}"/>
            </a:ext>
          </a:extLst>
        </xdr:cNvPr>
        <xdr:cNvSpPr/>
      </xdr:nvSpPr>
      <xdr:spPr>
        <a:xfrm>
          <a:off x="4483099" y="8531369"/>
          <a:ext cx="2340000" cy="342324"/>
        </a:xfrm>
        <a:custGeom>
          <a:avLst/>
          <a:gdLst>
            <a:gd name="connsiteX0" fmla="*/ 0 w 2263150"/>
            <a:gd name="connsiteY0" fmla="*/ 83752 h 502413"/>
            <a:gd name="connsiteX1" fmla="*/ 83752 w 2263150"/>
            <a:gd name="connsiteY1" fmla="*/ 0 h 502413"/>
            <a:gd name="connsiteX2" fmla="*/ 2179398 w 2263150"/>
            <a:gd name="connsiteY2" fmla="*/ 0 h 502413"/>
            <a:gd name="connsiteX3" fmla="*/ 2263150 w 2263150"/>
            <a:gd name="connsiteY3" fmla="*/ 83752 h 502413"/>
            <a:gd name="connsiteX4" fmla="*/ 2263150 w 2263150"/>
            <a:gd name="connsiteY4" fmla="*/ 418661 h 502413"/>
            <a:gd name="connsiteX5" fmla="*/ 2179398 w 2263150"/>
            <a:gd name="connsiteY5" fmla="*/ 502413 h 502413"/>
            <a:gd name="connsiteX6" fmla="*/ 83752 w 2263150"/>
            <a:gd name="connsiteY6" fmla="*/ 502413 h 502413"/>
            <a:gd name="connsiteX7" fmla="*/ 0 w 2263150"/>
            <a:gd name="connsiteY7" fmla="*/ 418661 h 502413"/>
            <a:gd name="connsiteX8" fmla="*/ 0 w 2263150"/>
            <a:gd name="connsiteY8" fmla="*/ 83752 h 502413"/>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Lst>
          <a:rect l="l" t="t" r="r" b="b"/>
          <a:pathLst>
            <a:path w="2263150" h="502413">
              <a:moveTo>
                <a:pt x="0" y="83752"/>
              </a:moveTo>
              <a:cubicBezTo>
                <a:pt x="0" y="37497"/>
                <a:pt x="37497" y="0"/>
                <a:pt x="83752" y="0"/>
              </a:cubicBezTo>
              <a:lnTo>
                <a:pt x="2179398" y="0"/>
              </a:lnTo>
              <a:cubicBezTo>
                <a:pt x="2225653" y="0"/>
                <a:pt x="2263150" y="37497"/>
                <a:pt x="2263150" y="83752"/>
              </a:cubicBezTo>
              <a:lnTo>
                <a:pt x="2263150" y="418661"/>
              </a:lnTo>
              <a:cubicBezTo>
                <a:pt x="2263150" y="464916"/>
                <a:pt x="2225653" y="502413"/>
                <a:pt x="2179398" y="502413"/>
              </a:cubicBezTo>
              <a:lnTo>
                <a:pt x="83752" y="502413"/>
              </a:lnTo>
              <a:cubicBezTo>
                <a:pt x="37497" y="502413"/>
                <a:pt x="0" y="464916"/>
                <a:pt x="0" y="418661"/>
              </a:cubicBezTo>
              <a:lnTo>
                <a:pt x="0" y="83752"/>
              </a:lnTo>
              <a:close/>
            </a:path>
          </a:pathLst>
        </a:custGeom>
      </xdr:spPr>
      <xdr:style>
        <a:lnRef idx="2">
          <a:schemeClr val="accent1"/>
        </a:lnRef>
        <a:fillRef idx="1">
          <a:schemeClr val="lt1"/>
        </a:fillRef>
        <a:effectRef idx="0">
          <a:schemeClr val="accent1"/>
        </a:effectRef>
        <a:fontRef idx="minor">
          <a:schemeClr val="dk1"/>
        </a:fontRef>
      </xdr:style>
      <xdr:txBody>
        <a:bodyPr spcFirstLastPara="0" vert="horz" wrap="square" lIns="36000" tIns="72000" rIns="36000" bIns="72000" numCol="1" spcCol="1270" anchor="ctr" anchorCtr="0">
          <a:noAutofit/>
        </a:bodyPr>
        <a:lstStyle>
          <a:defPPr>
            <a:defRPr lang="en-US"/>
          </a:defPPr>
          <a:lvl1pPr algn="l" rtl="0" eaLnBrk="0" fontAlgn="base" hangingPunct="0">
            <a:spcBef>
              <a:spcPct val="0"/>
            </a:spcBef>
            <a:spcAft>
              <a:spcPct val="0"/>
            </a:spcAft>
            <a:defRPr sz="2800" kern="1200">
              <a:solidFill>
                <a:schemeClr val="lt1"/>
              </a:solidFill>
              <a:latin typeface="+mn-lt"/>
              <a:ea typeface="+mn-ea"/>
              <a:cs typeface="+mn-cs"/>
            </a:defRPr>
          </a:lvl1pPr>
          <a:lvl2pPr marL="457200" algn="l" rtl="0" eaLnBrk="0" fontAlgn="base" hangingPunct="0">
            <a:spcBef>
              <a:spcPct val="0"/>
            </a:spcBef>
            <a:spcAft>
              <a:spcPct val="0"/>
            </a:spcAft>
            <a:defRPr sz="2800" kern="1200">
              <a:solidFill>
                <a:schemeClr val="lt1"/>
              </a:solidFill>
              <a:latin typeface="+mn-lt"/>
              <a:ea typeface="+mn-ea"/>
              <a:cs typeface="+mn-cs"/>
            </a:defRPr>
          </a:lvl2pPr>
          <a:lvl3pPr marL="914400" algn="l" rtl="0" eaLnBrk="0" fontAlgn="base" hangingPunct="0">
            <a:spcBef>
              <a:spcPct val="0"/>
            </a:spcBef>
            <a:spcAft>
              <a:spcPct val="0"/>
            </a:spcAft>
            <a:defRPr sz="2800" kern="1200">
              <a:solidFill>
                <a:schemeClr val="lt1"/>
              </a:solidFill>
              <a:latin typeface="+mn-lt"/>
              <a:ea typeface="+mn-ea"/>
              <a:cs typeface="+mn-cs"/>
            </a:defRPr>
          </a:lvl3pPr>
          <a:lvl4pPr marL="1371600" algn="l" rtl="0" eaLnBrk="0" fontAlgn="base" hangingPunct="0">
            <a:spcBef>
              <a:spcPct val="0"/>
            </a:spcBef>
            <a:spcAft>
              <a:spcPct val="0"/>
            </a:spcAft>
            <a:defRPr sz="2800" kern="1200">
              <a:solidFill>
                <a:schemeClr val="lt1"/>
              </a:solidFill>
              <a:latin typeface="+mn-lt"/>
              <a:ea typeface="+mn-ea"/>
              <a:cs typeface="+mn-cs"/>
            </a:defRPr>
          </a:lvl4pPr>
          <a:lvl5pPr marL="1828800" algn="l" rtl="0" eaLnBrk="0" fontAlgn="base" hangingPunct="0">
            <a:spcBef>
              <a:spcPct val="0"/>
            </a:spcBef>
            <a:spcAft>
              <a:spcPct val="0"/>
            </a:spcAft>
            <a:defRPr sz="2800" kern="1200">
              <a:solidFill>
                <a:schemeClr val="lt1"/>
              </a:solidFill>
              <a:latin typeface="+mn-lt"/>
              <a:ea typeface="+mn-ea"/>
              <a:cs typeface="+mn-cs"/>
            </a:defRPr>
          </a:lvl5pPr>
          <a:lvl6pPr marL="2286000" algn="l" defTabSz="914400" rtl="0" eaLnBrk="1" latinLnBrk="0" hangingPunct="1">
            <a:defRPr sz="2800" kern="1200">
              <a:solidFill>
                <a:schemeClr val="lt1"/>
              </a:solidFill>
              <a:latin typeface="+mn-lt"/>
              <a:ea typeface="+mn-ea"/>
              <a:cs typeface="+mn-cs"/>
            </a:defRPr>
          </a:lvl6pPr>
          <a:lvl7pPr marL="2743200" algn="l" defTabSz="914400" rtl="0" eaLnBrk="1" latinLnBrk="0" hangingPunct="1">
            <a:defRPr sz="2800" kern="1200">
              <a:solidFill>
                <a:schemeClr val="lt1"/>
              </a:solidFill>
              <a:latin typeface="+mn-lt"/>
              <a:ea typeface="+mn-ea"/>
              <a:cs typeface="+mn-cs"/>
            </a:defRPr>
          </a:lvl7pPr>
          <a:lvl8pPr marL="3200400" algn="l" defTabSz="914400" rtl="0" eaLnBrk="1" latinLnBrk="0" hangingPunct="1">
            <a:defRPr sz="2800" kern="1200">
              <a:solidFill>
                <a:schemeClr val="lt1"/>
              </a:solidFill>
              <a:latin typeface="+mn-lt"/>
              <a:ea typeface="+mn-ea"/>
              <a:cs typeface="+mn-cs"/>
            </a:defRPr>
          </a:lvl8pPr>
          <a:lvl9pPr marL="3657600" algn="l" defTabSz="914400" rtl="0" eaLnBrk="1" latinLnBrk="0" hangingPunct="1">
            <a:defRPr sz="2800" kern="1200">
              <a:solidFill>
                <a:schemeClr val="lt1"/>
              </a:solidFill>
              <a:latin typeface="+mn-lt"/>
              <a:ea typeface="+mn-ea"/>
              <a:cs typeface="+mn-cs"/>
            </a:defRPr>
          </a:lvl9pPr>
        </a:lstStyle>
        <a:p>
          <a:pPr marL="0" lvl="0" indent="0" algn="l" defTabSz="933450" rtl="0" eaLnBrk="0" fontAlgn="base" hangingPunct="0">
            <a:lnSpc>
              <a:spcPct val="90000"/>
            </a:lnSpc>
            <a:spcBef>
              <a:spcPct val="0"/>
            </a:spcBef>
            <a:spcAft>
              <a:spcPct val="35000"/>
            </a:spcAft>
          </a:pPr>
          <a:r>
            <a:rPr lang="es-ES" sz="1300" kern="1200" baseline="0">
              <a:solidFill>
                <a:srgbClr val="7F7F7F"/>
              </a:solidFill>
              <a:latin typeface="+mn-lt"/>
              <a:ea typeface="+mn-ea"/>
              <a:cs typeface="+mn-cs"/>
            </a:rPr>
            <a:t> Info de </a:t>
          </a:r>
          <a:r>
            <a:rPr lang="es-ES" sz="1300" kern="1200">
              <a:solidFill>
                <a:srgbClr val="7F7F7F"/>
              </a:solidFill>
              <a:latin typeface="+mn-lt"/>
              <a:ea typeface="+mn-ea"/>
              <a:cs typeface="+mn-cs"/>
            </a:rPr>
            <a:t>Gestión de Programas</a:t>
          </a:r>
        </a:p>
      </xdr:txBody>
    </xdr:sp>
    <xdr:clientData/>
  </xdr:twoCellAnchor>
  <xdr:twoCellAnchor>
    <xdr:from>
      <xdr:col>16</xdr:col>
      <xdr:colOff>266700</xdr:colOff>
      <xdr:row>77</xdr:row>
      <xdr:rowOff>25400</xdr:rowOff>
    </xdr:from>
    <xdr:to>
      <xdr:col>20</xdr:col>
      <xdr:colOff>552400</xdr:colOff>
      <xdr:row>79</xdr:row>
      <xdr:rowOff>12125</xdr:rowOff>
    </xdr:to>
    <xdr:sp macro="" textlink="">
      <xdr:nvSpPr>
        <xdr:cNvPr id="110" name="Forma libre 109">
          <a:hlinkClick xmlns:r="http://schemas.openxmlformats.org/officeDocument/2006/relationships" r:id="rId36"/>
          <a:extLst>
            <a:ext uri="{FF2B5EF4-FFF2-40B4-BE49-F238E27FC236}">
              <a16:creationId xmlns:a16="http://schemas.microsoft.com/office/drawing/2014/main" id="{00000000-0008-0000-0000-00006E000000}"/>
            </a:ext>
          </a:extLst>
        </xdr:cNvPr>
        <xdr:cNvSpPr/>
      </xdr:nvSpPr>
      <xdr:spPr>
        <a:xfrm>
          <a:off x="8039100" y="13423900"/>
          <a:ext cx="2343100" cy="342325"/>
        </a:xfrm>
        <a:custGeom>
          <a:avLst/>
          <a:gdLst>
            <a:gd name="connsiteX0" fmla="*/ 0 w 2263150"/>
            <a:gd name="connsiteY0" fmla="*/ 83752 h 502413"/>
            <a:gd name="connsiteX1" fmla="*/ 83752 w 2263150"/>
            <a:gd name="connsiteY1" fmla="*/ 0 h 502413"/>
            <a:gd name="connsiteX2" fmla="*/ 2179398 w 2263150"/>
            <a:gd name="connsiteY2" fmla="*/ 0 h 502413"/>
            <a:gd name="connsiteX3" fmla="*/ 2263150 w 2263150"/>
            <a:gd name="connsiteY3" fmla="*/ 83752 h 502413"/>
            <a:gd name="connsiteX4" fmla="*/ 2263150 w 2263150"/>
            <a:gd name="connsiteY4" fmla="*/ 418661 h 502413"/>
            <a:gd name="connsiteX5" fmla="*/ 2179398 w 2263150"/>
            <a:gd name="connsiteY5" fmla="*/ 502413 h 502413"/>
            <a:gd name="connsiteX6" fmla="*/ 83752 w 2263150"/>
            <a:gd name="connsiteY6" fmla="*/ 502413 h 502413"/>
            <a:gd name="connsiteX7" fmla="*/ 0 w 2263150"/>
            <a:gd name="connsiteY7" fmla="*/ 418661 h 502413"/>
            <a:gd name="connsiteX8" fmla="*/ 0 w 2263150"/>
            <a:gd name="connsiteY8" fmla="*/ 83752 h 502413"/>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Lst>
          <a:rect l="l" t="t" r="r" b="b"/>
          <a:pathLst>
            <a:path w="2263150" h="502413">
              <a:moveTo>
                <a:pt x="0" y="83752"/>
              </a:moveTo>
              <a:cubicBezTo>
                <a:pt x="0" y="37497"/>
                <a:pt x="37497" y="0"/>
                <a:pt x="83752" y="0"/>
              </a:cubicBezTo>
              <a:lnTo>
                <a:pt x="2179398" y="0"/>
              </a:lnTo>
              <a:cubicBezTo>
                <a:pt x="2225653" y="0"/>
                <a:pt x="2263150" y="37497"/>
                <a:pt x="2263150" y="83752"/>
              </a:cubicBezTo>
              <a:lnTo>
                <a:pt x="2263150" y="418661"/>
              </a:lnTo>
              <a:cubicBezTo>
                <a:pt x="2263150" y="464916"/>
                <a:pt x="2225653" y="502413"/>
                <a:pt x="2179398" y="502413"/>
              </a:cubicBezTo>
              <a:lnTo>
                <a:pt x="83752" y="502413"/>
              </a:lnTo>
              <a:cubicBezTo>
                <a:pt x="37497" y="502413"/>
                <a:pt x="0" y="464916"/>
                <a:pt x="0" y="418661"/>
              </a:cubicBezTo>
              <a:lnTo>
                <a:pt x="0" y="83752"/>
              </a:lnTo>
              <a:close/>
            </a:path>
          </a:pathLst>
        </a:custGeom>
        <a:solidFill>
          <a:srgbClr val="F2F2F2"/>
        </a:solidFill>
      </xdr:spPr>
      <xdr:style>
        <a:lnRef idx="2">
          <a:schemeClr val="accent1"/>
        </a:lnRef>
        <a:fillRef idx="1">
          <a:schemeClr val="lt1"/>
        </a:fillRef>
        <a:effectRef idx="0">
          <a:schemeClr val="accent1"/>
        </a:effectRef>
        <a:fontRef idx="minor">
          <a:schemeClr val="dk1"/>
        </a:fontRef>
      </xdr:style>
      <xdr:txBody>
        <a:bodyPr spcFirstLastPara="0" vert="horz" wrap="square" lIns="36000" tIns="72000" rIns="36000" bIns="72000" numCol="1" spcCol="1270" anchor="ctr" anchorCtr="0">
          <a:noAutofit/>
        </a:bodyPr>
        <a:lstStyle>
          <a:defPPr>
            <a:defRPr lang="en-US"/>
          </a:defPPr>
          <a:lvl1pPr algn="l" rtl="0" eaLnBrk="0" fontAlgn="base" hangingPunct="0">
            <a:spcBef>
              <a:spcPct val="0"/>
            </a:spcBef>
            <a:spcAft>
              <a:spcPct val="0"/>
            </a:spcAft>
            <a:defRPr sz="2800" kern="1200">
              <a:solidFill>
                <a:schemeClr val="lt1"/>
              </a:solidFill>
              <a:latin typeface="+mn-lt"/>
              <a:ea typeface="+mn-ea"/>
              <a:cs typeface="+mn-cs"/>
            </a:defRPr>
          </a:lvl1pPr>
          <a:lvl2pPr marL="457200" algn="l" rtl="0" eaLnBrk="0" fontAlgn="base" hangingPunct="0">
            <a:spcBef>
              <a:spcPct val="0"/>
            </a:spcBef>
            <a:spcAft>
              <a:spcPct val="0"/>
            </a:spcAft>
            <a:defRPr sz="2800" kern="1200">
              <a:solidFill>
                <a:schemeClr val="lt1"/>
              </a:solidFill>
              <a:latin typeface="+mn-lt"/>
              <a:ea typeface="+mn-ea"/>
              <a:cs typeface="+mn-cs"/>
            </a:defRPr>
          </a:lvl2pPr>
          <a:lvl3pPr marL="914400" algn="l" rtl="0" eaLnBrk="0" fontAlgn="base" hangingPunct="0">
            <a:spcBef>
              <a:spcPct val="0"/>
            </a:spcBef>
            <a:spcAft>
              <a:spcPct val="0"/>
            </a:spcAft>
            <a:defRPr sz="2800" kern="1200">
              <a:solidFill>
                <a:schemeClr val="lt1"/>
              </a:solidFill>
              <a:latin typeface="+mn-lt"/>
              <a:ea typeface="+mn-ea"/>
              <a:cs typeface="+mn-cs"/>
            </a:defRPr>
          </a:lvl3pPr>
          <a:lvl4pPr marL="1371600" algn="l" rtl="0" eaLnBrk="0" fontAlgn="base" hangingPunct="0">
            <a:spcBef>
              <a:spcPct val="0"/>
            </a:spcBef>
            <a:spcAft>
              <a:spcPct val="0"/>
            </a:spcAft>
            <a:defRPr sz="2800" kern="1200">
              <a:solidFill>
                <a:schemeClr val="lt1"/>
              </a:solidFill>
              <a:latin typeface="+mn-lt"/>
              <a:ea typeface="+mn-ea"/>
              <a:cs typeface="+mn-cs"/>
            </a:defRPr>
          </a:lvl4pPr>
          <a:lvl5pPr marL="1828800" algn="l" rtl="0" eaLnBrk="0" fontAlgn="base" hangingPunct="0">
            <a:spcBef>
              <a:spcPct val="0"/>
            </a:spcBef>
            <a:spcAft>
              <a:spcPct val="0"/>
            </a:spcAft>
            <a:defRPr sz="2800" kern="1200">
              <a:solidFill>
                <a:schemeClr val="lt1"/>
              </a:solidFill>
              <a:latin typeface="+mn-lt"/>
              <a:ea typeface="+mn-ea"/>
              <a:cs typeface="+mn-cs"/>
            </a:defRPr>
          </a:lvl5pPr>
          <a:lvl6pPr marL="2286000" algn="l" defTabSz="914400" rtl="0" eaLnBrk="1" latinLnBrk="0" hangingPunct="1">
            <a:defRPr sz="2800" kern="1200">
              <a:solidFill>
                <a:schemeClr val="lt1"/>
              </a:solidFill>
              <a:latin typeface="+mn-lt"/>
              <a:ea typeface="+mn-ea"/>
              <a:cs typeface="+mn-cs"/>
            </a:defRPr>
          </a:lvl6pPr>
          <a:lvl7pPr marL="2743200" algn="l" defTabSz="914400" rtl="0" eaLnBrk="1" latinLnBrk="0" hangingPunct="1">
            <a:defRPr sz="2800" kern="1200">
              <a:solidFill>
                <a:schemeClr val="lt1"/>
              </a:solidFill>
              <a:latin typeface="+mn-lt"/>
              <a:ea typeface="+mn-ea"/>
              <a:cs typeface="+mn-cs"/>
            </a:defRPr>
          </a:lvl7pPr>
          <a:lvl8pPr marL="3200400" algn="l" defTabSz="914400" rtl="0" eaLnBrk="1" latinLnBrk="0" hangingPunct="1">
            <a:defRPr sz="2800" kern="1200">
              <a:solidFill>
                <a:schemeClr val="lt1"/>
              </a:solidFill>
              <a:latin typeface="+mn-lt"/>
              <a:ea typeface="+mn-ea"/>
              <a:cs typeface="+mn-cs"/>
            </a:defRPr>
          </a:lvl8pPr>
          <a:lvl9pPr marL="3657600" algn="l" defTabSz="914400" rtl="0" eaLnBrk="1" latinLnBrk="0" hangingPunct="1">
            <a:defRPr sz="2800" kern="1200">
              <a:solidFill>
                <a:schemeClr val="lt1"/>
              </a:solidFill>
              <a:latin typeface="+mn-lt"/>
              <a:ea typeface="+mn-ea"/>
              <a:cs typeface="+mn-cs"/>
            </a:defRPr>
          </a:lvl9pPr>
        </a:lstStyle>
        <a:p>
          <a:pPr marL="0" lvl="0" indent="0" algn="l" defTabSz="933450" rtl="0" eaLnBrk="0" fontAlgn="base" hangingPunct="0">
            <a:lnSpc>
              <a:spcPct val="90000"/>
            </a:lnSpc>
            <a:spcBef>
              <a:spcPct val="0"/>
            </a:spcBef>
            <a:spcAft>
              <a:spcPct val="35000"/>
            </a:spcAft>
          </a:pPr>
          <a:r>
            <a:rPr lang="es-ES" sz="1400" b="1" kern="1200">
              <a:solidFill>
                <a:srgbClr val="7F7F7F"/>
              </a:solidFill>
              <a:latin typeface="+mn-lt"/>
              <a:ea typeface="+mn-ea"/>
              <a:cs typeface="+mn-cs"/>
            </a:rPr>
            <a:t>Infografía consolidada de OPI</a:t>
          </a:r>
        </a:p>
      </xdr:txBody>
    </xdr:sp>
    <xdr:clientData/>
  </xdr:twoCellAnchor>
  <xdr:twoCellAnchor>
    <xdr:from>
      <xdr:col>16</xdr:col>
      <xdr:colOff>266700</xdr:colOff>
      <xdr:row>87</xdr:row>
      <xdr:rowOff>12700</xdr:rowOff>
    </xdr:from>
    <xdr:to>
      <xdr:col>20</xdr:col>
      <xdr:colOff>552400</xdr:colOff>
      <xdr:row>88</xdr:row>
      <xdr:rowOff>177225</xdr:rowOff>
    </xdr:to>
    <xdr:sp macro="" textlink="">
      <xdr:nvSpPr>
        <xdr:cNvPr id="113" name="Forma libre 112">
          <a:hlinkClick xmlns:r="http://schemas.openxmlformats.org/officeDocument/2006/relationships" r:id="rId37"/>
          <a:extLst>
            <a:ext uri="{FF2B5EF4-FFF2-40B4-BE49-F238E27FC236}">
              <a16:creationId xmlns:a16="http://schemas.microsoft.com/office/drawing/2014/main" id="{00000000-0008-0000-0000-000071000000}"/>
            </a:ext>
          </a:extLst>
        </xdr:cNvPr>
        <xdr:cNvSpPr/>
      </xdr:nvSpPr>
      <xdr:spPr>
        <a:xfrm>
          <a:off x="8039100" y="13411200"/>
          <a:ext cx="2343100" cy="342325"/>
        </a:xfrm>
        <a:custGeom>
          <a:avLst/>
          <a:gdLst>
            <a:gd name="connsiteX0" fmla="*/ 0 w 2263150"/>
            <a:gd name="connsiteY0" fmla="*/ 83752 h 502413"/>
            <a:gd name="connsiteX1" fmla="*/ 83752 w 2263150"/>
            <a:gd name="connsiteY1" fmla="*/ 0 h 502413"/>
            <a:gd name="connsiteX2" fmla="*/ 2179398 w 2263150"/>
            <a:gd name="connsiteY2" fmla="*/ 0 h 502413"/>
            <a:gd name="connsiteX3" fmla="*/ 2263150 w 2263150"/>
            <a:gd name="connsiteY3" fmla="*/ 83752 h 502413"/>
            <a:gd name="connsiteX4" fmla="*/ 2263150 w 2263150"/>
            <a:gd name="connsiteY4" fmla="*/ 418661 h 502413"/>
            <a:gd name="connsiteX5" fmla="*/ 2179398 w 2263150"/>
            <a:gd name="connsiteY5" fmla="*/ 502413 h 502413"/>
            <a:gd name="connsiteX6" fmla="*/ 83752 w 2263150"/>
            <a:gd name="connsiteY6" fmla="*/ 502413 h 502413"/>
            <a:gd name="connsiteX7" fmla="*/ 0 w 2263150"/>
            <a:gd name="connsiteY7" fmla="*/ 418661 h 502413"/>
            <a:gd name="connsiteX8" fmla="*/ 0 w 2263150"/>
            <a:gd name="connsiteY8" fmla="*/ 83752 h 502413"/>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Lst>
          <a:rect l="l" t="t" r="r" b="b"/>
          <a:pathLst>
            <a:path w="2263150" h="502413">
              <a:moveTo>
                <a:pt x="0" y="83752"/>
              </a:moveTo>
              <a:cubicBezTo>
                <a:pt x="0" y="37497"/>
                <a:pt x="37497" y="0"/>
                <a:pt x="83752" y="0"/>
              </a:cubicBezTo>
              <a:lnTo>
                <a:pt x="2179398" y="0"/>
              </a:lnTo>
              <a:cubicBezTo>
                <a:pt x="2225653" y="0"/>
                <a:pt x="2263150" y="37497"/>
                <a:pt x="2263150" y="83752"/>
              </a:cubicBezTo>
              <a:lnTo>
                <a:pt x="2263150" y="418661"/>
              </a:lnTo>
              <a:cubicBezTo>
                <a:pt x="2263150" y="464916"/>
                <a:pt x="2225653" y="502413"/>
                <a:pt x="2179398" y="502413"/>
              </a:cubicBezTo>
              <a:lnTo>
                <a:pt x="83752" y="502413"/>
              </a:lnTo>
              <a:cubicBezTo>
                <a:pt x="37497" y="502413"/>
                <a:pt x="0" y="464916"/>
                <a:pt x="0" y="418661"/>
              </a:cubicBezTo>
              <a:lnTo>
                <a:pt x="0" y="83752"/>
              </a:lnTo>
              <a:close/>
            </a:path>
          </a:pathLst>
        </a:custGeom>
        <a:solidFill>
          <a:srgbClr val="F2F2F2"/>
        </a:solidFill>
      </xdr:spPr>
      <xdr:style>
        <a:lnRef idx="2">
          <a:schemeClr val="accent1"/>
        </a:lnRef>
        <a:fillRef idx="1">
          <a:schemeClr val="lt1"/>
        </a:fillRef>
        <a:effectRef idx="0">
          <a:schemeClr val="accent1"/>
        </a:effectRef>
        <a:fontRef idx="minor">
          <a:schemeClr val="dk1"/>
        </a:fontRef>
      </xdr:style>
      <xdr:txBody>
        <a:bodyPr spcFirstLastPara="0" vert="horz" wrap="square" lIns="36000" tIns="72000" rIns="36000" bIns="72000" numCol="1" spcCol="1270" anchor="ctr" anchorCtr="0">
          <a:noAutofit/>
        </a:bodyPr>
        <a:lstStyle>
          <a:defPPr>
            <a:defRPr lang="en-US"/>
          </a:defPPr>
          <a:lvl1pPr algn="l" rtl="0" eaLnBrk="0" fontAlgn="base" hangingPunct="0">
            <a:spcBef>
              <a:spcPct val="0"/>
            </a:spcBef>
            <a:spcAft>
              <a:spcPct val="0"/>
            </a:spcAft>
            <a:defRPr sz="2800" kern="1200">
              <a:solidFill>
                <a:schemeClr val="lt1"/>
              </a:solidFill>
              <a:latin typeface="+mn-lt"/>
              <a:ea typeface="+mn-ea"/>
              <a:cs typeface="+mn-cs"/>
            </a:defRPr>
          </a:lvl1pPr>
          <a:lvl2pPr marL="457200" algn="l" rtl="0" eaLnBrk="0" fontAlgn="base" hangingPunct="0">
            <a:spcBef>
              <a:spcPct val="0"/>
            </a:spcBef>
            <a:spcAft>
              <a:spcPct val="0"/>
            </a:spcAft>
            <a:defRPr sz="2800" kern="1200">
              <a:solidFill>
                <a:schemeClr val="lt1"/>
              </a:solidFill>
              <a:latin typeface="+mn-lt"/>
              <a:ea typeface="+mn-ea"/>
              <a:cs typeface="+mn-cs"/>
            </a:defRPr>
          </a:lvl2pPr>
          <a:lvl3pPr marL="914400" algn="l" rtl="0" eaLnBrk="0" fontAlgn="base" hangingPunct="0">
            <a:spcBef>
              <a:spcPct val="0"/>
            </a:spcBef>
            <a:spcAft>
              <a:spcPct val="0"/>
            </a:spcAft>
            <a:defRPr sz="2800" kern="1200">
              <a:solidFill>
                <a:schemeClr val="lt1"/>
              </a:solidFill>
              <a:latin typeface="+mn-lt"/>
              <a:ea typeface="+mn-ea"/>
              <a:cs typeface="+mn-cs"/>
            </a:defRPr>
          </a:lvl3pPr>
          <a:lvl4pPr marL="1371600" algn="l" rtl="0" eaLnBrk="0" fontAlgn="base" hangingPunct="0">
            <a:spcBef>
              <a:spcPct val="0"/>
            </a:spcBef>
            <a:spcAft>
              <a:spcPct val="0"/>
            </a:spcAft>
            <a:defRPr sz="2800" kern="1200">
              <a:solidFill>
                <a:schemeClr val="lt1"/>
              </a:solidFill>
              <a:latin typeface="+mn-lt"/>
              <a:ea typeface="+mn-ea"/>
              <a:cs typeface="+mn-cs"/>
            </a:defRPr>
          </a:lvl4pPr>
          <a:lvl5pPr marL="1828800" algn="l" rtl="0" eaLnBrk="0" fontAlgn="base" hangingPunct="0">
            <a:spcBef>
              <a:spcPct val="0"/>
            </a:spcBef>
            <a:spcAft>
              <a:spcPct val="0"/>
            </a:spcAft>
            <a:defRPr sz="2800" kern="1200">
              <a:solidFill>
                <a:schemeClr val="lt1"/>
              </a:solidFill>
              <a:latin typeface="+mn-lt"/>
              <a:ea typeface="+mn-ea"/>
              <a:cs typeface="+mn-cs"/>
            </a:defRPr>
          </a:lvl5pPr>
          <a:lvl6pPr marL="2286000" algn="l" defTabSz="914400" rtl="0" eaLnBrk="1" latinLnBrk="0" hangingPunct="1">
            <a:defRPr sz="2800" kern="1200">
              <a:solidFill>
                <a:schemeClr val="lt1"/>
              </a:solidFill>
              <a:latin typeface="+mn-lt"/>
              <a:ea typeface="+mn-ea"/>
              <a:cs typeface="+mn-cs"/>
            </a:defRPr>
          </a:lvl6pPr>
          <a:lvl7pPr marL="2743200" algn="l" defTabSz="914400" rtl="0" eaLnBrk="1" latinLnBrk="0" hangingPunct="1">
            <a:defRPr sz="2800" kern="1200">
              <a:solidFill>
                <a:schemeClr val="lt1"/>
              </a:solidFill>
              <a:latin typeface="+mn-lt"/>
              <a:ea typeface="+mn-ea"/>
              <a:cs typeface="+mn-cs"/>
            </a:defRPr>
          </a:lvl7pPr>
          <a:lvl8pPr marL="3200400" algn="l" defTabSz="914400" rtl="0" eaLnBrk="1" latinLnBrk="0" hangingPunct="1">
            <a:defRPr sz="2800" kern="1200">
              <a:solidFill>
                <a:schemeClr val="lt1"/>
              </a:solidFill>
              <a:latin typeface="+mn-lt"/>
              <a:ea typeface="+mn-ea"/>
              <a:cs typeface="+mn-cs"/>
            </a:defRPr>
          </a:lvl8pPr>
          <a:lvl9pPr marL="3657600" algn="l" defTabSz="914400" rtl="0" eaLnBrk="1" latinLnBrk="0" hangingPunct="1">
            <a:defRPr sz="2800" kern="1200">
              <a:solidFill>
                <a:schemeClr val="lt1"/>
              </a:solidFill>
              <a:latin typeface="+mn-lt"/>
              <a:ea typeface="+mn-ea"/>
              <a:cs typeface="+mn-cs"/>
            </a:defRPr>
          </a:lvl9pPr>
        </a:lstStyle>
        <a:p>
          <a:pPr marL="0" lvl="0" indent="0" algn="l" defTabSz="933450" rtl="0" eaLnBrk="0" fontAlgn="base" hangingPunct="0">
            <a:lnSpc>
              <a:spcPct val="90000"/>
            </a:lnSpc>
            <a:spcBef>
              <a:spcPct val="0"/>
            </a:spcBef>
            <a:spcAft>
              <a:spcPct val="35000"/>
            </a:spcAft>
          </a:pPr>
          <a:r>
            <a:rPr lang="es-ES" sz="1400" b="1" kern="1200">
              <a:solidFill>
                <a:srgbClr val="7F7F7F"/>
              </a:solidFill>
              <a:latin typeface="+mn-lt"/>
              <a:ea typeface="+mn-ea"/>
              <a:cs typeface="+mn-cs"/>
            </a:rPr>
            <a:t>Infografía consolidada de MA</a:t>
          </a:r>
        </a:p>
      </xdr:txBody>
    </xdr:sp>
    <xdr:clientData/>
  </xdr:twoCellAnchor>
  <xdr:twoCellAnchor>
    <xdr:from>
      <xdr:col>2</xdr:col>
      <xdr:colOff>50799</xdr:colOff>
      <xdr:row>86</xdr:row>
      <xdr:rowOff>152400</xdr:rowOff>
    </xdr:from>
    <xdr:to>
      <xdr:col>5</xdr:col>
      <xdr:colOff>76200</xdr:colOff>
      <xdr:row>90</xdr:row>
      <xdr:rowOff>82361</xdr:rowOff>
    </xdr:to>
    <xdr:grpSp>
      <xdr:nvGrpSpPr>
        <xdr:cNvPr id="76" name="Agrupar 75">
          <a:extLst>
            <a:ext uri="{FF2B5EF4-FFF2-40B4-BE49-F238E27FC236}">
              <a16:creationId xmlns:a16="http://schemas.microsoft.com/office/drawing/2014/main" id="{00000000-0008-0000-0000-00004C000000}"/>
            </a:ext>
          </a:extLst>
        </xdr:cNvPr>
        <xdr:cNvGrpSpPr/>
      </xdr:nvGrpSpPr>
      <xdr:grpSpPr>
        <a:xfrm>
          <a:off x="422274" y="18678525"/>
          <a:ext cx="930276" cy="672911"/>
          <a:chOff x="907578" y="3820716"/>
          <a:chExt cx="2446449" cy="675028"/>
        </a:xfrm>
      </xdr:grpSpPr>
      <xdr:sp macro="" textlink="">
        <xdr:nvSpPr>
          <xdr:cNvPr id="77" name="Rectángulo redondeado 76">
            <a:extLst>
              <a:ext uri="{FF2B5EF4-FFF2-40B4-BE49-F238E27FC236}">
                <a16:creationId xmlns:a16="http://schemas.microsoft.com/office/drawing/2014/main" id="{00000000-0008-0000-0000-00004D000000}"/>
              </a:ext>
            </a:extLst>
          </xdr:cNvPr>
          <xdr:cNvSpPr/>
        </xdr:nvSpPr>
        <xdr:spPr>
          <a:xfrm>
            <a:off x="1067476" y="3820716"/>
            <a:ext cx="2286551" cy="675028"/>
          </a:xfrm>
          <a:prstGeom prst="roundRect">
            <a:avLst>
              <a:gd name="adj" fmla="val 16670"/>
            </a:avLst>
          </a:prstGeom>
          <a:solidFill>
            <a:srgbClr val="7F7F7F"/>
          </a:solidFill>
        </xdr:spPr>
        <xdr:style>
          <a:lnRef idx="1">
            <a:schemeClr val="lt1">
              <a:hueOff val="0"/>
              <a:satOff val="0"/>
              <a:lumOff val="0"/>
              <a:alphaOff val="0"/>
            </a:schemeClr>
          </a:lnRef>
          <a:fillRef idx="3">
            <a:schemeClr val="accent1">
              <a:hueOff val="0"/>
              <a:satOff val="0"/>
              <a:lumOff val="0"/>
              <a:alphaOff val="0"/>
            </a:schemeClr>
          </a:fillRef>
          <a:effectRef idx="2">
            <a:schemeClr val="accent1">
              <a:hueOff val="0"/>
              <a:satOff val="0"/>
              <a:lumOff val="0"/>
              <a:alphaOff val="0"/>
            </a:schemeClr>
          </a:effectRef>
          <a:fontRef idx="minor">
            <a:schemeClr val="lt1"/>
          </a:fontRef>
        </xdr:style>
        <xdr:txBody>
          <a:bodyPr lIns="36000" rIns="36000"/>
          <a:lstStyle/>
          <a:p>
            <a:endParaRPr lang="es-ES"/>
          </a:p>
        </xdr:txBody>
      </xdr:sp>
      <xdr:sp macro="" textlink="">
        <xdr:nvSpPr>
          <xdr:cNvPr id="78" name="Rectángulo 77">
            <a:hlinkClick xmlns:r="http://schemas.openxmlformats.org/officeDocument/2006/relationships" r:id="rId38"/>
            <a:extLst>
              <a:ext uri="{FF2B5EF4-FFF2-40B4-BE49-F238E27FC236}">
                <a16:creationId xmlns:a16="http://schemas.microsoft.com/office/drawing/2014/main" id="{00000000-0008-0000-0000-00004E000000}"/>
              </a:ext>
            </a:extLst>
          </xdr:cNvPr>
          <xdr:cNvSpPr/>
        </xdr:nvSpPr>
        <xdr:spPr>
          <a:xfrm>
            <a:off x="907578" y="3853674"/>
            <a:ext cx="2418299" cy="609112"/>
          </a:xfrm>
          <a:prstGeom prst="rect">
            <a:avLst/>
          </a:prstGeom>
        </xdr:spPr>
        <xdr:style>
          <a:lnRef idx="0">
            <a:scrgbClr r="0" g="0" b="0"/>
          </a:lnRef>
          <a:fillRef idx="0">
            <a:scrgbClr r="0" g="0" b="0"/>
          </a:fillRef>
          <a:effectRef idx="0">
            <a:scrgbClr r="0" g="0" b="0"/>
          </a:effectRef>
          <a:fontRef idx="minor">
            <a:schemeClr val="lt1"/>
          </a:fontRef>
        </xdr:style>
        <xdr:txBody>
          <a:bodyPr spcFirstLastPara="0" vert="horz" wrap="square" lIns="36000" tIns="99568" rIns="36000" bIns="99568" numCol="1" spcCol="1270" anchor="ctr" anchorCtr="0">
            <a:noAutofit/>
          </a:bodyPr>
          <a:lstStyle/>
          <a:p>
            <a:pPr lvl="0" algn="r" defTabSz="622300">
              <a:lnSpc>
                <a:spcPct val="90000"/>
              </a:lnSpc>
              <a:spcBef>
                <a:spcPct val="0"/>
              </a:spcBef>
              <a:spcAft>
                <a:spcPct val="35000"/>
              </a:spcAft>
            </a:pPr>
            <a:r>
              <a:rPr lang="es-ES" sz="1800" kern="1200"/>
              <a:t>Versión 1</a:t>
            </a:r>
          </a:p>
        </xdr:txBody>
      </xdr:sp>
    </xdr:grpSp>
    <xdr:clientData/>
  </xdr:twoCellAnchor>
  <xdr:twoCellAnchor>
    <xdr:from>
      <xdr:col>3</xdr:col>
      <xdr:colOff>88899</xdr:colOff>
      <xdr:row>96</xdr:row>
      <xdr:rowOff>152400</xdr:rowOff>
    </xdr:from>
    <xdr:to>
      <xdr:col>6</xdr:col>
      <xdr:colOff>241297</xdr:colOff>
      <xdr:row>100</xdr:row>
      <xdr:rowOff>82361</xdr:rowOff>
    </xdr:to>
    <xdr:grpSp>
      <xdr:nvGrpSpPr>
        <xdr:cNvPr id="92" name="Agrupar 91">
          <a:extLst>
            <a:ext uri="{FF2B5EF4-FFF2-40B4-BE49-F238E27FC236}">
              <a16:creationId xmlns:a16="http://schemas.microsoft.com/office/drawing/2014/main" id="{00000000-0008-0000-0000-00005C000000}"/>
            </a:ext>
          </a:extLst>
        </xdr:cNvPr>
        <xdr:cNvGrpSpPr/>
      </xdr:nvGrpSpPr>
      <xdr:grpSpPr>
        <a:xfrm>
          <a:off x="507999" y="20526375"/>
          <a:ext cx="1714498" cy="701486"/>
          <a:chOff x="907578" y="3820716"/>
          <a:chExt cx="2446449" cy="675028"/>
        </a:xfrm>
      </xdr:grpSpPr>
      <xdr:sp macro="" textlink="">
        <xdr:nvSpPr>
          <xdr:cNvPr id="93" name="Rectángulo redondeado 92">
            <a:extLst>
              <a:ext uri="{FF2B5EF4-FFF2-40B4-BE49-F238E27FC236}">
                <a16:creationId xmlns:a16="http://schemas.microsoft.com/office/drawing/2014/main" id="{00000000-0008-0000-0000-00005D000000}"/>
              </a:ext>
            </a:extLst>
          </xdr:cNvPr>
          <xdr:cNvSpPr/>
        </xdr:nvSpPr>
        <xdr:spPr>
          <a:xfrm>
            <a:off x="1067476" y="3820716"/>
            <a:ext cx="2286551" cy="675028"/>
          </a:xfrm>
          <a:prstGeom prst="roundRect">
            <a:avLst>
              <a:gd name="adj" fmla="val 16670"/>
            </a:avLst>
          </a:prstGeom>
          <a:solidFill>
            <a:srgbClr val="7F7F7F"/>
          </a:solidFill>
        </xdr:spPr>
        <xdr:style>
          <a:lnRef idx="1">
            <a:schemeClr val="lt1">
              <a:hueOff val="0"/>
              <a:satOff val="0"/>
              <a:lumOff val="0"/>
              <a:alphaOff val="0"/>
            </a:schemeClr>
          </a:lnRef>
          <a:fillRef idx="3">
            <a:schemeClr val="accent1">
              <a:hueOff val="0"/>
              <a:satOff val="0"/>
              <a:lumOff val="0"/>
              <a:alphaOff val="0"/>
            </a:schemeClr>
          </a:fillRef>
          <a:effectRef idx="2">
            <a:schemeClr val="accent1">
              <a:hueOff val="0"/>
              <a:satOff val="0"/>
              <a:lumOff val="0"/>
              <a:alphaOff val="0"/>
            </a:schemeClr>
          </a:effectRef>
          <a:fontRef idx="minor">
            <a:schemeClr val="lt1"/>
          </a:fontRef>
        </xdr:style>
        <xdr:txBody>
          <a:bodyPr lIns="36000" rIns="36000"/>
          <a:lstStyle/>
          <a:p>
            <a:endParaRPr lang="es-ES"/>
          </a:p>
        </xdr:txBody>
      </xdr:sp>
      <xdr:sp macro="" textlink="">
        <xdr:nvSpPr>
          <xdr:cNvPr id="94" name="Rectángulo 93">
            <a:extLst>
              <a:ext uri="{FF2B5EF4-FFF2-40B4-BE49-F238E27FC236}">
                <a16:creationId xmlns:a16="http://schemas.microsoft.com/office/drawing/2014/main" id="{00000000-0008-0000-0000-00005E000000}"/>
              </a:ext>
            </a:extLst>
          </xdr:cNvPr>
          <xdr:cNvSpPr/>
        </xdr:nvSpPr>
        <xdr:spPr>
          <a:xfrm>
            <a:off x="907578" y="3853674"/>
            <a:ext cx="2418300" cy="609112"/>
          </a:xfrm>
          <a:prstGeom prst="rect">
            <a:avLst/>
          </a:prstGeom>
        </xdr:spPr>
        <xdr:style>
          <a:lnRef idx="0">
            <a:scrgbClr r="0" g="0" b="0"/>
          </a:lnRef>
          <a:fillRef idx="0">
            <a:scrgbClr r="0" g="0" b="0"/>
          </a:fillRef>
          <a:effectRef idx="0">
            <a:scrgbClr r="0" g="0" b="0"/>
          </a:effectRef>
          <a:fontRef idx="minor">
            <a:schemeClr val="lt1"/>
          </a:fontRef>
        </xdr:style>
        <xdr:txBody>
          <a:bodyPr spcFirstLastPara="0" vert="horz" wrap="square" lIns="99568" tIns="99568" rIns="99568" bIns="99568" numCol="1" spcCol="1270" anchor="ctr" anchorCtr="0">
            <a:noAutofit/>
          </a:bodyPr>
          <a:lstStyle/>
          <a:p>
            <a:pPr lvl="0" algn="r" defTabSz="622300">
              <a:lnSpc>
                <a:spcPct val="90000"/>
              </a:lnSpc>
              <a:spcBef>
                <a:spcPct val="0"/>
              </a:spcBef>
              <a:spcAft>
                <a:spcPct val="35000"/>
              </a:spcAft>
            </a:pPr>
            <a:r>
              <a:rPr lang="es-ES" sz="1800" kern="1200"/>
              <a:t>Análisis de resultados</a:t>
            </a:r>
          </a:p>
        </xdr:txBody>
      </xdr:sp>
    </xdr:grpSp>
    <xdr:clientData/>
  </xdr:twoCellAnchor>
  <xdr:twoCellAnchor>
    <xdr:from>
      <xdr:col>3</xdr:col>
      <xdr:colOff>12700</xdr:colOff>
      <xdr:row>38</xdr:row>
      <xdr:rowOff>114300</xdr:rowOff>
    </xdr:from>
    <xdr:to>
      <xdr:col>6</xdr:col>
      <xdr:colOff>554472</xdr:colOff>
      <xdr:row>42</xdr:row>
      <xdr:rowOff>50800</xdr:rowOff>
    </xdr:to>
    <xdr:sp macro="" textlink="">
      <xdr:nvSpPr>
        <xdr:cNvPr id="98" name="Forma libre 97">
          <a:extLst>
            <a:ext uri="{FF2B5EF4-FFF2-40B4-BE49-F238E27FC236}">
              <a16:creationId xmlns:a16="http://schemas.microsoft.com/office/drawing/2014/main" id="{00000000-0008-0000-0000-000062000000}"/>
            </a:ext>
          </a:extLst>
        </xdr:cNvPr>
        <xdr:cNvSpPr/>
      </xdr:nvSpPr>
      <xdr:spPr>
        <a:xfrm>
          <a:off x="495300" y="19812000"/>
          <a:ext cx="2332472" cy="647700"/>
        </a:xfrm>
        <a:custGeom>
          <a:avLst/>
          <a:gdLst>
            <a:gd name="connsiteX0" fmla="*/ 0 w 1801525"/>
            <a:gd name="connsiteY0" fmla="*/ 112527 h 675028"/>
            <a:gd name="connsiteX1" fmla="*/ 112527 w 1801525"/>
            <a:gd name="connsiteY1" fmla="*/ 0 h 675028"/>
            <a:gd name="connsiteX2" fmla="*/ 1688998 w 1801525"/>
            <a:gd name="connsiteY2" fmla="*/ 0 h 675028"/>
            <a:gd name="connsiteX3" fmla="*/ 1801525 w 1801525"/>
            <a:gd name="connsiteY3" fmla="*/ 112527 h 675028"/>
            <a:gd name="connsiteX4" fmla="*/ 1801525 w 1801525"/>
            <a:gd name="connsiteY4" fmla="*/ 562501 h 675028"/>
            <a:gd name="connsiteX5" fmla="*/ 1688998 w 1801525"/>
            <a:gd name="connsiteY5" fmla="*/ 675028 h 675028"/>
            <a:gd name="connsiteX6" fmla="*/ 112527 w 1801525"/>
            <a:gd name="connsiteY6" fmla="*/ 675028 h 675028"/>
            <a:gd name="connsiteX7" fmla="*/ 0 w 1801525"/>
            <a:gd name="connsiteY7" fmla="*/ 562501 h 675028"/>
            <a:gd name="connsiteX8" fmla="*/ 0 w 1801525"/>
            <a:gd name="connsiteY8" fmla="*/ 112527 h 675028"/>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Lst>
          <a:rect l="l" t="t" r="r" b="b"/>
          <a:pathLst>
            <a:path w="1801525" h="675028">
              <a:moveTo>
                <a:pt x="0" y="112527"/>
              </a:moveTo>
              <a:cubicBezTo>
                <a:pt x="0" y="50380"/>
                <a:pt x="50380" y="0"/>
                <a:pt x="112527" y="0"/>
              </a:cubicBezTo>
              <a:lnTo>
                <a:pt x="1688998" y="0"/>
              </a:lnTo>
              <a:cubicBezTo>
                <a:pt x="1751145" y="0"/>
                <a:pt x="1801525" y="50380"/>
                <a:pt x="1801525" y="112527"/>
              </a:cubicBezTo>
              <a:lnTo>
                <a:pt x="1801525" y="562501"/>
              </a:lnTo>
              <a:cubicBezTo>
                <a:pt x="1801525" y="624648"/>
                <a:pt x="1751145" y="675028"/>
                <a:pt x="1688998" y="675028"/>
              </a:cubicBezTo>
              <a:lnTo>
                <a:pt x="112527" y="675028"/>
              </a:lnTo>
              <a:cubicBezTo>
                <a:pt x="50380" y="675028"/>
                <a:pt x="0" y="624648"/>
                <a:pt x="0" y="562501"/>
              </a:cubicBezTo>
              <a:lnTo>
                <a:pt x="0" y="112527"/>
              </a:lnTo>
              <a:close/>
            </a:path>
          </a:pathLst>
        </a:custGeom>
        <a:solidFill>
          <a:srgbClr val="A41E18"/>
        </a:solidFill>
      </xdr:spPr>
      <xdr:style>
        <a:lnRef idx="1">
          <a:schemeClr val="lt1">
            <a:hueOff val="0"/>
            <a:satOff val="0"/>
            <a:lumOff val="0"/>
            <a:alphaOff val="0"/>
          </a:schemeClr>
        </a:lnRef>
        <a:fillRef idx="3">
          <a:schemeClr val="accent1">
            <a:hueOff val="0"/>
            <a:satOff val="0"/>
            <a:lumOff val="0"/>
            <a:alphaOff val="0"/>
          </a:schemeClr>
        </a:fillRef>
        <a:effectRef idx="2">
          <a:schemeClr val="accent1">
            <a:hueOff val="0"/>
            <a:satOff val="0"/>
            <a:lumOff val="0"/>
            <a:alphaOff val="0"/>
          </a:schemeClr>
        </a:effectRef>
        <a:fontRef idx="minor">
          <a:schemeClr val="lt1"/>
        </a:fontRef>
      </xdr:style>
      <xdr:txBody>
        <a:bodyPr spcFirstLastPara="0" vert="horz" wrap="square" lIns="189075" tIns="189075" rIns="189075" bIns="189075" numCol="1" spcCol="1270" anchor="ctr" anchorCtr="0">
          <a:noAutofit/>
        </a:bodyPr>
        <a:lstStyle>
          <a:defPPr>
            <a:defRPr lang="en-US"/>
          </a:defPPr>
          <a:lvl1pPr algn="l" rtl="0" eaLnBrk="0" fontAlgn="base" hangingPunct="0">
            <a:spcBef>
              <a:spcPct val="0"/>
            </a:spcBef>
            <a:spcAft>
              <a:spcPct val="0"/>
            </a:spcAft>
            <a:defRPr sz="2800" kern="1200">
              <a:solidFill>
                <a:schemeClr val="lt1"/>
              </a:solidFill>
              <a:latin typeface="+mn-lt"/>
              <a:ea typeface="+mn-ea"/>
              <a:cs typeface="+mn-cs"/>
            </a:defRPr>
          </a:lvl1pPr>
          <a:lvl2pPr marL="457200" algn="l" rtl="0" eaLnBrk="0" fontAlgn="base" hangingPunct="0">
            <a:spcBef>
              <a:spcPct val="0"/>
            </a:spcBef>
            <a:spcAft>
              <a:spcPct val="0"/>
            </a:spcAft>
            <a:defRPr sz="2800" kern="1200">
              <a:solidFill>
                <a:schemeClr val="lt1"/>
              </a:solidFill>
              <a:latin typeface="+mn-lt"/>
              <a:ea typeface="+mn-ea"/>
              <a:cs typeface="+mn-cs"/>
            </a:defRPr>
          </a:lvl2pPr>
          <a:lvl3pPr marL="914400" algn="l" rtl="0" eaLnBrk="0" fontAlgn="base" hangingPunct="0">
            <a:spcBef>
              <a:spcPct val="0"/>
            </a:spcBef>
            <a:spcAft>
              <a:spcPct val="0"/>
            </a:spcAft>
            <a:defRPr sz="2800" kern="1200">
              <a:solidFill>
                <a:schemeClr val="lt1"/>
              </a:solidFill>
              <a:latin typeface="+mn-lt"/>
              <a:ea typeface="+mn-ea"/>
              <a:cs typeface="+mn-cs"/>
            </a:defRPr>
          </a:lvl3pPr>
          <a:lvl4pPr marL="1371600" algn="l" rtl="0" eaLnBrk="0" fontAlgn="base" hangingPunct="0">
            <a:spcBef>
              <a:spcPct val="0"/>
            </a:spcBef>
            <a:spcAft>
              <a:spcPct val="0"/>
            </a:spcAft>
            <a:defRPr sz="2800" kern="1200">
              <a:solidFill>
                <a:schemeClr val="lt1"/>
              </a:solidFill>
              <a:latin typeface="+mn-lt"/>
              <a:ea typeface="+mn-ea"/>
              <a:cs typeface="+mn-cs"/>
            </a:defRPr>
          </a:lvl4pPr>
          <a:lvl5pPr marL="1828800" algn="l" rtl="0" eaLnBrk="0" fontAlgn="base" hangingPunct="0">
            <a:spcBef>
              <a:spcPct val="0"/>
            </a:spcBef>
            <a:spcAft>
              <a:spcPct val="0"/>
            </a:spcAft>
            <a:defRPr sz="2800" kern="1200">
              <a:solidFill>
                <a:schemeClr val="lt1"/>
              </a:solidFill>
              <a:latin typeface="+mn-lt"/>
              <a:ea typeface="+mn-ea"/>
              <a:cs typeface="+mn-cs"/>
            </a:defRPr>
          </a:lvl5pPr>
          <a:lvl6pPr marL="2286000" algn="l" defTabSz="914400" rtl="0" eaLnBrk="1" latinLnBrk="0" hangingPunct="1">
            <a:defRPr sz="2800" kern="1200">
              <a:solidFill>
                <a:schemeClr val="lt1"/>
              </a:solidFill>
              <a:latin typeface="+mn-lt"/>
              <a:ea typeface="+mn-ea"/>
              <a:cs typeface="+mn-cs"/>
            </a:defRPr>
          </a:lvl6pPr>
          <a:lvl7pPr marL="2743200" algn="l" defTabSz="914400" rtl="0" eaLnBrk="1" latinLnBrk="0" hangingPunct="1">
            <a:defRPr sz="2800" kern="1200">
              <a:solidFill>
                <a:schemeClr val="lt1"/>
              </a:solidFill>
              <a:latin typeface="+mn-lt"/>
              <a:ea typeface="+mn-ea"/>
              <a:cs typeface="+mn-cs"/>
            </a:defRPr>
          </a:lvl7pPr>
          <a:lvl8pPr marL="3200400" algn="l" defTabSz="914400" rtl="0" eaLnBrk="1" latinLnBrk="0" hangingPunct="1">
            <a:defRPr sz="2800" kern="1200">
              <a:solidFill>
                <a:schemeClr val="lt1"/>
              </a:solidFill>
              <a:latin typeface="+mn-lt"/>
              <a:ea typeface="+mn-ea"/>
              <a:cs typeface="+mn-cs"/>
            </a:defRPr>
          </a:lvl8pPr>
          <a:lvl9pPr marL="3657600" algn="l" defTabSz="914400" rtl="0" eaLnBrk="1" latinLnBrk="0" hangingPunct="1">
            <a:defRPr sz="2800" kern="1200">
              <a:solidFill>
                <a:schemeClr val="lt1"/>
              </a:solidFill>
              <a:latin typeface="+mn-lt"/>
              <a:ea typeface="+mn-ea"/>
              <a:cs typeface="+mn-cs"/>
            </a:defRPr>
          </a:lvl9pPr>
        </a:lstStyle>
        <a:p>
          <a:pPr marL="0" lvl="0" indent="0" algn="ctr" defTabSz="933450" rtl="0" eaLnBrk="0" fontAlgn="base" hangingPunct="0">
            <a:lnSpc>
              <a:spcPct val="90000"/>
            </a:lnSpc>
            <a:spcBef>
              <a:spcPct val="0"/>
            </a:spcBef>
            <a:spcAft>
              <a:spcPct val="35000"/>
            </a:spcAft>
          </a:pPr>
          <a:r>
            <a:rPr lang="es-ES" sz="1800" kern="1200">
              <a:solidFill>
                <a:schemeClr val="lt1"/>
              </a:solidFill>
              <a:latin typeface="+mn-lt"/>
              <a:ea typeface="+mn-ea"/>
              <a:cs typeface="+mn-cs"/>
            </a:rPr>
            <a:t>Metodología OCA</a:t>
          </a:r>
          <a:r>
            <a:rPr lang="es-ES" sz="1800" kern="1200" baseline="0">
              <a:solidFill>
                <a:schemeClr val="lt1"/>
              </a:solidFill>
              <a:latin typeface="+mn-lt"/>
              <a:ea typeface="+mn-ea"/>
              <a:cs typeface="+mn-cs"/>
            </a:rPr>
            <a:t> +</a:t>
          </a:r>
          <a:endParaRPr lang="es-ES" sz="1800" kern="1200">
            <a:solidFill>
              <a:schemeClr val="lt1"/>
            </a:solidFill>
            <a:latin typeface="+mn-lt"/>
            <a:ea typeface="+mn-ea"/>
            <a:cs typeface="+mn-cs"/>
          </a:endParaRPr>
        </a:p>
      </xdr:txBody>
    </xdr:sp>
    <xdr:clientData/>
  </xdr:twoCellAnchor>
  <xdr:twoCellAnchor>
    <xdr:from>
      <xdr:col>2</xdr:col>
      <xdr:colOff>38100</xdr:colOff>
      <xdr:row>42</xdr:row>
      <xdr:rowOff>139701</xdr:rowOff>
    </xdr:from>
    <xdr:to>
      <xdr:col>6</xdr:col>
      <xdr:colOff>529072</xdr:colOff>
      <xdr:row>46</xdr:row>
      <xdr:rowOff>76500</xdr:rowOff>
    </xdr:to>
    <xdr:sp macro="" textlink="">
      <xdr:nvSpPr>
        <xdr:cNvPr id="99" name="Forma libre 98">
          <a:extLst>
            <a:ext uri="{FF2B5EF4-FFF2-40B4-BE49-F238E27FC236}">
              <a16:creationId xmlns:a16="http://schemas.microsoft.com/office/drawing/2014/main" id="{00000000-0008-0000-0000-000063000000}"/>
            </a:ext>
          </a:extLst>
        </xdr:cNvPr>
        <xdr:cNvSpPr/>
      </xdr:nvSpPr>
      <xdr:spPr>
        <a:xfrm>
          <a:off x="469900" y="20548601"/>
          <a:ext cx="2332472" cy="647999"/>
        </a:xfrm>
        <a:custGeom>
          <a:avLst/>
          <a:gdLst>
            <a:gd name="connsiteX0" fmla="*/ 0 w 1801525"/>
            <a:gd name="connsiteY0" fmla="*/ 112527 h 675028"/>
            <a:gd name="connsiteX1" fmla="*/ 112527 w 1801525"/>
            <a:gd name="connsiteY1" fmla="*/ 0 h 675028"/>
            <a:gd name="connsiteX2" fmla="*/ 1688998 w 1801525"/>
            <a:gd name="connsiteY2" fmla="*/ 0 h 675028"/>
            <a:gd name="connsiteX3" fmla="*/ 1801525 w 1801525"/>
            <a:gd name="connsiteY3" fmla="*/ 112527 h 675028"/>
            <a:gd name="connsiteX4" fmla="*/ 1801525 w 1801525"/>
            <a:gd name="connsiteY4" fmla="*/ 562501 h 675028"/>
            <a:gd name="connsiteX5" fmla="*/ 1688998 w 1801525"/>
            <a:gd name="connsiteY5" fmla="*/ 675028 h 675028"/>
            <a:gd name="connsiteX6" fmla="*/ 112527 w 1801525"/>
            <a:gd name="connsiteY6" fmla="*/ 675028 h 675028"/>
            <a:gd name="connsiteX7" fmla="*/ 0 w 1801525"/>
            <a:gd name="connsiteY7" fmla="*/ 562501 h 675028"/>
            <a:gd name="connsiteX8" fmla="*/ 0 w 1801525"/>
            <a:gd name="connsiteY8" fmla="*/ 112527 h 675028"/>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Lst>
          <a:rect l="l" t="t" r="r" b="b"/>
          <a:pathLst>
            <a:path w="1801525" h="675028">
              <a:moveTo>
                <a:pt x="0" y="112527"/>
              </a:moveTo>
              <a:cubicBezTo>
                <a:pt x="0" y="50380"/>
                <a:pt x="50380" y="0"/>
                <a:pt x="112527" y="0"/>
              </a:cubicBezTo>
              <a:lnTo>
                <a:pt x="1688998" y="0"/>
              </a:lnTo>
              <a:cubicBezTo>
                <a:pt x="1751145" y="0"/>
                <a:pt x="1801525" y="50380"/>
                <a:pt x="1801525" y="112527"/>
              </a:cubicBezTo>
              <a:lnTo>
                <a:pt x="1801525" y="562501"/>
              </a:lnTo>
              <a:cubicBezTo>
                <a:pt x="1801525" y="624648"/>
                <a:pt x="1751145" y="675028"/>
                <a:pt x="1688998" y="675028"/>
              </a:cubicBezTo>
              <a:lnTo>
                <a:pt x="112527" y="675028"/>
              </a:lnTo>
              <a:cubicBezTo>
                <a:pt x="50380" y="675028"/>
                <a:pt x="0" y="624648"/>
                <a:pt x="0" y="562501"/>
              </a:cubicBezTo>
              <a:lnTo>
                <a:pt x="0" y="112527"/>
              </a:lnTo>
              <a:close/>
            </a:path>
          </a:pathLst>
        </a:custGeom>
        <a:solidFill>
          <a:srgbClr val="A41E18"/>
        </a:solidFill>
      </xdr:spPr>
      <xdr:style>
        <a:lnRef idx="1">
          <a:schemeClr val="lt1">
            <a:hueOff val="0"/>
            <a:satOff val="0"/>
            <a:lumOff val="0"/>
            <a:alphaOff val="0"/>
          </a:schemeClr>
        </a:lnRef>
        <a:fillRef idx="3">
          <a:schemeClr val="accent1">
            <a:hueOff val="0"/>
            <a:satOff val="0"/>
            <a:lumOff val="0"/>
            <a:alphaOff val="0"/>
          </a:schemeClr>
        </a:fillRef>
        <a:effectRef idx="2">
          <a:schemeClr val="accent1">
            <a:hueOff val="0"/>
            <a:satOff val="0"/>
            <a:lumOff val="0"/>
            <a:alphaOff val="0"/>
          </a:schemeClr>
        </a:effectRef>
        <a:fontRef idx="minor">
          <a:schemeClr val="lt1"/>
        </a:fontRef>
      </xdr:style>
      <xdr:txBody>
        <a:bodyPr spcFirstLastPara="0" vert="horz" wrap="square" lIns="189075" tIns="189075" rIns="189075" bIns="189075" numCol="1" spcCol="1270" anchor="ctr" anchorCtr="0">
          <a:noAutofit/>
        </a:bodyPr>
        <a:lstStyle>
          <a:defPPr>
            <a:defRPr lang="en-US"/>
          </a:defPPr>
          <a:lvl1pPr algn="l" rtl="0" eaLnBrk="0" fontAlgn="base" hangingPunct="0">
            <a:spcBef>
              <a:spcPct val="0"/>
            </a:spcBef>
            <a:spcAft>
              <a:spcPct val="0"/>
            </a:spcAft>
            <a:defRPr sz="2800" kern="1200">
              <a:solidFill>
                <a:schemeClr val="lt1"/>
              </a:solidFill>
              <a:latin typeface="+mn-lt"/>
              <a:ea typeface="+mn-ea"/>
              <a:cs typeface="+mn-cs"/>
            </a:defRPr>
          </a:lvl1pPr>
          <a:lvl2pPr marL="457200" algn="l" rtl="0" eaLnBrk="0" fontAlgn="base" hangingPunct="0">
            <a:spcBef>
              <a:spcPct val="0"/>
            </a:spcBef>
            <a:spcAft>
              <a:spcPct val="0"/>
            </a:spcAft>
            <a:defRPr sz="2800" kern="1200">
              <a:solidFill>
                <a:schemeClr val="lt1"/>
              </a:solidFill>
              <a:latin typeface="+mn-lt"/>
              <a:ea typeface="+mn-ea"/>
              <a:cs typeface="+mn-cs"/>
            </a:defRPr>
          </a:lvl2pPr>
          <a:lvl3pPr marL="914400" algn="l" rtl="0" eaLnBrk="0" fontAlgn="base" hangingPunct="0">
            <a:spcBef>
              <a:spcPct val="0"/>
            </a:spcBef>
            <a:spcAft>
              <a:spcPct val="0"/>
            </a:spcAft>
            <a:defRPr sz="2800" kern="1200">
              <a:solidFill>
                <a:schemeClr val="lt1"/>
              </a:solidFill>
              <a:latin typeface="+mn-lt"/>
              <a:ea typeface="+mn-ea"/>
              <a:cs typeface="+mn-cs"/>
            </a:defRPr>
          </a:lvl3pPr>
          <a:lvl4pPr marL="1371600" algn="l" rtl="0" eaLnBrk="0" fontAlgn="base" hangingPunct="0">
            <a:spcBef>
              <a:spcPct val="0"/>
            </a:spcBef>
            <a:spcAft>
              <a:spcPct val="0"/>
            </a:spcAft>
            <a:defRPr sz="2800" kern="1200">
              <a:solidFill>
                <a:schemeClr val="lt1"/>
              </a:solidFill>
              <a:latin typeface="+mn-lt"/>
              <a:ea typeface="+mn-ea"/>
              <a:cs typeface="+mn-cs"/>
            </a:defRPr>
          </a:lvl4pPr>
          <a:lvl5pPr marL="1828800" algn="l" rtl="0" eaLnBrk="0" fontAlgn="base" hangingPunct="0">
            <a:spcBef>
              <a:spcPct val="0"/>
            </a:spcBef>
            <a:spcAft>
              <a:spcPct val="0"/>
            </a:spcAft>
            <a:defRPr sz="2800" kern="1200">
              <a:solidFill>
                <a:schemeClr val="lt1"/>
              </a:solidFill>
              <a:latin typeface="+mn-lt"/>
              <a:ea typeface="+mn-ea"/>
              <a:cs typeface="+mn-cs"/>
            </a:defRPr>
          </a:lvl5pPr>
          <a:lvl6pPr marL="2286000" algn="l" defTabSz="914400" rtl="0" eaLnBrk="1" latinLnBrk="0" hangingPunct="1">
            <a:defRPr sz="2800" kern="1200">
              <a:solidFill>
                <a:schemeClr val="lt1"/>
              </a:solidFill>
              <a:latin typeface="+mn-lt"/>
              <a:ea typeface="+mn-ea"/>
              <a:cs typeface="+mn-cs"/>
            </a:defRPr>
          </a:lvl6pPr>
          <a:lvl7pPr marL="2743200" algn="l" defTabSz="914400" rtl="0" eaLnBrk="1" latinLnBrk="0" hangingPunct="1">
            <a:defRPr sz="2800" kern="1200">
              <a:solidFill>
                <a:schemeClr val="lt1"/>
              </a:solidFill>
              <a:latin typeface="+mn-lt"/>
              <a:ea typeface="+mn-ea"/>
              <a:cs typeface="+mn-cs"/>
            </a:defRPr>
          </a:lvl7pPr>
          <a:lvl8pPr marL="3200400" algn="l" defTabSz="914400" rtl="0" eaLnBrk="1" latinLnBrk="0" hangingPunct="1">
            <a:defRPr sz="2800" kern="1200">
              <a:solidFill>
                <a:schemeClr val="lt1"/>
              </a:solidFill>
              <a:latin typeface="+mn-lt"/>
              <a:ea typeface="+mn-ea"/>
              <a:cs typeface="+mn-cs"/>
            </a:defRPr>
          </a:lvl8pPr>
          <a:lvl9pPr marL="3657600" algn="l" defTabSz="914400" rtl="0" eaLnBrk="1" latinLnBrk="0" hangingPunct="1">
            <a:defRPr sz="2800" kern="1200">
              <a:solidFill>
                <a:schemeClr val="lt1"/>
              </a:solidFill>
              <a:latin typeface="+mn-lt"/>
              <a:ea typeface="+mn-ea"/>
              <a:cs typeface="+mn-cs"/>
            </a:defRPr>
          </a:lvl9pPr>
        </a:lstStyle>
        <a:p>
          <a:pPr marL="0" lvl="0" indent="0" algn="ctr" defTabSz="933450" rtl="0" eaLnBrk="0" fontAlgn="base" hangingPunct="0">
            <a:lnSpc>
              <a:spcPct val="90000"/>
            </a:lnSpc>
            <a:spcBef>
              <a:spcPct val="0"/>
            </a:spcBef>
            <a:spcAft>
              <a:spcPct val="35000"/>
            </a:spcAft>
          </a:pPr>
          <a:r>
            <a:rPr lang="es-ES" sz="1800" kern="1200">
              <a:solidFill>
                <a:schemeClr val="lt1"/>
              </a:solidFill>
              <a:latin typeface="+mn-lt"/>
              <a:ea typeface="+mn-ea"/>
              <a:cs typeface="+mn-cs"/>
            </a:rPr>
            <a:t>Instrucciones de Aplicación</a:t>
          </a:r>
        </a:p>
      </xdr:txBody>
    </xdr:sp>
    <xdr:clientData/>
  </xdr:twoCellAnchor>
  <xdr:twoCellAnchor>
    <xdr:from>
      <xdr:col>8</xdr:col>
      <xdr:colOff>368300</xdr:colOff>
      <xdr:row>38</xdr:row>
      <xdr:rowOff>127000</xdr:rowOff>
    </xdr:from>
    <xdr:to>
      <xdr:col>12</xdr:col>
      <xdr:colOff>363972</xdr:colOff>
      <xdr:row>42</xdr:row>
      <xdr:rowOff>63500</xdr:rowOff>
    </xdr:to>
    <xdr:sp macro="" textlink="">
      <xdr:nvSpPr>
        <xdr:cNvPr id="111" name="Forma libre 110">
          <a:hlinkClick xmlns:r="http://schemas.openxmlformats.org/officeDocument/2006/relationships" r:id="rId39"/>
          <a:extLst>
            <a:ext uri="{FF2B5EF4-FFF2-40B4-BE49-F238E27FC236}">
              <a16:creationId xmlns:a16="http://schemas.microsoft.com/office/drawing/2014/main" id="{00000000-0008-0000-0000-00006F000000}"/>
            </a:ext>
          </a:extLst>
        </xdr:cNvPr>
        <xdr:cNvSpPr/>
      </xdr:nvSpPr>
      <xdr:spPr>
        <a:xfrm>
          <a:off x="3975100" y="19824700"/>
          <a:ext cx="2332472" cy="647700"/>
        </a:xfrm>
        <a:custGeom>
          <a:avLst/>
          <a:gdLst>
            <a:gd name="connsiteX0" fmla="*/ 0 w 1801525"/>
            <a:gd name="connsiteY0" fmla="*/ 112527 h 675028"/>
            <a:gd name="connsiteX1" fmla="*/ 112527 w 1801525"/>
            <a:gd name="connsiteY1" fmla="*/ 0 h 675028"/>
            <a:gd name="connsiteX2" fmla="*/ 1688998 w 1801525"/>
            <a:gd name="connsiteY2" fmla="*/ 0 h 675028"/>
            <a:gd name="connsiteX3" fmla="*/ 1801525 w 1801525"/>
            <a:gd name="connsiteY3" fmla="*/ 112527 h 675028"/>
            <a:gd name="connsiteX4" fmla="*/ 1801525 w 1801525"/>
            <a:gd name="connsiteY4" fmla="*/ 562501 h 675028"/>
            <a:gd name="connsiteX5" fmla="*/ 1688998 w 1801525"/>
            <a:gd name="connsiteY5" fmla="*/ 675028 h 675028"/>
            <a:gd name="connsiteX6" fmla="*/ 112527 w 1801525"/>
            <a:gd name="connsiteY6" fmla="*/ 675028 h 675028"/>
            <a:gd name="connsiteX7" fmla="*/ 0 w 1801525"/>
            <a:gd name="connsiteY7" fmla="*/ 562501 h 675028"/>
            <a:gd name="connsiteX8" fmla="*/ 0 w 1801525"/>
            <a:gd name="connsiteY8" fmla="*/ 112527 h 675028"/>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Lst>
          <a:rect l="l" t="t" r="r" b="b"/>
          <a:pathLst>
            <a:path w="1801525" h="675028">
              <a:moveTo>
                <a:pt x="0" y="112527"/>
              </a:moveTo>
              <a:cubicBezTo>
                <a:pt x="0" y="50380"/>
                <a:pt x="50380" y="0"/>
                <a:pt x="112527" y="0"/>
              </a:cubicBezTo>
              <a:lnTo>
                <a:pt x="1688998" y="0"/>
              </a:lnTo>
              <a:cubicBezTo>
                <a:pt x="1751145" y="0"/>
                <a:pt x="1801525" y="50380"/>
                <a:pt x="1801525" y="112527"/>
              </a:cubicBezTo>
              <a:lnTo>
                <a:pt x="1801525" y="562501"/>
              </a:lnTo>
              <a:cubicBezTo>
                <a:pt x="1801525" y="624648"/>
                <a:pt x="1751145" y="675028"/>
                <a:pt x="1688998" y="675028"/>
              </a:cubicBezTo>
              <a:lnTo>
                <a:pt x="112527" y="675028"/>
              </a:lnTo>
              <a:cubicBezTo>
                <a:pt x="50380" y="675028"/>
                <a:pt x="0" y="624648"/>
                <a:pt x="0" y="562501"/>
              </a:cubicBezTo>
              <a:lnTo>
                <a:pt x="0" y="112527"/>
              </a:lnTo>
              <a:close/>
            </a:path>
          </a:pathLst>
        </a:custGeom>
        <a:solidFill>
          <a:srgbClr val="7AA034"/>
        </a:solidFill>
      </xdr:spPr>
      <xdr:style>
        <a:lnRef idx="1">
          <a:schemeClr val="lt1">
            <a:hueOff val="0"/>
            <a:satOff val="0"/>
            <a:lumOff val="0"/>
            <a:alphaOff val="0"/>
          </a:schemeClr>
        </a:lnRef>
        <a:fillRef idx="3">
          <a:schemeClr val="accent1">
            <a:hueOff val="0"/>
            <a:satOff val="0"/>
            <a:lumOff val="0"/>
            <a:alphaOff val="0"/>
          </a:schemeClr>
        </a:fillRef>
        <a:effectRef idx="2">
          <a:schemeClr val="accent1">
            <a:hueOff val="0"/>
            <a:satOff val="0"/>
            <a:lumOff val="0"/>
            <a:alphaOff val="0"/>
          </a:schemeClr>
        </a:effectRef>
        <a:fontRef idx="minor">
          <a:schemeClr val="lt1"/>
        </a:fontRef>
      </xdr:style>
      <xdr:txBody>
        <a:bodyPr spcFirstLastPara="0" vert="horz" wrap="square" lIns="189075" tIns="189075" rIns="189075" bIns="189075" numCol="1" spcCol="1270" anchor="ctr" anchorCtr="0">
          <a:noAutofit/>
        </a:bodyPr>
        <a:lstStyle>
          <a:defPPr>
            <a:defRPr lang="en-US"/>
          </a:defPPr>
          <a:lvl1pPr algn="l" rtl="0" eaLnBrk="0" fontAlgn="base" hangingPunct="0">
            <a:spcBef>
              <a:spcPct val="0"/>
            </a:spcBef>
            <a:spcAft>
              <a:spcPct val="0"/>
            </a:spcAft>
            <a:defRPr sz="2800" kern="1200">
              <a:solidFill>
                <a:schemeClr val="lt1"/>
              </a:solidFill>
              <a:latin typeface="+mn-lt"/>
              <a:ea typeface="+mn-ea"/>
              <a:cs typeface="+mn-cs"/>
            </a:defRPr>
          </a:lvl1pPr>
          <a:lvl2pPr marL="457200" algn="l" rtl="0" eaLnBrk="0" fontAlgn="base" hangingPunct="0">
            <a:spcBef>
              <a:spcPct val="0"/>
            </a:spcBef>
            <a:spcAft>
              <a:spcPct val="0"/>
            </a:spcAft>
            <a:defRPr sz="2800" kern="1200">
              <a:solidFill>
                <a:schemeClr val="lt1"/>
              </a:solidFill>
              <a:latin typeface="+mn-lt"/>
              <a:ea typeface="+mn-ea"/>
              <a:cs typeface="+mn-cs"/>
            </a:defRPr>
          </a:lvl2pPr>
          <a:lvl3pPr marL="914400" algn="l" rtl="0" eaLnBrk="0" fontAlgn="base" hangingPunct="0">
            <a:spcBef>
              <a:spcPct val="0"/>
            </a:spcBef>
            <a:spcAft>
              <a:spcPct val="0"/>
            </a:spcAft>
            <a:defRPr sz="2800" kern="1200">
              <a:solidFill>
                <a:schemeClr val="lt1"/>
              </a:solidFill>
              <a:latin typeface="+mn-lt"/>
              <a:ea typeface="+mn-ea"/>
              <a:cs typeface="+mn-cs"/>
            </a:defRPr>
          </a:lvl3pPr>
          <a:lvl4pPr marL="1371600" algn="l" rtl="0" eaLnBrk="0" fontAlgn="base" hangingPunct="0">
            <a:spcBef>
              <a:spcPct val="0"/>
            </a:spcBef>
            <a:spcAft>
              <a:spcPct val="0"/>
            </a:spcAft>
            <a:defRPr sz="2800" kern="1200">
              <a:solidFill>
                <a:schemeClr val="lt1"/>
              </a:solidFill>
              <a:latin typeface="+mn-lt"/>
              <a:ea typeface="+mn-ea"/>
              <a:cs typeface="+mn-cs"/>
            </a:defRPr>
          </a:lvl4pPr>
          <a:lvl5pPr marL="1828800" algn="l" rtl="0" eaLnBrk="0" fontAlgn="base" hangingPunct="0">
            <a:spcBef>
              <a:spcPct val="0"/>
            </a:spcBef>
            <a:spcAft>
              <a:spcPct val="0"/>
            </a:spcAft>
            <a:defRPr sz="2800" kern="1200">
              <a:solidFill>
                <a:schemeClr val="lt1"/>
              </a:solidFill>
              <a:latin typeface="+mn-lt"/>
              <a:ea typeface="+mn-ea"/>
              <a:cs typeface="+mn-cs"/>
            </a:defRPr>
          </a:lvl5pPr>
          <a:lvl6pPr marL="2286000" algn="l" defTabSz="914400" rtl="0" eaLnBrk="1" latinLnBrk="0" hangingPunct="1">
            <a:defRPr sz="2800" kern="1200">
              <a:solidFill>
                <a:schemeClr val="lt1"/>
              </a:solidFill>
              <a:latin typeface="+mn-lt"/>
              <a:ea typeface="+mn-ea"/>
              <a:cs typeface="+mn-cs"/>
            </a:defRPr>
          </a:lvl6pPr>
          <a:lvl7pPr marL="2743200" algn="l" defTabSz="914400" rtl="0" eaLnBrk="1" latinLnBrk="0" hangingPunct="1">
            <a:defRPr sz="2800" kern="1200">
              <a:solidFill>
                <a:schemeClr val="lt1"/>
              </a:solidFill>
              <a:latin typeface="+mn-lt"/>
              <a:ea typeface="+mn-ea"/>
              <a:cs typeface="+mn-cs"/>
            </a:defRPr>
          </a:lvl7pPr>
          <a:lvl8pPr marL="3200400" algn="l" defTabSz="914400" rtl="0" eaLnBrk="1" latinLnBrk="0" hangingPunct="1">
            <a:defRPr sz="2800" kern="1200">
              <a:solidFill>
                <a:schemeClr val="lt1"/>
              </a:solidFill>
              <a:latin typeface="+mn-lt"/>
              <a:ea typeface="+mn-ea"/>
              <a:cs typeface="+mn-cs"/>
            </a:defRPr>
          </a:lvl8pPr>
          <a:lvl9pPr marL="3657600" algn="l" defTabSz="914400" rtl="0" eaLnBrk="1" latinLnBrk="0" hangingPunct="1">
            <a:defRPr sz="2800" kern="1200">
              <a:solidFill>
                <a:schemeClr val="lt1"/>
              </a:solidFill>
              <a:latin typeface="+mn-lt"/>
              <a:ea typeface="+mn-ea"/>
              <a:cs typeface="+mn-cs"/>
            </a:defRPr>
          </a:lvl9pPr>
        </a:lstStyle>
        <a:p>
          <a:pPr marL="0" lvl="0" indent="0" algn="ctr" defTabSz="933450" rtl="0" eaLnBrk="0" fontAlgn="base" hangingPunct="0">
            <a:lnSpc>
              <a:spcPct val="90000"/>
            </a:lnSpc>
            <a:spcBef>
              <a:spcPct val="0"/>
            </a:spcBef>
            <a:spcAft>
              <a:spcPct val="35000"/>
            </a:spcAft>
          </a:pPr>
          <a:r>
            <a:rPr lang="es-ES" sz="1800" kern="1200">
              <a:solidFill>
                <a:schemeClr val="lt1"/>
              </a:solidFill>
              <a:latin typeface="+mn-lt"/>
              <a:ea typeface="+mn-ea"/>
              <a:cs typeface="+mn-cs"/>
            </a:rPr>
            <a:t>Metodología OPI</a:t>
          </a:r>
        </a:p>
      </xdr:txBody>
    </xdr:sp>
    <xdr:clientData/>
  </xdr:twoCellAnchor>
  <xdr:twoCellAnchor>
    <xdr:from>
      <xdr:col>8</xdr:col>
      <xdr:colOff>342900</xdr:colOff>
      <xdr:row>42</xdr:row>
      <xdr:rowOff>152401</xdr:rowOff>
    </xdr:from>
    <xdr:to>
      <xdr:col>12</xdr:col>
      <xdr:colOff>338572</xdr:colOff>
      <xdr:row>46</xdr:row>
      <xdr:rowOff>89200</xdr:rowOff>
    </xdr:to>
    <xdr:sp macro="" textlink="">
      <xdr:nvSpPr>
        <xdr:cNvPr id="112" name="Forma libre 111">
          <a:extLst>
            <a:ext uri="{FF2B5EF4-FFF2-40B4-BE49-F238E27FC236}">
              <a16:creationId xmlns:a16="http://schemas.microsoft.com/office/drawing/2014/main" id="{00000000-0008-0000-0000-000070000000}"/>
            </a:ext>
          </a:extLst>
        </xdr:cNvPr>
        <xdr:cNvSpPr/>
      </xdr:nvSpPr>
      <xdr:spPr>
        <a:xfrm>
          <a:off x="3949700" y="20561301"/>
          <a:ext cx="2332472" cy="647999"/>
        </a:xfrm>
        <a:custGeom>
          <a:avLst/>
          <a:gdLst>
            <a:gd name="connsiteX0" fmla="*/ 0 w 1801525"/>
            <a:gd name="connsiteY0" fmla="*/ 112527 h 675028"/>
            <a:gd name="connsiteX1" fmla="*/ 112527 w 1801525"/>
            <a:gd name="connsiteY1" fmla="*/ 0 h 675028"/>
            <a:gd name="connsiteX2" fmla="*/ 1688998 w 1801525"/>
            <a:gd name="connsiteY2" fmla="*/ 0 h 675028"/>
            <a:gd name="connsiteX3" fmla="*/ 1801525 w 1801525"/>
            <a:gd name="connsiteY3" fmla="*/ 112527 h 675028"/>
            <a:gd name="connsiteX4" fmla="*/ 1801525 w 1801525"/>
            <a:gd name="connsiteY4" fmla="*/ 562501 h 675028"/>
            <a:gd name="connsiteX5" fmla="*/ 1688998 w 1801525"/>
            <a:gd name="connsiteY5" fmla="*/ 675028 h 675028"/>
            <a:gd name="connsiteX6" fmla="*/ 112527 w 1801525"/>
            <a:gd name="connsiteY6" fmla="*/ 675028 h 675028"/>
            <a:gd name="connsiteX7" fmla="*/ 0 w 1801525"/>
            <a:gd name="connsiteY7" fmla="*/ 562501 h 675028"/>
            <a:gd name="connsiteX8" fmla="*/ 0 w 1801525"/>
            <a:gd name="connsiteY8" fmla="*/ 112527 h 675028"/>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Lst>
          <a:rect l="l" t="t" r="r" b="b"/>
          <a:pathLst>
            <a:path w="1801525" h="675028">
              <a:moveTo>
                <a:pt x="0" y="112527"/>
              </a:moveTo>
              <a:cubicBezTo>
                <a:pt x="0" y="50380"/>
                <a:pt x="50380" y="0"/>
                <a:pt x="112527" y="0"/>
              </a:cubicBezTo>
              <a:lnTo>
                <a:pt x="1688998" y="0"/>
              </a:lnTo>
              <a:cubicBezTo>
                <a:pt x="1751145" y="0"/>
                <a:pt x="1801525" y="50380"/>
                <a:pt x="1801525" y="112527"/>
              </a:cubicBezTo>
              <a:lnTo>
                <a:pt x="1801525" y="562501"/>
              </a:lnTo>
              <a:cubicBezTo>
                <a:pt x="1801525" y="624648"/>
                <a:pt x="1751145" y="675028"/>
                <a:pt x="1688998" y="675028"/>
              </a:cubicBezTo>
              <a:lnTo>
                <a:pt x="112527" y="675028"/>
              </a:lnTo>
              <a:cubicBezTo>
                <a:pt x="50380" y="675028"/>
                <a:pt x="0" y="624648"/>
                <a:pt x="0" y="562501"/>
              </a:cubicBezTo>
              <a:lnTo>
                <a:pt x="0" y="112527"/>
              </a:lnTo>
              <a:close/>
            </a:path>
          </a:pathLst>
        </a:custGeom>
        <a:solidFill>
          <a:srgbClr val="7AA034"/>
        </a:solidFill>
      </xdr:spPr>
      <xdr:style>
        <a:lnRef idx="1">
          <a:schemeClr val="lt1">
            <a:hueOff val="0"/>
            <a:satOff val="0"/>
            <a:lumOff val="0"/>
            <a:alphaOff val="0"/>
          </a:schemeClr>
        </a:lnRef>
        <a:fillRef idx="3">
          <a:schemeClr val="accent1">
            <a:hueOff val="0"/>
            <a:satOff val="0"/>
            <a:lumOff val="0"/>
            <a:alphaOff val="0"/>
          </a:schemeClr>
        </a:fillRef>
        <a:effectRef idx="2">
          <a:schemeClr val="accent1">
            <a:hueOff val="0"/>
            <a:satOff val="0"/>
            <a:lumOff val="0"/>
            <a:alphaOff val="0"/>
          </a:schemeClr>
        </a:effectRef>
        <a:fontRef idx="minor">
          <a:schemeClr val="lt1"/>
        </a:fontRef>
      </xdr:style>
      <xdr:txBody>
        <a:bodyPr spcFirstLastPara="0" vert="horz" wrap="square" lIns="189075" tIns="189075" rIns="189075" bIns="189075" numCol="1" spcCol="1270" anchor="ctr" anchorCtr="0">
          <a:noAutofit/>
        </a:bodyPr>
        <a:lstStyle>
          <a:defPPr>
            <a:defRPr lang="en-US"/>
          </a:defPPr>
          <a:lvl1pPr algn="l" rtl="0" eaLnBrk="0" fontAlgn="base" hangingPunct="0">
            <a:spcBef>
              <a:spcPct val="0"/>
            </a:spcBef>
            <a:spcAft>
              <a:spcPct val="0"/>
            </a:spcAft>
            <a:defRPr sz="2800" kern="1200">
              <a:solidFill>
                <a:schemeClr val="lt1"/>
              </a:solidFill>
              <a:latin typeface="+mn-lt"/>
              <a:ea typeface="+mn-ea"/>
              <a:cs typeface="+mn-cs"/>
            </a:defRPr>
          </a:lvl1pPr>
          <a:lvl2pPr marL="457200" algn="l" rtl="0" eaLnBrk="0" fontAlgn="base" hangingPunct="0">
            <a:spcBef>
              <a:spcPct val="0"/>
            </a:spcBef>
            <a:spcAft>
              <a:spcPct val="0"/>
            </a:spcAft>
            <a:defRPr sz="2800" kern="1200">
              <a:solidFill>
                <a:schemeClr val="lt1"/>
              </a:solidFill>
              <a:latin typeface="+mn-lt"/>
              <a:ea typeface="+mn-ea"/>
              <a:cs typeface="+mn-cs"/>
            </a:defRPr>
          </a:lvl2pPr>
          <a:lvl3pPr marL="914400" algn="l" rtl="0" eaLnBrk="0" fontAlgn="base" hangingPunct="0">
            <a:spcBef>
              <a:spcPct val="0"/>
            </a:spcBef>
            <a:spcAft>
              <a:spcPct val="0"/>
            </a:spcAft>
            <a:defRPr sz="2800" kern="1200">
              <a:solidFill>
                <a:schemeClr val="lt1"/>
              </a:solidFill>
              <a:latin typeface="+mn-lt"/>
              <a:ea typeface="+mn-ea"/>
              <a:cs typeface="+mn-cs"/>
            </a:defRPr>
          </a:lvl3pPr>
          <a:lvl4pPr marL="1371600" algn="l" rtl="0" eaLnBrk="0" fontAlgn="base" hangingPunct="0">
            <a:spcBef>
              <a:spcPct val="0"/>
            </a:spcBef>
            <a:spcAft>
              <a:spcPct val="0"/>
            </a:spcAft>
            <a:defRPr sz="2800" kern="1200">
              <a:solidFill>
                <a:schemeClr val="lt1"/>
              </a:solidFill>
              <a:latin typeface="+mn-lt"/>
              <a:ea typeface="+mn-ea"/>
              <a:cs typeface="+mn-cs"/>
            </a:defRPr>
          </a:lvl4pPr>
          <a:lvl5pPr marL="1828800" algn="l" rtl="0" eaLnBrk="0" fontAlgn="base" hangingPunct="0">
            <a:spcBef>
              <a:spcPct val="0"/>
            </a:spcBef>
            <a:spcAft>
              <a:spcPct val="0"/>
            </a:spcAft>
            <a:defRPr sz="2800" kern="1200">
              <a:solidFill>
                <a:schemeClr val="lt1"/>
              </a:solidFill>
              <a:latin typeface="+mn-lt"/>
              <a:ea typeface="+mn-ea"/>
              <a:cs typeface="+mn-cs"/>
            </a:defRPr>
          </a:lvl5pPr>
          <a:lvl6pPr marL="2286000" algn="l" defTabSz="914400" rtl="0" eaLnBrk="1" latinLnBrk="0" hangingPunct="1">
            <a:defRPr sz="2800" kern="1200">
              <a:solidFill>
                <a:schemeClr val="lt1"/>
              </a:solidFill>
              <a:latin typeface="+mn-lt"/>
              <a:ea typeface="+mn-ea"/>
              <a:cs typeface="+mn-cs"/>
            </a:defRPr>
          </a:lvl6pPr>
          <a:lvl7pPr marL="2743200" algn="l" defTabSz="914400" rtl="0" eaLnBrk="1" latinLnBrk="0" hangingPunct="1">
            <a:defRPr sz="2800" kern="1200">
              <a:solidFill>
                <a:schemeClr val="lt1"/>
              </a:solidFill>
              <a:latin typeface="+mn-lt"/>
              <a:ea typeface="+mn-ea"/>
              <a:cs typeface="+mn-cs"/>
            </a:defRPr>
          </a:lvl7pPr>
          <a:lvl8pPr marL="3200400" algn="l" defTabSz="914400" rtl="0" eaLnBrk="1" latinLnBrk="0" hangingPunct="1">
            <a:defRPr sz="2800" kern="1200">
              <a:solidFill>
                <a:schemeClr val="lt1"/>
              </a:solidFill>
              <a:latin typeface="+mn-lt"/>
              <a:ea typeface="+mn-ea"/>
              <a:cs typeface="+mn-cs"/>
            </a:defRPr>
          </a:lvl8pPr>
          <a:lvl9pPr marL="3657600" algn="l" defTabSz="914400" rtl="0" eaLnBrk="1" latinLnBrk="0" hangingPunct="1">
            <a:defRPr sz="2800" kern="1200">
              <a:solidFill>
                <a:schemeClr val="lt1"/>
              </a:solidFill>
              <a:latin typeface="+mn-lt"/>
              <a:ea typeface="+mn-ea"/>
              <a:cs typeface="+mn-cs"/>
            </a:defRPr>
          </a:lvl9pPr>
        </a:lstStyle>
        <a:p>
          <a:pPr marL="0" lvl="0" indent="0" algn="ctr" defTabSz="933450" rtl="0" eaLnBrk="0" fontAlgn="base" hangingPunct="0">
            <a:lnSpc>
              <a:spcPct val="90000"/>
            </a:lnSpc>
            <a:spcBef>
              <a:spcPct val="0"/>
            </a:spcBef>
            <a:spcAft>
              <a:spcPct val="35000"/>
            </a:spcAft>
          </a:pPr>
          <a:r>
            <a:rPr lang="es-ES" sz="1800" kern="1200">
              <a:solidFill>
                <a:schemeClr val="lt1"/>
              </a:solidFill>
              <a:latin typeface="+mn-lt"/>
              <a:ea typeface="+mn-ea"/>
              <a:cs typeface="+mn-cs"/>
            </a:rPr>
            <a:t>Instrucciones de Aplicación</a:t>
          </a:r>
        </a:p>
      </xdr:txBody>
    </xdr:sp>
    <xdr:clientData/>
  </xdr:twoCellAnchor>
  <xdr:twoCellAnchor>
    <xdr:from>
      <xdr:col>20</xdr:col>
      <xdr:colOff>76200</xdr:colOff>
      <xdr:row>43</xdr:row>
      <xdr:rowOff>38101</xdr:rowOff>
    </xdr:from>
    <xdr:to>
      <xdr:col>21</xdr:col>
      <xdr:colOff>93400</xdr:colOff>
      <xdr:row>46</xdr:row>
      <xdr:rowOff>114500</xdr:rowOff>
    </xdr:to>
    <xdr:sp macro="" textlink="">
      <xdr:nvSpPr>
        <xdr:cNvPr id="118" name="Rectángulo redondeado 117">
          <a:extLst>
            <a:ext uri="{FF2B5EF4-FFF2-40B4-BE49-F238E27FC236}">
              <a16:creationId xmlns:a16="http://schemas.microsoft.com/office/drawing/2014/main" id="{00000000-0008-0000-0000-000076000000}"/>
            </a:ext>
          </a:extLst>
        </xdr:cNvPr>
        <xdr:cNvSpPr/>
      </xdr:nvSpPr>
      <xdr:spPr>
        <a:xfrm>
          <a:off x="9906000" y="20624801"/>
          <a:ext cx="576000" cy="609799"/>
        </a:xfrm>
        <a:prstGeom prst="roundRect">
          <a:avLst>
            <a:gd name="adj" fmla="val 16670"/>
          </a:avLst>
        </a:prstGeom>
        <a:blipFill>
          <a:blip xmlns:r="http://schemas.openxmlformats.org/officeDocument/2006/relationships" r:embed="rId11">
            <a:grayscl/>
            <a:extLst>
              <a:ext uri="{28A0092B-C50C-407E-A947-70E740481C1C}">
                <a14:useLocalDpi xmlns:a14="http://schemas.microsoft.com/office/drawing/2010/main" val="0"/>
              </a:ext>
            </a:extLst>
          </a:blip>
          <a:srcRect/>
          <a:stretch>
            <a:fillRect l="-1000" r="-1000"/>
          </a:stretch>
        </a:blipFill>
      </xdr:spPr>
      <xdr:style>
        <a:lnRef idx="0">
          <a:schemeClr val="lt1">
            <a:hueOff val="0"/>
            <a:satOff val="0"/>
            <a:lumOff val="0"/>
            <a:alphaOff val="0"/>
          </a:schemeClr>
        </a:lnRef>
        <a:fillRef idx="3">
          <a:scrgbClr r="0" g="0" b="0"/>
        </a:fillRef>
        <a:effectRef idx="2">
          <a:schemeClr val="accent1">
            <a:hueOff val="0"/>
            <a:satOff val="0"/>
            <a:lumOff val="0"/>
            <a:alphaOff val="0"/>
          </a:schemeClr>
        </a:effectRef>
        <a:fontRef idx="minor">
          <a:schemeClr val="lt1"/>
        </a:fontRef>
      </xdr:style>
      <xdr:txBody>
        <a:bodyPr wrap="square"/>
        <a:lstStyle/>
        <a:p>
          <a:endParaRPr lang="es-ES"/>
        </a:p>
      </xdr:txBody>
    </xdr:sp>
    <xdr:clientData/>
  </xdr:twoCellAnchor>
  <xdr:twoCellAnchor>
    <xdr:from>
      <xdr:col>20</xdr:col>
      <xdr:colOff>101598</xdr:colOff>
      <xdr:row>38</xdr:row>
      <xdr:rowOff>127884</xdr:rowOff>
    </xdr:from>
    <xdr:to>
      <xdr:col>21</xdr:col>
      <xdr:colOff>118797</xdr:colOff>
      <xdr:row>42</xdr:row>
      <xdr:rowOff>77245</xdr:rowOff>
    </xdr:to>
    <xdr:sp macro="" textlink="">
      <xdr:nvSpPr>
        <xdr:cNvPr id="119" name="Rectángulo redondeado 118">
          <a:extLst>
            <a:ext uri="{FF2B5EF4-FFF2-40B4-BE49-F238E27FC236}">
              <a16:creationId xmlns:a16="http://schemas.microsoft.com/office/drawing/2014/main" id="{00000000-0008-0000-0000-000077000000}"/>
            </a:ext>
          </a:extLst>
        </xdr:cNvPr>
        <xdr:cNvSpPr/>
      </xdr:nvSpPr>
      <xdr:spPr>
        <a:xfrm>
          <a:off x="9931398" y="19825584"/>
          <a:ext cx="575999" cy="660561"/>
        </a:xfrm>
        <a:prstGeom prst="roundRect">
          <a:avLst>
            <a:gd name="adj" fmla="val 16670"/>
          </a:avLst>
        </a:prstGeom>
        <a:blipFill>
          <a:blip xmlns:r="http://schemas.openxmlformats.org/officeDocument/2006/relationships" r:embed="rId18">
            <a:grayscl/>
            <a:extLst>
              <a:ext uri="{28A0092B-C50C-407E-A947-70E740481C1C}">
                <a14:useLocalDpi xmlns:a14="http://schemas.microsoft.com/office/drawing/2010/main" val="0"/>
              </a:ext>
            </a:extLst>
          </a:blip>
          <a:srcRect/>
          <a:stretch>
            <a:fillRect l="-1000" r="-1000"/>
          </a:stretch>
        </a:blipFill>
      </xdr:spPr>
      <xdr:style>
        <a:lnRef idx="0">
          <a:schemeClr val="lt1">
            <a:hueOff val="0"/>
            <a:satOff val="0"/>
            <a:lumOff val="0"/>
            <a:alphaOff val="0"/>
          </a:schemeClr>
        </a:lnRef>
        <a:fillRef idx="3">
          <a:scrgbClr r="0" g="0" b="0"/>
        </a:fillRef>
        <a:effectRef idx="2">
          <a:schemeClr val="accent1">
            <a:hueOff val="0"/>
            <a:satOff val="0"/>
            <a:lumOff val="0"/>
            <a:alphaOff val="0"/>
          </a:schemeClr>
        </a:effectRef>
        <a:fontRef idx="minor">
          <a:schemeClr val="lt1"/>
        </a:fontRef>
      </xdr:style>
      <xdr:txBody>
        <a:bodyPr wrap="square"/>
        <a:lstStyle/>
        <a:p>
          <a:endParaRPr lang="es-ES"/>
        </a:p>
      </xdr:txBody>
    </xdr:sp>
    <xdr:clientData/>
  </xdr:twoCellAnchor>
  <xdr:twoCellAnchor>
    <xdr:from>
      <xdr:col>15</xdr:col>
      <xdr:colOff>393700</xdr:colOff>
      <xdr:row>38</xdr:row>
      <xdr:rowOff>127000</xdr:rowOff>
    </xdr:from>
    <xdr:to>
      <xdr:col>20</xdr:col>
      <xdr:colOff>50871</xdr:colOff>
      <xdr:row>42</xdr:row>
      <xdr:rowOff>63500</xdr:rowOff>
    </xdr:to>
    <xdr:sp macro="" textlink="">
      <xdr:nvSpPr>
        <xdr:cNvPr id="120" name="Forma libre 119">
          <a:hlinkClick xmlns:r="http://schemas.openxmlformats.org/officeDocument/2006/relationships" r:id="rId40"/>
          <a:extLst>
            <a:ext uri="{FF2B5EF4-FFF2-40B4-BE49-F238E27FC236}">
              <a16:creationId xmlns:a16="http://schemas.microsoft.com/office/drawing/2014/main" id="{00000000-0008-0000-0000-000078000000}"/>
            </a:ext>
          </a:extLst>
        </xdr:cNvPr>
        <xdr:cNvSpPr/>
      </xdr:nvSpPr>
      <xdr:spPr>
        <a:xfrm>
          <a:off x="7543800" y="19824700"/>
          <a:ext cx="2336871" cy="647700"/>
        </a:xfrm>
        <a:custGeom>
          <a:avLst/>
          <a:gdLst>
            <a:gd name="connsiteX0" fmla="*/ 0 w 1801525"/>
            <a:gd name="connsiteY0" fmla="*/ 112527 h 675028"/>
            <a:gd name="connsiteX1" fmla="*/ 112527 w 1801525"/>
            <a:gd name="connsiteY1" fmla="*/ 0 h 675028"/>
            <a:gd name="connsiteX2" fmla="*/ 1688998 w 1801525"/>
            <a:gd name="connsiteY2" fmla="*/ 0 h 675028"/>
            <a:gd name="connsiteX3" fmla="*/ 1801525 w 1801525"/>
            <a:gd name="connsiteY3" fmla="*/ 112527 h 675028"/>
            <a:gd name="connsiteX4" fmla="*/ 1801525 w 1801525"/>
            <a:gd name="connsiteY4" fmla="*/ 562501 h 675028"/>
            <a:gd name="connsiteX5" fmla="*/ 1688998 w 1801525"/>
            <a:gd name="connsiteY5" fmla="*/ 675028 h 675028"/>
            <a:gd name="connsiteX6" fmla="*/ 112527 w 1801525"/>
            <a:gd name="connsiteY6" fmla="*/ 675028 h 675028"/>
            <a:gd name="connsiteX7" fmla="*/ 0 w 1801525"/>
            <a:gd name="connsiteY7" fmla="*/ 562501 h 675028"/>
            <a:gd name="connsiteX8" fmla="*/ 0 w 1801525"/>
            <a:gd name="connsiteY8" fmla="*/ 112527 h 675028"/>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Lst>
          <a:rect l="l" t="t" r="r" b="b"/>
          <a:pathLst>
            <a:path w="1801525" h="675028">
              <a:moveTo>
                <a:pt x="0" y="112527"/>
              </a:moveTo>
              <a:cubicBezTo>
                <a:pt x="0" y="50380"/>
                <a:pt x="50380" y="0"/>
                <a:pt x="112527" y="0"/>
              </a:cubicBezTo>
              <a:lnTo>
                <a:pt x="1688998" y="0"/>
              </a:lnTo>
              <a:cubicBezTo>
                <a:pt x="1751145" y="0"/>
                <a:pt x="1801525" y="50380"/>
                <a:pt x="1801525" y="112527"/>
              </a:cubicBezTo>
              <a:lnTo>
                <a:pt x="1801525" y="562501"/>
              </a:lnTo>
              <a:cubicBezTo>
                <a:pt x="1801525" y="624648"/>
                <a:pt x="1751145" y="675028"/>
                <a:pt x="1688998" y="675028"/>
              </a:cubicBezTo>
              <a:lnTo>
                <a:pt x="112527" y="675028"/>
              </a:lnTo>
              <a:cubicBezTo>
                <a:pt x="50380" y="675028"/>
                <a:pt x="0" y="624648"/>
                <a:pt x="0" y="562501"/>
              </a:cubicBezTo>
              <a:lnTo>
                <a:pt x="0" y="112527"/>
              </a:lnTo>
              <a:close/>
            </a:path>
          </a:pathLst>
        </a:custGeom>
        <a:solidFill>
          <a:srgbClr val="3D9271"/>
        </a:solidFill>
      </xdr:spPr>
      <xdr:style>
        <a:lnRef idx="1">
          <a:schemeClr val="lt1">
            <a:hueOff val="0"/>
            <a:satOff val="0"/>
            <a:lumOff val="0"/>
            <a:alphaOff val="0"/>
          </a:schemeClr>
        </a:lnRef>
        <a:fillRef idx="3">
          <a:schemeClr val="accent1">
            <a:hueOff val="0"/>
            <a:satOff val="0"/>
            <a:lumOff val="0"/>
            <a:alphaOff val="0"/>
          </a:schemeClr>
        </a:fillRef>
        <a:effectRef idx="2">
          <a:schemeClr val="accent1">
            <a:hueOff val="0"/>
            <a:satOff val="0"/>
            <a:lumOff val="0"/>
            <a:alphaOff val="0"/>
          </a:schemeClr>
        </a:effectRef>
        <a:fontRef idx="minor">
          <a:schemeClr val="lt1"/>
        </a:fontRef>
      </xdr:style>
      <xdr:txBody>
        <a:bodyPr spcFirstLastPara="0" vert="horz" wrap="square" lIns="189075" tIns="189075" rIns="189075" bIns="189075" numCol="1" spcCol="1270" anchor="ctr" anchorCtr="0">
          <a:noAutofit/>
        </a:bodyPr>
        <a:lstStyle>
          <a:defPPr>
            <a:defRPr lang="en-US"/>
          </a:defPPr>
          <a:lvl1pPr algn="l" rtl="0" eaLnBrk="0" fontAlgn="base" hangingPunct="0">
            <a:spcBef>
              <a:spcPct val="0"/>
            </a:spcBef>
            <a:spcAft>
              <a:spcPct val="0"/>
            </a:spcAft>
            <a:defRPr sz="2800" kern="1200">
              <a:solidFill>
                <a:schemeClr val="lt1"/>
              </a:solidFill>
              <a:latin typeface="+mn-lt"/>
              <a:ea typeface="+mn-ea"/>
              <a:cs typeface="+mn-cs"/>
            </a:defRPr>
          </a:lvl1pPr>
          <a:lvl2pPr marL="457200" algn="l" rtl="0" eaLnBrk="0" fontAlgn="base" hangingPunct="0">
            <a:spcBef>
              <a:spcPct val="0"/>
            </a:spcBef>
            <a:spcAft>
              <a:spcPct val="0"/>
            </a:spcAft>
            <a:defRPr sz="2800" kern="1200">
              <a:solidFill>
                <a:schemeClr val="lt1"/>
              </a:solidFill>
              <a:latin typeface="+mn-lt"/>
              <a:ea typeface="+mn-ea"/>
              <a:cs typeface="+mn-cs"/>
            </a:defRPr>
          </a:lvl2pPr>
          <a:lvl3pPr marL="914400" algn="l" rtl="0" eaLnBrk="0" fontAlgn="base" hangingPunct="0">
            <a:spcBef>
              <a:spcPct val="0"/>
            </a:spcBef>
            <a:spcAft>
              <a:spcPct val="0"/>
            </a:spcAft>
            <a:defRPr sz="2800" kern="1200">
              <a:solidFill>
                <a:schemeClr val="lt1"/>
              </a:solidFill>
              <a:latin typeface="+mn-lt"/>
              <a:ea typeface="+mn-ea"/>
              <a:cs typeface="+mn-cs"/>
            </a:defRPr>
          </a:lvl3pPr>
          <a:lvl4pPr marL="1371600" algn="l" rtl="0" eaLnBrk="0" fontAlgn="base" hangingPunct="0">
            <a:spcBef>
              <a:spcPct val="0"/>
            </a:spcBef>
            <a:spcAft>
              <a:spcPct val="0"/>
            </a:spcAft>
            <a:defRPr sz="2800" kern="1200">
              <a:solidFill>
                <a:schemeClr val="lt1"/>
              </a:solidFill>
              <a:latin typeface="+mn-lt"/>
              <a:ea typeface="+mn-ea"/>
              <a:cs typeface="+mn-cs"/>
            </a:defRPr>
          </a:lvl4pPr>
          <a:lvl5pPr marL="1828800" algn="l" rtl="0" eaLnBrk="0" fontAlgn="base" hangingPunct="0">
            <a:spcBef>
              <a:spcPct val="0"/>
            </a:spcBef>
            <a:spcAft>
              <a:spcPct val="0"/>
            </a:spcAft>
            <a:defRPr sz="2800" kern="1200">
              <a:solidFill>
                <a:schemeClr val="lt1"/>
              </a:solidFill>
              <a:latin typeface="+mn-lt"/>
              <a:ea typeface="+mn-ea"/>
              <a:cs typeface="+mn-cs"/>
            </a:defRPr>
          </a:lvl5pPr>
          <a:lvl6pPr marL="2286000" algn="l" defTabSz="914400" rtl="0" eaLnBrk="1" latinLnBrk="0" hangingPunct="1">
            <a:defRPr sz="2800" kern="1200">
              <a:solidFill>
                <a:schemeClr val="lt1"/>
              </a:solidFill>
              <a:latin typeface="+mn-lt"/>
              <a:ea typeface="+mn-ea"/>
              <a:cs typeface="+mn-cs"/>
            </a:defRPr>
          </a:lvl6pPr>
          <a:lvl7pPr marL="2743200" algn="l" defTabSz="914400" rtl="0" eaLnBrk="1" latinLnBrk="0" hangingPunct="1">
            <a:defRPr sz="2800" kern="1200">
              <a:solidFill>
                <a:schemeClr val="lt1"/>
              </a:solidFill>
              <a:latin typeface="+mn-lt"/>
              <a:ea typeface="+mn-ea"/>
              <a:cs typeface="+mn-cs"/>
            </a:defRPr>
          </a:lvl7pPr>
          <a:lvl8pPr marL="3200400" algn="l" defTabSz="914400" rtl="0" eaLnBrk="1" latinLnBrk="0" hangingPunct="1">
            <a:defRPr sz="2800" kern="1200">
              <a:solidFill>
                <a:schemeClr val="lt1"/>
              </a:solidFill>
              <a:latin typeface="+mn-lt"/>
              <a:ea typeface="+mn-ea"/>
              <a:cs typeface="+mn-cs"/>
            </a:defRPr>
          </a:lvl8pPr>
          <a:lvl9pPr marL="3657600" algn="l" defTabSz="914400" rtl="0" eaLnBrk="1" latinLnBrk="0" hangingPunct="1">
            <a:defRPr sz="2800" kern="1200">
              <a:solidFill>
                <a:schemeClr val="lt1"/>
              </a:solidFill>
              <a:latin typeface="+mn-lt"/>
              <a:ea typeface="+mn-ea"/>
              <a:cs typeface="+mn-cs"/>
            </a:defRPr>
          </a:lvl9pPr>
        </a:lstStyle>
        <a:p>
          <a:pPr marL="0" lvl="0" indent="0" algn="ctr" defTabSz="933450" rtl="0" eaLnBrk="0" fontAlgn="base" hangingPunct="0">
            <a:lnSpc>
              <a:spcPct val="90000"/>
            </a:lnSpc>
            <a:spcBef>
              <a:spcPct val="0"/>
            </a:spcBef>
            <a:spcAft>
              <a:spcPct val="35000"/>
            </a:spcAft>
          </a:pPr>
          <a:r>
            <a:rPr lang="es-ES" sz="1800" kern="1200">
              <a:solidFill>
                <a:schemeClr val="lt1"/>
              </a:solidFill>
              <a:latin typeface="+mn-lt"/>
              <a:ea typeface="+mn-ea"/>
              <a:cs typeface="+mn-cs"/>
            </a:rPr>
            <a:t>Metodología SNA</a:t>
          </a:r>
        </a:p>
      </xdr:txBody>
    </xdr:sp>
    <xdr:clientData/>
  </xdr:twoCellAnchor>
  <xdr:twoCellAnchor>
    <xdr:from>
      <xdr:col>15</xdr:col>
      <xdr:colOff>368300</xdr:colOff>
      <xdr:row>42</xdr:row>
      <xdr:rowOff>152401</xdr:rowOff>
    </xdr:from>
    <xdr:to>
      <xdr:col>20</xdr:col>
      <xdr:colOff>25471</xdr:colOff>
      <xdr:row>46</xdr:row>
      <xdr:rowOff>89200</xdr:rowOff>
    </xdr:to>
    <xdr:sp macro="" textlink="">
      <xdr:nvSpPr>
        <xdr:cNvPr id="121" name="Forma libre 120">
          <a:extLst>
            <a:ext uri="{FF2B5EF4-FFF2-40B4-BE49-F238E27FC236}">
              <a16:creationId xmlns:a16="http://schemas.microsoft.com/office/drawing/2014/main" id="{00000000-0008-0000-0000-000079000000}"/>
            </a:ext>
          </a:extLst>
        </xdr:cNvPr>
        <xdr:cNvSpPr/>
      </xdr:nvSpPr>
      <xdr:spPr>
        <a:xfrm>
          <a:off x="7518400" y="20561301"/>
          <a:ext cx="2336871" cy="647999"/>
        </a:xfrm>
        <a:custGeom>
          <a:avLst/>
          <a:gdLst>
            <a:gd name="connsiteX0" fmla="*/ 0 w 1801525"/>
            <a:gd name="connsiteY0" fmla="*/ 112527 h 675028"/>
            <a:gd name="connsiteX1" fmla="*/ 112527 w 1801525"/>
            <a:gd name="connsiteY1" fmla="*/ 0 h 675028"/>
            <a:gd name="connsiteX2" fmla="*/ 1688998 w 1801525"/>
            <a:gd name="connsiteY2" fmla="*/ 0 h 675028"/>
            <a:gd name="connsiteX3" fmla="*/ 1801525 w 1801525"/>
            <a:gd name="connsiteY3" fmla="*/ 112527 h 675028"/>
            <a:gd name="connsiteX4" fmla="*/ 1801525 w 1801525"/>
            <a:gd name="connsiteY4" fmla="*/ 562501 h 675028"/>
            <a:gd name="connsiteX5" fmla="*/ 1688998 w 1801525"/>
            <a:gd name="connsiteY5" fmla="*/ 675028 h 675028"/>
            <a:gd name="connsiteX6" fmla="*/ 112527 w 1801525"/>
            <a:gd name="connsiteY6" fmla="*/ 675028 h 675028"/>
            <a:gd name="connsiteX7" fmla="*/ 0 w 1801525"/>
            <a:gd name="connsiteY7" fmla="*/ 562501 h 675028"/>
            <a:gd name="connsiteX8" fmla="*/ 0 w 1801525"/>
            <a:gd name="connsiteY8" fmla="*/ 112527 h 675028"/>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Lst>
          <a:rect l="l" t="t" r="r" b="b"/>
          <a:pathLst>
            <a:path w="1801525" h="675028">
              <a:moveTo>
                <a:pt x="0" y="112527"/>
              </a:moveTo>
              <a:cubicBezTo>
                <a:pt x="0" y="50380"/>
                <a:pt x="50380" y="0"/>
                <a:pt x="112527" y="0"/>
              </a:cubicBezTo>
              <a:lnTo>
                <a:pt x="1688998" y="0"/>
              </a:lnTo>
              <a:cubicBezTo>
                <a:pt x="1751145" y="0"/>
                <a:pt x="1801525" y="50380"/>
                <a:pt x="1801525" y="112527"/>
              </a:cubicBezTo>
              <a:lnTo>
                <a:pt x="1801525" y="562501"/>
              </a:lnTo>
              <a:cubicBezTo>
                <a:pt x="1801525" y="624648"/>
                <a:pt x="1751145" y="675028"/>
                <a:pt x="1688998" y="675028"/>
              </a:cubicBezTo>
              <a:lnTo>
                <a:pt x="112527" y="675028"/>
              </a:lnTo>
              <a:cubicBezTo>
                <a:pt x="50380" y="675028"/>
                <a:pt x="0" y="624648"/>
                <a:pt x="0" y="562501"/>
              </a:cubicBezTo>
              <a:lnTo>
                <a:pt x="0" y="112527"/>
              </a:lnTo>
              <a:close/>
            </a:path>
          </a:pathLst>
        </a:custGeom>
        <a:solidFill>
          <a:srgbClr val="3D9271"/>
        </a:solidFill>
      </xdr:spPr>
      <xdr:style>
        <a:lnRef idx="1">
          <a:schemeClr val="lt1">
            <a:hueOff val="0"/>
            <a:satOff val="0"/>
            <a:lumOff val="0"/>
            <a:alphaOff val="0"/>
          </a:schemeClr>
        </a:lnRef>
        <a:fillRef idx="3">
          <a:schemeClr val="accent1">
            <a:hueOff val="0"/>
            <a:satOff val="0"/>
            <a:lumOff val="0"/>
            <a:alphaOff val="0"/>
          </a:schemeClr>
        </a:fillRef>
        <a:effectRef idx="2">
          <a:schemeClr val="accent1">
            <a:hueOff val="0"/>
            <a:satOff val="0"/>
            <a:lumOff val="0"/>
            <a:alphaOff val="0"/>
          </a:schemeClr>
        </a:effectRef>
        <a:fontRef idx="minor">
          <a:schemeClr val="lt1"/>
        </a:fontRef>
      </xdr:style>
      <xdr:txBody>
        <a:bodyPr spcFirstLastPara="0" vert="horz" wrap="square" lIns="189075" tIns="189075" rIns="189075" bIns="189075" numCol="1" spcCol="1270" anchor="ctr" anchorCtr="0">
          <a:noAutofit/>
        </a:bodyPr>
        <a:lstStyle>
          <a:defPPr>
            <a:defRPr lang="en-US"/>
          </a:defPPr>
          <a:lvl1pPr algn="l" rtl="0" eaLnBrk="0" fontAlgn="base" hangingPunct="0">
            <a:spcBef>
              <a:spcPct val="0"/>
            </a:spcBef>
            <a:spcAft>
              <a:spcPct val="0"/>
            </a:spcAft>
            <a:defRPr sz="2800" kern="1200">
              <a:solidFill>
                <a:schemeClr val="lt1"/>
              </a:solidFill>
              <a:latin typeface="+mn-lt"/>
              <a:ea typeface="+mn-ea"/>
              <a:cs typeface="+mn-cs"/>
            </a:defRPr>
          </a:lvl1pPr>
          <a:lvl2pPr marL="457200" algn="l" rtl="0" eaLnBrk="0" fontAlgn="base" hangingPunct="0">
            <a:spcBef>
              <a:spcPct val="0"/>
            </a:spcBef>
            <a:spcAft>
              <a:spcPct val="0"/>
            </a:spcAft>
            <a:defRPr sz="2800" kern="1200">
              <a:solidFill>
                <a:schemeClr val="lt1"/>
              </a:solidFill>
              <a:latin typeface="+mn-lt"/>
              <a:ea typeface="+mn-ea"/>
              <a:cs typeface="+mn-cs"/>
            </a:defRPr>
          </a:lvl2pPr>
          <a:lvl3pPr marL="914400" algn="l" rtl="0" eaLnBrk="0" fontAlgn="base" hangingPunct="0">
            <a:spcBef>
              <a:spcPct val="0"/>
            </a:spcBef>
            <a:spcAft>
              <a:spcPct val="0"/>
            </a:spcAft>
            <a:defRPr sz="2800" kern="1200">
              <a:solidFill>
                <a:schemeClr val="lt1"/>
              </a:solidFill>
              <a:latin typeface="+mn-lt"/>
              <a:ea typeface="+mn-ea"/>
              <a:cs typeface="+mn-cs"/>
            </a:defRPr>
          </a:lvl3pPr>
          <a:lvl4pPr marL="1371600" algn="l" rtl="0" eaLnBrk="0" fontAlgn="base" hangingPunct="0">
            <a:spcBef>
              <a:spcPct val="0"/>
            </a:spcBef>
            <a:spcAft>
              <a:spcPct val="0"/>
            </a:spcAft>
            <a:defRPr sz="2800" kern="1200">
              <a:solidFill>
                <a:schemeClr val="lt1"/>
              </a:solidFill>
              <a:latin typeface="+mn-lt"/>
              <a:ea typeface="+mn-ea"/>
              <a:cs typeface="+mn-cs"/>
            </a:defRPr>
          </a:lvl4pPr>
          <a:lvl5pPr marL="1828800" algn="l" rtl="0" eaLnBrk="0" fontAlgn="base" hangingPunct="0">
            <a:spcBef>
              <a:spcPct val="0"/>
            </a:spcBef>
            <a:spcAft>
              <a:spcPct val="0"/>
            </a:spcAft>
            <a:defRPr sz="2800" kern="1200">
              <a:solidFill>
                <a:schemeClr val="lt1"/>
              </a:solidFill>
              <a:latin typeface="+mn-lt"/>
              <a:ea typeface="+mn-ea"/>
              <a:cs typeface="+mn-cs"/>
            </a:defRPr>
          </a:lvl5pPr>
          <a:lvl6pPr marL="2286000" algn="l" defTabSz="914400" rtl="0" eaLnBrk="1" latinLnBrk="0" hangingPunct="1">
            <a:defRPr sz="2800" kern="1200">
              <a:solidFill>
                <a:schemeClr val="lt1"/>
              </a:solidFill>
              <a:latin typeface="+mn-lt"/>
              <a:ea typeface="+mn-ea"/>
              <a:cs typeface="+mn-cs"/>
            </a:defRPr>
          </a:lvl6pPr>
          <a:lvl7pPr marL="2743200" algn="l" defTabSz="914400" rtl="0" eaLnBrk="1" latinLnBrk="0" hangingPunct="1">
            <a:defRPr sz="2800" kern="1200">
              <a:solidFill>
                <a:schemeClr val="lt1"/>
              </a:solidFill>
              <a:latin typeface="+mn-lt"/>
              <a:ea typeface="+mn-ea"/>
              <a:cs typeface="+mn-cs"/>
            </a:defRPr>
          </a:lvl7pPr>
          <a:lvl8pPr marL="3200400" algn="l" defTabSz="914400" rtl="0" eaLnBrk="1" latinLnBrk="0" hangingPunct="1">
            <a:defRPr sz="2800" kern="1200">
              <a:solidFill>
                <a:schemeClr val="lt1"/>
              </a:solidFill>
              <a:latin typeface="+mn-lt"/>
              <a:ea typeface="+mn-ea"/>
              <a:cs typeface="+mn-cs"/>
            </a:defRPr>
          </a:lvl8pPr>
          <a:lvl9pPr marL="3657600" algn="l" defTabSz="914400" rtl="0" eaLnBrk="1" latinLnBrk="0" hangingPunct="1">
            <a:defRPr sz="2800" kern="1200">
              <a:solidFill>
                <a:schemeClr val="lt1"/>
              </a:solidFill>
              <a:latin typeface="+mn-lt"/>
              <a:ea typeface="+mn-ea"/>
              <a:cs typeface="+mn-cs"/>
            </a:defRPr>
          </a:lvl9pPr>
        </a:lstStyle>
        <a:p>
          <a:pPr marL="0" lvl="0" indent="0" algn="ctr" defTabSz="933450" rtl="0" eaLnBrk="0" fontAlgn="base" hangingPunct="0">
            <a:lnSpc>
              <a:spcPct val="90000"/>
            </a:lnSpc>
            <a:spcBef>
              <a:spcPct val="0"/>
            </a:spcBef>
            <a:spcAft>
              <a:spcPct val="35000"/>
            </a:spcAft>
          </a:pPr>
          <a:r>
            <a:rPr lang="es-ES" sz="1800" kern="1200">
              <a:solidFill>
                <a:schemeClr val="lt1"/>
              </a:solidFill>
              <a:latin typeface="+mn-lt"/>
              <a:ea typeface="+mn-ea"/>
              <a:cs typeface="+mn-cs"/>
            </a:rPr>
            <a:t>Instrucciones de Aplicación</a:t>
          </a:r>
        </a:p>
      </xdr:txBody>
    </xdr:sp>
    <xdr:clientData/>
  </xdr:twoCellAnchor>
  <xdr:twoCellAnchor>
    <xdr:from>
      <xdr:col>16</xdr:col>
      <xdr:colOff>266700</xdr:colOff>
      <xdr:row>97</xdr:row>
      <xdr:rowOff>12700</xdr:rowOff>
    </xdr:from>
    <xdr:to>
      <xdr:col>20</xdr:col>
      <xdr:colOff>552400</xdr:colOff>
      <xdr:row>98</xdr:row>
      <xdr:rowOff>177225</xdr:rowOff>
    </xdr:to>
    <xdr:sp macro="" textlink="">
      <xdr:nvSpPr>
        <xdr:cNvPr id="79" name="Forma libre 78">
          <a:hlinkClick xmlns:r="http://schemas.openxmlformats.org/officeDocument/2006/relationships" r:id="rId41"/>
          <a:extLst>
            <a:ext uri="{FF2B5EF4-FFF2-40B4-BE49-F238E27FC236}">
              <a16:creationId xmlns:a16="http://schemas.microsoft.com/office/drawing/2014/main" id="{00000000-0008-0000-0000-00004F000000}"/>
            </a:ext>
          </a:extLst>
        </xdr:cNvPr>
        <xdr:cNvSpPr/>
      </xdr:nvSpPr>
      <xdr:spPr>
        <a:xfrm>
          <a:off x="8039100" y="18110200"/>
          <a:ext cx="2343100" cy="355025"/>
        </a:xfrm>
        <a:custGeom>
          <a:avLst/>
          <a:gdLst>
            <a:gd name="connsiteX0" fmla="*/ 0 w 2263150"/>
            <a:gd name="connsiteY0" fmla="*/ 83752 h 502413"/>
            <a:gd name="connsiteX1" fmla="*/ 83752 w 2263150"/>
            <a:gd name="connsiteY1" fmla="*/ 0 h 502413"/>
            <a:gd name="connsiteX2" fmla="*/ 2179398 w 2263150"/>
            <a:gd name="connsiteY2" fmla="*/ 0 h 502413"/>
            <a:gd name="connsiteX3" fmla="*/ 2263150 w 2263150"/>
            <a:gd name="connsiteY3" fmla="*/ 83752 h 502413"/>
            <a:gd name="connsiteX4" fmla="*/ 2263150 w 2263150"/>
            <a:gd name="connsiteY4" fmla="*/ 418661 h 502413"/>
            <a:gd name="connsiteX5" fmla="*/ 2179398 w 2263150"/>
            <a:gd name="connsiteY5" fmla="*/ 502413 h 502413"/>
            <a:gd name="connsiteX6" fmla="*/ 83752 w 2263150"/>
            <a:gd name="connsiteY6" fmla="*/ 502413 h 502413"/>
            <a:gd name="connsiteX7" fmla="*/ 0 w 2263150"/>
            <a:gd name="connsiteY7" fmla="*/ 418661 h 502413"/>
            <a:gd name="connsiteX8" fmla="*/ 0 w 2263150"/>
            <a:gd name="connsiteY8" fmla="*/ 83752 h 502413"/>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Lst>
          <a:rect l="l" t="t" r="r" b="b"/>
          <a:pathLst>
            <a:path w="2263150" h="502413">
              <a:moveTo>
                <a:pt x="0" y="83752"/>
              </a:moveTo>
              <a:cubicBezTo>
                <a:pt x="0" y="37497"/>
                <a:pt x="37497" y="0"/>
                <a:pt x="83752" y="0"/>
              </a:cubicBezTo>
              <a:lnTo>
                <a:pt x="2179398" y="0"/>
              </a:lnTo>
              <a:cubicBezTo>
                <a:pt x="2225653" y="0"/>
                <a:pt x="2263150" y="37497"/>
                <a:pt x="2263150" y="83752"/>
              </a:cubicBezTo>
              <a:lnTo>
                <a:pt x="2263150" y="418661"/>
              </a:lnTo>
              <a:cubicBezTo>
                <a:pt x="2263150" y="464916"/>
                <a:pt x="2225653" y="502413"/>
                <a:pt x="2179398" y="502413"/>
              </a:cubicBezTo>
              <a:lnTo>
                <a:pt x="83752" y="502413"/>
              </a:lnTo>
              <a:cubicBezTo>
                <a:pt x="37497" y="502413"/>
                <a:pt x="0" y="464916"/>
                <a:pt x="0" y="418661"/>
              </a:cubicBezTo>
              <a:lnTo>
                <a:pt x="0" y="83752"/>
              </a:lnTo>
              <a:close/>
            </a:path>
          </a:pathLst>
        </a:custGeom>
        <a:solidFill>
          <a:srgbClr val="F2F2F2"/>
        </a:solidFill>
      </xdr:spPr>
      <xdr:style>
        <a:lnRef idx="2">
          <a:schemeClr val="accent1"/>
        </a:lnRef>
        <a:fillRef idx="1">
          <a:schemeClr val="lt1"/>
        </a:fillRef>
        <a:effectRef idx="0">
          <a:schemeClr val="accent1"/>
        </a:effectRef>
        <a:fontRef idx="minor">
          <a:schemeClr val="dk1"/>
        </a:fontRef>
      </xdr:style>
      <xdr:txBody>
        <a:bodyPr spcFirstLastPara="0" vert="horz" wrap="square" lIns="36000" tIns="72000" rIns="36000" bIns="72000" numCol="1" spcCol="1270" anchor="ctr" anchorCtr="0">
          <a:noAutofit/>
        </a:bodyPr>
        <a:lstStyle>
          <a:defPPr>
            <a:defRPr lang="en-US"/>
          </a:defPPr>
          <a:lvl1pPr algn="l" rtl="0" eaLnBrk="0" fontAlgn="base" hangingPunct="0">
            <a:spcBef>
              <a:spcPct val="0"/>
            </a:spcBef>
            <a:spcAft>
              <a:spcPct val="0"/>
            </a:spcAft>
            <a:defRPr sz="2800" kern="1200">
              <a:solidFill>
                <a:schemeClr val="lt1"/>
              </a:solidFill>
              <a:latin typeface="+mn-lt"/>
              <a:ea typeface="+mn-ea"/>
              <a:cs typeface="+mn-cs"/>
            </a:defRPr>
          </a:lvl1pPr>
          <a:lvl2pPr marL="457200" algn="l" rtl="0" eaLnBrk="0" fontAlgn="base" hangingPunct="0">
            <a:spcBef>
              <a:spcPct val="0"/>
            </a:spcBef>
            <a:spcAft>
              <a:spcPct val="0"/>
            </a:spcAft>
            <a:defRPr sz="2800" kern="1200">
              <a:solidFill>
                <a:schemeClr val="lt1"/>
              </a:solidFill>
              <a:latin typeface="+mn-lt"/>
              <a:ea typeface="+mn-ea"/>
              <a:cs typeface="+mn-cs"/>
            </a:defRPr>
          </a:lvl2pPr>
          <a:lvl3pPr marL="914400" algn="l" rtl="0" eaLnBrk="0" fontAlgn="base" hangingPunct="0">
            <a:spcBef>
              <a:spcPct val="0"/>
            </a:spcBef>
            <a:spcAft>
              <a:spcPct val="0"/>
            </a:spcAft>
            <a:defRPr sz="2800" kern="1200">
              <a:solidFill>
                <a:schemeClr val="lt1"/>
              </a:solidFill>
              <a:latin typeface="+mn-lt"/>
              <a:ea typeface="+mn-ea"/>
              <a:cs typeface="+mn-cs"/>
            </a:defRPr>
          </a:lvl3pPr>
          <a:lvl4pPr marL="1371600" algn="l" rtl="0" eaLnBrk="0" fontAlgn="base" hangingPunct="0">
            <a:spcBef>
              <a:spcPct val="0"/>
            </a:spcBef>
            <a:spcAft>
              <a:spcPct val="0"/>
            </a:spcAft>
            <a:defRPr sz="2800" kern="1200">
              <a:solidFill>
                <a:schemeClr val="lt1"/>
              </a:solidFill>
              <a:latin typeface="+mn-lt"/>
              <a:ea typeface="+mn-ea"/>
              <a:cs typeface="+mn-cs"/>
            </a:defRPr>
          </a:lvl4pPr>
          <a:lvl5pPr marL="1828800" algn="l" rtl="0" eaLnBrk="0" fontAlgn="base" hangingPunct="0">
            <a:spcBef>
              <a:spcPct val="0"/>
            </a:spcBef>
            <a:spcAft>
              <a:spcPct val="0"/>
            </a:spcAft>
            <a:defRPr sz="2800" kern="1200">
              <a:solidFill>
                <a:schemeClr val="lt1"/>
              </a:solidFill>
              <a:latin typeface="+mn-lt"/>
              <a:ea typeface="+mn-ea"/>
              <a:cs typeface="+mn-cs"/>
            </a:defRPr>
          </a:lvl5pPr>
          <a:lvl6pPr marL="2286000" algn="l" defTabSz="914400" rtl="0" eaLnBrk="1" latinLnBrk="0" hangingPunct="1">
            <a:defRPr sz="2800" kern="1200">
              <a:solidFill>
                <a:schemeClr val="lt1"/>
              </a:solidFill>
              <a:latin typeface="+mn-lt"/>
              <a:ea typeface="+mn-ea"/>
              <a:cs typeface="+mn-cs"/>
            </a:defRPr>
          </a:lvl6pPr>
          <a:lvl7pPr marL="2743200" algn="l" defTabSz="914400" rtl="0" eaLnBrk="1" latinLnBrk="0" hangingPunct="1">
            <a:defRPr sz="2800" kern="1200">
              <a:solidFill>
                <a:schemeClr val="lt1"/>
              </a:solidFill>
              <a:latin typeface="+mn-lt"/>
              <a:ea typeface="+mn-ea"/>
              <a:cs typeface="+mn-cs"/>
            </a:defRPr>
          </a:lvl7pPr>
          <a:lvl8pPr marL="3200400" algn="l" defTabSz="914400" rtl="0" eaLnBrk="1" latinLnBrk="0" hangingPunct="1">
            <a:defRPr sz="2800" kern="1200">
              <a:solidFill>
                <a:schemeClr val="lt1"/>
              </a:solidFill>
              <a:latin typeface="+mn-lt"/>
              <a:ea typeface="+mn-ea"/>
              <a:cs typeface="+mn-cs"/>
            </a:defRPr>
          </a:lvl8pPr>
          <a:lvl9pPr marL="3657600" algn="l" defTabSz="914400" rtl="0" eaLnBrk="1" latinLnBrk="0" hangingPunct="1">
            <a:defRPr sz="2800" kern="1200">
              <a:solidFill>
                <a:schemeClr val="lt1"/>
              </a:solidFill>
              <a:latin typeface="+mn-lt"/>
              <a:ea typeface="+mn-ea"/>
              <a:cs typeface="+mn-cs"/>
            </a:defRPr>
          </a:lvl9pPr>
        </a:lstStyle>
        <a:p>
          <a:pPr marL="0" lvl="0" indent="0" algn="l" defTabSz="933450" rtl="0" eaLnBrk="0" fontAlgn="base" hangingPunct="0">
            <a:lnSpc>
              <a:spcPct val="90000"/>
            </a:lnSpc>
            <a:spcBef>
              <a:spcPct val="0"/>
            </a:spcBef>
            <a:spcAft>
              <a:spcPct val="35000"/>
            </a:spcAft>
          </a:pPr>
          <a:r>
            <a:rPr lang="es-ES" sz="1400" b="1" kern="1200">
              <a:solidFill>
                <a:srgbClr val="7F7F7F"/>
              </a:solidFill>
              <a:latin typeface="+mn-lt"/>
              <a:ea typeface="+mn-ea"/>
              <a:cs typeface="+mn-cs"/>
            </a:rPr>
            <a:t>Infografía consolidada de SNA</a:t>
          </a:r>
        </a:p>
      </xdr:txBody>
    </xdr:sp>
    <xdr:clientData/>
  </xdr:twoCellAnchor>
  <xdr:twoCellAnchor>
    <xdr:from>
      <xdr:col>5</xdr:col>
      <xdr:colOff>101599</xdr:colOff>
      <xdr:row>86</xdr:row>
      <xdr:rowOff>152400</xdr:rowOff>
    </xdr:from>
    <xdr:to>
      <xdr:col>6</xdr:col>
      <xdr:colOff>342900</xdr:colOff>
      <xdr:row>90</xdr:row>
      <xdr:rowOff>82361</xdr:rowOff>
    </xdr:to>
    <xdr:grpSp>
      <xdr:nvGrpSpPr>
        <xdr:cNvPr id="80" name="Agrupar 79">
          <a:hlinkClick xmlns:r="http://schemas.openxmlformats.org/officeDocument/2006/relationships" r:id="rId42"/>
          <a:extLst>
            <a:ext uri="{FF2B5EF4-FFF2-40B4-BE49-F238E27FC236}">
              <a16:creationId xmlns:a16="http://schemas.microsoft.com/office/drawing/2014/main" id="{00000000-0008-0000-0000-000050000000}"/>
            </a:ext>
          </a:extLst>
        </xdr:cNvPr>
        <xdr:cNvGrpSpPr/>
      </xdr:nvGrpSpPr>
      <xdr:grpSpPr>
        <a:xfrm>
          <a:off x="1377949" y="18678525"/>
          <a:ext cx="946151" cy="672911"/>
          <a:chOff x="907578" y="3820716"/>
          <a:chExt cx="2446449" cy="675028"/>
        </a:xfrm>
      </xdr:grpSpPr>
      <xdr:sp macro="" textlink="">
        <xdr:nvSpPr>
          <xdr:cNvPr id="81" name="Rectángulo redondeado 80">
            <a:extLst>
              <a:ext uri="{FF2B5EF4-FFF2-40B4-BE49-F238E27FC236}">
                <a16:creationId xmlns:a16="http://schemas.microsoft.com/office/drawing/2014/main" id="{00000000-0008-0000-0000-000051000000}"/>
              </a:ext>
            </a:extLst>
          </xdr:cNvPr>
          <xdr:cNvSpPr/>
        </xdr:nvSpPr>
        <xdr:spPr>
          <a:xfrm>
            <a:off x="1067476" y="3820716"/>
            <a:ext cx="2286551" cy="675028"/>
          </a:xfrm>
          <a:prstGeom prst="roundRect">
            <a:avLst>
              <a:gd name="adj" fmla="val 16670"/>
            </a:avLst>
          </a:prstGeom>
          <a:solidFill>
            <a:srgbClr val="7F7F7F"/>
          </a:solidFill>
        </xdr:spPr>
        <xdr:style>
          <a:lnRef idx="1">
            <a:schemeClr val="lt1">
              <a:hueOff val="0"/>
              <a:satOff val="0"/>
              <a:lumOff val="0"/>
              <a:alphaOff val="0"/>
            </a:schemeClr>
          </a:lnRef>
          <a:fillRef idx="3">
            <a:schemeClr val="accent1">
              <a:hueOff val="0"/>
              <a:satOff val="0"/>
              <a:lumOff val="0"/>
              <a:alphaOff val="0"/>
            </a:schemeClr>
          </a:fillRef>
          <a:effectRef idx="2">
            <a:schemeClr val="accent1">
              <a:hueOff val="0"/>
              <a:satOff val="0"/>
              <a:lumOff val="0"/>
              <a:alphaOff val="0"/>
            </a:schemeClr>
          </a:effectRef>
          <a:fontRef idx="minor">
            <a:schemeClr val="lt1"/>
          </a:fontRef>
        </xdr:style>
        <xdr:txBody>
          <a:bodyPr lIns="36000" rIns="36000"/>
          <a:lstStyle/>
          <a:p>
            <a:endParaRPr lang="es-ES"/>
          </a:p>
        </xdr:txBody>
      </xdr:sp>
      <xdr:sp macro="" textlink="">
        <xdr:nvSpPr>
          <xdr:cNvPr id="82" name="Rectángulo 81">
            <a:extLst>
              <a:ext uri="{FF2B5EF4-FFF2-40B4-BE49-F238E27FC236}">
                <a16:creationId xmlns:a16="http://schemas.microsoft.com/office/drawing/2014/main" id="{00000000-0008-0000-0000-000052000000}"/>
              </a:ext>
            </a:extLst>
          </xdr:cNvPr>
          <xdr:cNvSpPr/>
        </xdr:nvSpPr>
        <xdr:spPr>
          <a:xfrm>
            <a:off x="907578" y="3853674"/>
            <a:ext cx="2418299" cy="609112"/>
          </a:xfrm>
          <a:prstGeom prst="rect">
            <a:avLst/>
          </a:prstGeom>
        </xdr:spPr>
        <xdr:style>
          <a:lnRef idx="0">
            <a:scrgbClr r="0" g="0" b="0"/>
          </a:lnRef>
          <a:fillRef idx="0">
            <a:scrgbClr r="0" g="0" b="0"/>
          </a:fillRef>
          <a:effectRef idx="0">
            <a:scrgbClr r="0" g="0" b="0"/>
          </a:effectRef>
          <a:fontRef idx="minor">
            <a:schemeClr val="lt1"/>
          </a:fontRef>
        </xdr:style>
        <xdr:txBody>
          <a:bodyPr spcFirstLastPara="0" vert="horz" wrap="square" lIns="36000" tIns="99568" rIns="36000" bIns="99568" numCol="1" spcCol="1270" anchor="ctr" anchorCtr="0">
            <a:noAutofit/>
          </a:bodyPr>
          <a:lstStyle/>
          <a:p>
            <a:pPr lvl="0" algn="r" defTabSz="622300">
              <a:lnSpc>
                <a:spcPct val="90000"/>
              </a:lnSpc>
              <a:spcBef>
                <a:spcPct val="0"/>
              </a:spcBef>
              <a:spcAft>
                <a:spcPct val="35000"/>
              </a:spcAft>
            </a:pPr>
            <a:r>
              <a:rPr lang="es-ES" sz="1800" kern="1200"/>
              <a:t>Versión 2</a:t>
            </a:r>
          </a:p>
        </xdr:txBody>
      </xdr:sp>
    </xdr:grpSp>
    <xdr:clientData/>
  </xdr:twoCellAnchor>
  <xdr:twoCellAnchor>
    <xdr:from>
      <xdr:col>0</xdr:col>
      <xdr:colOff>205315</xdr:colOff>
      <xdr:row>28</xdr:row>
      <xdr:rowOff>132027</xdr:rowOff>
    </xdr:from>
    <xdr:to>
      <xdr:col>8</xdr:col>
      <xdr:colOff>116418</xdr:colOff>
      <xdr:row>34</xdr:row>
      <xdr:rowOff>160864</xdr:rowOff>
    </xdr:to>
    <xdr:sp macro="" textlink="">
      <xdr:nvSpPr>
        <xdr:cNvPr id="67" name="Google Shape;256;p36">
          <a:extLst>
            <a:ext uri="{FF2B5EF4-FFF2-40B4-BE49-F238E27FC236}">
              <a16:creationId xmlns:a16="http://schemas.microsoft.com/office/drawing/2014/main" id="{00000000-0008-0000-0000-000043000000}"/>
            </a:ext>
          </a:extLst>
        </xdr:cNvPr>
        <xdr:cNvSpPr txBox="1"/>
      </xdr:nvSpPr>
      <xdr:spPr>
        <a:xfrm>
          <a:off x="205315" y="5377127"/>
          <a:ext cx="3517903" cy="1095637"/>
        </a:xfrm>
        <a:prstGeom prst="rect">
          <a:avLst/>
        </a:prstGeom>
        <a:solidFill>
          <a:srgbClr val="FFFFFF"/>
        </a:solidFill>
        <a:ln>
          <a:noFill/>
        </a:ln>
      </xdr:spPr>
      <xdr:txBody>
        <a:bodyPr spcFirstLastPara="1" wrap="square" lIns="91425" tIns="91425" rIns="91425" bIns="91425" anchor="ctr" anchorCtr="0">
          <a:noAutofit/>
        </a:bodyPr>
        <a:lstStyle>
          <a:defPPr marR="0" lvl="0" algn="l" rtl="0">
            <a:lnSpc>
              <a:spcPct val="100000"/>
            </a:lnSpc>
            <a:spcBef>
              <a:spcPts val="0"/>
            </a:spcBef>
            <a:spcAft>
              <a:spcPts val="0"/>
            </a:spcAft>
          </a:defPPr>
          <a:lvl1pPr marR="0" lvl="0"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1pPr>
          <a:lvl2pPr marR="0" lvl="1"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2pPr>
          <a:lvl3pPr marR="0" lvl="2"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3pPr>
          <a:lvl4pPr marR="0" lvl="3"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4pPr>
          <a:lvl5pPr marR="0" lvl="4"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5pPr>
          <a:lvl6pPr marR="0" lvl="5"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6pPr>
          <a:lvl7pPr marR="0" lvl="6"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7pPr>
          <a:lvl8pPr marR="0" lvl="7"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8pPr>
          <a:lvl9pPr marR="0" lvl="8"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9pPr>
        </a:lstStyle>
        <a:p>
          <a:pPr marL="0" marR="0" indent="0" algn="l" defTabSz="914378" rtl="0">
            <a:lnSpc>
              <a:spcPct val="100000"/>
            </a:lnSpc>
            <a:spcBef>
              <a:spcPts val="0"/>
            </a:spcBef>
            <a:spcAft>
              <a:spcPts val="0"/>
            </a:spcAft>
            <a:buClr>
              <a:srgbClr val="000000"/>
            </a:buClr>
            <a:buFont typeface="Arial"/>
          </a:pPr>
          <a:r>
            <a:rPr lang="es-MX" sz="1200" b="0" i="0" u="none" strike="noStrike" cap="none">
              <a:solidFill>
                <a:schemeClr val="tx1">
                  <a:lumMod val="50000"/>
                  <a:lumOff val="50000"/>
                </a:schemeClr>
              </a:solidFill>
              <a:latin typeface="Calibri"/>
              <a:ea typeface="Gill Sans"/>
              <a:cs typeface="Calibri"/>
              <a:sym typeface="Gill Sans"/>
            </a:rPr>
            <a:t>- Desarrollo de capacidades institucionales internas</a:t>
          </a:r>
        </a:p>
        <a:p>
          <a:pPr marL="0" marR="0" indent="0" algn="l" defTabSz="914378" rtl="0">
            <a:lnSpc>
              <a:spcPct val="100000"/>
            </a:lnSpc>
            <a:spcBef>
              <a:spcPts val="0"/>
            </a:spcBef>
            <a:spcAft>
              <a:spcPts val="0"/>
            </a:spcAft>
            <a:buClr>
              <a:srgbClr val="000000"/>
            </a:buClr>
            <a:buFont typeface="Arial"/>
          </a:pPr>
          <a:endParaRPr lang="es-MX" sz="500" b="0" i="0" u="none" strike="noStrike" cap="none">
            <a:solidFill>
              <a:schemeClr val="tx1">
                <a:lumMod val="50000"/>
                <a:lumOff val="50000"/>
              </a:schemeClr>
            </a:solidFill>
            <a:latin typeface="Calibri"/>
            <a:ea typeface="Gill Sans"/>
            <a:cs typeface="Calibri"/>
            <a:sym typeface="Gill Sans"/>
          </a:endParaRPr>
        </a:p>
        <a:p>
          <a:pPr marL="0" marR="0" indent="0" algn="l" defTabSz="914378" rtl="0">
            <a:lnSpc>
              <a:spcPct val="100000"/>
            </a:lnSpc>
            <a:spcBef>
              <a:spcPts val="0"/>
            </a:spcBef>
            <a:spcAft>
              <a:spcPts val="0"/>
            </a:spcAft>
            <a:buClr>
              <a:srgbClr val="000000"/>
            </a:buClr>
            <a:buFont typeface="Arial"/>
          </a:pPr>
          <a:r>
            <a:rPr lang="es-MX" sz="1200" b="0" i="0" u="none" strike="noStrike" cap="none">
              <a:solidFill>
                <a:schemeClr val="tx1">
                  <a:lumMod val="50000"/>
                  <a:lumOff val="50000"/>
                </a:schemeClr>
              </a:solidFill>
              <a:latin typeface="Calibri"/>
              <a:ea typeface="Gill Sans"/>
              <a:cs typeface="Calibri"/>
              <a:sym typeface="Gill Sans"/>
            </a:rPr>
            <a:t>- Modelo: Desarrollo de Capacidades Humanas e Institucionales</a:t>
          </a:r>
          <a:r>
            <a:rPr lang="es-MX" sz="1200" b="0" i="0" u="none" strike="noStrike" cap="none" baseline="0">
              <a:solidFill>
                <a:schemeClr val="tx1">
                  <a:lumMod val="50000"/>
                  <a:lumOff val="50000"/>
                </a:schemeClr>
              </a:solidFill>
              <a:latin typeface="Calibri"/>
              <a:ea typeface="Gill Sans"/>
              <a:cs typeface="Calibri"/>
              <a:sym typeface="Gill Sans"/>
            </a:rPr>
            <a:t> (HICD)</a:t>
          </a:r>
        </a:p>
        <a:p>
          <a:pPr marL="0" marR="0" indent="0" algn="l" defTabSz="914378" rtl="0">
            <a:lnSpc>
              <a:spcPct val="100000"/>
            </a:lnSpc>
            <a:spcBef>
              <a:spcPts val="0"/>
            </a:spcBef>
            <a:spcAft>
              <a:spcPts val="0"/>
            </a:spcAft>
            <a:buClr>
              <a:srgbClr val="000000"/>
            </a:buClr>
            <a:buFont typeface="Arial"/>
          </a:pPr>
          <a:endParaRPr lang="es-MX" sz="300" b="0" i="0" u="none" strike="noStrike" cap="none">
            <a:solidFill>
              <a:schemeClr val="tx1">
                <a:lumMod val="50000"/>
                <a:lumOff val="50000"/>
              </a:schemeClr>
            </a:solidFill>
            <a:latin typeface="Calibri"/>
            <a:ea typeface="Gill Sans"/>
            <a:cs typeface="Calibri"/>
            <a:sym typeface="Gill Sans"/>
          </a:endParaRPr>
        </a:p>
        <a:p>
          <a:pPr marL="0" marR="0" indent="0" algn="l" defTabSz="914378" rtl="0">
            <a:lnSpc>
              <a:spcPct val="100000"/>
            </a:lnSpc>
            <a:spcBef>
              <a:spcPts val="0"/>
            </a:spcBef>
            <a:spcAft>
              <a:spcPts val="0"/>
            </a:spcAft>
            <a:buClr>
              <a:srgbClr val="000000"/>
            </a:buClr>
            <a:buFont typeface="Arial"/>
          </a:pPr>
          <a:r>
            <a:rPr lang="es-MX" sz="1200" b="0" i="0" u="none" strike="noStrike" cap="none">
              <a:solidFill>
                <a:schemeClr val="tx1">
                  <a:lumMod val="50000"/>
                  <a:lumOff val="50000"/>
                </a:schemeClr>
              </a:solidFill>
              <a:latin typeface="Calibri"/>
              <a:ea typeface="Gill Sans"/>
              <a:cs typeface="Calibri"/>
              <a:sym typeface="Gill Sans"/>
            </a:rPr>
            <a:t>- Herramienta: Diagnóstico de capacidades organizacionales</a:t>
          </a:r>
          <a:r>
            <a:rPr lang="es-MX" sz="1200" b="0" i="0" u="none" strike="noStrike" cap="none" baseline="0">
              <a:solidFill>
                <a:schemeClr val="tx1">
                  <a:lumMod val="50000"/>
                  <a:lumOff val="50000"/>
                </a:schemeClr>
              </a:solidFill>
              <a:latin typeface="Calibri"/>
              <a:ea typeface="Gill Sans"/>
              <a:cs typeface="Calibri"/>
              <a:sym typeface="Gill Sans"/>
            </a:rPr>
            <a:t> (</a:t>
          </a:r>
          <a:r>
            <a:rPr lang="es-MX" sz="1200" b="0" i="0" u="none" strike="noStrike" cap="none">
              <a:solidFill>
                <a:schemeClr val="tx1">
                  <a:lumMod val="50000"/>
                  <a:lumOff val="50000"/>
                </a:schemeClr>
              </a:solidFill>
              <a:latin typeface="Calibri"/>
              <a:ea typeface="Gill Sans"/>
              <a:cs typeface="Calibri"/>
              <a:sym typeface="Gill Sans"/>
            </a:rPr>
            <a:t>OCA+)</a:t>
          </a:r>
        </a:p>
      </xdr:txBody>
    </xdr:sp>
    <xdr:clientData/>
  </xdr:twoCellAnchor>
  <xdr:twoCellAnchor>
    <xdr:from>
      <xdr:col>16</xdr:col>
      <xdr:colOff>251885</xdr:colOff>
      <xdr:row>26</xdr:row>
      <xdr:rowOff>66524</xdr:rowOff>
    </xdr:from>
    <xdr:to>
      <xdr:col>22</xdr:col>
      <xdr:colOff>19051</xdr:colOff>
      <xdr:row>28</xdr:row>
      <xdr:rowOff>38100</xdr:rowOff>
    </xdr:to>
    <xdr:sp macro="" textlink="">
      <xdr:nvSpPr>
        <xdr:cNvPr id="68" name="Google Shape;258;p36">
          <a:extLst>
            <a:ext uri="{FF2B5EF4-FFF2-40B4-BE49-F238E27FC236}">
              <a16:creationId xmlns:a16="http://schemas.microsoft.com/office/drawing/2014/main" id="{00000000-0008-0000-0000-000044000000}"/>
            </a:ext>
          </a:extLst>
        </xdr:cNvPr>
        <xdr:cNvSpPr txBox="1"/>
      </xdr:nvSpPr>
      <xdr:spPr>
        <a:xfrm>
          <a:off x="8024285" y="4956024"/>
          <a:ext cx="2662766" cy="327176"/>
        </a:xfrm>
        <a:prstGeom prst="rect">
          <a:avLst/>
        </a:prstGeom>
        <a:noFill/>
        <a:ln>
          <a:noFill/>
        </a:ln>
      </xdr:spPr>
      <xdr:txBody>
        <a:bodyPr spcFirstLastPara="1" wrap="square" lIns="91425" tIns="91425" rIns="91425" bIns="91425" anchor="ctr" anchorCtr="0">
          <a:noAutofit/>
        </a:bodyPr>
        <a:lstStyle>
          <a:defPPr marR="0" lvl="0" algn="l" rtl="0">
            <a:lnSpc>
              <a:spcPct val="100000"/>
            </a:lnSpc>
            <a:spcBef>
              <a:spcPts val="0"/>
            </a:spcBef>
            <a:spcAft>
              <a:spcPts val="0"/>
            </a:spcAft>
          </a:defPPr>
          <a:lvl1pPr marR="0" lvl="0"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1pPr>
          <a:lvl2pPr marR="0" lvl="1"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2pPr>
          <a:lvl3pPr marR="0" lvl="2"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3pPr>
          <a:lvl4pPr marR="0" lvl="3"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4pPr>
          <a:lvl5pPr marR="0" lvl="4"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5pPr>
          <a:lvl6pPr marR="0" lvl="5"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6pPr>
          <a:lvl7pPr marR="0" lvl="6"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7pPr>
          <a:lvl8pPr marR="0" lvl="7"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8pPr>
          <a:lvl9pPr marR="0" lvl="8"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9pPr>
        </a:lstStyle>
        <a:p>
          <a:pPr marL="0" marR="0" indent="0" algn="ctr" defTabSz="914378" rtl="0">
            <a:lnSpc>
              <a:spcPct val="100000"/>
            </a:lnSpc>
            <a:spcBef>
              <a:spcPts val="0"/>
            </a:spcBef>
            <a:spcAft>
              <a:spcPts val="0"/>
            </a:spcAft>
            <a:buClr>
              <a:srgbClr val="000000"/>
            </a:buClr>
            <a:buFont typeface="Arial"/>
          </a:pPr>
          <a:r>
            <a:rPr lang="es-MX" sz="1400" b="1" i="0" u="none" strike="noStrike" cap="none">
              <a:solidFill>
                <a:schemeClr val="tx1">
                  <a:lumMod val="50000"/>
                  <a:lumOff val="50000"/>
                </a:schemeClr>
              </a:solidFill>
              <a:latin typeface="Gill Sans MT" panose="020B0502020104020203" pitchFamily="34" charset="0"/>
              <a:ea typeface="Gill Sans"/>
              <a:cs typeface="Gill Sans"/>
              <a:sym typeface="Gill Sans"/>
            </a:rPr>
            <a:t>IMPACTO</a:t>
          </a:r>
          <a:r>
            <a:rPr lang="es-MX" sz="1400" b="1" i="0" u="none" strike="noStrike" cap="none" baseline="0">
              <a:solidFill>
                <a:schemeClr val="tx1">
                  <a:lumMod val="50000"/>
                  <a:lumOff val="50000"/>
                </a:schemeClr>
              </a:solidFill>
              <a:latin typeface="Gill Sans MT" panose="020B0502020104020203" pitchFamily="34" charset="0"/>
              <a:ea typeface="Gill Sans"/>
              <a:cs typeface="Gill Sans"/>
              <a:sym typeface="Gill Sans"/>
            </a:rPr>
            <a:t> EN </a:t>
          </a:r>
          <a:r>
            <a:rPr lang="es-MX" sz="1400" b="1" i="0" u="none" strike="noStrike" cap="none">
              <a:solidFill>
                <a:schemeClr val="tx1">
                  <a:lumMod val="50000"/>
                  <a:lumOff val="50000"/>
                </a:schemeClr>
              </a:solidFill>
              <a:latin typeface="Gill Sans MT" panose="020B0502020104020203" pitchFamily="34" charset="0"/>
              <a:ea typeface="Gill Sans"/>
              <a:cs typeface="Gill Sans"/>
              <a:sym typeface="Gill Sans"/>
            </a:rPr>
            <a:t>SISTEMA</a:t>
          </a:r>
        </a:p>
      </xdr:txBody>
    </xdr:sp>
    <xdr:clientData/>
  </xdr:twoCellAnchor>
  <xdr:twoCellAnchor>
    <xdr:from>
      <xdr:col>5</xdr:col>
      <xdr:colOff>623297</xdr:colOff>
      <xdr:row>10</xdr:row>
      <xdr:rowOff>63500</xdr:rowOff>
    </xdr:from>
    <xdr:to>
      <xdr:col>17</xdr:col>
      <xdr:colOff>679547</xdr:colOff>
      <xdr:row>16</xdr:row>
      <xdr:rowOff>143467</xdr:rowOff>
    </xdr:to>
    <xdr:sp macro="" textlink="">
      <xdr:nvSpPr>
        <xdr:cNvPr id="69" name="Google Shape;259;p36">
          <a:extLst>
            <a:ext uri="{FF2B5EF4-FFF2-40B4-BE49-F238E27FC236}">
              <a16:creationId xmlns:a16="http://schemas.microsoft.com/office/drawing/2014/main" id="{00000000-0008-0000-0000-000045000000}"/>
            </a:ext>
          </a:extLst>
        </xdr:cNvPr>
        <xdr:cNvSpPr txBox="1"/>
      </xdr:nvSpPr>
      <xdr:spPr>
        <a:xfrm>
          <a:off x="2083797" y="2108200"/>
          <a:ext cx="6660250" cy="1146767"/>
        </a:xfrm>
        <a:prstGeom prst="rect">
          <a:avLst/>
        </a:prstGeom>
        <a:solidFill>
          <a:schemeClr val="bg1">
            <a:lumMod val="50000"/>
          </a:schemeClr>
        </a:solidFill>
        <a:ln>
          <a:noFill/>
        </a:ln>
      </xdr:spPr>
      <xdr:txBody>
        <a:bodyPr spcFirstLastPara="1" wrap="square" lIns="91425" tIns="91425" rIns="91425" bIns="91425" anchor="ctr" anchorCtr="0">
          <a:noAutofit/>
        </a:bodyPr>
        <a:lstStyle>
          <a:defPPr marR="0" lvl="0" algn="l" rtl="0">
            <a:lnSpc>
              <a:spcPct val="100000"/>
            </a:lnSpc>
            <a:spcBef>
              <a:spcPts val="0"/>
            </a:spcBef>
            <a:spcAft>
              <a:spcPts val="0"/>
            </a:spcAft>
          </a:defPPr>
          <a:lvl1pPr marR="0" lvl="0"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1pPr>
          <a:lvl2pPr marR="0" lvl="1"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2pPr>
          <a:lvl3pPr marR="0" lvl="2"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3pPr>
          <a:lvl4pPr marR="0" lvl="3"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4pPr>
          <a:lvl5pPr marR="0" lvl="4"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5pPr>
          <a:lvl6pPr marR="0" lvl="5"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6pPr>
          <a:lvl7pPr marR="0" lvl="6"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7pPr>
          <a:lvl8pPr marR="0" lvl="7"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8pPr>
          <a:lvl9pPr marR="0" lvl="8"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9pPr>
        </a:lstStyle>
        <a:p>
          <a:pPr algn="ctr" defTabSz="914378">
            <a:buSzPts val="1100"/>
          </a:pPr>
          <a:r>
            <a:rPr lang="es-MX" sz="2800" b="0">
              <a:solidFill>
                <a:schemeClr val="bg1">
                  <a:lumMod val="95000"/>
                </a:schemeClr>
              </a:solidFill>
              <a:latin typeface="+mj-lt"/>
              <a:ea typeface="Gill Sans"/>
              <a:cs typeface="Gill Sans"/>
              <a:sym typeface="Gill Sans"/>
            </a:rPr>
            <a:t>FORTALECIMIENTO INSTITUCIONAL</a:t>
          </a:r>
        </a:p>
        <a:p>
          <a:pPr algn="ctr" defTabSz="914378">
            <a:buSzPts val="1100"/>
          </a:pPr>
          <a:r>
            <a:rPr lang="es-MX" sz="2400" b="0">
              <a:solidFill>
                <a:schemeClr val="bg1">
                  <a:lumMod val="95000"/>
                </a:schemeClr>
              </a:solidFill>
              <a:latin typeface="+mj-lt"/>
              <a:ea typeface="Gill Sans"/>
              <a:cs typeface="Gill Sans"/>
              <a:sym typeface="Gill Sans"/>
            </a:rPr>
            <a:t>DESDE 3 ENFOQUES:</a:t>
          </a:r>
        </a:p>
      </xdr:txBody>
    </xdr:sp>
    <xdr:clientData/>
  </xdr:twoCellAnchor>
  <xdr:twoCellAnchor>
    <xdr:from>
      <xdr:col>10</xdr:col>
      <xdr:colOff>162983</xdr:colOff>
      <xdr:row>26</xdr:row>
      <xdr:rowOff>39911</xdr:rowOff>
    </xdr:from>
    <xdr:to>
      <xdr:col>12</xdr:col>
      <xdr:colOff>264582</xdr:colOff>
      <xdr:row>28</xdr:row>
      <xdr:rowOff>63501</xdr:rowOff>
    </xdr:to>
    <xdr:sp macro="" textlink="">
      <xdr:nvSpPr>
        <xdr:cNvPr id="70" name="Google Shape;255;p36">
          <a:extLst>
            <a:ext uri="{FF2B5EF4-FFF2-40B4-BE49-F238E27FC236}">
              <a16:creationId xmlns:a16="http://schemas.microsoft.com/office/drawing/2014/main" id="{00000000-0008-0000-0000-000046000000}"/>
            </a:ext>
          </a:extLst>
        </xdr:cNvPr>
        <xdr:cNvSpPr txBox="1"/>
      </xdr:nvSpPr>
      <xdr:spPr>
        <a:xfrm>
          <a:off x="4646083" y="4929411"/>
          <a:ext cx="1562099" cy="379190"/>
        </a:xfrm>
        <a:prstGeom prst="rect">
          <a:avLst/>
        </a:prstGeom>
        <a:noFill/>
        <a:ln>
          <a:noFill/>
        </a:ln>
      </xdr:spPr>
      <xdr:txBody>
        <a:bodyPr spcFirstLastPara="1" wrap="square" lIns="91425" tIns="91425" rIns="91425" bIns="91425" anchor="ctr" anchorCtr="0">
          <a:noAutofit/>
        </a:bodyPr>
        <a:lstStyle>
          <a:defPPr marR="0" lvl="0" algn="l" rtl="0">
            <a:lnSpc>
              <a:spcPct val="100000"/>
            </a:lnSpc>
            <a:spcBef>
              <a:spcPts val="0"/>
            </a:spcBef>
            <a:spcAft>
              <a:spcPts val="0"/>
            </a:spcAft>
          </a:defPPr>
          <a:lvl1pPr marR="0" lvl="0"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1pPr>
          <a:lvl2pPr marR="0" lvl="1"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2pPr>
          <a:lvl3pPr marR="0" lvl="2"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3pPr>
          <a:lvl4pPr marR="0" lvl="3"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4pPr>
          <a:lvl5pPr marR="0" lvl="4"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5pPr>
          <a:lvl6pPr marR="0" lvl="5"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6pPr>
          <a:lvl7pPr marR="0" lvl="6"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7pPr>
          <a:lvl8pPr marR="0" lvl="7"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8pPr>
          <a:lvl9pPr marR="0" lvl="8"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9pPr>
        </a:lstStyle>
        <a:p>
          <a:pPr marL="0" marR="0" indent="0" algn="ctr" defTabSz="914378" rtl="0">
            <a:lnSpc>
              <a:spcPct val="100000"/>
            </a:lnSpc>
            <a:spcBef>
              <a:spcPts val="0"/>
            </a:spcBef>
            <a:spcAft>
              <a:spcPts val="0"/>
            </a:spcAft>
            <a:buClr>
              <a:srgbClr val="000000"/>
            </a:buClr>
            <a:buFont typeface="Arial"/>
          </a:pPr>
          <a:r>
            <a:rPr lang="es-MX" sz="1400" b="1" i="0" u="none" strike="noStrike" cap="none">
              <a:solidFill>
                <a:schemeClr val="tx1">
                  <a:lumMod val="50000"/>
                  <a:lumOff val="50000"/>
                </a:schemeClr>
              </a:solidFill>
              <a:latin typeface="Gill Sans MT" panose="020B0502020104020203" pitchFamily="34" charset="0"/>
              <a:ea typeface="Gill Sans"/>
              <a:cs typeface="Gill Sans"/>
              <a:sym typeface="Gill Sans"/>
            </a:rPr>
            <a:t>DESEMPEÑO</a:t>
          </a:r>
        </a:p>
      </xdr:txBody>
    </xdr:sp>
    <xdr:clientData/>
  </xdr:twoCellAnchor>
  <xdr:twoCellAnchor>
    <xdr:from>
      <xdr:col>3</xdr:col>
      <xdr:colOff>78317</xdr:colOff>
      <xdr:row>26</xdr:row>
      <xdr:rowOff>52917</xdr:rowOff>
    </xdr:from>
    <xdr:to>
      <xdr:col>5</xdr:col>
      <xdr:colOff>789517</xdr:colOff>
      <xdr:row>28</xdr:row>
      <xdr:rowOff>119000</xdr:rowOff>
    </xdr:to>
    <xdr:sp macro="" textlink="">
      <xdr:nvSpPr>
        <xdr:cNvPr id="71" name="Google Shape;256;p36">
          <a:extLst>
            <a:ext uri="{FF2B5EF4-FFF2-40B4-BE49-F238E27FC236}">
              <a16:creationId xmlns:a16="http://schemas.microsoft.com/office/drawing/2014/main" id="{00000000-0008-0000-0000-000047000000}"/>
            </a:ext>
          </a:extLst>
        </xdr:cNvPr>
        <xdr:cNvSpPr txBox="1"/>
      </xdr:nvSpPr>
      <xdr:spPr>
        <a:xfrm>
          <a:off x="560917" y="4942417"/>
          <a:ext cx="1689100" cy="421683"/>
        </a:xfrm>
        <a:prstGeom prst="rect">
          <a:avLst/>
        </a:prstGeom>
        <a:noFill/>
        <a:ln>
          <a:noFill/>
        </a:ln>
      </xdr:spPr>
      <xdr:txBody>
        <a:bodyPr spcFirstLastPara="1" wrap="square" lIns="91425" tIns="91425" rIns="91425" bIns="91425" anchor="ctr" anchorCtr="0">
          <a:noAutofit/>
        </a:bodyPr>
        <a:lstStyle>
          <a:defPPr marR="0" lvl="0" algn="l" rtl="0">
            <a:lnSpc>
              <a:spcPct val="100000"/>
            </a:lnSpc>
            <a:spcBef>
              <a:spcPts val="0"/>
            </a:spcBef>
            <a:spcAft>
              <a:spcPts val="0"/>
            </a:spcAft>
          </a:defPPr>
          <a:lvl1pPr marR="0" lvl="0"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1pPr>
          <a:lvl2pPr marR="0" lvl="1"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2pPr>
          <a:lvl3pPr marR="0" lvl="2"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3pPr>
          <a:lvl4pPr marR="0" lvl="3"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4pPr>
          <a:lvl5pPr marR="0" lvl="4"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5pPr>
          <a:lvl6pPr marR="0" lvl="5"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6pPr>
          <a:lvl7pPr marR="0" lvl="6"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7pPr>
          <a:lvl8pPr marR="0" lvl="7"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8pPr>
          <a:lvl9pPr marR="0" lvl="8"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9pPr>
        </a:lstStyle>
        <a:p>
          <a:pPr marL="0" marR="0" indent="0" algn="ctr" defTabSz="914378" rtl="0">
            <a:lnSpc>
              <a:spcPct val="100000"/>
            </a:lnSpc>
            <a:spcBef>
              <a:spcPts val="0"/>
            </a:spcBef>
            <a:spcAft>
              <a:spcPts val="0"/>
            </a:spcAft>
            <a:buClr>
              <a:srgbClr val="000000"/>
            </a:buClr>
            <a:buFont typeface="Arial"/>
          </a:pPr>
          <a:r>
            <a:rPr lang="es-MX" sz="1400" b="1" i="0" u="none" strike="noStrike" cap="none">
              <a:solidFill>
                <a:schemeClr val="tx1">
                  <a:lumMod val="50000"/>
                  <a:lumOff val="50000"/>
                </a:schemeClr>
              </a:solidFill>
              <a:latin typeface="Gill Sans MT" panose="020B0502020104020203" pitchFamily="34" charset="0"/>
              <a:ea typeface="Gill Sans"/>
              <a:cs typeface="Gill Sans"/>
              <a:sym typeface="Gill Sans"/>
            </a:rPr>
            <a:t>CAPACIDADES</a:t>
          </a:r>
        </a:p>
      </xdr:txBody>
    </xdr:sp>
    <xdr:clientData/>
  </xdr:twoCellAnchor>
  <xdr:twoCellAnchor>
    <xdr:from>
      <xdr:col>8</xdr:col>
      <xdr:colOff>232838</xdr:colOff>
      <xdr:row>28</xdr:row>
      <xdr:rowOff>39425</xdr:rowOff>
    </xdr:from>
    <xdr:to>
      <xdr:col>15</xdr:col>
      <xdr:colOff>402172</xdr:colOff>
      <xdr:row>34</xdr:row>
      <xdr:rowOff>128257</xdr:rowOff>
    </xdr:to>
    <xdr:sp macro="" textlink="">
      <xdr:nvSpPr>
        <xdr:cNvPr id="72" name="Google Shape;256;p36">
          <a:extLst>
            <a:ext uri="{FF2B5EF4-FFF2-40B4-BE49-F238E27FC236}">
              <a16:creationId xmlns:a16="http://schemas.microsoft.com/office/drawing/2014/main" id="{00000000-0008-0000-0000-000048000000}"/>
            </a:ext>
          </a:extLst>
        </xdr:cNvPr>
        <xdr:cNvSpPr txBox="1"/>
      </xdr:nvSpPr>
      <xdr:spPr>
        <a:xfrm>
          <a:off x="3839638" y="5284525"/>
          <a:ext cx="3712634" cy="1155632"/>
        </a:xfrm>
        <a:prstGeom prst="rect">
          <a:avLst/>
        </a:prstGeom>
        <a:solidFill>
          <a:srgbClr val="FFFFFF"/>
        </a:solidFill>
        <a:ln>
          <a:noFill/>
        </a:ln>
      </xdr:spPr>
      <xdr:txBody>
        <a:bodyPr spcFirstLastPara="1" wrap="square" lIns="91425" tIns="91425" rIns="91425" bIns="91425" anchor="ctr" anchorCtr="0">
          <a:noAutofit/>
        </a:bodyPr>
        <a:lstStyle>
          <a:defPPr marR="0" lvl="0" algn="l" rtl="0">
            <a:lnSpc>
              <a:spcPct val="100000"/>
            </a:lnSpc>
            <a:spcBef>
              <a:spcPts val="0"/>
            </a:spcBef>
            <a:spcAft>
              <a:spcPts val="0"/>
            </a:spcAft>
          </a:defPPr>
          <a:lvl1pPr marR="0" lvl="0"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1pPr>
          <a:lvl2pPr marR="0" lvl="1"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2pPr>
          <a:lvl3pPr marR="0" lvl="2"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3pPr>
          <a:lvl4pPr marR="0" lvl="3"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4pPr>
          <a:lvl5pPr marR="0" lvl="4"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5pPr>
          <a:lvl6pPr marR="0" lvl="5"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6pPr>
          <a:lvl7pPr marR="0" lvl="6"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7pPr>
          <a:lvl8pPr marR="0" lvl="7"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8pPr>
          <a:lvl9pPr marR="0" lvl="8"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9pPr>
        </a:lstStyle>
        <a:p>
          <a:pPr marL="0" marR="0" indent="0" algn="l" defTabSz="914378" rtl="0">
            <a:lnSpc>
              <a:spcPct val="100000"/>
            </a:lnSpc>
            <a:spcBef>
              <a:spcPts val="0"/>
            </a:spcBef>
            <a:spcAft>
              <a:spcPts val="0"/>
            </a:spcAft>
            <a:buClr>
              <a:srgbClr val="000000"/>
            </a:buClr>
            <a:buFont typeface="Arial"/>
          </a:pPr>
          <a:r>
            <a:rPr lang="es-MX" sz="1200" b="0" i="0" u="none" strike="noStrike" cap="none">
              <a:solidFill>
                <a:schemeClr val="tx1">
                  <a:lumMod val="50000"/>
                  <a:lumOff val="50000"/>
                </a:schemeClr>
              </a:solidFill>
              <a:latin typeface="Calibri"/>
              <a:ea typeface="Gill Sans"/>
              <a:cs typeface="Calibri"/>
              <a:sym typeface="Gill Sans"/>
            </a:rPr>
            <a:t>- Incremento del desempeño</a:t>
          </a:r>
          <a:r>
            <a:rPr lang="es-MX" sz="1200" b="0" i="0" u="none" strike="noStrike" cap="none" baseline="0">
              <a:solidFill>
                <a:schemeClr val="tx1">
                  <a:lumMod val="50000"/>
                  <a:lumOff val="50000"/>
                </a:schemeClr>
              </a:solidFill>
              <a:latin typeface="Calibri"/>
              <a:ea typeface="Gill Sans"/>
              <a:cs typeface="Calibri"/>
              <a:sym typeface="Gill Sans"/>
            </a:rPr>
            <a:t> </a:t>
          </a:r>
          <a:r>
            <a:rPr lang="es-MX" sz="1200" b="0" i="0" u="none" strike="noStrike" cap="none">
              <a:solidFill>
                <a:schemeClr val="tx1">
                  <a:lumMod val="50000"/>
                  <a:lumOff val="50000"/>
                </a:schemeClr>
              </a:solidFill>
              <a:latin typeface="Calibri"/>
              <a:ea typeface="Gill Sans"/>
              <a:cs typeface="Calibri"/>
              <a:sym typeface="Gill Sans"/>
            </a:rPr>
            <a:t>interno y externo</a:t>
          </a:r>
        </a:p>
        <a:p>
          <a:pPr marL="0" marR="0" indent="0" algn="l" defTabSz="914378" rtl="0">
            <a:lnSpc>
              <a:spcPct val="100000"/>
            </a:lnSpc>
            <a:spcBef>
              <a:spcPts val="0"/>
            </a:spcBef>
            <a:spcAft>
              <a:spcPts val="0"/>
            </a:spcAft>
            <a:buClr>
              <a:srgbClr val="000000"/>
            </a:buClr>
            <a:buFont typeface="Arial"/>
          </a:pPr>
          <a:endParaRPr lang="es-MX" sz="500" b="0" i="0" u="none" strike="noStrike" cap="none">
            <a:solidFill>
              <a:schemeClr val="tx1">
                <a:lumMod val="50000"/>
                <a:lumOff val="50000"/>
              </a:schemeClr>
            </a:solidFill>
            <a:latin typeface="Calibri"/>
            <a:ea typeface="Gill Sans"/>
            <a:cs typeface="Calibri"/>
            <a:sym typeface="Gill Sans"/>
          </a:endParaRPr>
        </a:p>
        <a:p>
          <a:pPr marL="0" marR="0" indent="0" algn="l" defTabSz="914378" rtl="0">
            <a:lnSpc>
              <a:spcPct val="100000"/>
            </a:lnSpc>
            <a:spcBef>
              <a:spcPts val="0"/>
            </a:spcBef>
            <a:spcAft>
              <a:spcPts val="0"/>
            </a:spcAft>
            <a:buClr>
              <a:srgbClr val="000000"/>
            </a:buClr>
            <a:buFont typeface="Arial"/>
          </a:pPr>
          <a:r>
            <a:rPr lang="es-MX" sz="1200" b="0" i="0" u="none" strike="noStrike" cap="none">
              <a:solidFill>
                <a:schemeClr val="tx1">
                  <a:lumMod val="50000"/>
                  <a:lumOff val="50000"/>
                </a:schemeClr>
              </a:solidFill>
              <a:latin typeface="Calibri"/>
              <a:ea typeface="Gill Sans"/>
              <a:cs typeface="Calibri"/>
              <a:sym typeface="Gill Sans"/>
            </a:rPr>
            <a:t>- Modelo:</a:t>
          </a:r>
          <a:r>
            <a:rPr lang="es-MX" sz="1200" b="0" i="0" u="none" strike="noStrike" cap="none" baseline="0">
              <a:solidFill>
                <a:schemeClr val="tx1">
                  <a:lumMod val="50000"/>
                  <a:lumOff val="50000"/>
                </a:schemeClr>
              </a:solidFill>
              <a:latin typeface="Calibri"/>
              <a:ea typeface="Gill Sans"/>
              <a:cs typeface="Calibri"/>
              <a:sym typeface="Gill Sans"/>
            </a:rPr>
            <a:t> Desarrollo de Capacidades 2.0</a:t>
          </a:r>
        </a:p>
        <a:p>
          <a:pPr marL="0" marR="0" indent="0" algn="l" defTabSz="914378" rtl="0">
            <a:lnSpc>
              <a:spcPct val="100000"/>
            </a:lnSpc>
            <a:spcBef>
              <a:spcPts val="0"/>
            </a:spcBef>
            <a:spcAft>
              <a:spcPts val="0"/>
            </a:spcAft>
            <a:buClr>
              <a:srgbClr val="000000"/>
            </a:buClr>
            <a:buFont typeface="Arial"/>
          </a:pPr>
          <a:endParaRPr lang="es-MX" sz="500" b="0" i="0" u="none" strike="noStrike" cap="none">
            <a:solidFill>
              <a:schemeClr val="tx1">
                <a:lumMod val="50000"/>
                <a:lumOff val="50000"/>
              </a:schemeClr>
            </a:solidFill>
            <a:latin typeface="Calibri"/>
            <a:ea typeface="Gill Sans"/>
            <a:cs typeface="Calibri"/>
            <a:sym typeface="Gill Sans"/>
          </a:endParaRPr>
        </a:p>
        <a:p>
          <a:pPr marL="0" marR="0" indent="0" algn="l" defTabSz="914378" rtl="0">
            <a:lnSpc>
              <a:spcPct val="100000"/>
            </a:lnSpc>
            <a:spcBef>
              <a:spcPts val="0"/>
            </a:spcBef>
            <a:spcAft>
              <a:spcPts val="0"/>
            </a:spcAft>
            <a:buClr>
              <a:srgbClr val="000000"/>
            </a:buClr>
            <a:buFont typeface="Arial"/>
          </a:pPr>
          <a:r>
            <a:rPr lang="es-MX" sz="1200" b="0" i="0" u="none" strike="noStrike" cap="none">
              <a:solidFill>
                <a:schemeClr val="tx1">
                  <a:lumMod val="50000"/>
                  <a:lumOff val="50000"/>
                </a:schemeClr>
              </a:solidFill>
              <a:latin typeface="Calibri"/>
              <a:ea typeface="Gill Sans"/>
              <a:cs typeface="Calibri"/>
              <a:sym typeface="Gill Sans"/>
            </a:rPr>
            <a:t>- Herramienta: Índice de Desempeño organizacional</a:t>
          </a:r>
          <a:r>
            <a:rPr lang="es-MX" sz="1200" b="0" i="0" u="none" strike="noStrike" cap="none" baseline="0">
              <a:solidFill>
                <a:schemeClr val="tx1">
                  <a:lumMod val="50000"/>
                  <a:lumOff val="50000"/>
                </a:schemeClr>
              </a:solidFill>
              <a:latin typeface="Calibri"/>
              <a:ea typeface="Gill Sans"/>
              <a:cs typeface="Calibri"/>
              <a:sym typeface="Gill Sans"/>
            </a:rPr>
            <a:t> (</a:t>
          </a:r>
          <a:r>
            <a:rPr lang="es-MX" sz="1200" b="0" i="0" u="none" strike="noStrike" cap="none">
              <a:solidFill>
                <a:schemeClr val="tx1">
                  <a:lumMod val="50000"/>
                  <a:lumOff val="50000"/>
                </a:schemeClr>
              </a:solidFill>
              <a:latin typeface="Calibri"/>
              <a:ea typeface="Gill Sans"/>
              <a:cs typeface="Calibri"/>
              <a:sym typeface="Gill Sans"/>
            </a:rPr>
            <a:t>OPI)</a:t>
          </a:r>
        </a:p>
      </xdr:txBody>
    </xdr:sp>
    <xdr:clientData/>
  </xdr:twoCellAnchor>
  <xdr:twoCellAnchor>
    <xdr:from>
      <xdr:col>15</xdr:col>
      <xdr:colOff>539750</xdr:colOff>
      <xdr:row>28</xdr:row>
      <xdr:rowOff>35981</xdr:rowOff>
    </xdr:from>
    <xdr:to>
      <xdr:col>22</xdr:col>
      <xdr:colOff>211666</xdr:colOff>
      <xdr:row>34</xdr:row>
      <xdr:rowOff>300565</xdr:rowOff>
    </xdr:to>
    <xdr:sp macro="" textlink="">
      <xdr:nvSpPr>
        <xdr:cNvPr id="73" name="Google Shape;256;p36">
          <a:extLst>
            <a:ext uri="{FF2B5EF4-FFF2-40B4-BE49-F238E27FC236}">
              <a16:creationId xmlns:a16="http://schemas.microsoft.com/office/drawing/2014/main" id="{00000000-0008-0000-0000-000049000000}"/>
            </a:ext>
          </a:extLst>
        </xdr:cNvPr>
        <xdr:cNvSpPr txBox="1"/>
      </xdr:nvSpPr>
      <xdr:spPr>
        <a:xfrm>
          <a:off x="7689850" y="5281081"/>
          <a:ext cx="3189816" cy="1331384"/>
        </a:xfrm>
        <a:prstGeom prst="rect">
          <a:avLst/>
        </a:prstGeom>
        <a:solidFill>
          <a:srgbClr val="FFFFFF"/>
        </a:solidFill>
        <a:ln>
          <a:noFill/>
        </a:ln>
      </xdr:spPr>
      <xdr:txBody>
        <a:bodyPr spcFirstLastPara="1" wrap="square" lIns="91425" tIns="91425" rIns="91425" bIns="91425" anchor="ctr" anchorCtr="0">
          <a:noAutofit/>
        </a:bodyPr>
        <a:lstStyle>
          <a:defPPr marR="0" lvl="0" algn="l" rtl="0">
            <a:lnSpc>
              <a:spcPct val="100000"/>
            </a:lnSpc>
            <a:spcBef>
              <a:spcPts val="0"/>
            </a:spcBef>
            <a:spcAft>
              <a:spcPts val="0"/>
            </a:spcAft>
          </a:defPPr>
          <a:lvl1pPr marR="0" lvl="0"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1pPr>
          <a:lvl2pPr marR="0" lvl="1"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2pPr>
          <a:lvl3pPr marR="0" lvl="2"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3pPr>
          <a:lvl4pPr marR="0" lvl="3"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4pPr>
          <a:lvl5pPr marR="0" lvl="4"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5pPr>
          <a:lvl6pPr marR="0" lvl="5"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6pPr>
          <a:lvl7pPr marR="0" lvl="6"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7pPr>
          <a:lvl8pPr marR="0" lvl="7"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8pPr>
          <a:lvl9pPr marR="0" lvl="8" algn="l" rtl="0">
            <a:lnSpc>
              <a:spcPct val="100000"/>
            </a:lnSpc>
            <a:spcBef>
              <a:spcPts val="0"/>
            </a:spcBef>
            <a:spcAft>
              <a:spcPts val="0"/>
            </a:spcAft>
            <a:buClr>
              <a:srgbClr val="000000"/>
            </a:buClr>
            <a:buFont typeface="Arial"/>
            <a:defRPr sz="1400" b="0" i="0" u="none" strike="noStrike" cap="none">
              <a:solidFill>
                <a:srgbClr val="000000"/>
              </a:solidFill>
              <a:latin typeface="Arial"/>
              <a:ea typeface="Arial"/>
              <a:cs typeface="Arial"/>
              <a:sym typeface="Arial"/>
            </a:defRPr>
          </a:lvl9pPr>
        </a:lstStyle>
        <a:p>
          <a:pPr marL="0" marR="0" indent="0" algn="l" defTabSz="914378" rtl="0">
            <a:lnSpc>
              <a:spcPct val="100000"/>
            </a:lnSpc>
            <a:spcBef>
              <a:spcPts val="0"/>
            </a:spcBef>
            <a:spcAft>
              <a:spcPts val="0"/>
            </a:spcAft>
            <a:buClr>
              <a:srgbClr val="000000"/>
            </a:buClr>
            <a:buFont typeface="Arial"/>
          </a:pPr>
          <a:r>
            <a:rPr lang="es-MX" sz="1200" b="0" i="0" u="none" strike="noStrike" cap="none">
              <a:solidFill>
                <a:schemeClr val="tx1">
                  <a:lumMod val="50000"/>
                  <a:lumOff val="50000"/>
                </a:schemeClr>
              </a:solidFill>
              <a:latin typeface="Calibri"/>
              <a:ea typeface="Gill Sans"/>
              <a:cs typeface="Calibri"/>
              <a:sym typeface="Gill Sans"/>
            </a:rPr>
            <a:t>- E</a:t>
          </a:r>
          <a:r>
            <a:rPr lang="es-MX" sz="1200" b="0" i="0" u="none" strike="noStrike" cap="none" baseline="0">
              <a:solidFill>
                <a:schemeClr val="tx1">
                  <a:lumMod val="50000"/>
                  <a:lumOff val="50000"/>
                </a:schemeClr>
              </a:solidFill>
              <a:latin typeface="Calibri"/>
              <a:ea typeface="Gill Sans"/>
              <a:cs typeface="Calibri"/>
              <a:sym typeface="Gill Sans"/>
            </a:rPr>
            <a:t>strategias para generar alianza  e incidir en el sistema.</a:t>
          </a:r>
        </a:p>
        <a:p>
          <a:pPr marL="0" marR="0" indent="0" algn="l" defTabSz="914378" rtl="0">
            <a:lnSpc>
              <a:spcPct val="100000"/>
            </a:lnSpc>
            <a:spcBef>
              <a:spcPts val="0"/>
            </a:spcBef>
            <a:spcAft>
              <a:spcPts val="0"/>
            </a:spcAft>
            <a:buClr>
              <a:srgbClr val="000000"/>
            </a:buClr>
            <a:buFont typeface="Arial"/>
          </a:pPr>
          <a:endParaRPr lang="es-MX" sz="500" b="0" i="0" u="none" strike="noStrike" cap="none" baseline="0">
            <a:solidFill>
              <a:schemeClr val="tx1">
                <a:lumMod val="50000"/>
                <a:lumOff val="50000"/>
              </a:schemeClr>
            </a:solidFill>
            <a:latin typeface="Calibri"/>
            <a:ea typeface="Gill Sans"/>
            <a:cs typeface="Calibri"/>
            <a:sym typeface="Gill Sans"/>
          </a:endParaRPr>
        </a:p>
        <a:p>
          <a:pPr marL="0" marR="0" indent="0" algn="l" defTabSz="914378" rtl="0">
            <a:lnSpc>
              <a:spcPct val="100000"/>
            </a:lnSpc>
            <a:spcBef>
              <a:spcPts val="0"/>
            </a:spcBef>
            <a:spcAft>
              <a:spcPts val="0"/>
            </a:spcAft>
            <a:buClr>
              <a:srgbClr val="000000"/>
            </a:buClr>
            <a:buFont typeface="Arial"/>
          </a:pPr>
          <a:r>
            <a:rPr lang="es-MX" sz="1200" b="0" i="0" u="none" strike="noStrike" cap="none">
              <a:solidFill>
                <a:schemeClr val="tx1">
                  <a:lumMod val="50000"/>
                  <a:lumOff val="50000"/>
                </a:schemeClr>
              </a:solidFill>
              <a:latin typeface="Calibri"/>
              <a:ea typeface="Gill Sans"/>
              <a:cs typeface="Calibri"/>
              <a:sym typeface="Gill Sans"/>
            </a:rPr>
            <a:t>- Modelo: Desarrollo de Capacidades 2.0 y Sistemas Locales.</a:t>
          </a:r>
        </a:p>
        <a:p>
          <a:pPr marL="0" marR="0" indent="0" algn="l" defTabSz="914378" rtl="0">
            <a:lnSpc>
              <a:spcPct val="100000"/>
            </a:lnSpc>
            <a:spcBef>
              <a:spcPts val="0"/>
            </a:spcBef>
            <a:spcAft>
              <a:spcPts val="0"/>
            </a:spcAft>
            <a:buClr>
              <a:srgbClr val="000000"/>
            </a:buClr>
            <a:buFont typeface="Arial"/>
          </a:pPr>
          <a:endParaRPr lang="es-MX" sz="500" b="0" i="0" u="none" strike="noStrike" cap="none">
            <a:solidFill>
              <a:schemeClr val="tx1">
                <a:lumMod val="50000"/>
                <a:lumOff val="50000"/>
              </a:schemeClr>
            </a:solidFill>
            <a:latin typeface="Calibri"/>
            <a:ea typeface="Gill Sans"/>
            <a:cs typeface="Calibri"/>
            <a:sym typeface="Gill Sans"/>
          </a:endParaRPr>
        </a:p>
        <a:p>
          <a:pPr marL="0" marR="0" indent="0" algn="l" defTabSz="914378" rtl="0">
            <a:lnSpc>
              <a:spcPct val="100000"/>
            </a:lnSpc>
            <a:spcBef>
              <a:spcPts val="0"/>
            </a:spcBef>
            <a:spcAft>
              <a:spcPts val="0"/>
            </a:spcAft>
            <a:buClr>
              <a:srgbClr val="000000"/>
            </a:buClr>
            <a:buFont typeface="Arial"/>
          </a:pPr>
          <a:r>
            <a:rPr lang="es-MX" sz="1200" b="0" i="0" u="none" strike="noStrike" cap="none">
              <a:solidFill>
                <a:schemeClr val="tx1">
                  <a:lumMod val="50000"/>
                  <a:lumOff val="50000"/>
                </a:schemeClr>
              </a:solidFill>
              <a:latin typeface="Calibri"/>
              <a:ea typeface="Gill Sans"/>
              <a:cs typeface="Calibri"/>
              <a:sym typeface="Gill Sans"/>
            </a:rPr>
            <a:t>- Herramientas: Análisis Social del Sistema (SNA) y Mapeo</a:t>
          </a:r>
          <a:r>
            <a:rPr lang="es-MX" sz="1200" b="0" i="0" u="none" strike="noStrike" cap="none" baseline="0">
              <a:solidFill>
                <a:schemeClr val="tx1">
                  <a:lumMod val="50000"/>
                  <a:lumOff val="50000"/>
                </a:schemeClr>
              </a:solidFill>
              <a:latin typeface="Calibri"/>
              <a:ea typeface="Gill Sans"/>
              <a:cs typeface="Calibri"/>
              <a:sym typeface="Gill Sans"/>
            </a:rPr>
            <a:t> de Actores</a:t>
          </a:r>
          <a:endParaRPr lang="es-MX" sz="1200" b="0" i="0" u="none" strike="noStrike" cap="none">
            <a:solidFill>
              <a:schemeClr val="tx1">
                <a:lumMod val="50000"/>
                <a:lumOff val="50000"/>
              </a:schemeClr>
            </a:solidFill>
            <a:latin typeface="Calibri"/>
            <a:ea typeface="Gill Sans"/>
            <a:cs typeface="Calibri"/>
            <a:sym typeface="Gill Sans"/>
          </a:endParaRPr>
        </a:p>
      </xdr:txBody>
    </xdr:sp>
    <xdr:clientData/>
  </xdr:twoCellAnchor>
  <xdr:twoCellAnchor editAs="oneCell">
    <xdr:from>
      <xdr:col>11</xdr:col>
      <xdr:colOff>194734</xdr:colOff>
      <xdr:row>16</xdr:row>
      <xdr:rowOff>127000</xdr:rowOff>
    </xdr:from>
    <xdr:to>
      <xdr:col>19</xdr:col>
      <xdr:colOff>207434</xdr:colOff>
      <xdr:row>26</xdr:row>
      <xdr:rowOff>50800</xdr:rowOff>
    </xdr:to>
    <xdr:pic>
      <xdr:nvPicPr>
        <xdr:cNvPr id="74" name="Google Shape;254;p36">
          <a:extLst>
            <a:ext uri="{FF2B5EF4-FFF2-40B4-BE49-F238E27FC236}">
              <a16:creationId xmlns:a16="http://schemas.microsoft.com/office/drawing/2014/main" id="{00000000-0008-0000-0000-00004A000000}"/>
            </a:ext>
          </a:extLst>
        </xdr:cNvPr>
        <xdr:cNvPicPr preferRelativeResize="0"/>
      </xdr:nvPicPr>
      <xdr:blipFill rotWithShape="1">
        <a:blip xmlns:r="http://schemas.openxmlformats.org/officeDocument/2006/relationships" r:embed="rId43">
          <a:alphaModFix/>
        </a:blip>
        <a:srcRect l="50593" t="49242"/>
        <a:stretch/>
      </xdr:blipFill>
      <xdr:spPr>
        <a:xfrm>
          <a:off x="5439834" y="3238500"/>
          <a:ext cx="4318000" cy="1701800"/>
        </a:xfrm>
        <a:prstGeom prst="rect">
          <a:avLst/>
        </a:prstGeom>
        <a:noFill/>
        <a:ln>
          <a:noFill/>
        </a:ln>
      </xdr:spPr>
    </xdr:pic>
    <xdr:clientData/>
  </xdr:twoCellAnchor>
  <xdr:twoCellAnchor editAs="oneCell">
    <xdr:from>
      <xdr:col>4</xdr:col>
      <xdr:colOff>285756</xdr:colOff>
      <xdr:row>16</xdr:row>
      <xdr:rowOff>127000</xdr:rowOff>
    </xdr:from>
    <xdr:to>
      <xdr:col>11</xdr:col>
      <xdr:colOff>186268</xdr:colOff>
      <xdr:row>26</xdr:row>
      <xdr:rowOff>50800</xdr:rowOff>
    </xdr:to>
    <xdr:pic>
      <xdr:nvPicPr>
        <xdr:cNvPr id="75" name="Google Shape;254;p36">
          <a:extLst>
            <a:ext uri="{FF2B5EF4-FFF2-40B4-BE49-F238E27FC236}">
              <a16:creationId xmlns:a16="http://schemas.microsoft.com/office/drawing/2014/main" id="{00000000-0008-0000-0000-00004B000000}"/>
            </a:ext>
          </a:extLst>
        </xdr:cNvPr>
        <xdr:cNvPicPr preferRelativeResize="0"/>
      </xdr:nvPicPr>
      <xdr:blipFill rotWithShape="1">
        <a:blip xmlns:r="http://schemas.openxmlformats.org/officeDocument/2006/relationships" r:embed="rId43">
          <a:alphaModFix/>
        </a:blip>
        <a:srcRect t="49241" r="49988" b="1"/>
        <a:stretch/>
      </xdr:blipFill>
      <xdr:spPr>
        <a:xfrm>
          <a:off x="1060456" y="3238500"/>
          <a:ext cx="4370912" cy="1701800"/>
        </a:xfrm>
        <a:prstGeom prst="rect">
          <a:avLst/>
        </a:prstGeom>
        <a:noFill/>
        <a:ln>
          <a:noFill/>
        </a:ln>
      </xdr:spPr>
    </xdr:pic>
    <xdr:clientData/>
  </xdr:twoCellAnchor>
  <xdr:twoCellAnchor>
    <xdr:from>
      <xdr:col>7</xdr:col>
      <xdr:colOff>82553</xdr:colOff>
      <xdr:row>19</xdr:row>
      <xdr:rowOff>63500</xdr:rowOff>
    </xdr:from>
    <xdr:to>
      <xdr:col>14</xdr:col>
      <xdr:colOff>247653</xdr:colOff>
      <xdr:row>26</xdr:row>
      <xdr:rowOff>50800</xdr:rowOff>
    </xdr:to>
    <xdr:sp macro="" textlink="">
      <xdr:nvSpPr>
        <xdr:cNvPr id="83" name="CuadroTexto 82">
          <a:extLst>
            <a:ext uri="{FF2B5EF4-FFF2-40B4-BE49-F238E27FC236}">
              <a16:creationId xmlns:a16="http://schemas.microsoft.com/office/drawing/2014/main" id="{00000000-0008-0000-0000-000053000000}"/>
            </a:ext>
          </a:extLst>
        </xdr:cNvPr>
        <xdr:cNvSpPr txBox="1"/>
      </xdr:nvSpPr>
      <xdr:spPr>
        <a:xfrm>
          <a:off x="3422653" y="3708400"/>
          <a:ext cx="3721100" cy="1231900"/>
        </a:xfrm>
        <a:prstGeom prst="rect">
          <a:avLst/>
        </a:prstGeom>
        <a:solidFill>
          <a:schemeClr val="bg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lang="es-ES" sz="1100">
            <a:ln>
              <a:noFill/>
            </a:ln>
          </a:endParaRPr>
        </a:p>
      </xdr:txBody>
    </xdr:sp>
    <xdr:clientData/>
  </xdr:twoCellAnchor>
  <xdr:twoCellAnchor editAs="oneCell">
    <xdr:from>
      <xdr:col>10</xdr:col>
      <xdr:colOff>469900</xdr:colOff>
      <xdr:row>21</xdr:row>
      <xdr:rowOff>114300</xdr:rowOff>
    </xdr:from>
    <xdr:to>
      <xdr:col>12</xdr:col>
      <xdr:colOff>0</xdr:colOff>
      <xdr:row>26</xdr:row>
      <xdr:rowOff>50800</xdr:rowOff>
    </xdr:to>
    <xdr:pic>
      <xdr:nvPicPr>
        <xdr:cNvPr id="84" name="Google Shape;254;p36">
          <a:extLst>
            <a:ext uri="{FF2B5EF4-FFF2-40B4-BE49-F238E27FC236}">
              <a16:creationId xmlns:a16="http://schemas.microsoft.com/office/drawing/2014/main" id="{00000000-0008-0000-0000-000054000000}"/>
            </a:ext>
          </a:extLst>
        </xdr:cNvPr>
        <xdr:cNvPicPr preferRelativeResize="0"/>
      </xdr:nvPicPr>
      <xdr:blipFill rotWithShape="1">
        <a:blip xmlns:r="http://schemas.openxmlformats.org/officeDocument/2006/relationships" r:embed="rId43">
          <a:alphaModFix/>
        </a:blip>
        <a:srcRect l="29378" t="75378" r="59869"/>
        <a:stretch/>
      </xdr:blipFill>
      <xdr:spPr>
        <a:xfrm>
          <a:off x="4953000" y="4114800"/>
          <a:ext cx="939800" cy="825500"/>
        </a:xfrm>
        <a:prstGeom prst="rect">
          <a:avLst/>
        </a:prstGeom>
        <a:noFill/>
        <a:ln>
          <a:noFill/>
        </a:ln>
      </xdr:spPr>
    </xdr:pic>
    <xdr:clientData/>
  </xdr:twoCellAnchor>
  <xdr:twoCellAnchor editAs="oneCell">
    <xdr:from>
      <xdr:col>11</xdr:col>
      <xdr:colOff>148168</xdr:colOff>
      <xdr:row>16</xdr:row>
      <xdr:rowOff>127001</xdr:rowOff>
    </xdr:from>
    <xdr:to>
      <xdr:col>11</xdr:col>
      <xdr:colOff>207434</xdr:colOff>
      <xdr:row>21</xdr:row>
      <xdr:rowOff>132504</xdr:rowOff>
    </xdr:to>
    <xdr:pic>
      <xdr:nvPicPr>
        <xdr:cNvPr id="85" name="Google Shape;254;p36">
          <a:extLst>
            <a:ext uri="{FF2B5EF4-FFF2-40B4-BE49-F238E27FC236}">
              <a16:creationId xmlns:a16="http://schemas.microsoft.com/office/drawing/2014/main" id="{00000000-0008-0000-0000-000055000000}"/>
            </a:ext>
          </a:extLst>
        </xdr:cNvPr>
        <xdr:cNvPicPr preferRelativeResize="0"/>
      </xdr:nvPicPr>
      <xdr:blipFill rotWithShape="1">
        <a:blip xmlns:r="http://schemas.openxmlformats.org/officeDocument/2006/relationships" r:embed="rId43">
          <a:alphaModFix/>
        </a:blip>
        <a:srcRect l="34637" t="63983" r="64840" b="21914"/>
        <a:stretch/>
      </xdr:blipFill>
      <xdr:spPr>
        <a:xfrm>
          <a:off x="5393268" y="3238501"/>
          <a:ext cx="59266" cy="894503"/>
        </a:xfrm>
        <a:prstGeom prst="rect">
          <a:avLst/>
        </a:prstGeom>
        <a:noFill/>
        <a:ln>
          <a:noFill/>
        </a:ln>
      </xdr:spPr>
    </xdr:pic>
    <xdr:clientData/>
  </xdr:twoCellAnchor>
  <xdr:twoCellAnchor>
    <xdr:from>
      <xdr:col>16</xdr:col>
      <xdr:colOff>266700</xdr:colOff>
      <xdr:row>68</xdr:row>
      <xdr:rowOff>12700</xdr:rowOff>
    </xdr:from>
    <xdr:to>
      <xdr:col>20</xdr:col>
      <xdr:colOff>552400</xdr:colOff>
      <xdr:row>69</xdr:row>
      <xdr:rowOff>177225</xdr:rowOff>
    </xdr:to>
    <xdr:sp macro="" textlink="">
      <xdr:nvSpPr>
        <xdr:cNvPr id="87" name="Forma libre 86">
          <a:hlinkClick xmlns:r="http://schemas.openxmlformats.org/officeDocument/2006/relationships" r:id="rId44"/>
          <a:extLst>
            <a:ext uri="{FF2B5EF4-FFF2-40B4-BE49-F238E27FC236}">
              <a16:creationId xmlns:a16="http://schemas.microsoft.com/office/drawing/2014/main" id="{00000000-0008-0000-0000-000057000000}"/>
            </a:ext>
          </a:extLst>
        </xdr:cNvPr>
        <xdr:cNvSpPr/>
      </xdr:nvSpPr>
      <xdr:spPr>
        <a:xfrm>
          <a:off x="8039100" y="18122900"/>
          <a:ext cx="2343100" cy="355025"/>
        </a:xfrm>
        <a:custGeom>
          <a:avLst/>
          <a:gdLst>
            <a:gd name="connsiteX0" fmla="*/ 0 w 2263150"/>
            <a:gd name="connsiteY0" fmla="*/ 83752 h 502413"/>
            <a:gd name="connsiteX1" fmla="*/ 83752 w 2263150"/>
            <a:gd name="connsiteY1" fmla="*/ 0 h 502413"/>
            <a:gd name="connsiteX2" fmla="*/ 2179398 w 2263150"/>
            <a:gd name="connsiteY2" fmla="*/ 0 h 502413"/>
            <a:gd name="connsiteX3" fmla="*/ 2263150 w 2263150"/>
            <a:gd name="connsiteY3" fmla="*/ 83752 h 502413"/>
            <a:gd name="connsiteX4" fmla="*/ 2263150 w 2263150"/>
            <a:gd name="connsiteY4" fmla="*/ 418661 h 502413"/>
            <a:gd name="connsiteX5" fmla="*/ 2179398 w 2263150"/>
            <a:gd name="connsiteY5" fmla="*/ 502413 h 502413"/>
            <a:gd name="connsiteX6" fmla="*/ 83752 w 2263150"/>
            <a:gd name="connsiteY6" fmla="*/ 502413 h 502413"/>
            <a:gd name="connsiteX7" fmla="*/ 0 w 2263150"/>
            <a:gd name="connsiteY7" fmla="*/ 418661 h 502413"/>
            <a:gd name="connsiteX8" fmla="*/ 0 w 2263150"/>
            <a:gd name="connsiteY8" fmla="*/ 83752 h 502413"/>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Lst>
          <a:rect l="l" t="t" r="r" b="b"/>
          <a:pathLst>
            <a:path w="2263150" h="502413">
              <a:moveTo>
                <a:pt x="0" y="83752"/>
              </a:moveTo>
              <a:cubicBezTo>
                <a:pt x="0" y="37497"/>
                <a:pt x="37497" y="0"/>
                <a:pt x="83752" y="0"/>
              </a:cubicBezTo>
              <a:lnTo>
                <a:pt x="2179398" y="0"/>
              </a:lnTo>
              <a:cubicBezTo>
                <a:pt x="2225653" y="0"/>
                <a:pt x="2263150" y="37497"/>
                <a:pt x="2263150" y="83752"/>
              </a:cubicBezTo>
              <a:lnTo>
                <a:pt x="2263150" y="418661"/>
              </a:lnTo>
              <a:cubicBezTo>
                <a:pt x="2263150" y="464916"/>
                <a:pt x="2225653" y="502413"/>
                <a:pt x="2179398" y="502413"/>
              </a:cubicBezTo>
              <a:lnTo>
                <a:pt x="83752" y="502413"/>
              </a:lnTo>
              <a:cubicBezTo>
                <a:pt x="37497" y="502413"/>
                <a:pt x="0" y="464916"/>
                <a:pt x="0" y="418661"/>
              </a:cubicBezTo>
              <a:lnTo>
                <a:pt x="0" y="83752"/>
              </a:lnTo>
              <a:close/>
            </a:path>
          </a:pathLst>
        </a:custGeom>
        <a:solidFill>
          <a:srgbClr val="F2F2F2"/>
        </a:solidFill>
      </xdr:spPr>
      <xdr:style>
        <a:lnRef idx="2">
          <a:schemeClr val="accent1"/>
        </a:lnRef>
        <a:fillRef idx="1">
          <a:schemeClr val="lt1"/>
        </a:fillRef>
        <a:effectRef idx="0">
          <a:schemeClr val="accent1"/>
        </a:effectRef>
        <a:fontRef idx="minor">
          <a:schemeClr val="dk1"/>
        </a:fontRef>
      </xdr:style>
      <xdr:txBody>
        <a:bodyPr spcFirstLastPara="0" vert="horz" wrap="square" lIns="36000" tIns="72000" rIns="36000" bIns="72000" numCol="1" spcCol="1270" anchor="ctr" anchorCtr="0">
          <a:noAutofit/>
        </a:bodyPr>
        <a:lstStyle>
          <a:defPPr>
            <a:defRPr lang="en-US"/>
          </a:defPPr>
          <a:lvl1pPr algn="l" rtl="0" eaLnBrk="0" fontAlgn="base" hangingPunct="0">
            <a:spcBef>
              <a:spcPct val="0"/>
            </a:spcBef>
            <a:spcAft>
              <a:spcPct val="0"/>
            </a:spcAft>
            <a:defRPr sz="2800" kern="1200">
              <a:solidFill>
                <a:schemeClr val="lt1"/>
              </a:solidFill>
              <a:latin typeface="+mn-lt"/>
              <a:ea typeface="+mn-ea"/>
              <a:cs typeface="+mn-cs"/>
            </a:defRPr>
          </a:lvl1pPr>
          <a:lvl2pPr marL="457200" algn="l" rtl="0" eaLnBrk="0" fontAlgn="base" hangingPunct="0">
            <a:spcBef>
              <a:spcPct val="0"/>
            </a:spcBef>
            <a:spcAft>
              <a:spcPct val="0"/>
            </a:spcAft>
            <a:defRPr sz="2800" kern="1200">
              <a:solidFill>
                <a:schemeClr val="lt1"/>
              </a:solidFill>
              <a:latin typeface="+mn-lt"/>
              <a:ea typeface="+mn-ea"/>
              <a:cs typeface="+mn-cs"/>
            </a:defRPr>
          </a:lvl2pPr>
          <a:lvl3pPr marL="914400" algn="l" rtl="0" eaLnBrk="0" fontAlgn="base" hangingPunct="0">
            <a:spcBef>
              <a:spcPct val="0"/>
            </a:spcBef>
            <a:spcAft>
              <a:spcPct val="0"/>
            </a:spcAft>
            <a:defRPr sz="2800" kern="1200">
              <a:solidFill>
                <a:schemeClr val="lt1"/>
              </a:solidFill>
              <a:latin typeface="+mn-lt"/>
              <a:ea typeface="+mn-ea"/>
              <a:cs typeface="+mn-cs"/>
            </a:defRPr>
          </a:lvl3pPr>
          <a:lvl4pPr marL="1371600" algn="l" rtl="0" eaLnBrk="0" fontAlgn="base" hangingPunct="0">
            <a:spcBef>
              <a:spcPct val="0"/>
            </a:spcBef>
            <a:spcAft>
              <a:spcPct val="0"/>
            </a:spcAft>
            <a:defRPr sz="2800" kern="1200">
              <a:solidFill>
                <a:schemeClr val="lt1"/>
              </a:solidFill>
              <a:latin typeface="+mn-lt"/>
              <a:ea typeface="+mn-ea"/>
              <a:cs typeface="+mn-cs"/>
            </a:defRPr>
          </a:lvl4pPr>
          <a:lvl5pPr marL="1828800" algn="l" rtl="0" eaLnBrk="0" fontAlgn="base" hangingPunct="0">
            <a:spcBef>
              <a:spcPct val="0"/>
            </a:spcBef>
            <a:spcAft>
              <a:spcPct val="0"/>
            </a:spcAft>
            <a:defRPr sz="2800" kern="1200">
              <a:solidFill>
                <a:schemeClr val="lt1"/>
              </a:solidFill>
              <a:latin typeface="+mn-lt"/>
              <a:ea typeface="+mn-ea"/>
              <a:cs typeface="+mn-cs"/>
            </a:defRPr>
          </a:lvl5pPr>
          <a:lvl6pPr marL="2286000" algn="l" defTabSz="914400" rtl="0" eaLnBrk="1" latinLnBrk="0" hangingPunct="1">
            <a:defRPr sz="2800" kern="1200">
              <a:solidFill>
                <a:schemeClr val="lt1"/>
              </a:solidFill>
              <a:latin typeface="+mn-lt"/>
              <a:ea typeface="+mn-ea"/>
              <a:cs typeface="+mn-cs"/>
            </a:defRPr>
          </a:lvl6pPr>
          <a:lvl7pPr marL="2743200" algn="l" defTabSz="914400" rtl="0" eaLnBrk="1" latinLnBrk="0" hangingPunct="1">
            <a:defRPr sz="2800" kern="1200">
              <a:solidFill>
                <a:schemeClr val="lt1"/>
              </a:solidFill>
              <a:latin typeface="+mn-lt"/>
              <a:ea typeface="+mn-ea"/>
              <a:cs typeface="+mn-cs"/>
            </a:defRPr>
          </a:lvl7pPr>
          <a:lvl8pPr marL="3200400" algn="l" defTabSz="914400" rtl="0" eaLnBrk="1" latinLnBrk="0" hangingPunct="1">
            <a:defRPr sz="2800" kern="1200">
              <a:solidFill>
                <a:schemeClr val="lt1"/>
              </a:solidFill>
              <a:latin typeface="+mn-lt"/>
              <a:ea typeface="+mn-ea"/>
              <a:cs typeface="+mn-cs"/>
            </a:defRPr>
          </a:lvl8pPr>
          <a:lvl9pPr marL="3657600" algn="l" defTabSz="914400" rtl="0" eaLnBrk="1" latinLnBrk="0" hangingPunct="1">
            <a:defRPr sz="2800" kern="1200">
              <a:solidFill>
                <a:schemeClr val="lt1"/>
              </a:solidFill>
              <a:latin typeface="+mn-lt"/>
              <a:ea typeface="+mn-ea"/>
              <a:cs typeface="+mn-cs"/>
            </a:defRPr>
          </a:lvl9pPr>
        </a:lstStyle>
        <a:p>
          <a:pPr marL="457200" lvl="1" indent="0" algn="l" defTabSz="933450" rtl="0" eaLnBrk="0" fontAlgn="base" hangingPunct="0">
            <a:lnSpc>
              <a:spcPct val="90000"/>
            </a:lnSpc>
            <a:spcBef>
              <a:spcPct val="0"/>
            </a:spcBef>
            <a:spcAft>
              <a:spcPct val="35000"/>
            </a:spcAft>
          </a:pPr>
          <a:r>
            <a:rPr lang="es-ES" sz="1400" b="1" kern="1200">
              <a:solidFill>
                <a:srgbClr val="7F7F7F"/>
              </a:solidFill>
              <a:latin typeface="+mn-lt"/>
              <a:ea typeface="+mn-ea"/>
              <a:cs typeface="+mn-cs"/>
            </a:rPr>
            <a:t>5</a:t>
          </a:r>
          <a:r>
            <a:rPr lang="es-ES" sz="1400" b="1" kern="1200" baseline="0">
              <a:solidFill>
                <a:srgbClr val="7F7F7F"/>
              </a:solidFill>
              <a:latin typeface="+mn-lt"/>
              <a:ea typeface="+mn-ea"/>
              <a:cs typeface="+mn-cs"/>
            </a:rPr>
            <a:t> R´s</a:t>
          </a:r>
          <a:endParaRPr lang="es-ES" sz="1400" b="1" kern="1200">
            <a:solidFill>
              <a:srgbClr val="7F7F7F"/>
            </a:solidFill>
            <a:latin typeface="+mn-lt"/>
            <a:ea typeface="+mn-ea"/>
            <a:cs typeface="+mn-cs"/>
          </a:endParaRPr>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38100</xdr:colOff>
      <xdr:row>0</xdr:row>
      <xdr:rowOff>0</xdr:rowOff>
    </xdr:from>
    <xdr:to>
      <xdr:col>2</xdr:col>
      <xdr:colOff>2870200</xdr:colOff>
      <xdr:row>4</xdr:row>
      <xdr:rowOff>79880</xdr:rowOff>
    </xdr:to>
    <xdr:pic>
      <xdr:nvPicPr>
        <xdr:cNvPr id="3" name="Picture 1" descr="Resultado de imagen para logo usaid">
          <a:extLst>
            <a:ext uri="{FF2B5EF4-FFF2-40B4-BE49-F238E27FC236}">
              <a16:creationId xmlns:a16="http://schemas.microsoft.com/office/drawing/2014/main" id="{00000000-0008-0000-02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0"/>
          <a:ext cx="3111500" cy="1159380"/>
        </a:xfrm>
        <a:prstGeom prst="rect">
          <a:avLst/>
        </a:prstGeom>
        <a:noFill/>
        <a:extLst>
          <a:ext uri="{909E8E84-426E-40dd-AFC4-6F175D3DCCD1}">
            <a14:hiddenFill xmlns:a14="http://schemas.microsoft.com/office/drawing/2010/main" xmlns="">
              <a:solidFill>
                <a:srgbClr val="FFFFFF"/>
              </a:solidFill>
            </a14:hiddenFill>
          </a:ext>
        </a:extLst>
      </xdr:spPr>
    </xdr:pic>
    <xdr:clientData/>
  </xdr:twoCellAnchor>
  <xdr:twoCellAnchor>
    <xdr:from>
      <xdr:col>2</xdr:col>
      <xdr:colOff>8132112</xdr:colOff>
      <xdr:row>11</xdr:row>
      <xdr:rowOff>38100</xdr:rowOff>
    </xdr:from>
    <xdr:to>
      <xdr:col>4</xdr:col>
      <xdr:colOff>1830</xdr:colOff>
      <xdr:row>13</xdr:row>
      <xdr:rowOff>50799</xdr:rowOff>
    </xdr:to>
    <xdr:grpSp>
      <xdr:nvGrpSpPr>
        <xdr:cNvPr id="4" name="Agrupar 3">
          <a:hlinkClick xmlns:r="http://schemas.openxmlformats.org/officeDocument/2006/relationships" r:id="rId2"/>
          <a:extLst>
            <a:ext uri="{FF2B5EF4-FFF2-40B4-BE49-F238E27FC236}">
              <a16:creationId xmlns:a16="http://schemas.microsoft.com/office/drawing/2014/main" id="{00000000-0008-0000-0200-000004000000}"/>
            </a:ext>
          </a:extLst>
        </xdr:cNvPr>
        <xdr:cNvGrpSpPr/>
      </xdr:nvGrpSpPr>
      <xdr:grpSpPr>
        <a:xfrm>
          <a:off x="8443262" y="12750800"/>
          <a:ext cx="797818" cy="406399"/>
          <a:chOff x="12324554" y="48477"/>
          <a:chExt cx="1453168" cy="813914"/>
        </a:xfrm>
      </xdr:grpSpPr>
      <xdr:sp macro="" textlink="">
        <xdr:nvSpPr>
          <xdr:cNvPr id="5" name="Rectángulo redondeado 4">
            <a:extLst>
              <a:ext uri="{FF2B5EF4-FFF2-40B4-BE49-F238E27FC236}">
                <a16:creationId xmlns:a16="http://schemas.microsoft.com/office/drawing/2014/main" id="{00000000-0008-0000-0200-000005000000}"/>
              </a:ext>
            </a:extLst>
          </xdr:cNvPr>
          <xdr:cNvSpPr/>
        </xdr:nvSpPr>
        <xdr:spPr>
          <a:xfrm flipH="1">
            <a:off x="12324554" y="48477"/>
            <a:ext cx="670483" cy="813914"/>
          </a:xfrm>
          <a:prstGeom prst="roundRect">
            <a:avLst>
              <a:gd name="adj" fmla="val 16670"/>
            </a:avLst>
          </a:prstGeom>
          <a:blipFill>
            <a:blip xmlns:r="http://schemas.openxmlformats.org/officeDocument/2006/relationships" r:embed="rId3">
              <a:grayscl/>
              <a:extLst>
                <a:ext uri="{28A0092B-C50C-407E-A947-70E740481C1C}">
                  <a14:useLocalDpi xmlns:a14="http://schemas.microsoft.com/office/drawing/2010/main" val="0"/>
                </a:ext>
              </a:extLst>
            </a:blip>
            <a:srcRect/>
            <a:stretch>
              <a:fillRect l="-1000" r="-1000"/>
            </a:stretch>
          </a:blipFill>
        </xdr:spPr>
        <xdr:style>
          <a:lnRef idx="0">
            <a:schemeClr val="lt1">
              <a:hueOff val="0"/>
              <a:satOff val="0"/>
              <a:lumOff val="0"/>
              <a:alphaOff val="0"/>
            </a:schemeClr>
          </a:lnRef>
          <a:fillRef idx="3">
            <a:scrgbClr r="0" g="0" b="0"/>
          </a:fillRef>
          <a:effectRef idx="2">
            <a:schemeClr val="accent1">
              <a:hueOff val="0"/>
              <a:satOff val="0"/>
              <a:lumOff val="0"/>
              <a:alphaOff val="0"/>
            </a:schemeClr>
          </a:effectRef>
          <a:fontRef idx="minor">
            <a:schemeClr val="lt1"/>
          </a:fontRef>
        </xdr:style>
        <xdr:txBody>
          <a:bodyPr/>
          <a:lstStyle/>
          <a:p>
            <a:pPr algn="r"/>
            <a:endParaRPr lang="es-ES"/>
          </a:p>
        </xdr:txBody>
      </xdr:sp>
      <xdr:sp macro="" textlink="">
        <xdr:nvSpPr>
          <xdr:cNvPr id="6" name="Rectángulo redondeado 5">
            <a:extLst>
              <a:ext uri="{FF2B5EF4-FFF2-40B4-BE49-F238E27FC236}">
                <a16:creationId xmlns:a16="http://schemas.microsoft.com/office/drawing/2014/main" id="{00000000-0008-0000-0200-000006000000}"/>
              </a:ext>
            </a:extLst>
          </xdr:cNvPr>
          <xdr:cNvSpPr/>
        </xdr:nvSpPr>
        <xdr:spPr>
          <a:xfrm>
            <a:off x="12953999" y="103311"/>
            <a:ext cx="823723" cy="675027"/>
          </a:xfrm>
          <a:prstGeom prst="roundRect">
            <a:avLst>
              <a:gd name="adj" fmla="val 16670"/>
            </a:avLst>
          </a:prstGeom>
          <a:solidFill>
            <a:schemeClr val="tx1"/>
          </a:solidFill>
        </xdr:spPr>
        <xdr:style>
          <a:lnRef idx="1">
            <a:schemeClr val="lt1">
              <a:hueOff val="0"/>
              <a:satOff val="0"/>
              <a:lumOff val="0"/>
              <a:alphaOff val="0"/>
            </a:schemeClr>
          </a:lnRef>
          <a:fillRef idx="3">
            <a:schemeClr val="accent1">
              <a:hueOff val="0"/>
              <a:satOff val="0"/>
              <a:lumOff val="0"/>
              <a:alphaOff val="0"/>
            </a:schemeClr>
          </a:fillRef>
          <a:effectRef idx="2">
            <a:schemeClr val="accent1">
              <a:hueOff val="0"/>
              <a:satOff val="0"/>
              <a:lumOff val="0"/>
              <a:alphaOff val="0"/>
            </a:schemeClr>
          </a:effectRef>
          <a:fontRef idx="minor">
            <a:schemeClr val="lt1"/>
          </a:fontRef>
        </xdr:style>
        <xdr:txBody>
          <a:bodyPr anchor="ctr"/>
          <a:lstStyle/>
          <a:p>
            <a:pPr algn="r"/>
            <a:r>
              <a:rPr lang="es-ES" sz="1000" b="0"/>
              <a:t>Inicio</a:t>
            </a:r>
          </a:p>
        </xdr:txBody>
      </xdr:sp>
    </xdr:grpSp>
    <xdr:clientData/>
  </xdr:twoCellAnchor>
  <xdr:twoCellAnchor>
    <xdr:from>
      <xdr:col>4</xdr:col>
      <xdr:colOff>12700</xdr:colOff>
      <xdr:row>0</xdr:row>
      <xdr:rowOff>25400</xdr:rowOff>
    </xdr:from>
    <xdr:to>
      <xdr:col>5</xdr:col>
      <xdr:colOff>73918</xdr:colOff>
      <xdr:row>2</xdr:row>
      <xdr:rowOff>63499</xdr:rowOff>
    </xdr:to>
    <xdr:grpSp>
      <xdr:nvGrpSpPr>
        <xdr:cNvPr id="7" name="Agrupar 6">
          <a:hlinkClick xmlns:r="http://schemas.openxmlformats.org/officeDocument/2006/relationships" r:id="rId4"/>
          <a:extLst>
            <a:ext uri="{FF2B5EF4-FFF2-40B4-BE49-F238E27FC236}">
              <a16:creationId xmlns:a16="http://schemas.microsoft.com/office/drawing/2014/main" id="{00000000-0008-0000-0200-000007000000}"/>
            </a:ext>
          </a:extLst>
        </xdr:cNvPr>
        <xdr:cNvGrpSpPr/>
      </xdr:nvGrpSpPr>
      <xdr:grpSpPr>
        <a:xfrm>
          <a:off x="9251950" y="25400"/>
          <a:ext cx="829568" cy="406399"/>
          <a:chOff x="12324554" y="48477"/>
          <a:chExt cx="1453168" cy="813914"/>
        </a:xfrm>
      </xdr:grpSpPr>
      <xdr:sp macro="" textlink="">
        <xdr:nvSpPr>
          <xdr:cNvPr id="8" name="Rectángulo redondeado 7">
            <a:extLst>
              <a:ext uri="{FF2B5EF4-FFF2-40B4-BE49-F238E27FC236}">
                <a16:creationId xmlns:a16="http://schemas.microsoft.com/office/drawing/2014/main" id="{00000000-0008-0000-0200-000008000000}"/>
              </a:ext>
            </a:extLst>
          </xdr:cNvPr>
          <xdr:cNvSpPr/>
        </xdr:nvSpPr>
        <xdr:spPr>
          <a:xfrm flipH="1">
            <a:off x="12324554" y="48477"/>
            <a:ext cx="670483" cy="813914"/>
          </a:xfrm>
          <a:prstGeom prst="roundRect">
            <a:avLst>
              <a:gd name="adj" fmla="val 16670"/>
            </a:avLst>
          </a:prstGeom>
          <a:blipFill>
            <a:blip xmlns:r="http://schemas.openxmlformats.org/officeDocument/2006/relationships" r:embed="rId3">
              <a:grayscl/>
              <a:extLst>
                <a:ext uri="{28A0092B-C50C-407E-A947-70E740481C1C}">
                  <a14:useLocalDpi xmlns:a14="http://schemas.microsoft.com/office/drawing/2010/main" val="0"/>
                </a:ext>
              </a:extLst>
            </a:blip>
            <a:srcRect/>
            <a:stretch>
              <a:fillRect l="-1000" r="-1000"/>
            </a:stretch>
          </a:blipFill>
        </xdr:spPr>
        <xdr:style>
          <a:lnRef idx="0">
            <a:schemeClr val="lt1">
              <a:hueOff val="0"/>
              <a:satOff val="0"/>
              <a:lumOff val="0"/>
              <a:alphaOff val="0"/>
            </a:schemeClr>
          </a:lnRef>
          <a:fillRef idx="3">
            <a:scrgbClr r="0" g="0" b="0"/>
          </a:fillRef>
          <a:effectRef idx="2">
            <a:schemeClr val="accent1">
              <a:hueOff val="0"/>
              <a:satOff val="0"/>
              <a:lumOff val="0"/>
              <a:alphaOff val="0"/>
            </a:schemeClr>
          </a:effectRef>
          <a:fontRef idx="minor">
            <a:schemeClr val="lt1"/>
          </a:fontRef>
        </xdr:style>
        <xdr:txBody>
          <a:bodyPr/>
          <a:lstStyle/>
          <a:p>
            <a:pPr algn="r"/>
            <a:endParaRPr lang="es-ES"/>
          </a:p>
        </xdr:txBody>
      </xdr:sp>
      <xdr:sp macro="" textlink="">
        <xdr:nvSpPr>
          <xdr:cNvPr id="9" name="Rectángulo redondeado 8">
            <a:extLst>
              <a:ext uri="{FF2B5EF4-FFF2-40B4-BE49-F238E27FC236}">
                <a16:creationId xmlns:a16="http://schemas.microsoft.com/office/drawing/2014/main" id="{00000000-0008-0000-0200-000009000000}"/>
              </a:ext>
            </a:extLst>
          </xdr:cNvPr>
          <xdr:cNvSpPr/>
        </xdr:nvSpPr>
        <xdr:spPr>
          <a:xfrm>
            <a:off x="12953999" y="103311"/>
            <a:ext cx="823723" cy="675027"/>
          </a:xfrm>
          <a:prstGeom prst="roundRect">
            <a:avLst>
              <a:gd name="adj" fmla="val 16670"/>
            </a:avLst>
          </a:prstGeom>
          <a:solidFill>
            <a:schemeClr val="tx1"/>
          </a:solidFill>
        </xdr:spPr>
        <xdr:style>
          <a:lnRef idx="1">
            <a:schemeClr val="lt1">
              <a:hueOff val="0"/>
              <a:satOff val="0"/>
              <a:lumOff val="0"/>
              <a:alphaOff val="0"/>
            </a:schemeClr>
          </a:lnRef>
          <a:fillRef idx="3">
            <a:schemeClr val="accent1">
              <a:hueOff val="0"/>
              <a:satOff val="0"/>
              <a:lumOff val="0"/>
              <a:alphaOff val="0"/>
            </a:schemeClr>
          </a:fillRef>
          <a:effectRef idx="2">
            <a:schemeClr val="accent1">
              <a:hueOff val="0"/>
              <a:satOff val="0"/>
              <a:lumOff val="0"/>
              <a:alphaOff val="0"/>
            </a:schemeClr>
          </a:effectRef>
          <a:fontRef idx="minor">
            <a:schemeClr val="lt1"/>
          </a:fontRef>
        </xdr:style>
        <xdr:txBody>
          <a:bodyPr anchor="ctr"/>
          <a:lstStyle/>
          <a:p>
            <a:pPr algn="r"/>
            <a:r>
              <a:rPr lang="es-ES" sz="1000" b="0"/>
              <a:t>Inicio</a:t>
            </a:r>
          </a:p>
        </xdr:txBody>
      </xdr:sp>
    </xdr:grpSp>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25400</xdr:colOff>
      <xdr:row>0</xdr:row>
      <xdr:rowOff>0</xdr:rowOff>
    </xdr:from>
    <xdr:to>
      <xdr:col>3</xdr:col>
      <xdr:colOff>1181100</xdr:colOff>
      <xdr:row>4</xdr:row>
      <xdr:rowOff>194180</xdr:rowOff>
    </xdr:to>
    <xdr:pic>
      <xdr:nvPicPr>
        <xdr:cNvPr id="3" name="Picture 1" descr="Resultado de imagen para logo usaid">
          <a:extLst>
            <a:ext uri="{FF2B5EF4-FFF2-40B4-BE49-F238E27FC236}">
              <a16:creationId xmlns:a16="http://schemas.microsoft.com/office/drawing/2014/main" id="{00000000-0008-0000-03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1300" y="0"/>
          <a:ext cx="3111500" cy="1159380"/>
        </a:xfrm>
        <a:prstGeom prst="rect">
          <a:avLst/>
        </a:prstGeom>
        <a:noFill/>
        <a:extLst>
          <a:ext uri="{909E8E84-426E-40dd-AFC4-6F175D3DCCD1}">
            <a14:hiddenFill xmlns:a14="http://schemas.microsoft.com/office/drawing/2010/main" xmlns="">
              <a:solidFill>
                <a:srgbClr val="FFFFFF"/>
              </a:solidFill>
            </a14:hiddenFill>
          </a:ext>
        </a:extLst>
      </xdr:spPr>
    </xdr:pic>
    <xdr:clientData/>
  </xdr:twoCellAnchor>
  <xdr:twoCellAnchor>
    <xdr:from>
      <xdr:col>5</xdr:col>
      <xdr:colOff>914400</xdr:colOff>
      <xdr:row>40</xdr:row>
      <xdr:rowOff>50800</xdr:rowOff>
    </xdr:from>
    <xdr:to>
      <xdr:col>7</xdr:col>
      <xdr:colOff>23118</xdr:colOff>
      <xdr:row>41</xdr:row>
      <xdr:rowOff>203199</xdr:rowOff>
    </xdr:to>
    <xdr:grpSp>
      <xdr:nvGrpSpPr>
        <xdr:cNvPr id="4" name="Agrupar 3">
          <a:hlinkClick xmlns:r="http://schemas.openxmlformats.org/officeDocument/2006/relationships" r:id="rId2"/>
          <a:extLst>
            <a:ext uri="{FF2B5EF4-FFF2-40B4-BE49-F238E27FC236}">
              <a16:creationId xmlns:a16="http://schemas.microsoft.com/office/drawing/2014/main" id="{00000000-0008-0000-0300-000004000000}"/>
            </a:ext>
          </a:extLst>
        </xdr:cNvPr>
        <xdr:cNvGrpSpPr/>
      </xdr:nvGrpSpPr>
      <xdr:grpSpPr>
        <a:xfrm>
          <a:off x="7004050" y="11277600"/>
          <a:ext cx="747018" cy="400049"/>
          <a:chOff x="12324554" y="48477"/>
          <a:chExt cx="1453168" cy="813914"/>
        </a:xfrm>
      </xdr:grpSpPr>
      <xdr:sp macro="" textlink="">
        <xdr:nvSpPr>
          <xdr:cNvPr id="5" name="Rectángulo redondeado 4">
            <a:extLst>
              <a:ext uri="{FF2B5EF4-FFF2-40B4-BE49-F238E27FC236}">
                <a16:creationId xmlns:a16="http://schemas.microsoft.com/office/drawing/2014/main" id="{00000000-0008-0000-0300-000005000000}"/>
              </a:ext>
            </a:extLst>
          </xdr:cNvPr>
          <xdr:cNvSpPr/>
        </xdr:nvSpPr>
        <xdr:spPr>
          <a:xfrm flipH="1">
            <a:off x="12324554" y="48477"/>
            <a:ext cx="670483" cy="813914"/>
          </a:xfrm>
          <a:prstGeom prst="roundRect">
            <a:avLst>
              <a:gd name="adj" fmla="val 16670"/>
            </a:avLst>
          </a:prstGeom>
          <a:blipFill>
            <a:blip xmlns:r="http://schemas.openxmlformats.org/officeDocument/2006/relationships" r:embed="rId3">
              <a:grayscl/>
              <a:extLst>
                <a:ext uri="{28A0092B-C50C-407E-A947-70E740481C1C}">
                  <a14:useLocalDpi xmlns:a14="http://schemas.microsoft.com/office/drawing/2010/main" val="0"/>
                </a:ext>
              </a:extLst>
            </a:blip>
            <a:srcRect/>
            <a:stretch>
              <a:fillRect l="-1000" r="-1000"/>
            </a:stretch>
          </a:blipFill>
        </xdr:spPr>
        <xdr:style>
          <a:lnRef idx="0">
            <a:schemeClr val="lt1">
              <a:hueOff val="0"/>
              <a:satOff val="0"/>
              <a:lumOff val="0"/>
              <a:alphaOff val="0"/>
            </a:schemeClr>
          </a:lnRef>
          <a:fillRef idx="3">
            <a:scrgbClr r="0" g="0" b="0"/>
          </a:fillRef>
          <a:effectRef idx="2">
            <a:schemeClr val="accent1">
              <a:hueOff val="0"/>
              <a:satOff val="0"/>
              <a:lumOff val="0"/>
              <a:alphaOff val="0"/>
            </a:schemeClr>
          </a:effectRef>
          <a:fontRef idx="minor">
            <a:schemeClr val="lt1"/>
          </a:fontRef>
        </xdr:style>
        <xdr:txBody>
          <a:bodyPr/>
          <a:lstStyle/>
          <a:p>
            <a:pPr algn="r"/>
            <a:endParaRPr lang="es-ES"/>
          </a:p>
        </xdr:txBody>
      </xdr:sp>
      <xdr:sp macro="" textlink="">
        <xdr:nvSpPr>
          <xdr:cNvPr id="6" name="Rectángulo redondeado 5">
            <a:extLst>
              <a:ext uri="{FF2B5EF4-FFF2-40B4-BE49-F238E27FC236}">
                <a16:creationId xmlns:a16="http://schemas.microsoft.com/office/drawing/2014/main" id="{00000000-0008-0000-0300-000006000000}"/>
              </a:ext>
            </a:extLst>
          </xdr:cNvPr>
          <xdr:cNvSpPr/>
        </xdr:nvSpPr>
        <xdr:spPr>
          <a:xfrm>
            <a:off x="12953999" y="103311"/>
            <a:ext cx="823723" cy="675027"/>
          </a:xfrm>
          <a:prstGeom prst="roundRect">
            <a:avLst>
              <a:gd name="adj" fmla="val 16670"/>
            </a:avLst>
          </a:prstGeom>
          <a:solidFill>
            <a:schemeClr val="tx1"/>
          </a:solidFill>
        </xdr:spPr>
        <xdr:style>
          <a:lnRef idx="1">
            <a:schemeClr val="lt1">
              <a:hueOff val="0"/>
              <a:satOff val="0"/>
              <a:lumOff val="0"/>
              <a:alphaOff val="0"/>
            </a:schemeClr>
          </a:lnRef>
          <a:fillRef idx="3">
            <a:schemeClr val="accent1">
              <a:hueOff val="0"/>
              <a:satOff val="0"/>
              <a:lumOff val="0"/>
              <a:alphaOff val="0"/>
            </a:schemeClr>
          </a:fillRef>
          <a:effectRef idx="2">
            <a:schemeClr val="accent1">
              <a:hueOff val="0"/>
              <a:satOff val="0"/>
              <a:lumOff val="0"/>
              <a:alphaOff val="0"/>
            </a:schemeClr>
          </a:effectRef>
          <a:fontRef idx="minor">
            <a:schemeClr val="lt1"/>
          </a:fontRef>
        </xdr:style>
        <xdr:txBody>
          <a:bodyPr anchor="ctr"/>
          <a:lstStyle/>
          <a:p>
            <a:pPr algn="r"/>
            <a:r>
              <a:rPr lang="es-ES" sz="1000" b="0"/>
              <a:t>Inicio</a:t>
            </a:r>
          </a:p>
        </xdr:txBody>
      </xdr:sp>
    </xdr:grpSp>
    <xdr:clientData/>
  </xdr:twoCellAnchor>
  <xdr:twoCellAnchor>
    <xdr:from>
      <xdr:col>7</xdr:col>
      <xdr:colOff>0</xdr:colOff>
      <xdr:row>0</xdr:row>
      <xdr:rowOff>50800</xdr:rowOff>
    </xdr:from>
    <xdr:to>
      <xdr:col>7</xdr:col>
      <xdr:colOff>899418</xdr:colOff>
      <xdr:row>1</xdr:row>
      <xdr:rowOff>203199</xdr:rowOff>
    </xdr:to>
    <xdr:grpSp>
      <xdr:nvGrpSpPr>
        <xdr:cNvPr id="7" name="Agrupar 6">
          <a:hlinkClick xmlns:r="http://schemas.openxmlformats.org/officeDocument/2006/relationships" r:id="rId4"/>
          <a:extLst>
            <a:ext uri="{FF2B5EF4-FFF2-40B4-BE49-F238E27FC236}">
              <a16:creationId xmlns:a16="http://schemas.microsoft.com/office/drawing/2014/main" id="{00000000-0008-0000-0300-000007000000}"/>
            </a:ext>
          </a:extLst>
        </xdr:cNvPr>
        <xdr:cNvGrpSpPr/>
      </xdr:nvGrpSpPr>
      <xdr:grpSpPr>
        <a:xfrm>
          <a:off x="7727950" y="50800"/>
          <a:ext cx="899418" cy="393699"/>
          <a:chOff x="12324554" y="48477"/>
          <a:chExt cx="1453168" cy="813914"/>
        </a:xfrm>
      </xdr:grpSpPr>
      <xdr:sp macro="" textlink="">
        <xdr:nvSpPr>
          <xdr:cNvPr id="8" name="Rectángulo redondeado 7">
            <a:extLst>
              <a:ext uri="{FF2B5EF4-FFF2-40B4-BE49-F238E27FC236}">
                <a16:creationId xmlns:a16="http://schemas.microsoft.com/office/drawing/2014/main" id="{00000000-0008-0000-0300-000008000000}"/>
              </a:ext>
            </a:extLst>
          </xdr:cNvPr>
          <xdr:cNvSpPr/>
        </xdr:nvSpPr>
        <xdr:spPr>
          <a:xfrm flipH="1">
            <a:off x="12324554" y="48477"/>
            <a:ext cx="670483" cy="813914"/>
          </a:xfrm>
          <a:prstGeom prst="roundRect">
            <a:avLst>
              <a:gd name="adj" fmla="val 16670"/>
            </a:avLst>
          </a:prstGeom>
          <a:blipFill>
            <a:blip xmlns:r="http://schemas.openxmlformats.org/officeDocument/2006/relationships" r:embed="rId3">
              <a:grayscl/>
              <a:extLst>
                <a:ext uri="{28A0092B-C50C-407E-A947-70E740481C1C}">
                  <a14:useLocalDpi xmlns:a14="http://schemas.microsoft.com/office/drawing/2010/main" val="0"/>
                </a:ext>
              </a:extLst>
            </a:blip>
            <a:srcRect/>
            <a:stretch>
              <a:fillRect l="-1000" r="-1000"/>
            </a:stretch>
          </a:blipFill>
        </xdr:spPr>
        <xdr:style>
          <a:lnRef idx="0">
            <a:schemeClr val="lt1">
              <a:hueOff val="0"/>
              <a:satOff val="0"/>
              <a:lumOff val="0"/>
              <a:alphaOff val="0"/>
            </a:schemeClr>
          </a:lnRef>
          <a:fillRef idx="3">
            <a:scrgbClr r="0" g="0" b="0"/>
          </a:fillRef>
          <a:effectRef idx="2">
            <a:schemeClr val="accent1">
              <a:hueOff val="0"/>
              <a:satOff val="0"/>
              <a:lumOff val="0"/>
              <a:alphaOff val="0"/>
            </a:schemeClr>
          </a:effectRef>
          <a:fontRef idx="minor">
            <a:schemeClr val="lt1"/>
          </a:fontRef>
        </xdr:style>
        <xdr:txBody>
          <a:bodyPr/>
          <a:lstStyle/>
          <a:p>
            <a:pPr algn="r"/>
            <a:endParaRPr lang="es-ES"/>
          </a:p>
        </xdr:txBody>
      </xdr:sp>
      <xdr:sp macro="" textlink="">
        <xdr:nvSpPr>
          <xdr:cNvPr id="9" name="Rectángulo redondeado 8">
            <a:extLst>
              <a:ext uri="{FF2B5EF4-FFF2-40B4-BE49-F238E27FC236}">
                <a16:creationId xmlns:a16="http://schemas.microsoft.com/office/drawing/2014/main" id="{00000000-0008-0000-0300-000009000000}"/>
              </a:ext>
            </a:extLst>
          </xdr:cNvPr>
          <xdr:cNvSpPr/>
        </xdr:nvSpPr>
        <xdr:spPr>
          <a:xfrm>
            <a:off x="12953999" y="103311"/>
            <a:ext cx="823723" cy="675027"/>
          </a:xfrm>
          <a:prstGeom prst="roundRect">
            <a:avLst>
              <a:gd name="adj" fmla="val 16670"/>
            </a:avLst>
          </a:prstGeom>
          <a:solidFill>
            <a:schemeClr val="tx1"/>
          </a:solidFill>
        </xdr:spPr>
        <xdr:style>
          <a:lnRef idx="1">
            <a:schemeClr val="lt1">
              <a:hueOff val="0"/>
              <a:satOff val="0"/>
              <a:lumOff val="0"/>
              <a:alphaOff val="0"/>
            </a:schemeClr>
          </a:lnRef>
          <a:fillRef idx="3">
            <a:schemeClr val="accent1">
              <a:hueOff val="0"/>
              <a:satOff val="0"/>
              <a:lumOff val="0"/>
              <a:alphaOff val="0"/>
            </a:schemeClr>
          </a:fillRef>
          <a:effectRef idx="2">
            <a:schemeClr val="accent1">
              <a:hueOff val="0"/>
              <a:satOff val="0"/>
              <a:lumOff val="0"/>
              <a:alphaOff val="0"/>
            </a:schemeClr>
          </a:effectRef>
          <a:fontRef idx="minor">
            <a:schemeClr val="lt1"/>
          </a:fontRef>
        </xdr:style>
        <xdr:txBody>
          <a:bodyPr anchor="ctr"/>
          <a:lstStyle/>
          <a:p>
            <a:pPr algn="r"/>
            <a:r>
              <a:rPr lang="es-ES" sz="1000" b="0"/>
              <a:t>Inicio</a:t>
            </a:r>
          </a:p>
        </xdr:txBody>
      </xdr:sp>
    </xdr:grpSp>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2857500</xdr:colOff>
      <xdr:row>4</xdr:row>
      <xdr:rowOff>189562</xdr:rowOff>
    </xdr:to>
    <xdr:pic>
      <xdr:nvPicPr>
        <xdr:cNvPr id="3" name="Picture 1" descr="Resultado de imagen para logo usaid">
          <a:extLst>
            <a:ext uri="{FF2B5EF4-FFF2-40B4-BE49-F238E27FC236}">
              <a16:creationId xmlns:a16="http://schemas.microsoft.com/office/drawing/2014/main" id="{00000000-0008-0000-04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0"/>
          <a:ext cx="3111500" cy="1159380"/>
        </a:xfrm>
        <a:prstGeom prst="rect">
          <a:avLst/>
        </a:prstGeom>
        <a:noFill/>
        <a:extLst>
          <a:ext uri="{909E8E84-426E-40dd-AFC4-6F175D3DCCD1}">
            <a14:hiddenFill xmlns:a14="http://schemas.microsoft.com/office/drawing/2010/main" xmlns="">
              <a:solidFill>
                <a:srgbClr val="FFFFFF"/>
              </a:solidFill>
            </a14:hiddenFill>
          </a:ext>
        </a:extLst>
      </xdr:spPr>
    </xdr:pic>
    <xdr:clientData/>
  </xdr:twoCellAnchor>
  <xdr:twoCellAnchor>
    <xdr:from>
      <xdr:col>2</xdr:col>
      <xdr:colOff>23088</xdr:colOff>
      <xdr:row>9</xdr:row>
      <xdr:rowOff>11531</xdr:rowOff>
    </xdr:from>
    <xdr:to>
      <xdr:col>2</xdr:col>
      <xdr:colOff>922506</xdr:colOff>
      <xdr:row>9</xdr:row>
      <xdr:rowOff>405230</xdr:rowOff>
    </xdr:to>
    <xdr:grpSp>
      <xdr:nvGrpSpPr>
        <xdr:cNvPr id="4" name="Agrupar 3">
          <a:hlinkClick xmlns:r="http://schemas.openxmlformats.org/officeDocument/2006/relationships" r:id="rId2"/>
          <a:extLst>
            <a:ext uri="{FF2B5EF4-FFF2-40B4-BE49-F238E27FC236}">
              <a16:creationId xmlns:a16="http://schemas.microsoft.com/office/drawing/2014/main" id="{00000000-0008-0000-0400-000004000000}"/>
            </a:ext>
          </a:extLst>
        </xdr:cNvPr>
        <xdr:cNvGrpSpPr/>
      </xdr:nvGrpSpPr>
      <xdr:grpSpPr>
        <a:xfrm>
          <a:off x="8570188" y="6285331"/>
          <a:ext cx="899418" cy="393699"/>
          <a:chOff x="12324554" y="48477"/>
          <a:chExt cx="1453168" cy="813914"/>
        </a:xfrm>
      </xdr:grpSpPr>
      <xdr:sp macro="" textlink="">
        <xdr:nvSpPr>
          <xdr:cNvPr id="5" name="Rectángulo redondeado 4">
            <a:extLst>
              <a:ext uri="{FF2B5EF4-FFF2-40B4-BE49-F238E27FC236}">
                <a16:creationId xmlns:a16="http://schemas.microsoft.com/office/drawing/2014/main" id="{00000000-0008-0000-0400-000005000000}"/>
              </a:ext>
            </a:extLst>
          </xdr:cNvPr>
          <xdr:cNvSpPr/>
        </xdr:nvSpPr>
        <xdr:spPr>
          <a:xfrm flipH="1">
            <a:off x="12324554" y="48477"/>
            <a:ext cx="670483" cy="813914"/>
          </a:xfrm>
          <a:prstGeom prst="roundRect">
            <a:avLst>
              <a:gd name="adj" fmla="val 16670"/>
            </a:avLst>
          </a:prstGeom>
          <a:blipFill>
            <a:blip xmlns:r="http://schemas.openxmlformats.org/officeDocument/2006/relationships" r:embed="rId3">
              <a:grayscl/>
              <a:extLst>
                <a:ext uri="{28A0092B-C50C-407E-A947-70E740481C1C}">
                  <a14:useLocalDpi xmlns:a14="http://schemas.microsoft.com/office/drawing/2010/main" val="0"/>
                </a:ext>
              </a:extLst>
            </a:blip>
            <a:srcRect/>
            <a:stretch>
              <a:fillRect l="-1000" r="-1000"/>
            </a:stretch>
          </a:blipFill>
        </xdr:spPr>
        <xdr:style>
          <a:lnRef idx="0">
            <a:schemeClr val="lt1">
              <a:hueOff val="0"/>
              <a:satOff val="0"/>
              <a:lumOff val="0"/>
              <a:alphaOff val="0"/>
            </a:schemeClr>
          </a:lnRef>
          <a:fillRef idx="3">
            <a:scrgbClr r="0" g="0" b="0"/>
          </a:fillRef>
          <a:effectRef idx="2">
            <a:schemeClr val="accent1">
              <a:hueOff val="0"/>
              <a:satOff val="0"/>
              <a:lumOff val="0"/>
              <a:alphaOff val="0"/>
            </a:schemeClr>
          </a:effectRef>
          <a:fontRef idx="minor">
            <a:schemeClr val="lt1"/>
          </a:fontRef>
        </xdr:style>
        <xdr:txBody>
          <a:bodyPr/>
          <a:lstStyle/>
          <a:p>
            <a:pPr algn="r"/>
            <a:endParaRPr lang="es-ES"/>
          </a:p>
        </xdr:txBody>
      </xdr:sp>
      <xdr:sp macro="" textlink="">
        <xdr:nvSpPr>
          <xdr:cNvPr id="6" name="Rectángulo redondeado 5">
            <a:extLst>
              <a:ext uri="{FF2B5EF4-FFF2-40B4-BE49-F238E27FC236}">
                <a16:creationId xmlns:a16="http://schemas.microsoft.com/office/drawing/2014/main" id="{00000000-0008-0000-0400-000006000000}"/>
              </a:ext>
            </a:extLst>
          </xdr:cNvPr>
          <xdr:cNvSpPr/>
        </xdr:nvSpPr>
        <xdr:spPr>
          <a:xfrm>
            <a:off x="12953999" y="103311"/>
            <a:ext cx="823723" cy="675027"/>
          </a:xfrm>
          <a:prstGeom prst="roundRect">
            <a:avLst>
              <a:gd name="adj" fmla="val 16670"/>
            </a:avLst>
          </a:prstGeom>
          <a:solidFill>
            <a:schemeClr val="tx1"/>
          </a:solidFill>
        </xdr:spPr>
        <xdr:style>
          <a:lnRef idx="1">
            <a:schemeClr val="lt1">
              <a:hueOff val="0"/>
              <a:satOff val="0"/>
              <a:lumOff val="0"/>
              <a:alphaOff val="0"/>
            </a:schemeClr>
          </a:lnRef>
          <a:fillRef idx="3">
            <a:schemeClr val="accent1">
              <a:hueOff val="0"/>
              <a:satOff val="0"/>
              <a:lumOff val="0"/>
              <a:alphaOff val="0"/>
            </a:schemeClr>
          </a:fillRef>
          <a:effectRef idx="2">
            <a:schemeClr val="accent1">
              <a:hueOff val="0"/>
              <a:satOff val="0"/>
              <a:lumOff val="0"/>
              <a:alphaOff val="0"/>
            </a:schemeClr>
          </a:effectRef>
          <a:fontRef idx="minor">
            <a:schemeClr val="lt1"/>
          </a:fontRef>
        </xdr:style>
        <xdr:txBody>
          <a:bodyPr anchor="ctr"/>
          <a:lstStyle/>
          <a:p>
            <a:pPr algn="r"/>
            <a:r>
              <a:rPr lang="es-ES" sz="1000" b="0"/>
              <a:t>Inicio</a:t>
            </a:r>
          </a:p>
        </xdr:txBody>
      </xdr:sp>
    </xdr:grpSp>
    <xdr:clientData/>
  </xdr:twoCellAnchor>
  <xdr:twoCellAnchor>
    <xdr:from>
      <xdr:col>2</xdr:col>
      <xdr:colOff>23090</xdr:colOff>
      <xdr:row>21</xdr:row>
      <xdr:rowOff>242441</xdr:rowOff>
    </xdr:from>
    <xdr:to>
      <xdr:col>2</xdr:col>
      <xdr:colOff>922508</xdr:colOff>
      <xdr:row>22</xdr:row>
      <xdr:rowOff>382140</xdr:rowOff>
    </xdr:to>
    <xdr:grpSp>
      <xdr:nvGrpSpPr>
        <xdr:cNvPr id="16" name="Agrupar 15">
          <a:hlinkClick xmlns:r="http://schemas.openxmlformats.org/officeDocument/2006/relationships" r:id="rId4"/>
          <a:extLst>
            <a:ext uri="{FF2B5EF4-FFF2-40B4-BE49-F238E27FC236}">
              <a16:creationId xmlns:a16="http://schemas.microsoft.com/office/drawing/2014/main" id="{00000000-0008-0000-0400-000010000000}"/>
            </a:ext>
          </a:extLst>
        </xdr:cNvPr>
        <xdr:cNvGrpSpPr/>
      </xdr:nvGrpSpPr>
      <xdr:grpSpPr>
        <a:xfrm>
          <a:off x="8570190" y="31408241"/>
          <a:ext cx="899418" cy="393699"/>
          <a:chOff x="12324554" y="48477"/>
          <a:chExt cx="1453168" cy="813914"/>
        </a:xfrm>
      </xdr:grpSpPr>
      <xdr:sp macro="" textlink="">
        <xdr:nvSpPr>
          <xdr:cNvPr id="17" name="Rectángulo redondeado 16">
            <a:extLst>
              <a:ext uri="{FF2B5EF4-FFF2-40B4-BE49-F238E27FC236}">
                <a16:creationId xmlns:a16="http://schemas.microsoft.com/office/drawing/2014/main" id="{00000000-0008-0000-0400-000011000000}"/>
              </a:ext>
            </a:extLst>
          </xdr:cNvPr>
          <xdr:cNvSpPr/>
        </xdr:nvSpPr>
        <xdr:spPr>
          <a:xfrm flipH="1">
            <a:off x="12324554" y="48477"/>
            <a:ext cx="670483" cy="813914"/>
          </a:xfrm>
          <a:prstGeom prst="roundRect">
            <a:avLst>
              <a:gd name="adj" fmla="val 16670"/>
            </a:avLst>
          </a:prstGeom>
          <a:blipFill>
            <a:blip xmlns:r="http://schemas.openxmlformats.org/officeDocument/2006/relationships" r:embed="rId3">
              <a:grayscl/>
              <a:extLst>
                <a:ext uri="{28A0092B-C50C-407E-A947-70E740481C1C}">
                  <a14:useLocalDpi xmlns:a14="http://schemas.microsoft.com/office/drawing/2010/main" val="0"/>
                </a:ext>
              </a:extLst>
            </a:blip>
            <a:srcRect/>
            <a:stretch>
              <a:fillRect l="-1000" r="-1000"/>
            </a:stretch>
          </a:blipFill>
        </xdr:spPr>
        <xdr:style>
          <a:lnRef idx="0">
            <a:schemeClr val="lt1">
              <a:hueOff val="0"/>
              <a:satOff val="0"/>
              <a:lumOff val="0"/>
              <a:alphaOff val="0"/>
            </a:schemeClr>
          </a:lnRef>
          <a:fillRef idx="3">
            <a:scrgbClr r="0" g="0" b="0"/>
          </a:fillRef>
          <a:effectRef idx="2">
            <a:schemeClr val="accent1">
              <a:hueOff val="0"/>
              <a:satOff val="0"/>
              <a:lumOff val="0"/>
              <a:alphaOff val="0"/>
            </a:schemeClr>
          </a:effectRef>
          <a:fontRef idx="minor">
            <a:schemeClr val="lt1"/>
          </a:fontRef>
        </xdr:style>
        <xdr:txBody>
          <a:bodyPr/>
          <a:lstStyle/>
          <a:p>
            <a:pPr algn="r"/>
            <a:endParaRPr lang="es-ES"/>
          </a:p>
        </xdr:txBody>
      </xdr:sp>
      <xdr:sp macro="" textlink="">
        <xdr:nvSpPr>
          <xdr:cNvPr id="18" name="Rectángulo redondeado 17">
            <a:extLst>
              <a:ext uri="{FF2B5EF4-FFF2-40B4-BE49-F238E27FC236}">
                <a16:creationId xmlns:a16="http://schemas.microsoft.com/office/drawing/2014/main" id="{00000000-0008-0000-0400-000012000000}"/>
              </a:ext>
            </a:extLst>
          </xdr:cNvPr>
          <xdr:cNvSpPr/>
        </xdr:nvSpPr>
        <xdr:spPr>
          <a:xfrm>
            <a:off x="12953999" y="103311"/>
            <a:ext cx="823723" cy="675027"/>
          </a:xfrm>
          <a:prstGeom prst="roundRect">
            <a:avLst>
              <a:gd name="adj" fmla="val 16670"/>
            </a:avLst>
          </a:prstGeom>
          <a:solidFill>
            <a:schemeClr val="tx1"/>
          </a:solidFill>
        </xdr:spPr>
        <xdr:style>
          <a:lnRef idx="1">
            <a:schemeClr val="lt1">
              <a:hueOff val="0"/>
              <a:satOff val="0"/>
              <a:lumOff val="0"/>
              <a:alphaOff val="0"/>
            </a:schemeClr>
          </a:lnRef>
          <a:fillRef idx="3">
            <a:schemeClr val="accent1">
              <a:hueOff val="0"/>
              <a:satOff val="0"/>
              <a:lumOff val="0"/>
              <a:alphaOff val="0"/>
            </a:schemeClr>
          </a:fillRef>
          <a:effectRef idx="2">
            <a:schemeClr val="accent1">
              <a:hueOff val="0"/>
              <a:satOff val="0"/>
              <a:lumOff val="0"/>
              <a:alphaOff val="0"/>
            </a:schemeClr>
          </a:effectRef>
          <a:fontRef idx="minor">
            <a:schemeClr val="lt1"/>
          </a:fontRef>
        </xdr:style>
        <xdr:txBody>
          <a:bodyPr anchor="ctr"/>
          <a:lstStyle/>
          <a:p>
            <a:pPr algn="r"/>
            <a:r>
              <a:rPr lang="es-ES" sz="1000" b="0"/>
              <a:t>Inicio</a:t>
            </a:r>
          </a:p>
        </xdr:txBody>
      </xdr:sp>
    </xdr:grpSp>
    <xdr:clientData/>
  </xdr:twoCellAnchor>
  <xdr:twoCellAnchor>
    <xdr:from>
      <xdr:col>2</xdr:col>
      <xdr:colOff>23090</xdr:colOff>
      <xdr:row>6</xdr:row>
      <xdr:rowOff>0</xdr:rowOff>
    </xdr:from>
    <xdr:to>
      <xdr:col>2</xdr:col>
      <xdr:colOff>922508</xdr:colOff>
      <xdr:row>6</xdr:row>
      <xdr:rowOff>393699</xdr:rowOff>
    </xdr:to>
    <xdr:grpSp>
      <xdr:nvGrpSpPr>
        <xdr:cNvPr id="19" name="Agrupar 18">
          <a:hlinkClick xmlns:r="http://schemas.openxmlformats.org/officeDocument/2006/relationships" r:id="rId5"/>
          <a:extLst>
            <a:ext uri="{FF2B5EF4-FFF2-40B4-BE49-F238E27FC236}">
              <a16:creationId xmlns:a16="http://schemas.microsoft.com/office/drawing/2014/main" id="{00000000-0008-0000-0400-000013000000}"/>
            </a:ext>
          </a:extLst>
        </xdr:cNvPr>
        <xdr:cNvGrpSpPr/>
      </xdr:nvGrpSpPr>
      <xdr:grpSpPr>
        <a:xfrm>
          <a:off x="8570190" y="2057400"/>
          <a:ext cx="899418" cy="393699"/>
          <a:chOff x="12324554" y="48477"/>
          <a:chExt cx="1453168" cy="813914"/>
        </a:xfrm>
      </xdr:grpSpPr>
      <xdr:sp macro="" textlink="">
        <xdr:nvSpPr>
          <xdr:cNvPr id="20" name="Rectángulo redondeado 19">
            <a:extLst>
              <a:ext uri="{FF2B5EF4-FFF2-40B4-BE49-F238E27FC236}">
                <a16:creationId xmlns:a16="http://schemas.microsoft.com/office/drawing/2014/main" id="{00000000-0008-0000-0400-000014000000}"/>
              </a:ext>
            </a:extLst>
          </xdr:cNvPr>
          <xdr:cNvSpPr/>
        </xdr:nvSpPr>
        <xdr:spPr>
          <a:xfrm flipH="1">
            <a:off x="12324554" y="48477"/>
            <a:ext cx="670483" cy="813914"/>
          </a:xfrm>
          <a:prstGeom prst="roundRect">
            <a:avLst>
              <a:gd name="adj" fmla="val 16670"/>
            </a:avLst>
          </a:prstGeom>
          <a:blipFill>
            <a:blip xmlns:r="http://schemas.openxmlformats.org/officeDocument/2006/relationships" r:embed="rId3">
              <a:grayscl/>
              <a:extLst>
                <a:ext uri="{28A0092B-C50C-407E-A947-70E740481C1C}">
                  <a14:useLocalDpi xmlns:a14="http://schemas.microsoft.com/office/drawing/2010/main" val="0"/>
                </a:ext>
              </a:extLst>
            </a:blip>
            <a:srcRect/>
            <a:stretch>
              <a:fillRect l="-1000" r="-1000"/>
            </a:stretch>
          </a:blipFill>
        </xdr:spPr>
        <xdr:style>
          <a:lnRef idx="0">
            <a:schemeClr val="lt1">
              <a:hueOff val="0"/>
              <a:satOff val="0"/>
              <a:lumOff val="0"/>
              <a:alphaOff val="0"/>
            </a:schemeClr>
          </a:lnRef>
          <a:fillRef idx="3">
            <a:scrgbClr r="0" g="0" b="0"/>
          </a:fillRef>
          <a:effectRef idx="2">
            <a:schemeClr val="accent1">
              <a:hueOff val="0"/>
              <a:satOff val="0"/>
              <a:lumOff val="0"/>
              <a:alphaOff val="0"/>
            </a:schemeClr>
          </a:effectRef>
          <a:fontRef idx="minor">
            <a:schemeClr val="lt1"/>
          </a:fontRef>
        </xdr:style>
        <xdr:txBody>
          <a:bodyPr/>
          <a:lstStyle/>
          <a:p>
            <a:pPr algn="r"/>
            <a:endParaRPr lang="es-ES"/>
          </a:p>
        </xdr:txBody>
      </xdr:sp>
      <xdr:sp macro="" textlink="">
        <xdr:nvSpPr>
          <xdr:cNvPr id="21" name="Rectángulo redondeado 20">
            <a:extLst>
              <a:ext uri="{FF2B5EF4-FFF2-40B4-BE49-F238E27FC236}">
                <a16:creationId xmlns:a16="http://schemas.microsoft.com/office/drawing/2014/main" id="{00000000-0008-0000-0400-000015000000}"/>
              </a:ext>
            </a:extLst>
          </xdr:cNvPr>
          <xdr:cNvSpPr/>
        </xdr:nvSpPr>
        <xdr:spPr>
          <a:xfrm>
            <a:off x="12953999" y="103311"/>
            <a:ext cx="823723" cy="675027"/>
          </a:xfrm>
          <a:prstGeom prst="roundRect">
            <a:avLst>
              <a:gd name="adj" fmla="val 16670"/>
            </a:avLst>
          </a:prstGeom>
          <a:solidFill>
            <a:schemeClr val="tx1"/>
          </a:solidFill>
        </xdr:spPr>
        <xdr:style>
          <a:lnRef idx="1">
            <a:schemeClr val="lt1">
              <a:hueOff val="0"/>
              <a:satOff val="0"/>
              <a:lumOff val="0"/>
              <a:alphaOff val="0"/>
            </a:schemeClr>
          </a:lnRef>
          <a:fillRef idx="3">
            <a:schemeClr val="accent1">
              <a:hueOff val="0"/>
              <a:satOff val="0"/>
              <a:lumOff val="0"/>
              <a:alphaOff val="0"/>
            </a:schemeClr>
          </a:fillRef>
          <a:effectRef idx="2">
            <a:schemeClr val="accent1">
              <a:hueOff val="0"/>
              <a:satOff val="0"/>
              <a:lumOff val="0"/>
              <a:alphaOff val="0"/>
            </a:schemeClr>
          </a:effectRef>
          <a:fontRef idx="minor">
            <a:schemeClr val="lt1"/>
          </a:fontRef>
        </xdr:style>
        <xdr:txBody>
          <a:bodyPr anchor="ctr"/>
          <a:lstStyle/>
          <a:p>
            <a:pPr algn="r"/>
            <a:r>
              <a:rPr lang="es-ES" sz="1000" b="0"/>
              <a:t>Inicio</a:t>
            </a:r>
          </a:p>
        </xdr:txBody>
      </xdr:sp>
    </xdr:grpSp>
    <xdr:clientData/>
  </xdr:twoCellAnchor>
  <xdr:twoCellAnchor>
    <xdr:from>
      <xdr:col>2</xdr:col>
      <xdr:colOff>0</xdr:colOff>
      <xdr:row>27</xdr:row>
      <xdr:rowOff>0</xdr:rowOff>
    </xdr:from>
    <xdr:to>
      <xdr:col>2</xdr:col>
      <xdr:colOff>899418</xdr:colOff>
      <xdr:row>27</xdr:row>
      <xdr:rowOff>393699</xdr:rowOff>
    </xdr:to>
    <xdr:grpSp>
      <xdr:nvGrpSpPr>
        <xdr:cNvPr id="22" name="Agrupar 21">
          <a:hlinkClick xmlns:r="http://schemas.openxmlformats.org/officeDocument/2006/relationships" r:id="rId6"/>
          <a:extLst>
            <a:ext uri="{FF2B5EF4-FFF2-40B4-BE49-F238E27FC236}">
              <a16:creationId xmlns:a16="http://schemas.microsoft.com/office/drawing/2014/main" id="{00000000-0008-0000-0400-000016000000}"/>
            </a:ext>
          </a:extLst>
        </xdr:cNvPr>
        <xdr:cNvGrpSpPr/>
      </xdr:nvGrpSpPr>
      <xdr:grpSpPr>
        <a:xfrm>
          <a:off x="8547100" y="37160200"/>
          <a:ext cx="899418" cy="393699"/>
          <a:chOff x="12324554" y="48477"/>
          <a:chExt cx="1453168" cy="813914"/>
        </a:xfrm>
      </xdr:grpSpPr>
      <xdr:sp macro="" textlink="">
        <xdr:nvSpPr>
          <xdr:cNvPr id="23" name="Rectángulo redondeado 22">
            <a:extLst>
              <a:ext uri="{FF2B5EF4-FFF2-40B4-BE49-F238E27FC236}">
                <a16:creationId xmlns:a16="http://schemas.microsoft.com/office/drawing/2014/main" id="{00000000-0008-0000-0400-000017000000}"/>
              </a:ext>
            </a:extLst>
          </xdr:cNvPr>
          <xdr:cNvSpPr/>
        </xdr:nvSpPr>
        <xdr:spPr>
          <a:xfrm flipH="1">
            <a:off x="12324554" y="48477"/>
            <a:ext cx="670483" cy="813914"/>
          </a:xfrm>
          <a:prstGeom prst="roundRect">
            <a:avLst>
              <a:gd name="adj" fmla="val 16670"/>
            </a:avLst>
          </a:prstGeom>
          <a:blipFill>
            <a:blip xmlns:r="http://schemas.openxmlformats.org/officeDocument/2006/relationships" r:embed="rId3">
              <a:grayscl/>
              <a:extLst>
                <a:ext uri="{28A0092B-C50C-407E-A947-70E740481C1C}">
                  <a14:useLocalDpi xmlns:a14="http://schemas.microsoft.com/office/drawing/2010/main" val="0"/>
                </a:ext>
              </a:extLst>
            </a:blip>
            <a:srcRect/>
            <a:stretch>
              <a:fillRect l="-1000" r="-1000"/>
            </a:stretch>
          </a:blipFill>
        </xdr:spPr>
        <xdr:style>
          <a:lnRef idx="0">
            <a:schemeClr val="lt1">
              <a:hueOff val="0"/>
              <a:satOff val="0"/>
              <a:lumOff val="0"/>
              <a:alphaOff val="0"/>
            </a:schemeClr>
          </a:lnRef>
          <a:fillRef idx="3">
            <a:scrgbClr r="0" g="0" b="0"/>
          </a:fillRef>
          <a:effectRef idx="2">
            <a:schemeClr val="accent1">
              <a:hueOff val="0"/>
              <a:satOff val="0"/>
              <a:lumOff val="0"/>
              <a:alphaOff val="0"/>
            </a:schemeClr>
          </a:effectRef>
          <a:fontRef idx="minor">
            <a:schemeClr val="lt1"/>
          </a:fontRef>
        </xdr:style>
        <xdr:txBody>
          <a:bodyPr/>
          <a:lstStyle/>
          <a:p>
            <a:pPr algn="r"/>
            <a:endParaRPr lang="es-ES"/>
          </a:p>
        </xdr:txBody>
      </xdr:sp>
      <xdr:sp macro="" textlink="">
        <xdr:nvSpPr>
          <xdr:cNvPr id="24" name="Rectángulo redondeado 23">
            <a:extLst>
              <a:ext uri="{FF2B5EF4-FFF2-40B4-BE49-F238E27FC236}">
                <a16:creationId xmlns:a16="http://schemas.microsoft.com/office/drawing/2014/main" id="{00000000-0008-0000-0400-000018000000}"/>
              </a:ext>
            </a:extLst>
          </xdr:cNvPr>
          <xdr:cNvSpPr/>
        </xdr:nvSpPr>
        <xdr:spPr>
          <a:xfrm>
            <a:off x="12953999" y="103311"/>
            <a:ext cx="823723" cy="675027"/>
          </a:xfrm>
          <a:prstGeom prst="roundRect">
            <a:avLst>
              <a:gd name="adj" fmla="val 16670"/>
            </a:avLst>
          </a:prstGeom>
          <a:solidFill>
            <a:schemeClr val="tx1"/>
          </a:solidFill>
        </xdr:spPr>
        <xdr:style>
          <a:lnRef idx="1">
            <a:schemeClr val="lt1">
              <a:hueOff val="0"/>
              <a:satOff val="0"/>
              <a:lumOff val="0"/>
              <a:alphaOff val="0"/>
            </a:schemeClr>
          </a:lnRef>
          <a:fillRef idx="3">
            <a:schemeClr val="accent1">
              <a:hueOff val="0"/>
              <a:satOff val="0"/>
              <a:lumOff val="0"/>
              <a:alphaOff val="0"/>
            </a:schemeClr>
          </a:fillRef>
          <a:effectRef idx="2">
            <a:schemeClr val="accent1">
              <a:hueOff val="0"/>
              <a:satOff val="0"/>
              <a:lumOff val="0"/>
              <a:alphaOff val="0"/>
            </a:schemeClr>
          </a:effectRef>
          <a:fontRef idx="minor">
            <a:schemeClr val="lt1"/>
          </a:fontRef>
        </xdr:style>
        <xdr:txBody>
          <a:bodyPr anchor="ctr"/>
          <a:lstStyle/>
          <a:p>
            <a:pPr algn="r"/>
            <a:r>
              <a:rPr lang="es-ES" sz="1000" b="0"/>
              <a:t>Inicio</a:t>
            </a:r>
          </a:p>
        </xdr:txBody>
      </xdr:sp>
    </xdr:grpSp>
    <xdr:clientData/>
  </xdr:twoCellAnchor>
  <xdr:twoCellAnchor>
    <xdr:from>
      <xdr:col>2</xdr:col>
      <xdr:colOff>34635</xdr:colOff>
      <xdr:row>32</xdr:row>
      <xdr:rowOff>0</xdr:rowOff>
    </xdr:from>
    <xdr:to>
      <xdr:col>2</xdr:col>
      <xdr:colOff>934053</xdr:colOff>
      <xdr:row>32</xdr:row>
      <xdr:rowOff>393699</xdr:rowOff>
    </xdr:to>
    <xdr:grpSp>
      <xdr:nvGrpSpPr>
        <xdr:cNvPr id="25" name="Agrupar 24">
          <a:hlinkClick xmlns:r="http://schemas.openxmlformats.org/officeDocument/2006/relationships" r:id="rId4"/>
          <a:extLst>
            <a:ext uri="{FF2B5EF4-FFF2-40B4-BE49-F238E27FC236}">
              <a16:creationId xmlns:a16="http://schemas.microsoft.com/office/drawing/2014/main" id="{00000000-0008-0000-0400-000019000000}"/>
            </a:ext>
          </a:extLst>
        </xdr:cNvPr>
        <xdr:cNvGrpSpPr/>
      </xdr:nvGrpSpPr>
      <xdr:grpSpPr>
        <a:xfrm>
          <a:off x="8581735" y="45618400"/>
          <a:ext cx="899418" cy="393699"/>
          <a:chOff x="12324554" y="48477"/>
          <a:chExt cx="1453168" cy="813914"/>
        </a:xfrm>
      </xdr:grpSpPr>
      <xdr:sp macro="" textlink="">
        <xdr:nvSpPr>
          <xdr:cNvPr id="26" name="Rectángulo redondeado 25">
            <a:extLst>
              <a:ext uri="{FF2B5EF4-FFF2-40B4-BE49-F238E27FC236}">
                <a16:creationId xmlns:a16="http://schemas.microsoft.com/office/drawing/2014/main" id="{00000000-0008-0000-0400-00001A000000}"/>
              </a:ext>
            </a:extLst>
          </xdr:cNvPr>
          <xdr:cNvSpPr/>
        </xdr:nvSpPr>
        <xdr:spPr>
          <a:xfrm flipH="1">
            <a:off x="12324554" y="48477"/>
            <a:ext cx="670483" cy="813914"/>
          </a:xfrm>
          <a:prstGeom prst="roundRect">
            <a:avLst>
              <a:gd name="adj" fmla="val 16670"/>
            </a:avLst>
          </a:prstGeom>
          <a:blipFill>
            <a:blip xmlns:r="http://schemas.openxmlformats.org/officeDocument/2006/relationships" r:embed="rId3">
              <a:grayscl/>
              <a:extLst>
                <a:ext uri="{28A0092B-C50C-407E-A947-70E740481C1C}">
                  <a14:useLocalDpi xmlns:a14="http://schemas.microsoft.com/office/drawing/2010/main" val="0"/>
                </a:ext>
              </a:extLst>
            </a:blip>
            <a:srcRect/>
            <a:stretch>
              <a:fillRect l="-1000" r="-1000"/>
            </a:stretch>
          </a:blipFill>
        </xdr:spPr>
        <xdr:style>
          <a:lnRef idx="0">
            <a:schemeClr val="lt1">
              <a:hueOff val="0"/>
              <a:satOff val="0"/>
              <a:lumOff val="0"/>
              <a:alphaOff val="0"/>
            </a:schemeClr>
          </a:lnRef>
          <a:fillRef idx="3">
            <a:scrgbClr r="0" g="0" b="0"/>
          </a:fillRef>
          <a:effectRef idx="2">
            <a:schemeClr val="accent1">
              <a:hueOff val="0"/>
              <a:satOff val="0"/>
              <a:lumOff val="0"/>
              <a:alphaOff val="0"/>
            </a:schemeClr>
          </a:effectRef>
          <a:fontRef idx="minor">
            <a:schemeClr val="lt1"/>
          </a:fontRef>
        </xdr:style>
        <xdr:txBody>
          <a:bodyPr/>
          <a:lstStyle/>
          <a:p>
            <a:pPr algn="r"/>
            <a:endParaRPr lang="es-ES"/>
          </a:p>
        </xdr:txBody>
      </xdr:sp>
      <xdr:sp macro="" textlink="">
        <xdr:nvSpPr>
          <xdr:cNvPr id="27" name="Rectángulo redondeado 26">
            <a:extLst>
              <a:ext uri="{FF2B5EF4-FFF2-40B4-BE49-F238E27FC236}">
                <a16:creationId xmlns:a16="http://schemas.microsoft.com/office/drawing/2014/main" id="{00000000-0008-0000-0400-00001B000000}"/>
              </a:ext>
            </a:extLst>
          </xdr:cNvPr>
          <xdr:cNvSpPr/>
        </xdr:nvSpPr>
        <xdr:spPr>
          <a:xfrm>
            <a:off x="12953999" y="103311"/>
            <a:ext cx="823723" cy="675027"/>
          </a:xfrm>
          <a:prstGeom prst="roundRect">
            <a:avLst>
              <a:gd name="adj" fmla="val 16670"/>
            </a:avLst>
          </a:prstGeom>
          <a:solidFill>
            <a:schemeClr val="tx1"/>
          </a:solidFill>
        </xdr:spPr>
        <xdr:style>
          <a:lnRef idx="1">
            <a:schemeClr val="lt1">
              <a:hueOff val="0"/>
              <a:satOff val="0"/>
              <a:lumOff val="0"/>
              <a:alphaOff val="0"/>
            </a:schemeClr>
          </a:lnRef>
          <a:fillRef idx="3">
            <a:schemeClr val="accent1">
              <a:hueOff val="0"/>
              <a:satOff val="0"/>
              <a:lumOff val="0"/>
              <a:alphaOff val="0"/>
            </a:schemeClr>
          </a:fillRef>
          <a:effectRef idx="2">
            <a:schemeClr val="accent1">
              <a:hueOff val="0"/>
              <a:satOff val="0"/>
              <a:lumOff val="0"/>
              <a:alphaOff val="0"/>
            </a:schemeClr>
          </a:effectRef>
          <a:fontRef idx="minor">
            <a:schemeClr val="lt1"/>
          </a:fontRef>
        </xdr:style>
        <xdr:txBody>
          <a:bodyPr anchor="ctr"/>
          <a:lstStyle/>
          <a:p>
            <a:pPr algn="r"/>
            <a:r>
              <a:rPr lang="es-ES" sz="1000" b="0"/>
              <a:t>Inicio</a:t>
            </a:r>
          </a:p>
        </xdr:txBody>
      </xdr:sp>
    </xdr:grpSp>
    <xdr:clientData/>
  </xdr:twoCellAnchor>
  <xdr:twoCellAnchor>
    <xdr:from>
      <xdr:col>2</xdr:col>
      <xdr:colOff>23088</xdr:colOff>
      <xdr:row>13</xdr:row>
      <xdr:rowOff>11531</xdr:rowOff>
    </xdr:from>
    <xdr:to>
      <xdr:col>2</xdr:col>
      <xdr:colOff>922506</xdr:colOff>
      <xdr:row>13</xdr:row>
      <xdr:rowOff>405230</xdr:rowOff>
    </xdr:to>
    <xdr:grpSp>
      <xdr:nvGrpSpPr>
        <xdr:cNvPr id="28" name="Agrupar 27">
          <a:hlinkClick xmlns:r="http://schemas.openxmlformats.org/officeDocument/2006/relationships" r:id="rId2"/>
          <a:extLst>
            <a:ext uri="{FF2B5EF4-FFF2-40B4-BE49-F238E27FC236}">
              <a16:creationId xmlns:a16="http://schemas.microsoft.com/office/drawing/2014/main" id="{00000000-0008-0000-0400-00001C000000}"/>
            </a:ext>
          </a:extLst>
        </xdr:cNvPr>
        <xdr:cNvGrpSpPr/>
      </xdr:nvGrpSpPr>
      <xdr:grpSpPr>
        <a:xfrm>
          <a:off x="8570188" y="14349831"/>
          <a:ext cx="899418" cy="393699"/>
          <a:chOff x="12324554" y="48477"/>
          <a:chExt cx="1453168" cy="813914"/>
        </a:xfrm>
      </xdr:grpSpPr>
      <xdr:sp macro="" textlink="">
        <xdr:nvSpPr>
          <xdr:cNvPr id="29" name="Rectángulo redondeado 28">
            <a:extLst>
              <a:ext uri="{FF2B5EF4-FFF2-40B4-BE49-F238E27FC236}">
                <a16:creationId xmlns:a16="http://schemas.microsoft.com/office/drawing/2014/main" id="{00000000-0008-0000-0400-00001D000000}"/>
              </a:ext>
            </a:extLst>
          </xdr:cNvPr>
          <xdr:cNvSpPr/>
        </xdr:nvSpPr>
        <xdr:spPr>
          <a:xfrm flipH="1">
            <a:off x="12324554" y="48477"/>
            <a:ext cx="670483" cy="813914"/>
          </a:xfrm>
          <a:prstGeom prst="roundRect">
            <a:avLst>
              <a:gd name="adj" fmla="val 16670"/>
            </a:avLst>
          </a:prstGeom>
          <a:blipFill>
            <a:blip xmlns:r="http://schemas.openxmlformats.org/officeDocument/2006/relationships" r:embed="rId3">
              <a:grayscl/>
              <a:extLst>
                <a:ext uri="{28A0092B-C50C-407E-A947-70E740481C1C}">
                  <a14:useLocalDpi xmlns:a14="http://schemas.microsoft.com/office/drawing/2010/main" val="0"/>
                </a:ext>
              </a:extLst>
            </a:blip>
            <a:srcRect/>
            <a:stretch>
              <a:fillRect l="-1000" r="-1000"/>
            </a:stretch>
          </a:blipFill>
        </xdr:spPr>
        <xdr:style>
          <a:lnRef idx="0">
            <a:schemeClr val="lt1">
              <a:hueOff val="0"/>
              <a:satOff val="0"/>
              <a:lumOff val="0"/>
              <a:alphaOff val="0"/>
            </a:schemeClr>
          </a:lnRef>
          <a:fillRef idx="3">
            <a:scrgbClr r="0" g="0" b="0"/>
          </a:fillRef>
          <a:effectRef idx="2">
            <a:schemeClr val="accent1">
              <a:hueOff val="0"/>
              <a:satOff val="0"/>
              <a:lumOff val="0"/>
              <a:alphaOff val="0"/>
            </a:schemeClr>
          </a:effectRef>
          <a:fontRef idx="minor">
            <a:schemeClr val="lt1"/>
          </a:fontRef>
        </xdr:style>
        <xdr:txBody>
          <a:bodyPr/>
          <a:lstStyle/>
          <a:p>
            <a:pPr algn="r"/>
            <a:endParaRPr lang="es-ES"/>
          </a:p>
        </xdr:txBody>
      </xdr:sp>
      <xdr:sp macro="" textlink="">
        <xdr:nvSpPr>
          <xdr:cNvPr id="30" name="Rectángulo redondeado 29">
            <a:extLst>
              <a:ext uri="{FF2B5EF4-FFF2-40B4-BE49-F238E27FC236}">
                <a16:creationId xmlns:a16="http://schemas.microsoft.com/office/drawing/2014/main" id="{00000000-0008-0000-0400-00001E000000}"/>
              </a:ext>
            </a:extLst>
          </xdr:cNvPr>
          <xdr:cNvSpPr/>
        </xdr:nvSpPr>
        <xdr:spPr>
          <a:xfrm>
            <a:off x="12953999" y="103311"/>
            <a:ext cx="823723" cy="675027"/>
          </a:xfrm>
          <a:prstGeom prst="roundRect">
            <a:avLst>
              <a:gd name="adj" fmla="val 16670"/>
            </a:avLst>
          </a:prstGeom>
          <a:solidFill>
            <a:schemeClr val="tx1"/>
          </a:solidFill>
        </xdr:spPr>
        <xdr:style>
          <a:lnRef idx="1">
            <a:schemeClr val="lt1">
              <a:hueOff val="0"/>
              <a:satOff val="0"/>
              <a:lumOff val="0"/>
              <a:alphaOff val="0"/>
            </a:schemeClr>
          </a:lnRef>
          <a:fillRef idx="3">
            <a:schemeClr val="accent1">
              <a:hueOff val="0"/>
              <a:satOff val="0"/>
              <a:lumOff val="0"/>
              <a:alphaOff val="0"/>
            </a:schemeClr>
          </a:fillRef>
          <a:effectRef idx="2">
            <a:schemeClr val="accent1">
              <a:hueOff val="0"/>
              <a:satOff val="0"/>
              <a:lumOff val="0"/>
              <a:alphaOff val="0"/>
            </a:schemeClr>
          </a:effectRef>
          <a:fontRef idx="minor">
            <a:schemeClr val="lt1"/>
          </a:fontRef>
        </xdr:style>
        <xdr:txBody>
          <a:bodyPr anchor="ctr"/>
          <a:lstStyle/>
          <a:p>
            <a:pPr algn="r"/>
            <a:r>
              <a:rPr lang="es-ES" sz="1000" b="0"/>
              <a:t>Inicio</a:t>
            </a:r>
          </a:p>
        </xdr:txBody>
      </xdr:sp>
    </xdr:grpSp>
    <xdr:clientData/>
  </xdr:twoCellAnchor>
  <xdr:twoCellAnchor>
    <xdr:from>
      <xdr:col>2</xdr:col>
      <xdr:colOff>23088</xdr:colOff>
      <xdr:row>17</xdr:row>
      <xdr:rowOff>11531</xdr:rowOff>
    </xdr:from>
    <xdr:to>
      <xdr:col>2</xdr:col>
      <xdr:colOff>922506</xdr:colOff>
      <xdr:row>17</xdr:row>
      <xdr:rowOff>405230</xdr:rowOff>
    </xdr:to>
    <xdr:grpSp>
      <xdr:nvGrpSpPr>
        <xdr:cNvPr id="31" name="Agrupar 30">
          <a:hlinkClick xmlns:r="http://schemas.openxmlformats.org/officeDocument/2006/relationships" r:id="rId2"/>
          <a:extLst>
            <a:ext uri="{FF2B5EF4-FFF2-40B4-BE49-F238E27FC236}">
              <a16:creationId xmlns:a16="http://schemas.microsoft.com/office/drawing/2014/main" id="{00000000-0008-0000-0400-00001F000000}"/>
            </a:ext>
          </a:extLst>
        </xdr:cNvPr>
        <xdr:cNvGrpSpPr/>
      </xdr:nvGrpSpPr>
      <xdr:grpSpPr>
        <a:xfrm>
          <a:off x="8570188" y="22376231"/>
          <a:ext cx="899418" cy="393699"/>
          <a:chOff x="12324554" y="48477"/>
          <a:chExt cx="1453168" cy="813914"/>
        </a:xfrm>
      </xdr:grpSpPr>
      <xdr:sp macro="" textlink="">
        <xdr:nvSpPr>
          <xdr:cNvPr id="32" name="Rectángulo redondeado 31">
            <a:extLst>
              <a:ext uri="{FF2B5EF4-FFF2-40B4-BE49-F238E27FC236}">
                <a16:creationId xmlns:a16="http://schemas.microsoft.com/office/drawing/2014/main" id="{00000000-0008-0000-0400-000020000000}"/>
              </a:ext>
            </a:extLst>
          </xdr:cNvPr>
          <xdr:cNvSpPr/>
        </xdr:nvSpPr>
        <xdr:spPr>
          <a:xfrm flipH="1">
            <a:off x="12324554" y="48477"/>
            <a:ext cx="670483" cy="813914"/>
          </a:xfrm>
          <a:prstGeom prst="roundRect">
            <a:avLst>
              <a:gd name="adj" fmla="val 16670"/>
            </a:avLst>
          </a:prstGeom>
          <a:blipFill>
            <a:blip xmlns:r="http://schemas.openxmlformats.org/officeDocument/2006/relationships" r:embed="rId3">
              <a:grayscl/>
              <a:extLst>
                <a:ext uri="{28A0092B-C50C-407E-A947-70E740481C1C}">
                  <a14:useLocalDpi xmlns:a14="http://schemas.microsoft.com/office/drawing/2010/main" val="0"/>
                </a:ext>
              </a:extLst>
            </a:blip>
            <a:srcRect/>
            <a:stretch>
              <a:fillRect l="-1000" r="-1000"/>
            </a:stretch>
          </a:blipFill>
        </xdr:spPr>
        <xdr:style>
          <a:lnRef idx="0">
            <a:schemeClr val="lt1">
              <a:hueOff val="0"/>
              <a:satOff val="0"/>
              <a:lumOff val="0"/>
              <a:alphaOff val="0"/>
            </a:schemeClr>
          </a:lnRef>
          <a:fillRef idx="3">
            <a:scrgbClr r="0" g="0" b="0"/>
          </a:fillRef>
          <a:effectRef idx="2">
            <a:schemeClr val="accent1">
              <a:hueOff val="0"/>
              <a:satOff val="0"/>
              <a:lumOff val="0"/>
              <a:alphaOff val="0"/>
            </a:schemeClr>
          </a:effectRef>
          <a:fontRef idx="minor">
            <a:schemeClr val="lt1"/>
          </a:fontRef>
        </xdr:style>
        <xdr:txBody>
          <a:bodyPr/>
          <a:lstStyle/>
          <a:p>
            <a:pPr algn="r"/>
            <a:endParaRPr lang="es-ES"/>
          </a:p>
        </xdr:txBody>
      </xdr:sp>
      <xdr:sp macro="" textlink="">
        <xdr:nvSpPr>
          <xdr:cNvPr id="33" name="Rectángulo redondeado 32">
            <a:extLst>
              <a:ext uri="{FF2B5EF4-FFF2-40B4-BE49-F238E27FC236}">
                <a16:creationId xmlns:a16="http://schemas.microsoft.com/office/drawing/2014/main" id="{00000000-0008-0000-0400-000021000000}"/>
              </a:ext>
            </a:extLst>
          </xdr:cNvPr>
          <xdr:cNvSpPr/>
        </xdr:nvSpPr>
        <xdr:spPr>
          <a:xfrm>
            <a:off x="12953999" y="103311"/>
            <a:ext cx="823723" cy="675027"/>
          </a:xfrm>
          <a:prstGeom prst="roundRect">
            <a:avLst>
              <a:gd name="adj" fmla="val 16670"/>
            </a:avLst>
          </a:prstGeom>
          <a:solidFill>
            <a:schemeClr val="tx1"/>
          </a:solidFill>
        </xdr:spPr>
        <xdr:style>
          <a:lnRef idx="1">
            <a:schemeClr val="lt1">
              <a:hueOff val="0"/>
              <a:satOff val="0"/>
              <a:lumOff val="0"/>
              <a:alphaOff val="0"/>
            </a:schemeClr>
          </a:lnRef>
          <a:fillRef idx="3">
            <a:schemeClr val="accent1">
              <a:hueOff val="0"/>
              <a:satOff val="0"/>
              <a:lumOff val="0"/>
              <a:alphaOff val="0"/>
            </a:schemeClr>
          </a:fillRef>
          <a:effectRef idx="2">
            <a:schemeClr val="accent1">
              <a:hueOff val="0"/>
              <a:satOff val="0"/>
              <a:lumOff val="0"/>
              <a:alphaOff val="0"/>
            </a:schemeClr>
          </a:effectRef>
          <a:fontRef idx="minor">
            <a:schemeClr val="lt1"/>
          </a:fontRef>
        </xdr:style>
        <xdr:txBody>
          <a:bodyPr anchor="ctr"/>
          <a:lstStyle/>
          <a:p>
            <a:pPr algn="r"/>
            <a:r>
              <a:rPr lang="es-ES" sz="1000" b="0"/>
              <a:t>Inicio</a:t>
            </a:r>
          </a:p>
        </xdr:txBody>
      </xdr:sp>
    </xdr:grpSp>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0</xdr:colOff>
      <xdr:row>10</xdr:row>
      <xdr:rowOff>0</xdr:rowOff>
    </xdr:from>
    <xdr:to>
      <xdr:col>1</xdr:col>
      <xdr:colOff>206962</xdr:colOff>
      <xdr:row>10</xdr:row>
      <xdr:rowOff>206962</xdr:rowOff>
    </xdr:to>
    <xdr:pic>
      <xdr:nvPicPr>
        <xdr:cNvPr id="7" name="Imagen 6">
          <a:hlinkClick xmlns:r="http://schemas.openxmlformats.org/officeDocument/2006/relationships" r:id="rId1"/>
          <a:extLst>
            <a:ext uri="{FF2B5EF4-FFF2-40B4-BE49-F238E27FC236}">
              <a16:creationId xmlns:a16="http://schemas.microsoft.com/office/drawing/2014/main" id="{00000000-0008-0000-0500-000007000000}"/>
            </a:ext>
          </a:extLst>
        </xdr:cNvPr>
        <xdr:cNvPicPr>
          <a:picLocks noChangeAspect="1"/>
        </xdr:cNvPicPr>
      </xdr:nvPicPr>
      <xdr:blipFill rotWithShape="1">
        <a:blip xmlns:r="http://schemas.openxmlformats.org/officeDocument/2006/relationships" r:embed="rId2"/>
        <a:srcRect l="19060" t="17210" r="17110" b="17573"/>
        <a:stretch/>
      </xdr:blipFill>
      <xdr:spPr>
        <a:xfrm flipH="1">
          <a:off x="254000" y="4299185"/>
          <a:ext cx="206962" cy="206962"/>
        </a:xfrm>
        <a:prstGeom prst="rect">
          <a:avLst/>
        </a:prstGeom>
      </xdr:spPr>
    </xdr:pic>
    <xdr:clientData/>
  </xdr:twoCellAnchor>
  <xdr:twoCellAnchor editAs="oneCell">
    <xdr:from>
      <xdr:col>1</xdr:col>
      <xdr:colOff>0</xdr:colOff>
      <xdr:row>9</xdr:row>
      <xdr:rowOff>0</xdr:rowOff>
    </xdr:from>
    <xdr:to>
      <xdr:col>1</xdr:col>
      <xdr:colOff>206962</xdr:colOff>
      <xdr:row>9</xdr:row>
      <xdr:rowOff>206962</xdr:rowOff>
    </xdr:to>
    <xdr:pic>
      <xdr:nvPicPr>
        <xdr:cNvPr id="8" name="Imagen 7">
          <a:extLst>
            <a:ext uri="{FF2B5EF4-FFF2-40B4-BE49-F238E27FC236}">
              <a16:creationId xmlns:a16="http://schemas.microsoft.com/office/drawing/2014/main" id="{00000000-0008-0000-0500-000008000000}"/>
            </a:ext>
          </a:extLst>
        </xdr:cNvPr>
        <xdr:cNvPicPr>
          <a:picLocks noChangeAspect="1"/>
        </xdr:cNvPicPr>
      </xdr:nvPicPr>
      <xdr:blipFill rotWithShape="1">
        <a:blip xmlns:r="http://schemas.openxmlformats.org/officeDocument/2006/relationships" r:embed="rId2"/>
        <a:srcRect l="19060" t="17210" r="17110" b="17573"/>
        <a:stretch/>
      </xdr:blipFill>
      <xdr:spPr>
        <a:xfrm flipH="1">
          <a:off x="254000" y="2671704"/>
          <a:ext cx="206962" cy="206962"/>
        </a:xfrm>
        <a:prstGeom prst="rect">
          <a:avLst/>
        </a:prstGeom>
      </xdr:spPr>
    </xdr:pic>
    <xdr:clientData/>
  </xdr:twoCellAnchor>
  <xdr:twoCellAnchor editAs="oneCell">
    <xdr:from>
      <xdr:col>1</xdr:col>
      <xdr:colOff>0</xdr:colOff>
      <xdr:row>11</xdr:row>
      <xdr:rowOff>0</xdr:rowOff>
    </xdr:from>
    <xdr:to>
      <xdr:col>1</xdr:col>
      <xdr:colOff>206962</xdr:colOff>
      <xdr:row>11</xdr:row>
      <xdr:rowOff>206962</xdr:rowOff>
    </xdr:to>
    <xdr:pic>
      <xdr:nvPicPr>
        <xdr:cNvPr id="9" name="Imagen 8">
          <a:hlinkClick xmlns:r="http://schemas.openxmlformats.org/officeDocument/2006/relationships" r:id="rId3"/>
          <a:extLst>
            <a:ext uri="{FF2B5EF4-FFF2-40B4-BE49-F238E27FC236}">
              <a16:creationId xmlns:a16="http://schemas.microsoft.com/office/drawing/2014/main" id="{00000000-0008-0000-0500-000009000000}"/>
            </a:ext>
          </a:extLst>
        </xdr:cNvPr>
        <xdr:cNvPicPr>
          <a:picLocks noChangeAspect="1"/>
        </xdr:cNvPicPr>
      </xdr:nvPicPr>
      <xdr:blipFill rotWithShape="1">
        <a:blip xmlns:r="http://schemas.openxmlformats.org/officeDocument/2006/relationships" r:embed="rId2"/>
        <a:srcRect l="19060" t="17210" r="17110" b="17573"/>
        <a:stretch/>
      </xdr:blipFill>
      <xdr:spPr>
        <a:xfrm flipH="1">
          <a:off x="254000" y="5493926"/>
          <a:ext cx="206962" cy="206962"/>
        </a:xfrm>
        <a:prstGeom prst="rect">
          <a:avLst/>
        </a:prstGeom>
      </xdr:spPr>
    </xdr:pic>
    <xdr:clientData/>
  </xdr:twoCellAnchor>
  <xdr:twoCellAnchor editAs="oneCell">
    <xdr:from>
      <xdr:col>1</xdr:col>
      <xdr:colOff>0</xdr:colOff>
      <xdr:row>12</xdr:row>
      <xdr:rowOff>0</xdr:rowOff>
    </xdr:from>
    <xdr:to>
      <xdr:col>1</xdr:col>
      <xdr:colOff>206962</xdr:colOff>
      <xdr:row>12</xdr:row>
      <xdr:rowOff>206962</xdr:rowOff>
    </xdr:to>
    <xdr:pic>
      <xdr:nvPicPr>
        <xdr:cNvPr id="10" name="Imagen 9">
          <a:extLst>
            <a:ext uri="{FF2B5EF4-FFF2-40B4-BE49-F238E27FC236}">
              <a16:creationId xmlns:a16="http://schemas.microsoft.com/office/drawing/2014/main" id="{00000000-0008-0000-0500-00000A000000}"/>
            </a:ext>
          </a:extLst>
        </xdr:cNvPr>
        <xdr:cNvPicPr>
          <a:picLocks noChangeAspect="1"/>
        </xdr:cNvPicPr>
      </xdr:nvPicPr>
      <xdr:blipFill rotWithShape="1">
        <a:blip xmlns:r="http://schemas.openxmlformats.org/officeDocument/2006/relationships" r:embed="rId2"/>
        <a:srcRect l="19060" t="17210" r="17110" b="17573"/>
        <a:stretch/>
      </xdr:blipFill>
      <xdr:spPr>
        <a:xfrm flipH="1">
          <a:off x="254000" y="6688667"/>
          <a:ext cx="206962" cy="206962"/>
        </a:xfrm>
        <a:prstGeom prst="rect">
          <a:avLst/>
        </a:prstGeom>
      </xdr:spPr>
    </xdr:pic>
    <xdr:clientData/>
  </xdr:twoCellAnchor>
  <xdr:twoCellAnchor editAs="oneCell">
    <xdr:from>
      <xdr:col>1</xdr:col>
      <xdr:colOff>0</xdr:colOff>
      <xdr:row>12</xdr:row>
      <xdr:rowOff>1194740</xdr:rowOff>
    </xdr:from>
    <xdr:to>
      <xdr:col>1</xdr:col>
      <xdr:colOff>206962</xdr:colOff>
      <xdr:row>13</xdr:row>
      <xdr:rowOff>206962</xdr:rowOff>
    </xdr:to>
    <xdr:pic>
      <xdr:nvPicPr>
        <xdr:cNvPr id="11" name="Imagen 10">
          <a:extLst>
            <a:ext uri="{FF2B5EF4-FFF2-40B4-BE49-F238E27FC236}">
              <a16:creationId xmlns:a16="http://schemas.microsoft.com/office/drawing/2014/main" id="{00000000-0008-0000-0500-00000B000000}"/>
            </a:ext>
          </a:extLst>
        </xdr:cNvPr>
        <xdr:cNvPicPr>
          <a:picLocks noChangeAspect="1"/>
        </xdr:cNvPicPr>
      </xdr:nvPicPr>
      <xdr:blipFill rotWithShape="1">
        <a:blip xmlns:r="http://schemas.openxmlformats.org/officeDocument/2006/relationships" r:embed="rId2"/>
        <a:srcRect l="19060" t="17210" r="17110" b="17573"/>
        <a:stretch/>
      </xdr:blipFill>
      <xdr:spPr>
        <a:xfrm flipH="1">
          <a:off x="254000" y="7883407"/>
          <a:ext cx="206962" cy="206962"/>
        </a:xfrm>
        <a:prstGeom prst="rect">
          <a:avLst/>
        </a:prstGeom>
      </xdr:spPr>
    </xdr:pic>
    <xdr:clientData/>
  </xdr:twoCellAnchor>
  <xdr:twoCellAnchor editAs="oneCell">
    <xdr:from>
      <xdr:col>1</xdr:col>
      <xdr:colOff>0</xdr:colOff>
      <xdr:row>14</xdr:row>
      <xdr:rowOff>0</xdr:rowOff>
    </xdr:from>
    <xdr:to>
      <xdr:col>1</xdr:col>
      <xdr:colOff>206962</xdr:colOff>
      <xdr:row>14</xdr:row>
      <xdr:rowOff>206962</xdr:rowOff>
    </xdr:to>
    <xdr:pic>
      <xdr:nvPicPr>
        <xdr:cNvPr id="12" name="Imagen 11">
          <a:extLst>
            <a:ext uri="{FF2B5EF4-FFF2-40B4-BE49-F238E27FC236}">
              <a16:creationId xmlns:a16="http://schemas.microsoft.com/office/drawing/2014/main" id="{00000000-0008-0000-0500-00000C000000}"/>
            </a:ext>
          </a:extLst>
        </xdr:cNvPr>
        <xdr:cNvPicPr>
          <a:picLocks noChangeAspect="1"/>
        </xdr:cNvPicPr>
      </xdr:nvPicPr>
      <xdr:blipFill rotWithShape="1">
        <a:blip xmlns:r="http://schemas.openxmlformats.org/officeDocument/2006/relationships" r:embed="rId2"/>
        <a:srcRect l="19060" t="17210" r="17110" b="17573"/>
        <a:stretch/>
      </xdr:blipFill>
      <xdr:spPr>
        <a:xfrm flipH="1">
          <a:off x="254000" y="9078148"/>
          <a:ext cx="206962" cy="206962"/>
        </a:xfrm>
        <a:prstGeom prst="rect">
          <a:avLst/>
        </a:prstGeom>
      </xdr:spPr>
    </xdr:pic>
    <xdr:clientData/>
  </xdr:twoCellAnchor>
  <xdr:twoCellAnchor editAs="oneCell">
    <xdr:from>
      <xdr:col>1</xdr:col>
      <xdr:colOff>0</xdr:colOff>
      <xdr:row>15</xdr:row>
      <xdr:rowOff>0</xdr:rowOff>
    </xdr:from>
    <xdr:to>
      <xdr:col>1</xdr:col>
      <xdr:colOff>206962</xdr:colOff>
      <xdr:row>15</xdr:row>
      <xdr:rowOff>206962</xdr:rowOff>
    </xdr:to>
    <xdr:pic>
      <xdr:nvPicPr>
        <xdr:cNvPr id="13" name="Imagen 12">
          <a:hlinkClick xmlns:r="http://schemas.openxmlformats.org/officeDocument/2006/relationships" r:id="rId4"/>
          <a:extLst>
            <a:ext uri="{FF2B5EF4-FFF2-40B4-BE49-F238E27FC236}">
              <a16:creationId xmlns:a16="http://schemas.microsoft.com/office/drawing/2014/main" id="{00000000-0008-0000-0500-00000D000000}"/>
            </a:ext>
          </a:extLst>
        </xdr:cNvPr>
        <xdr:cNvPicPr>
          <a:picLocks noChangeAspect="1"/>
        </xdr:cNvPicPr>
      </xdr:nvPicPr>
      <xdr:blipFill rotWithShape="1">
        <a:blip xmlns:r="http://schemas.openxmlformats.org/officeDocument/2006/relationships" r:embed="rId2"/>
        <a:srcRect l="19060" t="17210" r="17110" b="17573"/>
        <a:stretch/>
      </xdr:blipFill>
      <xdr:spPr>
        <a:xfrm flipH="1">
          <a:off x="254000" y="10272889"/>
          <a:ext cx="206962" cy="206962"/>
        </a:xfrm>
        <a:prstGeom prst="rect">
          <a:avLst/>
        </a:prstGeom>
      </xdr:spPr>
    </xdr:pic>
    <xdr:clientData/>
  </xdr:twoCellAnchor>
  <xdr:twoCellAnchor editAs="oneCell">
    <xdr:from>
      <xdr:col>1</xdr:col>
      <xdr:colOff>0</xdr:colOff>
      <xdr:row>16</xdr:row>
      <xdr:rowOff>0</xdr:rowOff>
    </xdr:from>
    <xdr:to>
      <xdr:col>1</xdr:col>
      <xdr:colOff>206962</xdr:colOff>
      <xdr:row>16</xdr:row>
      <xdr:rowOff>206962</xdr:rowOff>
    </xdr:to>
    <xdr:pic>
      <xdr:nvPicPr>
        <xdr:cNvPr id="14" name="Imagen 13">
          <a:extLst>
            <a:ext uri="{FF2B5EF4-FFF2-40B4-BE49-F238E27FC236}">
              <a16:creationId xmlns:a16="http://schemas.microsoft.com/office/drawing/2014/main" id="{00000000-0008-0000-0500-00000E000000}"/>
            </a:ext>
          </a:extLst>
        </xdr:cNvPr>
        <xdr:cNvPicPr>
          <a:picLocks noChangeAspect="1"/>
        </xdr:cNvPicPr>
      </xdr:nvPicPr>
      <xdr:blipFill rotWithShape="1">
        <a:blip xmlns:r="http://schemas.openxmlformats.org/officeDocument/2006/relationships" r:embed="rId2"/>
        <a:srcRect l="19060" t="17210" r="17110" b="17573"/>
        <a:stretch/>
      </xdr:blipFill>
      <xdr:spPr>
        <a:xfrm flipH="1">
          <a:off x="254000" y="12370741"/>
          <a:ext cx="206962" cy="206962"/>
        </a:xfrm>
        <a:prstGeom prst="rect">
          <a:avLst/>
        </a:prstGeom>
      </xdr:spPr>
    </xdr:pic>
    <xdr:clientData/>
  </xdr:twoCellAnchor>
  <xdr:twoCellAnchor editAs="oneCell">
    <xdr:from>
      <xdr:col>1</xdr:col>
      <xdr:colOff>0</xdr:colOff>
      <xdr:row>17</xdr:row>
      <xdr:rowOff>0</xdr:rowOff>
    </xdr:from>
    <xdr:to>
      <xdr:col>1</xdr:col>
      <xdr:colOff>206962</xdr:colOff>
      <xdr:row>17</xdr:row>
      <xdr:rowOff>206962</xdr:rowOff>
    </xdr:to>
    <xdr:pic>
      <xdr:nvPicPr>
        <xdr:cNvPr id="15" name="Imagen 14">
          <a:extLst>
            <a:ext uri="{FF2B5EF4-FFF2-40B4-BE49-F238E27FC236}">
              <a16:creationId xmlns:a16="http://schemas.microsoft.com/office/drawing/2014/main" id="{00000000-0008-0000-0500-00000F000000}"/>
            </a:ext>
          </a:extLst>
        </xdr:cNvPr>
        <xdr:cNvPicPr>
          <a:picLocks noChangeAspect="1"/>
        </xdr:cNvPicPr>
      </xdr:nvPicPr>
      <xdr:blipFill rotWithShape="1">
        <a:blip xmlns:r="http://schemas.openxmlformats.org/officeDocument/2006/relationships" r:embed="rId2"/>
        <a:srcRect l="19060" t="17210" r="17110" b="17573"/>
        <a:stretch/>
      </xdr:blipFill>
      <xdr:spPr>
        <a:xfrm flipH="1">
          <a:off x="254000" y="13970000"/>
          <a:ext cx="206962" cy="206962"/>
        </a:xfrm>
        <a:prstGeom prst="rect">
          <a:avLst/>
        </a:prstGeom>
      </xdr:spPr>
    </xdr:pic>
    <xdr:clientData/>
  </xdr:twoCellAnchor>
  <xdr:twoCellAnchor editAs="oneCell">
    <xdr:from>
      <xdr:col>1</xdr:col>
      <xdr:colOff>0</xdr:colOff>
      <xdr:row>18</xdr:row>
      <xdr:rowOff>0</xdr:rowOff>
    </xdr:from>
    <xdr:to>
      <xdr:col>1</xdr:col>
      <xdr:colOff>206962</xdr:colOff>
      <xdr:row>18</xdr:row>
      <xdr:rowOff>206962</xdr:rowOff>
    </xdr:to>
    <xdr:pic>
      <xdr:nvPicPr>
        <xdr:cNvPr id="16" name="Imagen 15">
          <a:extLst>
            <a:ext uri="{FF2B5EF4-FFF2-40B4-BE49-F238E27FC236}">
              <a16:creationId xmlns:a16="http://schemas.microsoft.com/office/drawing/2014/main" id="{00000000-0008-0000-0500-000010000000}"/>
            </a:ext>
          </a:extLst>
        </xdr:cNvPr>
        <xdr:cNvPicPr>
          <a:picLocks noChangeAspect="1"/>
        </xdr:cNvPicPr>
      </xdr:nvPicPr>
      <xdr:blipFill rotWithShape="1">
        <a:blip xmlns:r="http://schemas.openxmlformats.org/officeDocument/2006/relationships" r:embed="rId2"/>
        <a:srcRect l="19060" t="17210" r="17110" b="17573"/>
        <a:stretch/>
      </xdr:blipFill>
      <xdr:spPr>
        <a:xfrm flipH="1">
          <a:off x="254000" y="15164741"/>
          <a:ext cx="206962" cy="206962"/>
        </a:xfrm>
        <a:prstGeom prst="rect">
          <a:avLst/>
        </a:prstGeom>
      </xdr:spPr>
    </xdr:pic>
    <xdr:clientData/>
  </xdr:twoCellAnchor>
  <xdr:twoCellAnchor editAs="oneCell">
    <xdr:from>
      <xdr:col>1</xdr:col>
      <xdr:colOff>0</xdr:colOff>
      <xdr:row>18</xdr:row>
      <xdr:rowOff>1194740</xdr:rowOff>
    </xdr:from>
    <xdr:to>
      <xdr:col>1</xdr:col>
      <xdr:colOff>206962</xdr:colOff>
      <xdr:row>19</xdr:row>
      <xdr:rowOff>206962</xdr:rowOff>
    </xdr:to>
    <xdr:pic>
      <xdr:nvPicPr>
        <xdr:cNvPr id="17" name="Imagen 16">
          <a:hlinkClick xmlns:r="http://schemas.openxmlformats.org/officeDocument/2006/relationships" r:id="rId5"/>
          <a:extLst>
            <a:ext uri="{FF2B5EF4-FFF2-40B4-BE49-F238E27FC236}">
              <a16:creationId xmlns:a16="http://schemas.microsoft.com/office/drawing/2014/main" id="{00000000-0008-0000-0500-000011000000}"/>
            </a:ext>
          </a:extLst>
        </xdr:cNvPr>
        <xdr:cNvPicPr>
          <a:picLocks noChangeAspect="1"/>
        </xdr:cNvPicPr>
      </xdr:nvPicPr>
      <xdr:blipFill rotWithShape="1">
        <a:blip xmlns:r="http://schemas.openxmlformats.org/officeDocument/2006/relationships" r:embed="rId2"/>
        <a:srcRect l="19060" t="17210" r="17110" b="17573"/>
        <a:stretch/>
      </xdr:blipFill>
      <xdr:spPr>
        <a:xfrm flipH="1">
          <a:off x="254000" y="16359481"/>
          <a:ext cx="206962" cy="206962"/>
        </a:xfrm>
        <a:prstGeom prst="rect">
          <a:avLst/>
        </a:prstGeom>
      </xdr:spPr>
    </xdr:pic>
    <xdr:clientData/>
  </xdr:twoCellAnchor>
  <xdr:twoCellAnchor editAs="oneCell">
    <xdr:from>
      <xdr:col>1</xdr:col>
      <xdr:colOff>0</xdr:colOff>
      <xdr:row>20</xdr:row>
      <xdr:rowOff>0</xdr:rowOff>
    </xdr:from>
    <xdr:to>
      <xdr:col>1</xdr:col>
      <xdr:colOff>206962</xdr:colOff>
      <xdr:row>20</xdr:row>
      <xdr:rowOff>206962</xdr:rowOff>
    </xdr:to>
    <xdr:pic>
      <xdr:nvPicPr>
        <xdr:cNvPr id="18" name="Imagen 17">
          <a:extLst>
            <a:ext uri="{FF2B5EF4-FFF2-40B4-BE49-F238E27FC236}">
              <a16:creationId xmlns:a16="http://schemas.microsoft.com/office/drawing/2014/main" id="{00000000-0008-0000-0500-000012000000}"/>
            </a:ext>
          </a:extLst>
        </xdr:cNvPr>
        <xdr:cNvPicPr>
          <a:picLocks noChangeAspect="1"/>
        </xdr:cNvPicPr>
      </xdr:nvPicPr>
      <xdr:blipFill rotWithShape="1">
        <a:blip xmlns:r="http://schemas.openxmlformats.org/officeDocument/2006/relationships" r:embed="rId2"/>
        <a:srcRect l="19060" t="17210" r="17110" b="17573"/>
        <a:stretch/>
      </xdr:blipFill>
      <xdr:spPr>
        <a:xfrm flipH="1">
          <a:off x="254000" y="17554222"/>
          <a:ext cx="206962" cy="206962"/>
        </a:xfrm>
        <a:prstGeom prst="rect">
          <a:avLst/>
        </a:prstGeom>
      </xdr:spPr>
    </xdr:pic>
    <xdr:clientData/>
  </xdr:twoCellAnchor>
  <xdr:twoCellAnchor editAs="oneCell">
    <xdr:from>
      <xdr:col>1</xdr:col>
      <xdr:colOff>0</xdr:colOff>
      <xdr:row>21</xdr:row>
      <xdr:rowOff>0</xdr:rowOff>
    </xdr:from>
    <xdr:to>
      <xdr:col>1</xdr:col>
      <xdr:colOff>206962</xdr:colOff>
      <xdr:row>21</xdr:row>
      <xdr:rowOff>206962</xdr:rowOff>
    </xdr:to>
    <xdr:pic>
      <xdr:nvPicPr>
        <xdr:cNvPr id="19" name="Imagen 18">
          <a:extLst>
            <a:ext uri="{FF2B5EF4-FFF2-40B4-BE49-F238E27FC236}">
              <a16:creationId xmlns:a16="http://schemas.microsoft.com/office/drawing/2014/main" id="{00000000-0008-0000-0500-000013000000}"/>
            </a:ext>
          </a:extLst>
        </xdr:cNvPr>
        <xdr:cNvPicPr>
          <a:picLocks noChangeAspect="1"/>
        </xdr:cNvPicPr>
      </xdr:nvPicPr>
      <xdr:blipFill rotWithShape="1">
        <a:blip xmlns:r="http://schemas.openxmlformats.org/officeDocument/2006/relationships" r:embed="rId2"/>
        <a:srcRect l="19060" t="17210" r="17110" b="17573"/>
        <a:stretch/>
      </xdr:blipFill>
      <xdr:spPr>
        <a:xfrm flipH="1">
          <a:off x="254000" y="18748963"/>
          <a:ext cx="206962" cy="206962"/>
        </a:xfrm>
        <a:prstGeom prst="rect">
          <a:avLst/>
        </a:prstGeom>
      </xdr:spPr>
    </xdr:pic>
    <xdr:clientData/>
  </xdr:twoCellAnchor>
  <xdr:twoCellAnchor editAs="oneCell">
    <xdr:from>
      <xdr:col>1</xdr:col>
      <xdr:colOff>0</xdr:colOff>
      <xdr:row>22</xdr:row>
      <xdr:rowOff>0</xdr:rowOff>
    </xdr:from>
    <xdr:to>
      <xdr:col>1</xdr:col>
      <xdr:colOff>206962</xdr:colOff>
      <xdr:row>22</xdr:row>
      <xdr:rowOff>206962</xdr:rowOff>
    </xdr:to>
    <xdr:pic>
      <xdr:nvPicPr>
        <xdr:cNvPr id="20" name="Imagen 19">
          <a:extLst>
            <a:ext uri="{FF2B5EF4-FFF2-40B4-BE49-F238E27FC236}">
              <a16:creationId xmlns:a16="http://schemas.microsoft.com/office/drawing/2014/main" id="{00000000-0008-0000-0500-000014000000}"/>
            </a:ext>
          </a:extLst>
        </xdr:cNvPr>
        <xdr:cNvPicPr>
          <a:picLocks noChangeAspect="1"/>
        </xdr:cNvPicPr>
      </xdr:nvPicPr>
      <xdr:blipFill rotWithShape="1">
        <a:blip xmlns:r="http://schemas.openxmlformats.org/officeDocument/2006/relationships" r:embed="rId2"/>
        <a:srcRect l="19060" t="17210" r="17110" b="17573"/>
        <a:stretch/>
      </xdr:blipFill>
      <xdr:spPr>
        <a:xfrm flipH="1">
          <a:off x="254000" y="19943704"/>
          <a:ext cx="206962" cy="206962"/>
        </a:xfrm>
        <a:prstGeom prst="rect">
          <a:avLst/>
        </a:prstGeom>
      </xdr:spPr>
    </xdr:pic>
    <xdr:clientData/>
  </xdr:twoCellAnchor>
  <xdr:twoCellAnchor editAs="oneCell">
    <xdr:from>
      <xdr:col>1</xdr:col>
      <xdr:colOff>0</xdr:colOff>
      <xdr:row>22</xdr:row>
      <xdr:rowOff>1194740</xdr:rowOff>
    </xdr:from>
    <xdr:to>
      <xdr:col>1</xdr:col>
      <xdr:colOff>206962</xdr:colOff>
      <xdr:row>23</xdr:row>
      <xdr:rowOff>206962</xdr:rowOff>
    </xdr:to>
    <xdr:pic>
      <xdr:nvPicPr>
        <xdr:cNvPr id="21" name="Imagen 20">
          <a:hlinkClick xmlns:r="http://schemas.openxmlformats.org/officeDocument/2006/relationships" r:id="rId6"/>
          <a:extLst>
            <a:ext uri="{FF2B5EF4-FFF2-40B4-BE49-F238E27FC236}">
              <a16:creationId xmlns:a16="http://schemas.microsoft.com/office/drawing/2014/main" id="{00000000-0008-0000-0500-000015000000}"/>
            </a:ext>
          </a:extLst>
        </xdr:cNvPr>
        <xdr:cNvPicPr>
          <a:picLocks noChangeAspect="1"/>
        </xdr:cNvPicPr>
      </xdr:nvPicPr>
      <xdr:blipFill rotWithShape="1">
        <a:blip xmlns:r="http://schemas.openxmlformats.org/officeDocument/2006/relationships" r:embed="rId2"/>
        <a:srcRect l="19060" t="17210" r="17110" b="17573"/>
        <a:stretch/>
      </xdr:blipFill>
      <xdr:spPr>
        <a:xfrm flipH="1">
          <a:off x="254000" y="21138444"/>
          <a:ext cx="206962" cy="206962"/>
        </a:xfrm>
        <a:prstGeom prst="rect">
          <a:avLst/>
        </a:prstGeom>
      </xdr:spPr>
    </xdr:pic>
    <xdr:clientData/>
  </xdr:twoCellAnchor>
  <xdr:twoCellAnchor editAs="oneCell">
    <xdr:from>
      <xdr:col>1</xdr:col>
      <xdr:colOff>0</xdr:colOff>
      <xdr:row>24</xdr:row>
      <xdr:rowOff>0</xdr:rowOff>
    </xdr:from>
    <xdr:to>
      <xdr:col>1</xdr:col>
      <xdr:colOff>206962</xdr:colOff>
      <xdr:row>24</xdr:row>
      <xdr:rowOff>206962</xdr:rowOff>
    </xdr:to>
    <xdr:pic>
      <xdr:nvPicPr>
        <xdr:cNvPr id="22" name="Imagen 21">
          <a:hlinkClick xmlns:r="http://schemas.openxmlformats.org/officeDocument/2006/relationships" r:id="rId7"/>
          <a:extLst>
            <a:ext uri="{FF2B5EF4-FFF2-40B4-BE49-F238E27FC236}">
              <a16:creationId xmlns:a16="http://schemas.microsoft.com/office/drawing/2014/main" id="{00000000-0008-0000-0500-000016000000}"/>
            </a:ext>
          </a:extLst>
        </xdr:cNvPr>
        <xdr:cNvPicPr>
          <a:picLocks noChangeAspect="1"/>
        </xdr:cNvPicPr>
      </xdr:nvPicPr>
      <xdr:blipFill rotWithShape="1">
        <a:blip xmlns:r="http://schemas.openxmlformats.org/officeDocument/2006/relationships" r:embed="rId2"/>
        <a:srcRect l="19060" t="17210" r="17110" b="17573"/>
        <a:stretch/>
      </xdr:blipFill>
      <xdr:spPr>
        <a:xfrm flipH="1">
          <a:off x="254000" y="22333185"/>
          <a:ext cx="206962" cy="206962"/>
        </a:xfrm>
        <a:prstGeom prst="rect">
          <a:avLst/>
        </a:prstGeom>
      </xdr:spPr>
    </xdr:pic>
    <xdr:clientData/>
  </xdr:twoCellAnchor>
  <xdr:twoCellAnchor editAs="oneCell">
    <xdr:from>
      <xdr:col>1</xdr:col>
      <xdr:colOff>0</xdr:colOff>
      <xdr:row>25</xdr:row>
      <xdr:rowOff>0</xdr:rowOff>
    </xdr:from>
    <xdr:to>
      <xdr:col>1</xdr:col>
      <xdr:colOff>206962</xdr:colOff>
      <xdr:row>25</xdr:row>
      <xdr:rowOff>206962</xdr:rowOff>
    </xdr:to>
    <xdr:pic>
      <xdr:nvPicPr>
        <xdr:cNvPr id="23" name="Imagen 22">
          <a:hlinkClick xmlns:r="http://schemas.openxmlformats.org/officeDocument/2006/relationships" r:id="rId8"/>
          <a:extLst>
            <a:ext uri="{FF2B5EF4-FFF2-40B4-BE49-F238E27FC236}">
              <a16:creationId xmlns:a16="http://schemas.microsoft.com/office/drawing/2014/main" id="{00000000-0008-0000-0500-000017000000}"/>
            </a:ext>
          </a:extLst>
        </xdr:cNvPr>
        <xdr:cNvPicPr>
          <a:picLocks noChangeAspect="1"/>
        </xdr:cNvPicPr>
      </xdr:nvPicPr>
      <xdr:blipFill rotWithShape="1">
        <a:blip xmlns:r="http://schemas.openxmlformats.org/officeDocument/2006/relationships" r:embed="rId2"/>
        <a:srcRect l="19060" t="17210" r="17110" b="17573"/>
        <a:stretch/>
      </xdr:blipFill>
      <xdr:spPr>
        <a:xfrm flipH="1">
          <a:off x="254000" y="23527926"/>
          <a:ext cx="206962" cy="206962"/>
        </a:xfrm>
        <a:prstGeom prst="rect">
          <a:avLst/>
        </a:prstGeom>
      </xdr:spPr>
    </xdr:pic>
    <xdr:clientData/>
  </xdr:twoCellAnchor>
  <xdr:twoCellAnchor editAs="oneCell">
    <xdr:from>
      <xdr:col>1</xdr:col>
      <xdr:colOff>0</xdr:colOff>
      <xdr:row>26</xdr:row>
      <xdr:rowOff>0</xdr:rowOff>
    </xdr:from>
    <xdr:to>
      <xdr:col>1</xdr:col>
      <xdr:colOff>206962</xdr:colOff>
      <xdr:row>26</xdr:row>
      <xdr:rowOff>206962</xdr:rowOff>
    </xdr:to>
    <xdr:pic>
      <xdr:nvPicPr>
        <xdr:cNvPr id="24" name="Imagen 23">
          <a:extLst>
            <a:ext uri="{FF2B5EF4-FFF2-40B4-BE49-F238E27FC236}">
              <a16:creationId xmlns:a16="http://schemas.microsoft.com/office/drawing/2014/main" id="{00000000-0008-0000-0500-000018000000}"/>
            </a:ext>
          </a:extLst>
        </xdr:cNvPr>
        <xdr:cNvPicPr>
          <a:picLocks noChangeAspect="1"/>
        </xdr:cNvPicPr>
      </xdr:nvPicPr>
      <xdr:blipFill rotWithShape="1">
        <a:blip xmlns:r="http://schemas.openxmlformats.org/officeDocument/2006/relationships" r:embed="rId2"/>
        <a:srcRect l="19060" t="17210" r="17110" b="17573"/>
        <a:stretch/>
      </xdr:blipFill>
      <xdr:spPr>
        <a:xfrm flipH="1">
          <a:off x="254000" y="24722667"/>
          <a:ext cx="206962" cy="206962"/>
        </a:xfrm>
        <a:prstGeom prst="rect">
          <a:avLst/>
        </a:prstGeom>
      </xdr:spPr>
    </xdr:pic>
    <xdr:clientData/>
  </xdr:twoCellAnchor>
  <xdr:twoCellAnchor editAs="oneCell">
    <xdr:from>
      <xdr:col>1</xdr:col>
      <xdr:colOff>0</xdr:colOff>
      <xdr:row>26</xdr:row>
      <xdr:rowOff>1194740</xdr:rowOff>
    </xdr:from>
    <xdr:to>
      <xdr:col>1</xdr:col>
      <xdr:colOff>206962</xdr:colOff>
      <xdr:row>27</xdr:row>
      <xdr:rowOff>206962</xdr:rowOff>
    </xdr:to>
    <xdr:pic>
      <xdr:nvPicPr>
        <xdr:cNvPr id="25" name="Imagen 24">
          <a:extLst>
            <a:ext uri="{FF2B5EF4-FFF2-40B4-BE49-F238E27FC236}">
              <a16:creationId xmlns:a16="http://schemas.microsoft.com/office/drawing/2014/main" id="{00000000-0008-0000-0500-000019000000}"/>
            </a:ext>
          </a:extLst>
        </xdr:cNvPr>
        <xdr:cNvPicPr>
          <a:picLocks noChangeAspect="1"/>
        </xdr:cNvPicPr>
      </xdr:nvPicPr>
      <xdr:blipFill rotWithShape="1">
        <a:blip xmlns:r="http://schemas.openxmlformats.org/officeDocument/2006/relationships" r:embed="rId2"/>
        <a:srcRect l="19060" t="17210" r="17110" b="17573"/>
        <a:stretch/>
      </xdr:blipFill>
      <xdr:spPr>
        <a:xfrm flipH="1">
          <a:off x="254000" y="25917407"/>
          <a:ext cx="206962" cy="206962"/>
        </a:xfrm>
        <a:prstGeom prst="rect">
          <a:avLst/>
        </a:prstGeom>
      </xdr:spPr>
    </xdr:pic>
    <xdr:clientData/>
  </xdr:twoCellAnchor>
  <xdr:twoCellAnchor editAs="oneCell">
    <xdr:from>
      <xdr:col>1</xdr:col>
      <xdr:colOff>0</xdr:colOff>
      <xdr:row>28</xdr:row>
      <xdr:rowOff>0</xdr:rowOff>
    </xdr:from>
    <xdr:to>
      <xdr:col>1</xdr:col>
      <xdr:colOff>206962</xdr:colOff>
      <xdr:row>28</xdr:row>
      <xdr:rowOff>206962</xdr:rowOff>
    </xdr:to>
    <xdr:pic>
      <xdr:nvPicPr>
        <xdr:cNvPr id="26" name="Imagen 25">
          <a:extLst>
            <a:ext uri="{FF2B5EF4-FFF2-40B4-BE49-F238E27FC236}">
              <a16:creationId xmlns:a16="http://schemas.microsoft.com/office/drawing/2014/main" id="{00000000-0008-0000-0500-00001A000000}"/>
            </a:ext>
          </a:extLst>
        </xdr:cNvPr>
        <xdr:cNvPicPr>
          <a:picLocks noChangeAspect="1"/>
        </xdr:cNvPicPr>
      </xdr:nvPicPr>
      <xdr:blipFill rotWithShape="1">
        <a:blip xmlns:r="http://schemas.openxmlformats.org/officeDocument/2006/relationships" r:embed="rId2"/>
        <a:srcRect l="19060" t="17210" r="17110" b="17573"/>
        <a:stretch/>
      </xdr:blipFill>
      <xdr:spPr>
        <a:xfrm flipH="1">
          <a:off x="254000" y="27112148"/>
          <a:ext cx="206962" cy="206962"/>
        </a:xfrm>
        <a:prstGeom prst="rect">
          <a:avLst/>
        </a:prstGeom>
      </xdr:spPr>
    </xdr:pic>
    <xdr:clientData/>
  </xdr:twoCellAnchor>
  <xdr:twoCellAnchor editAs="oneCell">
    <xdr:from>
      <xdr:col>1</xdr:col>
      <xdr:colOff>0</xdr:colOff>
      <xdr:row>29</xdr:row>
      <xdr:rowOff>0</xdr:rowOff>
    </xdr:from>
    <xdr:to>
      <xdr:col>1</xdr:col>
      <xdr:colOff>206962</xdr:colOff>
      <xdr:row>29</xdr:row>
      <xdr:rowOff>206962</xdr:rowOff>
    </xdr:to>
    <xdr:pic>
      <xdr:nvPicPr>
        <xdr:cNvPr id="27" name="Imagen 26">
          <a:extLst>
            <a:ext uri="{FF2B5EF4-FFF2-40B4-BE49-F238E27FC236}">
              <a16:creationId xmlns:a16="http://schemas.microsoft.com/office/drawing/2014/main" id="{00000000-0008-0000-0500-00001B000000}"/>
            </a:ext>
          </a:extLst>
        </xdr:cNvPr>
        <xdr:cNvPicPr>
          <a:picLocks noChangeAspect="1"/>
        </xdr:cNvPicPr>
      </xdr:nvPicPr>
      <xdr:blipFill rotWithShape="1">
        <a:blip xmlns:r="http://schemas.openxmlformats.org/officeDocument/2006/relationships" r:embed="rId2"/>
        <a:srcRect l="19060" t="17210" r="17110" b="17573"/>
        <a:stretch/>
      </xdr:blipFill>
      <xdr:spPr>
        <a:xfrm flipH="1">
          <a:off x="254000" y="28099926"/>
          <a:ext cx="206962" cy="206962"/>
        </a:xfrm>
        <a:prstGeom prst="rect">
          <a:avLst/>
        </a:prstGeom>
      </xdr:spPr>
    </xdr:pic>
    <xdr:clientData/>
  </xdr:twoCellAnchor>
  <xdr:twoCellAnchor editAs="oneCell">
    <xdr:from>
      <xdr:col>1</xdr:col>
      <xdr:colOff>0</xdr:colOff>
      <xdr:row>30</xdr:row>
      <xdr:rowOff>0</xdr:rowOff>
    </xdr:from>
    <xdr:to>
      <xdr:col>1</xdr:col>
      <xdr:colOff>206962</xdr:colOff>
      <xdr:row>30</xdr:row>
      <xdr:rowOff>206962</xdr:rowOff>
    </xdr:to>
    <xdr:pic>
      <xdr:nvPicPr>
        <xdr:cNvPr id="28" name="Imagen 27">
          <a:extLst>
            <a:ext uri="{FF2B5EF4-FFF2-40B4-BE49-F238E27FC236}">
              <a16:creationId xmlns:a16="http://schemas.microsoft.com/office/drawing/2014/main" id="{00000000-0008-0000-0500-00001C000000}"/>
            </a:ext>
          </a:extLst>
        </xdr:cNvPr>
        <xdr:cNvPicPr>
          <a:picLocks noChangeAspect="1"/>
        </xdr:cNvPicPr>
      </xdr:nvPicPr>
      <xdr:blipFill rotWithShape="1">
        <a:blip xmlns:r="http://schemas.openxmlformats.org/officeDocument/2006/relationships" r:embed="rId2"/>
        <a:srcRect l="19060" t="17210" r="17110" b="17573"/>
        <a:stretch/>
      </xdr:blipFill>
      <xdr:spPr>
        <a:xfrm flipH="1">
          <a:off x="254000" y="29115926"/>
          <a:ext cx="206962" cy="206962"/>
        </a:xfrm>
        <a:prstGeom prst="rect">
          <a:avLst/>
        </a:prstGeom>
      </xdr:spPr>
    </xdr:pic>
    <xdr:clientData/>
  </xdr:twoCellAnchor>
  <xdr:twoCellAnchor editAs="oneCell">
    <xdr:from>
      <xdr:col>1</xdr:col>
      <xdr:colOff>0</xdr:colOff>
      <xdr:row>31</xdr:row>
      <xdr:rowOff>0</xdr:rowOff>
    </xdr:from>
    <xdr:to>
      <xdr:col>1</xdr:col>
      <xdr:colOff>206962</xdr:colOff>
      <xdr:row>31</xdr:row>
      <xdr:rowOff>206962</xdr:rowOff>
    </xdr:to>
    <xdr:pic>
      <xdr:nvPicPr>
        <xdr:cNvPr id="29" name="Imagen 28">
          <a:hlinkClick xmlns:r="http://schemas.openxmlformats.org/officeDocument/2006/relationships" r:id="rId9"/>
          <a:extLst>
            <a:ext uri="{FF2B5EF4-FFF2-40B4-BE49-F238E27FC236}">
              <a16:creationId xmlns:a16="http://schemas.microsoft.com/office/drawing/2014/main" id="{00000000-0008-0000-0500-00001D000000}"/>
            </a:ext>
          </a:extLst>
        </xdr:cNvPr>
        <xdr:cNvPicPr>
          <a:picLocks noChangeAspect="1"/>
        </xdr:cNvPicPr>
      </xdr:nvPicPr>
      <xdr:blipFill rotWithShape="1">
        <a:blip xmlns:r="http://schemas.openxmlformats.org/officeDocument/2006/relationships" r:embed="rId2"/>
        <a:srcRect l="19060" t="17210" r="17110" b="17573"/>
        <a:stretch/>
      </xdr:blipFill>
      <xdr:spPr>
        <a:xfrm flipH="1">
          <a:off x="254000" y="33264593"/>
          <a:ext cx="206962" cy="206962"/>
        </a:xfrm>
        <a:prstGeom prst="rect">
          <a:avLst/>
        </a:prstGeom>
      </xdr:spPr>
    </xdr:pic>
    <xdr:clientData/>
  </xdr:twoCellAnchor>
  <xdr:twoCellAnchor editAs="oneCell">
    <xdr:from>
      <xdr:col>1</xdr:col>
      <xdr:colOff>0</xdr:colOff>
      <xdr:row>32</xdr:row>
      <xdr:rowOff>0</xdr:rowOff>
    </xdr:from>
    <xdr:to>
      <xdr:col>1</xdr:col>
      <xdr:colOff>206962</xdr:colOff>
      <xdr:row>32</xdr:row>
      <xdr:rowOff>206962</xdr:rowOff>
    </xdr:to>
    <xdr:pic>
      <xdr:nvPicPr>
        <xdr:cNvPr id="30" name="Imagen 29">
          <a:extLst>
            <a:ext uri="{FF2B5EF4-FFF2-40B4-BE49-F238E27FC236}">
              <a16:creationId xmlns:a16="http://schemas.microsoft.com/office/drawing/2014/main" id="{00000000-0008-0000-0500-00001E000000}"/>
            </a:ext>
          </a:extLst>
        </xdr:cNvPr>
        <xdr:cNvPicPr>
          <a:picLocks noChangeAspect="1"/>
        </xdr:cNvPicPr>
      </xdr:nvPicPr>
      <xdr:blipFill rotWithShape="1">
        <a:blip xmlns:r="http://schemas.openxmlformats.org/officeDocument/2006/relationships" r:embed="rId2"/>
        <a:srcRect l="19060" t="17210" r="17110" b="17573"/>
        <a:stretch/>
      </xdr:blipFill>
      <xdr:spPr>
        <a:xfrm flipH="1">
          <a:off x="254000" y="34459333"/>
          <a:ext cx="206962" cy="206962"/>
        </a:xfrm>
        <a:prstGeom prst="rect">
          <a:avLst/>
        </a:prstGeom>
      </xdr:spPr>
    </xdr:pic>
    <xdr:clientData/>
  </xdr:twoCellAnchor>
  <xdr:twoCellAnchor editAs="oneCell">
    <xdr:from>
      <xdr:col>1</xdr:col>
      <xdr:colOff>0</xdr:colOff>
      <xdr:row>33</xdr:row>
      <xdr:rowOff>0</xdr:rowOff>
    </xdr:from>
    <xdr:to>
      <xdr:col>1</xdr:col>
      <xdr:colOff>206962</xdr:colOff>
      <xdr:row>33</xdr:row>
      <xdr:rowOff>206962</xdr:rowOff>
    </xdr:to>
    <xdr:pic>
      <xdr:nvPicPr>
        <xdr:cNvPr id="31" name="Imagen 30">
          <a:extLst>
            <a:ext uri="{FF2B5EF4-FFF2-40B4-BE49-F238E27FC236}">
              <a16:creationId xmlns:a16="http://schemas.microsoft.com/office/drawing/2014/main" id="{00000000-0008-0000-0500-00001F000000}"/>
            </a:ext>
          </a:extLst>
        </xdr:cNvPr>
        <xdr:cNvPicPr>
          <a:picLocks noChangeAspect="1"/>
        </xdr:cNvPicPr>
      </xdr:nvPicPr>
      <xdr:blipFill rotWithShape="1">
        <a:blip xmlns:r="http://schemas.openxmlformats.org/officeDocument/2006/relationships" r:embed="rId2"/>
        <a:srcRect l="19060" t="17210" r="17110" b="17573"/>
        <a:stretch/>
      </xdr:blipFill>
      <xdr:spPr>
        <a:xfrm flipH="1">
          <a:off x="254000" y="35654074"/>
          <a:ext cx="206962" cy="206962"/>
        </a:xfrm>
        <a:prstGeom prst="rect">
          <a:avLst/>
        </a:prstGeom>
      </xdr:spPr>
    </xdr:pic>
    <xdr:clientData/>
  </xdr:twoCellAnchor>
  <xdr:twoCellAnchor editAs="oneCell">
    <xdr:from>
      <xdr:col>1</xdr:col>
      <xdr:colOff>0</xdr:colOff>
      <xdr:row>34</xdr:row>
      <xdr:rowOff>0</xdr:rowOff>
    </xdr:from>
    <xdr:to>
      <xdr:col>1</xdr:col>
      <xdr:colOff>206962</xdr:colOff>
      <xdr:row>34</xdr:row>
      <xdr:rowOff>206962</xdr:rowOff>
    </xdr:to>
    <xdr:pic>
      <xdr:nvPicPr>
        <xdr:cNvPr id="32" name="Imagen 31">
          <a:extLst>
            <a:ext uri="{FF2B5EF4-FFF2-40B4-BE49-F238E27FC236}">
              <a16:creationId xmlns:a16="http://schemas.microsoft.com/office/drawing/2014/main" id="{00000000-0008-0000-0500-000020000000}"/>
            </a:ext>
          </a:extLst>
        </xdr:cNvPr>
        <xdr:cNvPicPr>
          <a:picLocks noChangeAspect="1"/>
        </xdr:cNvPicPr>
      </xdr:nvPicPr>
      <xdr:blipFill rotWithShape="1">
        <a:blip xmlns:r="http://schemas.openxmlformats.org/officeDocument/2006/relationships" r:embed="rId2"/>
        <a:srcRect l="19060" t="17210" r="17110" b="17573"/>
        <a:stretch/>
      </xdr:blipFill>
      <xdr:spPr>
        <a:xfrm flipH="1">
          <a:off x="254000" y="36848815"/>
          <a:ext cx="206962" cy="206962"/>
        </a:xfrm>
        <a:prstGeom prst="rect">
          <a:avLst/>
        </a:prstGeom>
      </xdr:spPr>
    </xdr:pic>
    <xdr:clientData/>
  </xdr:twoCellAnchor>
  <xdr:twoCellAnchor editAs="oneCell">
    <xdr:from>
      <xdr:col>1</xdr:col>
      <xdr:colOff>0</xdr:colOff>
      <xdr:row>35</xdr:row>
      <xdr:rowOff>0</xdr:rowOff>
    </xdr:from>
    <xdr:to>
      <xdr:col>1</xdr:col>
      <xdr:colOff>206962</xdr:colOff>
      <xdr:row>35</xdr:row>
      <xdr:rowOff>206962</xdr:rowOff>
    </xdr:to>
    <xdr:pic>
      <xdr:nvPicPr>
        <xdr:cNvPr id="33" name="Imagen 32">
          <a:hlinkClick xmlns:r="http://schemas.openxmlformats.org/officeDocument/2006/relationships" r:id="rId10"/>
          <a:extLst>
            <a:ext uri="{FF2B5EF4-FFF2-40B4-BE49-F238E27FC236}">
              <a16:creationId xmlns:a16="http://schemas.microsoft.com/office/drawing/2014/main" id="{00000000-0008-0000-0500-000021000000}"/>
            </a:ext>
          </a:extLst>
        </xdr:cNvPr>
        <xdr:cNvPicPr>
          <a:picLocks noChangeAspect="1"/>
        </xdr:cNvPicPr>
      </xdr:nvPicPr>
      <xdr:blipFill rotWithShape="1">
        <a:blip xmlns:r="http://schemas.openxmlformats.org/officeDocument/2006/relationships" r:embed="rId2"/>
        <a:srcRect l="19060" t="17210" r="17110" b="17573"/>
        <a:stretch/>
      </xdr:blipFill>
      <xdr:spPr>
        <a:xfrm flipH="1">
          <a:off x="254000" y="38043556"/>
          <a:ext cx="206962" cy="206962"/>
        </a:xfrm>
        <a:prstGeom prst="rect">
          <a:avLst/>
        </a:prstGeom>
      </xdr:spPr>
    </xdr:pic>
    <xdr:clientData/>
  </xdr:twoCellAnchor>
  <xdr:twoCellAnchor editAs="oneCell">
    <xdr:from>
      <xdr:col>1</xdr:col>
      <xdr:colOff>0</xdr:colOff>
      <xdr:row>36</xdr:row>
      <xdr:rowOff>0</xdr:rowOff>
    </xdr:from>
    <xdr:to>
      <xdr:col>1</xdr:col>
      <xdr:colOff>206962</xdr:colOff>
      <xdr:row>36</xdr:row>
      <xdr:rowOff>206962</xdr:rowOff>
    </xdr:to>
    <xdr:pic>
      <xdr:nvPicPr>
        <xdr:cNvPr id="34" name="Imagen 33">
          <a:extLst>
            <a:ext uri="{FF2B5EF4-FFF2-40B4-BE49-F238E27FC236}">
              <a16:creationId xmlns:a16="http://schemas.microsoft.com/office/drawing/2014/main" id="{00000000-0008-0000-0500-000022000000}"/>
            </a:ext>
          </a:extLst>
        </xdr:cNvPr>
        <xdr:cNvPicPr>
          <a:picLocks noChangeAspect="1"/>
        </xdr:cNvPicPr>
      </xdr:nvPicPr>
      <xdr:blipFill rotWithShape="1">
        <a:blip xmlns:r="http://schemas.openxmlformats.org/officeDocument/2006/relationships" r:embed="rId2"/>
        <a:srcRect l="19060" t="17210" r="17110" b="17573"/>
        <a:stretch/>
      </xdr:blipFill>
      <xdr:spPr>
        <a:xfrm flipH="1">
          <a:off x="254000" y="39238296"/>
          <a:ext cx="206962" cy="206962"/>
        </a:xfrm>
        <a:prstGeom prst="rect">
          <a:avLst/>
        </a:prstGeom>
      </xdr:spPr>
    </xdr:pic>
    <xdr:clientData/>
  </xdr:twoCellAnchor>
  <xdr:twoCellAnchor editAs="oneCell">
    <xdr:from>
      <xdr:col>1</xdr:col>
      <xdr:colOff>0</xdr:colOff>
      <xdr:row>37</xdr:row>
      <xdr:rowOff>0</xdr:rowOff>
    </xdr:from>
    <xdr:to>
      <xdr:col>1</xdr:col>
      <xdr:colOff>206962</xdr:colOff>
      <xdr:row>37</xdr:row>
      <xdr:rowOff>206962</xdr:rowOff>
    </xdr:to>
    <xdr:pic>
      <xdr:nvPicPr>
        <xdr:cNvPr id="35" name="Imagen 34">
          <a:hlinkClick xmlns:r="http://schemas.openxmlformats.org/officeDocument/2006/relationships" r:id="rId11"/>
          <a:extLst>
            <a:ext uri="{FF2B5EF4-FFF2-40B4-BE49-F238E27FC236}">
              <a16:creationId xmlns:a16="http://schemas.microsoft.com/office/drawing/2014/main" id="{00000000-0008-0000-0500-000023000000}"/>
            </a:ext>
          </a:extLst>
        </xdr:cNvPr>
        <xdr:cNvPicPr>
          <a:picLocks noChangeAspect="1"/>
        </xdr:cNvPicPr>
      </xdr:nvPicPr>
      <xdr:blipFill rotWithShape="1">
        <a:blip xmlns:r="http://schemas.openxmlformats.org/officeDocument/2006/relationships" r:embed="rId2"/>
        <a:srcRect l="19060" t="17210" r="17110" b="17573"/>
        <a:stretch/>
      </xdr:blipFill>
      <xdr:spPr>
        <a:xfrm flipH="1">
          <a:off x="254000" y="40433037"/>
          <a:ext cx="206962" cy="206962"/>
        </a:xfrm>
        <a:prstGeom prst="rect">
          <a:avLst/>
        </a:prstGeom>
      </xdr:spPr>
    </xdr:pic>
    <xdr:clientData/>
  </xdr:twoCellAnchor>
  <xdr:twoCellAnchor editAs="oneCell">
    <xdr:from>
      <xdr:col>1</xdr:col>
      <xdr:colOff>0</xdr:colOff>
      <xdr:row>38</xdr:row>
      <xdr:rowOff>0</xdr:rowOff>
    </xdr:from>
    <xdr:to>
      <xdr:col>1</xdr:col>
      <xdr:colOff>206962</xdr:colOff>
      <xdr:row>38</xdr:row>
      <xdr:rowOff>206962</xdr:rowOff>
    </xdr:to>
    <xdr:pic>
      <xdr:nvPicPr>
        <xdr:cNvPr id="36" name="Imagen 35">
          <a:hlinkClick xmlns:r="http://schemas.openxmlformats.org/officeDocument/2006/relationships" r:id="rId12"/>
          <a:extLst>
            <a:ext uri="{FF2B5EF4-FFF2-40B4-BE49-F238E27FC236}">
              <a16:creationId xmlns:a16="http://schemas.microsoft.com/office/drawing/2014/main" id="{00000000-0008-0000-0500-000024000000}"/>
            </a:ext>
          </a:extLst>
        </xdr:cNvPr>
        <xdr:cNvPicPr>
          <a:picLocks noChangeAspect="1"/>
        </xdr:cNvPicPr>
      </xdr:nvPicPr>
      <xdr:blipFill rotWithShape="1">
        <a:blip xmlns:r="http://schemas.openxmlformats.org/officeDocument/2006/relationships" r:embed="rId2"/>
        <a:srcRect l="19060" t="17210" r="17110" b="17573"/>
        <a:stretch/>
      </xdr:blipFill>
      <xdr:spPr>
        <a:xfrm flipH="1">
          <a:off x="254000" y="41627778"/>
          <a:ext cx="206962" cy="206962"/>
        </a:xfrm>
        <a:prstGeom prst="rect">
          <a:avLst/>
        </a:prstGeom>
      </xdr:spPr>
    </xdr:pic>
    <xdr:clientData/>
  </xdr:twoCellAnchor>
  <xdr:twoCellAnchor editAs="oneCell">
    <xdr:from>
      <xdr:col>1</xdr:col>
      <xdr:colOff>0</xdr:colOff>
      <xdr:row>39</xdr:row>
      <xdr:rowOff>0</xdr:rowOff>
    </xdr:from>
    <xdr:to>
      <xdr:col>1</xdr:col>
      <xdr:colOff>206962</xdr:colOff>
      <xdr:row>39</xdr:row>
      <xdr:rowOff>206962</xdr:rowOff>
    </xdr:to>
    <xdr:pic>
      <xdr:nvPicPr>
        <xdr:cNvPr id="37" name="Imagen 36">
          <a:extLst>
            <a:ext uri="{FF2B5EF4-FFF2-40B4-BE49-F238E27FC236}">
              <a16:creationId xmlns:a16="http://schemas.microsoft.com/office/drawing/2014/main" id="{00000000-0008-0000-0500-000025000000}"/>
            </a:ext>
          </a:extLst>
        </xdr:cNvPr>
        <xdr:cNvPicPr>
          <a:picLocks noChangeAspect="1"/>
        </xdr:cNvPicPr>
      </xdr:nvPicPr>
      <xdr:blipFill rotWithShape="1">
        <a:blip xmlns:r="http://schemas.openxmlformats.org/officeDocument/2006/relationships" r:embed="rId2"/>
        <a:srcRect l="19060" t="17210" r="17110" b="17573"/>
        <a:stretch/>
      </xdr:blipFill>
      <xdr:spPr>
        <a:xfrm flipH="1">
          <a:off x="254000" y="42822519"/>
          <a:ext cx="206962" cy="206962"/>
        </a:xfrm>
        <a:prstGeom prst="rect">
          <a:avLst/>
        </a:prstGeom>
      </xdr:spPr>
    </xdr:pic>
    <xdr:clientData/>
  </xdr:twoCellAnchor>
  <xdr:twoCellAnchor editAs="oneCell">
    <xdr:from>
      <xdr:col>1</xdr:col>
      <xdr:colOff>0</xdr:colOff>
      <xdr:row>40</xdr:row>
      <xdr:rowOff>0</xdr:rowOff>
    </xdr:from>
    <xdr:to>
      <xdr:col>1</xdr:col>
      <xdr:colOff>206962</xdr:colOff>
      <xdr:row>40</xdr:row>
      <xdr:rowOff>206962</xdr:rowOff>
    </xdr:to>
    <xdr:pic>
      <xdr:nvPicPr>
        <xdr:cNvPr id="38" name="Imagen 37">
          <a:hlinkClick xmlns:r="http://schemas.openxmlformats.org/officeDocument/2006/relationships" r:id="rId13"/>
          <a:extLst>
            <a:ext uri="{FF2B5EF4-FFF2-40B4-BE49-F238E27FC236}">
              <a16:creationId xmlns:a16="http://schemas.microsoft.com/office/drawing/2014/main" id="{00000000-0008-0000-0500-000026000000}"/>
            </a:ext>
          </a:extLst>
        </xdr:cNvPr>
        <xdr:cNvPicPr>
          <a:picLocks noChangeAspect="1"/>
        </xdr:cNvPicPr>
      </xdr:nvPicPr>
      <xdr:blipFill rotWithShape="1">
        <a:blip xmlns:r="http://schemas.openxmlformats.org/officeDocument/2006/relationships" r:embed="rId2"/>
        <a:srcRect l="19060" t="17210" r="17110" b="17573"/>
        <a:stretch/>
      </xdr:blipFill>
      <xdr:spPr>
        <a:xfrm flipH="1">
          <a:off x="254000" y="44017259"/>
          <a:ext cx="206962" cy="206962"/>
        </a:xfrm>
        <a:prstGeom prst="rect">
          <a:avLst/>
        </a:prstGeom>
      </xdr:spPr>
    </xdr:pic>
    <xdr:clientData/>
  </xdr:twoCellAnchor>
  <xdr:twoCellAnchor editAs="oneCell">
    <xdr:from>
      <xdr:col>1</xdr:col>
      <xdr:colOff>0</xdr:colOff>
      <xdr:row>41</xdr:row>
      <xdr:rowOff>0</xdr:rowOff>
    </xdr:from>
    <xdr:to>
      <xdr:col>1</xdr:col>
      <xdr:colOff>206962</xdr:colOff>
      <xdr:row>41</xdr:row>
      <xdr:rowOff>206962</xdr:rowOff>
    </xdr:to>
    <xdr:pic>
      <xdr:nvPicPr>
        <xdr:cNvPr id="39" name="Imagen 38">
          <a:extLst>
            <a:ext uri="{FF2B5EF4-FFF2-40B4-BE49-F238E27FC236}">
              <a16:creationId xmlns:a16="http://schemas.microsoft.com/office/drawing/2014/main" id="{00000000-0008-0000-0500-000027000000}"/>
            </a:ext>
          </a:extLst>
        </xdr:cNvPr>
        <xdr:cNvPicPr>
          <a:picLocks noChangeAspect="1"/>
        </xdr:cNvPicPr>
      </xdr:nvPicPr>
      <xdr:blipFill rotWithShape="1">
        <a:blip xmlns:r="http://schemas.openxmlformats.org/officeDocument/2006/relationships" r:embed="rId2"/>
        <a:srcRect l="19060" t="17210" r="17110" b="17573"/>
        <a:stretch/>
      </xdr:blipFill>
      <xdr:spPr>
        <a:xfrm flipH="1">
          <a:off x="254000" y="45212000"/>
          <a:ext cx="206962" cy="206962"/>
        </a:xfrm>
        <a:prstGeom prst="rect">
          <a:avLst/>
        </a:prstGeom>
      </xdr:spPr>
    </xdr:pic>
    <xdr:clientData/>
  </xdr:twoCellAnchor>
  <xdr:twoCellAnchor editAs="oneCell">
    <xdr:from>
      <xdr:col>1</xdr:col>
      <xdr:colOff>0</xdr:colOff>
      <xdr:row>42</xdr:row>
      <xdr:rowOff>0</xdr:rowOff>
    </xdr:from>
    <xdr:to>
      <xdr:col>1</xdr:col>
      <xdr:colOff>206962</xdr:colOff>
      <xdr:row>42</xdr:row>
      <xdr:rowOff>206962</xdr:rowOff>
    </xdr:to>
    <xdr:pic>
      <xdr:nvPicPr>
        <xdr:cNvPr id="40" name="Imagen 39">
          <a:hlinkClick xmlns:r="http://schemas.openxmlformats.org/officeDocument/2006/relationships" r:id="rId14"/>
          <a:extLst>
            <a:ext uri="{FF2B5EF4-FFF2-40B4-BE49-F238E27FC236}">
              <a16:creationId xmlns:a16="http://schemas.microsoft.com/office/drawing/2014/main" id="{00000000-0008-0000-0500-000028000000}"/>
            </a:ext>
          </a:extLst>
        </xdr:cNvPr>
        <xdr:cNvPicPr>
          <a:picLocks noChangeAspect="1"/>
        </xdr:cNvPicPr>
      </xdr:nvPicPr>
      <xdr:blipFill rotWithShape="1">
        <a:blip xmlns:r="http://schemas.openxmlformats.org/officeDocument/2006/relationships" r:embed="rId2"/>
        <a:srcRect l="19060" t="17210" r="17110" b="17573"/>
        <a:stretch/>
      </xdr:blipFill>
      <xdr:spPr>
        <a:xfrm flipH="1">
          <a:off x="254000" y="46406741"/>
          <a:ext cx="206962" cy="206962"/>
        </a:xfrm>
        <a:prstGeom prst="rect">
          <a:avLst/>
        </a:prstGeom>
      </xdr:spPr>
    </xdr:pic>
    <xdr:clientData/>
  </xdr:twoCellAnchor>
  <xdr:twoCellAnchor editAs="oneCell">
    <xdr:from>
      <xdr:col>1</xdr:col>
      <xdr:colOff>0</xdr:colOff>
      <xdr:row>42</xdr:row>
      <xdr:rowOff>1194740</xdr:rowOff>
    </xdr:from>
    <xdr:to>
      <xdr:col>1</xdr:col>
      <xdr:colOff>206962</xdr:colOff>
      <xdr:row>43</xdr:row>
      <xdr:rowOff>206961</xdr:rowOff>
    </xdr:to>
    <xdr:pic>
      <xdr:nvPicPr>
        <xdr:cNvPr id="41" name="Imagen 40">
          <a:extLst>
            <a:ext uri="{FF2B5EF4-FFF2-40B4-BE49-F238E27FC236}">
              <a16:creationId xmlns:a16="http://schemas.microsoft.com/office/drawing/2014/main" id="{00000000-0008-0000-0500-000029000000}"/>
            </a:ext>
          </a:extLst>
        </xdr:cNvPr>
        <xdr:cNvPicPr>
          <a:picLocks noChangeAspect="1"/>
        </xdr:cNvPicPr>
      </xdr:nvPicPr>
      <xdr:blipFill rotWithShape="1">
        <a:blip xmlns:r="http://schemas.openxmlformats.org/officeDocument/2006/relationships" r:embed="rId2"/>
        <a:srcRect l="19060" t="17210" r="17110" b="17573"/>
        <a:stretch/>
      </xdr:blipFill>
      <xdr:spPr>
        <a:xfrm flipH="1">
          <a:off x="254000" y="47601481"/>
          <a:ext cx="206962" cy="206962"/>
        </a:xfrm>
        <a:prstGeom prst="rect">
          <a:avLst/>
        </a:prstGeom>
      </xdr:spPr>
    </xdr:pic>
    <xdr:clientData/>
  </xdr:twoCellAnchor>
  <xdr:twoCellAnchor editAs="oneCell">
    <xdr:from>
      <xdr:col>1</xdr:col>
      <xdr:colOff>0</xdr:colOff>
      <xdr:row>44</xdr:row>
      <xdr:rowOff>0</xdr:rowOff>
    </xdr:from>
    <xdr:to>
      <xdr:col>1</xdr:col>
      <xdr:colOff>206962</xdr:colOff>
      <xdr:row>44</xdr:row>
      <xdr:rowOff>206962</xdr:rowOff>
    </xdr:to>
    <xdr:pic>
      <xdr:nvPicPr>
        <xdr:cNvPr id="42" name="Imagen 41">
          <a:hlinkClick xmlns:r="http://schemas.openxmlformats.org/officeDocument/2006/relationships" r:id="rId15"/>
          <a:extLst>
            <a:ext uri="{FF2B5EF4-FFF2-40B4-BE49-F238E27FC236}">
              <a16:creationId xmlns:a16="http://schemas.microsoft.com/office/drawing/2014/main" id="{00000000-0008-0000-0500-00002A000000}"/>
            </a:ext>
          </a:extLst>
        </xdr:cNvPr>
        <xdr:cNvPicPr>
          <a:picLocks noChangeAspect="1"/>
        </xdr:cNvPicPr>
      </xdr:nvPicPr>
      <xdr:blipFill rotWithShape="1">
        <a:blip xmlns:r="http://schemas.openxmlformats.org/officeDocument/2006/relationships" r:embed="rId2"/>
        <a:srcRect l="19060" t="17210" r="17110" b="17573"/>
        <a:stretch/>
      </xdr:blipFill>
      <xdr:spPr>
        <a:xfrm flipH="1">
          <a:off x="254000" y="48796222"/>
          <a:ext cx="206962" cy="206962"/>
        </a:xfrm>
        <a:prstGeom prst="rect">
          <a:avLst/>
        </a:prstGeom>
      </xdr:spPr>
    </xdr:pic>
    <xdr:clientData/>
  </xdr:twoCellAnchor>
  <xdr:twoCellAnchor editAs="oneCell">
    <xdr:from>
      <xdr:col>1</xdr:col>
      <xdr:colOff>0</xdr:colOff>
      <xdr:row>45</xdr:row>
      <xdr:rowOff>0</xdr:rowOff>
    </xdr:from>
    <xdr:to>
      <xdr:col>1</xdr:col>
      <xdr:colOff>206962</xdr:colOff>
      <xdr:row>45</xdr:row>
      <xdr:rowOff>206962</xdr:rowOff>
    </xdr:to>
    <xdr:pic>
      <xdr:nvPicPr>
        <xdr:cNvPr id="43" name="Imagen 42">
          <a:hlinkClick xmlns:r="http://schemas.openxmlformats.org/officeDocument/2006/relationships" r:id="rId16"/>
          <a:extLst>
            <a:ext uri="{FF2B5EF4-FFF2-40B4-BE49-F238E27FC236}">
              <a16:creationId xmlns:a16="http://schemas.microsoft.com/office/drawing/2014/main" id="{00000000-0008-0000-0500-00002B000000}"/>
            </a:ext>
          </a:extLst>
        </xdr:cNvPr>
        <xdr:cNvPicPr>
          <a:picLocks noChangeAspect="1"/>
        </xdr:cNvPicPr>
      </xdr:nvPicPr>
      <xdr:blipFill rotWithShape="1">
        <a:blip xmlns:r="http://schemas.openxmlformats.org/officeDocument/2006/relationships" r:embed="rId2"/>
        <a:srcRect l="19060" t="17210" r="17110" b="17573"/>
        <a:stretch/>
      </xdr:blipFill>
      <xdr:spPr>
        <a:xfrm flipH="1">
          <a:off x="254000" y="49990963"/>
          <a:ext cx="206962" cy="206962"/>
        </a:xfrm>
        <a:prstGeom prst="rect">
          <a:avLst/>
        </a:prstGeom>
      </xdr:spPr>
    </xdr:pic>
    <xdr:clientData/>
  </xdr:twoCellAnchor>
  <xdr:twoCellAnchor editAs="oneCell">
    <xdr:from>
      <xdr:col>1</xdr:col>
      <xdr:colOff>0</xdr:colOff>
      <xdr:row>46</xdr:row>
      <xdr:rowOff>0</xdr:rowOff>
    </xdr:from>
    <xdr:to>
      <xdr:col>1</xdr:col>
      <xdr:colOff>206962</xdr:colOff>
      <xdr:row>46</xdr:row>
      <xdr:rowOff>206962</xdr:rowOff>
    </xdr:to>
    <xdr:pic>
      <xdr:nvPicPr>
        <xdr:cNvPr id="44" name="Imagen 43">
          <a:extLst>
            <a:ext uri="{FF2B5EF4-FFF2-40B4-BE49-F238E27FC236}">
              <a16:creationId xmlns:a16="http://schemas.microsoft.com/office/drawing/2014/main" id="{00000000-0008-0000-0500-00002C000000}"/>
            </a:ext>
          </a:extLst>
        </xdr:cNvPr>
        <xdr:cNvPicPr>
          <a:picLocks noChangeAspect="1"/>
        </xdr:cNvPicPr>
      </xdr:nvPicPr>
      <xdr:blipFill rotWithShape="1">
        <a:blip xmlns:r="http://schemas.openxmlformats.org/officeDocument/2006/relationships" r:embed="rId2"/>
        <a:srcRect l="19060" t="17210" r="17110" b="17573"/>
        <a:stretch/>
      </xdr:blipFill>
      <xdr:spPr>
        <a:xfrm flipH="1">
          <a:off x="254000" y="51185704"/>
          <a:ext cx="206962" cy="206962"/>
        </a:xfrm>
        <a:prstGeom prst="rect">
          <a:avLst/>
        </a:prstGeom>
      </xdr:spPr>
    </xdr:pic>
    <xdr:clientData/>
  </xdr:twoCellAnchor>
  <xdr:twoCellAnchor editAs="oneCell">
    <xdr:from>
      <xdr:col>1</xdr:col>
      <xdr:colOff>0</xdr:colOff>
      <xdr:row>46</xdr:row>
      <xdr:rowOff>1194740</xdr:rowOff>
    </xdr:from>
    <xdr:to>
      <xdr:col>1</xdr:col>
      <xdr:colOff>206962</xdr:colOff>
      <xdr:row>47</xdr:row>
      <xdr:rowOff>206961</xdr:rowOff>
    </xdr:to>
    <xdr:pic>
      <xdr:nvPicPr>
        <xdr:cNvPr id="45" name="Imagen 44">
          <a:extLst>
            <a:ext uri="{FF2B5EF4-FFF2-40B4-BE49-F238E27FC236}">
              <a16:creationId xmlns:a16="http://schemas.microsoft.com/office/drawing/2014/main" id="{00000000-0008-0000-0500-00002D000000}"/>
            </a:ext>
          </a:extLst>
        </xdr:cNvPr>
        <xdr:cNvPicPr>
          <a:picLocks noChangeAspect="1"/>
        </xdr:cNvPicPr>
      </xdr:nvPicPr>
      <xdr:blipFill rotWithShape="1">
        <a:blip xmlns:r="http://schemas.openxmlformats.org/officeDocument/2006/relationships" r:embed="rId2"/>
        <a:srcRect l="19060" t="17210" r="17110" b="17573"/>
        <a:stretch/>
      </xdr:blipFill>
      <xdr:spPr>
        <a:xfrm flipH="1">
          <a:off x="254000" y="52380444"/>
          <a:ext cx="206962" cy="206962"/>
        </a:xfrm>
        <a:prstGeom prst="rect">
          <a:avLst/>
        </a:prstGeom>
      </xdr:spPr>
    </xdr:pic>
    <xdr:clientData/>
  </xdr:twoCellAnchor>
  <xdr:twoCellAnchor editAs="oneCell">
    <xdr:from>
      <xdr:col>1</xdr:col>
      <xdr:colOff>0</xdr:colOff>
      <xdr:row>48</xdr:row>
      <xdr:rowOff>0</xdr:rowOff>
    </xdr:from>
    <xdr:to>
      <xdr:col>1</xdr:col>
      <xdr:colOff>206962</xdr:colOff>
      <xdr:row>48</xdr:row>
      <xdr:rowOff>206962</xdr:rowOff>
    </xdr:to>
    <xdr:pic>
      <xdr:nvPicPr>
        <xdr:cNvPr id="46" name="Imagen 45">
          <a:hlinkClick xmlns:r="http://schemas.openxmlformats.org/officeDocument/2006/relationships" r:id="rId17"/>
          <a:extLst>
            <a:ext uri="{FF2B5EF4-FFF2-40B4-BE49-F238E27FC236}">
              <a16:creationId xmlns:a16="http://schemas.microsoft.com/office/drawing/2014/main" id="{00000000-0008-0000-0500-00002E000000}"/>
            </a:ext>
          </a:extLst>
        </xdr:cNvPr>
        <xdr:cNvPicPr>
          <a:picLocks noChangeAspect="1"/>
        </xdr:cNvPicPr>
      </xdr:nvPicPr>
      <xdr:blipFill rotWithShape="1">
        <a:blip xmlns:r="http://schemas.openxmlformats.org/officeDocument/2006/relationships" r:embed="rId2"/>
        <a:srcRect l="19060" t="17210" r="17110" b="17573"/>
        <a:stretch/>
      </xdr:blipFill>
      <xdr:spPr>
        <a:xfrm flipH="1">
          <a:off x="254000" y="55908222"/>
          <a:ext cx="206962" cy="206962"/>
        </a:xfrm>
        <a:prstGeom prst="rect">
          <a:avLst/>
        </a:prstGeom>
      </xdr:spPr>
    </xdr:pic>
    <xdr:clientData/>
  </xdr:twoCellAnchor>
  <xdr:twoCellAnchor editAs="oneCell">
    <xdr:from>
      <xdr:col>1</xdr:col>
      <xdr:colOff>0</xdr:colOff>
      <xdr:row>49</xdr:row>
      <xdr:rowOff>0</xdr:rowOff>
    </xdr:from>
    <xdr:to>
      <xdr:col>1</xdr:col>
      <xdr:colOff>206962</xdr:colOff>
      <xdr:row>49</xdr:row>
      <xdr:rowOff>206962</xdr:rowOff>
    </xdr:to>
    <xdr:pic>
      <xdr:nvPicPr>
        <xdr:cNvPr id="47" name="Imagen 46">
          <a:hlinkClick xmlns:r="http://schemas.openxmlformats.org/officeDocument/2006/relationships" r:id="rId18"/>
          <a:extLst>
            <a:ext uri="{FF2B5EF4-FFF2-40B4-BE49-F238E27FC236}">
              <a16:creationId xmlns:a16="http://schemas.microsoft.com/office/drawing/2014/main" id="{00000000-0008-0000-0500-00002F000000}"/>
            </a:ext>
          </a:extLst>
        </xdr:cNvPr>
        <xdr:cNvPicPr>
          <a:picLocks noChangeAspect="1"/>
        </xdr:cNvPicPr>
      </xdr:nvPicPr>
      <xdr:blipFill rotWithShape="1">
        <a:blip xmlns:r="http://schemas.openxmlformats.org/officeDocument/2006/relationships" r:embed="rId2"/>
        <a:srcRect l="19060" t="17210" r="17110" b="17573"/>
        <a:stretch/>
      </xdr:blipFill>
      <xdr:spPr>
        <a:xfrm flipH="1">
          <a:off x="254000" y="57695630"/>
          <a:ext cx="206962" cy="206962"/>
        </a:xfrm>
        <a:prstGeom prst="rect">
          <a:avLst/>
        </a:prstGeom>
      </xdr:spPr>
    </xdr:pic>
    <xdr:clientData/>
  </xdr:twoCellAnchor>
  <xdr:twoCellAnchor editAs="oneCell">
    <xdr:from>
      <xdr:col>1</xdr:col>
      <xdr:colOff>0</xdr:colOff>
      <xdr:row>50</xdr:row>
      <xdr:rowOff>0</xdr:rowOff>
    </xdr:from>
    <xdr:to>
      <xdr:col>1</xdr:col>
      <xdr:colOff>206962</xdr:colOff>
      <xdr:row>50</xdr:row>
      <xdr:rowOff>206962</xdr:rowOff>
    </xdr:to>
    <xdr:pic>
      <xdr:nvPicPr>
        <xdr:cNvPr id="48" name="Imagen 47">
          <a:hlinkClick xmlns:r="http://schemas.openxmlformats.org/officeDocument/2006/relationships" r:id="rId19"/>
          <a:extLst>
            <a:ext uri="{FF2B5EF4-FFF2-40B4-BE49-F238E27FC236}">
              <a16:creationId xmlns:a16="http://schemas.microsoft.com/office/drawing/2014/main" id="{00000000-0008-0000-0500-000030000000}"/>
            </a:ext>
          </a:extLst>
        </xdr:cNvPr>
        <xdr:cNvPicPr>
          <a:picLocks noChangeAspect="1"/>
        </xdr:cNvPicPr>
      </xdr:nvPicPr>
      <xdr:blipFill rotWithShape="1">
        <a:blip xmlns:r="http://schemas.openxmlformats.org/officeDocument/2006/relationships" r:embed="rId2"/>
        <a:srcRect l="19060" t="17210" r="17110" b="17573"/>
        <a:stretch/>
      </xdr:blipFill>
      <xdr:spPr>
        <a:xfrm flipH="1">
          <a:off x="254000" y="58890370"/>
          <a:ext cx="206962" cy="206962"/>
        </a:xfrm>
        <a:prstGeom prst="rect">
          <a:avLst/>
        </a:prstGeom>
      </xdr:spPr>
    </xdr:pic>
    <xdr:clientData/>
  </xdr:twoCellAnchor>
  <xdr:twoCellAnchor editAs="oneCell">
    <xdr:from>
      <xdr:col>1</xdr:col>
      <xdr:colOff>0</xdr:colOff>
      <xdr:row>51</xdr:row>
      <xdr:rowOff>0</xdr:rowOff>
    </xdr:from>
    <xdr:to>
      <xdr:col>1</xdr:col>
      <xdr:colOff>206962</xdr:colOff>
      <xdr:row>51</xdr:row>
      <xdr:rowOff>206962</xdr:rowOff>
    </xdr:to>
    <xdr:pic>
      <xdr:nvPicPr>
        <xdr:cNvPr id="49" name="Imagen 48">
          <a:extLst>
            <a:ext uri="{FF2B5EF4-FFF2-40B4-BE49-F238E27FC236}">
              <a16:creationId xmlns:a16="http://schemas.microsoft.com/office/drawing/2014/main" id="{00000000-0008-0000-0500-000031000000}"/>
            </a:ext>
          </a:extLst>
        </xdr:cNvPr>
        <xdr:cNvPicPr>
          <a:picLocks noChangeAspect="1"/>
        </xdr:cNvPicPr>
      </xdr:nvPicPr>
      <xdr:blipFill rotWithShape="1">
        <a:blip xmlns:r="http://schemas.openxmlformats.org/officeDocument/2006/relationships" r:embed="rId2"/>
        <a:srcRect l="19060" t="17210" r="17110" b="17573"/>
        <a:stretch/>
      </xdr:blipFill>
      <xdr:spPr>
        <a:xfrm flipH="1">
          <a:off x="254000" y="60837704"/>
          <a:ext cx="206962" cy="206962"/>
        </a:xfrm>
        <a:prstGeom prst="rect">
          <a:avLst/>
        </a:prstGeom>
      </xdr:spPr>
    </xdr:pic>
    <xdr:clientData/>
  </xdr:twoCellAnchor>
  <xdr:twoCellAnchor editAs="oneCell">
    <xdr:from>
      <xdr:col>1</xdr:col>
      <xdr:colOff>0</xdr:colOff>
      <xdr:row>52</xdr:row>
      <xdr:rowOff>0</xdr:rowOff>
    </xdr:from>
    <xdr:to>
      <xdr:col>1</xdr:col>
      <xdr:colOff>206962</xdr:colOff>
      <xdr:row>52</xdr:row>
      <xdr:rowOff>206962</xdr:rowOff>
    </xdr:to>
    <xdr:pic>
      <xdr:nvPicPr>
        <xdr:cNvPr id="50" name="Imagen 49">
          <a:hlinkClick xmlns:r="http://schemas.openxmlformats.org/officeDocument/2006/relationships" r:id="rId20"/>
          <a:extLst>
            <a:ext uri="{FF2B5EF4-FFF2-40B4-BE49-F238E27FC236}">
              <a16:creationId xmlns:a16="http://schemas.microsoft.com/office/drawing/2014/main" id="{00000000-0008-0000-0500-000032000000}"/>
            </a:ext>
          </a:extLst>
        </xdr:cNvPr>
        <xdr:cNvPicPr>
          <a:picLocks noChangeAspect="1"/>
        </xdr:cNvPicPr>
      </xdr:nvPicPr>
      <xdr:blipFill rotWithShape="1">
        <a:blip xmlns:r="http://schemas.openxmlformats.org/officeDocument/2006/relationships" r:embed="rId2"/>
        <a:srcRect l="19060" t="17210" r="17110" b="17573"/>
        <a:stretch/>
      </xdr:blipFill>
      <xdr:spPr>
        <a:xfrm flipH="1">
          <a:off x="254000" y="61787852"/>
          <a:ext cx="206962" cy="206962"/>
        </a:xfrm>
        <a:prstGeom prst="rect">
          <a:avLst/>
        </a:prstGeom>
      </xdr:spPr>
    </xdr:pic>
    <xdr:clientData/>
  </xdr:twoCellAnchor>
  <xdr:twoCellAnchor editAs="oneCell">
    <xdr:from>
      <xdr:col>1</xdr:col>
      <xdr:colOff>0</xdr:colOff>
      <xdr:row>52</xdr:row>
      <xdr:rowOff>1815629</xdr:rowOff>
    </xdr:from>
    <xdr:to>
      <xdr:col>1</xdr:col>
      <xdr:colOff>206962</xdr:colOff>
      <xdr:row>52</xdr:row>
      <xdr:rowOff>2023061</xdr:rowOff>
    </xdr:to>
    <xdr:pic>
      <xdr:nvPicPr>
        <xdr:cNvPr id="51" name="Imagen 50">
          <a:hlinkClick xmlns:r="http://schemas.openxmlformats.org/officeDocument/2006/relationships" r:id="rId20"/>
          <a:extLst>
            <a:ext uri="{FF2B5EF4-FFF2-40B4-BE49-F238E27FC236}">
              <a16:creationId xmlns:a16="http://schemas.microsoft.com/office/drawing/2014/main" id="{00000000-0008-0000-0500-000033000000}"/>
            </a:ext>
          </a:extLst>
        </xdr:cNvPr>
        <xdr:cNvPicPr>
          <a:picLocks noChangeAspect="1"/>
        </xdr:cNvPicPr>
      </xdr:nvPicPr>
      <xdr:blipFill rotWithShape="1">
        <a:blip xmlns:r="http://schemas.openxmlformats.org/officeDocument/2006/relationships" r:embed="rId2"/>
        <a:srcRect l="19060" t="17210" r="17110" b="17573"/>
        <a:stretch/>
      </xdr:blipFill>
      <xdr:spPr>
        <a:xfrm flipH="1">
          <a:off x="254000" y="63603481"/>
          <a:ext cx="206962" cy="206962"/>
        </a:xfrm>
        <a:prstGeom prst="rect">
          <a:avLst/>
        </a:prstGeom>
      </xdr:spPr>
    </xdr:pic>
    <xdr:clientData/>
  </xdr:twoCellAnchor>
  <xdr:twoCellAnchor editAs="oneCell">
    <xdr:from>
      <xdr:col>1</xdr:col>
      <xdr:colOff>0</xdr:colOff>
      <xdr:row>54</xdr:row>
      <xdr:rowOff>0</xdr:rowOff>
    </xdr:from>
    <xdr:to>
      <xdr:col>1</xdr:col>
      <xdr:colOff>206962</xdr:colOff>
      <xdr:row>54</xdr:row>
      <xdr:rowOff>206962</xdr:rowOff>
    </xdr:to>
    <xdr:pic>
      <xdr:nvPicPr>
        <xdr:cNvPr id="52" name="Imagen 51">
          <a:extLst>
            <a:ext uri="{FF2B5EF4-FFF2-40B4-BE49-F238E27FC236}">
              <a16:creationId xmlns:a16="http://schemas.microsoft.com/office/drawing/2014/main" id="{00000000-0008-0000-0500-000034000000}"/>
            </a:ext>
          </a:extLst>
        </xdr:cNvPr>
        <xdr:cNvPicPr>
          <a:picLocks noChangeAspect="1"/>
        </xdr:cNvPicPr>
      </xdr:nvPicPr>
      <xdr:blipFill rotWithShape="1">
        <a:blip xmlns:r="http://schemas.openxmlformats.org/officeDocument/2006/relationships" r:embed="rId2"/>
        <a:srcRect l="19060" t="17210" r="17110" b="17573"/>
        <a:stretch/>
      </xdr:blipFill>
      <xdr:spPr>
        <a:xfrm flipH="1">
          <a:off x="254000" y="65306222"/>
          <a:ext cx="206962" cy="206962"/>
        </a:xfrm>
        <a:prstGeom prst="rect">
          <a:avLst/>
        </a:prstGeom>
      </xdr:spPr>
    </xdr:pic>
    <xdr:clientData/>
  </xdr:twoCellAnchor>
  <xdr:twoCellAnchor editAs="oneCell">
    <xdr:from>
      <xdr:col>1</xdr:col>
      <xdr:colOff>0</xdr:colOff>
      <xdr:row>55</xdr:row>
      <xdr:rowOff>0</xdr:rowOff>
    </xdr:from>
    <xdr:to>
      <xdr:col>1</xdr:col>
      <xdr:colOff>206962</xdr:colOff>
      <xdr:row>55</xdr:row>
      <xdr:rowOff>206962</xdr:rowOff>
    </xdr:to>
    <xdr:pic>
      <xdr:nvPicPr>
        <xdr:cNvPr id="53" name="Imagen 52">
          <a:hlinkClick xmlns:r="http://schemas.openxmlformats.org/officeDocument/2006/relationships" r:id="rId21"/>
          <a:extLst>
            <a:ext uri="{FF2B5EF4-FFF2-40B4-BE49-F238E27FC236}">
              <a16:creationId xmlns:a16="http://schemas.microsoft.com/office/drawing/2014/main" id="{00000000-0008-0000-0500-000035000000}"/>
            </a:ext>
          </a:extLst>
        </xdr:cNvPr>
        <xdr:cNvPicPr>
          <a:picLocks noChangeAspect="1"/>
        </xdr:cNvPicPr>
      </xdr:nvPicPr>
      <xdr:blipFill rotWithShape="1">
        <a:blip xmlns:r="http://schemas.openxmlformats.org/officeDocument/2006/relationships" r:embed="rId2"/>
        <a:srcRect l="19060" t="17210" r="17110" b="17573"/>
        <a:stretch/>
      </xdr:blipFill>
      <xdr:spPr>
        <a:xfrm flipH="1">
          <a:off x="254000" y="65945926"/>
          <a:ext cx="206962" cy="206962"/>
        </a:xfrm>
        <a:prstGeom prst="rect">
          <a:avLst/>
        </a:prstGeom>
      </xdr:spPr>
    </xdr:pic>
    <xdr:clientData/>
  </xdr:twoCellAnchor>
  <xdr:twoCellAnchor editAs="oneCell">
    <xdr:from>
      <xdr:col>1</xdr:col>
      <xdr:colOff>0</xdr:colOff>
      <xdr:row>56</xdr:row>
      <xdr:rowOff>0</xdr:rowOff>
    </xdr:from>
    <xdr:to>
      <xdr:col>1</xdr:col>
      <xdr:colOff>206962</xdr:colOff>
      <xdr:row>56</xdr:row>
      <xdr:rowOff>206962</xdr:rowOff>
    </xdr:to>
    <xdr:pic>
      <xdr:nvPicPr>
        <xdr:cNvPr id="54" name="Imagen 53">
          <a:hlinkClick xmlns:r="http://schemas.openxmlformats.org/officeDocument/2006/relationships" r:id="rId22"/>
          <a:extLst>
            <a:ext uri="{FF2B5EF4-FFF2-40B4-BE49-F238E27FC236}">
              <a16:creationId xmlns:a16="http://schemas.microsoft.com/office/drawing/2014/main" id="{00000000-0008-0000-0500-000036000000}"/>
            </a:ext>
          </a:extLst>
        </xdr:cNvPr>
        <xdr:cNvPicPr>
          <a:picLocks noChangeAspect="1"/>
        </xdr:cNvPicPr>
      </xdr:nvPicPr>
      <xdr:blipFill rotWithShape="1">
        <a:blip xmlns:r="http://schemas.openxmlformats.org/officeDocument/2006/relationships" r:embed="rId2"/>
        <a:srcRect l="19060" t="17210" r="17110" b="17573"/>
        <a:stretch/>
      </xdr:blipFill>
      <xdr:spPr>
        <a:xfrm flipH="1">
          <a:off x="254000" y="67140667"/>
          <a:ext cx="206962" cy="206962"/>
        </a:xfrm>
        <a:prstGeom prst="rect">
          <a:avLst/>
        </a:prstGeom>
      </xdr:spPr>
    </xdr:pic>
    <xdr:clientData/>
  </xdr:twoCellAnchor>
  <xdr:twoCellAnchor editAs="oneCell">
    <xdr:from>
      <xdr:col>1</xdr:col>
      <xdr:colOff>0</xdr:colOff>
      <xdr:row>56</xdr:row>
      <xdr:rowOff>1194740</xdr:rowOff>
    </xdr:from>
    <xdr:to>
      <xdr:col>1</xdr:col>
      <xdr:colOff>206962</xdr:colOff>
      <xdr:row>57</xdr:row>
      <xdr:rowOff>206961</xdr:rowOff>
    </xdr:to>
    <xdr:pic>
      <xdr:nvPicPr>
        <xdr:cNvPr id="55" name="Imagen 54">
          <a:hlinkClick xmlns:r="http://schemas.openxmlformats.org/officeDocument/2006/relationships" r:id="rId23"/>
          <a:extLst>
            <a:ext uri="{FF2B5EF4-FFF2-40B4-BE49-F238E27FC236}">
              <a16:creationId xmlns:a16="http://schemas.microsoft.com/office/drawing/2014/main" id="{00000000-0008-0000-0500-000037000000}"/>
            </a:ext>
          </a:extLst>
        </xdr:cNvPr>
        <xdr:cNvPicPr>
          <a:picLocks noChangeAspect="1"/>
        </xdr:cNvPicPr>
      </xdr:nvPicPr>
      <xdr:blipFill rotWithShape="1">
        <a:blip xmlns:r="http://schemas.openxmlformats.org/officeDocument/2006/relationships" r:embed="rId2"/>
        <a:srcRect l="19060" t="17210" r="17110" b="17573"/>
        <a:stretch/>
      </xdr:blipFill>
      <xdr:spPr>
        <a:xfrm flipH="1">
          <a:off x="254000" y="68335407"/>
          <a:ext cx="206962" cy="206962"/>
        </a:xfrm>
        <a:prstGeom prst="rect">
          <a:avLst/>
        </a:prstGeom>
      </xdr:spPr>
    </xdr:pic>
    <xdr:clientData/>
  </xdr:twoCellAnchor>
  <xdr:twoCellAnchor editAs="oneCell">
    <xdr:from>
      <xdr:col>1</xdr:col>
      <xdr:colOff>0</xdr:colOff>
      <xdr:row>58</xdr:row>
      <xdr:rowOff>0</xdr:rowOff>
    </xdr:from>
    <xdr:to>
      <xdr:col>1</xdr:col>
      <xdr:colOff>206962</xdr:colOff>
      <xdr:row>58</xdr:row>
      <xdr:rowOff>206962</xdr:rowOff>
    </xdr:to>
    <xdr:pic>
      <xdr:nvPicPr>
        <xdr:cNvPr id="56" name="Imagen 55">
          <a:hlinkClick xmlns:r="http://schemas.openxmlformats.org/officeDocument/2006/relationships" r:id="rId24"/>
          <a:extLst>
            <a:ext uri="{FF2B5EF4-FFF2-40B4-BE49-F238E27FC236}">
              <a16:creationId xmlns:a16="http://schemas.microsoft.com/office/drawing/2014/main" id="{00000000-0008-0000-0500-000038000000}"/>
            </a:ext>
          </a:extLst>
        </xdr:cNvPr>
        <xdr:cNvPicPr>
          <a:picLocks noChangeAspect="1"/>
        </xdr:cNvPicPr>
      </xdr:nvPicPr>
      <xdr:blipFill rotWithShape="1">
        <a:blip xmlns:r="http://schemas.openxmlformats.org/officeDocument/2006/relationships" r:embed="rId2"/>
        <a:srcRect l="19060" t="17210" r="17110" b="17573"/>
        <a:stretch/>
      </xdr:blipFill>
      <xdr:spPr>
        <a:xfrm flipH="1">
          <a:off x="254000" y="69530148"/>
          <a:ext cx="206962" cy="206962"/>
        </a:xfrm>
        <a:prstGeom prst="rect">
          <a:avLst/>
        </a:prstGeom>
      </xdr:spPr>
    </xdr:pic>
    <xdr:clientData/>
  </xdr:twoCellAnchor>
  <xdr:twoCellAnchor editAs="oneCell">
    <xdr:from>
      <xdr:col>1</xdr:col>
      <xdr:colOff>0</xdr:colOff>
      <xdr:row>59</xdr:row>
      <xdr:rowOff>0</xdr:rowOff>
    </xdr:from>
    <xdr:to>
      <xdr:col>1</xdr:col>
      <xdr:colOff>206962</xdr:colOff>
      <xdr:row>59</xdr:row>
      <xdr:rowOff>206962</xdr:rowOff>
    </xdr:to>
    <xdr:pic>
      <xdr:nvPicPr>
        <xdr:cNvPr id="57" name="Imagen 56">
          <a:hlinkClick xmlns:r="http://schemas.openxmlformats.org/officeDocument/2006/relationships" r:id="rId25"/>
          <a:extLst>
            <a:ext uri="{FF2B5EF4-FFF2-40B4-BE49-F238E27FC236}">
              <a16:creationId xmlns:a16="http://schemas.microsoft.com/office/drawing/2014/main" id="{00000000-0008-0000-0500-000039000000}"/>
            </a:ext>
          </a:extLst>
        </xdr:cNvPr>
        <xdr:cNvPicPr>
          <a:picLocks noChangeAspect="1"/>
        </xdr:cNvPicPr>
      </xdr:nvPicPr>
      <xdr:blipFill rotWithShape="1">
        <a:blip xmlns:r="http://schemas.openxmlformats.org/officeDocument/2006/relationships" r:embed="rId2"/>
        <a:srcRect l="19060" t="17210" r="17110" b="17573"/>
        <a:stretch/>
      </xdr:blipFill>
      <xdr:spPr>
        <a:xfrm flipH="1">
          <a:off x="254000" y="70724889"/>
          <a:ext cx="206962" cy="206962"/>
        </a:xfrm>
        <a:prstGeom prst="rect">
          <a:avLst/>
        </a:prstGeom>
      </xdr:spPr>
    </xdr:pic>
    <xdr:clientData/>
  </xdr:twoCellAnchor>
  <xdr:twoCellAnchor editAs="oneCell">
    <xdr:from>
      <xdr:col>1</xdr:col>
      <xdr:colOff>0</xdr:colOff>
      <xdr:row>60</xdr:row>
      <xdr:rowOff>0</xdr:rowOff>
    </xdr:from>
    <xdr:to>
      <xdr:col>1</xdr:col>
      <xdr:colOff>206962</xdr:colOff>
      <xdr:row>60</xdr:row>
      <xdr:rowOff>206962</xdr:rowOff>
    </xdr:to>
    <xdr:pic>
      <xdr:nvPicPr>
        <xdr:cNvPr id="58" name="Imagen 57">
          <a:extLst>
            <a:ext uri="{FF2B5EF4-FFF2-40B4-BE49-F238E27FC236}">
              <a16:creationId xmlns:a16="http://schemas.microsoft.com/office/drawing/2014/main" id="{00000000-0008-0000-0500-00003A000000}"/>
            </a:ext>
          </a:extLst>
        </xdr:cNvPr>
        <xdr:cNvPicPr>
          <a:picLocks noChangeAspect="1"/>
        </xdr:cNvPicPr>
      </xdr:nvPicPr>
      <xdr:blipFill rotWithShape="1">
        <a:blip xmlns:r="http://schemas.openxmlformats.org/officeDocument/2006/relationships" r:embed="rId2"/>
        <a:srcRect l="19060" t="17210" r="17110" b="17573"/>
        <a:stretch/>
      </xdr:blipFill>
      <xdr:spPr>
        <a:xfrm flipH="1">
          <a:off x="254000" y="71919630"/>
          <a:ext cx="206962" cy="206962"/>
        </a:xfrm>
        <a:prstGeom prst="rect">
          <a:avLst/>
        </a:prstGeom>
      </xdr:spPr>
    </xdr:pic>
    <xdr:clientData/>
  </xdr:twoCellAnchor>
  <xdr:twoCellAnchor editAs="oneCell">
    <xdr:from>
      <xdr:col>1</xdr:col>
      <xdr:colOff>0</xdr:colOff>
      <xdr:row>61</xdr:row>
      <xdr:rowOff>0</xdr:rowOff>
    </xdr:from>
    <xdr:to>
      <xdr:col>1</xdr:col>
      <xdr:colOff>206962</xdr:colOff>
      <xdr:row>61</xdr:row>
      <xdr:rowOff>206962</xdr:rowOff>
    </xdr:to>
    <xdr:pic>
      <xdr:nvPicPr>
        <xdr:cNvPr id="59" name="Imagen 58">
          <a:hlinkClick xmlns:r="http://schemas.openxmlformats.org/officeDocument/2006/relationships" r:id="rId26"/>
          <a:extLst>
            <a:ext uri="{FF2B5EF4-FFF2-40B4-BE49-F238E27FC236}">
              <a16:creationId xmlns:a16="http://schemas.microsoft.com/office/drawing/2014/main" id="{00000000-0008-0000-0500-00003B000000}"/>
            </a:ext>
          </a:extLst>
        </xdr:cNvPr>
        <xdr:cNvPicPr>
          <a:picLocks noChangeAspect="1"/>
        </xdr:cNvPicPr>
      </xdr:nvPicPr>
      <xdr:blipFill rotWithShape="1">
        <a:blip xmlns:r="http://schemas.openxmlformats.org/officeDocument/2006/relationships" r:embed="rId2"/>
        <a:srcRect l="19060" t="17210" r="17110" b="17573"/>
        <a:stretch/>
      </xdr:blipFill>
      <xdr:spPr>
        <a:xfrm flipH="1">
          <a:off x="254000" y="73114370"/>
          <a:ext cx="206962" cy="206962"/>
        </a:xfrm>
        <a:prstGeom prst="rect">
          <a:avLst/>
        </a:prstGeom>
      </xdr:spPr>
    </xdr:pic>
    <xdr:clientData/>
  </xdr:twoCellAnchor>
  <xdr:twoCellAnchor editAs="oneCell">
    <xdr:from>
      <xdr:col>1</xdr:col>
      <xdr:colOff>0</xdr:colOff>
      <xdr:row>62</xdr:row>
      <xdr:rowOff>0</xdr:rowOff>
    </xdr:from>
    <xdr:to>
      <xdr:col>1</xdr:col>
      <xdr:colOff>206962</xdr:colOff>
      <xdr:row>62</xdr:row>
      <xdr:rowOff>206962</xdr:rowOff>
    </xdr:to>
    <xdr:pic>
      <xdr:nvPicPr>
        <xdr:cNvPr id="60" name="Imagen 59">
          <a:hlinkClick xmlns:r="http://schemas.openxmlformats.org/officeDocument/2006/relationships" r:id="rId27"/>
          <a:extLst>
            <a:ext uri="{FF2B5EF4-FFF2-40B4-BE49-F238E27FC236}">
              <a16:creationId xmlns:a16="http://schemas.microsoft.com/office/drawing/2014/main" id="{00000000-0008-0000-0500-00003C000000}"/>
            </a:ext>
          </a:extLst>
        </xdr:cNvPr>
        <xdr:cNvPicPr>
          <a:picLocks noChangeAspect="1"/>
        </xdr:cNvPicPr>
      </xdr:nvPicPr>
      <xdr:blipFill rotWithShape="1">
        <a:blip xmlns:r="http://schemas.openxmlformats.org/officeDocument/2006/relationships" r:embed="rId2"/>
        <a:srcRect l="19060" t="17210" r="17110" b="17573"/>
        <a:stretch/>
      </xdr:blipFill>
      <xdr:spPr>
        <a:xfrm flipH="1">
          <a:off x="254000" y="74309111"/>
          <a:ext cx="206962" cy="206962"/>
        </a:xfrm>
        <a:prstGeom prst="rect">
          <a:avLst/>
        </a:prstGeom>
      </xdr:spPr>
    </xdr:pic>
    <xdr:clientData/>
  </xdr:twoCellAnchor>
  <xdr:twoCellAnchor editAs="oneCell">
    <xdr:from>
      <xdr:col>1</xdr:col>
      <xdr:colOff>0</xdr:colOff>
      <xdr:row>63</xdr:row>
      <xdr:rowOff>0</xdr:rowOff>
    </xdr:from>
    <xdr:to>
      <xdr:col>1</xdr:col>
      <xdr:colOff>206962</xdr:colOff>
      <xdr:row>63</xdr:row>
      <xdr:rowOff>206962</xdr:rowOff>
    </xdr:to>
    <xdr:pic>
      <xdr:nvPicPr>
        <xdr:cNvPr id="61" name="Imagen 60">
          <a:hlinkClick xmlns:r="http://schemas.openxmlformats.org/officeDocument/2006/relationships" r:id="rId28"/>
          <a:extLst>
            <a:ext uri="{FF2B5EF4-FFF2-40B4-BE49-F238E27FC236}">
              <a16:creationId xmlns:a16="http://schemas.microsoft.com/office/drawing/2014/main" id="{00000000-0008-0000-0500-00003D000000}"/>
            </a:ext>
          </a:extLst>
        </xdr:cNvPr>
        <xdr:cNvPicPr>
          <a:picLocks noChangeAspect="1"/>
        </xdr:cNvPicPr>
      </xdr:nvPicPr>
      <xdr:blipFill rotWithShape="1">
        <a:blip xmlns:r="http://schemas.openxmlformats.org/officeDocument/2006/relationships" r:embed="rId2"/>
        <a:srcRect l="19060" t="17210" r="17110" b="17573"/>
        <a:stretch/>
      </xdr:blipFill>
      <xdr:spPr>
        <a:xfrm flipH="1">
          <a:off x="254000" y="75503852"/>
          <a:ext cx="206962" cy="206962"/>
        </a:xfrm>
        <a:prstGeom prst="rect">
          <a:avLst/>
        </a:prstGeom>
      </xdr:spPr>
    </xdr:pic>
    <xdr:clientData/>
  </xdr:twoCellAnchor>
  <xdr:twoCellAnchor editAs="oneCell">
    <xdr:from>
      <xdr:col>1</xdr:col>
      <xdr:colOff>0</xdr:colOff>
      <xdr:row>64</xdr:row>
      <xdr:rowOff>0</xdr:rowOff>
    </xdr:from>
    <xdr:to>
      <xdr:col>1</xdr:col>
      <xdr:colOff>206962</xdr:colOff>
      <xdr:row>64</xdr:row>
      <xdr:rowOff>206962</xdr:rowOff>
    </xdr:to>
    <xdr:pic>
      <xdr:nvPicPr>
        <xdr:cNvPr id="62" name="Imagen 61">
          <a:hlinkClick xmlns:r="http://schemas.openxmlformats.org/officeDocument/2006/relationships" r:id="rId29"/>
          <a:extLst>
            <a:ext uri="{FF2B5EF4-FFF2-40B4-BE49-F238E27FC236}">
              <a16:creationId xmlns:a16="http://schemas.microsoft.com/office/drawing/2014/main" id="{00000000-0008-0000-0500-00003E000000}"/>
            </a:ext>
          </a:extLst>
        </xdr:cNvPr>
        <xdr:cNvPicPr>
          <a:picLocks noChangeAspect="1"/>
        </xdr:cNvPicPr>
      </xdr:nvPicPr>
      <xdr:blipFill rotWithShape="1">
        <a:blip xmlns:r="http://schemas.openxmlformats.org/officeDocument/2006/relationships" r:embed="rId2"/>
        <a:srcRect l="19060" t="17210" r="17110" b="17573"/>
        <a:stretch/>
      </xdr:blipFill>
      <xdr:spPr>
        <a:xfrm flipH="1">
          <a:off x="254000" y="76698593"/>
          <a:ext cx="206962" cy="206962"/>
        </a:xfrm>
        <a:prstGeom prst="rect">
          <a:avLst/>
        </a:prstGeom>
      </xdr:spPr>
    </xdr:pic>
    <xdr:clientData/>
  </xdr:twoCellAnchor>
  <xdr:twoCellAnchor editAs="oneCell">
    <xdr:from>
      <xdr:col>1</xdr:col>
      <xdr:colOff>0</xdr:colOff>
      <xdr:row>65</xdr:row>
      <xdr:rowOff>0</xdr:rowOff>
    </xdr:from>
    <xdr:to>
      <xdr:col>1</xdr:col>
      <xdr:colOff>206962</xdr:colOff>
      <xdr:row>65</xdr:row>
      <xdr:rowOff>206962</xdr:rowOff>
    </xdr:to>
    <xdr:pic>
      <xdr:nvPicPr>
        <xdr:cNvPr id="63" name="Imagen 62">
          <a:hlinkClick xmlns:r="http://schemas.openxmlformats.org/officeDocument/2006/relationships" r:id="rId30"/>
          <a:extLst>
            <a:ext uri="{FF2B5EF4-FFF2-40B4-BE49-F238E27FC236}">
              <a16:creationId xmlns:a16="http://schemas.microsoft.com/office/drawing/2014/main" id="{00000000-0008-0000-0500-00003F000000}"/>
            </a:ext>
          </a:extLst>
        </xdr:cNvPr>
        <xdr:cNvPicPr>
          <a:picLocks noChangeAspect="1"/>
        </xdr:cNvPicPr>
      </xdr:nvPicPr>
      <xdr:blipFill rotWithShape="1">
        <a:blip xmlns:r="http://schemas.openxmlformats.org/officeDocument/2006/relationships" r:embed="rId2"/>
        <a:srcRect l="19060" t="17210" r="17110" b="17573"/>
        <a:stretch/>
      </xdr:blipFill>
      <xdr:spPr>
        <a:xfrm flipH="1">
          <a:off x="254000" y="77893333"/>
          <a:ext cx="206962" cy="206962"/>
        </a:xfrm>
        <a:prstGeom prst="rect">
          <a:avLst/>
        </a:prstGeom>
      </xdr:spPr>
    </xdr:pic>
    <xdr:clientData/>
  </xdr:twoCellAnchor>
  <xdr:twoCellAnchor editAs="oneCell">
    <xdr:from>
      <xdr:col>1</xdr:col>
      <xdr:colOff>0</xdr:colOff>
      <xdr:row>66</xdr:row>
      <xdr:rowOff>0</xdr:rowOff>
    </xdr:from>
    <xdr:to>
      <xdr:col>1</xdr:col>
      <xdr:colOff>206962</xdr:colOff>
      <xdr:row>66</xdr:row>
      <xdr:rowOff>206962</xdr:rowOff>
    </xdr:to>
    <xdr:pic>
      <xdr:nvPicPr>
        <xdr:cNvPr id="64" name="Imagen 63">
          <a:extLst>
            <a:ext uri="{FF2B5EF4-FFF2-40B4-BE49-F238E27FC236}">
              <a16:creationId xmlns:a16="http://schemas.microsoft.com/office/drawing/2014/main" id="{00000000-0008-0000-0500-000040000000}"/>
            </a:ext>
          </a:extLst>
        </xdr:cNvPr>
        <xdr:cNvPicPr>
          <a:picLocks noChangeAspect="1"/>
        </xdr:cNvPicPr>
      </xdr:nvPicPr>
      <xdr:blipFill rotWithShape="1">
        <a:blip xmlns:r="http://schemas.openxmlformats.org/officeDocument/2006/relationships" r:embed="rId2"/>
        <a:srcRect l="19060" t="17210" r="17110" b="17573"/>
        <a:stretch/>
      </xdr:blipFill>
      <xdr:spPr>
        <a:xfrm flipH="1">
          <a:off x="254000" y="79088074"/>
          <a:ext cx="206962" cy="206962"/>
        </a:xfrm>
        <a:prstGeom prst="rect">
          <a:avLst/>
        </a:prstGeom>
      </xdr:spPr>
    </xdr:pic>
    <xdr:clientData/>
  </xdr:twoCellAnchor>
  <xdr:twoCellAnchor editAs="oneCell">
    <xdr:from>
      <xdr:col>1</xdr:col>
      <xdr:colOff>0</xdr:colOff>
      <xdr:row>67</xdr:row>
      <xdr:rowOff>0</xdr:rowOff>
    </xdr:from>
    <xdr:to>
      <xdr:col>1</xdr:col>
      <xdr:colOff>206962</xdr:colOff>
      <xdr:row>67</xdr:row>
      <xdr:rowOff>206962</xdr:rowOff>
    </xdr:to>
    <xdr:pic>
      <xdr:nvPicPr>
        <xdr:cNvPr id="65" name="Imagen 64">
          <a:extLst>
            <a:ext uri="{FF2B5EF4-FFF2-40B4-BE49-F238E27FC236}">
              <a16:creationId xmlns:a16="http://schemas.microsoft.com/office/drawing/2014/main" id="{00000000-0008-0000-0500-000041000000}"/>
            </a:ext>
          </a:extLst>
        </xdr:cNvPr>
        <xdr:cNvPicPr>
          <a:picLocks noChangeAspect="1"/>
        </xdr:cNvPicPr>
      </xdr:nvPicPr>
      <xdr:blipFill rotWithShape="1">
        <a:blip xmlns:r="http://schemas.openxmlformats.org/officeDocument/2006/relationships" r:embed="rId2"/>
        <a:srcRect l="19060" t="17210" r="17110" b="17573"/>
        <a:stretch/>
      </xdr:blipFill>
      <xdr:spPr>
        <a:xfrm flipH="1">
          <a:off x="254000" y="80282815"/>
          <a:ext cx="206962" cy="206962"/>
        </a:xfrm>
        <a:prstGeom prst="rect">
          <a:avLst/>
        </a:prstGeom>
      </xdr:spPr>
    </xdr:pic>
    <xdr:clientData/>
  </xdr:twoCellAnchor>
  <xdr:twoCellAnchor editAs="oneCell">
    <xdr:from>
      <xdr:col>1</xdr:col>
      <xdr:colOff>0</xdr:colOff>
      <xdr:row>68</xdr:row>
      <xdr:rowOff>0</xdr:rowOff>
    </xdr:from>
    <xdr:to>
      <xdr:col>1</xdr:col>
      <xdr:colOff>206962</xdr:colOff>
      <xdr:row>68</xdr:row>
      <xdr:rowOff>206962</xdr:rowOff>
    </xdr:to>
    <xdr:pic>
      <xdr:nvPicPr>
        <xdr:cNvPr id="66" name="Imagen 65">
          <a:hlinkClick xmlns:r="http://schemas.openxmlformats.org/officeDocument/2006/relationships" r:id="rId31"/>
          <a:extLst>
            <a:ext uri="{FF2B5EF4-FFF2-40B4-BE49-F238E27FC236}">
              <a16:creationId xmlns:a16="http://schemas.microsoft.com/office/drawing/2014/main" id="{00000000-0008-0000-0500-000042000000}"/>
            </a:ext>
          </a:extLst>
        </xdr:cNvPr>
        <xdr:cNvPicPr>
          <a:picLocks noChangeAspect="1"/>
        </xdr:cNvPicPr>
      </xdr:nvPicPr>
      <xdr:blipFill rotWithShape="1">
        <a:blip xmlns:r="http://schemas.openxmlformats.org/officeDocument/2006/relationships" r:embed="rId2"/>
        <a:srcRect l="19060" t="17210" r="17110" b="17573"/>
        <a:stretch/>
      </xdr:blipFill>
      <xdr:spPr>
        <a:xfrm flipH="1">
          <a:off x="254000" y="81477556"/>
          <a:ext cx="206962" cy="206962"/>
        </a:xfrm>
        <a:prstGeom prst="rect">
          <a:avLst/>
        </a:prstGeom>
      </xdr:spPr>
    </xdr:pic>
    <xdr:clientData/>
  </xdr:twoCellAnchor>
  <xdr:twoCellAnchor>
    <xdr:from>
      <xdr:col>2</xdr:col>
      <xdr:colOff>4515556</xdr:colOff>
      <xdr:row>69</xdr:row>
      <xdr:rowOff>9408</xdr:rowOff>
    </xdr:from>
    <xdr:to>
      <xdr:col>3</xdr:col>
      <xdr:colOff>15122</xdr:colOff>
      <xdr:row>70</xdr:row>
      <xdr:rowOff>158514</xdr:rowOff>
    </xdr:to>
    <xdr:grpSp>
      <xdr:nvGrpSpPr>
        <xdr:cNvPr id="67" name="Agrupar 66">
          <a:hlinkClick xmlns:r="http://schemas.openxmlformats.org/officeDocument/2006/relationships" r:id="rId32"/>
          <a:extLst>
            <a:ext uri="{FF2B5EF4-FFF2-40B4-BE49-F238E27FC236}">
              <a16:creationId xmlns:a16="http://schemas.microsoft.com/office/drawing/2014/main" id="{00000000-0008-0000-0500-000043000000}"/>
            </a:ext>
          </a:extLst>
        </xdr:cNvPr>
        <xdr:cNvGrpSpPr/>
      </xdr:nvGrpSpPr>
      <xdr:grpSpPr>
        <a:xfrm>
          <a:off x="6801556" y="86323688"/>
          <a:ext cx="447486" cy="398026"/>
          <a:chOff x="12324554" y="48477"/>
          <a:chExt cx="1453168" cy="813914"/>
        </a:xfrm>
      </xdr:grpSpPr>
      <xdr:sp macro="" textlink="">
        <xdr:nvSpPr>
          <xdr:cNvPr id="68" name="Rectángulo redondeado 67">
            <a:extLst>
              <a:ext uri="{FF2B5EF4-FFF2-40B4-BE49-F238E27FC236}">
                <a16:creationId xmlns:a16="http://schemas.microsoft.com/office/drawing/2014/main" id="{00000000-0008-0000-0500-000044000000}"/>
              </a:ext>
            </a:extLst>
          </xdr:cNvPr>
          <xdr:cNvSpPr/>
        </xdr:nvSpPr>
        <xdr:spPr>
          <a:xfrm flipH="1">
            <a:off x="12324554" y="48477"/>
            <a:ext cx="670483" cy="813914"/>
          </a:xfrm>
          <a:prstGeom prst="roundRect">
            <a:avLst>
              <a:gd name="adj" fmla="val 16670"/>
            </a:avLst>
          </a:prstGeom>
          <a:blipFill>
            <a:blip xmlns:r="http://schemas.openxmlformats.org/officeDocument/2006/relationships" r:embed="rId2">
              <a:grayscl/>
              <a:extLst>
                <a:ext uri="{28A0092B-C50C-407E-A947-70E740481C1C}">
                  <a14:useLocalDpi xmlns:a14="http://schemas.microsoft.com/office/drawing/2010/main" val="0"/>
                </a:ext>
              </a:extLst>
            </a:blip>
            <a:srcRect/>
            <a:stretch>
              <a:fillRect l="-1000" r="-1000"/>
            </a:stretch>
          </a:blipFill>
        </xdr:spPr>
        <xdr:style>
          <a:lnRef idx="0">
            <a:schemeClr val="lt1">
              <a:hueOff val="0"/>
              <a:satOff val="0"/>
              <a:lumOff val="0"/>
              <a:alphaOff val="0"/>
            </a:schemeClr>
          </a:lnRef>
          <a:fillRef idx="3">
            <a:scrgbClr r="0" g="0" b="0"/>
          </a:fillRef>
          <a:effectRef idx="2">
            <a:schemeClr val="accent1">
              <a:hueOff val="0"/>
              <a:satOff val="0"/>
              <a:lumOff val="0"/>
              <a:alphaOff val="0"/>
            </a:schemeClr>
          </a:effectRef>
          <a:fontRef idx="minor">
            <a:schemeClr val="lt1"/>
          </a:fontRef>
        </xdr:style>
        <xdr:txBody>
          <a:bodyPr/>
          <a:lstStyle/>
          <a:p>
            <a:pPr algn="r"/>
            <a:endParaRPr lang="es-ES"/>
          </a:p>
        </xdr:txBody>
      </xdr:sp>
      <xdr:sp macro="" textlink="">
        <xdr:nvSpPr>
          <xdr:cNvPr id="69" name="Rectángulo redondeado 68">
            <a:extLst>
              <a:ext uri="{FF2B5EF4-FFF2-40B4-BE49-F238E27FC236}">
                <a16:creationId xmlns:a16="http://schemas.microsoft.com/office/drawing/2014/main" id="{00000000-0008-0000-0500-000045000000}"/>
              </a:ext>
            </a:extLst>
          </xdr:cNvPr>
          <xdr:cNvSpPr/>
        </xdr:nvSpPr>
        <xdr:spPr>
          <a:xfrm>
            <a:off x="12953999" y="103311"/>
            <a:ext cx="823723" cy="675027"/>
          </a:xfrm>
          <a:prstGeom prst="roundRect">
            <a:avLst>
              <a:gd name="adj" fmla="val 16670"/>
            </a:avLst>
          </a:prstGeom>
          <a:solidFill>
            <a:schemeClr val="tx1"/>
          </a:solidFill>
        </xdr:spPr>
        <xdr:style>
          <a:lnRef idx="1">
            <a:schemeClr val="lt1">
              <a:hueOff val="0"/>
              <a:satOff val="0"/>
              <a:lumOff val="0"/>
              <a:alphaOff val="0"/>
            </a:schemeClr>
          </a:lnRef>
          <a:fillRef idx="3">
            <a:schemeClr val="accent1">
              <a:hueOff val="0"/>
              <a:satOff val="0"/>
              <a:lumOff val="0"/>
              <a:alphaOff val="0"/>
            </a:schemeClr>
          </a:fillRef>
          <a:effectRef idx="2">
            <a:schemeClr val="accent1">
              <a:hueOff val="0"/>
              <a:satOff val="0"/>
              <a:lumOff val="0"/>
              <a:alphaOff val="0"/>
            </a:schemeClr>
          </a:effectRef>
          <a:fontRef idx="minor">
            <a:schemeClr val="lt1"/>
          </a:fontRef>
        </xdr:style>
        <xdr:txBody>
          <a:bodyPr anchor="ctr"/>
          <a:lstStyle/>
          <a:p>
            <a:pPr algn="r"/>
            <a:r>
              <a:rPr lang="es-ES" sz="1000" b="0"/>
              <a:t>Inicio</a:t>
            </a:r>
          </a:p>
        </xdr:txBody>
      </xdr:sp>
    </xdr:grpSp>
    <xdr:clientData/>
  </xdr:twoCellAnchor>
  <xdr:twoCellAnchor>
    <xdr:from>
      <xdr:col>3</xdr:col>
      <xdr:colOff>38100</xdr:colOff>
      <xdr:row>7</xdr:row>
      <xdr:rowOff>0</xdr:rowOff>
    </xdr:from>
    <xdr:to>
      <xdr:col>3</xdr:col>
      <xdr:colOff>937518</xdr:colOff>
      <xdr:row>7</xdr:row>
      <xdr:rowOff>389465</xdr:rowOff>
    </xdr:to>
    <xdr:grpSp>
      <xdr:nvGrpSpPr>
        <xdr:cNvPr id="70" name="Agrupar 69">
          <a:hlinkClick xmlns:r="http://schemas.openxmlformats.org/officeDocument/2006/relationships" r:id="rId33"/>
          <a:extLst>
            <a:ext uri="{FF2B5EF4-FFF2-40B4-BE49-F238E27FC236}">
              <a16:creationId xmlns:a16="http://schemas.microsoft.com/office/drawing/2014/main" id="{00000000-0008-0000-0500-000046000000}"/>
            </a:ext>
          </a:extLst>
        </xdr:cNvPr>
        <xdr:cNvGrpSpPr/>
      </xdr:nvGrpSpPr>
      <xdr:grpSpPr>
        <a:xfrm>
          <a:off x="7272020" y="2316480"/>
          <a:ext cx="899418" cy="389465"/>
          <a:chOff x="12324554" y="48477"/>
          <a:chExt cx="1453168" cy="813914"/>
        </a:xfrm>
      </xdr:grpSpPr>
      <xdr:sp macro="" textlink="">
        <xdr:nvSpPr>
          <xdr:cNvPr id="71" name="Rectángulo redondeado 70">
            <a:extLst>
              <a:ext uri="{FF2B5EF4-FFF2-40B4-BE49-F238E27FC236}">
                <a16:creationId xmlns:a16="http://schemas.microsoft.com/office/drawing/2014/main" id="{00000000-0008-0000-0500-000047000000}"/>
              </a:ext>
            </a:extLst>
          </xdr:cNvPr>
          <xdr:cNvSpPr/>
        </xdr:nvSpPr>
        <xdr:spPr>
          <a:xfrm flipH="1">
            <a:off x="12324554" y="48477"/>
            <a:ext cx="670483" cy="813914"/>
          </a:xfrm>
          <a:prstGeom prst="roundRect">
            <a:avLst>
              <a:gd name="adj" fmla="val 16670"/>
            </a:avLst>
          </a:prstGeom>
          <a:blipFill>
            <a:blip xmlns:r="http://schemas.openxmlformats.org/officeDocument/2006/relationships" r:embed="rId2">
              <a:grayscl/>
              <a:extLst>
                <a:ext uri="{28A0092B-C50C-407E-A947-70E740481C1C}">
                  <a14:useLocalDpi xmlns:a14="http://schemas.microsoft.com/office/drawing/2010/main" val="0"/>
                </a:ext>
              </a:extLst>
            </a:blip>
            <a:srcRect/>
            <a:stretch>
              <a:fillRect l="-1000" r="-1000"/>
            </a:stretch>
          </a:blipFill>
        </xdr:spPr>
        <xdr:style>
          <a:lnRef idx="0">
            <a:schemeClr val="lt1">
              <a:hueOff val="0"/>
              <a:satOff val="0"/>
              <a:lumOff val="0"/>
              <a:alphaOff val="0"/>
            </a:schemeClr>
          </a:lnRef>
          <a:fillRef idx="3">
            <a:scrgbClr r="0" g="0" b="0"/>
          </a:fillRef>
          <a:effectRef idx="2">
            <a:schemeClr val="accent1">
              <a:hueOff val="0"/>
              <a:satOff val="0"/>
              <a:lumOff val="0"/>
              <a:alphaOff val="0"/>
            </a:schemeClr>
          </a:effectRef>
          <a:fontRef idx="minor">
            <a:schemeClr val="lt1"/>
          </a:fontRef>
        </xdr:style>
        <xdr:txBody>
          <a:bodyPr/>
          <a:lstStyle/>
          <a:p>
            <a:pPr algn="r"/>
            <a:endParaRPr lang="es-ES"/>
          </a:p>
        </xdr:txBody>
      </xdr:sp>
      <xdr:sp macro="" textlink="">
        <xdr:nvSpPr>
          <xdr:cNvPr id="72" name="Rectángulo redondeado 71">
            <a:extLst>
              <a:ext uri="{FF2B5EF4-FFF2-40B4-BE49-F238E27FC236}">
                <a16:creationId xmlns:a16="http://schemas.microsoft.com/office/drawing/2014/main" id="{00000000-0008-0000-0500-000048000000}"/>
              </a:ext>
            </a:extLst>
          </xdr:cNvPr>
          <xdr:cNvSpPr/>
        </xdr:nvSpPr>
        <xdr:spPr>
          <a:xfrm>
            <a:off x="12953999" y="103311"/>
            <a:ext cx="823723" cy="675027"/>
          </a:xfrm>
          <a:prstGeom prst="roundRect">
            <a:avLst>
              <a:gd name="adj" fmla="val 16670"/>
            </a:avLst>
          </a:prstGeom>
          <a:solidFill>
            <a:schemeClr val="tx1"/>
          </a:solidFill>
        </xdr:spPr>
        <xdr:style>
          <a:lnRef idx="1">
            <a:schemeClr val="lt1">
              <a:hueOff val="0"/>
              <a:satOff val="0"/>
              <a:lumOff val="0"/>
              <a:alphaOff val="0"/>
            </a:schemeClr>
          </a:lnRef>
          <a:fillRef idx="3">
            <a:schemeClr val="accent1">
              <a:hueOff val="0"/>
              <a:satOff val="0"/>
              <a:lumOff val="0"/>
              <a:alphaOff val="0"/>
            </a:schemeClr>
          </a:fillRef>
          <a:effectRef idx="2">
            <a:schemeClr val="accent1">
              <a:hueOff val="0"/>
              <a:satOff val="0"/>
              <a:lumOff val="0"/>
              <a:alphaOff val="0"/>
            </a:schemeClr>
          </a:effectRef>
          <a:fontRef idx="minor">
            <a:schemeClr val="lt1"/>
          </a:fontRef>
        </xdr:style>
        <xdr:txBody>
          <a:bodyPr anchor="ctr"/>
          <a:lstStyle/>
          <a:p>
            <a:pPr algn="r"/>
            <a:r>
              <a:rPr lang="es-ES" sz="1000" b="0"/>
              <a:t>Inicio</a:t>
            </a:r>
          </a:p>
        </xdr:txBody>
      </xdr:sp>
    </xdr:grpSp>
    <xdr:clientData/>
  </xdr:twoCellAnchor>
  <xdr:twoCellAnchor editAs="oneCell">
    <xdr:from>
      <xdr:col>0</xdr:col>
      <xdr:colOff>0</xdr:colOff>
      <xdr:row>0</xdr:row>
      <xdr:rowOff>0</xdr:rowOff>
    </xdr:from>
    <xdr:to>
      <xdr:col>2</xdr:col>
      <xdr:colOff>622300</xdr:colOff>
      <xdr:row>4</xdr:row>
      <xdr:rowOff>177247</xdr:rowOff>
    </xdr:to>
    <xdr:pic>
      <xdr:nvPicPr>
        <xdr:cNvPr id="73" name="Picture 1" descr="Resultado de imagen para logo usaid">
          <a:extLst>
            <a:ext uri="{FF2B5EF4-FFF2-40B4-BE49-F238E27FC236}">
              <a16:creationId xmlns:a16="http://schemas.microsoft.com/office/drawing/2014/main" id="{00000000-0008-0000-0500-000049000000}"/>
            </a:ext>
          </a:extLst>
        </xdr:cNvPr>
        <xdr:cNvPicPr>
          <a:picLocks noChangeAspect="1" noChangeArrowheads="1"/>
        </xdr:cNvPicPr>
      </xdr:nvPicPr>
      <xdr:blipFill>
        <a:blip xmlns:r="http://schemas.openxmlformats.org/officeDocument/2006/relationships" r:embed="rId34">
          <a:extLst>
            <a:ext uri="{28A0092B-C50C-407E-A947-70E740481C1C}">
              <a14:useLocalDpi xmlns:a14="http://schemas.microsoft.com/office/drawing/2010/main" val="0"/>
            </a:ext>
          </a:extLst>
        </a:blip>
        <a:srcRect/>
        <a:stretch>
          <a:fillRect/>
        </a:stretch>
      </xdr:blipFill>
      <xdr:spPr bwMode="auto">
        <a:xfrm>
          <a:off x="0" y="0"/>
          <a:ext cx="3111500" cy="1159380"/>
        </a:xfrm>
        <a:prstGeom prst="rect">
          <a:avLst/>
        </a:prstGeom>
        <a:noFill/>
        <a:extLst>
          <a:ext uri="{909E8E84-426E-40dd-AFC4-6F175D3DCCD1}">
            <a14:hiddenFill xmlns:a14="http://schemas.microsoft.com/office/drawing/2010/main" xmlns="">
              <a:solidFill>
                <a:srgbClr val="FFFFFF"/>
              </a:solidFill>
            </a14:hiddenFill>
          </a:ext>
        </a:extLst>
      </xdr:spPr>
    </xdr:pic>
    <xdr:clientData/>
  </xdr:twoCellAnchor>
</xdr:wsDr>
</file>

<file path=xl/drawings/drawing6.xml><?xml version="1.0" encoding="utf-8"?>
<xdr:wsDr xmlns:xdr="http://schemas.openxmlformats.org/drawingml/2006/spreadsheetDrawing" xmlns:a="http://schemas.openxmlformats.org/drawingml/2006/main">
  <xdr:twoCellAnchor>
    <xdr:from>
      <xdr:col>8</xdr:col>
      <xdr:colOff>520700</xdr:colOff>
      <xdr:row>0</xdr:row>
      <xdr:rowOff>431800</xdr:rowOff>
    </xdr:from>
    <xdr:to>
      <xdr:col>12</xdr:col>
      <xdr:colOff>279400</xdr:colOff>
      <xdr:row>10</xdr:row>
      <xdr:rowOff>88900</xdr:rowOff>
    </xdr:to>
    <xdr:graphicFrame macro="">
      <xdr:nvGraphicFramePr>
        <xdr:cNvPr id="5" name="Gráfico 4">
          <a:extLst>
            <a:ext uri="{FF2B5EF4-FFF2-40B4-BE49-F238E27FC236}">
              <a16:creationId xmlns:a16="http://schemas.microsoft.com/office/drawing/2014/main" id="{00000000-0008-0000-0600-000005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12</xdr:col>
      <xdr:colOff>774700</xdr:colOff>
      <xdr:row>1</xdr:row>
      <xdr:rowOff>101600</xdr:rowOff>
    </xdr:from>
    <xdr:to>
      <xdr:col>16</xdr:col>
      <xdr:colOff>203200</xdr:colOff>
      <xdr:row>9</xdr:row>
      <xdr:rowOff>406400</xdr:rowOff>
    </xdr:to>
    <xdr:graphicFrame macro="">
      <xdr:nvGraphicFramePr>
        <xdr:cNvPr id="3" name="Gráfico 2">
          <a:extLst>
            <a:ext uri="{FF2B5EF4-FFF2-40B4-BE49-F238E27FC236}">
              <a16:creationId xmlns:a16="http://schemas.microsoft.com/office/drawing/2014/main" id="{00000000-0008-0000-0600-00000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xdr:col>
      <xdr:colOff>0</xdr:colOff>
      <xdr:row>71</xdr:row>
      <xdr:rowOff>0</xdr:rowOff>
    </xdr:from>
    <xdr:to>
      <xdr:col>2</xdr:col>
      <xdr:colOff>302518</xdr:colOff>
      <xdr:row>73</xdr:row>
      <xdr:rowOff>38099</xdr:rowOff>
    </xdr:to>
    <xdr:grpSp>
      <xdr:nvGrpSpPr>
        <xdr:cNvPr id="4" name="Agrupar 3">
          <a:hlinkClick xmlns:r="http://schemas.openxmlformats.org/officeDocument/2006/relationships" r:id="rId3"/>
          <a:extLst>
            <a:ext uri="{FF2B5EF4-FFF2-40B4-BE49-F238E27FC236}">
              <a16:creationId xmlns:a16="http://schemas.microsoft.com/office/drawing/2014/main" id="{00000000-0008-0000-0600-000004000000}"/>
            </a:ext>
          </a:extLst>
        </xdr:cNvPr>
        <xdr:cNvGrpSpPr/>
      </xdr:nvGrpSpPr>
      <xdr:grpSpPr>
        <a:xfrm>
          <a:off x="127000" y="39592250"/>
          <a:ext cx="848618" cy="406399"/>
          <a:chOff x="12324554" y="48477"/>
          <a:chExt cx="1453168" cy="813914"/>
        </a:xfrm>
      </xdr:grpSpPr>
      <xdr:sp macro="" textlink="">
        <xdr:nvSpPr>
          <xdr:cNvPr id="6" name="Rectángulo redondeado 5">
            <a:extLst>
              <a:ext uri="{FF2B5EF4-FFF2-40B4-BE49-F238E27FC236}">
                <a16:creationId xmlns:a16="http://schemas.microsoft.com/office/drawing/2014/main" id="{00000000-0008-0000-0600-000006000000}"/>
              </a:ext>
            </a:extLst>
          </xdr:cNvPr>
          <xdr:cNvSpPr/>
        </xdr:nvSpPr>
        <xdr:spPr>
          <a:xfrm flipH="1">
            <a:off x="12324554" y="48477"/>
            <a:ext cx="670483" cy="813914"/>
          </a:xfrm>
          <a:prstGeom prst="roundRect">
            <a:avLst>
              <a:gd name="adj" fmla="val 16670"/>
            </a:avLst>
          </a:prstGeom>
          <a:blipFill>
            <a:blip xmlns:r="http://schemas.openxmlformats.org/officeDocument/2006/relationships" r:embed="rId4">
              <a:grayscl/>
              <a:extLst>
                <a:ext uri="{28A0092B-C50C-407E-A947-70E740481C1C}">
                  <a14:useLocalDpi xmlns:a14="http://schemas.microsoft.com/office/drawing/2010/main" val="0"/>
                </a:ext>
              </a:extLst>
            </a:blip>
            <a:srcRect/>
            <a:stretch>
              <a:fillRect l="-1000" r="-1000"/>
            </a:stretch>
          </a:blipFill>
        </xdr:spPr>
        <xdr:style>
          <a:lnRef idx="0">
            <a:schemeClr val="lt1">
              <a:hueOff val="0"/>
              <a:satOff val="0"/>
              <a:lumOff val="0"/>
              <a:alphaOff val="0"/>
            </a:schemeClr>
          </a:lnRef>
          <a:fillRef idx="3">
            <a:scrgbClr r="0" g="0" b="0"/>
          </a:fillRef>
          <a:effectRef idx="2">
            <a:schemeClr val="accent1">
              <a:hueOff val="0"/>
              <a:satOff val="0"/>
              <a:lumOff val="0"/>
              <a:alphaOff val="0"/>
            </a:schemeClr>
          </a:effectRef>
          <a:fontRef idx="minor">
            <a:schemeClr val="lt1"/>
          </a:fontRef>
        </xdr:style>
        <xdr:txBody>
          <a:bodyPr/>
          <a:lstStyle/>
          <a:p>
            <a:pPr algn="r"/>
            <a:endParaRPr lang="es-ES"/>
          </a:p>
        </xdr:txBody>
      </xdr:sp>
      <xdr:sp macro="" textlink="">
        <xdr:nvSpPr>
          <xdr:cNvPr id="7" name="Rectángulo redondeado 6">
            <a:extLst>
              <a:ext uri="{FF2B5EF4-FFF2-40B4-BE49-F238E27FC236}">
                <a16:creationId xmlns:a16="http://schemas.microsoft.com/office/drawing/2014/main" id="{00000000-0008-0000-0600-000007000000}"/>
              </a:ext>
            </a:extLst>
          </xdr:cNvPr>
          <xdr:cNvSpPr/>
        </xdr:nvSpPr>
        <xdr:spPr>
          <a:xfrm>
            <a:off x="12953999" y="103311"/>
            <a:ext cx="823723" cy="675027"/>
          </a:xfrm>
          <a:prstGeom prst="roundRect">
            <a:avLst>
              <a:gd name="adj" fmla="val 16670"/>
            </a:avLst>
          </a:prstGeom>
          <a:solidFill>
            <a:schemeClr val="tx1"/>
          </a:solidFill>
        </xdr:spPr>
        <xdr:style>
          <a:lnRef idx="1">
            <a:schemeClr val="lt1">
              <a:hueOff val="0"/>
              <a:satOff val="0"/>
              <a:lumOff val="0"/>
              <a:alphaOff val="0"/>
            </a:schemeClr>
          </a:lnRef>
          <a:fillRef idx="3">
            <a:schemeClr val="accent1">
              <a:hueOff val="0"/>
              <a:satOff val="0"/>
              <a:lumOff val="0"/>
              <a:alphaOff val="0"/>
            </a:schemeClr>
          </a:fillRef>
          <a:effectRef idx="2">
            <a:schemeClr val="accent1">
              <a:hueOff val="0"/>
              <a:satOff val="0"/>
              <a:lumOff val="0"/>
              <a:alphaOff val="0"/>
            </a:schemeClr>
          </a:effectRef>
          <a:fontRef idx="minor">
            <a:schemeClr val="lt1"/>
          </a:fontRef>
        </xdr:style>
        <xdr:txBody>
          <a:bodyPr anchor="ctr"/>
          <a:lstStyle/>
          <a:p>
            <a:pPr algn="r"/>
            <a:r>
              <a:rPr lang="es-ES" sz="1000" b="0"/>
              <a:t>Inicio</a:t>
            </a:r>
          </a:p>
        </xdr:txBody>
      </xdr:sp>
    </xdr:grpSp>
    <xdr:clientData/>
  </xdr:twoCellAnchor>
</xdr:wsDr>
</file>

<file path=xl/drawings/drawing7.xml><?xml version="1.0" encoding="utf-8"?>
<xdr:wsDr xmlns:xdr="http://schemas.openxmlformats.org/drawingml/2006/spreadsheetDrawing" xmlns:a="http://schemas.openxmlformats.org/drawingml/2006/main">
  <xdr:twoCellAnchor>
    <xdr:from>
      <xdr:col>8</xdr:col>
      <xdr:colOff>520700</xdr:colOff>
      <xdr:row>1</xdr:row>
      <xdr:rowOff>88900</xdr:rowOff>
    </xdr:from>
    <xdr:to>
      <xdr:col>12</xdr:col>
      <xdr:colOff>279400</xdr:colOff>
      <xdr:row>10</xdr:row>
      <xdr:rowOff>241300</xdr:rowOff>
    </xdr:to>
    <xdr:graphicFrame macro="">
      <xdr:nvGraphicFramePr>
        <xdr:cNvPr id="4" name="Gráfico 3">
          <a:extLst>
            <a:ext uri="{FF2B5EF4-FFF2-40B4-BE49-F238E27FC236}">
              <a16:creationId xmlns:a16="http://schemas.microsoft.com/office/drawing/2014/main" id="{00000000-0008-0000-0700-000004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12</xdr:col>
      <xdr:colOff>774700</xdr:colOff>
      <xdr:row>1</xdr:row>
      <xdr:rowOff>101600</xdr:rowOff>
    </xdr:from>
    <xdr:to>
      <xdr:col>16</xdr:col>
      <xdr:colOff>330200</xdr:colOff>
      <xdr:row>9</xdr:row>
      <xdr:rowOff>406400</xdr:rowOff>
    </xdr:to>
    <xdr:graphicFrame macro="">
      <xdr:nvGraphicFramePr>
        <xdr:cNvPr id="5" name="Gráfico 4">
          <a:extLst>
            <a:ext uri="{FF2B5EF4-FFF2-40B4-BE49-F238E27FC236}">
              <a16:creationId xmlns:a16="http://schemas.microsoft.com/office/drawing/2014/main" id="{00000000-0008-0000-0700-000005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xdr:col>
      <xdr:colOff>0</xdr:colOff>
      <xdr:row>60</xdr:row>
      <xdr:rowOff>0</xdr:rowOff>
    </xdr:from>
    <xdr:to>
      <xdr:col>2</xdr:col>
      <xdr:colOff>302518</xdr:colOff>
      <xdr:row>61</xdr:row>
      <xdr:rowOff>152399</xdr:rowOff>
    </xdr:to>
    <xdr:grpSp>
      <xdr:nvGrpSpPr>
        <xdr:cNvPr id="6" name="Agrupar 5">
          <a:hlinkClick xmlns:r="http://schemas.openxmlformats.org/officeDocument/2006/relationships" r:id="rId3"/>
          <a:extLst>
            <a:ext uri="{FF2B5EF4-FFF2-40B4-BE49-F238E27FC236}">
              <a16:creationId xmlns:a16="http://schemas.microsoft.com/office/drawing/2014/main" id="{00000000-0008-0000-0700-000006000000}"/>
            </a:ext>
          </a:extLst>
        </xdr:cNvPr>
        <xdr:cNvGrpSpPr/>
      </xdr:nvGrpSpPr>
      <xdr:grpSpPr>
        <a:xfrm>
          <a:off x="127000" y="33102550"/>
          <a:ext cx="848618" cy="393699"/>
          <a:chOff x="12324554" y="48477"/>
          <a:chExt cx="1453168" cy="813914"/>
        </a:xfrm>
      </xdr:grpSpPr>
      <xdr:sp macro="" textlink="">
        <xdr:nvSpPr>
          <xdr:cNvPr id="7" name="Rectángulo redondeado 6">
            <a:extLst>
              <a:ext uri="{FF2B5EF4-FFF2-40B4-BE49-F238E27FC236}">
                <a16:creationId xmlns:a16="http://schemas.microsoft.com/office/drawing/2014/main" id="{00000000-0008-0000-0700-000007000000}"/>
              </a:ext>
            </a:extLst>
          </xdr:cNvPr>
          <xdr:cNvSpPr/>
        </xdr:nvSpPr>
        <xdr:spPr>
          <a:xfrm flipH="1">
            <a:off x="12324554" y="48477"/>
            <a:ext cx="670483" cy="813914"/>
          </a:xfrm>
          <a:prstGeom prst="roundRect">
            <a:avLst>
              <a:gd name="adj" fmla="val 16670"/>
            </a:avLst>
          </a:prstGeom>
          <a:blipFill>
            <a:blip xmlns:r="http://schemas.openxmlformats.org/officeDocument/2006/relationships" r:embed="rId4">
              <a:grayscl/>
              <a:extLst>
                <a:ext uri="{28A0092B-C50C-407E-A947-70E740481C1C}">
                  <a14:useLocalDpi xmlns:a14="http://schemas.microsoft.com/office/drawing/2010/main" val="0"/>
                </a:ext>
              </a:extLst>
            </a:blip>
            <a:srcRect/>
            <a:stretch>
              <a:fillRect l="-1000" r="-1000"/>
            </a:stretch>
          </a:blipFill>
        </xdr:spPr>
        <xdr:style>
          <a:lnRef idx="0">
            <a:schemeClr val="lt1">
              <a:hueOff val="0"/>
              <a:satOff val="0"/>
              <a:lumOff val="0"/>
              <a:alphaOff val="0"/>
            </a:schemeClr>
          </a:lnRef>
          <a:fillRef idx="3">
            <a:scrgbClr r="0" g="0" b="0"/>
          </a:fillRef>
          <a:effectRef idx="2">
            <a:schemeClr val="accent1">
              <a:hueOff val="0"/>
              <a:satOff val="0"/>
              <a:lumOff val="0"/>
              <a:alphaOff val="0"/>
            </a:schemeClr>
          </a:effectRef>
          <a:fontRef idx="minor">
            <a:schemeClr val="lt1"/>
          </a:fontRef>
        </xdr:style>
        <xdr:txBody>
          <a:bodyPr/>
          <a:lstStyle/>
          <a:p>
            <a:pPr algn="r"/>
            <a:endParaRPr lang="es-ES"/>
          </a:p>
        </xdr:txBody>
      </xdr:sp>
      <xdr:sp macro="" textlink="">
        <xdr:nvSpPr>
          <xdr:cNvPr id="8" name="Rectángulo redondeado 7">
            <a:extLst>
              <a:ext uri="{FF2B5EF4-FFF2-40B4-BE49-F238E27FC236}">
                <a16:creationId xmlns:a16="http://schemas.microsoft.com/office/drawing/2014/main" id="{00000000-0008-0000-0700-000008000000}"/>
              </a:ext>
            </a:extLst>
          </xdr:cNvPr>
          <xdr:cNvSpPr/>
        </xdr:nvSpPr>
        <xdr:spPr>
          <a:xfrm>
            <a:off x="12953999" y="103311"/>
            <a:ext cx="823723" cy="675027"/>
          </a:xfrm>
          <a:prstGeom prst="roundRect">
            <a:avLst>
              <a:gd name="adj" fmla="val 16670"/>
            </a:avLst>
          </a:prstGeom>
          <a:solidFill>
            <a:schemeClr val="tx1"/>
          </a:solidFill>
        </xdr:spPr>
        <xdr:style>
          <a:lnRef idx="1">
            <a:schemeClr val="lt1">
              <a:hueOff val="0"/>
              <a:satOff val="0"/>
              <a:lumOff val="0"/>
              <a:alphaOff val="0"/>
            </a:schemeClr>
          </a:lnRef>
          <a:fillRef idx="3">
            <a:schemeClr val="accent1">
              <a:hueOff val="0"/>
              <a:satOff val="0"/>
              <a:lumOff val="0"/>
              <a:alphaOff val="0"/>
            </a:schemeClr>
          </a:fillRef>
          <a:effectRef idx="2">
            <a:schemeClr val="accent1">
              <a:hueOff val="0"/>
              <a:satOff val="0"/>
              <a:lumOff val="0"/>
              <a:alphaOff val="0"/>
            </a:schemeClr>
          </a:effectRef>
          <a:fontRef idx="minor">
            <a:schemeClr val="lt1"/>
          </a:fontRef>
        </xdr:style>
        <xdr:txBody>
          <a:bodyPr anchor="ctr"/>
          <a:lstStyle/>
          <a:p>
            <a:pPr algn="r"/>
            <a:r>
              <a:rPr lang="es-ES" sz="1000" b="0"/>
              <a:t>Inicio</a:t>
            </a:r>
          </a:p>
        </xdr:txBody>
      </xdr:sp>
    </xdr:grpSp>
    <xdr:clientData/>
  </xdr:twoCellAnchor>
</xdr:wsDr>
</file>

<file path=xl/drawings/drawing8.xml><?xml version="1.0" encoding="utf-8"?>
<xdr:wsDr xmlns:xdr="http://schemas.openxmlformats.org/drawingml/2006/spreadsheetDrawing" xmlns:a="http://schemas.openxmlformats.org/drawingml/2006/main">
  <xdr:twoCellAnchor>
    <xdr:from>
      <xdr:col>8</xdr:col>
      <xdr:colOff>406400</xdr:colOff>
      <xdr:row>1</xdr:row>
      <xdr:rowOff>88900</xdr:rowOff>
    </xdr:from>
    <xdr:to>
      <xdr:col>12</xdr:col>
      <xdr:colOff>165100</xdr:colOff>
      <xdr:row>10</xdr:row>
      <xdr:rowOff>241300</xdr:rowOff>
    </xdr:to>
    <xdr:graphicFrame macro="">
      <xdr:nvGraphicFramePr>
        <xdr:cNvPr id="4" name="Gráfico 3">
          <a:extLst>
            <a:ext uri="{FF2B5EF4-FFF2-40B4-BE49-F238E27FC236}">
              <a16:creationId xmlns:a16="http://schemas.microsoft.com/office/drawing/2014/main" id="{00000000-0008-0000-0800-000004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12</xdr:col>
      <xdr:colOff>495300</xdr:colOff>
      <xdr:row>1</xdr:row>
      <xdr:rowOff>152400</xdr:rowOff>
    </xdr:from>
    <xdr:to>
      <xdr:col>16</xdr:col>
      <xdr:colOff>228600</xdr:colOff>
      <xdr:row>9</xdr:row>
      <xdr:rowOff>431800</xdr:rowOff>
    </xdr:to>
    <xdr:graphicFrame macro="">
      <xdr:nvGraphicFramePr>
        <xdr:cNvPr id="6" name="Gráfico 5">
          <a:extLst>
            <a:ext uri="{FF2B5EF4-FFF2-40B4-BE49-F238E27FC236}">
              <a16:creationId xmlns:a16="http://schemas.microsoft.com/office/drawing/2014/main" id="{00000000-0008-0000-0800-000006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xdr:col>
      <xdr:colOff>0</xdr:colOff>
      <xdr:row>66</xdr:row>
      <xdr:rowOff>0</xdr:rowOff>
    </xdr:from>
    <xdr:to>
      <xdr:col>2</xdr:col>
      <xdr:colOff>302518</xdr:colOff>
      <xdr:row>68</xdr:row>
      <xdr:rowOff>38099</xdr:rowOff>
    </xdr:to>
    <xdr:grpSp>
      <xdr:nvGrpSpPr>
        <xdr:cNvPr id="9" name="Agrupar 8">
          <a:hlinkClick xmlns:r="http://schemas.openxmlformats.org/officeDocument/2006/relationships" r:id="rId3"/>
          <a:extLst>
            <a:ext uri="{FF2B5EF4-FFF2-40B4-BE49-F238E27FC236}">
              <a16:creationId xmlns:a16="http://schemas.microsoft.com/office/drawing/2014/main" id="{00000000-0008-0000-0800-000009000000}"/>
            </a:ext>
          </a:extLst>
        </xdr:cNvPr>
        <xdr:cNvGrpSpPr/>
      </xdr:nvGrpSpPr>
      <xdr:grpSpPr>
        <a:xfrm>
          <a:off x="127000" y="35401250"/>
          <a:ext cx="848618" cy="406399"/>
          <a:chOff x="12324554" y="48477"/>
          <a:chExt cx="1453168" cy="813914"/>
        </a:xfrm>
      </xdr:grpSpPr>
      <xdr:sp macro="" textlink="">
        <xdr:nvSpPr>
          <xdr:cNvPr id="10" name="Rectángulo redondeado 9">
            <a:extLst>
              <a:ext uri="{FF2B5EF4-FFF2-40B4-BE49-F238E27FC236}">
                <a16:creationId xmlns:a16="http://schemas.microsoft.com/office/drawing/2014/main" id="{00000000-0008-0000-0800-00000A000000}"/>
              </a:ext>
            </a:extLst>
          </xdr:cNvPr>
          <xdr:cNvSpPr/>
        </xdr:nvSpPr>
        <xdr:spPr>
          <a:xfrm flipH="1">
            <a:off x="12324554" y="48477"/>
            <a:ext cx="670483" cy="813914"/>
          </a:xfrm>
          <a:prstGeom prst="roundRect">
            <a:avLst>
              <a:gd name="adj" fmla="val 16670"/>
            </a:avLst>
          </a:prstGeom>
          <a:blipFill>
            <a:blip xmlns:r="http://schemas.openxmlformats.org/officeDocument/2006/relationships" r:embed="rId4">
              <a:grayscl/>
              <a:extLst>
                <a:ext uri="{28A0092B-C50C-407E-A947-70E740481C1C}">
                  <a14:useLocalDpi xmlns:a14="http://schemas.microsoft.com/office/drawing/2010/main" val="0"/>
                </a:ext>
              </a:extLst>
            </a:blip>
            <a:srcRect/>
            <a:stretch>
              <a:fillRect l="-1000" r="-1000"/>
            </a:stretch>
          </a:blipFill>
        </xdr:spPr>
        <xdr:style>
          <a:lnRef idx="0">
            <a:schemeClr val="lt1">
              <a:hueOff val="0"/>
              <a:satOff val="0"/>
              <a:lumOff val="0"/>
              <a:alphaOff val="0"/>
            </a:schemeClr>
          </a:lnRef>
          <a:fillRef idx="3">
            <a:scrgbClr r="0" g="0" b="0"/>
          </a:fillRef>
          <a:effectRef idx="2">
            <a:schemeClr val="accent1">
              <a:hueOff val="0"/>
              <a:satOff val="0"/>
              <a:lumOff val="0"/>
              <a:alphaOff val="0"/>
            </a:schemeClr>
          </a:effectRef>
          <a:fontRef idx="minor">
            <a:schemeClr val="lt1"/>
          </a:fontRef>
        </xdr:style>
        <xdr:txBody>
          <a:bodyPr/>
          <a:lstStyle/>
          <a:p>
            <a:pPr algn="r"/>
            <a:endParaRPr lang="es-ES"/>
          </a:p>
        </xdr:txBody>
      </xdr:sp>
      <xdr:sp macro="" textlink="">
        <xdr:nvSpPr>
          <xdr:cNvPr id="11" name="Rectángulo redondeado 10">
            <a:extLst>
              <a:ext uri="{FF2B5EF4-FFF2-40B4-BE49-F238E27FC236}">
                <a16:creationId xmlns:a16="http://schemas.microsoft.com/office/drawing/2014/main" id="{00000000-0008-0000-0800-00000B000000}"/>
              </a:ext>
            </a:extLst>
          </xdr:cNvPr>
          <xdr:cNvSpPr/>
        </xdr:nvSpPr>
        <xdr:spPr>
          <a:xfrm>
            <a:off x="12953999" y="103311"/>
            <a:ext cx="823723" cy="675027"/>
          </a:xfrm>
          <a:prstGeom prst="roundRect">
            <a:avLst>
              <a:gd name="adj" fmla="val 16670"/>
            </a:avLst>
          </a:prstGeom>
          <a:solidFill>
            <a:schemeClr val="tx1"/>
          </a:solidFill>
        </xdr:spPr>
        <xdr:style>
          <a:lnRef idx="1">
            <a:schemeClr val="lt1">
              <a:hueOff val="0"/>
              <a:satOff val="0"/>
              <a:lumOff val="0"/>
              <a:alphaOff val="0"/>
            </a:schemeClr>
          </a:lnRef>
          <a:fillRef idx="3">
            <a:schemeClr val="accent1">
              <a:hueOff val="0"/>
              <a:satOff val="0"/>
              <a:lumOff val="0"/>
              <a:alphaOff val="0"/>
            </a:schemeClr>
          </a:fillRef>
          <a:effectRef idx="2">
            <a:schemeClr val="accent1">
              <a:hueOff val="0"/>
              <a:satOff val="0"/>
              <a:lumOff val="0"/>
              <a:alphaOff val="0"/>
            </a:schemeClr>
          </a:effectRef>
          <a:fontRef idx="minor">
            <a:schemeClr val="lt1"/>
          </a:fontRef>
        </xdr:style>
        <xdr:txBody>
          <a:bodyPr anchor="ctr"/>
          <a:lstStyle/>
          <a:p>
            <a:pPr algn="r"/>
            <a:r>
              <a:rPr lang="es-ES" sz="1000" b="0"/>
              <a:t>Inicio</a:t>
            </a:r>
          </a:p>
        </xdr:txBody>
      </xdr:sp>
    </xdr:grpSp>
    <xdr:clientData/>
  </xdr:twoCellAnchor>
</xdr:wsDr>
</file>

<file path=xl/drawings/drawing9.xml><?xml version="1.0" encoding="utf-8"?>
<xdr:wsDr xmlns:xdr="http://schemas.openxmlformats.org/drawingml/2006/spreadsheetDrawing" xmlns:a="http://schemas.openxmlformats.org/drawingml/2006/main">
  <xdr:twoCellAnchor>
    <xdr:from>
      <xdr:col>8</xdr:col>
      <xdr:colOff>520700</xdr:colOff>
      <xdr:row>0</xdr:row>
      <xdr:rowOff>368300</xdr:rowOff>
    </xdr:from>
    <xdr:to>
      <xdr:col>12</xdr:col>
      <xdr:colOff>368300</xdr:colOff>
      <xdr:row>10</xdr:row>
      <xdr:rowOff>25400</xdr:rowOff>
    </xdr:to>
    <xdr:graphicFrame macro="">
      <xdr:nvGraphicFramePr>
        <xdr:cNvPr id="4" name="Gráfico 3">
          <a:extLst>
            <a:ext uri="{FF2B5EF4-FFF2-40B4-BE49-F238E27FC236}">
              <a16:creationId xmlns:a16="http://schemas.microsoft.com/office/drawing/2014/main" id="{00000000-0008-0000-0900-000004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12</xdr:col>
      <xdr:colOff>774700</xdr:colOff>
      <xdr:row>1</xdr:row>
      <xdr:rowOff>101600</xdr:rowOff>
    </xdr:from>
    <xdr:to>
      <xdr:col>16</xdr:col>
      <xdr:colOff>914400</xdr:colOff>
      <xdr:row>9</xdr:row>
      <xdr:rowOff>406400</xdr:rowOff>
    </xdr:to>
    <xdr:graphicFrame macro="">
      <xdr:nvGraphicFramePr>
        <xdr:cNvPr id="6" name="Gráfico 5">
          <a:extLst>
            <a:ext uri="{FF2B5EF4-FFF2-40B4-BE49-F238E27FC236}">
              <a16:creationId xmlns:a16="http://schemas.microsoft.com/office/drawing/2014/main" id="{00000000-0008-0000-0900-000006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xdr:col>
      <xdr:colOff>0</xdr:colOff>
      <xdr:row>63</xdr:row>
      <xdr:rowOff>0</xdr:rowOff>
    </xdr:from>
    <xdr:to>
      <xdr:col>2</xdr:col>
      <xdr:colOff>299054</xdr:colOff>
      <xdr:row>65</xdr:row>
      <xdr:rowOff>47336</xdr:rowOff>
    </xdr:to>
    <xdr:grpSp>
      <xdr:nvGrpSpPr>
        <xdr:cNvPr id="9" name="Agrupar 8">
          <a:hlinkClick xmlns:r="http://schemas.openxmlformats.org/officeDocument/2006/relationships" r:id="rId3"/>
          <a:extLst>
            <a:ext uri="{FF2B5EF4-FFF2-40B4-BE49-F238E27FC236}">
              <a16:creationId xmlns:a16="http://schemas.microsoft.com/office/drawing/2014/main" id="{00000000-0008-0000-0900-000009000000}"/>
            </a:ext>
          </a:extLst>
        </xdr:cNvPr>
        <xdr:cNvGrpSpPr/>
      </xdr:nvGrpSpPr>
      <xdr:grpSpPr>
        <a:xfrm>
          <a:off x="127000" y="34270950"/>
          <a:ext cx="845154" cy="402936"/>
          <a:chOff x="12324554" y="48477"/>
          <a:chExt cx="1453168" cy="813914"/>
        </a:xfrm>
      </xdr:grpSpPr>
      <xdr:sp macro="" textlink="">
        <xdr:nvSpPr>
          <xdr:cNvPr id="10" name="Rectángulo redondeado 9">
            <a:extLst>
              <a:ext uri="{FF2B5EF4-FFF2-40B4-BE49-F238E27FC236}">
                <a16:creationId xmlns:a16="http://schemas.microsoft.com/office/drawing/2014/main" id="{00000000-0008-0000-0900-00000A000000}"/>
              </a:ext>
            </a:extLst>
          </xdr:cNvPr>
          <xdr:cNvSpPr/>
        </xdr:nvSpPr>
        <xdr:spPr>
          <a:xfrm flipH="1">
            <a:off x="12324554" y="48477"/>
            <a:ext cx="670483" cy="813914"/>
          </a:xfrm>
          <a:prstGeom prst="roundRect">
            <a:avLst>
              <a:gd name="adj" fmla="val 16670"/>
            </a:avLst>
          </a:prstGeom>
          <a:blipFill>
            <a:blip xmlns:r="http://schemas.openxmlformats.org/officeDocument/2006/relationships" r:embed="rId4">
              <a:grayscl/>
              <a:extLst>
                <a:ext uri="{28A0092B-C50C-407E-A947-70E740481C1C}">
                  <a14:useLocalDpi xmlns:a14="http://schemas.microsoft.com/office/drawing/2010/main" val="0"/>
                </a:ext>
              </a:extLst>
            </a:blip>
            <a:srcRect/>
            <a:stretch>
              <a:fillRect l="-1000" r="-1000"/>
            </a:stretch>
          </a:blipFill>
        </xdr:spPr>
        <xdr:style>
          <a:lnRef idx="0">
            <a:schemeClr val="lt1">
              <a:hueOff val="0"/>
              <a:satOff val="0"/>
              <a:lumOff val="0"/>
              <a:alphaOff val="0"/>
            </a:schemeClr>
          </a:lnRef>
          <a:fillRef idx="3">
            <a:scrgbClr r="0" g="0" b="0"/>
          </a:fillRef>
          <a:effectRef idx="2">
            <a:schemeClr val="accent1">
              <a:hueOff val="0"/>
              <a:satOff val="0"/>
              <a:lumOff val="0"/>
              <a:alphaOff val="0"/>
            </a:schemeClr>
          </a:effectRef>
          <a:fontRef idx="minor">
            <a:schemeClr val="lt1"/>
          </a:fontRef>
        </xdr:style>
        <xdr:txBody>
          <a:bodyPr/>
          <a:lstStyle/>
          <a:p>
            <a:pPr algn="r"/>
            <a:endParaRPr lang="es-ES"/>
          </a:p>
        </xdr:txBody>
      </xdr:sp>
      <xdr:sp macro="" textlink="">
        <xdr:nvSpPr>
          <xdr:cNvPr id="11" name="Rectángulo redondeado 10">
            <a:extLst>
              <a:ext uri="{FF2B5EF4-FFF2-40B4-BE49-F238E27FC236}">
                <a16:creationId xmlns:a16="http://schemas.microsoft.com/office/drawing/2014/main" id="{00000000-0008-0000-0900-00000B000000}"/>
              </a:ext>
            </a:extLst>
          </xdr:cNvPr>
          <xdr:cNvSpPr/>
        </xdr:nvSpPr>
        <xdr:spPr>
          <a:xfrm>
            <a:off x="12953999" y="103311"/>
            <a:ext cx="823723" cy="675027"/>
          </a:xfrm>
          <a:prstGeom prst="roundRect">
            <a:avLst>
              <a:gd name="adj" fmla="val 16670"/>
            </a:avLst>
          </a:prstGeom>
          <a:solidFill>
            <a:schemeClr val="tx1"/>
          </a:solidFill>
        </xdr:spPr>
        <xdr:style>
          <a:lnRef idx="1">
            <a:schemeClr val="lt1">
              <a:hueOff val="0"/>
              <a:satOff val="0"/>
              <a:lumOff val="0"/>
              <a:alphaOff val="0"/>
            </a:schemeClr>
          </a:lnRef>
          <a:fillRef idx="3">
            <a:schemeClr val="accent1">
              <a:hueOff val="0"/>
              <a:satOff val="0"/>
              <a:lumOff val="0"/>
              <a:alphaOff val="0"/>
            </a:schemeClr>
          </a:fillRef>
          <a:effectRef idx="2">
            <a:schemeClr val="accent1">
              <a:hueOff val="0"/>
              <a:satOff val="0"/>
              <a:lumOff val="0"/>
              <a:alphaOff val="0"/>
            </a:schemeClr>
          </a:effectRef>
          <a:fontRef idx="minor">
            <a:schemeClr val="lt1"/>
          </a:fontRef>
        </xdr:style>
        <xdr:txBody>
          <a:bodyPr anchor="ctr"/>
          <a:lstStyle/>
          <a:p>
            <a:pPr algn="r"/>
            <a:r>
              <a:rPr lang="es-ES" sz="1000" b="0"/>
              <a:t>Inicio</a:t>
            </a:r>
          </a:p>
        </xdr:txBody>
      </xdr:sp>
    </xdr:grpSp>
    <xdr:clientData/>
  </xdr:twoCellAnchor>
</xdr:wsDr>
</file>

<file path=xl/drawings/drawing10.xml><?xml version="1.0" encoding="utf-8"?>
<xdr:wsDr xmlns:xdr="http://schemas.openxmlformats.org/drawingml/2006/spreadsheetDrawing" xmlns:a="http://schemas.openxmlformats.org/drawingml/2006/main">
  <xdr:twoCellAnchor>
    <xdr:from>
      <xdr:col>8</xdr:col>
      <xdr:colOff>520700</xdr:colOff>
      <xdr:row>0</xdr:row>
      <xdr:rowOff>469900</xdr:rowOff>
    </xdr:from>
    <xdr:to>
      <xdr:col>12</xdr:col>
      <xdr:colOff>368300</xdr:colOff>
      <xdr:row>10</xdr:row>
      <xdr:rowOff>127000</xdr:rowOff>
    </xdr:to>
    <xdr:graphicFrame macro="">
      <xdr:nvGraphicFramePr>
        <xdr:cNvPr id="4" name="Gráfico 3">
          <a:extLst>
            <a:ext uri="{FF2B5EF4-FFF2-40B4-BE49-F238E27FC236}">
              <a16:creationId xmlns:a16="http://schemas.microsoft.com/office/drawing/2014/main" id="{00000000-0008-0000-0A00-000004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12</xdr:col>
      <xdr:colOff>774700</xdr:colOff>
      <xdr:row>1</xdr:row>
      <xdr:rowOff>101600</xdr:rowOff>
    </xdr:from>
    <xdr:to>
      <xdr:col>16</xdr:col>
      <xdr:colOff>914400</xdr:colOff>
      <xdr:row>9</xdr:row>
      <xdr:rowOff>406400</xdr:rowOff>
    </xdr:to>
    <xdr:graphicFrame macro="">
      <xdr:nvGraphicFramePr>
        <xdr:cNvPr id="6" name="Gráfico 5">
          <a:extLst>
            <a:ext uri="{FF2B5EF4-FFF2-40B4-BE49-F238E27FC236}">
              <a16:creationId xmlns:a16="http://schemas.microsoft.com/office/drawing/2014/main" id="{00000000-0008-0000-0A00-000006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xdr:col>
      <xdr:colOff>0</xdr:colOff>
      <xdr:row>69</xdr:row>
      <xdr:rowOff>0</xdr:rowOff>
    </xdr:from>
    <xdr:to>
      <xdr:col>2</xdr:col>
      <xdr:colOff>302518</xdr:colOff>
      <xdr:row>71</xdr:row>
      <xdr:rowOff>12699</xdr:rowOff>
    </xdr:to>
    <xdr:grpSp>
      <xdr:nvGrpSpPr>
        <xdr:cNvPr id="9" name="Agrupar 8">
          <a:hlinkClick xmlns:r="http://schemas.openxmlformats.org/officeDocument/2006/relationships" r:id="rId3"/>
          <a:extLst>
            <a:ext uri="{FF2B5EF4-FFF2-40B4-BE49-F238E27FC236}">
              <a16:creationId xmlns:a16="http://schemas.microsoft.com/office/drawing/2014/main" id="{00000000-0008-0000-0A00-000009000000}"/>
            </a:ext>
          </a:extLst>
        </xdr:cNvPr>
        <xdr:cNvGrpSpPr/>
      </xdr:nvGrpSpPr>
      <xdr:grpSpPr>
        <a:xfrm>
          <a:off x="127000" y="36918900"/>
          <a:ext cx="848618" cy="393699"/>
          <a:chOff x="12324554" y="48477"/>
          <a:chExt cx="1453168" cy="813914"/>
        </a:xfrm>
      </xdr:grpSpPr>
      <xdr:sp macro="" textlink="">
        <xdr:nvSpPr>
          <xdr:cNvPr id="10" name="Rectángulo redondeado 9">
            <a:extLst>
              <a:ext uri="{FF2B5EF4-FFF2-40B4-BE49-F238E27FC236}">
                <a16:creationId xmlns:a16="http://schemas.microsoft.com/office/drawing/2014/main" id="{00000000-0008-0000-0A00-00000A000000}"/>
              </a:ext>
            </a:extLst>
          </xdr:cNvPr>
          <xdr:cNvSpPr/>
        </xdr:nvSpPr>
        <xdr:spPr>
          <a:xfrm flipH="1">
            <a:off x="12324554" y="48477"/>
            <a:ext cx="670483" cy="813914"/>
          </a:xfrm>
          <a:prstGeom prst="roundRect">
            <a:avLst>
              <a:gd name="adj" fmla="val 16670"/>
            </a:avLst>
          </a:prstGeom>
          <a:blipFill>
            <a:blip xmlns:r="http://schemas.openxmlformats.org/officeDocument/2006/relationships" r:embed="rId4">
              <a:grayscl/>
              <a:extLst>
                <a:ext uri="{28A0092B-C50C-407E-A947-70E740481C1C}">
                  <a14:useLocalDpi xmlns:a14="http://schemas.microsoft.com/office/drawing/2010/main" val="0"/>
                </a:ext>
              </a:extLst>
            </a:blip>
            <a:srcRect/>
            <a:stretch>
              <a:fillRect l="-1000" r="-1000"/>
            </a:stretch>
          </a:blipFill>
        </xdr:spPr>
        <xdr:style>
          <a:lnRef idx="0">
            <a:schemeClr val="lt1">
              <a:hueOff val="0"/>
              <a:satOff val="0"/>
              <a:lumOff val="0"/>
              <a:alphaOff val="0"/>
            </a:schemeClr>
          </a:lnRef>
          <a:fillRef idx="3">
            <a:scrgbClr r="0" g="0" b="0"/>
          </a:fillRef>
          <a:effectRef idx="2">
            <a:schemeClr val="accent1">
              <a:hueOff val="0"/>
              <a:satOff val="0"/>
              <a:lumOff val="0"/>
              <a:alphaOff val="0"/>
            </a:schemeClr>
          </a:effectRef>
          <a:fontRef idx="minor">
            <a:schemeClr val="lt1"/>
          </a:fontRef>
        </xdr:style>
        <xdr:txBody>
          <a:bodyPr/>
          <a:lstStyle/>
          <a:p>
            <a:pPr algn="r"/>
            <a:endParaRPr lang="es-ES"/>
          </a:p>
        </xdr:txBody>
      </xdr:sp>
      <xdr:sp macro="" textlink="">
        <xdr:nvSpPr>
          <xdr:cNvPr id="11" name="Rectángulo redondeado 10">
            <a:extLst>
              <a:ext uri="{FF2B5EF4-FFF2-40B4-BE49-F238E27FC236}">
                <a16:creationId xmlns:a16="http://schemas.microsoft.com/office/drawing/2014/main" id="{00000000-0008-0000-0A00-00000B000000}"/>
              </a:ext>
            </a:extLst>
          </xdr:cNvPr>
          <xdr:cNvSpPr/>
        </xdr:nvSpPr>
        <xdr:spPr>
          <a:xfrm>
            <a:off x="12953999" y="103311"/>
            <a:ext cx="823723" cy="675027"/>
          </a:xfrm>
          <a:prstGeom prst="roundRect">
            <a:avLst>
              <a:gd name="adj" fmla="val 16670"/>
            </a:avLst>
          </a:prstGeom>
          <a:solidFill>
            <a:schemeClr val="tx1"/>
          </a:solidFill>
        </xdr:spPr>
        <xdr:style>
          <a:lnRef idx="1">
            <a:schemeClr val="lt1">
              <a:hueOff val="0"/>
              <a:satOff val="0"/>
              <a:lumOff val="0"/>
              <a:alphaOff val="0"/>
            </a:schemeClr>
          </a:lnRef>
          <a:fillRef idx="3">
            <a:schemeClr val="accent1">
              <a:hueOff val="0"/>
              <a:satOff val="0"/>
              <a:lumOff val="0"/>
              <a:alphaOff val="0"/>
            </a:schemeClr>
          </a:fillRef>
          <a:effectRef idx="2">
            <a:schemeClr val="accent1">
              <a:hueOff val="0"/>
              <a:satOff val="0"/>
              <a:lumOff val="0"/>
              <a:alphaOff val="0"/>
            </a:schemeClr>
          </a:effectRef>
          <a:fontRef idx="minor">
            <a:schemeClr val="lt1"/>
          </a:fontRef>
        </xdr:style>
        <xdr:txBody>
          <a:bodyPr anchor="ctr"/>
          <a:lstStyle/>
          <a:p>
            <a:pPr algn="r"/>
            <a:r>
              <a:rPr lang="es-ES" sz="1000" b="0"/>
              <a:t>Inicio</a:t>
            </a:r>
          </a:p>
        </xdr:txBody>
      </xdr:sp>
    </xdr:grpSp>
    <xdr:clientData/>
  </xdr:twoCellAnchor>
</xdr:wsDr>
</file>

<file path=xl/drawings/drawing11.xml><?xml version="1.0" encoding="utf-8"?>
<xdr:wsDr xmlns:xdr="http://schemas.openxmlformats.org/drawingml/2006/spreadsheetDrawing" xmlns:a="http://schemas.openxmlformats.org/drawingml/2006/main">
  <xdr:twoCellAnchor>
    <xdr:from>
      <xdr:col>8</xdr:col>
      <xdr:colOff>406400</xdr:colOff>
      <xdr:row>1</xdr:row>
      <xdr:rowOff>207433</xdr:rowOff>
    </xdr:from>
    <xdr:to>
      <xdr:col>12</xdr:col>
      <xdr:colOff>165100</xdr:colOff>
      <xdr:row>10</xdr:row>
      <xdr:rowOff>359833</xdr:rowOff>
    </xdr:to>
    <xdr:graphicFrame macro="">
      <xdr:nvGraphicFramePr>
        <xdr:cNvPr id="4" name="Gráfico 3">
          <a:extLst>
            <a:ext uri="{FF2B5EF4-FFF2-40B4-BE49-F238E27FC236}">
              <a16:creationId xmlns:a16="http://schemas.microsoft.com/office/drawing/2014/main" id="{00000000-0008-0000-0B00-000004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12</xdr:col>
      <xdr:colOff>635000</xdr:colOff>
      <xdr:row>1</xdr:row>
      <xdr:rowOff>165100</xdr:rowOff>
    </xdr:from>
    <xdr:to>
      <xdr:col>16</xdr:col>
      <xdr:colOff>749300</xdr:colOff>
      <xdr:row>9</xdr:row>
      <xdr:rowOff>444500</xdr:rowOff>
    </xdr:to>
    <xdr:graphicFrame macro="">
      <xdr:nvGraphicFramePr>
        <xdr:cNvPr id="5" name="Gráfico 4">
          <a:extLst>
            <a:ext uri="{FF2B5EF4-FFF2-40B4-BE49-F238E27FC236}">
              <a16:creationId xmlns:a16="http://schemas.microsoft.com/office/drawing/2014/main" id="{00000000-0008-0000-0B00-000005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xdr:col>
      <xdr:colOff>0</xdr:colOff>
      <xdr:row>54</xdr:row>
      <xdr:rowOff>0</xdr:rowOff>
    </xdr:from>
    <xdr:to>
      <xdr:col>2</xdr:col>
      <xdr:colOff>378718</xdr:colOff>
      <xdr:row>56</xdr:row>
      <xdr:rowOff>25399</xdr:rowOff>
    </xdr:to>
    <xdr:grpSp>
      <xdr:nvGrpSpPr>
        <xdr:cNvPr id="9" name="Agrupar 8">
          <a:hlinkClick xmlns:r="http://schemas.openxmlformats.org/officeDocument/2006/relationships" r:id="rId3"/>
          <a:extLst>
            <a:ext uri="{FF2B5EF4-FFF2-40B4-BE49-F238E27FC236}">
              <a16:creationId xmlns:a16="http://schemas.microsoft.com/office/drawing/2014/main" id="{00000000-0008-0000-0B00-000009000000}"/>
            </a:ext>
          </a:extLst>
        </xdr:cNvPr>
        <xdr:cNvGrpSpPr/>
      </xdr:nvGrpSpPr>
      <xdr:grpSpPr>
        <a:xfrm>
          <a:off x="127000" y="30670500"/>
          <a:ext cx="854968" cy="406399"/>
          <a:chOff x="12324554" y="48477"/>
          <a:chExt cx="1453168" cy="813914"/>
        </a:xfrm>
      </xdr:grpSpPr>
      <xdr:sp macro="" textlink="">
        <xdr:nvSpPr>
          <xdr:cNvPr id="10" name="Rectángulo redondeado 9">
            <a:extLst>
              <a:ext uri="{FF2B5EF4-FFF2-40B4-BE49-F238E27FC236}">
                <a16:creationId xmlns:a16="http://schemas.microsoft.com/office/drawing/2014/main" id="{00000000-0008-0000-0B00-00000A000000}"/>
              </a:ext>
            </a:extLst>
          </xdr:cNvPr>
          <xdr:cNvSpPr/>
        </xdr:nvSpPr>
        <xdr:spPr>
          <a:xfrm flipH="1">
            <a:off x="12324554" y="48477"/>
            <a:ext cx="670483" cy="813914"/>
          </a:xfrm>
          <a:prstGeom prst="roundRect">
            <a:avLst>
              <a:gd name="adj" fmla="val 16670"/>
            </a:avLst>
          </a:prstGeom>
          <a:blipFill>
            <a:blip xmlns:r="http://schemas.openxmlformats.org/officeDocument/2006/relationships" r:embed="rId4">
              <a:grayscl/>
              <a:extLst>
                <a:ext uri="{28A0092B-C50C-407E-A947-70E740481C1C}">
                  <a14:useLocalDpi xmlns:a14="http://schemas.microsoft.com/office/drawing/2010/main" val="0"/>
                </a:ext>
              </a:extLst>
            </a:blip>
            <a:srcRect/>
            <a:stretch>
              <a:fillRect l="-1000" r="-1000"/>
            </a:stretch>
          </a:blipFill>
        </xdr:spPr>
        <xdr:style>
          <a:lnRef idx="0">
            <a:schemeClr val="lt1">
              <a:hueOff val="0"/>
              <a:satOff val="0"/>
              <a:lumOff val="0"/>
              <a:alphaOff val="0"/>
            </a:schemeClr>
          </a:lnRef>
          <a:fillRef idx="3">
            <a:scrgbClr r="0" g="0" b="0"/>
          </a:fillRef>
          <a:effectRef idx="2">
            <a:schemeClr val="accent1">
              <a:hueOff val="0"/>
              <a:satOff val="0"/>
              <a:lumOff val="0"/>
              <a:alphaOff val="0"/>
            </a:schemeClr>
          </a:effectRef>
          <a:fontRef idx="minor">
            <a:schemeClr val="lt1"/>
          </a:fontRef>
        </xdr:style>
        <xdr:txBody>
          <a:bodyPr/>
          <a:lstStyle/>
          <a:p>
            <a:pPr algn="r"/>
            <a:endParaRPr lang="es-ES"/>
          </a:p>
        </xdr:txBody>
      </xdr:sp>
      <xdr:sp macro="" textlink="">
        <xdr:nvSpPr>
          <xdr:cNvPr id="11" name="Rectángulo redondeado 10">
            <a:extLst>
              <a:ext uri="{FF2B5EF4-FFF2-40B4-BE49-F238E27FC236}">
                <a16:creationId xmlns:a16="http://schemas.microsoft.com/office/drawing/2014/main" id="{00000000-0008-0000-0B00-00000B000000}"/>
              </a:ext>
            </a:extLst>
          </xdr:cNvPr>
          <xdr:cNvSpPr/>
        </xdr:nvSpPr>
        <xdr:spPr>
          <a:xfrm>
            <a:off x="12953999" y="103311"/>
            <a:ext cx="823723" cy="675027"/>
          </a:xfrm>
          <a:prstGeom prst="roundRect">
            <a:avLst>
              <a:gd name="adj" fmla="val 16670"/>
            </a:avLst>
          </a:prstGeom>
          <a:solidFill>
            <a:schemeClr val="tx1"/>
          </a:solidFill>
        </xdr:spPr>
        <xdr:style>
          <a:lnRef idx="1">
            <a:schemeClr val="lt1">
              <a:hueOff val="0"/>
              <a:satOff val="0"/>
              <a:lumOff val="0"/>
              <a:alphaOff val="0"/>
            </a:schemeClr>
          </a:lnRef>
          <a:fillRef idx="3">
            <a:schemeClr val="accent1">
              <a:hueOff val="0"/>
              <a:satOff val="0"/>
              <a:lumOff val="0"/>
              <a:alphaOff val="0"/>
            </a:schemeClr>
          </a:fillRef>
          <a:effectRef idx="2">
            <a:schemeClr val="accent1">
              <a:hueOff val="0"/>
              <a:satOff val="0"/>
              <a:lumOff val="0"/>
              <a:alphaOff val="0"/>
            </a:schemeClr>
          </a:effectRef>
          <a:fontRef idx="minor">
            <a:schemeClr val="lt1"/>
          </a:fontRef>
        </xdr:style>
        <xdr:txBody>
          <a:bodyPr anchor="ctr"/>
          <a:lstStyle/>
          <a:p>
            <a:pPr algn="r"/>
            <a:r>
              <a:rPr lang="es-ES" sz="1000" b="0"/>
              <a:t>Inicio</a:t>
            </a:r>
          </a:p>
        </xdr:txBody>
      </xdr:sp>
    </xdr:grpSp>
    <xdr:clientData/>
  </xdr:twoCellAnchor>
</xdr:wsDr>
</file>

<file path=xl/drawings/drawing12.xml><?xml version="1.0" encoding="utf-8"?>
<xdr:wsDr xmlns:xdr="http://schemas.openxmlformats.org/drawingml/2006/spreadsheetDrawing" xmlns:a="http://schemas.openxmlformats.org/drawingml/2006/main">
  <xdr:twoCellAnchor>
    <xdr:from>
      <xdr:col>8</xdr:col>
      <xdr:colOff>508000</xdr:colOff>
      <xdr:row>0</xdr:row>
      <xdr:rowOff>220133</xdr:rowOff>
    </xdr:from>
    <xdr:to>
      <xdr:col>12</xdr:col>
      <xdr:colOff>508000</xdr:colOff>
      <xdr:row>10</xdr:row>
      <xdr:rowOff>135467</xdr:rowOff>
    </xdr:to>
    <xdr:graphicFrame macro="">
      <xdr:nvGraphicFramePr>
        <xdr:cNvPr id="4" name="Gráfico 3">
          <a:extLst>
            <a:ext uri="{FF2B5EF4-FFF2-40B4-BE49-F238E27FC236}">
              <a16:creationId xmlns:a16="http://schemas.microsoft.com/office/drawing/2014/main" id="{00000000-0008-0000-0C00-000004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12</xdr:col>
      <xdr:colOff>774700</xdr:colOff>
      <xdr:row>1</xdr:row>
      <xdr:rowOff>101600</xdr:rowOff>
    </xdr:from>
    <xdr:to>
      <xdr:col>16</xdr:col>
      <xdr:colOff>914400</xdr:colOff>
      <xdr:row>9</xdr:row>
      <xdr:rowOff>406400</xdr:rowOff>
    </xdr:to>
    <xdr:graphicFrame macro="">
      <xdr:nvGraphicFramePr>
        <xdr:cNvPr id="5" name="Gráfico 4">
          <a:extLst>
            <a:ext uri="{FF2B5EF4-FFF2-40B4-BE49-F238E27FC236}">
              <a16:creationId xmlns:a16="http://schemas.microsoft.com/office/drawing/2014/main" id="{00000000-0008-0000-0C00-000005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xdr:col>
      <xdr:colOff>0</xdr:colOff>
      <xdr:row>69</xdr:row>
      <xdr:rowOff>0</xdr:rowOff>
    </xdr:from>
    <xdr:to>
      <xdr:col>2</xdr:col>
      <xdr:colOff>302518</xdr:colOff>
      <xdr:row>71</xdr:row>
      <xdr:rowOff>38099</xdr:rowOff>
    </xdr:to>
    <xdr:grpSp>
      <xdr:nvGrpSpPr>
        <xdr:cNvPr id="9" name="Agrupar 8">
          <a:hlinkClick xmlns:r="http://schemas.openxmlformats.org/officeDocument/2006/relationships" r:id="rId3"/>
          <a:extLst>
            <a:ext uri="{FF2B5EF4-FFF2-40B4-BE49-F238E27FC236}">
              <a16:creationId xmlns:a16="http://schemas.microsoft.com/office/drawing/2014/main" id="{00000000-0008-0000-0C00-000009000000}"/>
            </a:ext>
          </a:extLst>
        </xdr:cNvPr>
        <xdr:cNvGrpSpPr/>
      </xdr:nvGrpSpPr>
      <xdr:grpSpPr>
        <a:xfrm>
          <a:off x="127000" y="39509700"/>
          <a:ext cx="848618" cy="406399"/>
          <a:chOff x="12324554" y="48477"/>
          <a:chExt cx="1453168" cy="813914"/>
        </a:xfrm>
      </xdr:grpSpPr>
      <xdr:sp macro="" textlink="">
        <xdr:nvSpPr>
          <xdr:cNvPr id="10" name="Rectángulo redondeado 9">
            <a:extLst>
              <a:ext uri="{FF2B5EF4-FFF2-40B4-BE49-F238E27FC236}">
                <a16:creationId xmlns:a16="http://schemas.microsoft.com/office/drawing/2014/main" id="{00000000-0008-0000-0C00-00000A000000}"/>
              </a:ext>
            </a:extLst>
          </xdr:cNvPr>
          <xdr:cNvSpPr/>
        </xdr:nvSpPr>
        <xdr:spPr>
          <a:xfrm flipH="1">
            <a:off x="12324554" y="48477"/>
            <a:ext cx="670483" cy="813914"/>
          </a:xfrm>
          <a:prstGeom prst="roundRect">
            <a:avLst>
              <a:gd name="adj" fmla="val 16670"/>
            </a:avLst>
          </a:prstGeom>
          <a:blipFill>
            <a:blip xmlns:r="http://schemas.openxmlformats.org/officeDocument/2006/relationships" r:embed="rId4">
              <a:grayscl/>
              <a:extLst>
                <a:ext uri="{28A0092B-C50C-407E-A947-70E740481C1C}">
                  <a14:useLocalDpi xmlns:a14="http://schemas.microsoft.com/office/drawing/2010/main" val="0"/>
                </a:ext>
              </a:extLst>
            </a:blip>
            <a:srcRect/>
            <a:stretch>
              <a:fillRect l="-1000" r="-1000"/>
            </a:stretch>
          </a:blipFill>
        </xdr:spPr>
        <xdr:style>
          <a:lnRef idx="0">
            <a:schemeClr val="lt1">
              <a:hueOff val="0"/>
              <a:satOff val="0"/>
              <a:lumOff val="0"/>
              <a:alphaOff val="0"/>
            </a:schemeClr>
          </a:lnRef>
          <a:fillRef idx="3">
            <a:scrgbClr r="0" g="0" b="0"/>
          </a:fillRef>
          <a:effectRef idx="2">
            <a:schemeClr val="accent1">
              <a:hueOff val="0"/>
              <a:satOff val="0"/>
              <a:lumOff val="0"/>
              <a:alphaOff val="0"/>
            </a:schemeClr>
          </a:effectRef>
          <a:fontRef idx="minor">
            <a:schemeClr val="lt1"/>
          </a:fontRef>
        </xdr:style>
        <xdr:txBody>
          <a:bodyPr/>
          <a:lstStyle/>
          <a:p>
            <a:pPr algn="r"/>
            <a:endParaRPr lang="es-ES"/>
          </a:p>
        </xdr:txBody>
      </xdr:sp>
      <xdr:sp macro="" textlink="">
        <xdr:nvSpPr>
          <xdr:cNvPr id="11" name="Rectángulo redondeado 10">
            <a:extLst>
              <a:ext uri="{FF2B5EF4-FFF2-40B4-BE49-F238E27FC236}">
                <a16:creationId xmlns:a16="http://schemas.microsoft.com/office/drawing/2014/main" id="{00000000-0008-0000-0C00-00000B000000}"/>
              </a:ext>
            </a:extLst>
          </xdr:cNvPr>
          <xdr:cNvSpPr/>
        </xdr:nvSpPr>
        <xdr:spPr>
          <a:xfrm>
            <a:off x="12953999" y="103311"/>
            <a:ext cx="823723" cy="675027"/>
          </a:xfrm>
          <a:prstGeom prst="roundRect">
            <a:avLst>
              <a:gd name="adj" fmla="val 16670"/>
            </a:avLst>
          </a:prstGeom>
          <a:solidFill>
            <a:schemeClr val="tx1"/>
          </a:solidFill>
        </xdr:spPr>
        <xdr:style>
          <a:lnRef idx="1">
            <a:schemeClr val="lt1">
              <a:hueOff val="0"/>
              <a:satOff val="0"/>
              <a:lumOff val="0"/>
              <a:alphaOff val="0"/>
            </a:schemeClr>
          </a:lnRef>
          <a:fillRef idx="3">
            <a:schemeClr val="accent1">
              <a:hueOff val="0"/>
              <a:satOff val="0"/>
              <a:lumOff val="0"/>
              <a:alphaOff val="0"/>
            </a:schemeClr>
          </a:fillRef>
          <a:effectRef idx="2">
            <a:schemeClr val="accent1">
              <a:hueOff val="0"/>
              <a:satOff val="0"/>
              <a:lumOff val="0"/>
              <a:alphaOff val="0"/>
            </a:schemeClr>
          </a:effectRef>
          <a:fontRef idx="minor">
            <a:schemeClr val="lt1"/>
          </a:fontRef>
        </xdr:style>
        <xdr:txBody>
          <a:bodyPr anchor="ctr"/>
          <a:lstStyle/>
          <a:p>
            <a:pPr algn="r"/>
            <a:r>
              <a:rPr lang="es-ES" sz="1000" b="0"/>
              <a:t>Inicio</a:t>
            </a:r>
          </a:p>
        </xdr:txBody>
      </xdr:sp>
    </xdr:grpSp>
    <xdr:clientData/>
  </xdr:twoCellAnchor>
</xdr:wsDr>
</file>

<file path=xl/drawings/drawing13.xml><?xml version="1.0" encoding="utf-8"?>
<xdr:wsDr xmlns:xdr="http://schemas.openxmlformats.org/drawingml/2006/spreadsheetDrawing" xmlns:a="http://schemas.openxmlformats.org/drawingml/2006/main">
  <xdr:twoCellAnchor>
    <xdr:from>
      <xdr:col>8</xdr:col>
      <xdr:colOff>520700</xdr:colOff>
      <xdr:row>0</xdr:row>
      <xdr:rowOff>469900</xdr:rowOff>
    </xdr:from>
    <xdr:to>
      <xdr:col>12</xdr:col>
      <xdr:colOff>368300</xdr:colOff>
      <xdr:row>10</xdr:row>
      <xdr:rowOff>127000</xdr:rowOff>
    </xdr:to>
    <xdr:graphicFrame macro="">
      <xdr:nvGraphicFramePr>
        <xdr:cNvPr id="4" name="Gráfico 3">
          <a:extLst>
            <a:ext uri="{FF2B5EF4-FFF2-40B4-BE49-F238E27FC236}">
              <a16:creationId xmlns:a16="http://schemas.microsoft.com/office/drawing/2014/main" id="{00000000-0008-0000-0D00-000004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12</xdr:col>
      <xdr:colOff>774700</xdr:colOff>
      <xdr:row>1</xdr:row>
      <xdr:rowOff>101600</xdr:rowOff>
    </xdr:from>
    <xdr:to>
      <xdr:col>16</xdr:col>
      <xdr:colOff>914400</xdr:colOff>
      <xdr:row>9</xdr:row>
      <xdr:rowOff>406400</xdr:rowOff>
    </xdr:to>
    <xdr:graphicFrame macro="">
      <xdr:nvGraphicFramePr>
        <xdr:cNvPr id="6" name="Gráfico 5">
          <a:extLst>
            <a:ext uri="{FF2B5EF4-FFF2-40B4-BE49-F238E27FC236}">
              <a16:creationId xmlns:a16="http://schemas.microsoft.com/office/drawing/2014/main" id="{00000000-0008-0000-0D00-000006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xdr:col>
      <xdr:colOff>0</xdr:colOff>
      <xdr:row>66</xdr:row>
      <xdr:rowOff>0</xdr:rowOff>
    </xdr:from>
    <xdr:to>
      <xdr:col>2</xdr:col>
      <xdr:colOff>302518</xdr:colOff>
      <xdr:row>68</xdr:row>
      <xdr:rowOff>25399</xdr:rowOff>
    </xdr:to>
    <xdr:grpSp>
      <xdr:nvGrpSpPr>
        <xdr:cNvPr id="5" name="Agrupar 4">
          <a:hlinkClick xmlns:r="http://schemas.openxmlformats.org/officeDocument/2006/relationships" r:id="rId3"/>
          <a:extLst>
            <a:ext uri="{FF2B5EF4-FFF2-40B4-BE49-F238E27FC236}">
              <a16:creationId xmlns:a16="http://schemas.microsoft.com/office/drawing/2014/main" id="{00000000-0008-0000-0D00-000005000000}"/>
            </a:ext>
          </a:extLst>
        </xdr:cNvPr>
        <xdr:cNvGrpSpPr/>
      </xdr:nvGrpSpPr>
      <xdr:grpSpPr>
        <a:xfrm>
          <a:off x="127000" y="36525200"/>
          <a:ext cx="848618" cy="406399"/>
          <a:chOff x="12324554" y="48477"/>
          <a:chExt cx="1453168" cy="813914"/>
        </a:xfrm>
      </xdr:grpSpPr>
      <xdr:sp macro="" textlink="">
        <xdr:nvSpPr>
          <xdr:cNvPr id="7" name="Rectángulo redondeado 6">
            <a:extLst>
              <a:ext uri="{FF2B5EF4-FFF2-40B4-BE49-F238E27FC236}">
                <a16:creationId xmlns:a16="http://schemas.microsoft.com/office/drawing/2014/main" id="{00000000-0008-0000-0D00-000007000000}"/>
              </a:ext>
            </a:extLst>
          </xdr:cNvPr>
          <xdr:cNvSpPr/>
        </xdr:nvSpPr>
        <xdr:spPr>
          <a:xfrm flipH="1">
            <a:off x="12324554" y="48477"/>
            <a:ext cx="670483" cy="813914"/>
          </a:xfrm>
          <a:prstGeom prst="roundRect">
            <a:avLst>
              <a:gd name="adj" fmla="val 16670"/>
            </a:avLst>
          </a:prstGeom>
          <a:blipFill>
            <a:blip xmlns:r="http://schemas.openxmlformats.org/officeDocument/2006/relationships" r:embed="rId4">
              <a:grayscl/>
              <a:extLst>
                <a:ext uri="{28A0092B-C50C-407E-A947-70E740481C1C}">
                  <a14:useLocalDpi xmlns:a14="http://schemas.microsoft.com/office/drawing/2010/main" val="0"/>
                </a:ext>
              </a:extLst>
            </a:blip>
            <a:srcRect/>
            <a:stretch>
              <a:fillRect l="-1000" r="-1000"/>
            </a:stretch>
          </a:blipFill>
        </xdr:spPr>
        <xdr:style>
          <a:lnRef idx="0">
            <a:schemeClr val="lt1">
              <a:hueOff val="0"/>
              <a:satOff val="0"/>
              <a:lumOff val="0"/>
              <a:alphaOff val="0"/>
            </a:schemeClr>
          </a:lnRef>
          <a:fillRef idx="3">
            <a:scrgbClr r="0" g="0" b="0"/>
          </a:fillRef>
          <a:effectRef idx="2">
            <a:schemeClr val="accent1">
              <a:hueOff val="0"/>
              <a:satOff val="0"/>
              <a:lumOff val="0"/>
              <a:alphaOff val="0"/>
            </a:schemeClr>
          </a:effectRef>
          <a:fontRef idx="minor">
            <a:schemeClr val="lt1"/>
          </a:fontRef>
        </xdr:style>
        <xdr:txBody>
          <a:bodyPr/>
          <a:lstStyle/>
          <a:p>
            <a:pPr algn="r"/>
            <a:endParaRPr lang="es-ES"/>
          </a:p>
        </xdr:txBody>
      </xdr:sp>
      <xdr:sp macro="" textlink="">
        <xdr:nvSpPr>
          <xdr:cNvPr id="8" name="Rectángulo redondeado 7">
            <a:extLst>
              <a:ext uri="{FF2B5EF4-FFF2-40B4-BE49-F238E27FC236}">
                <a16:creationId xmlns:a16="http://schemas.microsoft.com/office/drawing/2014/main" id="{00000000-0008-0000-0D00-000008000000}"/>
              </a:ext>
            </a:extLst>
          </xdr:cNvPr>
          <xdr:cNvSpPr/>
        </xdr:nvSpPr>
        <xdr:spPr>
          <a:xfrm>
            <a:off x="12953999" y="103311"/>
            <a:ext cx="823723" cy="675027"/>
          </a:xfrm>
          <a:prstGeom prst="roundRect">
            <a:avLst>
              <a:gd name="adj" fmla="val 16670"/>
            </a:avLst>
          </a:prstGeom>
          <a:solidFill>
            <a:schemeClr val="tx1"/>
          </a:solidFill>
        </xdr:spPr>
        <xdr:style>
          <a:lnRef idx="1">
            <a:schemeClr val="lt1">
              <a:hueOff val="0"/>
              <a:satOff val="0"/>
              <a:lumOff val="0"/>
              <a:alphaOff val="0"/>
            </a:schemeClr>
          </a:lnRef>
          <a:fillRef idx="3">
            <a:schemeClr val="accent1">
              <a:hueOff val="0"/>
              <a:satOff val="0"/>
              <a:lumOff val="0"/>
              <a:alphaOff val="0"/>
            </a:schemeClr>
          </a:fillRef>
          <a:effectRef idx="2">
            <a:schemeClr val="accent1">
              <a:hueOff val="0"/>
              <a:satOff val="0"/>
              <a:lumOff val="0"/>
              <a:alphaOff val="0"/>
            </a:schemeClr>
          </a:effectRef>
          <a:fontRef idx="minor">
            <a:schemeClr val="lt1"/>
          </a:fontRef>
        </xdr:style>
        <xdr:txBody>
          <a:bodyPr anchor="ctr"/>
          <a:lstStyle/>
          <a:p>
            <a:pPr algn="r"/>
            <a:r>
              <a:rPr lang="es-ES" sz="1000" b="0"/>
              <a:t>Inicio</a:t>
            </a:r>
          </a:p>
        </xdr:txBody>
      </xdr:sp>
    </xdr:grpSp>
    <xdr:clientData/>
  </xdr:twoCellAnchor>
</xdr:wsDr>
</file>

<file path=xl/drawings/drawing14.xml><?xml version="1.0" encoding="utf-8"?>
<xdr:wsDr xmlns:xdr="http://schemas.openxmlformats.org/drawingml/2006/spreadsheetDrawing" xmlns:a="http://schemas.openxmlformats.org/drawingml/2006/main">
  <xdr:twoCellAnchor editAs="oneCell">
    <xdr:from>
      <xdr:col>0</xdr:col>
      <xdr:colOff>398780</xdr:colOff>
      <xdr:row>8</xdr:row>
      <xdr:rowOff>238760</xdr:rowOff>
    </xdr:from>
    <xdr:to>
      <xdr:col>0</xdr:col>
      <xdr:colOff>723265</xdr:colOff>
      <xdr:row>9</xdr:row>
      <xdr:rowOff>1270</xdr:rowOff>
    </xdr:to>
    <xdr:pic>
      <xdr:nvPicPr>
        <xdr:cNvPr id="26" name="Imagen 25">
          <a:hlinkClick xmlns:r="http://schemas.openxmlformats.org/officeDocument/2006/relationships" r:id="rId1"/>
          <a:extLst>
            <a:ext uri="{FF2B5EF4-FFF2-40B4-BE49-F238E27FC236}">
              <a16:creationId xmlns:a16="http://schemas.microsoft.com/office/drawing/2014/main" id="{00000000-0008-0000-0E00-00001A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8780" y="3794760"/>
          <a:ext cx="391160" cy="391160"/>
        </a:xfrm>
        <a:prstGeom prst="rect">
          <a:avLst/>
        </a:prstGeom>
      </xdr:spPr>
    </xdr:pic>
    <xdr:clientData/>
  </xdr:twoCellAnchor>
  <xdr:twoCellAnchor editAs="oneCell">
    <xdr:from>
      <xdr:col>0</xdr:col>
      <xdr:colOff>398780</xdr:colOff>
      <xdr:row>18</xdr:row>
      <xdr:rowOff>259080</xdr:rowOff>
    </xdr:from>
    <xdr:to>
      <xdr:col>0</xdr:col>
      <xdr:colOff>723265</xdr:colOff>
      <xdr:row>19</xdr:row>
      <xdr:rowOff>10161</xdr:rowOff>
    </xdr:to>
    <xdr:pic>
      <xdr:nvPicPr>
        <xdr:cNvPr id="27" name="Imagen 26">
          <a:hlinkClick xmlns:r="http://schemas.openxmlformats.org/officeDocument/2006/relationships" r:id="rId3"/>
          <a:extLst>
            <a:ext uri="{FF2B5EF4-FFF2-40B4-BE49-F238E27FC236}">
              <a16:creationId xmlns:a16="http://schemas.microsoft.com/office/drawing/2014/main" id="{00000000-0008-0000-0E00-00001B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8780" y="10165080"/>
          <a:ext cx="391160" cy="386081"/>
        </a:xfrm>
        <a:prstGeom prst="rect">
          <a:avLst/>
        </a:prstGeom>
      </xdr:spPr>
    </xdr:pic>
    <xdr:clientData/>
  </xdr:twoCellAnchor>
  <xdr:twoCellAnchor editAs="oneCell">
    <xdr:from>
      <xdr:col>0</xdr:col>
      <xdr:colOff>398780</xdr:colOff>
      <xdr:row>28</xdr:row>
      <xdr:rowOff>259080</xdr:rowOff>
    </xdr:from>
    <xdr:to>
      <xdr:col>0</xdr:col>
      <xdr:colOff>723265</xdr:colOff>
      <xdr:row>29</xdr:row>
      <xdr:rowOff>10160</xdr:rowOff>
    </xdr:to>
    <xdr:pic>
      <xdr:nvPicPr>
        <xdr:cNvPr id="28" name="Imagen 27">
          <a:hlinkClick xmlns:r="http://schemas.openxmlformats.org/officeDocument/2006/relationships" r:id="rId4"/>
          <a:extLst>
            <a:ext uri="{FF2B5EF4-FFF2-40B4-BE49-F238E27FC236}">
              <a16:creationId xmlns:a16="http://schemas.microsoft.com/office/drawing/2014/main" id="{00000000-0008-0000-0E00-00001C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8780" y="16515080"/>
          <a:ext cx="391160" cy="386080"/>
        </a:xfrm>
        <a:prstGeom prst="rect">
          <a:avLst/>
        </a:prstGeom>
      </xdr:spPr>
    </xdr:pic>
    <xdr:clientData/>
  </xdr:twoCellAnchor>
  <xdr:twoCellAnchor editAs="oneCell">
    <xdr:from>
      <xdr:col>0</xdr:col>
      <xdr:colOff>398780</xdr:colOff>
      <xdr:row>38</xdr:row>
      <xdr:rowOff>248920</xdr:rowOff>
    </xdr:from>
    <xdr:to>
      <xdr:col>0</xdr:col>
      <xdr:colOff>723265</xdr:colOff>
      <xdr:row>38</xdr:row>
      <xdr:rowOff>647699</xdr:rowOff>
    </xdr:to>
    <xdr:pic>
      <xdr:nvPicPr>
        <xdr:cNvPr id="29" name="Imagen 28">
          <a:hlinkClick xmlns:r="http://schemas.openxmlformats.org/officeDocument/2006/relationships" r:id="rId5"/>
          <a:extLst>
            <a:ext uri="{FF2B5EF4-FFF2-40B4-BE49-F238E27FC236}">
              <a16:creationId xmlns:a16="http://schemas.microsoft.com/office/drawing/2014/main" id="{00000000-0008-0000-0E00-00001D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8780" y="22854920"/>
          <a:ext cx="391160" cy="386079"/>
        </a:xfrm>
        <a:prstGeom prst="rect">
          <a:avLst/>
        </a:prstGeom>
      </xdr:spPr>
    </xdr:pic>
    <xdr:clientData/>
  </xdr:twoCellAnchor>
  <xdr:twoCellAnchor editAs="oneCell">
    <xdr:from>
      <xdr:col>0</xdr:col>
      <xdr:colOff>398780</xdr:colOff>
      <xdr:row>48</xdr:row>
      <xdr:rowOff>248920</xdr:rowOff>
    </xdr:from>
    <xdr:to>
      <xdr:col>0</xdr:col>
      <xdr:colOff>723265</xdr:colOff>
      <xdr:row>49</xdr:row>
      <xdr:rowOff>1</xdr:rowOff>
    </xdr:to>
    <xdr:pic>
      <xdr:nvPicPr>
        <xdr:cNvPr id="30" name="Imagen 29">
          <a:hlinkClick xmlns:r="http://schemas.openxmlformats.org/officeDocument/2006/relationships" r:id="rId6"/>
          <a:extLst>
            <a:ext uri="{FF2B5EF4-FFF2-40B4-BE49-F238E27FC236}">
              <a16:creationId xmlns:a16="http://schemas.microsoft.com/office/drawing/2014/main" id="{00000000-0008-0000-0E00-00001E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8780" y="29204920"/>
          <a:ext cx="391160" cy="386081"/>
        </a:xfrm>
        <a:prstGeom prst="rect">
          <a:avLst/>
        </a:prstGeom>
      </xdr:spPr>
    </xdr:pic>
    <xdr:clientData/>
  </xdr:twoCellAnchor>
  <xdr:twoCellAnchor editAs="oneCell">
    <xdr:from>
      <xdr:col>0</xdr:col>
      <xdr:colOff>398780</xdr:colOff>
      <xdr:row>58</xdr:row>
      <xdr:rowOff>289560</xdr:rowOff>
    </xdr:from>
    <xdr:to>
      <xdr:col>0</xdr:col>
      <xdr:colOff>723265</xdr:colOff>
      <xdr:row>59</xdr:row>
      <xdr:rowOff>40640</xdr:rowOff>
    </xdr:to>
    <xdr:pic>
      <xdr:nvPicPr>
        <xdr:cNvPr id="31" name="Imagen 30">
          <a:hlinkClick xmlns:r="http://schemas.openxmlformats.org/officeDocument/2006/relationships" r:id="rId7"/>
          <a:extLst>
            <a:ext uri="{FF2B5EF4-FFF2-40B4-BE49-F238E27FC236}">
              <a16:creationId xmlns:a16="http://schemas.microsoft.com/office/drawing/2014/main" id="{00000000-0008-0000-0E00-00001F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8780" y="35595560"/>
          <a:ext cx="391160" cy="386080"/>
        </a:xfrm>
        <a:prstGeom prst="rect">
          <a:avLst/>
        </a:prstGeom>
      </xdr:spPr>
    </xdr:pic>
    <xdr:clientData/>
  </xdr:twoCellAnchor>
  <xdr:twoCellAnchor editAs="oneCell">
    <xdr:from>
      <xdr:col>0</xdr:col>
      <xdr:colOff>398780</xdr:colOff>
      <xdr:row>68</xdr:row>
      <xdr:rowOff>269240</xdr:rowOff>
    </xdr:from>
    <xdr:to>
      <xdr:col>0</xdr:col>
      <xdr:colOff>723265</xdr:colOff>
      <xdr:row>69</xdr:row>
      <xdr:rowOff>20319</xdr:rowOff>
    </xdr:to>
    <xdr:pic>
      <xdr:nvPicPr>
        <xdr:cNvPr id="32" name="Imagen 31">
          <a:hlinkClick xmlns:r="http://schemas.openxmlformats.org/officeDocument/2006/relationships" r:id="rId8"/>
          <a:extLst>
            <a:ext uri="{FF2B5EF4-FFF2-40B4-BE49-F238E27FC236}">
              <a16:creationId xmlns:a16="http://schemas.microsoft.com/office/drawing/2014/main" id="{00000000-0008-0000-0E00-000020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8780" y="41925240"/>
          <a:ext cx="391160" cy="386079"/>
        </a:xfrm>
        <a:prstGeom prst="rect">
          <a:avLst/>
        </a:prstGeom>
      </xdr:spPr>
    </xdr:pic>
    <xdr:clientData/>
  </xdr:twoCellAnchor>
  <xdr:twoCellAnchor editAs="oneCell">
    <xdr:from>
      <xdr:col>0</xdr:col>
      <xdr:colOff>398780</xdr:colOff>
      <xdr:row>78</xdr:row>
      <xdr:rowOff>269240</xdr:rowOff>
    </xdr:from>
    <xdr:to>
      <xdr:col>0</xdr:col>
      <xdr:colOff>723265</xdr:colOff>
      <xdr:row>79</xdr:row>
      <xdr:rowOff>20321</xdr:rowOff>
    </xdr:to>
    <xdr:pic>
      <xdr:nvPicPr>
        <xdr:cNvPr id="33" name="Imagen 32">
          <a:hlinkClick xmlns:r="http://schemas.openxmlformats.org/officeDocument/2006/relationships" r:id="rId9"/>
          <a:extLst>
            <a:ext uri="{FF2B5EF4-FFF2-40B4-BE49-F238E27FC236}">
              <a16:creationId xmlns:a16="http://schemas.microsoft.com/office/drawing/2014/main" id="{00000000-0008-0000-0E00-000021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8780" y="48275240"/>
          <a:ext cx="391160" cy="386081"/>
        </a:xfrm>
        <a:prstGeom prst="rect">
          <a:avLst/>
        </a:prstGeom>
      </xdr:spPr>
    </xdr:pic>
    <xdr:clientData/>
  </xdr:twoCellAnchor>
  <xdr:twoCellAnchor editAs="oneCell">
    <xdr:from>
      <xdr:col>0</xdr:col>
      <xdr:colOff>398780</xdr:colOff>
      <xdr:row>88</xdr:row>
      <xdr:rowOff>269240</xdr:rowOff>
    </xdr:from>
    <xdr:to>
      <xdr:col>0</xdr:col>
      <xdr:colOff>723265</xdr:colOff>
      <xdr:row>89</xdr:row>
      <xdr:rowOff>20320</xdr:rowOff>
    </xdr:to>
    <xdr:pic>
      <xdr:nvPicPr>
        <xdr:cNvPr id="34" name="Imagen 33">
          <a:hlinkClick xmlns:r="http://schemas.openxmlformats.org/officeDocument/2006/relationships" r:id="rId10"/>
          <a:extLst>
            <a:ext uri="{FF2B5EF4-FFF2-40B4-BE49-F238E27FC236}">
              <a16:creationId xmlns:a16="http://schemas.microsoft.com/office/drawing/2014/main" id="{00000000-0008-0000-0E00-000022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98780" y="54625240"/>
          <a:ext cx="391160" cy="386080"/>
        </a:xfrm>
        <a:prstGeom prst="rect">
          <a:avLst/>
        </a:prstGeom>
      </xdr:spPr>
    </xdr:pic>
    <xdr:clientData/>
  </xdr:twoCellAnchor>
  <xdr:twoCellAnchor editAs="oneCell">
    <xdr:from>
      <xdr:col>0</xdr:col>
      <xdr:colOff>406400</xdr:colOff>
      <xdr:row>98</xdr:row>
      <xdr:rowOff>243840</xdr:rowOff>
    </xdr:from>
    <xdr:to>
      <xdr:col>0</xdr:col>
      <xdr:colOff>721360</xdr:colOff>
      <xdr:row>98</xdr:row>
      <xdr:rowOff>645160</xdr:rowOff>
    </xdr:to>
    <xdr:pic>
      <xdr:nvPicPr>
        <xdr:cNvPr id="11" name="Imagen 10">
          <a:hlinkClick xmlns:r="http://schemas.openxmlformats.org/officeDocument/2006/relationships" r:id="rId11"/>
          <a:extLst>
            <a:ext uri="{FF2B5EF4-FFF2-40B4-BE49-F238E27FC236}">
              <a16:creationId xmlns:a16="http://schemas.microsoft.com/office/drawing/2014/main" id="{00000000-0008-0000-0E00-00000B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406400" y="62270640"/>
          <a:ext cx="391160" cy="401320"/>
        </a:xfrm>
        <a:prstGeom prst="rect">
          <a:avLst/>
        </a:prstGeom>
      </xdr:spPr>
    </xdr:pic>
    <xdr:clientData/>
  </xdr:twoCellAnchor>
  <xdr:twoCellAnchor editAs="oneCell">
    <xdr:from>
      <xdr:col>0</xdr:col>
      <xdr:colOff>406400</xdr:colOff>
      <xdr:row>108</xdr:row>
      <xdr:rowOff>243840</xdr:rowOff>
    </xdr:from>
    <xdr:to>
      <xdr:col>0</xdr:col>
      <xdr:colOff>721360</xdr:colOff>
      <xdr:row>108</xdr:row>
      <xdr:rowOff>645160</xdr:rowOff>
    </xdr:to>
    <xdr:pic>
      <xdr:nvPicPr>
        <xdr:cNvPr id="12" name="Imagen 11">
          <a:hlinkClick xmlns:r="http://schemas.openxmlformats.org/officeDocument/2006/relationships" r:id="rId12"/>
          <a:extLst>
            <a:ext uri="{FF2B5EF4-FFF2-40B4-BE49-F238E27FC236}">
              <a16:creationId xmlns:a16="http://schemas.microsoft.com/office/drawing/2014/main" id="{00000000-0008-0000-0E00-00000C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406400" y="62270640"/>
          <a:ext cx="391160" cy="401320"/>
        </a:xfrm>
        <a:prstGeom prst="rect">
          <a:avLst/>
        </a:prstGeom>
      </xdr:spPr>
    </xdr:pic>
    <xdr:clientData/>
  </xdr:twoCellAnchor>
  <xdr:twoCellAnchor editAs="oneCell">
    <xdr:from>
      <xdr:col>0</xdr:col>
      <xdr:colOff>406400</xdr:colOff>
      <xdr:row>118</xdr:row>
      <xdr:rowOff>243840</xdr:rowOff>
    </xdr:from>
    <xdr:to>
      <xdr:col>0</xdr:col>
      <xdr:colOff>721360</xdr:colOff>
      <xdr:row>118</xdr:row>
      <xdr:rowOff>645160</xdr:rowOff>
    </xdr:to>
    <xdr:pic>
      <xdr:nvPicPr>
        <xdr:cNvPr id="13" name="Imagen 12">
          <a:hlinkClick xmlns:r="http://schemas.openxmlformats.org/officeDocument/2006/relationships" r:id="rId13"/>
          <a:extLst>
            <a:ext uri="{FF2B5EF4-FFF2-40B4-BE49-F238E27FC236}">
              <a16:creationId xmlns:a16="http://schemas.microsoft.com/office/drawing/2014/main" id="{00000000-0008-0000-0E00-00000D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406400" y="68773040"/>
          <a:ext cx="391160" cy="401320"/>
        </a:xfrm>
        <a:prstGeom prst="rect">
          <a:avLst/>
        </a:prstGeom>
      </xdr:spPr>
    </xdr:pic>
    <xdr:clientData/>
  </xdr:twoCellAnchor>
  <xdr:twoCellAnchor editAs="oneCell">
    <xdr:from>
      <xdr:col>0</xdr:col>
      <xdr:colOff>406400</xdr:colOff>
      <xdr:row>128</xdr:row>
      <xdr:rowOff>243840</xdr:rowOff>
    </xdr:from>
    <xdr:to>
      <xdr:col>0</xdr:col>
      <xdr:colOff>721360</xdr:colOff>
      <xdr:row>128</xdr:row>
      <xdr:rowOff>645160</xdr:rowOff>
    </xdr:to>
    <xdr:pic>
      <xdr:nvPicPr>
        <xdr:cNvPr id="14" name="Imagen 13">
          <a:hlinkClick xmlns:r="http://schemas.openxmlformats.org/officeDocument/2006/relationships" r:id="rId14"/>
          <a:extLst>
            <a:ext uri="{FF2B5EF4-FFF2-40B4-BE49-F238E27FC236}">
              <a16:creationId xmlns:a16="http://schemas.microsoft.com/office/drawing/2014/main" id="{00000000-0008-0000-0E00-00000E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406400" y="68773040"/>
          <a:ext cx="391160" cy="401320"/>
        </a:xfrm>
        <a:prstGeom prst="rect">
          <a:avLst/>
        </a:prstGeom>
      </xdr:spPr>
    </xdr:pic>
    <xdr:clientData/>
  </xdr:twoCellAnchor>
  <xdr:twoCellAnchor editAs="oneCell">
    <xdr:from>
      <xdr:col>0</xdr:col>
      <xdr:colOff>406400</xdr:colOff>
      <xdr:row>138</xdr:row>
      <xdr:rowOff>243840</xdr:rowOff>
    </xdr:from>
    <xdr:to>
      <xdr:col>0</xdr:col>
      <xdr:colOff>721360</xdr:colOff>
      <xdr:row>138</xdr:row>
      <xdr:rowOff>645160</xdr:rowOff>
    </xdr:to>
    <xdr:pic>
      <xdr:nvPicPr>
        <xdr:cNvPr id="15" name="Imagen 14">
          <a:hlinkClick xmlns:r="http://schemas.openxmlformats.org/officeDocument/2006/relationships" r:id="rId15"/>
          <a:extLst>
            <a:ext uri="{FF2B5EF4-FFF2-40B4-BE49-F238E27FC236}">
              <a16:creationId xmlns:a16="http://schemas.microsoft.com/office/drawing/2014/main" id="{00000000-0008-0000-0E00-00000F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406400" y="68773040"/>
          <a:ext cx="391160" cy="401320"/>
        </a:xfrm>
        <a:prstGeom prst="rect">
          <a:avLst/>
        </a:prstGeom>
      </xdr:spPr>
    </xdr:pic>
    <xdr:clientData/>
  </xdr:twoCellAnchor>
  <xdr:twoCellAnchor editAs="oneCell">
    <xdr:from>
      <xdr:col>0</xdr:col>
      <xdr:colOff>406400</xdr:colOff>
      <xdr:row>148</xdr:row>
      <xdr:rowOff>243840</xdr:rowOff>
    </xdr:from>
    <xdr:to>
      <xdr:col>0</xdr:col>
      <xdr:colOff>721360</xdr:colOff>
      <xdr:row>148</xdr:row>
      <xdr:rowOff>645160</xdr:rowOff>
    </xdr:to>
    <xdr:pic>
      <xdr:nvPicPr>
        <xdr:cNvPr id="16" name="Imagen 15">
          <a:hlinkClick xmlns:r="http://schemas.openxmlformats.org/officeDocument/2006/relationships" r:id="rId16"/>
          <a:extLst>
            <a:ext uri="{FF2B5EF4-FFF2-40B4-BE49-F238E27FC236}">
              <a16:creationId xmlns:a16="http://schemas.microsoft.com/office/drawing/2014/main" id="{00000000-0008-0000-0E00-000010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406400" y="68773040"/>
          <a:ext cx="391160" cy="401320"/>
        </a:xfrm>
        <a:prstGeom prst="rect">
          <a:avLst/>
        </a:prstGeom>
      </xdr:spPr>
    </xdr:pic>
    <xdr:clientData/>
  </xdr:twoCellAnchor>
  <xdr:twoCellAnchor editAs="oneCell">
    <xdr:from>
      <xdr:col>0</xdr:col>
      <xdr:colOff>406400</xdr:colOff>
      <xdr:row>159</xdr:row>
      <xdr:rowOff>243840</xdr:rowOff>
    </xdr:from>
    <xdr:to>
      <xdr:col>0</xdr:col>
      <xdr:colOff>721360</xdr:colOff>
      <xdr:row>159</xdr:row>
      <xdr:rowOff>645160</xdr:rowOff>
    </xdr:to>
    <xdr:pic>
      <xdr:nvPicPr>
        <xdr:cNvPr id="17" name="Imagen 16">
          <a:hlinkClick xmlns:r="http://schemas.openxmlformats.org/officeDocument/2006/relationships" r:id="rId17"/>
          <a:extLst>
            <a:ext uri="{FF2B5EF4-FFF2-40B4-BE49-F238E27FC236}">
              <a16:creationId xmlns:a16="http://schemas.microsoft.com/office/drawing/2014/main" id="{00000000-0008-0000-0E00-000011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406400" y="68773040"/>
          <a:ext cx="391160" cy="401320"/>
        </a:xfrm>
        <a:prstGeom prst="rect">
          <a:avLst/>
        </a:prstGeom>
      </xdr:spPr>
    </xdr:pic>
    <xdr:clientData/>
  </xdr:twoCellAnchor>
  <xdr:twoCellAnchor editAs="oneCell">
    <xdr:from>
      <xdr:col>0</xdr:col>
      <xdr:colOff>406400</xdr:colOff>
      <xdr:row>170</xdr:row>
      <xdr:rowOff>243840</xdr:rowOff>
    </xdr:from>
    <xdr:to>
      <xdr:col>0</xdr:col>
      <xdr:colOff>721360</xdr:colOff>
      <xdr:row>170</xdr:row>
      <xdr:rowOff>645160</xdr:rowOff>
    </xdr:to>
    <xdr:pic>
      <xdr:nvPicPr>
        <xdr:cNvPr id="18" name="Imagen 17">
          <a:hlinkClick xmlns:r="http://schemas.openxmlformats.org/officeDocument/2006/relationships" r:id="rId18"/>
          <a:extLst>
            <a:ext uri="{FF2B5EF4-FFF2-40B4-BE49-F238E27FC236}">
              <a16:creationId xmlns:a16="http://schemas.microsoft.com/office/drawing/2014/main" id="{00000000-0008-0000-0E00-000012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406400" y="68773040"/>
          <a:ext cx="391160" cy="401320"/>
        </a:xfrm>
        <a:prstGeom prst="rect">
          <a:avLst/>
        </a:prstGeom>
      </xdr:spPr>
    </xdr:pic>
    <xdr:clientData/>
  </xdr:twoCellAnchor>
  <xdr:twoCellAnchor editAs="oneCell">
    <xdr:from>
      <xdr:col>0</xdr:col>
      <xdr:colOff>406400</xdr:colOff>
      <xdr:row>180</xdr:row>
      <xdr:rowOff>243840</xdr:rowOff>
    </xdr:from>
    <xdr:to>
      <xdr:col>0</xdr:col>
      <xdr:colOff>721360</xdr:colOff>
      <xdr:row>180</xdr:row>
      <xdr:rowOff>645160</xdr:rowOff>
    </xdr:to>
    <xdr:pic>
      <xdr:nvPicPr>
        <xdr:cNvPr id="19" name="Imagen 18">
          <a:hlinkClick xmlns:r="http://schemas.openxmlformats.org/officeDocument/2006/relationships" r:id="rId19"/>
          <a:extLst>
            <a:ext uri="{FF2B5EF4-FFF2-40B4-BE49-F238E27FC236}">
              <a16:creationId xmlns:a16="http://schemas.microsoft.com/office/drawing/2014/main" id="{00000000-0008-0000-0E00-000013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406400" y="68773040"/>
          <a:ext cx="391160" cy="401320"/>
        </a:xfrm>
        <a:prstGeom prst="rect">
          <a:avLst/>
        </a:prstGeom>
      </xdr:spPr>
    </xdr:pic>
    <xdr:clientData/>
  </xdr:twoCellAnchor>
  <xdr:twoCellAnchor editAs="oneCell">
    <xdr:from>
      <xdr:col>0</xdr:col>
      <xdr:colOff>406400</xdr:colOff>
      <xdr:row>190</xdr:row>
      <xdr:rowOff>243840</xdr:rowOff>
    </xdr:from>
    <xdr:to>
      <xdr:col>0</xdr:col>
      <xdr:colOff>721360</xdr:colOff>
      <xdr:row>190</xdr:row>
      <xdr:rowOff>645160</xdr:rowOff>
    </xdr:to>
    <xdr:pic>
      <xdr:nvPicPr>
        <xdr:cNvPr id="20" name="Imagen 19">
          <a:hlinkClick xmlns:r="http://schemas.openxmlformats.org/officeDocument/2006/relationships" r:id="rId20"/>
          <a:extLst>
            <a:ext uri="{FF2B5EF4-FFF2-40B4-BE49-F238E27FC236}">
              <a16:creationId xmlns:a16="http://schemas.microsoft.com/office/drawing/2014/main" id="{00000000-0008-0000-0E00-000014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406400" y="68773040"/>
          <a:ext cx="391160" cy="401320"/>
        </a:xfrm>
        <a:prstGeom prst="rect">
          <a:avLst/>
        </a:prstGeom>
      </xdr:spPr>
    </xdr:pic>
    <xdr:clientData/>
  </xdr:twoCellAnchor>
  <xdr:twoCellAnchor editAs="oneCell">
    <xdr:from>
      <xdr:col>0</xdr:col>
      <xdr:colOff>406400</xdr:colOff>
      <xdr:row>200</xdr:row>
      <xdr:rowOff>243840</xdr:rowOff>
    </xdr:from>
    <xdr:to>
      <xdr:col>0</xdr:col>
      <xdr:colOff>721360</xdr:colOff>
      <xdr:row>200</xdr:row>
      <xdr:rowOff>645160</xdr:rowOff>
    </xdr:to>
    <xdr:pic>
      <xdr:nvPicPr>
        <xdr:cNvPr id="21" name="Imagen 20">
          <a:hlinkClick xmlns:r="http://schemas.openxmlformats.org/officeDocument/2006/relationships" r:id="rId21"/>
          <a:extLst>
            <a:ext uri="{FF2B5EF4-FFF2-40B4-BE49-F238E27FC236}">
              <a16:creationId xmlns:a16="http://schemas.microsoft.com/office/drawing/2014/main" id="{00000000-0008-0000-0E00-000015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406400" y="68773040"/>
          <a:ext cx="391160" cy="401320"/>
        </a:xfrm>
        <a:prstGeom prst="rect">
          <a:avLst/>
        </a:prstGeom>
      </xdr:spPr>
    </xdr:pic>
    <xdr:clientData/>
  </xdr:twoCellAnchor>
  <xdr:twoCellAnchor editAs="oneCell">
    <xdr:from>
      <xdr:col>0</xdr:col>
      <xdr:colOff>406400</xdr:colOff>
      <xdr:row>210</xdr:row>
      <xdr:rowOff>243840</xdr:rowOff>
    </xdr:from>
    <xdr:to>
      <xdr:col>0</xdr:col>
      <xdr:colOff>721360</xdr:colOff>
      <xdr:row>210</xdr:row>
      <xdr:rowOff>645160</xdr:rowOff>
    </xdr:to>
    <xdr:pic>
      <xdr:nvPicPr>
        <xdr:cNvPr id="22" name="Imagen 21">
          <a:hlinkClick xmlns:r="http://schemas.openxmlformats.org/officeDocument/2006/relationships" r:id="rId22"/>
          <a:extLst>
            <a:ext uri="{FF2B5EF4-FFF2-40B4-BE49-F238E27FC236}">
              <a16:creationId xmlns:a16="http://schemas.microsoft.com/office/drawing/2014/main" id="{00000000-0008-0000-0E00-000016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406400" y="68773040"/>
          <a:ext cx="391160" cy="401320"/>
        </a:xfrm>
        <a:prstGeom prst="rect">
          <a:avLst/>
        </a:prstGeom>
      </xdr:spPr>
    </xdr:pic>
    <xdr:clientData/>
  </xdr:twoCellAnchor>
  <xdr:twoCellAnchor editAs="oneCell">
    <xdr:from>
      <xdr:col>8</xdr:col>
      <xdr:colOff>383540</xdr:colOff>
      <xdr:row>28</xdr:row>
      <xdr:rowOff>238760</xdr:rowOff>
    </xdr:from>
    <xdr:to>
      <xdr:col>9</xdr:col>
      <xdr:colOff>3175</xdr:colOff>
      <xdr:row>28</xdr:row>
      <xdr:rowOff>629920</xdr:rowOff>
    </xdr:to>
    <xdr:pic>
      <xdr:nvPicPr>
        <xdr:cNvPr id="35" name="Imagen 34">
          <a:hlinkClick xmlns:r="http://schemas.openxmlformats.org/officeDocument/2006/relationships" r:id="rId23"/>
          <a:extLst>
            <a:ext uri="{FF2B5EF4-FFF2-40B4-BE49-F238E27FC236}">
              <a16:creationId xmlns:a16="http://schemas.microsoft.com/office/drawing/2014/main" id="{00000000-0008-0000-0E00-000023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16903700" y="16748760"/>
          <a:ext cx="391160" cy="391160"/>
        </a:xfrm>
        <a:prstGeom prst="rect">
          <a:avLst/>
        </a:prstGeom>
      </xdr:spPr>
    </xdr:pic>
    <xdr:clientData/>
  </xdr:twoCellAnchor>
  <xdr:twoCellAnchor editAs="oneCell">
    <xdr:from>
      <xdr:col>8</xdr:col>
      <xdr:colOff>383540</xdr:colOff>
      <xdr:row>8</xdr:row>
      <xdr:rowOff>238760</xdr:rowOff>
    </xdr:from>
    <xdr:to>
      <xdr:col>9</xdr:col>
      <xdr:colOff>3175</xdr:colOff>
      <xdr:row>9</xdr:row>
      <xdr:rowOff>1270</xdr:rowOff>
    </xdr:to>
    <xdr:pic>
      <xdr:nvPicPr>
        <xdr:cNvPr id="36" name="Imagen 35">
          <a:hlinkClick xmlns:r="http://schemas.openxmlformats.org/officeDocument/2006/relationships" r:id="rId24"/>
          <a:extLst>
            <a:ext uri="{FF2B5EF4-FFF2-40B4-BE49-F238E27FC236}">
              <a16:creationId xmlns:a16="http://schemas.microsoft.com/office/drawing/2014/main" id="{00000000-0008-0000-0E00-000024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16903700" y="16748760"/>
          <a:ext cx="391160" cy="391160"/>
        </a:xfrm>
        <a:prstGeom prst="rect">
          <a:avLst/>
        </a:prstGeom>
      </xdr:spPr>
    </xdr:pic>
    <xdr:clientData/>
  </xdr:twoCellAnchor>
  <xdr:twoCellAnchor editAs="oneCell">
    <xdr:from>
      <xdr:col>8</xdr:col>
      <xdr:colOff>383540</xdr:colOff>
      <xdr:row>18</xdr:row>
      <xdr:rowOff>238760</xdr:rowOff>
    </xdr:from>
    <xdr:to>
      <xdr:col>9</xdr:col>
      <xdr:colOff>3175</xdr:colOff>
      <xdr:row>18</xdr:row>
      <xdr:rowOff>629920</xdr:rowOff>
    </xdr:to>
    <xdr:pic>
      <xdr:nvPicPr>
        <xdr:cNvPr id="37" name="Imagen 36">
          <a:hlinkClick xmlns:r="http://schemas.openxmlformats.org/officeDocument/2006/relationships" r:id="rId25"/>
          <a:extLst>
            <a:ext uri="{FF2B5EF4-FFF2-40B4-BE49-F238E27FC236}">
              <a16:creationId xmlns:a16="http://schemas.microsoft.com/office/drawing/2014/main" id="{00000000-0008-0000-0E00-000025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16903700" y="16748760"/>
          <a:ext cx="391160" cy="391160"/>
        </a:xfrm>
        <a:prstGeom prst="rect">
          <a:avLst/>
        </a:prstGeom>
      </xdr:spPr>
    </xdr:pic>
    <xdr:clientData/>
  </xdr:twoCellAnchor>
  <xdr:twoCellAnchor editAs="oneCell">
    <xdr:from>
      <xdr:col>8</xdr:col>
      <xdr:colOff>383540</xdr:colOff>
      <xdr:row>38</xdr:row>
      <xdr:rowOff>238760</xdr:rowOff>
    </xdr:from>
    <xdr:to>
      <xdr:col>9</xdr:col>
      <xdr:colOff>3175</xdr:colOff>
      <xdr:row>38</xdr:row>
      <xdr:rowOff>629920</xdr:rowOff>
    </xdr:to>
    <xdr:pic>
      <xdr:nvPicPr>
        <xdr:cNvPr id="38" name="Imagen 37">
          <a:hlinkClick xmlns:r="http://schemas.openxmlformats.org/officeDocument/2006/relationships" r:id="rId26"/>
          <a:extLst>
            <a:ext uri="{FF2B5EF4-FFF2-40B4-BE49-F238E27FC236}">
              <a16:creationId xmlns:a16="http://schemas.microsoft.com/office/drawing/2014/main" id="{00000000-0008-0000-0E00-000026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16903700" y="16748760"/>
          <a:ext cx="391160" cy="391160"/>
        </a:xfrm>
        <a:prstGeom prst="rect">
          <a:avLst/>
        </a:prstGeom>
      </xdr:spPr>
    </xdr:pic>
    <xdr:clientData/>
  </xdr:twoCellAnchor>
  <xdr:twoCellAnchor editAs="oneCell">
    <xdr:from>
      <xdr:col>8</xdr:col>
      <xdr:colOff>383540</xdr:colOff>
      <xdr:row>48</xdr:row>
      <xdr:rowOff>238760</xdr:rowOff>
    </xdr:from>
    <xdr:to>
      <xdr:col>9</xdr:col>
      <xdr:colOff>3175</xdr:colOff>
      <xdr:row>48</xdr:row>
      <xdr:rowOff>629920</xdr:rowOff>
    </xdr:to>
    <xdr:pic>
      <xdr:nvPicPr>
        <xdr:cNvPr id="39" name="Imagen 38">
          <a:hlinkClick xmlns:r="http://schemas.openxmlformats.org/officeDocument/2006/relationships" r:id="rId27"/>
          <a:extLst>
            <a:ext uri="{FF2B5EF4-FFF2-40B4-BE49-F238E27FC236}">
              <a16:creationId xmlns:a16="http://schemas.microsoft.com/office/drawing/2014/main" id="{00000000-0008-0000-0E00-000027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16903700" y="23251160"/>
          <a:ext cx="391160" cy="391160"/>
        </a:xfrm>
        <a:prstGeom prst="rect">
          <a:avLst/>
        </a:prstGeom>
      </xdr:spPr>
    </xdr:pic>
    <xdr:clientData/>
  </xdr:twoCellAnchor>
  <xdr:twoCellAnchor editAs="oneCell">
    <xdr:from>
      <xdr:col>8</xdr:col>
      <xdr:colOff>383540</xdr:colOff>
      <xdr:row>58</xdr:row>
      <xdr:rowOff>238760</xdr:rowOff>
    </xdr:from>
    <xdr:to>
      <xdr:col>9</xdr:col>
      <xdr:colOff>3175</xdr:colOff>
      <xdr:row>58</xdr:row>
      <xdr:rowOff>629920</xdr:rowOff>
    </xdr:to>
    <xdr:pic>
      <xdr:nvPicPr>
        <xdr:cNvPr id="40" name="Imagen 39">
          <a:hlinkClick xmlns:r="http://schemas.openxmlformats.org/officeDocument/2006/relationships" r:id="rId28"/>
          <a:extLst>
            <a:ext uri="{FF2B5EF4-FFF2-40B4-BE49-F238E27FC236}">
              <a16:creationId xmlns:a16="http://schemas.microsoft.com/office/drawing/2014/main" id="{00000000-0008-0000-0E00-000028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16903700" y="23251160"/>
          <a:ext cx="391160" cy="391160"/>
        </a:xfrm>
        <a:prstGeom prst="rect">
          <a:avLst/>
        </a:prstGeom>
      </xdr:spPr>
    </xdr:pic>
    <xdr:clientData/>
  </xdr:twoCellAnchor>
  <xdr:twoCellAnchor editAs="oneCell">
    <xdr:from>
      <xdr:col>8</xdr:col>
      <xdr:colOff>383540</xdr:colOff>
      <xdr:row>68</xdr:row>
      <xdr:rowOff>238760</xdr:rowOff>
    </xdr:from>
    <xdr:to>
      <xdr:col>9</xdr:col>
      <xdr:colOff>3175</xdr:colOff>
      <xdr:row>68</xdr:row>
      <xdr:rowOff>629920</xdr:rowOff>
    </xdr:to>
    <xdr:pic>
      <xdr:nvPicPr>
        <xdr:cNvPr id="41" name="Imagen 40">
          <a:hlinkClick xmlns:r="http://schemas.openxmlformats.org/officeDocument/2006/relationships" r:id="rId29"/>
          <a:extLst>
            <a:ext uri="{FF2B5EF4-FFF2-40B4-BE49-F238E27FC236}">
              <a16:creationId xmlns:a16="http://schemas.microsoft.com/office/drawing/2014/main" id="{00000000-0008-0000-0E00-000029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16903700" y="36255960"/>
          <a:ext cx="391160" cy="391160"/>
        </a:xfrm>
        <a:prstGeom prst="rect">
          <a:avLst/>
        </a:prstGeom>
      </xdr:spPr>
    </xdr:pic>
    <xdr:clientData/>
  </xdr:twoCellAnchor>
  <xdr:twoCellAnchor editAs="oneCell">
    <xdr:from>
      <xdr:col>8</xdr:col>
      <xdr:colOff>383540</xdr:colOff>
      <xdr:row>78</xdr:row>
      <xdr:rowOff>238760</xdr:rowOff>
    </xdr:from>
    <xdr:to>
      <xdr:col>9</xdr:col>
      <xdr:colOff>3175</xdr:colOff>
      <xdr:row>78</xdr:row>
      <xdr:rowOff>629920</xdr:rowOff>
    </xdr:to>
    <xdr:pic>
      <xdr:nvPicPr>
        <xdr:cNvPr id="42" name="Imagen 41">
          <a:hlinkClick xmlns:r="http://schemas.openxmlformats.org/officeDocument/2006/relationships" r:id="rId30"/>
          <a:extLst>
            <a:ext uri="{FF2B5EF4-FFF2-40B4-BE49-F238E27FC236}">
              <a16:creationId xmlns:a16="http://schemas.microsoft.com/office/drawing/2014/main" id="{00000000-0008-0000-0E00-00002A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16903700" y="42758360"/>
          <a:ext cx="391160" cy="391160"/>
        </a:xfrm>
        <a:prstGeom prst="rect">
          <a:avLst/>
        </a:prstGeom>
      </xdr:spPr>
    </xdr:pic>
    <xdr:clientData/>
  </xdr:twoCellAnchor>
  <xdr:twoCellAnchor editAs="oneCell">
    <xdr:from>
      <xdr:col>8</xdr:col>
      <xdr:colOff>383540</xdr:colOff>
      <xdr:row>89</xdr:row>
      <xdr:rowOff>238760</xdr:rowOff>
    </xdr:from>
    <xdr:to>
      <xdr:col>9</xdr:col>
      <xdr:colOff>3175</xdr:colOff>
      <xdr:row>89</xdr:row>
      <xdr:rowOff>629920</xdr:rowOff>
    </xdr:to>
    <xdr:pic>
      <xdr:nvPicPr>
        <xdr:cNvPr id="43" name="Imagen 42">
          <a:hlinkClick xmlns:r="http://schemas.openxmlformats.org/officeDocument/2006/relationships" r:id="rId31"/>
          <a:extLst>
            <a:ext uri="{FF2B5EF4-FFF2-40B4-BE49-F238E27FC236}">
              <a16:creationId xmlns:a16="http://schemas.microsoft.com/office/drawing/2014/main" id="{00000000-0008-0000-0E00-00002B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16903700" y="42758360"/>
          <a:ext cx="391160" cy="391160"/>
        </a:xfrm>
        <a:prstGeom prst="rect">
          <a:avLst/>
        </a:prstGeom>
      </xdr:spPr>
    </xdr:pic>
    <xdr:clientData/>
  </xdr:twoCellAnchor>
  <xdr:twoCellAnchor editAs="oneCell">
    <xdr:from>
      <xdr:col>8</xdr:col>
      <xdr:colOff>383540</xdr:colOff>
      <xdr:row>99</xdr:row>
      <xdr:rowOff>238760</xdr:rowOff>
    </xdr:from>
    <xdr:to>
      <xdr:col>9</xdr:col>
      <xdr:colOff>3175</xdr:colOff>
      <xdr:row>99</xdr:row>
      <xdr:rowOff>629920</xdr:rowOff>
    </xdr:to>
    <xdr:pic>
      <xdr:nvPicPr>
        <xdr:cNvPr id="44" name="Imagen 43">
          <a:hlinkClick xmlns:r="http://schemas.openxmlformats.org/officeDocument/2006/relationships" r:id="rId32"/>
          <a:extLst>
            <a:ext uri="{FF2B5EF4-FFF2-40B4-BE49-F238E27FC236}">
              <a16:creationId xmlns:a16="http://schemas.microsoft.com/office/drawing/2014/main" id="{00000000-0008-0000-0E00-00002C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16903700" y="56413400"/>
          <a:ext cx="391160" cy="391160"/>
        </a:xfrm>
        <a:prstGeom prst="rect">
          <a:avLst/>
        </a:prstGeom>
      </xdr:spPr>
    </xdr:pic>
    <xdr:clientData/>
  </xdr:twoCellAnchor>
  <xdr:twoCellAnchor editAs="oneCell">
    <xdr:from>
      <xdr:col>8</xdr:col>
      <xdr:colOff>383540</xdr:colOff>
      <xdr:row>109</xdr:row>
      <xdr:rowOff>238760</xdr:rowOff>
    </xdr:from>
    <xdr:to>
      <xdr:col>9</xdr:col>
      <xdr:colOff>3175</xdr:colOff>
      <xdr:row>109</xdr:row>
      <xdr:rowOff>629920</xdr:rowOff>
    </xdr:to>
    <xdr:pic>
      <xdr:nvPicPr>
        <xdr:cNvPr id="45" name="Imagen 44">
          <a:hlinkClick xmlns:r="http://schemas.openxmlformats.org/officeDocument/2006/relationships" r:id="rId33"/>
          <a:extLst>
            <a:ext uri="{FF2B5EF4-FFF2-40B4-BE49-F238E27FC236}">
              <a16:creationId xmlns:a16="http://schemas.microsoft.com/office/drawing/2014/main" id="{00000000-0008-0000-0E00-00002D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16903700" y="62915800"/>
          <a:ext cx="391160" cy="391160"/>
        </a:xfrm>
        <a:prstGeom prst="rect">
          <a:avLst/>
        </a:prstGeom>
      </xdr:spPr>
    </xdr:pic>
    <xdr:clientData/>
  </xdr:twoCellAnchor>
  <xdr:twoCellAnchor editAs="oneCell">
    <xdr:from>
      <xdr:col>8</xdr:col>
      <xdr:colOff>383540</xdr:colOff>
      <xdr:row>119</xdr:row>
      <xdr:rowOff>238760</xdr:rowOff>
    </xdr:from>
    <xdr:to>
      <xdr:col>9</xdr:col>
      <xdr:colOff>3175</xdr:colOff>
      <xdr:row>119</xdr:row>
      <xdr:rowOff>629920</xdr:rowOff>
    </xdr:to>
    <xdr:pic>
      <xdr:nvPicPr>
        <xdr:cNvPr id="46" name="Imagen 45">
          <a:hlinkClick xmlns:r="http://schemas.openxmlformats.org/officeDocument/2006/relationships" r:id="rId34"/>
          <a:extLst>
            <a:ext uri="{FF2B5EF4-FFF2-40B4-BE49-F238E27FC236}">
              <a16:creationId xmlns:a16="http://schemas.microsoft.com/office/drawing/2014/main" id="{00000000-0008-0000-0E00-00002E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16903700" y="62915800"/>
          <a:ext cx="391160" cy="391160"/>
        </a:xfrm>
        <a:prstGeom prst="rect">
          <a:avLst/>
        </a:prstGeom>
      </xdr:spPr>
    </xdr:pic>
    <xdr:clientData/>
  </xdr:twoCellAnchor>
  <xdr:twoCellAnchor editAs="oneCell">
    <xdr:from>
      <xdr:col>8</xdr:col>
      <xdr:colOff>383540</xdr:colOff>
      <xdr:row>129</xdr:row>
      <xdr:rowOff>238760</xdr:rowOff>
    </xdr:from>
    <xdr:to>
      <xdr:col>9</xdr:col>
      <xdr:colOff>3175</xdr:colOff>
      <xdr:row>129</xdr:row>
      <xdr:rowOff>629920</xdr:rowOff>
    </xdr:to>
    <xdr:pic>
      <xdr:nvPicPr>
        <xdr:cNvPr id="47" name="Imagen 46">
          <a:hlinkClick xmlns:r="http://schemas.openxmlformats.org/officeDocument/2006/relationships" r:id="rId35"/>
          <a:extLst>
            <a:ext uri="{FF2B5EF4-FFF2-40B4-BE49-F238E27FC236}">
              <a16:creationId xmlns:a16="http://schemas.microsoft.com/office/drawing/2014/main" id="{00000000-0008-0000-0E00-00002F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16903700" y="62915800"/>
          <a:ext cx="391160" cy="391160"/>
        </a:xfrm>
        <a:prstGeom prst="rect">
          <a:avLst/>
        </a:prstGeom>
      </xdr:spPr>
    </xdr:pic>
    <xdr:clientData/>
  </xdr:twoCellAnchor>
  <xdr:twoCellAnchor editAs="oneCell">
    <xdr:from>
      <xdr:col>16</xdr:col>
      <xdr:colOff>383540</xdr:colOff>
      <xdr:row>8</xdr:row>
      <xdr:rowOff>238760</xdr:rowOff>
    </xdr:from>
    <xdr:to>
      <xdr:col>17</xdr:col>
      <xdr:colOff>3175</xdr:colOff>
      <xdr:row>9</xdr:row>
      <xdr:rowOff>1270</xdr:rowOff>
    </xdr:to>
    <xdr:pic>
      <xdr:nvPicPr>
        <xdr:cNvPr id="48" name="Imagen 47">
          <a:hlinkClick xmlns:r="http://schemas.openxmlformats.org/officeDocument/2006/relationships" r:id="rId36"/>
          <a:extLst>
            <a:ext uri="{FF2B5EF4-FFF2-40B4-BE49-F238E27FC236}">
              <a16:creationId xmlns:a16="http://schemas.microsoft.com/office/drawing/2014/main" id="{00000000-0008-0000-0E00-000030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16903700" y="3804920"/>
          <a:ext cx="391160" cy="391160"/>
        </a:xfrm>
        <a:prstGeom prst="rect">
          <a:avLst/>
        </a:prstGeom>
      </xdr:spPr>
    </xdr:pic>
    <xdr:clientData/>
  </xdr:twoCellAnchor>
  <xdr:twoCellAnchor editAs="oneCell">
    <xdr:from>
      <xdr:col>16</xdr:col>
      <xdr:colOff>383540</xdr:colOff>
      <xdr:row>19</xdr:row>
      <xdr:rowOff>238760</xdr:rowOff>
    </xdr:from>
    <xdr:to>
      <xdr:col>17</xdr:col>
      <xdr:colOff>3175</xdr:colOff>
      <xdr:row>19</xdr:row>
      <xdr:rowOff>629920</xdr:rowOff>
    </xdr:to>
    <xdr:pic>
      <xdr:nvPicPr>
        <xdr:cNvPr id="49" name="Imagen 48">
          <a:hlinkClick xmlns:r="http://schemas.openxmlformats.org/officeDocument/2006/relationships" r:id="rId37"/>
          <a:extLst>
            <a:ext uri="{FF2B5EF4-FFF2-40B4-BE49-F238E27FC236}">
              <a16:creationId xmlns:a16="http://schemas.microsoft.com/office/drawing/2014/main" id="{00000000-0008-0000-0E00-000031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3393380" y="3804920"/>
          <a:ext cx="391160" cy="391160"/>
        </a:xfrm>
        <a:prstGeom prst="rect">
          <a:avLst/>
        </a:prstGeom>
      </xdr:spPr>
    </xdr:pic>
    <xdr:clientData/>
  </xdr:twoCellAnchor>
  <xdr:twoCellAnchor editAs="oneCell">
    <xdr:from>
      <xdr:col>16</xdr:col>
      <xdr:colOff>383540</xdr:colOff>
      <xdr:row>29</xdr:row>
      <xdr:rowOff>238760</xdr:rowOff>
    </xdr:from>
    <xdr:to>
      <xdr:col>17</xdr:col>
      <xdr:colOff>3175</xdr:colOff>
      <xdr:row>29</xdr:row>
      <xdr:rowOff>629920</xdr:rowOff>
    </xdr:to>
    <xdr:pic>
      <xdr:nvPicPr>
        <xdr:cNvPr id="50" name="Imagen 49">
          <a:hlinkClick xmlns:r="http://schemas.openxmlformats.org/officeDocument/2006/relationships" r:id="rId38"/>
          <a:extLst>
            <a:ext uri="{FF2B5EF4-FFF2-40B4-BE49-F238E27FC236}">
              <a16:creationId xmlns:a16="http://schemas.microsoft.com/office/drawing/2014/main" id="{00000000-0008-0000-0E00-000032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3393380" y="3804920"/>
          <a:ext cx="391160" cy="391160"/>
        </a:xfrm>
        <a:prstGeom prst="rect">
          <a:avLst/>
        </a:prstGeom>
      </xdr:spPr>
    </xdr:pic>
    <xdr:clientData/>
  </xdr:twoCellAnchor>
  <xdr:twoCellAnchor editAs="oneCell">
    <xdr:from>
      <xdr:col>16</xdr:col>
      <xdr:colOff>383540</xdr:colOff>
      <xdr:row>39</xdr:row>
      <xdr:rowOff>238760</xdr:rowOff>
    </xdr:from>
    <xdr:to>
      <xdr:col>17</xdr:col>
      <xdr:colOff>3175</xdr:colOff>
      <xdr:row>39</xdr:row>
      <xdr:rowOff>629920</xdr:rowOff>
    </xdr:to>
    <xdr:pic>
      <xdr:nvPicPr>
        <xdr:cNvPr id="51" name="Imagen 50">
          <a:hlinkClick xmlns:r="http://schemas.openxmlformats.org/officeDocument/2006/relationships" r:id="rId39"/>
          <a:extLst>
            <a:ext uri="{FF2B5EF4-FFF2-40B4-BE49-F238E27FC236}">
              <a16:creationId xmlns:a16="http://schemas.microsoft.com/office/drawing/2014/main" id="{00000000-0008-0000-0E00-000033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3393380" y="3804920"/>
          <a:ext cx="391160" cy="391160"/>
        </a:xfrm>
        <a:prstGeom prst="rect">
          <a:avLst/>
        </a:prstGeom>
      </xdr:spPr>
    </xdr:pic>
    <xdr:clientData/>
  </xdr:twoCellAnchor>
  <xdr:twoCellAnchor editAs="oneCell">
    <xdr:from>
      <xdr:col>16</xdr:col>
      <xdr:colOff>383540</xdr:colOff>
      <xdr:row>49</xdr:row>
      <xdr:rowOff>238760</xdr:rowOff>
    </xdr:from>
    <xdr:to>
      <xdr:col>17</xdr:col>
      <xdr:colOff>3175</xdr:colOff>
      <xdr:row>49</xdr:row>
      <xdr:rowOff>629920</xdr:rowOff>
    </xdr:to>
    <xdr:pic>
      <xdr:nvPicPr>
        <xdr:cNvPr id="52" name="Imagen 51">
          <a:hlinkClick xmlns:r="http://schemas.openxmlformats.org/officeDocument/2006/relationships" r:id="rId40"/>
          <a:extLst>
            <a:ext uri="{FF2B5EF4-FFF2-40B4-BE49-F238E27FC236}">
              <a16:creationId xmlns:a16="http://schemas.microsoft.com/office/drawing/2014/main" id="{00000000-0008-0000-0E00-000034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3393380" y="3804920"/>
          <a:ext cx="391160" cy="391160"/>
        </a:xfrm>
        <a:prstGeom prst="rect">
          <a:avLst/>
        </a:prstGeom>
      </xdr:spPr>
    </xdr:pic>
    <xdr:clientData/>
  </xdr:twoCellAnchor>
  <xdr:twoCellAnchor editAs="oneCell">
    <xdr:from>
      <xdr:col>16</xdr:col>
      <xdr:colOff>383540</xdr:colOff>
      <xdr:row>59</xdr:row>
      <xdr:rowOff>238760</xdr:rowOff>
    </xdr:from>
    <xdr:to>
      <xdr:col>17</xdr:col>
      <xdr:colOff>3175</xdr:colOff>
      <xdr:row>59</xdr:row>
      <xdr:rowOff>629920</xdr:rowOff>
    </xdr:to>
    <xdr:pic>
      <xdr:nvPicPr>
        <xdr:cNvPr id="53" name="Imagen 52">
          <a:hlinkClick xmlns:r="http://schemas.openxmlformats.org/officeDocument/2006/relationships" r:id="rId41"/>
          <a:extLst>
            <a:ext uri="{FF2B5EF4-FFF2-40B4-BE49-F238E27FC236}">
              <a16:creationId xmlns:a16="http://schemas.microsoft.com/office/drawing/2014/main" id="{00000000-0008-0000-0E00-000035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3393380" y="3804920"/>
          <a:ext cx="391160" cy="391160"/>
        </a:xfrm>
        <a:prstGeom prst="rect">
          <a:avLst/>
        </a:prstGeom>
      </xdr:spPr>
    </xdr:pic>
    <xdr:clientData/>
  </xdr:twoCellAnchor>
  <xdr:twoCellAnchor editAs="oneCell">
    <xdr:from>
      <xdr:col>16</xdr:col>
      <xdr:colOff>383540</xdr:colOff>
      <xdr:row>69</xdr:row>
      <xdr:rowOff>238760</xdr:rowOff>
    </xdr:from>
    <xdr:to>
      <xdr:col>17</xdr:col>
      <xdr:colOff>3175</xdr:colOff>
      <xdr:row>69</xdr:row>
      <xdr:rowOff>629920</xdr:rowOff>
    </xdr:to>
    <xdr:pic>
      <xdr:nvPicPr>
        <xdr:cNvPr id="54" name="Imagen 53">
          <a:hlinkClick xmlns:r="http://schemas.openxmlformats.org/officeDocument/2006/relationships" r:id="rId42"/>
          <a:extLst>
            <a:ext uri="{FF2B5EF4-FFF2-40B4-BE49-F238E27FC236}">
              <a16:creationId xmlns:a16="http://schemas.microsoft.com/office/drawing/2014/main" id="{00000000-0008-0000-0E00-000036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3393380" y="36906200"/>
          <a:ext cx="391160" cy="391160"/>
        </a:xfrm>
        <a:prstGeom prst="rect">
          <a:avLst/>
        </a:prstGeom>
      </xdr:spPr>
    </xdr:pic>
    <xdr:clientData/>
  </xdr:twoCellAnchor>
  <xdr:twoCellAnchor editAs="oneCell">
    <xdr:from>
      <xdr:col>16</xdr:col>
      <xdr:colOff>383540</xdr:colOff>
      <xdr:row>79</xdr:row>
      <xdr:rowOff>238760</xdr:rowOff>
    </xdr:from>
    <xdr:to>
      <xdr:col>17</xdr:col>
      <xdr:colOff>3175</xdr:colOff>
      <xdr:row>79</xdr:row>
      <xdr:rowOff>629920</xdr:rowOff>
    </xdr:to>
    <xdr:pic>
      <xdr:nvPicPr>
        <xdr:cNvPr id="55" name="Imagen 54">
          <a:hlinkClick xmlns:r="http://schemas.openxmlformats.org/officeDocument/2006/relationships" r:id="rId43"/>
          <a:extLst>
            <a:ext uri="{FF2B5EF4-FFF2-40B4-BE49-F238E27FC236}">
              <a16:creationId xmlns:a16="http://schemas.microsoft.com/office/drawing/2014/main" id="{00000000-0008-0000-0E00-000037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3393380" y="36906200"/>
          <a:ext cx="391160" cy="391160"/>
        </a:xfrm>
        <a:prstGeom prst="rect">
          <a:avLst/>
        </a:prstGeom>
      </xdr:spPr>
    </xdr:pic>
    <xdr:clientData/>
  </xdr:twoCellAnchor>
  <xdr:twoCellAnchor editAs="oneCell">
    <xdr:from>
      <xdr:col>16</xdr:col>
      <xdr:colOff>383540</xdr:colOff>
      <xdr:row>89</xdr:row>
      <xdr:rowOff>238760</xdr:rowOff>
    </xdr:from>
    <xdr:to>
      <xdr:col>17</xdr:col>
      <xdr:colOff>3175</xdr:colOff>
      <xdr:row>89</xdr:row>
      <xdr:rowOff>629920</xdr:rowOff>
    </xdr:to>
    <xdr:pic>
      <xdr:nvPicPr>
        <xdr:cNvPr id="56" name="Imagen 55">
          <a:hlinkClick xmlns:r="http://schemas.openxmlformats.org/officeDocument/2006/relationships" r:id="rId44"/>
          <a:extLst>
            <a:ext uri="{FF2B5EF4-FFF2-40B4-BE49-F238E27FC236}">
              <a16:creationId xmlns:a16="http://schemas.microsoft.com/office/drawing/2014/main" id="{00000000-0008-0000-0E00-000038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3393380" y="36906200"/>
          <a:ext cx="391160" cy="391160"/>
        </a:xfrm>
        <a:prstGeom prst="rect">
          <a:avLst/>
        </a:prstGeom>
      </xdr:spPr>
    </xdr:pic>
    <xdr:clientData/>
  </xdr:twoCellAnchor>
  <xdr:twoCellAnchor editAs="oneCell">
    <xdr:from>
      <xdr:col>16</xdr:col>
      <xdr:colOff>383540</xdr:colOff>
      <xdr:row>99</xdr:row>
      <xdr:rowOff>238760</xdr:rowOff>
    </xdr:from>
    <xdr:to>
      <xdr:col>17</xdr:col>
      <xdr:colOff>3175</xdr:colOff>
      <xdr:row>99</xdr:row>
      <xdr:rowOff>629920</xdr:rowOff>
    </xdr:to>
    <xdr:pic>
      <xdr:nvPicPr>
        <xdr:cNvPr id="57" name="Imagen 56">
          <a:hlinkClick xmlns:r="http://schemas.openxmlformats.org/officeDocument/2006/relationships" r:id="rId45"/>
          <a:extLst>
            <a:ext uri="{FF2B5EF4-FFF2-40B4-BE49-F238E27FC236}">
              <a16:creationId xmlns:a16="http://schemas.microsoft.com/office/drawing/2014/main" id="{00000000-0008-0000-0E00-000039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3393380" y="56413400"/>
          <a:ext cx="391160" cy="391160"/>
        </a:xfrm>
        <a:prstGeom prst="rect">
          <a:avLst/>
        </a:prstGeom>
      </xdr:spPr>
    </xdr:pic>
    <xdr:clientData/>
  </xdr:twoCellAnchor>
  <xdr:twoCellAnchor editAs="oneCell">
    <xdr:from>
      <xdr:col>16</xdr:col>
      <xdr:colOff>383540</xdr:colOff>
      <xdr:row>109</xdr:row>
      <xdr:rowOff>238760</xdr:rowOff>
    </xdr:from>
    <xdr:to>
      <xdr:col>17</xdr:col>
      <xdr:colOff>3175</xdr:colOff>
      <xdr:row>109</xdr:row>
      <xdr:rowOff>629920</xdr:rowOff>
    </xdr:to>
    <xdr:pic>
      <xdr:nvPicPr>
        <xdr:cNvPr id="58" name="Imagen 57">
          <a:hlinkClick xmlns:r="http://schemas.openxmlformats.org/officeDocument/2006/relationships" r:id="rId46"/>
          <a:extLst>
            <a:ext uri="{FF2B5EF4-FFF2-40B4-BE49-F238E27FC236}">
              <a16:creationId xmlns:a16="http://schemas.microsoft.com/office/drawing/2014/main" id="{00000000-0008-0000-0E00-00003A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3393380" y="62915800"/>
          <a:ext cx="391160" cy="391160"/>
        </a:xfrm>
        <a:prstGeom prst="rect">
          <a:avLst/>
        </a:prstGeom>
      </xdr:spPr>
    </xdr:pic>
    <xdr:clientData/>
  </xdr:twoCellAnchor>
  <xdr:twoCellAnchor editAs="oneCell">
    <xdr:from>
      <xdr:col>16</xdr:col>
      <xdr:colOff>383540</xdr:colOff>
      <xdr:row>119</xdr:row>
      <xdr:rowOff>238760</xdr:rowOff>
    </xdr:from>
    <xdr:to>
      <xdr:col>17</xdr:col>
      <xdr:colOff>3175</xdr:colOff>
      <xdr:row>119</xdr:row>
      <xdr:rowOff>629920</xdr:rowOff>
    </xdr:to>
    <xdr:pic>
      <xdr:nvPicPr>
        <xdr:cNvPr id="59" name="Imagen 58">
          <a:hlinkClick xmlns:r="http://schemas.openxmlformats.org/officeDocument/2006/relationships" r:id="rId47"/>
          <a:extLst>
            <a:ext uri="{FF2B5EF4-FFF2-40B4-BE49-F238E27FC236}">
              <a16:creationId xmlns:a16="http://schemas.microsoft.com/office/drawing/2014/main" id="{00000000-0008-0000-0E00-00003B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3393380" y="62915800"/>
          <a:ext cx="391160" cy="391160"/>
        </a:xfrm>
        <a:prstGeom prst="rect">
          <a:avLst/>
        </a:prstGeom>
      </xdr:spPr>
    </xdr:pic>
    <xdr:clientData/>
  </xdr:twoCellAnchor>
  <xdr:twoCellAnchor editAs="oneCell">
    <xdr:from>
      <xdr:col>16</xdr:col>
      <xdr:colOff>383540</xdr:colOff>
      <xdr:row>129</xdr:row>
      <xdr:rowOff>238760</xdr:rowOff>
    </xdr:from>
    <xdr:to>
      <xdr:col>17</xdr:col>
      <xdr:colOff>3175</xdr:colOff>
      <xdr:row>129</xdr:row>
      <xdr:rowOff>629920</xdr:rowOff>
    </xdr:to>
    <xdr:pic>
      <xdr:nvPicPr>
        <xdr:cNvPr id="60" name="Imagen 59">
          <a:hlinkClick xmlns:r="http://schemas.openxmlformats.org/officeDocument/2006/relationships" r:id="rId48"/>
          <a:extLst>
            <a:ext uri="{FF2B5EF4-FFF2-40B4-BE49-F238E27FC236}">
              <a16:creationId xmlns:a16="http://schemas.microsoft.com/office/drawing/2014/main" id="{00000000-0008-0000-0E00-00003C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3393380" y="62915800"/>
          <a:ext cx="391160" cy="391160"/>
        </a:xfrm>
        <a:prstGeom prst="rect">
          <a:avLst/>
        </a:prstGeom>
      </xdr:spPr>
    </xdr:pic>
    <xdr:clientData/>
  </xdr:twoCellAnchor>
  <xdr:twoCellAnchor editAs="oneCell">
    <xdr:from>
      <xdr:col>16</xdr:col>
      <xdr:colOff>383540</xdr:colOff>
      <xdr:row>139</xdr:row>
      <xdr:rowOff>238760</xdr:rowOff>
    </xdr:from>
    <xdr:to>
      <xdr:col>17</xdr:col>
      <xdr:colOff>3175</xdr:colOff>
      <xdr:row>139</xdr:row>
      <xdr:rowOff>629920</xdr:rowOff>
    </xdr:to>
    <xdr:pic>
      <xdr:nvPicPr>
        <xdr:cNvPr id="61" name="Imagen 60">
          <a:hlinkClick xmlns:r="http://schemas.openxmlformats.org/officeDocument/2006/relationships" r:id="rId49"/>
          <a:extLst>
            <a:ext uri="{FF2B5EF4-FFF2-40B4-BE49-F238E27FC236}">
              <a16:creationId xmlns:a16="http://schemas.microsoft.com/office/drawing/2014/main" id="{00000000-0008-0000-0E00-00003D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3393380" y="62915800"/>
          <a:ext cx="391160" cy="391160"/>
        </a:xfrm>
        <a:prstGeom prst="rect">
          <a:avLst/>
        </a:prstGeom>
      </xdr:spPr>
    </xdr:pic>
    <xdr:clientData/>
  </xdr:twoCellAnchor>
  <xdr:twoCellAnchor editAs="oneCell">
    <xdr:from>
      <xdr:col>16</xdr:col>
      <xdr:colOff>383540</xdr:colOff>
      <xdr:row>149</xdr:row>
      <xdr:rowOff>238760</xdr:rowOff>
    </xdr:from>
    <xdr:to>
      <xdr:col>17</xdr:col>
      <xdr:colOff>3175</xdr:colOff>
      <xdr:row>149</xdr:row>
      <xdr:rowOff>629920</xdr:rowOff>
    </xdr:to>
    <xdr:pic>
      <xdr:nvPicPr>
        <xdr:cNvPr id="62" name="Imagen 61">
          <a:hlinkClick xmlns:r="http://schemas.openxmlformats.org/officeDocument/2006/relationships" r:id="rId50"/>
          <a:extLst>
            <a:ext uri="{FF2B5EF4-FFF2-40B4-BE49-F238E27FC236}">
              <a16:creationId xmlns:a16="http://schemas.microsoft.com/office/drawing/2014/main" id="{00000000-0008-0000-0E00-00003E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3393380" y="88925400"/>
          <a:ext cx="391160" cy="391160"/>
        </a:xfrm>
        <a:prstGeom prst="rect">
          <a:avLst/>
        </a:prstGeom>
      </xdr:spPr>
    </xdr:pic>
    <xdr:clientData/>
  </xdr:twoCellAnchor>
  <xdr:twoCellAnchor editAs="oneCell">
    <xdr:from>
      <xdr:col>16</xdr:col>
      <xdr:colOff>383540</xdr:colOff>
      <xdr:row>157</xdr:row>
      <xdr:rowOff>238760</xdr:rowOff>
    </xdr:from>
    <xdr:to>
      <xdr:col>17</xdr:col>
      <xdr:colOff>3175</xdr:colOff>
      <xdr:row>157</xdr:row>
      <xdr:rowOff>629920</xdr:rowOff>
    </xdr:to>
    <xdr:pic>
      <xdr:nvPicPr>
        <xdr:cNvPr id="63" name="Imagen 62">
          <a:hlinkClick xmlns:r="http://schemas.openxmlformats.org/officeDocument/2006/relationships" r:id="rId51"/>
          <a:extLst>
            <a:ext uri="{FF2B5EF4-FFF2-40B4-BE49-F238E27FC236}">
              <a16:creationId xmlns:a16="http://schemas.microsoft.com/office/drawing/2014/main" id="{00000000-0008-0000-0E00-00003F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3393380" y="95427800"/>
          <a:ext cx="391160" cy="391160"/>
        </a:xfrm>
        <a:prstGeom prst="rect">
          <a:avLst/>
        </a:prstGeom>
      </xdr:spPr>
    </xdr:pic>
    <xdr:clientData/>
  </xdr:twoCellAnchor>
  <xdr:twoCellAnchor editAs="oneCell">
    <xdr:from>
      <xdr:col>16</xdr:col>
      <xdr:colOff>383540</xdr:colOff>
      <xdr:row>167</xdr:row>
      <xdr:rowOff>238760</xdr:rowOff>
    </xdr:from>
    <xdr:to>
      <xdr:col>17</xdr:col>
      <xdr:colOff>3175</xdr:colOff>
      <xdr:row>167</xdr:row>
      <xdr:rowOff>629920</xdr:rowOff>
    </xdr:to>
    <xdr:pic>
      <xdr:nvPicPr>
        <xdr:cNvPr id="64" name="Imagen 63">
          <a:hlinkClick xmlns:r="http://schemas.openxmlformats.org/officeDocument/2006/relationships" r:id="rId52"/>
          <a:extLst>
            <a:ext uri="{FF2B5EF4-FFF2-40B4-BE49-F238E27FC236}">
              <a16:creationId xmlns:a16="http://schemas.microsoft.com/office/drawing/2014/main" id="{00000000-0008-0000-0E00-000040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3393380" y="100629720"/>
          <a:ext cx="391160" cy="391160"/>
        </a:xfrm>
        <a:prstGeom prst="rect">
          <a:avLst/>
        </a:prstGeom>
      </xdr:spPr>
    </xdr:pic>
    <xdr:clientData/>
  </xdr:twoCellAnchor>
  <xdr:twoCellAnchor editAs="oneCell">
    <xdr:from>
      <xdr:col>24</xdr:col>
      <xdr:colOff>383540</xdr:colOff>
      <xdr:row>8</xdr:row>
      <xdr:rowOff>238760</xdr:rowOff>
    </xdr:from>
    <xdr:to>
      <xdr:col>25</xdr:col>
      <xdr:colOff>3175</xdr:colOff>
      <xdr:row>9</xdr:row>
      <xdr:rowOff>1270</xdr:rowOff>
    </xdr:to>
    <xdr:pic>
      <xdr:nvPicPr>
        <xdr:cNvPr id="65" name="Imagen 64">
          <a:hlinkClick xmlns:r="http://schemas.openxmlformats.org/officeDocument/2006/relationships" r:id="rId53"/>
          <a:extLst>
            <a:ext uri="{FF2B5EF4-FFF2-40B4-BE49-F238E27FC236}">
              <a16:creationId xmlns:a16="http://schemas.microsoft.com/office/drawing/2014/main" id="{00000000-0008-0000-0E00-000041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3428940" y="3782060"/>
          <a:ext cx="391160" cy="391160"/>
        </a:xfrm>
        <a:prstGeom prst="rect">
          <a:avLst/>
        </a:prstGeom>
      </xdr:spPr>
    </xdr:pic>
    <xdr:clientData/>
  </xdr:twoCellAnchor>
  <xdr:twoCellAnchor editAs="oneCell">
    <xdr:from>
      <xdr:col>24</xdr:col>
      <xdr:colOff>383540</xdr:colOff>
      <xdr:row>18</xdr:row>
      <xdr:rowOff>238760</xdr:rowOff>
    </xdr:from>
    <xdr:to>
      <xdr:col>25</xdr:col>
      <xdr:colOff>3175</xdr:colOff>
      <xdr:row>18</xdr:row>
      <xdr:rowOff>629920</xdr:rowOff>
    </xdr:to>
    <xdr:pic>
      <xdr:nvPicPr>
        <xdr:cNvPr id="66" name="Imagen 65">
          <a:hlinkClick xmlns:r="http://schemas.openxmlformats.org/officeDocument/2006/relationships" r:id="rId54"/>
          <a:extLst>
            <a:ext uri="{FF2B5EF4-FFF2-40B4-BE49-F238E27FC236}">
              <a16:creationId xmlns:a16="http://schemas.microsoft.com/office/drawing/2014/main" id="{00000000-0008-0000-0E00-000042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49989740" y="3782060"/>
          <a:ext cx="391160" cy="391160"/>
        </a:xfrm>
        <a:prstGeom prst="rect">
          <a:avLst/>
        </a:prstGeom>
      </xdr:spPr>
    </xdr:pic>
    <xdr:clientData/>
  </xdr:twoCellAnchor>
  <xdr:twoCellAnchor editAs="oneCell">
    <xdr:from>
      <xdr:col>24</xdr:col>
      <xdr:colOff>383540</xdr:colOff>
      <xdr:row>28</xdr:row>
      <xdr:rowOff>238760</xdr:rowOff>
    </xdr:from>
    <xdr:to>
      <xdr:col>25</xdr:col>
      <xdr:colOff>3175</xdr:colOff>
      <xdr:row>28</xdr:row>
      <xdr:rowOff>629920</xdr:rowOff>
    </xdr:to>
    <xdr:pic>
      <xdr:nvPicPr>
        <xdr:cNvPr id="67" name="Imagen 66">
          <a:hlinkClick xmlns:r="http://schemas.openxmlformats.org/officeDocument/2006/relationships" r:id="rId55"/>
          <a:extLst>
            <a:ext uri="{FF2B5EF4-FFF2-40B4-BE49-F238E27FC236}">
              <a16:creationId xmlns:a16="http://schemas.microsoft.com/office/drawing/2014/main" id="{00000000-0008-0000-0E00-000043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49989740" y="3782060"/>
          <a:ext cx="391160" cy="391160"/>
        </a:xfrm>
        <a:prstGeom prst="rect">
          <a:avLst/>
        </a:prstGeom>
      </xdr:spPr>
    </xdr:pic>
    <xdr:clientData/>
  </xdr:twoCellAnchor>
  <xdr:twoCellAnchor editAs="oneCell">
    <xdr:from>
      <xdr:col>24</xdr:col>
      <xdr:colOff>383540</xdr:colOff>
      <xdr:row>38</xdr:row>
      <xdr:rowOff>238760</xdr:rowOff>
    </xdr:from>
    <xdr:to>
      <xdr:col>25</xdr:col>
      <xdr:colOff>3175</xdr:colOff>
      <xdr:row>38</xdr:row>
      <xdr:rowOff>629920</xdr:rowOff>
    </xdr:to>
    <xdr:pic>
      <xdr:nvPicPr>
        <xdr:cNvPr id="68" name="Imagen 67">
          <a:hlinkClick xmlns:r="http://schemas.openxmlformats.org/officeDocument/2006/relationships" r:id="rId56"/>
          <a:extLst>
            <a:ext uri="{FF2B5EF4-FFF2-40B4-BE49-F238E27FC236}">
              <a16:creationId xmlns:a16="http://schemas.microsoft.com/office/drawing/2014/main" id="{00000000-0008-0000-0E00-000044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49989740" y="3782060"/>
          <a:ext cx="391160" cy="391160"/>
        </a:xfrm>
        <a:prstGeom prst="rect">
          <a:avLst/>
        </a:prstGeom>
      </xdr:spPr>
    </xdr:pic>
    <xdr:clientData/>
  </xdr:twoCellAnchor>
  <xdr:twoCellAnchor editAs="oneCell">
    <xdr:from>
      <xdr:col>24</xdr:col>
      <xdr:colOff>383540</xdr:colOff>
      <xdr:row>48</xdr:row>
      <xdr:rowOff>238760</xdr:rowOff>
    </xdr:from>
    <xdr:to>
      <xdr:col>25</xdr:col>
      <xdr:colOff>3175</xdr:colOff>
      <xdr:row>48</xdr:row>
      <xdr:rowOff>629920</xdr:rowOff>
    </xdr:to>
    <xdr:pic>
      <xdr:nvPicPr>
        <xdr:cNvPr id="69" name="Imagen 68">
          <a:hlinkClick xmlns:r="http://schemas.openxmlformats.org/officeDocument/2006/relationships" r:id="rId57"/>
          <a:extLst>
            <a:ext uri="{FF2B5EF4-FFF2-40B4-BE49-F238E27FC236}">
              <a16:creationId xmlns:a16="http://schemas.microsoft.com/office/drawing/2014/main" id="{00000000-0008-0000-0E00-000045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49989740" y="3782060"/>
          <a:ext cx="391160" cy="391160"/>
        </a:xfrm>
        <a:prstGeom prst="rect">
          <a:avLst/>
        </a:prstGeom>
      </xdr:spPr>
    </xdr:pic>
    <xdr:clientData/>
  </xdr:twoCellAnchor>
  <xdr:twoCellAnchor editAs="oneCell">
    <xdr:from>
      <xdr:col>24</xdr:col>
      <xdr:colOff>383540</xdr:colOff>
      <xdr:row>58</xdr:row>
      <xdr:rowOff>238760</xdr:rowOff>
    </xdr:from>
    <xdr:to>
      <xdr:col>25</xdr:col>
      <xdr:colOff>3175</xdr:colOff>
      <xdr:row>58</xdr:row>
      <xdr:rowOff>629920</xdr:rowOff>
    </xdr:to>
    <xdr:pic>
      <xdr:nvPicPr>
        <xdr:cNvPr id="70" name="Imagen 69">
          <a:hlinkClick xmlns:r="http://schemas.openxmlformats.org/officeDocument/2006/relationships" r:id="rId58"/>
          <a:extLst>
            <a:ext uri="{FF2B5EF4-FFF2-40B4-BE49-F238E27FC236}">
              <a16:creationId xmlns:a16="http://schemas.microsoft.com/office/drawing/2014/main" id="{00000000-0008-0000-0E00-000046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49989740" y="29613860"/>
          <a:ext cx="391160" cy="391160"/>
        </a:xfrm>
        <a:prstGeom prst="rect">
          <a:avLst/>
        </a:prstGeom>
      </xdr:spPr>
    </xdr:pic>
    <xdr:clientData/>
  </xdr:twoCellAnchor>
  <xdr:twoCellAnchor editAs="oneCell">
    <xdr:from>
      <xdr:col>24</xdr:col>
      <xdr:colOff>383540</xdr:colOff>
      <xdr:row>68</xdr:row>
      <xdr:rowOff>238760</xdr:rowOff>
    </xdr:from>
    <xdr:to>
      <xdr:col>25</xdr:col>
      <xdr:colOff>3175</xdr:colOff>
      <xdr:row>68</xdr:row>
      <xdr:rowOff>629920</xdr:rowOff>
    </xdr:to>
    <xdr:pic>
      <xdr:nvPicPr>
        <xdr:cNvPr id="71" name="Imagen 70">
          <a:hlinkClick xmlns:r="http://schemas.openxmlformats.org/officeDocument/2006/relationships" r:id="rId59"/>
          <a:extLst>
            <a:ext uri="{FF2B5EF4-FFF2-40B4-BE49-F238E27FC236}">
              <a16:creationId xmlns:a16="http://schemas.microsoft.com/office/drawing/2014/main" id="{00000000-0008-0000-0E00-000047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49989740" y="29613860"/>
          <a:ext cx="391160" cy="391160"/>
        </a:xfrm>
        <a:prstGeom prst="rect">
          <a:avLst/>
        </a:prstGeom>
      </xdr:spPr>
    </xdr:pic>
    <xdr:clientData/>
  </xdr:twoCellAnchor>
  <xdr:twoCellAnchor editAs="oneCell">
    <xdr:from>
      <xdr:col>24</xdr:col>
      <xdr:colOff>383540</xdr:colOff>
      <xdr:row>78</xdr:row>
      <xdr:rowOff>238760</xdr:rowOff>
    </xdr:from>
    <xdr:to>
      <xdr:col>25</xdr:col>
      <xdr:colOff>3175</xdr:colOff>
      <xdr:row>78</xdr:row>
      <xdr:rowOff>629920</xdr:rowOff>
    </xdr:to>
    <xdr:pic>
      <xdr:nvPicPr>
        <xdr:cNvPr id="72" name="Imagen 71">
          <a:hlinkClick xmlns:r="http://schemas.openxmlformats.org/officeDocument/2006/relationships" r:id="rId60"/>
          <a:extLst>
            <a:ext uri="{FF2B5EF4-FFF2-40B4-BE49-F238E27FC236}">
              <a16:creationId xmlns:a16="http://schemas.microsoft.com/office/drawing/2014/main" id="{00000000-0008-0000-0E00-000048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49989740" y="29613860"/>
          <a:ext cx="391160" cy="391160"/>
        </a:xfrm>
        <a:prstGeom prst="rect">
          <a:avLst/>
        </a:prstGeom>
      </xdr:spPr>
    </xdr:pic>
    <xdr:clientData/>
  </xdr:twoCellAnchor>
  <xdr:twoCellAnchor editAs="oneCell">
    <xdr:from>
      <xdr:col>24</xdr:col>
      <xdr:colOff>383540</xdr:colOff>
      <xdr:row>88</xdr:row>
      <xdr:rowOff>238760</xdr:rowOff>
    </xdr:from>
    <xdr:to>
      <xdr:col>25</xdr:col>
      <xdr:colOff>3175</xdr:colOff>
      <xdr:row>88</xdr:row>
      <xdr:rowOff>629920</xdr:rowOff>
    </xdr:to>
    <xdr:pic>
      <xdr:nvPicPr>
        <xdr:cNvPr id="73" name="Imagen 72">
          <a:hlinkClick xmlns:r="http://schemas.openxmlformats.org/officeDocument/2006/relationships" r:id="rId61"/>
          <a:extLst>
            <a:ext uri="{FF2B5EF4-FFF2-40B4-BE49-F238E27FC236}">
              <a16:creationId xmlns:a16="http://schemas.microsoft.com/office/drawing/2014/main" id="{00000000-0008-0000-0E00-000049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49989740" y="29613860"/>
          <a:ext cx="391160" cy="391160"/>
        </a:xfrm>
        <a:prstGeom prst="rect">
          <a:avLst/>
        </a:prstGeom>
      </xdr:spPr>
    </xdr:pic>
    <xdr:clientData/>
  </xdr:twoCellAnchor>
  <xdr:twoCellAnchor editAs="oneCell">
    <xdr:from>
      <xdr:col>24</xdr:col>
      <xdr:colOff>383540</xdr:colOff>
      <xdr:row>98</xdr:row>
      <xdr:rowOff>238760</xdr:rowOff>
    </xdr:from>
    <xdr:to>
      <xdr:col>25</xdr:col>
      <xdr:colOff>3175</xdr:colOff>
      <xdr:row>98</xdr:row>
      <xdr:rowOff>629920</xdr:rowOff>
    </xdr:to>
    <xdr:pic>
      <xdr:nvPicPr>
        <xdr:cNvPr id="74" name="Imagen 73">
          <a:hlinkClick xmlns:r="http://schemas.openxmlformats.org/officeDocument/2006/relationships" r:id="rId62"/>
          <a:extLst>
            <a:ext uri="{FF2B5EF4-FFF2-40B4-BE49-F238E27FC236}">
              <a16:creationId xmlns:a16="http://schemas.microsoft.com/office/drawing/2014/main" id="{00000000-0008-0000-0E00-00004A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49989740" y="55521860"/>
          <a:ext cx="391160" cy="391160"/>
        </a:xfrm>
        <a:prstGeom prst="rect">
          <a:avLst/>
        </a:prstGeom>
      </xdr:spPr>
    </xdr:pic>
    <xdr:clientData/>
  </xdr:twoCellAnchor>
  <xdr:twoCellAnchor editAs="oneCell">
    <xdr:from>
      <xdr:col>24</xdr:col>
      <xdr:colOff>383540</xdr:colOff>
      <xdr:row>108</xdr:row>
      <xdr:rowOff>238760</xdr:rowOff>
    </xdr:from>
    <xdr:to>
      <xdr:col>25</xdr:col>
      <xdr:colOff>3175</xdr:colOff>
      <xdr:row>108</xdr:row>
      <xdr:rowOff>629920</xdr:rowOff>
    </xdr:to>
    <xdr:pic>
      <xdr:nvPicPr>
        <xdr:cNvPr id="75" name="Imagen 74">
          <a:hlinkClick xmlns:r="http://schemas.openxmlformats.org/officeDocument/2006/relationships" r:id="rId63"/>
          <a:extLst>
            <a:ext uri="{FF2B5EF4-FFF2-40B4-BE49-F238E27FC236}">
              <a16:creationId xmlns:a16="http://schemas.microsoft.com/office/drawing/2014/main" id="{00000000-0008-0000-0E00-00004B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49989740" y="61998860"/>
          <a:ext cx="391160" cy="391160"/>
        </a:xfrm>
        <a:prstGeom prst="rect">
          <a:avLst/>
        </a:prstGeom>
      </xdr:spPr>
    </xdr:pic>
    <xdr:clientData/>
  </xdr:twoCellAnchor>
  <xdr:twoCellAnchor editAs="oneCell">
    <xdr:from>
      <xdr:col>24</xdr:col>
      <xdr:colOff>383540</xdr:colOff>
      <xdr:row>118</xdr:row>
      <xdr:rowOff>238760</xdr:rowOff>
    </xdr:from>
    <xdr:to>
      <xdr:col>25</xdr:col>
      <xdr:colOff>3175</xdr:colOff>
      <xdr:row>118</xdr:row>
      <xdr:rowOff>629920</xdr:rowOff>
    </xdr:to>
    <xdr:pic>
      <xdr:nvPicPr>
        <xdr:cNvPr id="76" name="Imagen 75">
          <a:hlinkClick xmlns:r="http://schemas.openxmlformats.org/officeDocument/2006/relationships" r:id="rId64"/>
          <a:extLst>
            <a:ext uri="{FF2B5EF4-FFF2-40B4-BE49-F238E27FC236}">
              <a16:creationId xmlns:a16="http://schemas.microsoft.com/office/drawing/2014/main" id="{00000000-0008-0000-0E00-00004C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49989740" y="61998860"/>
          <a:ext cx="391160" cy="391160"/>
        </a:xfrm>
        <a:prstGeom prst="rect">
          <a:avLst/>
        </a:prstGeom>
      </xdr:spPr>
    </xdr:pic>
    <xdr:clientData/>
  </xdr:twoCellAnchor>
  <xdr:twoCellAnchor editAs="oneCell">
    <xdr:from>
      <xdr:col>24</xdr:col>
      <xdr:colOff>383540</xdr:colOff>
      <xdr:row>128</xdr:row>
      <xdr:rowOff>238760</xdr:rowOff>
    </xdr:from>
    <xdr:to>
      <xdr:col>25</xdr:col>
      <xdr:colOff>3175</xdr:colOff>
      <xdr:row>128</xdr:row>
      <xdr:rowOff>629920</xdr:rowOff>
    </xdr:to>
    <xdr:pic>
      <xdr:nvPicPr>
        <xdr:cNvPr id="77" name="Imagen 76">
          <a:hlinkClick xmlns:r="http://schemas.openxmlformats.org/officeDocument/2006/relationships" r:id="rId65"/>
          <a:extLst>
            <a:ext uri="{FF2B5EF4-FFF2-40B4-BE49-F238E27FC236}">
              <a16:creationId xmlns:a16="http://schemas.microsoft.com/office/drawing/2014/main" id="{00000000-0008-0000-0E00-00004D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49989740" y="74952860"/>
          <a:ext cx="391160" cy="391160"/>
        </a:xfrm>
        <a:prstGeom prst="rect">
          <a:avLst/>
        </a:prstGeom>
      </xdr:spPr>
    </xdr:pic>
    <xdr:clientData/>
  </xdr:twoCellAnchor>
  <xdr:twoCellAnchor editAs="oneCell">
    <xdr:from>
      <xdr:col>24</xdr:col>
      <xdr:colOff>383540</xdr:colOff>
      <xdr:row>138</xdr:row>
      <xdr:rowOff>238760</xdr:rowOff>
    </xdr:from>
    <xdr:to>
      <xdr:col>25</xdr:col>
      <xdr:colOff>3175</xdr:colOff>
      <xdr:row>138</xdr:row>
      <xdr:rowOff>629920</xdr:rowOff>
    </xdr:to>
    <xdr:pic>
      <xdr:nvPicPr>
        <xdr:cNvPr id="78" name="Imagen 77">
          <a:hlinkClick xmlns:r="http://schemas.openxmlformats.org/officeDocument/2006/relationships" r:id="rId66"/>
          <a:extLst>
            <a:ext uri="{FF2B5EF4-FFF2-40B4-BE49-F238E27FC236}">
              <a16:creationId xmlns:a16="http://schemas.microsoft.com/office/drawing/2014/main" id="{00000000-0008-0000-0E00-00004E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49989740" y="74952860"/>
          <a:ext cx="391160" cy="391160"/>
        </a:xfrm>
        <a:prstGeom prst="rect">
          <a:avLst/>
        </a:prstGeom>
      </xdr:spPr>
    </xdr:pic>
    <xdr:clientData/>
  </xdr:twoCellAnchor>
  <xdr:twoCellAnchor editAs="oneCell">
    <xdr:from>
      <xdr:col>32</xdr:col>
      <xdr:colOff>383540</xdr:colOff>
      <xdr:row>8</xdr:row>
      <xdr:rowOff>238760</xdr:rowOff>
    </xdr:from>
    <xdr:to>
      <xdr:col>33</xdr:col>
      <xdr:colOff>3175</xdr:colOff>
      <xdr:row>9</xdr:row>
      <xdr:rowOff>1270</xdr:rowOff>
    </xdr:to>
    <xdr:pic>
      <xdr:nvPicPr>
        <xdr:cNvPr id="79" name="Imagen 78">
          <a:hlinkClick xmlns:r="http://schemas.openxmlformats.org/officeDocument/2006/relationships" r:id="rId67"/>
          <a:extLst>
            <a:ext uri="{FF2B5EF4-FFF2-40B4-BE49-F238E27FC236}">
              <a16:creationId xmlns:a16="http://schemas.microsoft.com/office/drawing/2014/main" id="{00000000-0008-0000-0E00-00004F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33428940" y="3782060"/>
          <a:ext cx="391160" cy="391160"/>
        </a:xfrm>
        <a:prstGeom prst="rect">
          <a:avLst/>
        </a:prstGeom>
      </xdr:spPr>
    </xdr:pic>
    <xdr:clientData/>
  </xdr:twoCellAnchor>
  <xdr:twoCellAnchor editAs="oneCell">
    <xdr:from>
      <xdr:col>32</xdr:col>
      <xdr:colOff>383540</xdr:colOff>
      <xdr:row>18</xdr:row>
      <xdr:rowOff>238760</xdr:rowOff>
    </xdr:from>
    <xdr:to>
      <xdr:col>33</xdr:col>
      <xdr:colOff>3175</xdr:colOff>
      <xdr:row>18</xdr:row>
      <xdr:rowOff>629920</xdr:rowOff>
    </xdr:to>
    <xdr:pic>
      <xdr:nvPicPr>
        <xdr:cNvPr id="81" name="Imagen 80">
          <a:hlinkClick xmlns:r="http://schemas.openxmlformats.org/officeDocument/2006/relationships" r:id="rId68"/>
          <a:extLst>
            <a:ext uri="{FF2B5EF4-FFF2-40B4-BE49-F238E27FC236}">
              <a16:creationId xmlns:a16="http://schemas.microsoft.com/office/drawing/2014/main" id="{00000000-0008-0000-0E00-000051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66499740" y="3782060"/>
          <a:ext cx="391160" cy="391160"/>
        </a:xfrm>
        <a:prstGeom prst="rect">
          <a:avLst/>
        </a:prstGeom>
      </xdr:spPr>
    </xdr:pic>
    <xdr:clientData/>
  </xdr:twoCellAnchor>
  <xdr:twoCellAnchor editAs="oneCell">
    <xdr:from>
      <xdr:col>32</xdr:col>
      <xdr:colOff>383540</xdr:colOff>
      <xdr:row>28</xdr:row>
      <xdr:rowOff>238760</xdr:rowOff>
    </xdr:from>
    <xdr:to>
      <xdr:col>33</xdr:col>
      <xdr:colOff>3175</xdr:colOff>
      <xdr:row>28</xdr:row>
      <xdr:rowOff>629920</xdr:rowOff>
    </xdr:to>
    <xdr:pic>
      <xdr:nvPicPr>
        <xdr:cNvPr id="82" name="Imagen 81">
          <a:hlinkClick xmlns:r="http://schemas.openxmlformats.org/officeDocument/2006/relationships" r:id="rId69"/>
          <a:extLst>
            <a:ext uri="{FF2B5EF4-FFF2-40B4-BE49-F238E27FC236}">
              <a16:creationId xmlns:a16="http://schemas.microsoft.com/office/drawing/2014/main" id="{00000000-0008-0000-0E00-000052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66499740" y="3782060"/>
          <a:ext cx="391160" cy="391160"/>
        </a:xfrm>
        <a:prstGeom prst="rect">
          <a:avLst/>
        </a:prstGeom>
      </xdr:spPr>
    </xdr:pic>
    <xdr:clientData/>
  </xdr:twoCellAnchor>
  <xdr:twoCellAnchor editAs="oneCell">
    <xdr:from>
      <xdr:col>32</xdr:col>
      <xdr:colOff>383540</xdr:colOff>
      <xdr:row>38</xdr:row>
      <xdr:rowOff>238760</xdr:rowOff>
    </xdr:from>
    <xdr:to>
      <xdr:col>33</xdr:col>
      <xdr:colOff>3175</xdr:colOff>
      <xdr:row>38</xdr:row>
      <xdr:rowOff>629920</xdr:rowOff>
    </xdr:to>
    <xdr:pic>
      <xdr:nvPicPr>
        <xdr:cNvPr id="83" name="Imagen 82">
          <a:hlinkClick xmlns:r="http://schemas.openxmlformats.org/officeDocument/2006/relationships" r:id="rId70"/>
          <a:extLst>
            <a:ext uri="{FF2B5EF4-FFF2-40B4-BE49-F238E27FC236}">
              <a16:creationId xmlns:a16="http://schemas.microsoft.com/office/drawing/2014/main" id="{00000000-0008-0000-0E00-000053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66499740" y="16659860"/>
          <a:ext cx="391160" cy="391160"/>
        </a:xfrm>
        <a:prstGeom prst="rect">
          <a:avLst/>
        </a:prstGeom>
      </xdr:spPr>
    </xdr:pic>
    <xdr:clientData/>
  </xdr:twoCellAnchor>
  <xdr:twoCellAnchor editAs="oneCell">
    <xdr:from>
      <xdr:col>32</xdr:col>
      <xdr:colOff>383540</xdr:colOff>
      <xdr:row>48</xdr:row>
      <xdr:rowOff>238760</xdr:rowOff>
    </xdr:from>
    <xdr:to>
      <xdr:col>33</xdr:col>
      <xdr:colOff>3175</xdr:colOff>
      <xdr:row>48</xdr:row>
      <xdr:rowOff>629920</xdr:rowOff>
    </xdr:to>
    <xdr:pic>
      <xdr:nvPicPr>
        <xdr:cNvPr id="84" name="Imagen 83">
          <a:hlinkClick xmlns:r="http://schemas.openxmlformats.org/officeDocument/2006/relationships" r:id="rId71"/>
          <a:extLst>
            <a:ext uri="{FF2B5EF4-FFF2-40B4-BE49-F238E27FC236}">
              <a16:creationId xmlns:a16="http://schemas.microsoft.com/office/drawing/2014/main" id="{00000000-0008-0000-0E00-000054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66499740" y="23136860"/>
          <a:ext cx="391160" cy="391160"/>
        </a:xfrm>
        <a:prstGeom prst="rect">
          <a:avLst/>
        </a:prstGeom>
      </xdr:spPr>
    </xdr:pic>
    <xdr:clientData/>
  </xdr:twoCellAnchor>
  <xdr:twoCellAnchor editAs="oneCell">
    <xdr:from>
      <xdr:col>32</xdr:col>
      <xdr:colOff>383540</xdr:colOff>
      <xdr:row>58</xdr:row>
      <xdr:rowOff>238760</xdr:rowOff>
    </xdr:from>
    <xdr:to>
      <xdr:col>33</xdr:col>
      <xdr:colOff>3175</xdr:colOff>
      <xdr:row>58</xdr:row>
      <xdr:rowOff>629920</xdr:rowOff>
    </xdr:to>
    <xdr:pic>
      <xdr:nvPicPr>
        <xdr:cNvPr id="85" name="Imagen 84">
          <a:hlinkClick xmlns:r="http://schemas.openxmlformats.org/officeDocument/2006/relationships" r:id="rId72"/>
          <a:extLst>
            <a:ext uri="{FF2B5EF4-FFF2-40B4-BE49-F238E27FC236}">
              <a16:creationId xmlns:a16="http://schemas.microsoft.com/office/drawing/2014/main" id="{00000000-0008-0000-0E00-000055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66499740" y="23136860"/>
          <a:ext cx="391160" cy="391160"/>
        </a:xfrm>
        <a:prstGeom prst="rect">
          <a:avLst/>
        </a:prstGeom>
      </xdr:spPr>
    </xdr:pic>
    <xdr:clientData/>
  </xdr:twoCellAnchor>
  <xdr:twoCellAnchor editAs="oneCell">
    <xdr:from>
      <xdr:col>32</xdr:col>
      <xdr:colOff>383540</xdr:colOff>
      <xdr:row>68</xdr:row>
      <xdr:rowOff>238760</xdr:rowOff>
    </xdr:from>
    <xdr:to>
      <xdr:col>33</xdr:col>
      <xdr:colOff>3175</xdr:colOff>
      <xdr:row>68</xdr:row>
      <xdr:rowOff>629920</xdr:rowOff>
    </xdr:to>
    <xdr:pic>
      <xdr:nvPicPr>
        <xdr:cNvPr id="86" name="Imagen 85">
          <a:hlinkClick xmlns:r="http://schemas.openxmlformats.org/officeDocument/2006/relationships" r:id="rId73"/>
          <a:extLst>
            <a:ext uri="{FF2B5EF4-FFF2-40B4-BE49-F238E27FC236}">
              <a16:creationId xmlns:a16="http://schemas.microsoft.com/office/drawing/2014/main" id="{00000000-0008-0000-0E00-000056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66499740" y="23136860"/>
          <a:ext cx="391160" cy="391160"/>
        </a:xfrm>
        <a:prstGeom prst="rect">
          <a:avLst/>
        </a:prstGeom>
      </xdr:spPr>
    </xdr:pic>
    <xdr:clientData/>
  </xdr:twoCellAnchor>
  <xdr:twoCellAnchor editAs="oneCell">
    <xdr:from>
      <xdr:col>32</xdr:col>
      <xdr:colOff>383540</xdr:colOff>
      <xdr:row>78</xdr:row>
      <xdr:rowOff>238760</xdr:rowOff>
    </xdr:from>
    <xdr:to>
      <xdr:col>33</xdr:col>
      <xdr:colOff>3175</xdr:colOff>
      <xdr:row>78</xdr:row>
      <xdr:rowOff>629920</xdr:rowOff>
    </xdr:to>
    <xdr:pic>
      <xdr:nvPicPr>
        <xdr:cNvPr id="87" name="Imagen 86">
          <a:hlinkClick xmlns:r="http://schemas.openxmlformats.org/officeDocument/2006/relationships" r:id="rId74"/>
          <a:extLst>
            <a:ext uri="{FF2B5EF4-FFF2-40B4-BE49-F238E27FC236}">
              <a16:creationId xmlns:a16="http://schemas.microsoft.com/office/drawing/2014/main" id="{00000000-0008-0000-0E00-000057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66499740" y="23136860"/>
          <a:ext cx="391160" cy="391160"/>
        </a:xfrm>
        <a:prstGeom prst="rect">
          <a:avLst/>
        </a:prstGeom>
      </xdr:spPr>
    </xdr:pic>
    <xdr:clientData/>
  </xdr:twoCellAnchor>
  <xdr:twoCellAnchor editAs="oneCell">
    <xdr:from>
      <xdr:col>32</xdr:col>
      <xdr:colOff>383540</xdr:colOff>
      <xdr:row>88</xdr:row>
      <xdr:rowOff>238760</xdr:rowOff>
    </xdr:from>
    <xdr:to>
      <xdr:col>33</xdr:col>
      <xdr:colOff>3175</xdr:colOff>
      <xdr:row>88</xdr:row>
      <xdr:rowOff>629920</xdr:rowOff>
    </xdr:to>
    <xdr:pic>
      <xdr:nvPicPr>
        <xdr:cNvPr id="88" name="Imagen 87">
          <a:hlinkClick xmlns:r="http://schemas.openxmlformats.org/officeDocument/2006/relationships" r:id="rId75"/>
          <a:extLst>
            <a:ext uri="{FF2B5EF4-FFF2-40B4-BE49-F238E27FC236}">
              <a16:creationId xmlns:a16="http://schemas.microsoft.com/office/drawing/2014/main" id="{00000000-0008-0000-0E00-000058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66499740" y="49044860"/>
          <a:ext cx="391160" cy="391160"/>
        </a:xfrm>
        <a:prstGeom prst="rect">
          <a:avLst/>
        </a:prstGeom>
      </xdr:spPr>
    </xdr:pic>
    <xdr:clientData/>
  </xdr:twoCellAnchor>
  <xdr:twoCellAnchor editAs="oneCell">
    <xdr:from>
      <xdr:col>32</xdr:col>
      <xdr:colOff>383540</xdr:colOff>
      <xdr:row>98</xdr:row>
      <xdr:rowOff>238760</xdr:rowOff>
    </xdr:from>
    <xdr:to>
      <xdr:col>33</xdr:col>
      <xdr:colOff>3175</xdr:colOff>
      <xdr:row>98</xdr:row>
      <xdr:rowOff>629920</xdr:rowOff>
    </xdr:to>
    <xdr:pic>
      <xdr:nvPicPr>
        <xdr:cNvPr id="89" name="Imagen 88">
          <a:hlinkClick xmlns:r="http://schemas.openxmlformats.org/officeDocument/2006/relationships" r:id="rId76"/>
          <a:extLst>
            <a:ext uri="{FF2B5EF4-FFF2-40B4-BE49-F238E27FC236}">
              <a16:creationId xmlns:a16="http://schemas.microsoft.com/office/drawing/2014/main" id="{00000000-0008-0000-0E00-000059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66499740" y="55521860"/>
          <a:ext cx="391160" cy="391160"/>
        </a:xfrm>
        <a:prstGeom prst="rect">
          <a:avLst/>
        </a:prstGeom>
      </xdr:spPr>
    </xdr:pic>
    <xdr:clientData/>
  </xdr:twoCellAnchor>
  <xdr:twoCellAnchor editAs="oneCell">
    <xdr:from>
      <xdr:col>32</xdr:col>
      <xdr:colOff>383540</xdr:colOff>
      <xdr:row>108</xdr:row>
      <xdr:rowOff>238760</xdr:rowOff>
    </xdr:from>
    <xdr:to>
      <xdr:col>33</xdr:col>
      <xdr:colOff>3175</xdr:colOff>
      <xdr:row>108</xdr:row>
      <xdr:rowOff>629920</xdr:rowOff>
    </xdr:to>
    <xdr:pic>
      <xdr:nvPicPr>
        <xdr:cNvPr id="90" name="Imagen 89">
          <a:hlinkClick xmlns:r="http://schemas.openxmlformats.org/officeDocument/2006/relationships" r:id="rId77"/>
          <a:extLst>
            <a:ext uri="{FF2B5EF4-FFF2-40B4-BE49-F238E27FC236}">
              <a16:creationId xmlns:a16="http://schemas.microsoft.com/office/drawing/2014/main" id="{00000000-0008-0000-0E00-00005A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66499740" y="55521860"/>
          <a:ext cx="391160" cy="391160"/>
        </a:xfrm>
        <a:prstGeom prst="rect">
          <a:avLst/>
        </a:prstGeom>
      </xdr:spPr>
    </xdr:pic>
    <xdr:clientData/>
  </xdr:twoCellAnchor>
  <xdr:twoCellAnchor editAs="oneCell">
    <xdr:from>
      <xdr:col>32</xdr:col>
      <xdr:colOff>383540</xdr:colOff>
      <xdr:row>118</xdr:row>
      <xdr:rowOff>238760</xdr:rowOff>
    </xdr:from>
    <xdr:to>
      <xdr:col>33</xdr:col>
      <xdr:colOff>3175</xdr:colOff>
      <xdr:row>118</xdr:row>
      <xdr:rowOff>629920</xdr:rowOff>
    </xdr:to>
    <xdr:pic>
      <xdr:nvPicPr>
        <xdr:cNvPr id="91" name="Imagen 90">
          <a:hlinkClick xmlns:r="http://schemas.openxmlformats.org/officeDocument/2006/relationships" r:id="rId78"/>
          <a:extLst>
            <a:ext uri="{FF2B5EF4-FFF2-40B4-BE49-F238E27FC236}">
              <a16:creationId xmlns:a16="http://schemas.microsoft.com/office/drawing/2014/main" id="{00000000-0008-0000-0E00-00005B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66499740" y="55521860"/>
          <a:ext cx="391160" cy="391160"/>
        </a:xfrm>
        <a:prstGeom prst="rect">
          <a:avLst/>
        </a:prstGeom>
      </xdr:spPr>
    </xdr:pic>
    <xdr:clientData/>
  </xdr:twoCellAnchor>
  <xdr:twoCellAnchor editAs="oneCell">
    <xdr:from>
      <xdr:col>32</xdr:col>
      <xdr:colOff>383540</xdr:colOff>
      <xdr:row>128</xdr:row>
      <xdr:rowOff>238760</xdr:rowOff>
    </xdr:from>
    <xdr:to>
      <xdr:col>33</xdr:col>
      <xdr:colOff>3175</xdr:colOff>
      <xdr:row>128</xdr:row>
      <xdr:rowOff>629920</xdr:rowOff>
    </xdr:to>
    <xdr:pic>
      <xdr:nvPicPr>
        <xdr:cNvPr id="92" name="Imagen 91">
          <a:hlinkClick xmlns:r="http://schemas.openxmlformats.org/officeDocument/2006/relationships" r:id="rId79"/>
          <a:extLst>
            <a:ext uri="{FF2B5EF4-FFF2-40B4-BE49-F238E27FC236}">
              <a16:creationId xmlns:a16="http://schemas.microsoft.com/office/drawing/2014/main" id="{00000000-0008-0000-0E00-00005C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66499740" y="55521860"/>
          <a:ext cx="391160" cy="391160"/>
        </a:xfrm>
        <a:prstGeom prst="rect">
          <a:avLst/>
        </a:prstGeom>
      </xdr:spPr>
    </xdr:pic>
    <xdr:clientData/>
  </xdr:twoCellAnchor>
  <xdr:twoCellAnchor editAs="oneCell">
    <xdr:from>
      <xdr:col>32</xdr:col>
      <xdr:colOff>383540</xdr:colOff>
      <xdr:row>138</xdr:row>
      <xdr:rowOff>238760</xdr:rowOff>
    </xdr:from>
    <xdr:to>
      <xdr:col>33</xdr:col>
      <xdr:colOff>3175</xdr:colOff>
      <xdr:row>138</xdr:row>
      <xdr:rowOff>629920</xdr:rowOff>
    </xdr:to>
    <xdr:pic>
      <xdr:nvPicPr>
        <xdr:cNvPr id="93" name="Imagen 92">
          <a:hlinkClick xmlns:r="http://schemas.openxmlformats.org/officeDocument/2006/relationships" r:id="rId80"/>
          <a:extLst>
            <a:ext uri="{FF2B5EF4-FFF2-40B4-BE49-F238E27FC236}">
              <a16:creationId xmlns:a16="http://schemas.microsoft.com/office/drawing/2014/main" id="{00000000-0008-0000-0E00-00005D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66499740" y="55521860"/>
          <a:ext cx="391160" cy="391160"/>
        </a:xfrm>
        <a:prstGeom prst="rect">
          <a:avLst/>
        </a:prstGeom>
      </xdr:spPr>
    </xdr:pic>
    <xdr:clientData/>
  </xdr:twoCellAnchor>
  <xdr:twoCellAnchor editAs="oneCell">
    <xdr:from>
      <xdr:col>32</xdr:col>
      <xdr:colOff>383540</xdr:colOff>
      <xdr:row>148</xdr:row>
      <xdr:rowOff>238760</xdr:rowOff>
    </xdr:from>
    <xdr:to>
      <xdr:col>33</xdr:col>
      <xdr:colOff>3175</xdr:colOff>
      <xdr:row>148</xdr:row>
      <xdr:rowOff>629920</xdr:rowOff>
    </xdr:to>
    <xdr:pic>
      <xdr:nvPicPr>
        <xdr:cNvPr id="94" name="Imagen 93">
          <a:hlinkClick xmlns:r="http://schemas.openxmlformats.org/officeDocument/2006/relationships" r:id="rId81"/>
          <a:extLst>
            <a:ext uri="{FF2B5EF4-FFF2-40B4-BE49-F238E27FC236}">
              <a16:creationId xmlns:a16="http://schemas.microsoft.com/office/drawing/2014/main" id="{00000000-0008-0000-0E00-00005E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66499740" y="55521860"/>
          <a:ext cx="391160" cy="391160"/>
        </a:xfrm>
        <a:prstGeom prst="rect">
          <a:avLst/>
        </a:prstGeom>
      </xdr:spPr>
    </xdr:pic>
    <xdr:clientData/>
  </xdr:twoCellAnchor>
  <xdr:twoCellAnchor editAs="oneCell">
    <xdr:from>
      <xdr:col>32</xdr:col>
      <xdr:colOff>383540</xdr:colOff>
      <xdr:row>158</xdr:row>
      <xdr:rowOff>238760</xdr:rowOff>
    </xdr:from>
    <xdr:to>
      <xdr:col>33</xdr:col>
      <xdr:colOff>3175</xdr:colOff>
      <xdr:row>158</xdr:row>
      <xdr:rowOff>629920</xdr:rowOff>
    </xdr:to>
    <xdr:pic>
      <xdr:nvPicPr>
        <xdr:cNvPr id="95" name="Imagen 94">
          <a:hlinkClick xmlns:r="http://schemas.openxmlformats.org/officeDocument/2006/relationships" r:id="rId82"/>
          <a:extLst>
            <a:ext uri="{FF2B5EF4-FFF2-40B4-BE49-F238E27FC236}">
              <a16:creationId xmlns:a16="http://schemas.microsoft.com/office/drawing/2014/main" id="{00000000-0008-0000-0E00-00005F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66499740" y="55521860"/>
          <a:ext cx="391160" cy="391160"/>
        </a:xfrm>
        <a:prstGeom prst="rect">
          <a:avLst/>
        </a:prstGeom>
      </xdr:spPr>
    </xdr:pic>
    <xdr:clientData/>
  </xdr:twoCellAnchor>
  <xdr:twoCellAnchor editAs="oneCell">
    <xdr:from>
      <xdr:col>32</xdr:col>
      <xdr:colOff>383540</xdr:colOff>
      <xdr:row>168</xdr:row>
      <xdr:rowOff>238760</xdr:rowOff>
    </xdr:from>
    <xdr:to>
      <xdr:col>33</xdr:col>
      <xdr:colOff>3175</xdr:colOff>
      <xdr:row>168</xdr:row>
      <xdr:rowOff>629920</xdr:rowOff>
    </xdr:to>
    <xdr:pic>
      <xdr:nvPicPr>
        <xdr:cNvPr id="96" name="Imagen 95">
          <a:hlinkClick xmlns:r="http://schemas.openxmlformats.org/officeDocument/2006/relationships" r:id="rId83"/>
          <a:extLst>
            <a:ext uri="{FF2B5EF4-FFF2-40B4-BE49-F238E27FC236}">
              <a16:creationId xmlns:a16="http://schemas.microsoft.com/office/drawing/2014/main" id="{00000000-0008-0000-0E00-000060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66499740" y="100860860"/>
          <a:ext cx="391160" cy="391160"/>
        </a:xfrm>
        <a:prstGeom prst="rect">
          <a:avLst/>
        </a:prstGeom>
      </xdr:spPr>
    </xdr:pic>
    <xdr:clientData/>
  </xdr:twoCellAnchor>
  <xdr:twoCellAnchor editAs="oneCell">
    <xdr:from>
      <xdr:col>32</xdr:col>
      <xdr:colOff>383540</xdr:colOff>
      <xdr:row>178</xdr:row>
      <xdr:rowOff>238760</xdr:rowOff>
    </xdr:from>
    <xdr:to>
      <xdr:col>33</xdr:col>
      <xdr:colOff>3175</xdr:colOff>
      <xdr:row>178</xdr:row>
      <xdr:rowOff>629920</xdr:rowOff>
    </xdr:to>
    <xdr:pic>
      <xdr:nvPicPr>
        <xdr:cNvPr id="97" name="Imagen 96">
          <a:hlinkClick xmlns:r="http://schemas.openxmlformats.org/officeDocument/2006/relationships" r:id="rId84"/>
          <a:extLst>
            <a:ext uri="{FF2B5EF4-FFF2-40B4-BE49-F238E27FC236}">
              <a16:creationId xmlns:a16="http://schemas.microsoft.com/office/drawing/2014/main" id="{00000000-0008-0000-0E00-000061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66499740" y="107337860"/>
          <a:ext cx="391160" cy="391160"/>
        </a:xfrm>
        <a:prstGeom prst="rect">
          <a:avLst/>
        </a:prstGeom>
      </xdr:spPr>
    </xdr:pic>
    <xdr:clientData/>
  </xdr:twoCellAnchor>
  <xdr:twoCellAnchor editAs="oneCell">
    <xdr:from>
      <xdr:col>32</xdr:col>
      <xdr:colOff>383540</xdr:colOff>
      <xdr:row>188</xdr:row>
      <xdr:rowOff>238760</xdr:rowOff>
    </xdr:from>
    <xdr:to>
      <xdr:col>33</xdr:col>
      <xdr:colOff>3175</xdr:colOff>
      <xdr:row>188</xdr:row>
      <xdr:rowOff>629920</xdr:rowOff>
    </xdr:to>
    <xdr:pic>
      <xdr:nvPicPr>
        <xdr:cNvPr id="98" name="Imagen 97">
          <a:hlinkClick xmlns:r="http://schemas.openxmlformats.org/officeDocument/2006/relationships" r:id="rId85"/>
          <a:extLst>
            <a:ext uri="{FF2B5EF4-FFF2-40B4-BE49-F238E27FC236}">
              <a16:creationId xmlns:a16="http://schemas.microsoft.com/office/drawing/2014/main" id="{00000000-0008-0000-0E00-000062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66499740" y="113814860"/>
          <a:ext cx="391160" cy="391160"/>
        </a:xfrm>
        <a:prstGeom prst="rect">
          <a:avLst/>
        </a:prstGeom>
      </xdr:spPr>
    </xdr:pic>
    <xdr:clientData/>
  </xdr:twoCellAnchor>
  <xdr:twoCellAnchor editAs="oneCell">
    <xdr:from>
      <xdr:col>40</xdr:col>
      <xdr:colOff>383540</xdr:colOff>
      <xdr:row>8</xdr:row>
      <xdr:rowOff>238760</xdr:rowOff>
    </xdr:from>
    <xdr:to>
      <xdr:col>41</xdr:col>
      <xdr:colOff>3175</xdr:colOff>
      <xdr:row>9</xdr:row>
      <xdr:rowOff>1270</xdr:rowOff>
    </xdr:to>
    <xdr:pic>
      <xdr:nvPicPr>
        <xdr:cNvPr id="99" name="Imagen 98">
          <a:hlinkClick xmlns:r="http://schemas.openxmlformats.org/officeDocument/2006/relationships" r:id="rId86"/>
          <a:extLst>
            <a:ext uri="{FF2B5EF4-FFF2-40B4-BE49-F238E27FC236}">
              <a16:creationId xmlns:a16="http://schemas.microsoft.com/office/drawing/2014/main" id="{00000000-0008-0000-0E00-000063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49989740" y="3782060"/>
          <a:ext cx="391160" cy="391160"/>
        </a:xfrm>
        <a:prstGeom prst="rect">
          <a:avLst/>
        </a:prstGeom>
      </xdr:spPr>
    </xdr:pic>
    <xdr:clientData/>
  </xdr:twoCellAnchor>
  <xdr:twoCellAnchor editAs="oneCell">
    <xdr:from>
      <xdr:col>40</xdr:col>
      <xdr:colOff>383540</xdr:colOff>
      <xdr:row>18</xdr:row>
      <xdr:rowOff>238760</xdr:rowOff>
    </xdr:from>
    <xdr:to>
      <xdr:col>41</xdr:col>
      <xdr:colOff>3175</xdr:colOff>
      <xdr:row>18</xdr:row>
      <xdr:rowOff>629920</xdr:rowOff>
    </xdr:to>
    <xdr:pic>
      <xdr:nvPicPr>
        <xdr:cNvPr id="100" name="Imagen 99">
          <a:hlinkClick xmlns:r="http://schemas.openxmlformats.org/officeDocument/2006/relationships" r:id="rId87"/>
          <a:extLst>
            <a:ext uri="{FF2B5EF4-FFF2-40B4-BE49-F238E27FC236}">
              <a16:creationId xmlns:a16="http://schemas.microsoft.com/office/drawing/2014/main" id="{00000000-0008-0000-0E00-000064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83022440" y="3782060"/>
          <a:ext cx="391160" cy="391160"/>
        </a:xfrm>
        <a:prstGeom prst="rect">
          <a:avLst/>
        </a:prstGeom>
      </xdr:spPr>
    </xdr:pic>
    <xdr:clientData/>
  </xdr:twoCellAnchor>
  <xdr:twoCellAnchor editAs="oneCell">
    <xdr:from>
      <xdr:col>40</xdr:col>
      <xdr:colOff>383540</xdr:colOff>
      <xdr:row>28</xdr:row>
      <xdr:rowOff>238760</xdr:rowOff>
    </xdr:from>
    <xdr:to>
      <xdr:col>41</xdr:col>
      <xdr:colOff>3175</xdr:colOff>
      <xdr:row>28</xdr:row>
      <xdr:rowOff>629920</xdr:rowOff>
    </xdr:to>
    <xdr:pic>
      <xdr:nvPicPr>
        <xdr:cNvPr id="101" name="Imagen 100">
          <a:hlinkClick xmlns:r="http://schemas.openxmlformats.org/officeDocument/2006/relationships" r:id="rId88"/>
          <a:extLst>
            <a:ext uri="{FF2B5EF4-FFF2-40B4-BE49-F238E27FC236}">
              <a16:creationId xmlns:a16="http://schemas.microsoft.com/office/drawing/2014/main" id="{00000000-0008-0000-0E00-000065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83022440" y="3782060"/>
          <a:ext cx="391160" cy="391160"/>
        </a:xfrm>
        <a:prstGeom prst="rect">
          <a:avLst/>
        </a:prstGeom>
      </xdr:spPr>
    </xdr:pic>
    <xdr:clientData/>
  </xdr:twoCellAnchor>
  <xdr:twoCellAnchor editAs="oneCell">
    <xdr:from>
      <xdr:col>40</xdr:col>
      <xdr:colOff>383540</xdr:colOff>
      <xdr:row>38</xdr:row>
      <xdr:rowOff>238760</xdr:rowOff>
    </xdr:from>
    <xdr:to>
      <xdr:col>41</xdr:col>
      <xdr:colOff>3175</xdr:colOff>
      <xdr:row>38</xdr:row>
      <xdr:rowOff>629920</xdr:rowOff>
    </xdr:to>
    <xdr:pic>
      <xdr:nvPicPr>
        <xdr:cNvPr id="102" name="Imagen 101">
          <a:hlinkClick xmlns:r="http://schemas.openxmlformats.org/officeDocument/2006/relationships" r:id="rId89"/>
          <a:extLst>
            <a:ext uri="{FF2B5EF4-FFF2-40B4-BE49-F238E27FC236}">
              <a16:creationId xmlns:a16="http://schemas.microsoft.com/office/drawing/2014/main" id="{00000000-0008-0000-0E00-000066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83022440" y="3782060"/>
          <a:ext cx="391160" cy="391160"/>
        </a:xfrm>
        <a:prstGeom prst="rect">
          <a:avLst/>
        </a:prstGeom>
      </xdr:spPr>
    </xdr:pic>
    <xdr:clientData/>
  </xdr:twoCellAnchor>
  <xdr:twoCellAnchor editAs="oneCell">
    <xdr:from>
      <xdr:col>40</xdr:col>
      <xdr:colOff>383540</xdr:colOff>
      <xdr:row>48</xdr:row>
      <xdr:rowOff>238760</xdr:rowOff>
    </xdr:from>
    <xdr:to>
      <xdr:col>41</xdr:col>
      <xdr:colOff>3175</xdr:colOff>
      <xdr:row>48</xdr:row>
      <xdr:rowOff>629920</xdr:rowOff>
    </xdr:to>
    <xdr:pic>
      <xdr:nvPicPr>
        <xdr:cNvPr id="103" name="Imagen 102">
          <a:hlinkClick xmlns:r="http://schemas.openxmlformats.org/officeDocument/2006/relationships" r:id="rId90"/>
          <a:extLst>
            <a:ext uri="{FF2B5EF4-FFF2-40B4-BE49-F238E27FC236}">
              <a16:creationId xmlns:a16="http://schemas.microsoft.com/office/drawing/2014/main" id="{00000000-0008-0000-0E00-000067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83022440" y="3782060"/>
          <a:ext cx="391160" cy="391160"/>
        </a:xfrm>
        <a:prstGeom prst="rect">
          <a:avLst/>
        </a:prstGeom>
      </xdr:spPr>
    </xdr:pic>
    <xdr:clientData/>
  </xdr:twoCellAnchor>
  <xdr:twoCellAnchor editAs="oneCell">
    <xdr:from>
      <xdr:col>40</xdr:col>
      <xdr:colOff>383540</xdr:colOff>
      <xdr:row>58</xdr:row>
      <xdr:rowOff>238760</xdr:rowOff>
    </xdr:from>
    <xdr:to>
      <xdr:col>41</xdr:col>
      <xdr:colOff>3175</xdr:colOff>
      <xdr:row>58</xdr:row>
      <xdr:rowOff>629920</xdr:rowOff>
    </xdr:to>
    <xdr:pic>
      <xdr:nvPicPr>
        <xdr:cNvPr id="104" name="Imagen 103">
          <a:hlinkClick xmlns:r="http://schemas.openxmlformats.org/officeDocument/2006/relationships" r:id="rId91"/>
          <a:extLst>
            <a:ext uri="{FF2B5EF4-FFF2-40B4-BE49-F238E27FC236}">
              <a16:creationId xmlns:a16="http://schemas.microsoft.com/office/drawing/2014/main" id="{00000000-0008-0000-0E00-000068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83022440" y="3782060"/>
          <a:ext cx="391160" cy="391160"/>
        </a:xfrm>
        <a:prstGeom prst="rect">
          <a:avLst/>
        </a:prstGeom>
      </xdr:spPr>
    </xdr:pic>
    <xdr:clientData/>
  </xdr:twoCellAnchor>
  <xdr:twoCellAnchor editAs="oneCell">
    <xdr:from>
      <xdr:col>40</xdr:col>
      <xdr:colOff>383540</xdr:colOff>
      <xdr:row>68</xdr:row>
      <xdr:rowOff>238760</xdr:rowOff>
    </xdr:from>
    <xdr:to>
      <xdr:col>41</xdr:col>
      <xdr:colOff>3175</xdr:colOff>
      <xdr:row>68</xdr:row>
      <xdr:rowOff>629920</xdr:rowOff>
    </xdr:to>
    <xdr:pic>
      <xdr:nvPicPr>
        <xdr:cNvPr id="105" name="Imagen 104">
          <a:hlinkClick xmlns:r="http://schemas.openxmlformats.org/officeDocument/2006/relationships" r:id="rId92"/>
          <a:extLst>
            <a:ext uri="{FF2B5EF4-FFF2-40B4-BE49-F238E27FC236}">
              <a16:creationId xmlns:a16="http://schemas.microsoft.com/office/drawing/2014/main" id="{00000000-0008-0000-0E00-000069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83022440" y="3782060"/>
          <a:ext cx="391160" cy="391160"/>
        </a:xfrm>
        <a:prstGeom prst="rect">
          <a:avLst/>
        </a:prstGeom>
      </xdr:spPr>
    </xdr:pic>
    <xdr:clientData/>
  </xdr:twoCellAnchor>
  <xdr:twoCellAnchor editAs="oneCell">
    <xdr:from>
      <xdr:col>40</xdr:col>
      <xdr:colOff>383540</xdr:colOff>
      <xdr:row>78</xdr:row>
      <xdr:rowOff>238760</xdr:rowOff>
    </xdr:from>
    <xdr:to>
      <xdr:col>41</xdr:col>
      <xdr:colOff>3175</xdr:colOff>
      <xdr:row>78</xdr:row>
      <xdr:rowOff>629920</xdr:rowOff>
    </xdr:to>
    <xdr:pic>
      <xdr:nvPicPr>
        <xdr:cNvPr id="106" name="Imagen 105">
          <a:hlinkClick xmlns:r="http://schemas.openxmlformats.org/officeDocument/2006/relationships" r:id="rId93"/>
          <a:extLst>
            <a:ext uri="{FF2B5EF4-FFF2-40B4-BE49-F238E27FC236}">
              <a16:creationId xmlns:a16="http://schemas.microsoft.com/office/drawing/2014/main" id="{00000000-0008-0000-0E00-00006A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83022440" y="42567860"/>
          <a:ext cx="391160" cy="391160"/>
        </a:xfrm>
        <a:prstGeom prst="rect">
          <a:avLst/>
        </a:prstGeom>
      </xdr:spPr>
    </xdr:pic>
    <xdr:clientData/>
  </xdr:twoCellAnchor>
  <xdr:twoCellAnchor editAs="oneCell">
    <xdr:from>
      <xdr:col>40</xdr:col>
      <xdr:colOff>383540</xdr:colOff>
      <xdr:row>88</xdr:row>
      <xdr:rowOff>238760</xdr:rowOff>
    </xdr:from>
    <xdr:to>
      <xdr:col>41</xdr:col>
      <xdr:colOff>3175</xdr:colOff>
      <xdr:row>88</xdr:row>
      <xdr:rowOff>629920</xdr:rowOff>
    </xdr:to>
    <xdr:pic>
      <xdr:nvPicPr>
        <xdr:cNvPr id="107" name="Imagen 106">
          <a:hlinkClick xmlns:r="http://schemas.openxmlformats.org/officeDocument/2006/relationships" r:id="rId94"/>
          <a:extLst>
            <a:ext uri="{FF2B5EF4-FFF2-40B4-BE49-F238E27FC236}">
              <a16:creationId xmlns:a16="http://schemas.microsoft.com/office/drawing/2014/main" id="{00000000-0008-0000-0E00-00006B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83022440" y="49044860"/>
          <a:ext cx="391160" cy="391160"/>
        </a:xfrm>
        <a:prstGeom prst="rect">
          <a:avLst/>
        </a:prstGeom>
      </xdr:spPr>
    </xdr:pic>
    <xdr:clientData/>
  </xdr:twoCellAnchor>
  <xdr:twoCellAnchor editAs="oneCell">
    <xdr:from>
      <xdr:col>40</xdr:col>
      <xdr:colOff>383540</xdr:colOff>
      <xdr:row>98</xdr:row>
      <xdr:rowOff>238760</xdr:rowOff>
    </xdr:from>
    <xdr:to>
      <xdr:col>41</xdr:col>
      <xdr:colOff>3175</xdr:colOff>
      <xdr:row>98</xdr:row>
      <xdr:rowOff>629920</xdr:rowOff>
    </xdr:to>
    <xdr:pic>
      <xdr:nvPicPr>
        <xdr:cNvPr id="108" name="Imagen 107">
          <a:hlinkClick xmlns:r="http://schemas.openxmlformats.org/officeDocument/2006/relationships" r:id="rId95"/>
          <a:extLst>
            <a:ext uri="{FF2B5EF4-FFF2-40B4-BE49-F238E27FC236}">
              <a16:creationId xmlns:a16="http://schemas.microsoft.com/office/drawing/2014/main" id="{00000000-0008-0000-0E00-00006C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83022440" y="49044860"/>
          <a:ext cx="391160" cy="391160"/>
        </a:xfrm>
        <a:prstGeom prst="rect">
          <a:avLst/>
        </a:prstGeom>
      </xdr:spPr>
    </xdr:pic>
    <xdr:clientData/>
  </xdr:twoCellAnchor>
  <xdr:twoCellAnchor editAs="oneCell">
    <xdr:from>
      <xdr:col>40</xdr:col>
      <xdr:colOff>383540</xdr:colOff>
      <xdr:row>108</xdr:row>
      <xdr:rowOff>238760</xdr:rowOff>
    </xdr:from>
    <xdr:to>
      <xdr:col>41</xdr:col>
      <xdr:colOff>3175</xdr:colOff>
      <xdr:row>108</xdr:row>
      <xdr:rowOff>629920</xdr:rowOff>
    </xdr:to>
    <xdr:pic>
      <xdr:nvPicPr>
        <xdr:cNvPr id="109" name="Imagen 108">
          <a:hlinkClick xmlns:r="http://schemas.openxmlformats.org/officeDocument/2006/relationships" r:id="rId96"/>
          <a:extLst>
            <a:ext uri="{FF2B5EF4-FFF2-40B4-BE49-F238E27FC236}">
              <a16:creationId xmlns:a16="http://schemas.microsoft.com/office/drawing/2014/main" id="{00000000-0008-0000-0E00-00006D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83022440" y="49044860"/>
          <a:ext cx="391160" cy="391160"/>
        </a:xfrm>
        <a:prstGeom prst="rect">
          <a:avLst/>
        </a:prstGeom>
      </xdr:spPr>
    </xdr:pic>
    <xdr:clientData/>
  </xdr:twoCellAnchor>
  <xdr:twoCellAnchor editAs="oneCell">
    <xdr:from>
      <xdr:col>40</xdr:col>
      <xdr:colOff>383540</xdr:colOff>
      <xdr:row>118</xdr:row>
      <xdr:rowOff>238760</xdr:rowOff>
    </xdr:from>
    <xdr:to>
      <xdr:col>41</xdr:col>
      <xdr:colOff>3175</xdr:colOff>
      <xdr:row>118</xdr:row>
      <xdr:rowOff>629920</xdr:rowOff>
    </xdr:to>
    <xdr:pic>
      <xdr:nvPicPr>
        <xdr:cNvPr id="110" name="Imagen 109">
          <a:hlinkClick xmlns:r="http://schemas.openxmlformats.org/officeDocument/2006/relationships" r:id="rId97"/>
          <a:extLst>
            <a:ext uri="{FF2B5EF4-FFF2-40B4-BE49-F238E27FC236}">
              <a16:creationId xmlns:a16="http://schemas.microsoft.com/office/drawing/2014/main" id="{00000000-0008-0000-0E00-00006E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83022440" y="68475860"/>
          <a:ext cx="391160" cy="391160"/>
        </a:xfrm>
        <a:prstGeom prst="rect">
          <a:avLst/>
        </a:prstGeom>
      </xdr:spPr>
    </xdr:pic>
    <xdr:clientData/>
  </xdr:twoCellAnchor>
  <xdr:twoCellAnchor editAs="oneCell">
    <xdr:from>
      <xdr:col>40</xdr:col>
      <xdr:colOff>383540</xdr:colOff>
      <xdr:row>128</xdr:row>
      <xdr:rowOff>238760</xdr:rowOff>
    </xdr:from>
    <xdr:to>
      <xdr:col>41</xdr:col>
      <xdr:colOff>3175</xdr:colOff>
      <xdr:row>128</xdr:row>
      <xdr:rowOff>629920</xdr:rowOff>
    </xdr:to>
    <xdr:pic>
      <xdr:nvPicPr>
        <xdr:cNvPr id="111" name="Imagen 110">
          <a:hlinkClick xmlns:r="http://schemas.openxmlformats.org/officeDocument/2006/relationships" r:id="rId98"/>
          <a:extLst>
            <a:ext uri="{FF2B5EF4-FFF2-40B4-BE49-F238E27FC236}">
              <a16:creationId xmlns:a16="http://schemas.microsoft.com/office/drawing/2014/main" id="{00000000-0008-0000-0E00-00006F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83022440" y="74952860"/>
          <a:ext cx="391160" cy="391160"/>
        </a:xfrm>
        <a:prstGeom prst="rect">
          <a:avLst/>
        </a:prstGeom>
      </xdr:spPr>
    </xdr:pic>
    <xdr:clientData/>
  </xdr:twoCellAnchor>
  <xdr:twoCellAnchor editAs="oneCell">
    <xdr:from>
      <xdr:col>40</xdr:col>
      <xdr:colOff>383540</xdr:colOff>
      <xdr:row>138</xdr:row>
      <xdr:rowOff>238760</xdr:rowOff>
    </xdr:from>
    <xdr:to>
      <xdr:col>41</xdr:col>
      <xdr:colOff>3175</xdr:colOff>
      <xdr:row>138</xdr:row>
      <xdr:rowOff>629920</xdr:rowOff>
    </xdr:to>
    <xdr:pic>
      <xdr:nvPicPr>
        <xdr:cNvPr id="112" name="Imagen 111">
          <a:hlinkClick xmlns:r="http://schemas.openxmlformats.org/officeDocument/2006/relationships" r:id="rId99"/>
          <a:extLst>
            <a:ext uri="{FF2B5EF4-FFF2-40B4-BE49-F238E27FC236}">
              <a16:creationId xmlns:a16="http://schemas.microsoft.com/office/drawing/2014/main" id="{00000000-0008-0000-0E00-000070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83022440" y="81429860"/>
          <a:ext cx="391160" cy="391160"/>
        </a:xfrm>
        <a:prstGeom prst="rect">
          <a:avLst/>
        </a:prstGeom>
      </xdr:spPr>
    </xdr:pic>
    <xdr:clientData/>
  </xdr:twoCellAnchor>
  <xdr:twoCellAnchor editAs="oneCell">
    <xdr:from>
      <xdr:col>40</xdr:col>
      <xdr:colOff>383540</xdr:colOff>
      <xdr:row>148</xdr:row>
      <xdr:rowOff>238760</xdr:rowOff>
    </xdr:from>
    <xdr:to>
      <xdr:col>41</xdr:col>
      <xdr:colOff>3175</xdr:colOff>
      <xdr:row>148</xdr:row>
      <xdr:rowOff>629920</xdr:rowOff>
    </xdr:to>
    <xdr:pic>
      <xdr:nvPicPr>
        <xdr:cNvPr id="113" name="Imagen 112">
          <a:hlinkClick xmlns:r="http://schemas.openxmlformats.org/officeDocument/2006/relationships" r:id="rId100"/>
          <a:extLst>
            <a:ext uri="{FF2B5EF4-FFF2-40B4-BE49-F238E27FC236}">
              <a16:creationId xmlns:a16="http://schemas.microsoft.com/office/drawing/2014/main" id="{00000000-0008-0000-0E00-000071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83022440" y="87906860"/>
          <a:ext cx="391160" cy="391160"/>
        </a:xfrm>
        <a:prstGeom prst="rect">
          <a:avLst/>
        </a:prstGeom>
      </xdr:spPr>
    </xdr:pic>
    <xdr:clientData/>
  </xdr:twoCellAnchor>
  <xdr:twoCellAnchor editAs="oneCell">
    <xdr:from>
      <xdr:col>48</xdr:col>
      <xdr:colOff>383540</xdr:colOff>
      <xdr:row>8</xdr:row>
      <xdr:rowOff>238760</xdr:rowOff>
    </xdr:from>
    <xdr:to>
      <xdr:col>49</xdr:col>
      <xdr:colOff>3175</xdr:colOff>
      <xdr:row>9</xdr:row>
      <xdr:rowOff>1270</xdr:rowOff>
    </xdr:to>
    <xdr:pic>
      <xdr:nvPicPr>
        <xdr:cNvPr id="114" name="Imagen 113">
          <a:hlinkClick xmlns:r="http://schemas.openxmlformats.org/officeDocument/2006/relationships" r:id="rId101"/>
          <a:extLst>
            <a:ext uri="{FF2B5EF4-FFF2-40B4-BE49-F238E27FC236}">
              <a16:creationId xmlns:a16="http://schemas.microsoft.com/office/drawing/2014/main" id="{00000000-0008-0000-0E00-000072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83022440" y="3782060"/>
          <a:ext cx="391160" cy="391160"/>
        </a:xfrm>
        <a:prstGeom prst="rect">
          <a:avLst/>
        </a:prstGeom>
      </xdr:spPr>
    </xdr:pic>
    <xdr:clientData/>
  </xdr:twoCellAnchor>
  <xdr:twoCellAnchor editAs="oneCell">
    <xdr:from>
      <xdr:col>48</xdr:col>
      <xdr:colOff>383540</xdr:colOff>
      <xdr:row>18</xdr:row>
      <xdr:rowOff>238760</xdr:rowOff>
    </xdr:from>
    <xdr:to>
      <xdr:col>49</xdr:col>
      <xdr:colOff>3175</xdr:colOff>
      <xdr:row>18</xdr:row>
      <xdr:rowOff>629920</xdr:rowOff>
    </xdr:to>
    <xdr:pic>
      <xdr:nvPicPr>
        <xdr:cNvPr id="116" name="Imagen 115">
          <a:hlinkClick xmlns:r="http://schemas.openxmlformats.org/officeDocument/2006/relationships" r:id="rId102"/>
          <a:extLst>
            <a:ext uri="{FF2B5EF4-FFF2-40B4-BE49-F238E27FC236}">
              <a16:creationId xmlns:a16="http://schemas.microsoft.com/office/drawing/2014/main" id="{00000000-0008-0000-0E00-000074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99532440" y="3782060"/>
          <a:ext cx="391160" cy="391160"/>
        </a:xfrm>
        <a:prstGeom prst="rect">
          <a:avLst/>
        </a:prstGeom>
      </xdr:spPr>
    </xdr:pic>
    <xdr:clientData/>
  </xdr:twoCellAnchor>
  <xdr:twoCellAnchor editAs="oneCell">
    <xdr:from>
      <xdr:col>48</xdr:col>
      <xdr:colOff>383540</xdr:colOff>
      <xdr:row>28</xdr:row>
      <xdr:rowOff>238760</xdr:rowOff>
    </xdr:from>
    <xdr:to>
      <xdr:col>49</xdr:col>
      <xdr:colOff>3175</xdr:colOff>
      <xdr:row>28</xdr:row>
      <xdr:rowOff>629920</xdr:rowOff>
    </xdr:to>
    <xdr:pic>
      <xdr:nvPicPr>
        <xdr:cNvPr id="117" name="Imagen 116">
          <a:hlinkClick xmlns:r="http://schemas.openxmlformats.org/officeDocument/2006/relationships" r:id="rId103"/>
          <a:extLst>
            <a:ext uri="{FF2B5EF4-FFF2-40B4-BE49-F238E27FC236}">
              <a16:creationId xmlns:a16="http://schemas.microsoft.com/office/drawing/2014/main" id="{00000000-0008-0000-0E00-000075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99532440" y="10182860"/>
          <a:ext cx="391160" cy="391160"/>
        </a:xfrm>
        <a:prstGeom prst="rect">
          <a:avLst/>
        </a:prstGeom>
      </xdr:spPr>
    </xdr:pic>
    <xdr:clientData/>
  </xdr:twoCellAnchor>
  <xdr:twoCellAnchor editAs="oneCell">
    <xdr:from>
      <xdr:col>48</xdr:col>
      <xdr:colOff>383540</xdr:colOff>
      <xdr:row>38</xdr:row>
      <xdr:rowOff>238760</xdr:rowOff>
    </xdr:from>
    <xdr:to>
      <xdr:col>49</xdr:col>
      <xdr:colOff>3175</xdr:colOff>
      <xdr:row>38</xdr:row>
      <xdr:rowOff>629920</xdr:rowOff>
    </xdr:to>
    <xdr:pic>
      <xdr:nvPicPr>
        <xdr:cNvPr id="118" name="Imagen 117">
          <a:hlinkClick xmlns:r="http://schemas.openxmlformats.org/officeDocument/2006/relationships" r:id="rId104"/>
          <a:extLst>
            <a:ext uri="{FF2B5EF4-FFF2-40B4-BE49-F238E27FC236}">
              <a16:creationId xmlns:a16="http://schemas.microsoft.com/office/drawing/2014/main" id="{00000000-0008-0000-0E00-000076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99532440" y="16659860"/>
          <a:ext cx="391160" cy="391160"/>
        </a:xfrm>
        <a:prstGeom prst="rect">
          <a:avLst/>
        </a:prstGeom>
      </xdr:spPr>
    </xdr:pic>
    <xdr:clientData/>
  </xdr:twoCellAnchor>
  <xdr:twoCellAnchor editAs="oneCell">
    <xdr:from>
      <xdr:col>48</xdr:col>
      <xdr:colOff>383540</xdr:colOff>
      <xdr:row>48</xdr:row>
      <xdr:rowOff>238760</xdr:rowOff>
    </xdr:from>
    <xdr:to>
      <xdr:col>49</xdr:col>
      <xdr:colOff>3175</xdr:colOff>
      <xdr:row>48</xdr:row>
      <xdr:rowOff>629920</xdr:rowOff>
    </xdr:to>
    <xdr:pic>
      <xdr:nvPicPr>
        <xdr:cNvPr id="119" name="Imagen 118">
          <a:hlinkClick xmlns:r="http://schemas.openxmlformats.org/officeDocument/2006/relationships" r:id="rId105"/>
          <a:extLst>
            <a:ext uri="{FF2B5EF4-FFF2-40B4-BE49-F238E27FC236}">
              <a16:creationId xmlns:a16="http://schemas.microsoft.com/office/drawing/2014/main" id="{00000000-0008-0000-0E00-000077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99532440" y="23136860"/>
          <a:ext cx="391160" cy="391160"/>
        </a:xfrm>
        <a:prstGeom prst="rect">
          <a:avLst/>
        </a:prstGeom>
      </xdr:spPr>
    </xdr:pic>
    <xdr:clientData/>
  </xdr:twoCellAnchor>
  <xdr:twoCellAnchor editAs="oneCell">
    <xdr:from>
      <xdr:col>48</xdr:col>
      <xdr:colOff>383540</xdr:colOff>
      <xdr:row>58</xdr:row>
      <xdr:rowOff>238760</xdr:rowOff>
    </xdr:from>
    <xdr:to>
      <xdr:col>49</xdr:col>
      <xdr:colOff>3175</xdr:colOff>
      <xdr:row>58</xdr:row>
      <xdr:rowOff>629920</xdr:rowOff>
    </xdr:to>
    <xdr:pic>
      <xdr:nvPicPr>
        <xdr:cNvPr id="120" name="Imagen 119">
          <a:hlinkClick xmlns:r="http://schemas.openxmlformats.org/officeDocument/2006/relationships" r:id="rId106"/>
          <a:extLst>
            <a:ext uri="{FF2B5EF4-FFF2-40B4-BE49-F238E27FC236}">
              <a16:creationId xmlns:a16="http://schemas.microsoft.com/office/drawing/2014/main" id="{00000000-0008-0000-0E00-000078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99532440" y="29613860"/>
          <a:ext cx="391160" cy="391160"/>
        </a:xfrm>
        <a:prstGeom prst="rect">
          <a:avLst/>
        </a:prstGeom>
      </xdr:spPr>
    </xdr:pic>
    <xdr:clientData/>
  </xdr:twoCellAnchor>
  <xdr:twoCellAnchor editAs="oneCell">
    <xdr:from>
      <xdr:col>48</xdr:col>
      <xdr:colOff>383540</xdr:colOff>
      <xdr:row>68</xdr:row>
      <xdr:rowOff>238760</xdr:rowOff>
    </xdr:from>
    <xdr:to>
      <xdr:col>49</xdr:col>
      <xdr:colOff>3175</xdr:colOff>
      <xdr:row>68</xdr:row>
      <xdr:rowOff>629920</xdr:rowOff>
    </xdr:to>
    <xdr:pic>
      <xdr:nvPicPr>
        <xdr:cNvPr id="121" name="Imagen 120">
          <a:hlinkClick xmlns:r="http://schemas.openxmlformats.org/officeDocument/2006/relationships" r:id="rId107"/>
          <a:extLst>
            <a:ext uri="{FF2B5EF4-FFF2-40B4-BE49-F238E27FC236}">
              <a16:creationId xmlns:a16="http://schemas.microsoft.com/office/drawing/2014/main" id="{00000000-0008-0000-0E00-000079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99532440" y="36090860"/>
          <a:ext cx="391160" cy="391160"/>
        </a:xfrm>
        <a:prstGeom prst="rect">
          <a:avLst/>
        </a:prstGeom>
      </xdr:spPr>
    </xdr:pic>
    <xdr:clientData/>
  </xdr:twoCellAnchor>
  <xdr:twoCellAnchor editAs="oneCell">
    <xdr:from>
      <xdr:col>48</xdr:col>
      <xdr:colOff>383540</xdr:colOff>
      <xdr:row>78</xdr:row>
      <xdr:rowOff>238760</xdr:rowOff>
    </xdr:from>
    <xdr:to>
      <xdr:col>49</xdr:col>
      <xdr:colOff>3175</xdr:colOff>
      <xdr:row>78</xdr:row>
      <xdr:rowOff>629920</xdr:rowOff>
    </xdr:to>
    <xdr:pic>
      <xdr:nvPicPr>
        <xdr:cNvPr id="122" name="Imagen 121">
          <a:hlinkClick xmlns:r="http://schemas.openxmlformats.org/officeDocument/2006/relationships" r:id="rId108"/>
          <a:extLst>
            <a:ext uri="{FF2B5EF4-FFF2-40B4-BE49-F238E27FC236}">
              <a16:creationId xmlns:a16="http://schemas.microsoft.com/office/drawing/2014/main" id="{00000000-0008-0000-0E00-00007A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99532440" y="42567860"/>
          <a:ext cx="391160" cy="391160"/>
        </a:xfrm>
        <a:prstGeom prst="rect">
          <a:avLst/>
        </a:prstGeom>
      </xdr:spPr>
    </xdr:pic>
    <xdr:clientData/>
  </xdr:twoCellAnchor>
  <xdr:twoCellAnchor editAs="oneCell">
    <xdr:from>
      <xdr:col>48</xdr:col>
      <xdr:colOff>383540</xdr:colOff>
      <xdr:row>88</xdr:row>
      <xdr:rowOff>238760</xdr:rowOff>
    </xdr:from>
    <xdr:to>
      <xdr:col>49</xdr:col>
      <xdr:colOff>3175</xdr:colOff>
      <xdr:row>88</xdr:row>
      <xdr:rowOff>629920</xdr:rowOff>
    </xdr:to>
    <xdr:pic>
      <xdr:nvPicPr>
        <xdr:cNvPr id="123" name="Imagen 122">
          <a:hlinkClick xmlns:r="http://schemas.openxmlformats.org/officeDocument/2006/relationships" r:id="rId109"/>
          <a:extLst>
            <a:ext uri="{FF2B5EF4-FFF2-40B4-BE49-F238E27FC236}">
              <a16:creationId xmlns:a16="http://schemas.microsoft.com/office/drawing/2014/main" id="{00000000-0008-0000-0E00-00007B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99532440" y="49044860"/>
          <a:ext cx="391160" cy="391160"/>
        </a:xfrm>
        <a:prstGeom prst="rect">
          <a:avLst/>
        </a:prstGeom>
      </xdr:spPr>
    </xdr:pic>
    <xdr:clientData/>
  </xdr:twoCellAnchor>
  <xdr:twoCellAnchor editAs="oneCell">
    <xdr:from>
      <xdr:col>48</xdr:col>
      <xdr:colOff>383540</xdr:colOff>
      <xdr:row>98</xdr:row>
      <xdr:rowOff>238760</xdr:rowOff>
    </xdr:from>
    <xdr:to>
      <xdr:col>49</xdr:col>
      <xdr:colOff>3175</xdr:colOff>
      <xdr:row>98</xdr:row>
      <xdr:rowOff>629920</xdr:rowOff>
    </xdr:to>
    <xdr:pic>
      <xdr:nvPicPr>
        <xdr:cNvPr id="124" name="Imagen 123">
          <a:hlinkClick xmlns:r="http://schemas.openxmlformats.org/officeDocument/2006/relationships" r:id="rId110"/>
          <a:extLst>
            <a:ext uri="{FF2B5EF4-FFF2-40B4-BE49-F238E27FC236}">
              <a16:creationId xmlns:a16="http://schemas.microsoft.com/office/drawing/2014/main" id="{00000000-0008-0000-0E00-00007C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99532440" y="55521860"/>
          <a:ext cx="391160" cy="391160"/>
        </a:xfrm>
        <a:prstGeom prst="rect">
          <a:avLst/>
        </a:prstGeom>
      </xdr:spPr>
    </xdr:pic>
    <xdr:clientData/>
  </xdr:twoCellAnchor>
  <xdr:twoCellAnchor editAs="oneCell">
    <xdr:from>
      <xdr:col>48</xdr:col>
      <xdr:colOff>383540</xdr:colOff>
      <xdr:row>108</xdr:row>
      <xdr:rowOff>238760</xdr:rowOff>
    </xdr:from>
    <xdr:to>
      <xdr:col>49</xdr:col>
      <xdr:colOff>3175</xdr:colOff>
      <xdr:row>108</xdr:row>
      <xdr:rowOff>629920</xdr:rowOff>
    </xdr:to>
    <xdr:pic>
      <xdr:nvPicPr>
        <xdr:cNvPr id="125" name="Imagen 124">
          <a:hlinkClick xmlns:r="http://schemas.openxmlformats.org/officeDocument/2006/relationships" r:id="rId111"/>
          <a:extLst>
            <a:ext uri="{FF2B5EF4-FFF2-40B4-BE49-F238E27FC236}">
              <a16:creationId xmlns:a16="http://schemas.microsoft.com/office/drawing/2014/main" id="{00000000-0008-0000-0E00-00007D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99532440" y="61998860"/>
          <a:ext cx="391160" cy="391160"/>
        </a:xfrm>
        <a:prstGeom prst="rect">
          <a:avLst/>
        </a:prstGeom>
      </xdr:spPr>
    </xdr:pic>
    <xdr:clientData/>
  </xdr:twoCellAnchor>
  <xdr:twoCellAnchor editAs="oneCell">
    <xdr:from>
      <xdr:col>48</xdr:col>
      <xdr:colOff>383540</xdr:colOff>
      <xdr:row>118</xdr:row>
      <xdr:rowOff>238760</xdr:rowOff>
    </xdr:from>
    <xdr:to>
      <xdr:col>49</xdr:col>
      <xdr:colOff>3175</xdr:colOff>
      <xdr:row>118</xdr:row>
      <xdr:rowOff>629920</xdr:rowOff>
    </xdr:to>
    <xdr:pic>
      <xdr:nvPicPr>
        <xdr:cNvPr id="126" name="Imagen 125">
          <a:hlinkClick xmlns:r="http://schemas.openxmlformats.org/officeDocument/2006/relationships" r:id="rId112"/>
          <a:extLst>
            <a:ext uri="{FF2B5EF4-FFF2-40B4-BE49-F238E27FC236}">
              <a16:creationId xmlns:a16="http://schemas.microsoft.com/office/drawing/2014/main" id="{00000000-0008-0000-0E00-00007E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99532440" y="68475860"/>
          <a:ext cx="391160" cy="391160"/>
        </a:xfrm>
        <a:prstGeom prst="rect">
          <a:avLst/>
        </a:prstGeom>
      </xdr:spPr>
    </xdr:pic>
    <xdr:clientData/>
  </xdr:twoCellAnchor>
  <xdr:twoCellAnchor editAs="oneCell">
    <xdr:from>
      <xdr:col>48</xdr:col>
      <xdr:colOff>383540</xdr:colOff>
      <xdr:row>128</xdr:row>
      <xdr:rowOff>238760</xdr:rowOff>
    </xdr:from>
    <xdr:to>
      <xdr:col>49</xdr:col>
      <xdr:colOff>3175</xdr:colOff>
      <xdr:row>128</xdr:row>
      <xdr:rowOff>629920</xdr:rowOff>
    </xdr:to>
    <xdr:pic>
      <xdr:nvPicPr>
        <xdr:cNvPr id="127" name="Imagen 126">
          <a:hlinkClick xmlns:r="http://schemas.openxmlformats.org/officeDocument/2006/relationships" r:id="rId113"/>
          <a:extLst>
            <a:ext uri="{FF2B5EF4-FFF2-40B4-BE49-F238E27FC236}">
              <a16:creationId xmlns:a16="http://schemas.microsoft.com/office/drawing/2014/main" id="{00000000-0008-0000-0E00-00007F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99532440" y="74952860"/>
          <a:ext cx="391160" cy="391160"/>
        </a:xfrm>
        <a:prstGeom prst="rect">
          <a:avLst/>
        </a:prstGeom>
      </xdr:spPr>
    </xdr:pic>
    <xdr:clientData/>
  </xdr:twoCellAnchor>
  <xdr:twoCellAnchor editAs="oneCell">
    <xdr:from>
      <xdr:col>48</xdr:col>
      <xdr:colOff>383540</xdr:colOff>
      <xdr:row>138</xdr:row>
      <xdr:rowOff>238760</xdr:rowOff>
    </xdr:from>
    <xdr:to>
      <xdr:col>49</xdr:col>
      <xdr:colOff>3175</xdr:colOff>
      <xdr:row>138</xdr:row>
      <xdr:rowOff>629920</xdr:rowOff>
    </xdr:to>
    <xdr:pic>
      <xdr:nvPicPr>
        <xdr:cNvPr id="128" name="Imagen 127">
          <a:hlinkClick xmlns:r="http://schemas.openxmlformats.org/officeDocument/2006/relationships" r:id="rId114"/>
          <a:extLst>
            <a:ext uri="{FF2B5EF4-FFF2-40B4-BE49-F238E27FC236}">
              <a16:creationId xmlns:a16="http://schemas.microsoft.com/office/drawing/2014/main" id="{00000000-0008-0000-0E00-000080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99532440" y="81429860"/>
          <a:ext cx="391160" cy="391160"/>
        </a:xfrm>
        <a:prstGeom prst="rect">
          <a:avLst/>
        </a:prstGeom>
      </xdr:spPr>
    </xdr:pic>
    <xdr:clientData/>
  </xdr:twoCellAnchor>
  <xdr:twoCellAnchor editAs="oneCell">
    <xdr:from>
      <xdr:col>48</xdr:col>
      <xdr:colOff>383540</xdr:colOff>
      <xdr:row>148</xdr:row>
      <xdr:rowOff>238760</xdr:rowOff>
    </xdr:from>
    <xdr:to>
      <xdr:col>49</xdr:col>
      <xdr:colOff>3175</xdr:colOff>
      <xdr:row>148</xdr:row>
      <xdr:rowOff>629920</xdr:rowOff>
    </xdr:to>
    <xdr:pic>
      <xdr:nvPicPr>
        <xdr:cNvPr id="129" name="Imagen 128">
          <a:hlinkClick xmlns:r="http://schemas.openxmlformats.org/officeDocument/2006/relationships" r:id="rId115"/>
          <a:extLst>
            <a:ext uri="{FF2B5EF4-FFF2-40B4-BE49-F238E27FC236}">
              <a16:creationId xmlns:a16="http://schemas.microsoft.com/office/drawing/2014/main" id="{00000000-0008-0000-0E00-000081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99532440" y="87906860"/>
          <a:ext cx="391160" cy="391160"/>
        </a:xfrm>
        <a:prstGeom prst="rect">
          <a:avLst/>
        </a:prstGeom>
      </xdr:spPr>
    </xdr:pic>
    <xdr:clientData/>
  </xdr:twoCellAnchor>
  <xdr:twoCellAnchor editAs="oneCell">
    <xdr:from>
      <xdr:col>48</xdr:col>
      <xdr:colOff>383540</xdr:colOff>
      <xdr:row>159</xdr:row>
      <xdr:rowOff>238760</xdr:rowOff>
    </xdr:from>
    <xdr:to>
      <xdr:col>49</xdr:col>
      <xdr:colOff>3175</xdr:colOff>
      <xdr:row>159</xdr:row>
      <xdr:rowOff>629920</xdr:rowOff>
    </xdr:to>
    <xdr:pic>
      <xdr:nvPicPr>
        <xdr:cNvPr id="130" name="Imagen 129">
          <a:hlinkClick xmlns:r="http://schemas.openxmlformats.org/officeDocument/2006/relationships" r:id="rId116"/>
          <a:extLst>
            <a:ext uri="{FF2B5EF4-FFF2-40B4-BE49-F238E27FC236}">
              <a16:creationId xmlns:a16="http://schemas.microsoft.com/office/drawing/2014/main" id="{00000000-0008-0000-0E00-000082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99532440" y="94383860"/>
          <a:ext cx="391160" cy="391160"/>
        </a:xfrm>
        <a:prstGeom prst="rect">
          <a:avLst/>
        </a:prstGeom>
      </xdr:spPr>
    </xdr:pic>
    <xdr:clientData/>
  </xdr:twoCellAnchor>
  <xdr:twoCellAnchor editAs="oneCell">
    <xdr:from>
      <xdr:col>48</xdr:col>
      <xdr:colOff>383540</xdr:colOff>
      <xdr:row>170</xdr:row>
      <xdr:rowOff>238760</xdr:rowOff>
    </xdr:from>
    <xdr:to>
      <xdr:col>49</xdr:col>
      <xdr:colOff>3175</xdr:colOff>
      <xdr:row>170</xdr:row>
      <xdr:rowOff>629920</xdr:rowOff>
    </xdr:to>
    <xdr:pic>
      <xdr:nvPicPr>
        <xdr:cNvPr id="132" name="Imagen 131">
          <a:hlinkClick xmlns:r="http://schemas.openxmlformats.org/officeDocument/2006/relationships" r:id="rId117"/>
          <a:extLst>
            <a:ext uri="{FF2B5EF4-FFF2-40B4-BE49-F238E27FC236}">
              <a16:creationId xmlns:a16="http://schemas.microsoft.com/office/drawing/2014/main" id="{00000000-0008-0000-0E00-000084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99532440" y="101508560"/>
          <a:ext cx="391160" cy="391160"/>
        </a:xfrm>
        <a:prstGeom prst="rect">
          <a:avLst/>
        </a:prstGeom>
      </xdr:spPr>
    </xdr:pic>
    <xdr:clientData/>
  </xdr:twoCellAnchor>
  <xdr:twoCellAnchor editAs="oneCell">
    <xdr:from>
      <xdr:col>48</xdr:col>
      <xdr:colOff>383540</xdr:colOff>
      <xdr:row>181</xdr:row>
      <xdr:rowOff>238760</xdr:rowOff>
    </xdr:from>
    <xdr:to>
      <xdr:col>49</xdr:col>
      <xdr:colOff>3175</xdr:colOff>
      <xdr:row>181</xdr:row>
      <xdr:rowOff>629920</xdr:rowOff>
    </xdr:to>
    <xdr:pic>
      <xdr:nvPicPr>
        <xdr:cNvPr id="133" name="Imagen 132">
          <a:hlinkClick xmlns:r="http://schemas.openxmlformats.org/officeDocument/2006/relationships" r:id="rId118"/>
          <a:extLst>
            <a:ext uri="{FF2B5EF4-FFF2-40B4-BE49-F238E27FC236}">
              <a16:creationId xmlns:a16="http://schemas.microsoft.com/office/drawing/2014/main" id="{00000000-0008-0000-0E00-000085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99532440" y="108633260"/>
          <a:ext cx="391160" cy="391160"/>
        </a:xfrm>
        <a:prstGeom prst="rect">
          <a:avLst/>
        </a:prstGeom>
      </xdr:spPr>
    </xdr:pic>
    <xdr:clientData/>
  </xdr:twoCellAnchor>
  <xdr:twoCellAnchor editAs="oneCell">
    <xdr:from>
      <xdr:col>48</xdr:col>
      <xdr:colOff>383540</xdr:colOff>
      <xdr:row>192</xdr:row>
      <xdr:rowOff>238760</xdr:rowOff>
    </xdr:from>
    <xdr:to>
      <xdr:col>49</xdr:col>
      <xdr:colOff>3175</xdr:colOff>
      <xdr:row>192</xdr:row>
      <xdr:rowOff>629920</xdr:rowOff>
    </xdr:to>
    <xdr:pic>
      <xdr:nvPicPr>
        <xdr:cNvPr id="134" name="Imagen 133">
          <a:hlinkClick xmlns:r="http://schemas.openxmlformats.org/officeDocument/2006/relationships" r:id="rId119"/>
          <a:extLst>
            <a:ext uri="{FF2B5EF4-FFF2-40B4-BE49-F238E27FC236}">
              <a16:creationId xmlns:a16="http://schemas.microsoft.com/office/drawing/2014/main" id="{00000000-0008-0000-0E00-000086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99532440" y="115757960"/>
          <a:ext cx="391160" cy="391160"/>
        </a:xfrm>
        <a:prstGeom prst="rect">
          <a:avLst/>
        </a:prstGeom>
      </xdr:spPr>
    </xdr:pic>
    <xdr:clientData/>
  </xdr:twoCellAnchor>
  <xdr:twoCellAnchor editAs="oneCell">
    <xdr:from>
      <xdr:col>48</xdr:col>
      <xdr:colOff>383540</xdr:colOff>
      <xdr:row>203</xdr:row>
      <xdr:rowOff>238760</xdr:rowOff>
    </xdr:from>
    <xdr:to>
      <xdr:col>49</xdr:col>
      <xdr:colOff>3175</xdr:colOff>
      <xdr:row>203</xdr:row>
      <xdr:rowOff>629920</xdr:rowOff>
    </xdr:to>
    <xdr:pic>
      <xdr:nvPicPr>
        <xdr:cNvPr id="135" name="Imagen 134">
          <a:hlinkClick xmlns:r="http://schemas.openxmlformats.org/officeDocument/2006/relationships" r:id="rId120"/>
          <a:extLst>
            <a:ext uri="{FF2B5EF4-FFF2-40B4-BE49-F238E27FC236}">
              <a16:creationId xmlns:a16="http://schemas.microsoft.com/office/drawing/2014/main" id="{00000000-0008-0000-0E00-000087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99532440" y="122882660"/>
          <a:ext cx="391160" cy="391160"/>
        </a:xfrm>
        <a:prstGeom prst="rect">
          <a:avLst/>
        </a:prstGeom>
      </xdr:spPr>
    </xdr:pic>
    <xdr:clientData/>
  </xdr:twoCellAnchor>
  <xdr:twoCellAnchor editAs="oneCell">
    <xdr:from>
      <xdr:col>56</xdr:col>
      <xdr:colOff>383540</xdr:colOff>
      <xdr:row>8</xdr:row>
      <xdr:rowOff>238760</xdr:rowOff>
    </xdr:from>
    <xdr:to>
      <xdr:col>57</xdr:col>
      <xdr:colOff>3175</xdr:colOff>
      <xdr:row>9</xdr:row>
      <xdr:rowOff>1270</xdr:rowOff>
    </xdr:to>
    <xdr:pic>
      <xdr:nvPicPr>
        <xdr:cNvPr id="136" name="Imagen 135">
          <a:hlinkClick xmlns:r="http://schemas.openxmlformats.org/officeDocument/2006/relationships" r:id="rId121"/>
          <a:extLst>
            <a:ext uri="{FF2B5EF4-FFF2-40B4-BE49-F238E27FC236}">
              <a16:creationId xmlns:a16="http://schemas.microsoft.com/office/drawing/2014/main" id="{00000000-0008-0000-0E00-000088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99532440" y="3782060"/>
          <a:ext cx="391160" cy="391160"/>
        </a:xfrm>
        <a:prstGeom prst="rect">
          <a:avLst/>
        </a:prstGeom>
      </xdr:spPr>
    </xdr:pic>
    <xdr:clientData/>
  </xdr:twoCellAnchor>
  <xdr:twoCellAnchor editAs="oneCell">
    <xdr:from>
      <xdr:col>56</xdr:col>
      <xdr:colOff>383540</xdr:colOff>
      <xdr:row>18</xdr:row>
      <xdr:rowOff>238760</xdr:rowOff>
    </xdr:from>
    <xdr:to>
      <xdr:col>57</xdr:col>
      <xdr:colOff>3175</xdr:colOff>
      <xdr:row>18</xdr:row>
      <xdr:rowOff>629920</xdr:rowOff>
    </xdr:to>
    <xdr:pic>
      <xdr:nvPicPr>
        <xdr:cNvPr id="137" name="Imagen 136">
          <a:hlinkClick xmlns:r="http://schemas.openxmlformats.org/officeDocument/2006/relationships" r:id="rId122"/>
          <a:extLst>
            <a:ext uri="{FF2B5EF4-FFF2-40B4-BE49-F238E27FC236}">
              <a16:creationId xmlns:a16="http://schemas.microsoft.com/office/drawing/2014/main" id="{00000000-0008-0000-0E00-000089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116042440" y="3782060"/>
          <a:ext cx="391160" cy="391160"/>
        </a:xfrm>
        <a:prstGeom prst="rect">
          <a:avLst/>
        </a:prstGeom>
      </xdr:spPr>
    </xdr:pic>
    <xdr:clientData/>
  </xdr:twoCellAnchor>
  <xdr:twoCellAnchor editAs="oneCell">
    <xdr:from>
      <xdr:col>56</xdr:col>
      <xdr:colOff>383540</xdr:colOff>
      <xdr:row>28</xdr:row>
      <xdr:rowOff>238760</xdr:rowOff>
    </xdr:from>
    <xdr:to>
      <xdr:col>57</xdr:col>
      <xdr:colOff>3175</xdr:colOff>
      <xdr:row>28</xdr:row>
      <xdr:rowOff>629920</xdr:rowOff>
    </xdr:to>
    <xdr:pic>
      <xdr:nvPicPr>
        <xdr:cNvPr id="138" name="Imagen 137">
          <a:hlinkClick xmlns:r="http://schemas.openxmlformats.org/officeDocument/2006/relationships" r:id="rId123"/>
          <a:extLst>
            <a:ext uri="{FF2B5EF4-FFF2-40B4-BE49-F238E27FC236}">
              <a16:creationId xmlns:a16="http://schemas.microsoft.com/office/drawing/2014/main" id="{00000000-0008-0000-0E00-00008A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116042440" y="10182860"/>
          <a:ext cx="391160" cy="391160"/>
        </a:xfrm>
        <a:prstGeom prst="rect">
          <a:avLst/>
        </a:prstGeom>
      </xdr:spPr>
    </xdr:pic>
    <xdr:clientData/>
  </xdr:twoCellAnchor>
  <xdr:twoCellAnchor editAs="oneCell">
    <xdr:from>
      <xdr:col>56</xdr:col>
      <xdr:colOff>383540</xdr:colOff>
      <xdr:row>38</xdr:row>
      <xdr:rowOff>238760</xdr:rowOff>
    </xdr:from>
    <xdr:to>
      <xdr:col>57</xdr:col>
      <xdr:colOff>3175</xdr:colOff>
      <xdr:row>38</xdr:row>
      <xdr:rowOff>629920</xdr:rowOff>
    </xdr:to>
    <xdr:pic>
      <xdr:nvPicPr>
        <xdr:cNvPr id="139" name="Imagen 138">
          <a:hlinkClick xmlns:r="http://schemas.openxmlformats.org/officeDocument/2006/relationships" r:id="rId124"/>
          <a:extLst>
            <a:ext uri="{FF2B5EF4-FFF2-40B4-BE49-F238E27FC236}">
              <a16:creationId xmlns:a16="http://schemas.microsoft.com/office/drawing/2014/main" id="{00000000-0008-0000-0E00-00008B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116042440" y="16659860"/>
          <a:ext cx="391160" cy="391160"/>
        </a:xfrm>
        <a:prstGeom prst="rect">
          <a:avLst/>
        </a:prstGeom>
      </xdr:spPr>
    </xdr:pic>
    <xdr:clientData/>
  </xdr:twoCellAnchor>
  <xdr:twoCellAnchor editAs="oneCell">
    <xdr:from>
      <xdr:col>56</xdr:col>
      <xdr:colOff>383540</xdr:colOff>
      <xdr:row>48</xdr:row>
      <xdr:rowOff>238760</xdr:rowOff>
    </xdr:from>
    <xdr:to>
      <xdr:col>57</xdr:col>
      <xdr:colOff>3175</xdr:colOff>
      <xdr:row>48</xdr:row>
      <xdr:rowOff>629920</xdr:rowOff>
    </xdr:to>
    <xdr:pic>
      <xdr:nvPicPr>
        <xdr:cNvPr id="140" name="Imagen 139">
          <a:hlinkClick xmlns:r="http://schemas.openxmlformats.org/officeDocument/2006/relationships" r:id="rId125"/>
          <a:extLst>
            <a:ext uri="{FF2B5EF4-FFF2-40B4-BE49-F238E27FC236}">
              <a16:creationId xmlns:a16="http://schemas.microsoft.com/office/drawing/2014/main" id="{00000000-0008-0000-0E00-00008C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116042440" y="23136860"/>
          <a:ext cx="391160" cy="391160"/>
        </a:xfrm>
        <a:prstGeom prst="rect">
          <a:avLst/>
        </a:prstGeom>
      </xdr:spPr>
    </xdr:pic>
    <xdr:clientData/>
  </xdr:twoCellAnchor>
  <xdr:twoCellAnchor editAs="oneCell">
    <xdr:from>
      <xdr:col>56</xdr:col>
      <xdr:colOff>383540</xdr:colOff>
      <xdr:row>58</xdr:row>
      <xdr:rowOff>238760</xdr:rowOff>
    </xdr:from>
    <xdr:to>
      <xdr:col>57</xdr:col>
      <xdr:colOff>3175</xdr:colOff>
      <xdr:row>58</xdr:row>
      <xdr:rowOff>629920</xdr:rowOff>
    </xdr:to>
    <xdr:pic>
      <xdr:nvPicPr>
        <xdr:cNvPr id="141" name="Imagen 140">
          <a:hlinkClick xmlns:r="http://schemas.openxmlformats.org/officeDocument/2006/relationships" r:id="rId126"/>
          <a:extLst>
            <a:ext uri="{FF2B5EF4-FFF2-40B4-BE49-F238E27FC236}">
              <a16:creationId xmlns:a16="http://schemas.microsoft.com/office/drawing/2014/main" id="{00000000-0008-0000-0E00-00008D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116042440" y="29613860"/>
          <a:ext cx="391160" cy="391160"/>
        </a:xfrm>
        <a:prstGeom prst="rect">
          <a:avLst/>
        </a:prstGeom>
      </xdr:spPr>
    </xdr:pic>
    <xdr:clientData/>
  </xdr:twoCellAnchor>
  <xdr:twoCellAnchor editAs="oneCell">
    <xdr:from>
      <xdr:col>56</xdr:col>
      <xdr:colOff>383540</xdr:colOff>
      <xdr:row>68</xdr:row>
      <xdr:rowOff>238760</xdr:rowOff>
    </xdr:from>
    <xdr:to>
      <xdr:col>57</xdr:col>
      <xdr:colOff>3175</xdr:colOff>
      <xdr:row>68</xdr:row>
      <xdr:rowOff>629920</xdr:rowOff>
    </xdr:to>
    <xdr:pic>
      <xdr:nvPicPr>
        <xdr:cNvPr id="142" name="Imagen 141">
          <a:hlinkClick xmlns:r="http://schemas.openxmlformats.org/officeDocument/2006/relationships" r:id="rId127"/>
          <a:extLst>
            <a:ext uri="{FF2B5EF4-FFF2-40B4-BE49-F238E27FC236}">
              <a16:creationId xmlns:a16="http://schemas.microsoft.com/office/drawing/2014/main" id="{00000000-0008-0000-0E00-00008E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116042440" y="36090860"/>
          <a:ext cx="391160" cy="391160"/>
        </a:xfrm>
        <a:prstGeom prst="rect">
          <a:avLst/>
        </a:prstGeom>
      </xdr:spPr>
    </xdr:pic>
    <xdr:clientData/>
  </xdr:twoCellAnchor>
  <xdr:twoCellAnchor editAs="oneCell">
    <xdr:from>
      <xdr:col>56</xdr:col>
      <xdr:colOff>383540</xdr:colOff>
      <xdr:row>76</xdr:row>
      <xdr:rowOff>238760</xdr:rowOff>
    </xdr:from>
    <xdr:to>
      <xdr:col>57</xdr:col>
      <xdr:colOff>3175</xdr:colOff>
      <xdr:row>76</xdr:row>
      <xdr:rowOff>629920</xdr:rowOff>
    </xdr:to>
    <xdr:pic>
      <xdr:nvPicPr>
        <xdr:cNvPr id="143" name="Imagen 142">
          <a:hlinkClick xmlns:r="http://schemas.openxmlformats.org/officeDocument/2006/relationships" r:id="rId128"/>
          <a:extLst>
            <a:ext uri="{FF2B5EF4-FFF2-40B4-BE49-F238E27FC236}">
              <a16:creationId xmlns:a16="http://schemas.microsoft.com/office/drawing/2014/main" id="{00000000-0008-0000-0E00-00008F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116042440" y="42567860"/>
          <a:ext cx="391160" cy="391160"/>
        </a:xfrm>
        <a:prstGeom prst="rect">
          <a:avLst/>
        </a:prstGeom>
      </xdr:spPr>
    </xdr:pic>
    <xdr:clientData/>
  </xdr:twoCellAnchor>
  <xdr:twoCellAnchor editAs="oneCell">
    <xdr:from>
      <xdr:col>56</xdr:col>
      <xdr:colOff>383540</xdr:colOff>
      <xdr:row>84</xdr:row>
      <xdr:rowOff>238760</xdr:rowOff>
    </xdr:from>
    <xdr:to>
      <xdr:col>57</xdr:col>
      <xdr:colOff>3175</xdr:colOff>
      <xdr:row>84</xdr:row>
      <xdr:rowOff>629920</xdr:rowOff>
    </xdr:to>
    <xdr:pic>
      <xdr:nvPicPr>
        <xdr:cNvPr id="144" name="Imagen 143">
          <a:hlinkClick xmlns:r="http://schemas.openxmlformats.org/officeDocument/2006/relationships" r:id="rId129"/>
          <a:extLst>
            <a:ext uri="{FF2B5EF4-FFF2-40B4-BE49-F238E27FC236}">
              <a16:creationId xmlns:a16="http://schemas.microsoft.com/office/drawing/2014/main" id="{00000000-0008-0000-0E00-000090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116042440" y="47749460"/>
          <a:ext cx="391160" cy="391160"/>
        </a:xfrm>
        <a:prstGeom prst="rect">
          <a:avLst/>
        </a:prstGeom>
      </xdr:spPr>
    </xdr:pic>
    <xdr:clientData/>
  </xdr:twoCellAnchor>
  <xdr:twoCellAnchor editAs="oneCell">
    <xdr:from>
      <xdr:col>56</xdr:col>
      <xdr:colOff>383540</xdr:colOff>
      <xdr:row>94</xdr:row>
      <xdr:rowOff>238760</xdr:rowOff>
    </xdr:from>
    <xdr:to>
      <xdr:col>57</xdr:col>
      <xdr:colOff>3175</xdr:colOff>
      <xdr:row>94</xdr:row>
      <xdr:rowOff>629920</xdr:rowOff>
    </xdr:to>
    <xdr:pic>
      <xdr:nvPicPr>
        <xdr:cNvPr id="145" name="Imagen 144">
          <a:hlinkClick xmlns:r="http://schemas.openxmlformats.org/officeDocument/2006/relationships" r:id="rId130"/>
          <a:extLst>
            <a:ext uri="{FF2B5EF4-FFF2-40B4-BE49-F238E27FC236}">
              <a16:creationId xmlns:a16="http://schemas.microsoft.com/office/drawing/2014/main" id="{00000000-0008-0000-0E00-000091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116042440" y="52931060"/>
          <a:ext cx="391160" cy="391160"/>
        </a:xfrm>
        <a:prstGeom prst="rect">
          <a:avLst/>
        </a:prstGeom>
      </xdr:spPr>
    </xdr:pic>
    <xdr:clientData/>
  </xdr:twoCellAnchor>
  <xdr:twoCellAnchor editAs="oneCell">
    <xdr:from>
      <xdr:col>56</xdr:col>
      <xdr:colOff>383540</xdr:colOff>
      <xdr:row>104</xdr:row>
      <xdr:rowOff>238760</xdr:rowOff>
    </xdr:from>
    <xdr:to>
      <xdr:col>57</xdr:col>
      <xdr:colOff>3175</xdr:colOff>
      <xdr:row>104</xdr:row>
      <xdr:rowOff>629920</xdr:rowOff>
    </xdr:to>
    <xdr:pic>
      <xdr:nvPicPr>
        <xdr:cNvPr id="146" name="Imagen 145">
          <a:hlinkClick xmlns:r="http://schemas.openxmlformats.org/officeDocument/2006/relationships" r:id="rId131"/>
          <a:extLst>
            <a:ext uri="{FF2B5EF4-FFF2-40B4-BE49-F238E27FC236}">
              <a16:creationId xmlns:a16="http://schemas.microsoft.com/office/drawing/2014/main" id="{00000000-0008-0000-0E00-000092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116042440" y="59408060"/>
          <a:ext cx="391160" cy="391160"/>
        </a:xfrm>
        <a:prstGeom prst="rect">
          <a:avLst/>
        </a:prstGeom>
      </xdr:spPr>
    </xdr:pic>
    <xdr:clientData/>
  </xdr:twoCellAnchor>
  <xdr:twoCellAnchor editAs="oneCell">
    <xdr:from>
      <xdr:col>56</xdr:col>
      <xdr:colOff>383540</xdr:colOff>
      <xdr:row>114</xdr:row>
      <xdr:rowOff>238760</xdr:rowOff>
    </xdr:from>
    <xdr:to>
      <xdr:col>57</xdr:col>
      <xdr:colOff>3175</xdr:colOff>
      <xdr:row>114</xdr:row>
      <xdr:rowOff>629920</xdr:rowOff>
    </xdr:to>
    <xdr:pic>
      <xdr:nvPicPr>
        <xdr:cNvPr id="147" name="Imagen 146">
          <a:hlinkClick xmlns:r="http://schemas.openxmlformats.org/officeDocument/2006/relationships" r:id="rId132"/>
          <a:extLst>
            <a:ext uri="{FF2B5EF4-FFF2-40B4-BE49-F238E27FC236}">
              <a16:creationId xmlns:a16="http://schemas.microsoft.com/office/drawing/2014/main" id="{00000000-0008-0000-0E00-000093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116042440" y="65885060"/>
          <a:ext cx="391160" cy="391160"/>
        </a:xfrm>
        <a:prstGeom prst="rect">
          <a:avLst/>
        </a:prstGeom>
      </xdr:spPr>
    </xdr:pic>
    <xdr:clientData/>
  </xdr:twoCellAnchor>
  <xdr:twoCellAnchor editAs="oneCell">
    <xdr:from>
      <xdr:col>56</xdr:col>
      <xdr:colOff>383540</xdr:colOff>
      <xdr:row>124</xdr:row>
      <xdr:rowOff>238760</xdr:rowOff>
    </xdr:from>
    <xdr:to>
      <xdr:col>57</xdr:col>
      <xdr:colOff>3175</xdr:colOff>
      <xdr:row>124</xdr:row>
      <xdr:rowOff>629920</xdr:rowOff>
    </xdr:to>
    <xdr:pic>
      <xdr:nvPicPr>
        <xdr:cNvPr id="148" name="Imagen 147">
          <a:hlinkClick xmlns:r="http://schemas.openxmlformats.org/officeDocument/2006/relationships" r:id="rId133"/>
          <a:extLst>
            <a:ext uri="{FF2B5EF4-FFF2-40B4-BE49-F238E27FC236}">
              <a16:creationId xmlns:a16="http://schemas.microsoft.com/office/drawing/2014/main" id="{00000000-0008-0000-0E00-000094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116042440" y="72362060"/>
          <a:ext cx="391160" cy="391160"/>
        </a:xfrm>
        <a:prstGeom prst="rect">
          <a:avLst/>
        </a:prstGeom>
      </xdr:spPr>
    </xdr:pic>
    <xdr:clientData/>
  </xdr:twoCellAnchor>
  <xdr:twoCellAnchor editAs="oneCell">
    <xdr:from>
      <xdr:col>56</xdr:col>
      <xdr:colOff>383540</xdr:colOff>
      <xdr:row>134</xdr:row>
      <xdr:rowOff>238760</xdr:rowOff>
    </xdr:from>
    <xdr:to>
      <xdr:col>57</xdr:col>
      <xdr:colOff>3175</xdr:colOff>
      <xdr:row>134</xdr:row>
      <xdr:rowOff>629920</xdr:rowOff>
    </xdr:to>
    <xdr:pic>
      <xdr:nvPicPr>
        <xdr:cNvPr id="149" name="Imagen 148">
          <a:hlinkClick xmlns:r="http://schemas.openxmlformats.org/officeDocument/2006/relationships" r:id="rId134"/>
          <a:extLst>
            <a:ext uri="{FF2B5EF4-FFF2-40B4-BE49-F238E27FC236}">
              <a16:creationId xmlns:a16="http://schemas.microsoft.com/office/drawing/2014/main" id="{00000000-0008-0000-0E00-000095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116042440" y="78839060"/>
          <a:ext cx="391160" cy="391160"/>
        </a:xfrm>
        <a:prstGeom prst="rect">
          <a:avLst/>
        </a:prstGeom>
      </xdr:spPr>
    </xdr:pic>
    <xdr:clientData/>
  </xdr:twoCellAnchor>
  <xdr:twoCellAnchor editAs="oneCell">
    <xdr:from>
      <xdr:col>56</xdr:col>
      <xdr:colOff>383540</xdr:colOff>
      <xdr:row>144</xdr:row>
      <xdr:rowOff>238760</xdr:rowOff>
    </xdr:from>
    <xdr:to>
      <xdr:col>57</xdr:col>
      <xdr:colOff>3175</xdr:colOff>
      <xdr:row>144</xdr:row>
      <xdr:rowOff>629920</xdr:rowOff>
    </xdr:to>
    <xdr:pic>
      <xdr:nvPicPr>
        <xdr:cNvPr id="150" name="Imagen 149">
          <a:hlinkClick xmlns:r="http://schemas.openxmlformats.org/officeDocument/2006/relationships" r:id="rId135"/>
          <a:extLst>
            <a:ext uri="{FF2B5EF4-FFF2-40B4-BE49-F238E27FC236}">
              <a16:creationId xmlns:a16="http://schemas.microsoft.com/office/drawing/2014/main" id="{00000000-0008-0000-0E00-000096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116042440" y="85316060"/>
          <a:ext cx="391160" cy="391160"/>
        </a:xfrm>
        <a:prstGeom prst="rect">
          <a:avLst/>
        </a:prstGeom>
      </xdr:spPr>
    </xdr:pic>
    <xdr:clientData/>
  </xdr:twoCellAnchor>
  <xdr:twoCellAnchor editAs="oneCell">
    <xdr:from>
      <xdr:col>56</xdr:col>
      <xdr:colOff>383540</xdr:colOff>
      <xdr:row>154</xdr:row>
      <xdr:rowOff>238760</xdr:rowOff>
    </xdr:from>
    <xdr:to>
      <xdr:col>57</xdr:col>
      <xdr:colOff>3175</xdr:colOff>
      <xdr:row>154</xdr:row>
      <xdr:rowOff>629920</xdr:rowOff>
    </xdr:to>
    <xdr:pic>
      <xdr:nvPicPr>
        <xdr:cNvPr id="151" name="Imagen 150">
          <a:hlinkClick xmlns:r="http://schemas.openxmlformats.org/officeDocument/2006/relationships" r:id="rId136"/>
          <a:extLst>
            <a:ext uri="{FF2B5EF4-FFF2-40B4-BE49-F238E27FC236}">
              <a16:creationId xmlns:a16="http://schemas.microsoft.com/office/drawing/2014/main" id="{00000000-0008-0000-0E00-000097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116042440" y="91793060"/>
          <a:ext cx="391160" cy="391160"/>
        </a:xfrm>
        <a:prstGeom prst="rect">
          <a:avLst/>
        </a:prstGeom>
      </xdr:spPr>
    </xdr:pic>
    <xdr:clientData/>
  </xdr:twoCellAnchor>
  <xdr:twoCellAnchor editAs="oneCell">
    <xdr:from>
      <xdr:col>56</xdr:col>
      <xdr:colOff>383540</xdr:colOff>
      <xdr:row>164</xdr:row>
      <xdr:rowOff>238760</xdr:rowOff>
    </xdr:from>
    <xdr:to>
      <xdr:col>57</xdr:col>
      <xdr:colOff>3175</xdr:colOff>
      <xdr:row>164</xdr:row>
      <xdr:rowOff>629920</xdr:rowOff>
    </xdr:to>
    <xdr:pic>
      <xdr:nvPicPr>
        <xdr:cNvPr id="152" name="Imagen 151">
          <a:hlinkClick xmlns:r="http://schemas.openxmlformats.org/officeDocument/2006/relationships" r:id="rId137"/>
          <a:extLst>
            <a:ext uri="{FF2B5EF4-FFF2-40B4-BE49-F238E27FC236}">
              <a16:creationId xmlns:a16="http://schemas.microsoft.com/office/drawing/2014/main" id="{00000000-0008-0000-0E00-000098000000}"/>
            </a:ext>
          </a:extLst>
        </xdr:cNvPr>
        <xdr:cNvPicPr>
          <a:picLocks noChangeAspect="1"/>
        </xdr:cNvPicPr>
      </xdr:nvPicPr>
      <xdr:blipFill rotWithShape="1">
        <a:blip xmlns:r="http://schemas.openxmlformats.org/officeDocument/2006/relationships" r:embed="rId2">
          <a:grayscl/>
        </a:blip>
        <a:srcRect l="19060" t="17210" r="17110" b="17573"/>
        <a:stretch/>
      </xdr:blipFill>
      <xdr:spPr>
        <a:xfrm flipH="1">
          <a:off x="116042440" y="98270060"/>
          <a:ext cx="391160" cy="391160"/>
        </a:xfrm>
        <a:prstGeom prst="rect">
          <a:avLst/>
        </a:prstGeom>
      </xdr:spPr>
    </xdr:pic>
    <xdr:clientData/>
  </xdr:twoCellAnchor>
</xdr:wsDr>
</file>

<file path=xl/drawings/drawing15.xml><?xml version="1.0" encoding="utf-8"?>
<xdr:wsDr xmlns:xdr="http://schemas.openxmlformats.org/drawingml/2006/spreadsheetDrawing" xmlns:a="http://schemas.openxmlformats.org/drawingml/2006/main">
  <xdr:twoCellAnchor>
    <xdr:from>
      <xdr:col>6</xdr:col>
      <xdr:colOff>274320</xdr:colOff>
      <xdr:row>2</xdr:row>
      <xdr:rowOff>439420</xdr:rowOff>
    </xdr:from>
    <xdr:to>
      <xdr:col>14</xdr:col>
      <xdr:colOff>632460</xdr:colOff>
      <xdr:row>16</xdr:row>
      <xdr:rowOff>109220</xdr:rowOff>
    </xdr:to>
    <xdr:graphicFrame macro="">
      <xdr:nvGraphicFramePr>
        <xdr:cNvPr id="13" name="Gráfico 12">
          <a:extLst>
            <a:ext uri="{FF2B5EF4-FFF2-40B4-BE49-F238E27FC236}">
              <a16:creationId xmlns:a16="http://schemas.microsoft.com/office/drawing/2014/main" id="{00000000-0008-0000-0F00-00000D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368300</xdr:colOff>
      <xdr:row>20</xdr:row>
      <xdr:rowOff>25400</xdr:rowOff>
    </xdr:from>
    <xdr:to>
      <xdr:col>14</xdr:col>
      <xdr:colOff>241300</xdr:colOff>
      <xdr:row>38</xdr:row>
      <xdr:rowOff>46566</xdr:rowOff>
    </xdr:to>
    <xdr:graphicFrame macro="">
      <xdr:nvGraphicFramePr>
        <xdr:cNvPr id="4" name="Gráfico 3">
          <a:extLst>
            <a:ext uri="{FF2B5EF4-FFF2-40B4-BE49-F238E27FC236}">
              <a16:creationId xmlns:a16="http://schemas.microsoft.com/office/drawing/2014/main" id="{00000000-0008-0000-0F00-000004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xdr:col>
      <xdr:colOff>121920</xdr:colOff>
      <xdr:row>42</xdr:row>
      <xdr:rowOff>162560</xdr:rowOff>
    </xdr:from>
    <xdr:to>
      <xdr:col>7</xdr:col>
      <xdr:colOff>683260</xdr:colOff>
      <xdr:row>56</xdr:row>
      <xdr:rowOff>96520</xdr:rowOff>
    </xdr:to>
    <xdr:graphicFrame macro="">
      <xdr:nvGraphicFramePr>
        <xdr:cNvPr id="5" name="Gráfico 4">
          <a:extLst>
            <a:ext uri="{FF2B5EF4-FFF2-40B4-BE49-F238E27FC236}">
              <a16:creationId xmlns:a16="http://schemas.microsoft.com/office/drawing/2014/main" id="{00000000-0008-0000-0F00-000005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8</xdr:col>
      <xdr:colOff>568960</xdr:colOff>
      <xdr:row>43</xdr:row>
      <xdr:rowOff>40640</xdr:rowOff>
    </xdr:from>
    <xdr:to>
      <xdr:col>15</xdr:col>
      <xdr:colOff>149860</xdr:colOff>
      <xdr:row>56</xdr:row>
      <xdr:rowOff>101600</xdr:rowOff>
    </xdr:to>
    <xdr:graphicFrame macro="">
      <xdr:nvGraphicFramePr>
        <xdr:cNvPr id="6" name="Gráfico 5">
          <a:extLst>
            <a:ext uri="{FF2B5EF4-FFF2-40B4-BE49-F238E27FC236}">
              <a16:creationId xmlns:a16="http://schemas.microsoft.com/office/drawing/2014/main" id="{00000000-0008-0000-0F00-000006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2</xdr:col>
      <xdr:colOff>0</xdr:colOff>
      <xdr:row>58</xdr:row>
      <xdr:rowOff>132080</xdr:rowOff>
    </xdr:from>
    <xdr:to>
      <xdr:col>8</xdr:col>
      <xdr:colOff>33020</xdr:colOff>
      <xdr:row>72</xdr:row>
      <xdr:rowOff>0</xdr:rowOff>
    </xdr:to>
    <xdr:graphicFrame macro="">
      <xdr:nvGraphicFramePr>
        <xdr:cNvPr id="7" name="Gráfico 6">
          <a:extLst>
            <a:ext uri="{FF2B5EF4-FFF2-40B4-BE49-F238E27FC236}">
              <a16:creationId xmlns:a16="http://schemas.microsoft.com/office/drawing/2014/main" id="{00000000-0008-0000-0F00-000007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8</xdr:col>
      <xdr:colOff>579120</xdr:colOff>
      <xdr:row>58</xdr:row>
      <xdr:rowOff>152400</xdr:rowOff>
    </xdr:from>
    <xdr:to>
      <xdr:col>15</xdr:col>
      <xdr:colOff>210820</xdr:colOff>
      <xdr:row>71</xdr:row>
      <xdr:rowOff>162560</xdr:rowOff>
    </xdr:to>
    <xdr:graphicFrame macro="">
      <xdr:nvGraphicFramePr>
        <xdr:cNvPr id="8" name="Gráfico 7">
          <a:extLst>
            <a:ext uri="{FF2B5EF4-FFF2-40B4-BE49-F238E27FC236}">
              <a16:creationId xmlns:a16="http://schemas.microsoft.com/office/drawing/2014/main" id="{00000000-0008-0000-0F00-000008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2</xdr:col>
      <xdr:colOff>81280</xdr:colOff>
      <xdr:row>74</xdr:row>
      <xdr:rowOff>71120</xdr:rowOff>
    </xdr:from>
    <xdr:to>
      <xdr:col>7</xdr:col>
      <xdr:colOff>797560</xdr:colOff>
      <xdr:row>88</xdr:row>
      <xdr:rowOff>162560</xdr:rowOff>
    </xdr:to>
    <xdr:graphicFrame macro="">
      <xdr:nvGraphicFramePr>
        <xdr:cNvPr id="9" name="Gráfico 8">
          <a:extLst>
            <a:ext uri="{FF2B5EF4-FFF2-40B4-BE49-F238E27FC236}">
              <a16:creationId xmlns:a16="http://schemas.microsoft.com/office/drawing/2014/main" id="{00000000-0008-0000-0F00-000009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9</xdr:col>
      <xdr:colOff>304800</xdr:colOff>
      <xdr:row>74</xdr:row>
      <xdr:rowOff>81280</xdr:rowOff>
    </xdr:from>
    <xdr:to>
      <xdr:col>15</xdr:col>
      <xdr:colOff>60960</xdr:colOff>
      <xdr:row>87</xdr:row>
      <xdr:rowOff>152400</xdr:rowOff>
    </xdr:to>
    <xdr:graphicFrame macro="">
      <xdr:nvGraphicFramePr>
        <xdr:cNvPr id="10" name="Gráfico 9">
          <a:extLst>
            <a:ext uri="{FF2B5EF4-FFF2-40B4-BE49-F238E27FC236}">
              <a16:creationId xmlns:a16="http://schemas.microsoft.com/office/drawing/2014/main" id="{00000000-0008-0000-0F00-00000A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2</xdr:col>
      <xdr:colOff>40640</xdr:colOff>
      <xdr:row>90</xdr:row>
      <xdr:rowOff>111760</xdr:rowOff>
    </xdr:from>
    <xdr:to>
      <xdr:col>7</xdr:col>
      <xdr:colOff>756920</xdr:colOff>
      <xdr:row>104</xdr:row>
      <xdr:rowOff>20320</xdr:rowOff>
    </xdr:to>
    <xdr:graphicFrame macro="">
      <xdr:nvGraphicFramePr>
        <xdr:cNvPr id="11" name="Gráfico 10">
          <a:extLst>
            <a:ext uri="{FF2B5EF4-FFF2-40B4-BE49-F238E27FC236}">
              <a16:creationId xmlns:a16="http://schemas.microsoft.com/office/drawing/2014/main" id="{00000000-0008-0000-0F00-00000B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twoCellAnchor>
    <xdr:from>
      <xdr:col>8</xdr:col>
      <xdr:colOff>579120</xdr:colOff>
      <xdr:row>91</xdr:row>
      <xdr:rowOff>10160</xdr:rowOff>
    </xdr:from>
    <xdr:to>
      <xdr:col>15</xdr:col>
      <xdr:colOff>198120</xdr:colOff>
      <xdr:row>103</xdr:row>
      <xdr:rowOff>142240</xdr:rowOff>
    </xdr:to>
    <xdr:graphicFrame macro="">
      <xdr:nvGraphicFramePr>
        <xdr:cNvPr id="12" name="Gráfico 11">
          <a:extLst>
            <a:ext uri="{FF2B5EF4-FFF2-40B4-BE49-F238E27FC236}">
              <a16:creationId xmlns:a16="http://schemas.microsoft.com/office/drawing/2014/main" id="{00000000-0008-0000-0F00-00000C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0"/>
        </a:graphicData>
      </a:graphic>
    </xdr:graphicFrame>
    <xdr:clientData/>
  </xdr:twoCellAnchor>
  <xdr:twoCellAnchor>
    <xdr:from>
      <xdr:col>15</xdr:col>
      <xdr:colOff>0</xdr:colOff>
      <xdr:row>1</xdr:row>
      <xdr:rowOff>0</xdr:rowOff>
    </xdr:from>
    <xdr:to>
      <xdr:col>16</xdr:col>
      <xdr:colOff>76458</xdr:colOff>
      <xdr:row>1</xdr:row>
      <xdr:rowOff>393699</xdr:rowOff>
    </xdr:to>
    <xdr:grpSp>
      <xdr:nvGrpSpPr>
        <xdr:cNvPr id="14" name="Agrupar 13">
          <a:hlinkClick xmlns:r="http://schemas.openxmlformats.org/officeDocument/2006/relationships" r:id="rId11"/>
          <a:extLst>
            <a:ext uri="{FF2B5EF4-FFF2-40B4-BE49-F238E27FC236}">
              <a16:creationId xmlns:a16="http://schemas.microsoft.com/office/drawing/2014/main" id="{00000000-0008-0000-0F00-00000E000000}"/>
            </a:ext>
          </a:extLst>
        </xdr:cNvPr>
        <xdr:cNvGrpSpPr/>
      </xdr:nvGrpSpPr>
      <xdr:grpSpPr>
        <a:xfrm>
          <a:off x="10081260" y="190500"/>
          <a:ext cx="800358" cy="393699"/>
          <a:chOff x="12324554" y="48477"/>
          <a:chExt cx="1453168" cy="813914"/>
        </a:xfrm>
      </xdr:grpSpPr>
      <xdr:sp macro="" textlink="">
        <xdr:nvSpPr>
          <xdr:cNvPr id="15" name="Rectángulo redondeado 14">
            <a:extLst>
              <a:ext uri="{FF2B5EF4-FFF2-40B4-BE49-F238E27FC236}">
                <a16:creationId xmlns:a16="http://schemas.microsoft.com/office/drawing/2014/main" id="{00000000-0008-0000-0F00-00000F000000}"/>
              </a:ext>
            </a:extLst>
          </xdr:cNvPr>
          <xdr:cNvSpPr/>
        </xdr:nvSpPr>
        <xdr:spPr>
          <a:xfrm flipH="1">
            <a:off x="12324554" y="48477"/>
            <a:ext cx="670483" cy="813914"/>
          </a:xfrm>
          <a:prstGeom prst="roundRect">
            <a:avLst>
              <a:gd name="adj" fmla="val 16670"/>
            </a:avLst>
          </a:prstGeom>
          <a:blipFill>
            <a:blip xmlns:r="http://schemas.openxmlformats.org/officeDocument/2006/relationships" r:embed="rId12">
              <a:grayscl/>
              <a:extLst>
                <a:ext uri="{28A0092B-C50C-407E-A947-70E740481C1C}">
                  <a14:useLocalDpi xmlns:a14="http://schemas.microsoft.com/office/drawing/2010/main" val="0"/>
                </a:ext>
              </a:extLst>
            </a:blip>
            <a:srcRect/>
            <a:stretch>
              <a:fillRect l="-1000" r="-1000"/>
            </a:stretch>
          </a:blipFill>
        </xdr:spPr>
        <xdr:style>
          <a:lnRef idx="0">
            <a:schemeClr val="lt1">
              <a:hueOff val="0"/>
              <a:satOff val="0"/>
              <a:lumOff val="0"/>
              <a:alphaOff val="0"/>
            </a:schemeClr>
          </a:lnRef>
          <a:fillRef idx="3">
            <a:scrgbClr r="0" g="0" b="0"/>
          </a:fillRef>
          <a:effectRef idx="2">
            <a:schemeClr val="accent1">
              <a:hueOff val="0"/>
              <a:satOff val="0"/>
              <a:lumOff val="0"/>
              <a:alphaOff val="0"/>
            </a:schemeClr>
          </a:effectRef>
          <a:fontRef idx="minor">
            <a:schemeClr val="lt1"/>
          </a:fontRef>
        </xdr:style>
        <xdr:txBody>
          <a:bodyPr/>
          <a:lstStyle/>
          <a:p>
            <a:pPr algn="r"/>
            <a:endParaRPr lang="es-ES"/>
          </a:p>
        </xdr:txBody>
      </xdr:sp>
      <xdr:sp macro="" textlink="">
        <xdr:nvSpPr>
          <xdr:cNvPr id="16" name="Rectángulo redondeado 15">
            <a:extLst>
              <a:ext uri="{FF2B5EF4-FFF2-40B4-BE49-F238E27FC236}">
                <a16:creationId xmlns:a16="http://schemas.microsoft.com/office/drawing/2014/main" id="{00000000-0008-0000-0F00-000010000000}"/>
              </a:ext>
            </a:extLst>
          </xdr:cNvPr>
          <xdr:cNvSpPr/>
        </xdr:nvSpPr>
        <xdr:spPr>
          <a:xfrm>
            <a:off x="12953999" y="103311"/>
            <a:ext cx="823723" cy="675027"/>
          </a:xfrm>
          <a:prstGeom prst="roundRect">
            <a:avLst>
              <a:gd name="adj" fmla="val 16670"/>
            </a:avLst>
          </a:prstGeom>
          <a:solidFill>
            <a:schemeClr val="tx1"/>
          </a:solidFill>
        </xdr:spPr>
        <xdr:style>
          <a:lnRef idx="1">
            <a:schemeClr val="lt1">
              <a:hueOff val="0"/>
              <a:satOff val="0"/>
              <a:lumOff val="0"/>
              <a:alphaOff val="0"/>
            </a:schemeClr>
          </a:lnRef>
          <a:fillRef idx="3">
            <a:schemeClr val="accent1">
              <a:hueOff val="0"/>
              <a:satOff val="0"/>
              <a:lumOff val="0"/>
              <a:alphaOff val="0"/>
            </a:schemeClr>
          </a:fillRef>
          <a:effectRef idx="2">
            <a:schemeClr val="accent1">
              <a:hueOff val="0"/>
              <a:satOff val="0"/>
              <a:lumOff val="0"/>
              <a:alphaOff val="0"/>
            </a:schemeClr>
          </a:effectRef>
          <a:fontRef idx="minor">
            <a:schemeClr val="lt1"/>
          </a:fontRef>
        </xdr:style>
        <xdr:txBody>
          <a:bodyPr anchor="ctr"/>
          <a:lstStyle/>
          <a:p>
            <a:pPr algn="r"/>
            <a:r>
              <a:rPr lang="es-ES" sz="1000" b="0"/>
              <a:t>Inicio</a:t>
            </a:r>
          </a:p>
        </xdr:txBody>
      </xdr:sp>
    </xdr:grpSp>
    <xdr:clientData/>
  </xdr:twoCellAnchor>
</xdr:wsDr>
</file>

<file path=xl/drawings/drawing16.xml><?xml version="1.0" encoding="utf-8"?>
<xdr:wsDr xmlns:xdr="http://schemas.openxmlformats.org/drawingml/2006/spreadsheetDrawing" xmlns:a="http://schemas.openxmlformats.org/drawingml/2006/main">
  <xdr:twoCellAnchor>
    <xdr:from>
      <xdr:col>0</xdr:col>
      <xdr:colOff>25401</xdr:colOff>
      <xdr:row>2</xdr:row>
      <xdr:rowOff>203199</xdr:rowOff>
    </xdr:from>
    <xdr:to>
      <xdr:col>12</xdr:col>
      <xdr:colOff>338667</xdr:colOff>
      <xdr:row>14</xdr:row>
      <xdr:rowOff>84666</xdr:rowOff>
    </xdr:to>
    <xdr:graphicFrame macro="">
      <xdr:nvGraphicFramePr>
        <xdr:cNvPr id="4" name="Gráfico 3">
          <a:extLst>
            <a:ext uri="{FF2B5EF4-FFF2-40B4-BE49-F238E27FC236}">
              <a16:creationId xmlns:a16="http://schemas.microsoft.com/office/drawing/2014/main" id="{00000000-0008-0000-1000-000004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25</xdr:col>
      <xdr:colOff>435070</xdr:colOff>
      <xdr:row>3</xdr:row>
      <xdr:rowOff>46760</xdr:rowOff>
    </xdr:from>
    <xdr:to>
      <xdr:col>28</xdr:col>
      <xdr:colOff>365034</xdr:colOff>
      <xdr:row>6</xdr:row>
      <xdr:rowOff>152207</xdr:rowOff>
    </xdr:to>
    <xdr:pic>
      <xdr:nvPicPr>
        <xdr:cNvPr id="7" name="Imagen 6">
          <a:extLst>
            <a:ext uri="{FF2B5EF4-FFF2-40B4-BE49-F238E27FC236}">
              <a16:creationId xmlns:a16="http://schemas.microsoft.com/office/drawing/2014/main" id="{00000000-0008-0000-1000-000007000000}"/>
            </a:ext>
          </a:extLst>
        </xdr:cNvPr>
        <xdr:cNvPicPr>
          <a:picLocks noChangeAspect="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1473" r="-1"/>
        <a:stretch/>
      </xdr:blipFill>
      <xdr:spPr bwMode="auto">
        <a:xfrm>
          <a:off x="11966670" y="1435293"/>
          <a:ext cx="1250764" cy="969047"/>
        </a:xfrm>
        <a:prstGeom prst="rect">
          <a:avLst/>
        </a:prstGeom>
        <a:ln>
          <a:noFill/>
        </a:ln>
        <a:extLst>
          <a:ext uri="{53640926-AAD7-44d8-BBD7-CCE9431645EC}">
            <a14:shadowObscured xmlns:a14="http://schemas.microsoft.com/office/drawing/2010/main" xmlns=""/>
          </a:ext>
        </a:extLst>
      </xdr:spPr>
    </xdr:pic>
    <xdr:clientData/>
  </xdr:twoCellAnchor>
  <xdr:twoCellAnchor editAs="oneCell">
    <xdr:from>
      <xdr:col>26</xdr:col>
      <xdr:colOff>96177</xdr:colOff>
      <xdr:row>8</xdr:row>
      <xdr:rowOff>86101</xdr:rowOff>
    </xdr:from>
    <xdr:to>
      <xdr:col>29</xdr:col>
      <xdr:colOff>13890</xdr:colOff>
      <xdr:row>9</xdr:row>
      <xdr:rowOff>123245</xdr:rowOff>
    </xdr:to>
    <xdr:pic>
      <xdr:nvPicPr>
        <xdr:cNvPr id="23" name="Imagen 22">
          <a:extLst>
            <a:ext uri="{FF2B5EF4-FFF2-40B4-BE49-F238E27FC236}">
              <a16:creationId xmlns:a16="http://schemas.microsoft.com/office/drawing/2014/main" id="{00000000-0008-0000-1000-000017000000}"/>
            </a:ext>
          </a:extLst>
        </xdr:cNvPr>
        <xdr:cNvPicPr>
          <a:picLocks noChangeAspect="1"/>
        </xdr:cNvPicPr>
      </xdr:nvPicPr>
      <xdr:blipFill>
        <a:blip xmlns:r="http://schemas.openxmlformats.org/officeDocument/2006/relationships" r:embed="rId3"/>
        <a:stretch>
          <a:fillRect/>
        </a:stretch>
      </xdr:blipFill>
      <xdr:spPr>
        <a:xfrm>
          <a:off x="12068044" y="2913968"/>
          <a:ext cx="1238513" cy="325010"/>
        </a:xfrm>
        <a:prstGeom prst="rect">
          <a:avLst/>
        </a:prstGeom>
      </xdr:spPr>
    </xdr:pic>
    <xdr:clientData/>
  </xdr:twoCellAnchor>
  <xdr:twoCellAnchor editAs="oneCell">
    <xdr:from>
      <xdr:col>26</xdr:col>
      <xdr:colOff>235426</xdr:colOff>
      <xdr:row>11</xdr:row>
      <xdr:rowOff>213088</xdr:rowOff>
    </xdr:from>
    <xdr:to>
      <xdr:col>28</xdr:col>
      <xdr:colOff>368138</xdr:colOff>
      <xdr:row>14</xdr:row>
      <xdr:rowOff>206013</xdr:rowOff>
    </xdr:to>
    <xdr:pic>
      <xdr:nvPicPr>
        <xdr:cNvPr id="25" name="Imagen 24">
          <a:extLst>
            <a:ext uri="{FF2B5EF4-FFF2-40B4-BE49-F238E27FC236}">
              <a16:creationId xmlns:a16="http://schemas.microsoft.com/office/drawing/2014/main" id="{00000000-0008-0000-1000-000019000000}"/>
            </a:ext>
          </a:extLst>
        </xdr:cNvPr>
        <xdr:cNvPicPr>
          <a:picLocks noChangeAspect="1"/>
        </xdr:cNvPicPr>
      </xdr:nvPicPr>
      <xdr:blipFill>
        <a:blip xmlns:r="http://schemas.openxmlformats.org/officeDocument/2006/relationships" r:embed="rId4"/>
        <a:stretch>
          <a:fillRect/>
        </a:stretch>
      </xdr:blipFill>
      <xdr:spPr>
        <a:xfrm>
          <a:off x="12207293" y="3904555"/>
          <a:ext cx="1013245" cy="856525"/>
        </a:xfrm>
        <a:prstGeom prst="rect">
          <a:avLst/>
        </a:prstGeom>
      </xdr:spPr>
    </xdr:pic>
    <xdr:clientData/>
  </xdr:twoCellAnchor>
  <xdr:twoCellAnchor>
    <xdr:from>
      <xdr:col>36</xdr:col>
      <xdr:colOff>114300</xdr:colOff>
      <xdr:row>0</xdr:row>
      <xdr:rowOff>203200</xdr:rowOff>
    </xdr:from>
    <xdr:to>
      <xdr:col>45</xdr:col>
      <xdr:colOff>162818</xdr:colOff>
      <xdr:row>1</xdr:row>
      <xdr:rowOff>101599</xdr:rowOff>
    </xdr:to>
    <xdr:grpSp>
      <xdr:nvGrpSpPr>
        <xdr:cNvPr id="8" name="Agrupar 7">
          <a:hlinkClick xmlns:r="http://schemas.openxmlformats.org/officeDocument/2006/relationships" r:id="rId5"/>
          <a:extLst>
            <a:ext uri="{FF2B5EF4-FFF2-40B4-BE49-F238E27FC236}">
              <a16:creationId xmlns:a16="http://schemas.microsoft.com/office/drawing/2014/main" id="{00000000-0008-0000-1000-000008000000}"/>
            </a:ext>
          </a:extLst>
        </xdr:cNvPr>
        <xdr:cNvGrpSpPr/>
      </xdr:nvGrpSpPr>
      <xdr:grpSpPr>
        <a:xfrm>
          <a:off x="13982700" y="203200"/>
          <a:ext cx="800993" cy="393699"/>
          <a:chOff x="12324554" y="48477"/>
          <a:chExt cx="1453168" cy="813914"/>
        </a:xfrm>
      </xdr:grpSpPr>
      <xdr:sp macro="" textlink="">
        <xdr:nvSpPr>
          <xdr:cNvPr id="9" name="Rectángulo redondeado 8">
            <a:extLst>
              <a:ext uri="{FF2B5EF4-FFF2-40B4-BE49-F238E27FC236}">
                <a16:creationId xmlns:a16="http://schemas.microsoft.com/office/drawing/2014/main" id="{00000000-0008-0000-1000-000009000000}"/>
              </a:ext>
            </a:extLst>
          </xdr:cNvPr>
          <xdr:cNvSpPr/>
        </xdr:nvSpPr>
        <xdr:spPr>
          <a:xfrm flipH="1">
            <a:off x="12324554" y="48477"/>
            <a:ext cx="670483" cy="813914"/>
          </a:xfrm>
          <a:prstGeom prst="roundRect">
            <a:avLst>
              <a:gd name="adj" fmla="val 16670"/>
            </a:avLst>
          </a:prstGeom>
          <a:blipFill>
            <a:blip xmlns:r="http://schemas.openxmlformats.org/officeDocument/2006/relationships" r:embed="rId6">
              <a:grayscl/>
              <a:extLst>
                <a:ext uri="{28A0092B-C50C-407E-A947-70E740481C1C}">
                  <a14:useLocalDpi xmlns:a14="http://schemas.microsoft.com/office/drawing/2010/main" val="0"/>
                </a:ext>
              </a:extLst>
            </a:blip>
            <a:srcRect/>
            <a:stretch>
              <a:fillRect l="-1000" r="-1000"/>
            </a:stretch>
          </a:blipFill>
        </xdr:spPr>
        <xdr:style>
          <a:lnRef idx="0">
            <a:schemeClr val="lt1">
              <a:hueOff val="0"/>
              <a:satOff val="0"/>
              <a:lumOff val="0"/>
              <a:alphaOff val="0"/>
            </a:schemeClr>
          </a:lnRef>
          <a:fillRef idx="3">
            <a:scrgbClr r="0" g="0" b="0"/>
          </a:fillRef>
          <a:effectRef idx="2">
            <a:schemeClr val="accent1">
              <a:hueOff val="0"/>
              <a:satOff val="0"/>
              <a:lumOff val="0"/>
              <a:alphaOff val="0"/>
            </a:schemeClr>
          </a:effectRef>
          <a:fontRef idx="minor">
            <a:schemeClr val="lt1"/>
          </a:fontRef>
        </xdr:style>
        <xdr:txBody>
          <a:bodyPr/>
          <a:lstStyle/>
          <a:p>
            <a:pPr algn="r"/>
            <a:endParaRPr lang="es-ES"/>
          </a:p>
        </xdr:txBody>
      </xdr:sp>
      <xdr:sp macro="" textlink="">
        <xdr:nvSpPr>
          <xdr:cNvPr id="10" name="Rectángulo redondeado 9">
            <a:extLst>
              <a:ext uri="{FF2B5EF4-FFF2-40B4-BE49-F238E27FC236}">
                <a16:creationId xmlns:a16="http://schemas.microsoft.com/office/drawing/2014/main" id="{00000000-0008-0000-1000-00000A000000}"/>
              </a:ext>
            </a:extLst>
          </xdr:cNvPr>
          <xdr:cNvSpPr/>
        </xdr:nvSpPr>
        <xdr:spPr>
          <a:xfrm>
            <a:off x="12953999" y="103311"/>
            <a:ext cx="823723" cy="675027"/>
          </a:xfrm>
          <a:prstGeom prst="roundRect">
            <a:avLst>
              <a:gd name="adj" fmla="val 16670"/>
            </a:avLst>
          </a:prstGeom>
          <a:solidFill>
            <a:schemeClr val="tx1"/>
          </a:solidFill>
        </xdr:spPr>
        <xdr:style>
          <a:lnRef idx="1">
            <a:schemeClr val="lt1">
              <a:hueOff val="0"/>
              <a:satOff val="0"/>
              <a:lumOff val="0"/>
              <a:alphaOff val="0"/>
            </a:schemeClr>
          </a:lnRef>
          <a:fillRef idx="3">
            <a:schemeClr val="accent1">
              <a:hueOff val="0"/>
              <a:satOff val="0"/>
              <a:lumOff val="0"/>
              <a:alphaOff val="0"/>
            </a:schemeClr>
          </a:fillRef>
          <a:effectRef idx="2">
            <a:schemeClr val="accent1">
              <a:hueOff val="0"/>
              <a:satOff val="0"/>
              <a:lumOff val="0"/>
              <a:alphaOff val="0"/>
            </a:schemeClr>
          </a:effectRef>
          <a:fontRef idx="minor">
            <a:schemeClr val="lt1"/>
          </a:fontRef>
        </xdr:style>
        <xdr:txBody>
          <a:bodyPr anchor="ctr"/>
          <a:lstStyle/>
          <a:p>
            <a:pPr algn="r"/>
            <a:r>
              <a:rPr lang="es-ES" sz="1000" b="0"/>
              <a:t>Inicio</a:t>
            </a:r>
          </a:p>
        </xdr:txBody>
      </xdr:sp>
    </xdr:grpSp>
    <xdr:clientData/>
  </xdr:twoCellAnchor>
  <xdr:twoCellAnchor>
    <xdr:from>
      <xdr:col>32</xdr:col>
      <xdr:colOff>186266</xdr:colOff>
      <xdr:row>29</xdr:row>
      <xdr:rowOff>33867</xdr:rowOff>
    </xdr:from>
    <xdr:to>
      <xdr:col>35</xdr:col>
      <xdr:colOff>476084</xdr:colOff>
      <xdr:row>30</xdr:row>
      <xdr:rowOff>139699</xdr:rowOff>
    </xdr:to>
    <xdr:grpSp>
      <xdr:nvGrpSpPr>
        <xdr:cNvPr id="14" name="Agrupar 13">
          <a:hlinkClick xmlns:r="http://schemas.openxmlformats.org/officeDocument/2006/relationships" r:id="rId5"/>
          <a:extLst>
            <a:ext uri="{FF2B5EF4-FFF2-40B4-BE49-F238E27FC236}">
              <a16:creationId xmlns:a16="http://schemas.microsoft.com/office/drawing/2014/main" id="{00000000-0008-0000-1000-00000E000000}"/>
            </a:ext>
          </a:extLst>
        </xdr:cNvPr>
        <xdr:cNvGrpSpPr/>
      </xdr:nvGrpSpPr>
      <xdr:grpSpPr>
        <a:xfrm>
          <a:off x="13054541" y="11082867"/>
          <a:ext cx="813693" cy="391582"/>
          <a:chOff x="12324554" y="48477"/>
          <a:chExt cx="1453168" cy="813914"/>
        </a:xfrm>
      </xdr:grpSpPr>
      <xdr:sp macro="" textlink="">
        <xdr:nvSpPr>
          <xdr:cNvPr id="15" name="Rectángulo redondeado 14">
            <a:extLst>
              <a:ext uri="{FF2B5EF4-FFF2-40B4-BE49-F238E27FC236}">
                <a16:creationId xmlns:a16="http://schemas.microsoft.com/office/drawing/2014/main" id="{00000000-0008-0000-1000-00000F000000}"/>
              </a:ext>
            </a:extLst>
          </xdr:cNvPr>
          <xdr:cNvSpPr/>
        </xdr:nvSpPr>
        <xdr:spPr>
          <a:xfrm flipH="1">
            <a:off x="12324554" y="48477"/>
            <a:ext cx="670483" cy="813914"/>
          </a:xfrm>
          <a:prstGeom prst="roundRect">
            <a:avLst>
              <a:gd name="adj" fmla="val 16670"/>
            </a:avLst>
          </a:prstGeom>
          <a:blipFill>
            <a:blip xmlns:r="http://schemas.openxmlformats.org/officeDocument/2006/relationships" r:embed="rId6">
              <a:grayscl/>
              <a:extLst>
                <a:ext uri="{28A0092B-C50C-407E-A947-70E740481C1C}">
                  <a14:useLocalDpi xmlns:a14="http://schemas.microsoft.com/office/drawing/2010/main" val="0"/>
                </a:ext>
              </a:extLst>
            </a:blip>
            <a:srcRect/>
            <a:stretch>
              <a:fillRect l="-1000" r="-1000"/>
            </a:stretch>
          </a:blipFill>
        </xdr:spPr>
        <xdr:style>
          <a:lnRef idx="0">
            <a:schemeClr val="lt1">
              <a:hueOff val="0"/>
              <a:satOff val="0"/>
              <a:lumOff val="0"/>
              <a:alphaOff val="0"/>
            </a:schemeClr>
          </a:lnRef>
          <a:fillRef idx="3">
            <a:scrgbClr r="0" g="0" b="0"/>
          </a:fillRef>
          <a:effectRef idx="2">
            <a:schemeClr val="accent1">
              <a:hueOff val="0"/>
              <a:satOff val="0"/>
              <a:lumOff val="0"/>
              <a:alphaOff val="0"/>
            </a:schemeClr>
          </a:effectRef>
          <a:fontRef idx="minor">
            <a:schemeClr val="lt1"/>
          </a:fontRef>
        </xdr:style>
        <xdr:txBody>
          <a:bodyPr/>
          <a:lstStyle/>
          <a:p>
            <a:pPr algn="r"/>
            <a:endParaRPr lang="es-ES"/>
          </a:p>
        </xdr:txBody>
      </xdr:sp>
      <xdr:sp macro="" textlink="">
        <xdr:nvSpPr>
          <xdr:cNvPr id="16" name="Rectángulo redondeado 15">
            <a:extLst>
              <a:ext uri="{FF2B5EF4-FFF2-40B4-BE49-F238E27FC236}">
                <a16:creationId xmlns:a16="http://schemas.microsoft.com/office/drawing/2014/main" id="{00000000-0008-0000-1000-000010000000}"/>
              </a:ext>
            </a:extLst>
          </xdr:cNvPr>
          <xdr:cNvSpPr/>
        </xdr:nvSpPr>
        <xdr:spPr>
          <a:xfrm>
            <a:off x="12953999" y="103311"/>
            <a:ext cx="823723" cy="675027"/>
          </a:xfrm>
          <a:prstGeom prst="roundRect">
            <a:avLst>
              <a:gd name="adj" fmla="val 16670"/>
            </a:avLst>
          </a:prstGeom>
          <a:solidFill>
            <a:schemeClr val="tx1"/>
          </a:solidFill>
        </xdr:spPr>
        <xdr:style>
          <a:lnRef idx="1">
            <a:schemeClr val="lt1">
              <a:hueOff val="0"/>
              <a:satOff val="0"/>
              <a:lumOff val="0"/>
              <a:alphaOff val="0"/>
            </a:schemeClr>
          </a:lnRef>
          <a:fillRef idx="3">
            <a:schemeClr val="accent1">
              <a:hueOff val="0"/>
              <a:satOff val="0"/>
              <a:lumOff val="0"/>
              <a:alphaOff val="0"/>
            </a:schemeClr>
          </a:fillRef>
          <a:effectRef idx="2">
            <a:schemeClr val="accent1">
              <a:hueOff val="0"/>
              <a:satOff val="0"/>
              <a:lumOff val="0"/>
              <a:alphaOff val="0"/>
            </a:schemeClr>
          </a:effectRef>
          <a:fontRef idx="minor">
            <a:schemeClr val="lt1"/>
          </a:fontRef>
        </xdr:style>
        <xdr:txBody>
          <a:bodyPr anchor="ctr"/>
          <a:lstStyle/>
          <a:p>
            <a:pPr algn="r"/>
            <a:r>
              <a:rPr lang="es-ES" sz="1000" b="0"/>
              <a:t>Inicio</a:t>
            </a:r>
          </a:p>
        </xdr:txBody>
      </xdr:sp>
    </xdr:grpSp>
    <xdr:clientData/>
  </xdr:twoCellAnchor>
  <xdr:twoCellAnchor>
    <xdr:from>
      <xdr:col>13</xdr:col>
      <xdr:colOff>38100</xdr:colOff>
      <xdr:row>1</xdr:row>
      <xdr:rowOff>342900</xdr:rowOff>
    </xdr:from>
    <xdr:to>
      <xdr:col>24</xdr:col>
      <xdr:colOff>165100</xdr:colOff>
      <xdr:row>14</xdr:row>
      <xdr:rowOff>165100</xdr:rowOff>
    </xdr:to>
    <xdr:graphicFrame macro="">
      <xdr:nvGraphicFramePr>
        <xdr:cNvPr id="17" name="Gráfico 16">
          <a:extLst>
            <a:ext uri="{FF2B5EF4-FFF2-40B4-BE49-F238E27FC236}">
              <a16:creationId xmlns:a16="http://schemas.microsoft.com/office/drawing/2014/main" id="{00000000-0008-0000-1000-000011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wsDr>
</file>

<file path=xl/drawings/drawing17.xml><?xml version="1.0" encoding="utf-8"?>
<xdr:wsDr xmlns:xdr="http://schemas.openxmlformats.org/drawingml/2006/spreadsheetDrawing" xmlns:a="http://schemas.openxmlformats.org/drawingml/2006/main">
  <xdr:twoCellAnchor>
    <xdr:from>
      <xdr:col>0</xdr:col>
      <xdr:colOff>25401</xdr:colOff>
      <xdr:row>2</xdr:row>
      <xdr:rowOff>203199</xdr:rowOff>
    </xdr:from>
    <xdr:to>
      <xdr:col>12</xdr:col>
      <xdr:colOff>292100</xdr:colOff>
      <xdr:row>14</xdr:row>
      <xdr:rowOff>84666</xdr:rowOff>
    </xdr:to>
    <xdr:graphicFrame macro="">
      <xdr:nvGraphicFramePr>
        <xdr:cNvPr id="2" name="Gráfico 1">
          <a:extLst>
            <a:ext uri="{FF2B5EF4-FFF2-40B4-BE49-F238E27FC236}">
              <a16:creationId xmlns:a16="http://schemas.microsoft.com/office/drawing/2014/main" id="{00000000-0008-0000-11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36</xdr:col>
      <xdr:colOff>114300</xdr:colOff>
      <xdr:row>0</xdr:row>
      <xdr:rowOff>203200</xdr:rowOff>
    </xdr:from>
    <xdr:to>
      <xdr:col>45</xdr:col>
      <xdr:colOff>162818</xdr:colOff>
      <xdr:row>1</xdr:row>
      <xdr:rowOff>101599</xdr:rowOff>
    </xdr:to>
    <xdr:grpSp>
      <xdr:nvGrpSpPr>
        <xdr:cNvPr id="6" name="Agrupar 5">
          <a:hlinkClick xmlns:r="http://schemas.openxmlformats.org/officeDocument/2006/relationships" r:id="rId2"/>
          <a:extLst>
            <a:ext uri="{FF2B5EF4-FFF2-40B4-BE49-F238E27FC236}">
              <a16:creationId xmlns:a16="http://schemas.microsoft.com/office/drawing/2014/main" id="{00000000-0008-0000-1100-000006000000}"/>
            </a:ext>
          </a:extLst>
        </xdr:cNvPr>
        <xdr:cNvGrpSpPr/>
      </xdr:nvGrpSpPr>
      <xdr:grpSpPr>
        <a:xfrm>
          <a:off x="14547850" y="203200"/>
          <a:ext cx="829568" cy="393699"/>
          <a:chOff x="12324554" y="48477"/>
          <a:chExt cx="1453168" cy="813914"/>
        </a:xfrm>
      </xdr:grpSpPr>
      <xdr:sp macro="" textlink="">
        <xdr:nvSpPr>
          <xdr:cNvPr id="7" name="Rectángulo redondeado 6">
            <a:extLst>
              <a:ext uri="{FF2B5EF4-FFF2-40B4-BE49-F238E27FC236}">
                <a16:creationId xmlns:a16="http://schemas.microsoft.com/office/drawing/2014/main" id="{00000000-0008-0000-1100-000007000000}"/>
              </a:ext>
            </a:extLst>
          </xdr:cNvPr>
          <xdr:cNvSpPr/>
        </xdr:nvSpPr>
        <xdr:spPr>
          <a:xfrm flipH="1">
            <a:off x="12324554" y="48477"/>
            <a:ext cx="670483" cy="813914"/>
          </a:xfrm>
          <a:prstGeom prst="roundRect">
            <a:avLst>
              <a:gd name="adj" fmla="val 16670"/>
            </a:avLst>
          </a:prstGeom>
          <a:blipFill>
            <a:blip xmlns:r="http://schemas.openxmlformats.org/officeDocument/2006/relationships" r:embed="rId3">
              <a:grayscl/>
              <a:extLst>
                <a:ext uri="{28A0092B-C50C-407E-A947-70E740481C1C}">
                  <a14:useLocalDpi xmlns:a14="http://schemas.microsoft.com/office/drawing/2010/main" val="0"/>
                </a:ext>
              </a:extLst>
            </a:blip>
            <a:srcRect/>
            <a:stretch>
              <a:fillRect l="-1000" r="-1000"/>
            </a:stretch>
          </a:blipFill>
        </xdr:spPr>
        <xdr:style>
          <a:lnRef idx="0">
            <a:schemeClr val="lt1">
              <a:hueOff val="0"/>
              <a:satOff val="0"/>
              <a:lumOff val="0"/>
              <a:alphaOff val="0"/>
            </a:schemeClr>
          </a:lnRef>
          <a:fillRef idx="3">
            <a:scrgbClr r="0" g="0" b="0"/>
          </a:fillRef>
          <a:effectRef idx="2">
            <a:schemeClr val="accent1">
              <a:hueOff val="0"/>
              <a:satOff val="0"/>
              <a:lumOff val="0"/>
              <a:alphaOff val="0"/>
            </a:schemeClr>
          </a:effectRef>
          <a:fontRef idx="minor">
            <a:schemeClr val="lt1"/>
          </a:fontRef>
        </xdr:style>
        <xdr:txBody>
          <a:bodyPr/>
          <a:lstStyle/>
          <a:p>
            <a:pPr algn="r"/>
            <a:endParaRPr lang="es-ES"/>
          </a:p>
        </xdr:txBody>
      </xdr:sp>
      <xdr:sp macro="" textlink="">
        <xdr:nvSpPr>
          <xdr:cNvPr id="8" name="Rectángulo redondeado 7">
            <a:extLst>
              <a:ext uri="{FF2B5EF4-FFF2-40B4-BE49-F238E27FC236}">
                <a16:creationId xmlns:a16="http://schemas.microsoft.com/office/drawing/2014/main" id="{00000000-0008-0000-1100-000008000000}"/>
              </a:ext>
            </a:extLst>
          </xdr:cNvPr>
          <xdr:cNvSpPr/>
        </xdr:nvSpPr>
        <xdr:spPr>
          <a:xfrm>
            <a:off x="12953999" y="103311"/>
            <a:ext cx="823723" cy="675027"/>
          </a:xfrm>
          <a:prstGeom prst="roundRect">
            <a:avLst>
              <a:gd name="adj" fmla="val 16670"/>
            </a:avLst>
          </a:prstGeom>
          <a:solidFill>
            <a:schemeClr val="tx1"/>
          </a:solidFill>
        </xdr:spPr>
        <xdr:style>
          <a:lnRef idx="1">
            <a:schemeClr val="lt1">
              <a:hueOff val="0"/>
              <a:satOff val="0"/>
              <a:lumOff val="0"/>
              <a:alphaOff val="0"/>
            </a:schemeClr>
          </a:lnRef>
          <a:fillRef idx="3">
            <a:schemeClr val="accent1">
              <a:hueOff val="0"/>
              <a:satOff val="0"/>
              <a:lumOff val="0"/>
              <a:alphaOff val="0"/>
            </a:schemeClr>
          </a:fillRef>
          <a:effectRef idx="2">
            <a:schemeClr val="accent1">
              <a:hueOff val="0"/>
              <a:satOff val="0"/>
              <a:lumOff val="0"/>
              <a:alphaOff val="0"/>
            </a:schemeClr>
          </a:effectRef>
          <a:fontRef idx="minor">
            <a:schemeClr val="lt1"/>
          </a:fontRef>
        </xdr:style>
        <xdr:txBody>
          <a:bodyPr anchor="ctr"/>
          <a:lstStyle/>
          <a:p>
            <a:pPr algn="r"/>
            <a:r>
              <a:rPr lang="es-ES" sz="1000" b="0"/>
              <a:t>Inicio</a:t>
            </a:r>
          </a:p>
        </xdr:txBody>
      </xdr:sp>
    </xdr:grpSp>
    <xdr:clientData/>
  </xdr:twoCellAnchor>
  <xdr:twoCellAnchor>
    <xdr:from>
      <xdr:col>32</xdr:col>
      <xdr:colOff>186266</xdr:colOff>
      <xdr:row>29</xdr:row>
      <xdr:rowOff>33867</xdr:rowOff>
    </xdr:from>
    <xdr:to>
      <xdr:col>35</xdr:col>
      <xdr:colOff>476084</xdr:colOff>
      <xdr:row>30</xdr:row>
      <xdr:rowOff>139699</xdr:rowOff>
    </xdr:to>
    <xdr:grpSp>
      <xdr:nvGrpSpPr>
        <xdr:cNvPr id="9" name="Agrupar 8">
          <a:hlinkClick xmlns:r="http://schemas.openxmlformats.org/officeDocument/2006/relationships" r:id="rId2"/>
          <a:extLst>
            <a:ext uri="{FF2B5EF4-FFF2-40B4-BE49-F238E27FC236}">
              <a16:creationId xmlns:a16="http://schemas.microsoft.com/office/drawing/2014/main" id="{00000000-0008-0000-1100-000009000000}"/>
            </a:ext>
          </a:extLst>
        </xdr:cNvPr>
        <xdr:cNvGrpSpPr/>
      </xdr:nvGrpSpPr>
      <xdr:grpSpPr>
        <a:xfrm>
          <a:off x="13584766" y="11171767"/>
          <a:ext cx="848618" cy="397932"/>
          <a:chOff x="12324554" y="48477"/>
          <a:chExt cx="1453168" cy="813914"/>
        </a:xfrm>
      </xdr:grpSpPr>
      <xdr:sp macro="" textlink="">
        <xdr:nvSpPr>
          <xdr:cNvPr id="10" name="Rectángulo redondeado 9">
            <a:extLst>
              <a:ext uri="{FF2B5EF4-FFF2-40B4-BE49-F238E27FC236}">
                <a16:creationId xmlns:a16="http://schemas.microsoft.com/office/drawing/2014/main" id="{00000000-0008-0000-1100-00000A000000}"/>
              </a:ext>
            </a:extLst>
          </xdr:cNvPr>
          <xdr:cNvSpPr/>
        </xdr:nvSpPr>
        <xdr:spPr>
          <a:xfrm flipH="1">
            <a:off x="12324554" y="48477"/>
            <a:ext cx="670483" cy="813914"/>
          </a:xfrm>
          <a:prstGeom prst="roundRect">
            <a:avLst>
              <a:gd name="adj" fmla="val 16670"/>
            </a:avLst>
          </a:prstGeom>
          <a:blipFill>
            <a:blip xmlns:r="http://schemas.openxmlformats.org/officeDocument/2006/relationships" r:embed="rId3">
              <a:grayscl/>
              <a:extLst>
                <a:ext uri="{28A0092B-C50C-407E-A947-70E740481C1C}">
                  <a14:useLocalDpi xmlns:a14="http://schemas.microsoft.com/office/drawing/2010/main" val="0"/>
                </a:ext>
              </a:extLst>
            </a:blip>
            <a:srcRect/>
            <a:stretch>
              <a:fillRect l="-1000" r="-1000"/>
            </a:stretch>
          </a:blipFill>
        </xdr:spPr>
        <xdr:style>
          <a:lnRef idx="0">
            <a:schemeClr val="lt1">
              <a:hueOff val="0"/>
              <a:satOff val="0"/>
              <a:lumOff val="0"/>
              <a:alphaOff val="0"/>
            </a:schemeClr>
          </a:lnRef>
          <a:fillRef idx="3">
            <a:scrgbClr r="0" g="0" b="0"/>
          </a:fillRef>
          <a:effectRef idx="2">
            <a:schemeClr val="accent1">
              <a:hueOff val="0"/>
              <a:satOff val="0"/>
              <a:lumOff val="0"/>
              <a:alphaOff val="0"/>
            </a:schemeClr>
          </a:effectRef>
          <a:fontRef idx="minor">
            <a:schemeClr val="lt1"/>
          </a:fontRef>
        </xdr:style>
        <xdr:txBody>
          <a:bodyPr/>
          <a:lstStyle/>
          <a:p>
            <a:pPr algn="r"/>
            <a:endParaRPr lang="es-ES"/>
          </a:p>
        </xdr:txBody>
      </xdr:sp>
      <xdr:sp macro="" textlink="">
        <xdr:nvSpPr>
          <xdr:cNvPr id="11" name="Rectángulo redondeado 10">
            <a:extLst>
              <a:ext uri="{FF2B5EF4-FFF2-40B4-BE49-F238E27FC236}">
                <a16:creationId xmlns:a16="http://schemas.microsoft.com/office/drawing/2014/main" id="{00000000-0008-0000-1100-00000B000000}"/>
              </a:ext>
            </a:extLst>
          </xdr:cNvPr>
          <xdr:cNvSpPr/>
        </xdr:nvSpPr>
        <xdr:spPr>
          <a:xfrm>
            <a:off x="12953999" y="103311"/>
            <a:ext cx="823723" cy="675027"/>
          </a:xfrm>
          <a:prstGeom prst="roundRect">
            <a:avLst>
              <a:gd name="adj" fmla="val 16670"/>
            </a:avLst>
          </a:prstGeom>
          <a:solidFill>
            <a:schemeClr val="tx1"/>
          </a:solidFill>
        </xdr:spPr>
        <xdr:style>
          <a:lnRef idx="1">
            <a:schemeClr val="lt1">
              <a:hueOff val="0"/>
              <a:satOff val="0"/>
              <a:lumOff val="0"/>
              <a:alphaOff val="0"/>
            </a:schemeClr>
          </a:lnRef>
          <a:fillRef idx="3">
            <a:schemeClr val="accent1">
              <a:hueOff val="0"/>
              <a:satOff val="0"/>
              <a:lumOff val="0"/>
              <a:alphaOff val="0"/>
            </a:schemeClr>
          </a:fillRef>
          <a:effectRef idx="2">
            <a:schemeClr val="accent1">
              <a:hueOff val="0"/>
              <a:satOff val="0"/>
              <a:lumOff val="0"/>
              <a:alphaOff val="0"/>
            </a:schemeClr>
          </a:effectRef>
          <a:fontRef idx="minor">
            <a:schemeClr val="lt1"/>
          </a:fontRef>
        </xdr:style>
        <xdr:txBody>
          <a:bodyPr anchor="ctr"/>
          <a:lstStyle/>
          <a:p>
            <a:pPr algn="r"/>
            <a:r>
              <a:rPr lang="es-ES" sz="1000" b="0"/>
              <a:t>Inicio</a:t>
            </a:r>
          </a:p>
        </xdr:txBody>
      </xdr:sp>
    </xdr:grpSp>
    <xdr:clientData/>
  </xdr:twoCellAnchor>
  <xdr:twoCellAnchor>
    <xdr:from>
      <xdr:col>12</xdr:col>
      <xdr:colOff>152400</xdr:colOff>
      <xdr:row>1</xdr:row>
      <xdr:rowOff>431800</xdr:rowOff>
    </xdr:from>
    <xdr:to>
      <xdr:col>23</xdr:col>
      <xdr:colOff>50800</xdr:colOff>
      <xdr:row>14</xdr:row>
      <xdr:rowOff>254000</xdr:rowOff>
    </xdr:to>
    <xdr:graphicFrame macro="">
      <xdr:nvGraphicFramePr>
        <xdr:cNvPr id="14" name="Gráfico 13">
          <a:extLst>
            <a:ext uri="{FF2B5EF4-FFF2-40B4-BE49-F238E27FC236}">
              <a16:creationId xmlns:a16="http://schemas.microsoft.com/office/drawing/2014/main" id="{00000000-0008-0000-1100-00000E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24</xdr:col>
      <xdr:colOff>152401</xdr:colOff>
      <xdr:row>1</xdr:row>
      <xdr:rowOff>342900</xdr:rowOff>
    </xdr:from>
    <xdr:to>
      <xdr:col>35</xdr:col>
      <xdr:colOff>304801</xdr:colOff>
      <xdr:row>14</xdr:row>
      <xdr:rowOff>275166</xdr:rowOff>
    </xdr:to>
    <xdr:graphicFrame macro="">
      <xdr:nvGraphicFramePr>
        <xdr:cNvPr id="12" name="Gráfico 11">
          <a:extLst>
            <a:ext uri="{FF2B5EF4-FFF2-40B4-BE49-F238E27FC236}">
              <a16:creationId xmlns:a16="http://schemas.microsoft.com/office/drawing/2014/main" id="{00000000-0008-0000-1100-00000C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wsDr>
</file>

<file path=xl/drawings/drawing18.xml><?xml version="1.0" encoding="utf-8"?>
<xdr:wsDr xmlns:xdr="http://schemas.openxmlformats.org/drawingml/2006/spreadsheetDrawing" xmlns:a="http://schemas.openxmlformats.org/drawingml/2006/main">
  <xdr:twoCellAnchor>
    <xdr:from>
      <xdr:col>9</xdr:col>
      <xdr:colOff>571499</xdr:colOff>
      <xdr:row>1</xdr:row>
      <xdr:rowOff>67734</xdr:rowOff>
    </xdr:from>
    <xdr:to>
      <xdr:col>16</xdr:col>
      <xdr:colOff>330199</xdr:colOff>
      <xdr:row>11</xdr:row>
      <xdr:rowOff>131234</xdr:rowOff>
    </xdr:to>
    <xdr:graphicFrame macro="">
      <xdr:nvGraphicFramePr>
        <xdr:cNvPr id="2" name="Gráfico 1">
          <a:extLst>
            <a:ext uri="{FF2B5EF4-FFF2-40B4-BE49-F238E27FC236}">
              <a16:creationId xmlns:a16="http://schemas.microsoft.com/office/drawing/2014/main" id="{00000000-0008-0000-12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16</xdr:col>
      <xdr:colOff>677334</xdr:colOff>
      <xdr:row>3</xdr:row>
      <xdr:rowOff>169335</xdr:rowOff>
    </xdr:from>
    <xdr:to>
      <xdr:col>19</xdr:col>
      <xdr:colOff>1397001</xdr:colOff>
      <xdr:row>10</xdr:row>
      <xdr:rowOff>431801</xdr:rowOff>
    </xdr:to>
    <xdr:graphicFrame macro="">
      <xdr:nvGraphicFramePr>
        <xdr:cNvPr id="4" name="Gráfico 3">
          <a:extLst>
            <a:ext uri="{FF2B5EF4-FFF2-40B4-BE49-F238E27FC236}">
              <a16:creationId xmlns:a16="http://schemas.microsoft.com/office/drawing/2014/main" id="{00000000-0008-0000-1200-000004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xdr:col>
      <xdr:colOff>0</xdr:colOff>
      <xdr:row>22</xdr:row>
      <xdr:rowOff>0</xdr:rowOff>
    </xdr:from>
    <xdr:to>
      <xdr:col>4</xdr:col>
      <xdr:colOff>200918</xdr:colOff>
      <xdr:row>23</xdr:row>
      <xdr:rowOff>50799</xdr:rowOff>
    </xdr:to>
    <xdr:grpSp>
      <xdr:nvGrpSpPr>
        <xdr:cNvPr id="9" name="Agrupar 8">
          <a:hlinkClick xmlns:r="http://schemas.openxmlformats.org/officeDocument/2006/relationships" r:id="rId3"/>
          <a:extLst>
            <a:ext uri="{FF2B5EF4-FFF2-40B4-BE49-F238E27FC236}">
              <a16:creationId xmlns:a16="http://schemas.microsoft.com/office/drawing/2014/main" id="{00000000-0008-0000-1200-000009000000}"/>
            </a:ext>
          </a:extLst>
        </xdr:cNvPr>
        <xdr:cNvGrpSpPr/>
      </xdr:nvGrpSpPr>
      <xdr:grpSpPr>
        <a:xfrm>
          <a:off x="127000" y="13072533"/>
          <a:ext cx="835918" cy="397933"/>
          <a:chOff x="12324554" y="48477"/>
          <a:chExt cx="1453168" cy="813914"/>
        </a:xfrm>
      </xdr:grpSpPr>
      <xdr:sp macro="" textlink="">
        <xdr:nvSpPr>
          <xdr:cNvPr id="10" name="Rectángulo redondeado 9">
            <a:extLst>
              <a:ext uri="{FF2B5EF4-FFF2-40B4-BE49-F238E27FC236}">
                <a16:creationId xmlns:a16="http://schemas.microsoft.com/office/drawing/2014/main" id="{00000000-0008-0000-1200-00000A000000}"/>
              </a:ext>
            </a:extLst>
          </xdr:cNvPr>
          <xdr:cNvSpPr/>
        </xdr:nvSpPr>
        <xdr:spPr>
          <a:xfrm flipH="1">
            <a:off x="12324554" y="48477"/>
            <a:ext cx="670483" cy="813914"/>
          </a:xfrm>
          <a:prstGeom prst="roundRect">
            <a:avLst>
              <a:gd name="adj" fmla="val 16670"/>
            </a:avLst>
          </a:prstGeom>
          <a:blipFill>
            <a:blip xmlns:r="http://schemas.openxmlformats.org/officeDocument/2006/relationships" r:embed="rId4">
              <a:grayscl/>
              <a:extLst>
                <a:ext uri="{28A0092B-C50C-407E-A947-70E740481C1C}">
                  <a14:useLocalDpi xmlns:a14="http://schemas.microsoft.com/office/drawing/2010/main" val="0"/>
                </a:ext>
              </a:extLst>
            </a:blip>
            <a:srcRect/>
            <a:stretch>
              <a:fillRect l="-1000" r="-1000"/>
            </a:stretch>
          </a:blipFill>
        </xdr:spPr>
        <xdr:style>
          <a:lnRef idx="0">
            <a:schemeClr val="lt1">
              <a:hueOff val="0"/>
              <a:satOff val="0"/>
              <a:lumOff val="0"/>
              <a:alphaOff val="0"/>
            </a:schemeClr>
          </a:lnRef>
          <a:fillRef idx="3">
            <a:scrgbClr r="0" g="0" b="0"/>
          </a:fillRef>
          <a:effectRef idx="2">
            <a:schemeClr val="accent1">
              <a:hueOff val="0"/>
              <a:satOff val="0"/>
              <a:lumOff val="0"/>
              <a:alphaOff val="0"/>
            </a:schemeClr>
          </a:effectRef>
          <a:fontRef idx="minor">
            <a:schemeClr val="lt1"/>
          </a:fontRef>
        </xdr:style>
        <xdr:txBody>
          <a:bodyPr/>
          <a:lstStyle/>
          <a:p>
            <a:pPr algn="r"/>
            <a:endParaRPr lang="es-ES"/>
          </a:p>
        </xdr:txBody>
      </xdr:sp>
      <xdr:sp macro="" textlink="">
        <xdr:nvSpPr>
          <xdr:cNvPr id="11" name="Rectángulo redondeado 10">
            <a:extLst>
              <a:ext uri="{FF2B5EF4-FFF2-40B4-BE49-F238E27FC236}">
                <a16:creationId xmlns:a16="http://schemas.microsoft.com/office/drawing/2014/main" id="{00000000-0008-0000-1200-00000B000000}"/>
              </a:ext>
            </a:extLst>
          </xdr:cNvPr>
          <xdr:cNvSpPr/>
        </xdr:nvSpPr>
        <xdr:spPr>
          <a:xfrm>
            <a:off x="12953999" y="103311"/>
            <a:ext cx="823723" cy="675027"/>
          </a:xfrm>
          <a:prstGeom prst="roundRect">
            <a:avLst>
              <a:gd name="adj" fmla="val 16670"/>
            </a:avLst>
          </a:prstGeom>
          <a:solidFill>
            <a:schemeClr val="tx1"/>
          </a:solidFill>
        </xdr:spPr>
        <xdr:style>
          <a:lnRef idx="1">
            <a:schemeClr val="lt1">
              <a:hueOff val="0"/>
              <a:satOff val="0"/>
              <a:lumOff val="0"/>
              <a:alphaOff val="0"/>
            </a:schemeClr>
          </a:lnRef>
          <a:fillRef idx="3">
            <a:schemeClr val="accent1">
              <a:hueOff val="0"/>
              <a:satOff val="0"/>
              <a:lumOff val="0"/>
              <a:alphaOff val="0"/>
            </a:schemeClr>
          </a:fillRef>
          <a:effectRef idx="2">
            <a:schemeClr val="accent1">
              <a:hueOff val="0"/>
              <a:satOff val="0"/>
              <a:lumOff val="0"/>
              <a:alphaOff val="0"/>
            </a:schemeClr>
          </a:effectRef>
          <a:fontRef idx="minor">
            <a:schemeClr val="lt1"/>
          </a:fontRef>
        </xdr:style>
        <xdr:txBody>
          <a:bodyPr anchor="ctr"/>
          <a:lstStyle/>
          <a:p>
            <a:pPr algn="r"/>
            <a:r>
              <a:rPr lang="es-ES" sz="1000" b="0"/>
              <a:t>Inicio</a:t>
            </a:r>
          </a:p>
        </xdr:txBody>
      </xdr:sp>
    </xdr:grpSp>
    <xdr:clientData/>
  </xdr:twoCellAnchor>
</xdr:wsDr>
</file>

<file path=xl/drawings/drawing19.xml><?xml version="1.0" encoding="utf-8"?>
<xdr:wsDr xmlns:xdr="http://schemas.openxmlformats.org/drawingml/2006/spreadsheetDrawing" xmlns:a="http://schemas.openxmlformats.org/drawingml/2006/main">
  <xdr:twoCellAnchor>
    <xdr:from>
      <xdr:col>9</xdr:col>
      <xdr:colOff>503766</xdr:colOff>
      <xdr:row>2</xdr:row>
      <xdr:rowOff>16935</xdr:rowOff>
    </xdr:from>
    <xdr:to>
      <xdr:col>16</xdr:col>
      <xdr:colOff>262466</xdr:colOff>
      <xdr:row>12</xdr:row>
      <xdr:rowOff>182035</xdr:rowOff>
    </xdr:to>
    <xdr:graphicFrame macro="">
      <xdr:nvGraphicFramePr>
        <xdr:cNvPr id="2" name="Gráfico 1">
          <a:extLst>
            <a:ext uri="{FF2B5EF4-FFF2-40B4-BE49-F238E27FC236}">
              <a16:creationId xmlns:a16="http://schemas.microsoft.com/office/drawing/2014/main" id="{00000000-0008-0000-13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16</xdr:col>
      <xdr:colOff>677334</xdr:colOff>
      <xdr:row>3</xdr:row>
      <xdr:rowOff>169335</xdr:rowOff>
    </xdr:from>
    <xdr:to>
      <xdr:col>19</xdr:col>
      <xdr:colOff>1397001</xdr:colOff>
      <xdr:row>10</xdr:row>
      <xdr:rowOff>431801</xdr:rowOff>
    </xdr:to>
    <xdr:graphicFrame macro="">
      <xdr:nvGraphicFramePr>
        <xdr:cNvPr id="3" name="Gráfico 2">
          <a:extLst>
            <a:ext uri="{FF2B5EF4-FFF2-40B4-BE49-F238E27FC236}">
              <a16:creationId xmlns:a16="http://schemas.microsoft.com/office/drawing/2014/main" id="{00000000-0008-0000-1300-00000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xdr:col>
      <xdr:colOff>0</xdr:colOff>
      <xdr:row>22</xdr:row>
      <xdr:rowOff>0</xdr:rowOff>
    </xdr:from>
    <xdr:to>
      <xdr:col>4</xdr:col>
      <xdr:colOff>200918</xdr:colOff>
      <xdr:row>23</xdr:row>
      <xdr:rowOff>50799</xdr:rowOff>
    </xdr:to>
    <xdr:grpSp>
      <xdr:nvGrpSpPr>
        <xdr:cNvPr id="4" name="Agrupar 3">
          <a:hlinkClick xmlns:r="http://schemas.openxmlformats.org/officeDocument/2006/relationships" r:id="rId3"/>
          <a:extLst>
            <a:ext uri="{FF2B5EF4-FFF2-40B4-BE49-F238E27FC236}">
              <a16:creationId xmlns:a16="http://schemas.microsoft.com/office/drawing/2014/main" id="{00000000-0008-0000-1300-000004000000}"/>
            </a:ext>
          </a:extLst>
        </xdr:cNvPr>
        <xdr:cNvGrpSpPr/>
      </xdr:nvGrpSpPr>
      <xdr:grpSpPr>
        <a:xfrm>
          <a:off x="127000" y="13072533"/>
          <a:ext cx="835918" cy="397933"/>
          <a:chOff x="12324554" y="48477"/>
          <a:chExt cx="1453168" cy="813914"/>
        </a:xfrm>
      </xdr:grpSpPr>
      <xdr:sp macro="" textlink="">
        <xdr:nvSpPr>
          <xdr:cNvPr id="5" name="Rectángulo redondeado 4">
            <a:extLst>
              <a:ext uri="{FF2B5EF4-FFF2-40B4-BE49-F238E27FC236}">
                <a16:creationId xmlns:a16="http://schemas.microsoft.com/office/drawing/2014/main" id="{00000000-0008-0000-1300-000005000000}"/>
              </a:ext>
            </a:extLst>
          </xdr:cNvPr>
          <xdr:cNvSpPr/>
        </xdr:nvSpPr>
        <xdr:spPr>
          <a:xfrm flipH="1">
            <a:off x="12324554" y="48477"/>
            <a:ext cx="670483" cy="813914"/>
          </a:xfrm>
          <a:prstGeom prst="roundRect">
            <a:avLst>
              <a:gd name="adj" fmla="val 16670"/>
            </a:avLst>
          </a:prstGeom>
          <a:blipFill>
            <a:blip xmlns:r="http://schemas.openxmlformats.org/officeDocument/2006/relationships" r:embed="rId4">
              <a:grayscl/>
              <a:extLst>
                <a:ext uri="{28A0092B-C50C-407E-A947-70E740481C1C}">
                  <a14:useLocalDpi xmlns:a14="http://schemas.microsoft.com/office/drawing/2010/main" val="0"/>
                </a:ext>
              </a:extLst>
            </a:blip>
            <a:srcRect/>
            <a:stretch>
              <a:fillRect l="-1000" r="-1000"/>
            </a:stretch>
          </a:blipFill>
        </xdr:spPr>
        <xdr:style>
          <a:lnRef idx="0">
            <a:schemeClr val="lt1">
              <a:hueOff val="0"/>
              <a:satOff val="0"/>
              <a:lumOff val="0"/>
              <a:alphaOff val="0"/>
            </a:schemeClr>
          </a:lnRef>
          <a:fillRef idx="3">
            <a:scrgbClr r="0" g="0" b="0"/>
          </a:fillRef>
          <a:effectRef idx="2">
            <a:schemeClr val="accent1">
              <a:hueOff val="0"/>
              <a:satOff val="0"/>
              <a:lumOff val="0"/>
              <a:alphaOff val="0"/>
            </a:schemeClr>
          </a:effectRef>
          <a:fontRef idx="minor">
            <a:schemeClr val="lt1"/>
          </a:fontRef>
        </xdr:style>
        <xdr:txBody>
          <a:bodyPr/>
          <a:lstStyle/>
          <a:p>
            <a:pPr algn="r"/>
            <a:endParaRPr lang="es-ES"/>
          </a:p>
        </xdr:txBody>
      </xdr:sp>
      <xdr:sp macro="" textlink="">
        <xdr:nvSpPr>
          <xdr:cNvPr id="6" name="Rectángulo redondeado 5">
            <a:extLst>
              <a:ext uri="{FF2B5EF4-FFF2-40B4-BE49-F238E27FC236}">
                <a16:creationId xmlns:a16="http://schemas.microsoft.com/office/drawing/2014/main" id="{00000000-0008-0000-1300-000006000000}"/>
              </a:ext>
            </a:extLst>
          </xdr:cNvPr>
          <xdr:cNvSpPr/>
        </xdr:nvSpPr>
        <xdr:spPr>
          <a:xfrm>
            <a:off x="12953999" y="103311"/>
            <a:ext cx="823723" cy="675027"/>
          </a:xfrm>
          <a:prstGeom prst="roundRect">
            <a:avLst>
              <a:gd name="adj" fmla="val 16670"/>
            </a:avLst>
          </a:prstGeom>
          <a:solidFill>
            <a:schemeClr val="tx1"/>
          </a:solidFill>
        </xdr:spPr>
        <xdr:style>
          <a:lnRef idx="1">
            <a:schemeClr val="lt1">
              <a:hueOff val="0"/>
              <a:satOff val="0"/>
              <a:lumOff val="0"/>
              <a:alphaOff val="0"/>
            </a:schemeClr>
          </a:lnRef>
          <a:fillRef idx="3">
            <a:schemeClr val="accent1">
              <a:hueOff val="0"/>
              <a:satOff val="0"/>
              <a:lumOff val="0"/>
              <a:alphaOff val="0"/>
            </a:schemeClr>
          </a:fillRef>
          <a:effectRef idx="2">
            <a:schemeClr val="accent1">
              <a:hueOff val="0"/>
              <a:satOff val="0"/>
              <a:lumOff val="0"/>
              <a:alphaOff val="0"/>
            </a:schemeClr>
          </a:effectRef>
          <a:fontRef idx="minor">
            <a:schemeClr val="lt1"/>
          </a:fontRef>
        </xdr:style>
        <xdr:txBody>
          <a:bodyPr anchor="ctr"/>
          <a:lstStyle/>
          <a:p>
            <a:pPr algn="r"/>
            <a:r>
              <a:rPr lang="es-ES" sz="1000" b="0"/>
              <a:t>Inicio</a:t>
            </a:r>
          </a:p>
        </xdr:txBody>
      </xdr:sp>
    </xdr:grpSp>
    <xdr:clientData/>
  </xdr:twoCellAnchor>
</xdr:wsDr>
</file>

<file path=xl/drawings/drawing20.xml><?xml version="1.0" encoding="utf-8"?>
<xdr:wsDr xmlns:xdr="http://schemas.openxmlformats.org/drawingml/2006/spreadsheetDrawing" xmlns:a="http://schemas.openxmlformats.org/drawingml/2006/main">
  <xdr:twoCellAnchor>
    <xdr:from>
      <xdr:col>9</xdr:col>
      <xdr:colOff>469899</xdr:colOff>
      <xdr:row>2</xdr:row>
      <xdr:rowOff>1</xdr:rowOff>
    </xdr:from>
    <xdr:to>
      <xdr:col>16</xdr:col>
      <xdr:colOff>228599</xdr:colOff>
      <xdr:row>12</xdr:row>
      <xdr:rowOff>165101</xdr:rowOff>
    </xdr:to>
    <xdr:graphicFrame macro="">
      <xdr:nvGraphicFramePr>
        <xdr:cNvPr id="2" name="Gráfico 1">
          <a:extLst>
            <a:ext uri="{FF2B5EF4-FFF2-40B4-BE49-F238E27FC236}">
              <a16:creationId xmlns:a16="http://schemas.microsoft.com/office/drawing/2014/main" id="{00000000-0008-0000-14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16</xdr:col>
      <xdr:colOff>677334</xdr:colOff>
      <xdr:row>3</xdr:row>
      <xdr:rowOff>169335</xdr:rowOff>
    </xdr:from>
    <xdr:to>
      <xdr:col>19</xdr:col>
      <xdr:colOff>1397001</xdr:colOff>
      <xdr:row>10</xdr:row>
      <xdr:rowOff>431801</xdr:rowOff>
    </xdr:to>
    <xdr:graphicFrame macro="">
      <xdr:nvGraphicFramePr>
        <xdr:cNvPr id="3" name="Gráfico 2">
          <a:extLst>
            <a:ext uri="{FF2B5EF4-FFF2-40B4-BE49-F238E27FC236}">
              <a16:creationId xmlns:a16="http://schemas.microsoft.com/office/drawing/2014/main" id="{00000000-0008-0000-1400-00000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xdr:col>
      <xdr:colOff>0</xdr:colOff>
      <xdr:row>22</xdr:row>
      <xdr:rowOff>0</xdr:rowOff>
    </xdr:from>
    <xdr:to>
      <xdr:col>4</xdr:col>
      <xdr:colOff>200918</xdr:colOff>
      <xdr:row>23</xdr:row>
      <xdr:rowOff>50799</xdr:rowOff>
    </xdr:to>
    <xdr:grpSp>
      <xdr:nvGrpSpPr>
        <xdr:cNvPr id="4" name="Agrupar 3">
          <a:hlinkClick xmlns:r="http://schemas.openxmlformats.org/officeDocument/2006/relationships" r:id="rId3"/>
          <a:extLst>
            <a:ext uri="{FF2B5EF4-FFF2-40B4-BE49-F238E27FC236}">
              <a16:creationId xmlns:a16="http://schemas.microsoft.com/office/drawing/2014/main" id="{00000000-0008-0000-1400-000004000000}"/>
            </a:ext>
          </a:extLst>
        </xdr:cNvPr>
        <xdr:cNvGrpSpPr/>
      </xdr:nvGrpSpPr>
      <xdr:grpSpPr>
        <a:xfrm>
          <a:off x="127000" y="13072533"/>
          <a:ext cx="835918" cy="397933"/>
          <a:chOff x="12324554" y="48477"/>
          <a:chExt cx="1453168" cy="813914"/>
        </a:xfrm>
      </xdr:grpSpPr>
      <xdr:sp macro="" textlink="">
        <xdr:nvSpPr>
          <xdr:cNvPr id="5" name="Rectángulo redondeado 4">
            <a:extLst>
              <a:ext uri="{FF2B5EF4-FFF2-40B4-BE49-F238E27FC236}">
                <a16:creationId xmlns:a16="http://schemas.microsoft.com/office/drawing/2014/main" id="{00000000-0008-0000-1400-000005000000}"/>
              </a:ext>
            </a:extLst>
          </xdr:cNvPr>
          <xdr:cNvSpPr/>
        </xdr:nvSpPr>
        <xdr:spPr>
          <a:xfrm flipH="1">
            <a:off x="12324554" y="48477"/>
            <a:ext cx="670483" cy="813914"/>
          </a:xfrm>
          <a:prstGeom prst="roundRect">
            <a:avLst>
              <a:gd name="adj" fmla="val 16670"/>
            </a:avLst>
          </a:prstGeom>
          <a:blipFill>
            <a:blip xmlns:r="http://schemas.openxmlformats.org/officeDocument/2006/relationships" r:embed="rId4">
              <a:grayscl/>
              <a:extLst>
                <a:ext uri="{28A0092B-C50C-407E-A947-70E740481C1C}">
                  <a14:useLocalDpi xmlns:a14="http://schemas.microsoft.com/office/drawing/2010/main" val="0"/>
                </a:ext>
              </a:extLst>
            </a:blip>
            <a:srcRect/>
            <a:stretch>
              <a:fillRect l="-1000" r="-1000"/>
            </a:stretch>
          </a:blipFill>
        </xdr:spPr>
        <xdr:style>
          <a:lnRef idx="0">
            <a:schemeClr val="lt1">
              <a:hueOff val="0"/>
              <a:satOff val="0"/>
              <a:lumOff val="0"/>
              <a:alphaOff val="0"/>
            </a:schemeClr>
          </a:lnRef>
          <a:fillRef idx="3">
            <a:scrgbClr r="0" g="0" b="0"/>
          </a:fillRef>
          <a:effectRef idx="2">
            <a:schemeClr val="accent1">
              <a:hueOff val="0"/>
              <a:satOff val="0"/>
              <a:lumOff val="0"/>
              <a:alphaOff val="0"/>
            </a:schemeClr>
          </a:effectRef>
          <a:fontRef idx="minor">
            <a:schemeClr val="lt1"/>
          </a:fontRef>
        </xdr:style>
        <xdr:txBody>
          <a:bodyPr/>
          <a:lstStyle/>
          <a:p>
            <a:pPr algn="r"/>
            <a:endParaRPr lang="es-ES"/>
          </a:p>
        </xdr:txBody>
      </xdr:sp>
      <xdr:sp macro="" textlink="">
        <xdr:nvSpPr>
          <xdr:cNvPr id="6" name="Rectángulo redondeado 5">
            <a:extLst>
              <a:ext uri="{FF2B5EF4-FFF2-40B4-BE49-F238E27FC236}">
                <a16:creationId xmlns:a16="http://schemas.microsoft.com/office/drawing/2014/main" id="{00000000-0008-0000-1400-000006000000}"/>
              </a:ext>
            </a:extLst>
          </xdr:cNvPr>
          <xdr:cNvSpPr/>
        </xdr:nvSpPr>
        <xdr:spPr>
          <a:xfrm>
            <a:off x="12953999" y="103311"/>
            <a:ext cx="823723" cy="675027"/>
          </a:xfrm>
          <a:prstGeom prst="roundRect">
            <a:avLst>
              <a:gd name="adj" fmla="val 16670"/>
            </a:avLst>
          </a:prstGeom>
          <a:solidFill>
            <a:schemeClr val="tx1"/>
          </a:solidFill>
        </xdr:spPr>
        <xdr:style>
          <a:lnRef idx="1">
            <a:schemeClr val="lt1">
              <a:hueOff val="0"/>
              <a:satOff val="0"/>
              <a:lumOff val="0"/>
              <a:alphaOff val="0"/>
            </a:schemeClr>
          </a:lnRef>
          <a:fillRef idx="3">
            <a:schemeClr val="accent1">
              <a:hueOff val="0"/>
              <a:satOff val="0"/>
              <a:lumOff val="0"/>
              <a:alphaOff val="0"/>
            </a:schemeClr>
          </a:fillRef>
          <a:effectRef idx="2">
            <a:schemeClr val="accent1">
              <a:hueOff val="0"/>
              <a:satOff val="0"/>
              <a:lumOff val="0"/>
              <a:alphaOff val="0"/>
            </a:schemeClr>
          </a:effectRef>
          <a:fontRef idx="minor">
            <a:schemeClr val="lt1"/>
          </a:fontRef>
        </xdr:style>
        <xdr:txBody>
          <a:bodyPr anchor="ctr"/>
          <a:lstStyle/>
          <a:p>
            <a:pPr algn="r"/>
            <a:r>
              <a:rPr lang="es-ES" sz="1000" b="0"/>
              <a:t>Inicio</a:t>
            </a:r>
          </a:p>
        </xdr:txBody>
      </xdr:sp>
    </xdr:grpSp>
    <xdr:clientData/>
  </xdr:twoCellAnchor>
</xdr:wsDr>
</file>

<file path=xl/drawings/drawing21.xml><?xml version="1.0" encoding="utf-8"?>
<xdr:wsDr xmlns:xdr="http://schemas.openxmlformats.org/drawingml/2006/spreadsheetDrawing" xmlns:a="http://schemas.openxmlformats.org/drawingml/2006/main">
  <xdr:twoCellAnchor>
    <xdr:from>
      <xdr:col>9</xdr:col>
      <xdr:colOff>351366</xdr:colOff>
      <xdr:row>1</xdr:row>
      <xdr:rowOff>33867</xdr:rowOff>
    </xdr:from>
    <xdr:to>
      <xdr:col>16</xdr:col>
      <xdr:colOff>110066</xdr:colOff>
      <xdr:row>11</xdr:row>
      <xdr:rowOff>97367</xdr:rowOff>
    </xdr:to>
    <xdr:graphicFrame macro="">
      <xdr:nvGraphicFramePr>
        <xdr:cNvPr id="2" name="Gráfico 1">
          <a:extLst>
            <a:ext uri="{FF2B5EF4-FFF2-40B4-BE49-F238E27FC236}">
              <a16:creationId xmlns:a16="http://schemas.microsoft.com/office/drawing/2014/main" id="{00000000-0008-0000-15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16</xdr:col>
      <xdr:colOff>677334</xdr:colOff>
      <xdr:row>3</xdr:row>
      <xdr:rowOff>169335</xdr:rowOff>
    </xdr:from>
    <xdr:to>
      <xdr:col>19</xdr:col>
      <xdr:colOff>1397001</xdr:colOff>
      <xdr:row>10</xdr:row>
      <xdr:rowOff>431801</xdr:rowOff>
    </xdr:to>
    <xdr:graphicFrame macro="">
      <xdr:nvGraphicFramePr>
        <xdr:cNvPr id="3" name="Gráfico 2">
          <a:extLst>
            <a:ext uri="{FF2B5EF4-FFF2-40B4-BE49-F238E27FC236}">
              <a16:creationId xmlns:a16="http://schemas.microsoft.com/office/drawing/2014/main" id="{00000000-0008-0000-1500-00000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xdr:col>
      <xdr:colOff>0</xdr:colOff>
      <xdr:row>22</xdr:row>
      <xdr:rowOff>0</xdr:rowOff>
    </xdr:from>
    <xdr:to>
      <xdr:col>4</xdr:col>
      <xdr:colOff>200918</xdr:colOff>
      <xdr:row>23</xdr:row>
      <xdr:rowOff>50799</xdr:rowOff>
    </xdr:to>
    <xdr:grpSp>
      <xdr:nvGrpSpPr>
        <xdr:cNvPr id="4" name="Agrupar 3">
          <a:hlinkClick xmlns:r="http://schemas.openxmlformats.org/officeDocument/2006/relationships" r:id="rId3"/>
          <a:extLst>
            <a:ext uri="{FF2B5EF4-FFF2-40B4-BE49-F238E27FC236}">
              <a16:creationId xmlns:a16="http://schemas.microsoft.com/office/drawing/2014/main" id="{00000000-0008-0000-1500-000004000000}"/>
            </a:ext>
          </a:extLst>
        </xdr:cNvPr>
        <xdr:cNvGrpSpPr/>
      </xdr:nvGrpSpPr>
      <xdr:grpSpPr>
        <a:xfrm>
          <a:off x="127000" y="13072533"/>
          <a:ext cx="835918" cy="397933"/>
          <a:chOff x="12324554" y="48477"/>
          <a:chExt cx="1453168" cy="813914"/>
        </a:xfrm>
      </xdr:grpSpPr>
      <xdr:sp macro="" textlink="">
        <xdr:nvSpPr>
          <xdr:cNvPr id="5" name="Rectángulo redondeado 4">
            <a:extLst>
              <a:ext uri="{FF2B5EF4-FFF2-40B4-BE49-F238E27FC236}">
                <a16:creationId xmlns:a16="http://schemas.microsoft.com/office/drawing/2014/main" id="{00000000-0008-0000-1500-000005000000}"/>
              </a:ext>
            </a:extLst>
          </xdr:cNvPr>
          <xdr:cNvSpPr/>
        </xdr:nvSpPr>
        <xdr:spPr>
          <a:xfrm flipH="1">
            <a:off x="12324554" y="48477"/>
            <a:ext cx="670483" cy="813914"/>
          </a:xfrm>
          <a:prstGeom prst="roundRect">
            <a:avLst>
              <a:gd name="adj" fmla="val 16670"/>
            </a:avLst>
          </a:prstGeom>
          <a:blipFill>
            <a:blip xmlns:r="http://schemas.openxmlformats.org/officeDocument/2006/relationships" r:embed="rId4">
              <a:grayscl/>
              <a:extLst>
                <a:ext uri="{28A0092B-C50C-407E-A947-70E740481C1C}">
                  <a14:useLocalDpi xmlns:a14="http://schemas.microsoft.com/office/drawing/2010/main" val="0"/>
                </a:ext>
              </a:extLst>
            </a:blip>
            <a:srcRect/>
            <a:stretch>
              <a:fillRect l="-1000" r="-1000"/>
            </a:stretch>
          </a:blipFill>
        </xdr:spPr>
        <xdr:style>
          <a:lnRef idx="0">
            <a:schemeClr val="lt1">
              <a:hueOff val="0"/>
              <a:satOff val="0"/>
              <a:lumOff val="0"/>
              <a:alphaOff val="0"/>
            </a:schemeClr>
          </a:lnRef>
          <a:fillRef idx="3">
            <a:scrgbClr r="0" g="0" b="0"/>
          </a:fillRef>
          <a:effectRef idx="2">
            <a:schemeClr val="accent1">
              <a:hueOff val="0"/>
              <a:satOff val="0"/>
              <a:lumOff val="0"/>
              <a:alphaOff val="0"/>
            </a:schemeClr>
          </a:effectRef>
          <a:fontRef idx="minor">
            <a:schemeClr val="lt1"/>
          </a:fontRef>
        </xdr:style>
        <xdr:txBody>
          <a:bodyPr/>
          <a:lstStyle/>
          <a:p>
            <a:pPr algn="r"/>
            <a:endParaRPr lang="es-ES"/>
          </a:p>
        </xdr:txBody>
      </xdr:sp>
      <xdr:sp macro="" textlink="">
        <xdr:nvSpPr>
          <xdr:cNvPr id="6" name="Rectángulo redondeado 5">
            <a:extLst>
              <a:ext uri="{FF2B5EF4-FFF2-40B4-BE49-F238E27FC236}">
                <a16:creationId xmlns:a16="http://schemas.microsoft.com/office/drawing/2014/main" id="{00000000-0008-0000-1500-000006000000}"/>
              </a:ext>
            </a:extLst>
          </xdr:cNvPr>
          <xdr:cNvSpPr/>
        </xdr:nvSpPr>
        <xdr:spPr>
          <a:xfrm>
            <a:off x="12953999" y="103311"/>
            <a:ext cx="823723" cy="675027"/>
          </a:xfrm>
          <a:prstGeom prst="roundRect">
            <a:avLst>
              <a:gd name="adj" fmla="val 16670"/>
            </a:avLst>
          </a:prstGeom>
          <a:solidFill>
            <a:schemeClr val="tx1"/>
          </a:solidFill>
        </xdr:spPr>
        <xdr:style>
          <a:lnRef idx="1">
            <a:schemeClr val="lt1">
              <a:hueOff val="0"/>
              <a:satOff val="0"/>
              <a:lumOff val="0"/>
              <a:alphaOff val="0"/>
            </a:schemeClr>
          </a:lnRef>
          <a:fillRef idx="3">
            <a:schemeClr val="accent1">
              <a:hueOff val="0"/>
              <a:satOff val="0"/>
              <a:lumOff val="0"/>
              <a:alphaOff val="0"/>
            </a:schemeClr>
          </a:fillRef>
          <a:effectRef idx="2">
            <a:schemeClr val="accent1">
              <a:hueOff val="0"/>
              <a:satOff val="0"/>
              <a:lumOff val="0"/>
              <a:alphaOff val="0"/>
            </a:schemeClr>
          </a:effectRef>
          <a:fontRef idx="minor">
            <a:schemeClr val="lt1"/>
          </a:fontRef>
        </xdr:style>
        <xdr:txBody>
          <a:bodyPr anchor="ctr"/>
          <a:lstStyle/>
          <a:p>
            <a:pPr algn="r"/>
            <a:r>
              <a:rPr lang="es-ES" sz="1000" b="0"/>
              <a:t>Inicio</a:t>
            </a:r>
          </a:p>
        </xdr:txBody>
      </xdr:sp>
    </xdr:grpSp>
    <xdr:clientData/>
  </xdr:twoCellAnchor>
</xdr:wsDr>
</file>

<file path=xl/drawings/drawing22.xml><?xml version="1.0" encoding="utf-8"?>
<xdr:wsDr xmlns:xdr="http://schemas.openxmlformats.org/drawingml/2006/spreadsheetDrawing" xmlns:a="http://schemas.openxmlformats.org/drawingml/2006/main">
  <xdr:twoCellAnchor>
    <xdr:from>
      <xdr:col>9</xdr:col>
      <xdr:colOff>351366</xdr:colOff>
      <xdr:row>1</xdr:row>
      <xdr:rowOff>254001</xdr:rowOff>
    </xdr:from>
    <xdr:to>
      <xdr:col>16</xdr:col>
      <xdr:colOff>110066</xdr:colOff>
      <xdr:row>12</xdr:row>
      <xdr:rowOff>131235</xdr:rowOff>
    </xdr:to>
    <xdr:graphicFrame macro="">
      <xdr:nvGraphicFramePr>
        <xdr:cNvPr id="2" name="Gráfico 1">
          <a:extLst>
            <a:ext uri="{FF2B5EF4-FFF2-40B4-BE49-F238E27FC236}">
              <a16:creationId xmlns:a16="http://schemas.microsoft.com/office/drawing/2014/main" id="{00000000-0008-0000-16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16</xdr:col>
      <xdr:colOff>677334</xdr:colOff>
      <xdr:row>3</xdr:row>
      <xdr:rowOff>169335</xdr:rowOff>
    </xdr:from>
    <xdr:to>
      <xdr:col>19</xdr:col>
      <xdr:colOff>1397001</xdr:colOff>
      <xdr:row>10</xdr:row>
      <xdr:rowOff>431801</xdr:rowOff>
    </xdr:to>
    <xdr:graphicFrame macro="">
      <xdr:nvGraphicFramePr>
        <xdr:cNvPr id="3" name="Gráfico 2">
          <a:extLst>
            <a:ext uri="{FF2B5EF4-FFF2-40B4-BE49-F238E27FC236}">
              <a16:creationId xmlns:a16="http://schemas.microsoft.com/office/drawing/2014/main" id="{00000000-0008-0000-1600-00000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xdr:col>
      <xdr:colOff>0</xdr:colOff>
      <xdr:row>22</xdr:row>
      <xdr:rowOff>0</xdr:rowOff>
    </xdr:from>
    <xdr:to>
      <xdr:col>4</xdr:col>
      <xdr:colOff>200918</xdr:colOff>
      <xdr:row>23</xdr:row>
      <xdr:rowOff>50799</xdr:rowOff>
    </xdr:to>
    <xdr:grpSp>
      <xdr:nvGrpSpPr>
        <xdr:cNvPr id="4" name="Agrupar 3">
          <a:hlinkClick xmlns:r="http://schemas.openxmlformats.org/officeDocument/2006/relationships" r:id="rId3"/>
          <a:extLst>
            <a:ext uri="{FF2B5EF4-FFF2-40B4-BE49-F238E27FC236}">
              <a16:creationId xmlns:a16="http://schemas.microsoft.com/office/drawing/2014/main" id="{00000000-0008-0000-1600-000004000000}"/>
            </a:ext>
          </a:extLst>
        </xdr:cNvPr>
        <xdr:cNvGrpSpPr/>
      </xdr:nvGrpSpPr>
      <xdr:grpSpPr>
        <a:xfrm>
          <a:off x="127000" y="14037733"/>
          <a:ext cx="835918" cy="397933"/>
          <a:chOff x="12324554" y="48477"/>
          <a:chExt cx="1453168" cy="813914"/>
        </a:xfrm>
      </xdr:grpSpPr>
      <xdr:sp macro="" textlink="">
        <xdr:nvSpPr>
          <xdr:cNvPr id="5" name="Rectángulo redondeado 4">
            <a:extLst>
              <a:ext uri="{FF2B5EF4-FFF2-40B4-BE49-F238E27FC236}">
                <a16:creationId xmlns:a16="http://schemas.microsoft.com/office/drawing/2014/main" id="{00000000-0008-0000-1600-000005000000}"/>
              </a:ext>
            </a:extLst>
          </xdr:cNvPr>
          <xdr:cNvSpPr/>
        </xdr:nvSpPr>
        <xdr:spPr>
          <a:xfrm flipH="1">
            <a:off x="12324554" y="48477"/>
            <a:ext cx="670483" cy="813914"/>
          </a:xfrm>
          <a:prstGeom prst="roundRect">
            <a:avLst>
              <a:gd name="adj" fmla="val 16670"/>
            </a:avLst>
          </a:prstGeom>
          <a:blipFill>
            <a:blip xmlns:r="http://schemas.openxmlformats.org/officeDocument/2006/relationships" r:embed="rId4">
              <a:grayscl/>
              <a:extLst>
                <a:ext uri="{28A0092B-C50C-407E-A947-70E740481C1C}">
                  <a14:useLocalDpi xmlns:a14="http://schemas.microsoft.com/office/drawing/2010/main" val="0"/>
                </a:ext>
              </a:extLst>
            </a:blip>
            <a:srcRect/>
            <a:stretch>
              <a:fillRect l="-1000" r="-1000"/>
            </a:stretch>
          </a:blipFill>
        </xdr:spPr>
        <xdr:style>
          <a:lnRef idx="0">
            <a:schemeClr val="lt1">
              <a:hueOff val="0"/>
              <a:satOff val="0"/>
              <a:lumOff val="0"/>
              <a:alphaOff val="0"/>
            </a:schemeClr>
          </a:lnRef>
          <a:fillRef idx="3">
            <a:scrgbClr r="0" g="0" b="0"/>
          </a:fillRef>
          <a:effectRef idx="2">
            <a:schemeClr val="accent1">
              <a:hueOff val="0"/>
              <a:satOff val="0"/>
              <a:lumOff val="0"/>
              <a:alphaOff val="0"/>
            </a:schemeClr>
          </a:effectRef>
          <a:fontRef idx="minor">
            <a:schemeClr val="lt1"/>
          </a:fontRef>
        </xdr:style>
        <xdr:txBody>
          <a:bodyPr/>
          <a:lstStyle/>
          <a:p>
            <a:pPr algn="r"/>
            <a:endParaRPr lang="es-ES"/>
          </a:p>
        </xdr:txBody>
      </xdr:sp>
      <xdr:sp macro="" textlink="">
        <xdr:nvSpPr>
          <xdr:cNvPr id="6" name="Rectángulo redondeado 5">
            <a:extLst>
              <a:ext uri="{FF2B5EF4-FFF2-40B4-BE49-F238E27FC236}">
                <a16:creationId xmlns:a16="http://schemas.microsoft.com/office/drawing/2014/main" id="{00000000-0008-0000-1600-000006000000}"/>
              </a:ext>
            </a:extLst>
          </xdr:cNvPr>
          <xdr:cNvSpPr/>
        </xdr:nvSpPr>
        <xdr:spPr>
          <a:xfrm>
            <a:off x="12953999" y="103311"/>
            <a:ext cx="823723" cy="675027"/>
          </a:xfrm>
          <a:prstGeom prst="roundRect">
            <a:avLst>
              <a:gd name="adj" fmla="val 16670"/>
            </a:avLst>
          </a:prstGeom>
          <a:solidFill>
            <a:schemeClr val="tx1"/>
          </a:solidFill>
        </xdr:spPr>
        <xdr:style>
          <a:lnRef idx="1">
            <a:schemeClr val="lt1">
              <a:hueOff val="0"/>
              <a:satOff val="0"/>
              <a:lumOff val="0"/>
              <a:alphaOff val="0"/>
            </a:schemeClr>
          </a:lnRef>
          <a:fillRef idx="3">
            <a:schemeClr val="accent1">
              <a:hueOff val="0"/>
              <a:satOff val="0"/>
              <a:lumOff val="0"/>
              <a:alphaOff val="0"/>
            </a:schemeClr>
          </a:fillRef>
          <a:effectRef idx="2">
            <a:schemeClr val="accent1">
              <a:hueOff val="0"/>
              <a:satOff val="0"/>
              <a:lumOff val="0"/>
              <a:alphaOff val="0"/>
            </a:schemeClr>
          </a:effectRef>
          <a:fontRef idx="minor">
            <a:schemeClr val="lt1"/>
          </a:fontRef>
        </xdr:style>
        <xdr:txBody>
          <a:bodyPr anchor="ctr"/>
          <a:lstStyle/>
          <a:p>
            <a:pPr algn="r"/>
            <a:r>
              <a:rPr lang="es-ES" sz="1000" b="0"/>
              <a:t>Inicio</a:t>
            </a:r>
          </a:p>
        </xdr:txBody>
      </xdr:sp>
    </xdr:grpSp>
    <xdr:clientData/>
  </xdr:twoCellAnchor>
</xdr:wsDr>
</file>

<file path=xl/drawings/drawing23.xml><?xml version="1.0" encoding="utf-8"?>
<xdr:wsDr xmlns:xdr="http://schemas.openxmlformats.org/drawingml/2006/spreadsheetDrawing" xmlns:a="http://schemas.openxmlformats.org/drawingml/2006/main">
  <xdr:twoCellAnchor>
    <xdr:from>
      <xdr:col>9</xdr:col>
      <xdr:colOff>266700</xdr:colOff>
      <xdr:row>2</xdr:row>
      <xdr:rowOff>203200</xdr:rowOff>
    </xdr:from>
    <xdr:to>
      <xdr:col>16</xdr:col>
      <xdr:colOff>143933</xdr:colOff>
      <xdr:row>12</xdr:row>
      <xdr:rowOff>215900</xdr:rowOff>
    </xdr:to>
    <xdr:graphicFrame macro="">
      <xdr:nvGraphicFramePr>
        <xdr:cNvPr id="2" name="Gráfico 1">
          <a:extLst>
            <a:ext uri="{FF2B5EF4-FFF2-40B4-BE49-F238E27FC236}">
              <a16:creationId xmlns:a16="http://schemas.microsoft.com/office/drawing/2014/main" id="{00000000-0008-0000-17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16</xdr:col>
      <xdr:colOff>524933</xdr:colOff>
      <xdr:row>3</xdr:row>
      <xdr:rowOff>169335</xdr:rowOff>
    </xdr:from>
    <xdr:to>
      <xdr:col>19</xdr:col>
      <xdr:colOff>1397001</xdr:colOff>
      <xdr:row>10</xdr:row>
      <xdr:rowOff>431801</xdr:rowOff>
    </xdr:to>
    <xdr:graphicFrame macro="">
      <xdr:nvGraphicFramePr>
        <xdr:cNvPr id="3" name="Gráfico 2">
          <a:extLst>
            <a:ext uri="{FF2B5EF4-FFF2-40B4-BE49-F238E27FC236}">
              <a16:creationId xmlns:a16="http://schemas.microsoft.com/office/drawing/2014/main" id="{00000000-0008-0000-1700-00000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xdr:col>
      <xdr:colOff>0</xdr:colOff>
      <xdr:row>22</xdr:row>
      <xdr:rowOff>0</xdr:rowOff>
    </xdr:from>
    <xdr:to>
      <xdr:col>4</xdr:col>
      <xdr:colOff>200918</xdr:colOff>
      <xdr:row>23</xdr:row>
      <xdr:rowOff>50799</xdr:rowOff>
    </xdr:to>
    <xdr:grpSp>
      <xdr:nvGrpSpPr>
        <xdr:cNvPr id="4" name="Agrupar 3">
          <a:hlinkClick xmlns:r="http://schemas.openxmlformats.org/officeDocument/2006/relationships" r:id="rId3"/>
          <a:extLst>
            <a:ext uri="{FF2B5EF4-FFF2-40B4-BE49-F238E27FC236}">
              <a16:creationId xmlns:a16="http://schemas.microsoft.com/office/drawing/2014/main" id="{00000000-0008-0000-1700-000004000000}"/>
            </a:ext>
          </a:extLst>
        </xdr:cNvPr>
        <xdr:cNvGrpSpPr/>
      </xdr:nvGrpSpPr>
      <xdr:grpSpPr>
        <a:xfrm>
          <a:off x="127000" y="13072533"/>
          <a:ext cx="835918" cy="397933"/>
          <a:chOff x="12324554" y="48477"/>
          <a:chExt cx="1453168" cy="813914"/>
        </a:xfrm>
      </xdr:grpSpPr>
      <xdr:sp macro="" textlink="">
        <xdr:nvSpPr>
          <xdr:cNvPr id="5" name="Rectángulo redondeado 4">
            <a:extLst>
              <a:ext uri="{FF2B5EF4-FFF2-40B4-BE49-F238E27FC236}">
                <a16:creationId xmlns:a16="http://schemas.microsoft.com/office/drawing/2014/main" id="{00000000-0008-0000-1700-000005000000}"/>
              </a:ext>
            </a:extLst>
          </xdr:cNvPr>
          <xdr:cNvSpPr/>
        </xdr:nvSpPr>
        <xdr:spPr>
          <a:xfrm flipH="1">
            <a:off x="12324554" y="48477"/>
            <a:ext cx="670483" cy="813914"/>
          </a:xfrm>
          <a:prstGeom prst="roundRect">
            <a:avLst>
              <a:gd name="adj" fmla="val 16670"/>
            </a:avLst>
          </a:prstGeom>
          <a:blipFill>
            <a:blip xmlns:r="http://schemas.openxmlformats.org/officeDocument/2006/relationships" r:embed="rId4">
              <a:grayscl/>
              <a:extLst>
                <a:ext uri="{28A0092B-C50C-407E-A947-70E740481C1C}">
                  <a14:useLocalDpi xmlns:a14="http://schemas.microsoft.com/office/drawing/2010/main" val="0"/>
                </a:ext>
              </a:extLst>
            </a:blip>
            <a:srcRect/>
            <a:stretch>
              <a:fillRect l="-1000" r="-1000"/>
            </a:stretch>
          </a:blipFill>
        </xdr:spPr>
        <xdr:style>
          <a:lnRef idx="0">
            <a:schemeClr val="lt1">
              <a:hueOff val="0"/>
              <a:satOff val="0"/>
              <a:lumOff val="0"/>
              <a:alphaOff val="0"/>
            </a:schemeClr>
          </a:lnRef>
          <a:fillRef idx="3">
            <a:scrgbClr r="0" g="0" b="0"/>
          </a:fillRef>
          <a:effectRef idx="2">
            <a:schemeClr val="accent1">
              <a:hueOff val="0"/>
              <a:satOff val="0"/>
              <a:lumOff val="0"/>
              <a:alphaOff val="0"/>
            </a:schemeClr>
          </a:effectRef>
          <a:fontRef idx="minor">
            <a:schemeClr val="lt1"/>
          </a:fontRef>
        </xdr:style>
        <xdr:txBody>
          <a:bodyPr/>
          <a:lstStyle/>
          <a:p>
            <a:pPr algn="r"/>
            <a:endParaRPr lang="es-ES"/>
          </a:p>
        </xdr:txBody>
      </xdr:sp>
      <xdr:sp macro="" textlink="">
        <xdr:nvSpPr>
          <xdr:cNvPr id="6" name="Rectángulo redondeado 5">
            <a:extLst>
              <a:ext uri="{FF2B5EF4-FFF2-40B4-BE49-F238E27FC236}">
                <a16:creationId xmlns:a16="http://schemas.microsoft.com/office/drawing/2014/main" id="{00000000-0008-0000-1700-000006000000}"/>
              </a:ext>
            </a:extLst>
          </xdr:cNvPr>
          <xdr:cNvSpPr/>
        </xdr:nvSpPr>
        <xdr:spPr>
          <a:xfrm>
            <a:off x="12953999" y="103311"/>
            <a:ext cx="823723" cy="675027"/>
          </a:xfrm>
          <a:prstGeom prst="roundRect">
            <a:avLst>
              <a:gd name="adj" fmla="val 16670"/>
            </a:avLst>
          </a:prstGeom>
          <a:solidFill>
            <a:schemeClr val="tx1"/>
          </a:solidFill>
        </xdr:spPr>
        <xdr:style>
          <a:lnRef idx="1">
            <a:schemeClr val="lt1">
              <a:hueOff val="0"/>
              <a:satOff val="0"/>
              <a:lumOff val="0"/>
              <a:alphaOff val="0"/>
            </a:schemeClr>
          </a:lnRef>
          <a:fillRef idx="3">
            <a:schemeClr val="accent1">
              <a:hueOff val="0"/>
              <a:satOff val="0"/>
              <a:lumOff val="0"/>
              <a:alphaOff val="0"/>
            </a:schemeClr>
          </a:fillRef>
          <a:effectRef idx="2">
            <a:schemeClr val="accent1">
              <a:hueOff val="0"/>
              <a:satOff val="0"/>
              <a:lumOff val="0"/>
              <a:alphaOff val="0"/>
            </a:schemeClr>
          </a:effectRef>
          <a:fontRef idx="minor">
            <a:schemeClr val="lt1"/>
          </a:fontRef>
        </xdr:style>
        <xdr:txBody>
          <a:bodyPr anchor="ctr"/>
          <a:lstStyle/>
          <a:p>
            <a:pPr algn="r"/>
            <a:r>
              <a:rPr lang="es-ES" sz="1000" b="0"/>
              <a:t>Inicio</a:t>
            </a:r>
          </a:p>
        </xdr:txBody>
      </xdr:sp>
    </xdr:grpSp>
    <xdr:clientData/>
  </xdr:twoCellAnchor>
</xdr:wsDr>
</file>

<file path=xl/drawings/drawing24.xml><?xml version="1.0" encoding="utf-8"?>
<xdr:wsDr xmlns:xdr="http://schemas.openxmlformats.org/drawingml/2006/spreadsheetDrawing" xmlns:a="http://schemas.openxmlformats.org/drawingml/2006/main">
  <xdr:twoCellAnchor>
    <xdr:from>
      <xdr:col>9</xdr:col>
      <xdr:colOff>486833</xdr:colOff>
      <xdr:row>1</xdr:row>
      <xdr:rowOff>186267</xdr:rowOff>
    </xdr:from>
    <xdr:to>
      <xdr:col>16</xdr:col>
      <xdr:colOff>245533</xdr:colOff>
      <xdr:row>12</xdr:row>
      <xdr:rowOff>63501</xdr:rowOff>
    </xdr:to>
    <xdr:graphicFrame macro="">
      <xdr:nvGraphicFramePr>
        <xdr:cNvPr id="2" name="Gráfico 1">
          <a:extLst>
            <a:ext uri="{FF2B5EF4-FFF2-40B4-BE49-F238E27FC236}">
              <a16:creationId xmlns:a16="http://schemas.microsoft.com/office/drawing/2014/main" id="{00000000-0008-0000-18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16</xdr:col>
      <xdr:colOff>677334</xdr:colOff>
      <xdr:row>3</xdr:row>
      <xdr:rowOff>169335</xdr:rowOff>
    </xdr:from>
    <xdr:to>
      <xdr:col>19</xdr:col>
      <xdr:colOff>1397001</xdr:colOff>
      <xdr:row>10</xdr:row>
      <xdr:rowOff>431801</xdr:rowOff>
    </xdr:to>
    <xdr:graphicFrame macro="">
      <xdr:nvGraphicFramePr>
        <xdr:cNvPr id="3" name="Gráfico 2">
          <a:extLst>
            <a:ext uri="{FF2B5EF4-FFF2-40B4-BE49-F238E27FC236}">
              <a16:creationId xmlns:a16="http://schemas.microsoft.com/office/drawing/2014/main" id="{00000000-0008-0000-1800-00000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xdr:col>
      <xdr:colOff>0</xdr:colOff>
      <xdr:row>22</xdr:row>
      <xdr:rowOff>0</xdr:rowOff>
    </xdr:from>
    <xdr:to>
      <xdr:col>4</xdr:col>
      <xdr:colOff>200918</xdr:colOff>
      <xdr:row>23</xdr:row>
      <xdr:rowOff>50799</xdr:rowOff>
    </xdr:to>
    <xdr:grpSp>
      <xdr:nvGrpSpPr>
        <xdr:cNvPr id="4" name="Agrupar 3">
          <a:hlinkClick xmlns:r="http://schemas.openxmlformats.org/officeDocument/2006/relationships" r:id="rId3"/>
          <a:extLst>
            <a:ext uri="{FF2B5EF4-FFF2-40B4-BE49-F238E27FC236}">
              <a16:creationId xmlns:a16="http://schemas.microsoft.com/office/drawing/2014/main" id="{00000000-0008-0000-1800-000004000000}"/>
            </a:ext>
          </a:extLst>
        </xdr:cNvPr>
        <xdr:cNvGrpSpPr/>
      </xdr:nvGrpSpPr>
      <xdr:grpSpPr>
        <a:xfrm>
          <a:off x="127000" y="13233400"/>
          <a:ext cx="810518" cy="393699"/>
          <a:chOff x="12324554" y="48477"/>
          <a:chExt cx="1453168" cy="813914"/>
        </a:xfrm>
      </xdr:grpSpPr>
      <xdr:sp macro="" textlink="">
        <xdr:nvSpPr>
          <xdr:cNvPr id="5" name="Rectángulo redondeado 4">
            <a:extLst>
              <a:ext uri="{FF2B5EF4-FFF2-40B4-BE49-F238E27FC236}">
                <a16:creationId xmlns:a16="http://schemas.microsoft.com/office/drawing/2014/main" id="{00000000-0008-0000-1800-000005000000}"/>
              </a:ext>
            </a:extLst>
          </xdr:cNvPr>
          <xdr:cNvSpPr/>
        </xdr:nvSpPr>
        <xdr:spPr>
          <a:xfrm flipH="1">
            <a:off x="12324554" y="48477"/>
            <a:ext cx="670483" cy="813914"/>
          </a:xfrm>
          <a:prstGeom prst="roundRect">
            <a:avLst>
              <a:gd name="adj" fmla="val 16670"/>
            </a:avLst>
          </a:prstGeom>
          <a:blipFill>
            <a:blip xmlns:r="http://schemas.openxmlformats.org/officeDocument/2006/relationships" r:embed="rId4">
              <a:grayscl/>
              <a:extLst>
                <a:ext uri="{28A0092B-C50C-407E-A947-70E740481C1C}">
                  <a14:useLocalDpi xmlns:a14="http://schemas.microsoft.com/office/drawing/2010/main" val="0"/>
                </a:ext>
              </a:extLst>
            </a:blip>
            <a:srcRect/>
            <a:stretch>
              <a:fillRect l="-1000" r="-1000"/>
            </a:stretch>
          </a:blipFill>
        </xdr:spPr>
        <xdr:style>
          <a:lnRef idx="0">
            <a:schemeClr val="lt1">
              <a:hueOff val="0"/>
              <a:satOff val="0"/>
              <a:lumOff val="0"/>
              <a:alphaOff val="0"/>
            </a:schemeClr>
          </a:lnRef>
          <a:fillRef idx="3">
            <a:scrgbClr r="0" g="0" b="0"/>
          </a:fillRef>
          <a:effectRef idx="2">
            <a:schemeClr val="accent1">
              <a:hueOff val="0"/>
              <a:satOff val="0"/>
              <a:lumOff val="0"/>
              <a:alphaOff val="0"/>
            </a:schemeClr>
          </a:effectRef>
          <a:fontRef idx="minor">
            <a:schemeClr val="lt1"/>
          </a:fontRef>
        </xdr:style>
        <xdr:txBody>
          <a:bodyPr/>
          <a:lstStyle/>
          <a:p>
            <a:pPr algn="r"/>
            <a:endParaRPr lang="es-ES"/>
          </a:p>
        </xdr:txBody>
      </xdr:sp>
      <xdr:sp macro="" textlink="">
        <xdr:nvSpPr>
          <xdr:cNvPr id="6" name="Rectángulo redondeado 5">
            <a:extLst>
              <a:ext uri="{FF2B5EF4-FFF2-40B4-BE49-F238E27FC236}">
                <a16:creationId xmlns:a16="http://schemas.microsoft.com/office/drawing/2014/main" id="{00000000-0008-0000-1800-000006000000}"/>
              </a:ext>
            </a:extLst>
          </xdr:cNvPr>
          <xdr:cNvSpPr/>
        </xdr:nvSpPr>
        <xdr:spPr>
          <a:xfrm>
            <a:off x="12953999" y="103311"/>
            <a:ext cx="823723" cy="675027"/>
          </a:xfrm>
          <a:prstGeom prst="roundRect">
            <a:avLst>
              <a:gd name="adj" fmla="val 16670"/>
            </a:avLst>
          </a:prstGeom>
          <a:solidFill>
            <a:schemeClr val="tx1"/>
          </a:solidFill>
        </xdr:spPr>
        <xdr:style>
          <a:lnRef idx="1">
            <a:schemeClr val="lt1">
              <a:hueOff val="0"/>
              <a:satOff val="0"/>
              <a:lumOff val="0"/>
              <a:alphaOff val="0"/>
            </a:schemeClr>
          </a:lnRef>
          <a:fillRef idx="3">
            <a:schemeClr val="accent1">
              <a:hueOff val="0"/>
              <a:satOff val="0"/>
              <a:lumOff val="0"/>
              <a:alphaOff val="0"/>
            </a:schemeClr>
          </a:fillRef>
          <a:effectRef idx="2">
            <a:schemeClr val="accent1">
              <a:hueOff val="0"/>
              <a:satOff val="0"/>
              <a:lumOff val="0"/>
              <a:alphaOff val="0"/>
            </a:schemeClr>
          </a:effectRef>
          <a:fontRef idx="minor">
            <a:schemeClr val="lt1"/>
          </a:fontRef>
        </xdr:style>
        <xdr:txBody>
          <a:bodyPr anchor="ctr"/>
          <a:lstStyle/>
          <a:p>
            <a:pPr algn="r"/>
            <a:r>
              <a:rPr lang="es-ES" sz="1000" b="0"/>
              <a:t>Inicio</a:t>
            </a:r>
          </a:p>
        </xdr:txBody>
      </xdr:sp>
    </xdr:grpSp>
    <xdr:clientData/>
  </xdr:twoCellAnchor>
</xdr:wsDr>
</file>

<file path=xl/drawings/drawing25.xml><?xml version="1.0" encoding="utf-8"?>
<xdr:wsDr xmlns:xdr="http://schemas.openxmlformats.org/drawingml/2006/spreadsheetDrawing" xmlns:a="http://schemas.openxmlformats.org/drawingml/2006/main">
  <xdr:twoCellAnchor>
    <xdr:from>
      <xdr:col>9</xdr:col>
      <xdr:colOff>351366</xdr:colOff>
      <xdr:row>1</xdr:row>
      <xdr:rowOff>33867</xdr:rowOff>
    </xdr:from>
    <xdr:to>
      <xdr:col>16</xdr:col>
      <xdr:colOff>110066</xdr:colOff>
      <xdr:row>11</xdr:row>
      <xdr:rowOff>97367</xdr:rowOff>
    </xdr:to>
    <xdr:graphicFrame macro="">
      <xdr:nvGraphicFramePr>
        <xdr:cNvPr id="2" name="Gráfico 1">
          <a:extLst>
            <a:ext uri="{FF2B5EF4-FFF2-40B4-BE49-F238E27FC236}">
              <a16:creationId xmlns:a16="http://schemas.microsoft.com/office/drawing/2014/main" id="{00000000-0008-0000-19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16</xdr:col>
      <xdr:colOff>677334</xdr:colOff>
      <xdr:row>3</xdr:row>
      <xdr:rowOff>169335</xdr:rowOff>
    </xdr:from>
    <xdr:to>
      <xdr:col>19</xdr:col>
      <xdr:colOff>1397001</xdr:colOff>
      <xdr:row>10</xdr:row>
      <xdr:rowOff>431801</xdr:rowOff>
    </xdr:to>
    <xdr:graphicFrame macro="">
      <xdr:nvGraphicFramePr>
        <xdr:cNvPr id="3" name="Gráfico 2">
          <a:extLst>
            <a:ext uri="{FF2B5EF4-FFF2-40B4-BE49-F238E27FC236}">
              <a16:creationId xmlns:a16="http://schemas.microsoft.com/office/drawing/2014/main" id="{00000000-0008-0000-1900-00000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xdr:col>
      <xdr:colOff>0</xdr:colOff>
      <xdr:row>22</xdr:row>
      <xdr:rowOff>0</xdr:rowOff>
    </xdr:from>
    <xdr:to>
      <xdr:col>4</xdr:col>
      <xdr:colOff>200918</xdr:colOff>
      <xdr:row>23</xdr:row>
      <xdr:rowOff>50799</xdr:rowOff>
    </xdr:to>
    <xdr:grpSp>
      <xdr:nvGrpSpPr>
        <xdr:cNvPr id="4" name="Agrupar 3">
          <a:hlinkClick xmlns:r="http://schemas.openxmlformats.org/officeDocument/2006/relationships" r:id="rId3"/>
          <a:extLst>
            <a:ext uri="{FF2B5EF4-FFF2-40B4-BE49-F238E27FC236}">
              <a16:creationId xmlns:a16="http://schemas.microsoft.com/office/drawing/2014/main" id="{00000000-0008-0000-1900-000004000000}"/>
            </a:ext>
          </a:extLst>
        </xdr:cNvPr>
        <xdr:cNvGrpSpPr/>
      </xdr:nvGrpSpPr>
      <xdr:grpSpPr>
        <a:xfrm>
          <a:off x="127000" y="12992100"/>
          <a:ext cx="810518" cy="393699"/>
          <a:chOff x="12324554" y="48477"/>
          <a:chExt cx="1453168" cy="813914"/>
        </a:xfrm>
      </xdr:grpSpPr>
      <xdr:sp macro="" textlink="">
        <xdr:nvSpPr>
          <xdr:cNvPr id="5" name="Rectángulo redondeado 4">
            <a:extLst>
              <a:ext uri="{FF2B5EF4-FFF2-40B4-BE49-F238E27FC236}">
                <a16:creationId xmlns:a16="http://schemas.microsoft.com/office/drawing/2014/main" id="{00000000-0008-0000-1900-000005000000}"/>
              </a:ext>
            </a:extLst>
          </xdr:cNvPr>
          <xdr:cNvSpPr/>
        </xdr:nvSpPr>
        <xdr:spPr>
          <a:xfrm flipH="1">
            <a:off x="12324554" y="48477"/>
            <a:ext cx="670483" cy="813914"/>
          </a:xfrm>
          <a:prstGeom prst="roundRect">
            <a:avLst>
              <a:gd name="adj" fmla="val 16670"/>
            </a:avLst>
          </a:prstGeom>
          <a:blipFill>
            <a:blip xmlns:r="http://schemas.openxmlformats.org/officeDocument/2006/relationships" r:embed="rId4">
              <a:grayscl/>
              <a:extLst>
                <a:ext uri="{28A0092B-C50C-407E-A947-70E740481C1C}">
                  <a14:useLocalDpi xmlns:a14="http://schemas.microsoft.com/office/drawing/2010/main" val="0"/>
                </a:ext>
              </a:extLst>
            </a:blip>
            <a:srcRect/>
            <a:stretch>
              <a:fillRect l="-1000" r="-1000"/>
            </a:stretch>
          </a:blipFill>
        </xdr:spPr>
        <xdr:style>
          <a:lnRef idx="0">
            <a:schemeClr val="lt1">
              <a:hueOff val="0"/>
              <a:satOff val="0"/>
              <a:lumOff val="0"/>
              <a:alphaOff val="0"/>
            </a:schemeClr>
          </a:lnRef>
          <a:fillRef idx="3">
            <a:scrgbClr r="0" g="0" b="0"/>
          </a:fillRef>
          <a:effectRef idx="2">
            <a:schemeClr val="accent1">
              <a:hueOff val="0"/>
              <a:satOff val="0"/>
              <a:lumOff val="0"/>
              <a:alphaOff val="0"/>
            </a:schemeClr>
          </a:effectRef>
          <a:fontRef idx="minor">
            <a:schemeClr val="lt1"/>
          </a:fontRef>
        </xdr:style>
        <xdr:txBody>
          <a:bodyPr/>
          <a:lstStyle/>
          <a:p>
            <a:pPr algn="r"/>
            <a:endParaRPr lang="es-ES"/>
          </a:p>
        </xdr:txBody>
      </xdr:sp>
      <xdr:sp macro="" textlink="">
        <xdr:nvSpPr>
          <xdr:cNvPr id="6" name="Rectángulo redondeado 5">
            <a:extLst>
              <a:ext uri="{FF2B5EF4-FFF2-40B4-BE49-F238E27FC236}">
                <a16:creationId xmlns:a16="http://schemas.microsoft.com/office/drawing/2014/main" id="{00000000-0008-0000-1900-000006000000}"/>
              </a:ext>
            </a:extLst>
          </xdr:cNvPr>
          <xdr:cNvSpPr/>
        </xdr:nvSpPr>
        <xdr:spPr>
          <a:xfrm>
            <a:off x="12953999" y="103311"/>
            <a:ext cx="823723" cy="675027"/>
          </a:xfrm>
          <a:prstGeom prst="roundRect">
            <a:avLst>
              <a:gd name="adj" fmla="val 16670"/>
            </a:avLst>
          </a:prstGeom>
          <a:solidFill>
            <a:schemeClr val="tx1"/>
          </a:solidFill>
        </xdr:spPr>
        <xdr:style>
          <a:lnRef idx="1">
            <a:schemeClr val="lt1">
              <a:hueOff val="0"/>
              <a:satOff val="0"/>
              <a:lumOff val="0"/>
              <a:alphaOff val="0"/>
            </a:schemeClr>
          </a:lnRef>
          <a:fillRef idx="3">
            <a:schemeClr val="accent1">
              <a:hueOff val="0"/>
              <a:satOff val="0"/>
              <a:lumOff val="0"/>
              <a:alphaOff val="0"/>
            </a:schemeClr>
          </a:fillRef>
          <a:effectRef idx="2">
            <a:schemeClr val="accent1">
              <a:hueOff val="0"/>
              <a:satOff val="0"/>
              <a:lumOff val="0"/>
              <a:alphaOff val="0"/>
            </a:schemeClr>
          </a:effectRef>
          <a:fontRef idx="minor">
            <a:schemeClr val="lt1"/>
          </a:fontRef>
        </xdr:style>
        <xdr:txBody>
          <a:bodyPr anchor="ctr"/>
          <a:lstStyle/>
          <a:p>
            <a:pPr algn="r"/>
            <a:r>
              <a:rPr lang="es-ES" sz="1000" b="0"/>
              <a:t>Inicio</a:t>
            </a:r>
          </a:p>
        </xdr:txBody>
      </xdr:sp>
    </xdr:grpSp>
    <xdr:clientData/>
  </xdr:twoCellAnchor>
</xdr:wsDr>
</file>

<file path=xl/drawings/drawing26.xml><?xml version="1.0" encoding="utf-8"?>
<xdr:wsDr xmlns:xdr="http://schemas.openxmlformats.org/drawingml/2006/spreadsheetDrawing" xmlns:a="http://schemas.openxmlformats.org/drawingml/2006/main">
  <xdr:twoCellAnchor>
    <xdr:from>
      <xdr:col>10</xdr:col>
      <xdr:colOff>304800</xdr:colOff>
      <xdr:row>1</xdr:row>
      <xdr:rowOff>284480</xdr:rowOff>
    </xdr:from>
    <xdr:to>
      <xdr:col>17</xdr:col>
      <xdr:colOff>254000</xdr:colOff>
      <xdr:row>11</xdr:row>
      <xdr:rowOff>419100</xdr:rowOff>
    </xdr:to>
    <xdr:graphicFrame macro="">
      <xdr:nvGraphicFramePr>
        <xdr:cNvPr id="2" name="Gráfico 1">
          <a:extLst>
            <a:ext uri="{FF2B5EF4-FFF2-40B4-BE49-F238E27FC236}">
              <a16:creationId xmlns:a16="http://schemas.microsoft.com/office/drawing/2014/main" id="{00000000-0008-0000-1A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16</xdr:col>
      <xdr:colOff>673100</xdr:colOff>
      <xdr:row>0</xdr:row>
      <xdr:rowOff>406400</xdr:rowOff>
    </xdr:from>
    <xdr:to>
      <xdr:col>22</xdr:col>
      <xdr:colOff>33020</xdr:colOff>
      <xdr:row>12</xdr:row>
      <xdr:rowOff>76200</xdr:rowOff>
    </xdr:to>
    <xdr:graphicFrame macro="">
      <xdr:nvGraphicFramePr>
        <xdr:cNvPr id="3" name="Gráfico 2">
          <a:extLst>
            <a:ext uri="{FF2B5EF4-FFF2-40B4-BE49-F238E27FC236}">
              <a16:creationId xmlns:a16="http://schemas.microsoft.com/office/drawing/2014/main" id="{00000000-0008-0000-1A00-00000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22</xdr:col>
      <xdr:colOff>114300</xdr:colOff>
      <xdr:row>0</xdr:row>
      <xdr:rowOff>203200</xdr:rowOff>
    </xdr:from>
    <xdr:to>
      <xdr:col>24</xdr:col>
      <xdr:colOff>264418</xdr:colOff>
      <xdr:row>1</xdr:row>
      <xdr:rowOff>118532</xdr:rowOff>
    </xdr:to>
    <xdr:grpSp>
      <xdr:nvGrpSpPr>
        <xdr:cNvPr id="4" name="Agrupar 3">
          <a:hlinkClick xmlns:r="http://schemas.openxmlformats.org/officeDocument/2006/relationships" r:id="rId3"/>
          <a:extLst>
            <a:ext uri="{FF2B5EF4-FFF2-40B4-BE49-F238E27FC236}">
              <a16:creationId xmlns:a16="http://schemas.microsoft.com/office/drawing/2014/main" id="{00000000-0008-0000-1A00-000004000000}"/>
            </a:ext>
          </a:extLst>
        </xdr:cNvPr>
        <xdr:cNvGrpSpPr/>
      </xdr:nvGrpSpPr>
      <xdr:grpSpPr>
        <a:xfrm>
          <a:off x="13957300" y="203200"/>
          <a:ext cx="835918" cy="397932"/>
          <a:chOff x="12324554" y="48477"/>
          <a:chExt cx="1453168" cy="813914"/>
        </a:xfrm>
      </xdr:grpSpPr>
      <xdr:sp macro="" textlink="">
        <xdr:nvSpPr>
          <xdr:cNvPr id="5" name="Rectángulo redondeado 4">
            <a:extLst>
              <a:ext uri="{FF2B5EF4-FFF2-40B4-BE49-F238E27FC236}">
                <a16:creationId xmlns:a16="http://schemas.microsoft.com/office/drawing/2014/main" id="{00000000-0008-0000-1A00-000005000000}"/>
              </a:ext>
            </a:extLst>
          </xdr:cNvPr>
          <xdr:cNvSpPr/>
        </xdr:nvSpPr>
        <xdr:spPr>
          <a:xfrm flipH="1">
            <a:off x="12324554" y="48477"/>
            <a:ext cx="670483" cy="813914"/>
          </a:xfrm>
          <a:prstGeom prst="roundRect">
            <a:avLst>
              <a:gd name="adj" fmla="val 16670"/>
            </a:avLst>
          </a:prstGeom>
          <a:blipFill>
            <a:blip xmlns:r="http://schemas.openxmlformats.org/officeDocument/2006/relationships" r:embed="rId4">
              <a:grayscl/>
              <a:extLst>
                <a:ext uri="{28A0092B-C50C-407E-A947-70E740481C1C}">
                  <a14:useLocalDpi xmlns:a14="http://schemas.microsoft.com/office/drawing/2010/main" val="0"/>
                </a:ext>
              </a:extLst>
            </a:blip>
            <a:srcRect/>
            <a:stretch>
              <a:fillRect l="-1000" r="-1000"/>
            </a:stretch>
          </a:blipFill>
        </xdr:spPr>
        <xdr:style>
          <a:lnRef idx="0">
            <a:schemeClr val="lt1">
              <a:hueOff val="0"/>
              <a:satOff val="0"/>
              <a:lumOff val="0"/>
              <a:alphaOff val="0"/>
            </a:schemeClr>
          </a:lnRef>
          <a:fillRef idx="3">
            <a:scrgbClr r="0" g="0" b="0"/>
          </a:fillRef>
          <a:effectRef idx="2">
            <a:schemeClr val="accent1">
              <a:hueOff val="0"/>
              <a:satOff val="0"/>
              <a:lumOff val="0"/>
              <a:alphaOff val="0"/>
            </a:schemeClr>
          </a:effectRef>
          <a:fontRef idx="minor">
            <a:schemeClr val="lt1"/>
          </a:fontRef>
        </xdr:style>
        <xdr:txBody>
          <a:bodyPr/>
          <a:lstStyle/>
          <a:p>
            <a:pPr algn="r"/>
            <a:endParaRPr lang="es-ES"/>
          </a:p>
        </xdr:txBody>
      </xdr:sp>
      <xdr:sp macro="" textlink="">
        <xdr:nvSpPr>
          <xdr:cNvPr id="6" name="Rectángulo redondeado 5">
            <a:extLst>
              <a:ext uri="{FF2B5EF4-FFF2-40B4-BE49-F238E27FC236}">
                <a16:creationId xmlns:a16="http://schemas.microsoft.com/office/drawing/2014/main" id="{00000000-0008-0000-1A00-000006000000}"/>
              </a:ext>
            </a:extLst>
          </xdr:cNvPr>
          <xdr:cNvSpPr/>
        </xdr:nvSpPr>
        <xdr:spPr>
          <a:xfrm>
            <a:off x="12953999" y="103311"/>
            <a:ext cx="823723" cy="675027"/>
          </a:xfrm>
          <a:prstGeom prst="roundRect">
            <a:avLst>
              <a:gd name="adj" fmla="val 16670"/>
            </a:avLst>
          </a:prstGeom>
          <a:solidFill>
            <a:schemeClr val="tx1"/>
          </a:solidFill>
        </xdr:spPr>
        <xdr:style>
          <a:lnRef idx="1">
            <a:schemeClr val="lt1">
              <a:hueOff val="0"/>
              <a:satOff val="0"/>
              <a:lumOff val="0"/>
              <a:alphaOff val="0"/>
            </a:schemeClr>
          </a:lnRef>
          <a:fillRef idx="3">
            <a:schemeClr val="accent1">
              <a:hueOff val="0"/>
              <a:satOff val="0"/>
              <a:lumOff val="0"/>
              <a:alphaOff val="0"/>
            </a:schemeClr>
          </a:fillRef>
          <a:effectRef idx="2">
            <a:schemeClr val="accent1">
              <a:hueOff val="0"/>
              <a:satOff val="0"/>
              <a:lumOff val="0"/>
              <a:alphaOff val="0"/>
            </a:schemeClr>
          </a:effectRef>
          <a:fontRef idx="minor">
            <a:schemeClr val="lt1"/>
          </a:fontRef>
        </xdr:style>
        <xdr:txBody>
          <a:bodyPr anchor="ctr"/>
          <a:lstStyle/>
          <a:p>
            <a:pPr algn="r"/>
            <a:r>
              <a:rPr lang="es-ES" sz="1000" b="0"/>
              <a:t>Inicio</a:t>
            </a:r>
          </a:p>
        </xdr:txBody>
      </xdr:sp>
    </xdr:grpSp>
    <xdr:clientData/>
  </xdr:twoCellAnchor>
  <xdr:twoCellAnchor>
    <xdr:from>
      <xdr:col>20</xdr:col>
      <xdr:colOff>584200</xdr:colOff>
      <xdr:row>175</xdr:row>
      <xdr:rowOff>12700</xdr:rowOff>
    </xdr:from>
    <xdr:to>
      <xdr:col>21</xdr:col>
      <xdr:colOff>658118</xdr:colOff>
      <xdr:row>177</xdr:row>
      <xdr:rowOff>55032</xdr:rowOff>
    </xdr:to>
    <xdr:grpSp>
      <xdr:nvGrpSpPr>
        <xdr:cNvPr id="7" name="Agrupar 6">
          <a:hlinkClick xmlns:r="http://schemas.openxmlformats.org/officeDocument/2006/relationships" r:id="rId3"/>
          <a:extLst>
            <a:ext uri="{FF2B5EF4-FFF2-40B4-BE49-F238E27FC236}">
              <a16:creationId xmlns:a16="http://schemas.microsoft.com/office/drawing/2014/main" id="{00000000-0008-0000-1A00-000007000000}"/>
            </a:ext>
          </a:extLst>
        </xdr:cNvPr>
        <xdr:cNvGrpSpPr/>
      </xdr:nvGrpSpPr>
      <xdr:grpSpPr>
        <a:xfrm>
          <a:off x="12985750" y="93160850"/>
          <a:ext cx="829568" cy="410632"/>
          <a:chOff x="12324554" y="48477"/>
          <a:chExt cx="1453168" cy="813914"/>
        </a:xfrm>
      </xdr:grpSpPr>
      <xdr:sp macro="" textlink="">
        <xdr:nvSpPr>
          <xdr:cNvPr id="8" name="Rectángulo redondeado 7">
            <a:extLst>
              <a:ext uri="{FF2B5EF4-FFF2-40B4-BE49-F238E27FC236}">
                <a16:creationId xmlns:a16="http://schemas.microsoft.com/office/drawing/2014/main" id="{00000000-0008-0000-1A00-000008000000}"/>
              </a:ext>
            </a:extLst>
          </xdr:cNvPr>
          <xdr:cNvSpPr/>
        </xdr:nvSpPr>
        <xdr:spPr>
          <a:xfrm flipH="1">
            <a:off x="12324554" y="48477"/>
            <a:ext cx="670483" cy="813914"/>
          </a:xfrm>
          <a:prstGeom prst="roundRect">
            <a:avLst>
              <a:gd name="adj" fmla="val 16670"/>
            </a:avLst>
          </a:prstGeom>
          <a:blipFill>
            <a:blip xmlns:r="http://schemas.openxmlformats.org/officeDocument/2006/relationships" r:embed="rId4">
              <a:grayscl/>
              <a:extLst>
                <a:ext uri="{28A0092B-C50C-407E-A947-70E740481C1C}">
                  <a14:useLocalDpi xmlns:a14="http://schemas.microsoft.com/office/drawing/2010/main" val="0"/>
                </a:ext>
              </a:extLst>
            </a:blip>
            <a:srcRect/>
            <a:stretch>
              <a:fillRect l="-1000" r="-1000"/>
            </a:stretch>
          </a:blipFill>
        </xdr:spPr>
        <xdr:style>
          <a:lnRef idx="0">
            <a:schemeClr val="lt1">
              <a:hueOff val="0"/>
              <a:satOff val="0"/>
              <a:lumOff val="0"/>
              <a:alphaOff val="0"/>
            </a:schemeClr>
          </a:lnRef>
          <a:fillRef idx="3">
            <a:scrgbClr r="0" g="0" b="0"/>
          </a:fillRef>
          <a:effectRef idx="2">
            <a:schemeClr val="accent1">
              <a:hueOff val="0"/>
              <a:satOff val="0"/>
              <a:lumOff val="0"/>
              <a:alphaOff val="0"/>
            </a:schemeClr>
          </a:effectRef>
          <a:fontRef idx="minor">
            <a:schemeClr val="lt1"/>
          </a:fontRef>
        </xdr:style>
        <xdr:txBody>
          <a:bodyPr/>
          <a:lstStyle/>
          <a:p>
            <a:pPr algn="r"/>
            <a:endParaRPr lang="es-ES"/>
          </a:p>
        </xdr:txBody>
      </xdr:sp>
      <xdr:sp macro="" textlink="">
        <xdr:nvSpPr>
          <xdr:cNvPr id="9" name="Rectángulo redondeado 8">
            <a:extLst>
              <a:ext uri="{FF2B5EF4-FFF2-40B4-BE49-F238E27FC236}">
                <a16:creationId xmlns:a16="http://schemas.microsoft.com/office/drawing/2014/main" id="{00000000-0008-0000-1A00-000009000000}"/>
              </a:ext>
            </a:extLst>
          </xdr:cNvPr>
          <xdr:cNvSpPr/>
        </xdr:nvSpPr>
        <xdr:spPr>
          <a:xfrm>
            <a:off x="12953999" y="103311"/>
            <a:ext cx="823723" cy="675027"/>
          </a:xfrm>
          <a:prstGeom prst="roundRect">
            <a:avLst>
              <a:gd name="adj" fmla="val 16670"/>
            </a:avLst>
          </a:prstGeom>
          <a:solidFill>
            <a:schemeClr val="tx1"/>
          </a:solidFill>
        </xdr:spPr>
        <xdr:style>
          <a:lnRef idx="1">
            <a:schemeClr val="lt1">
              <a:hueOff val="0"/>
              <a:satOff val="0"/>
              <a:lumOff val="0"/>
              <a:alphaOff val="0"/>
            </a:schemeClr>
          </a:lnRef>
          <a:fillRef idx="3">
            <a:schemeClr val="accent1">
              <a:hueOff val="0"/>
              <a:satOff val="0"/>
              <a:lumOff val="0"/>
              <a:alphaOff val="0"/>
            </a:schemeClr>
          </a:fillRef>
          <a:effectRef idx="2">
            <a:schemeClr val="accent1">
              <a:hueOff val="0"/>
              <a:satOff val="0"/>
              <a:lumOff val="0"/>
              <a:alphaOff val="0"/>
            </a:schemeClr>
          </a:effectRef>
          <a:fontRef idx="minor">
            <a:schemeClr val="lt1"/>
          </a:fontRef>
        </xdr:style>
        <xdr:txBody>
          <a:bodyPr anchor="ctr"/>
          <a:lstStyle/>
          <a:p>
            <a:pPr algn="r"/>
            <a:r>
              <a:rPr lang="es-ES" sz="1000" b="0"/>
              <a:t>Inicio</a:t>
            </a:r>
          </a:p>
        </xdr:txBody>
      </xdr:sp>
    </xdr:grpSp>
    <xdr:clientData/>
  </xdr:twoCellAnchor>
  <xdr:twoCellAnchor>
    <xdr:from>
      <xdr:col>22</xdr:col>
      <xdr:colOff>114300</xdr:colOff>
      <xdr:row>0</xdr:row>
      <xdr:rowOff>203200</xdr:rowOff>
    </xdr:from>
    <xdr:to>
      <xdr:col>24</xdr:col>
      <xdr:colOff>264418</xdr:colOff>
      <xdr:row>1</xdr:row>
      <xdr:rowOff>118532</xdr:rowOff>
    </xdr:to>
    <xdr:grpSp>
      <xdr:nvGrpSpPr>
        <xdr:cNvPr id="10" name="Agrupar 9">
          <a:hlinkClick xmlns:r="http://schemas.openxmlformats.org/officeDocument/2006/relationships" r:id="rId3"/>
          <a:extLst>
            <a:ext uri="{FF2B5EF4-FFF2-40B4-BE49-F238E27FC236}">
              <a16:creationId xmlns:a16="http://schemas.microsoft.com/office/drawing/2014/main" id="{00000000-0008-0000-1A00-00000A000000}"/>
            </a:ext>
          </a:extLst>
        </xdr:cNvPr>
        <xdr:cNvGrpSpPr/>
      </xdr:nvGrpSpPr>
      <xdr:grpSpPr>
        <a:xfrm>
          <a:off x="13957300" y="203200"/>
          <a:ext cx="835918" cy="397932"/>
          <a:chOff x="12324554" y="48477"/>
          <a:chExt cx="1453168" cy="813914"/>
        </a:xfrm>
      </xdr:grpSpPr>
      <xdr:sp macro="" textlink="">
        <xdr:nvSpPr>
          <xdr:cNvPr id="11" name="Rectángulo redondeado 10">
            <a:extLst>
              <a:ext uri="{FF2B5EF4-FFF2-40B4-BE49-F238E27FC236}">
                <a16:creationId xmlns:a16="http://schemas.microsoft.com/office/drawing/2014/main" id="{00000000-0008-0000-1A00-00000B000000}"/>
              </a:ext>
            </a:extLst>
          </xdr:cNvPr>
          <xdr:cNvSpPr/>
        </xdr:nvSpPr>
        <xdr:spPr>
          <a:xfrm flipH="1">
            <a:off x="12324554" y="48477"/>
            <a:ext cx="670483" cy="813914"/>
          </a:xfrm>
          <a:prstGeom prst="roundRect">
            <a:avLst>
              <a:gd name="adj" fmla="val 16670"/>
            </a:avLst>
          </a:prstGeom>
          <a:blipFill>
            <a:blip xmlns:r="http://schemas.openxmlformats.org/officeDocument/2006/relationships" r:embed="rId4">
              <a:grayscl/>
              <a:extLst>
                <a:ext uri="{28A0092B-C50C-407E-A947-70E740481C1C}">
                  <a14:useLocalDpi xmlns:a14="http://schemas.microsoft.com/office/drawing/2010/main" val="0"/>
                </a:ext>
              </a:extLst>
            </a:blip>
            <a:srcRect/>
            <a:stretch>
              <a:fillRect l="-1000" r="-1000"/>
            </a:stretch>
          </a:blipFill>
        </xdr:spPr>
        <xdr:style>
          <a:lnRef idx="0">
            <a:schemeClr val="lt1">
              <a:hueOff val="0"/>
              <a:satOff val="0"/>
              <a:lumOff val="0"/>
              <a:alphaOff val="0"/>
            </a:schemeClr>
          </a:lnRef>
          <a:fillRef idx="3">
            <a:scrgbClr r="0" g="0" b="0"/>
          </a:fillRef>
          <a:effectRef idx="2">
            <a:schemeClr val="accent1">
              <a:hueOff val="0"/>
              <a:satOff val="0"/>
              <a:lumOff val="0"/>
              <a:alphaOff val="0"/>
            </a:schemeClr>
          </a:effectRef>
          <a:fontRef idx="minor">
            <a:schemeClr val="lt1"/>
          </a:fontRef>
        </xdr:style>
        <xdr:txBody>
          <a:bodyPr/>
          <a:lstStyle/>
          <a:p>
            <a:pPr algn="r"/>
            <a:endParaRPr lang="es-ES"/>
          </a:p>
        </xdr:txBody>
      </xdr:sp>
      <xdr:sp macro="" textlink="">
        <xdr:nvSpPr>
          <xdr:cNvPr id="12" name="Rectángulo redondeado 11">
            <a:extLst>
              <a:ext uri="{FF2B5EF4-FFF2-40B4-BE49-F238E27FC236}">
                <a16:creationId xmlns:a16="http://schemas.microsoft.com/office/drawing/2014/main" id="{00000000-0008-0000-1A00-00000C000000}"/>
              </a:ext>
            </a:extLst>
          </xdr:cNvPr>
          <xdr:cNvSpPr/>
        </xdr:nvSpPr>
        <xdr:spPr>
          <a:xfrm>
            <a:off x="12953999" y="103311"/>
            <a:ext cx="823723" cy="675027"/>
          </a:xfrm>
          <a:prstGeom prst="roundRect">
            <a:avLst>
              <a:gd name="adj" fmla="val 16670"/>
            </a:avLst>
          </a:prstGeom>
          <a:solidFill>
            <a:schemeClr val="tx1"/>
          </a:solidFill>
        </xdr:spPr>
        <xdr:style>
          <a:lnRef idx="1">
            <a:schemeClr val="lt1">
              <a:hueOff val="0"/>
              <a:satOff val="0"/>
              <a:lumOff val="0"/>
              <a:alphaOff val="0"/>
            </a:schemeClr>
          </a:lnRef>
          <a:fillRef idx="3">
            <a:schemeClr val="accent1">
              <a:hueOff val="0"/>
              <a:satOff val="0"/>
              <a:lumOff val="0"/>
              <a:alphaOff val="0"/>
            </a:schemeClr>
          </a:fillRef>
          <a:effectRef idx="2">
            <a:schemeClr val="accent1">
              <a:hueOff val="0"/>
              <a:satOff val="0"/>
              <a:lumOff val="0"/>
              <a:alphaOff val="0"/>
            </a:schemeClr>
          </a:effectRef>
          <a:fontRef idx="minor">
            <a:schemeClr val="lt1"/>
          </a:fontRef>
        </xdr:style>
        <xdr:txBody>
          <a:bodyPr anchor="ctr"/>
          <a:lstStyle/>
          <a:p>
            <a:pPr algn="r"/>
            <a:r>
              <a:rPr lang="es-ES" sz="1000" b="0"/>
              <a:t>Inicio</a:t>
            </a:r>
          </a:p>
        </xdr:txBody>
      </xdr:sp>
    </xdr:grpSp>
    <xdr:clientData/>
  </xdr:twoCellAnchor>
</xdr:wsDr>
</file>

<file path=xl/drawings/drawing27.xml><?xml version="1.0" encoding="utf-8"?>
<xdr:wsDr xmlns:xdr="http://schemas.openxmlformats.org/drawingml/2006/spreadsheetDrawing" xmlns:a="http://schemas.openxmlformats.org/drawingml/2006/main">
  <xdr:twoCellAnchor>
    <xdr:from>
      <xdr:col>1</xdr:col>
      <xdr:colOff>0</xdr:colOff>
      <xdr:row>37</xdr:row>
      <xdr:rowOff>0</xdr:rowOff>
    </xdr:from>
    <xdr:to>
      <xdr:col>1</xdr:col>
      <xdr:colOff>899418</xdr:colOff>
      <xdr:row>39</xdr:row>
      <xdr:rowOff>38099</xdr:rowOff>
    </xdr:to>
    <xdr:grpSp>
      <xdr:nvGrpSpPr>
        <xdr:cNvPr id="2" name="Agrupar 1">
          <a:hlinkClick xmlns:r="http://schemas.openxmlformats.org/officeDocument/2006/relationships" r:id="rId1"/>
          <a:extLst>
            <a:ext uri="{FF2B5EF4-FFF2-40B4-BE49-F238E27FC236}">
              <a16:creationId xmlns:a16="http://schemas.microsoft.com/office/drawing/2014/main" id="{00000000-0008-0000-1C00-000002000000}"/>
            </a:ext>
          </a:extLst>
        </xdr:cNvPr>
        <xdr:cNvGrpSpPr/>
      </xdr:nvGrpSpPr>
      <xdr:grpSpPr>
        <a:xfrm>
          <a:off x="309880" y="36916360"/>
          <a:ext cx="899418" cy="403859"/>
          <a:chOff x="12324554" y="48477"/>
          <a:chExt cx="1453168" cy="813914"/>
        </a:xfrm>
      </xdr:grpSpPr>
      <xdr:sp macro="" textlink="">
        <xdr:nvSpPr>
          <xdr:cNvPr id="3" name="Rectángulo redondeado 2">
            <a:extLst>
              <a:ext uri="{FF2B5EF4-FFF2-40B4-BE49-F238E27FC236}">
                <a16:creationId xmlns:a16="http://schemas.microsoft.com/office/drawing/2014/main" id="{00000000-0008-0000-1C00-000003000000}"/>
              </a:ext>
            </a:extLst>
          </xdr:cNvPr>
          <xdr:cNvSpPr/>
        </xdr:nvSpPr>
        <xdr:spPr>
          <a:xfrm flipH="1">
            <a:off x="12324554" y="48477"/>
            <a:ext cx="670483" cy="813914"/>
          </a:xfrm>
          <a:prstGeom prst="roundRect">
            <a:avLst>
              <a:gd name="adj" fmla="val 16670"/>
            </a:avLst>
          </a:prstGeom>
          <a:blipFill>
            <a:blip xmlns:r="http://schemas.openxmlformats.org/officeDocument/2006/relationships" r:embed="rId2">
              <a:grayscl/>
              <a:extLst>
                <a:ext uri="{28A0092B-C50C-407E-A947-70E740481C1C}">
                  <a14:useLocalDpi xmlns:a14="http://schemas.microsoft.com/office/drawing/2010/main" val="0"/>
                </a:ext>
              </a:extLst>
            </a:blip>
            <a:srcRect/>
            <a:stretch>
              <a:fillRect l="-1000" r="-1000"/>
            </a:stretch>
          </a:blipFill>
        </xdr:spPr>
        <xdr:style>
          <a:lnRef idx="0">
            <a:schemeClr val="lt1">
              <a:hueOff val="0"/>
              <a:satOff val="0"/>
              <a:lumOff val="0"/>
              <a:alphaOff val="0"/>
            </a:schemeClr>
          </a:lnRef>
          <a:fillRef idx="3">
            <a:scrgbClr r="0" g="0" b="0"/>
          </a:fillRef>
          <a:effectRef idx="2">
            <a:schemeClr val="accent1">
              <a:hueOff val="0"/>
              <a:satOff val="0"/>
              <a:lumOff val="0"/>
              <a:alphaOff val="0"/>
            </a:schemeClr>
          </a:effectRef>
          <a:fontRef idx="minor">
            <a:schemeClr val="lt1"/>
          </a:fontRef>
        </xdr:style>
        <xdr:txBody>
          <a:bodyPr/>
          <a:lstStyle/>
          <a:p>
            <a:pPr algn="r"/>
            <a:endParaRPr lang="es-ES"/>
          </a:p>
        </xdr:txBody>
      </xdr:sp>
      <xdr:sp macro="" textlink="">
        <xdr:nvSpPr>
          <xdr:cNvPr id="4" name="Rectángulo redondeado 3">
            <a:extLst>
              <a:ext uri="{FF2B5EF4-FFF2-40B4-BE49-F238E27FC236}">
                <a16:creationId xmlns:a16="http://schemas.microsoft.com/office/drawing/2014/main" id="{00000000-0008-0000-1C00-000004000000}"/>
              </a:ext>
            </a:extLst>
          </xdr:cNvPr>
          <xdr:cNvSpPr/>
        </xdr:nvSpPr>
        <xdr:spPr>
          <a:xfrm>
            <a:off x="12953999" y="103311"/>
            <a:ext cx="823723" cy="675027"/>
          </a:xfrm>
          <a:prstGeom prst="roundRect">
            <a:avLst>
              <a:gd name="adj" fmla="val 16670"/>
            </a:avLst>
          </a:prstGeom>
          <a:solidFill>
            <a:schemeClr val="tx1"/>
          </a:solidFill>
        </xdr:spPr>
        <xdr:style>
          <a:lnRef idx="1">
            <a:schemeClr val="lt1">
              <a:hueOff val="0"/>
              <a:satOff val="0"/>
              <a:lumOff val="0"/>
              <a:alphaOff val="0"/>
            </a:schemeClr>
          </a:lnRef>
          <a:fillRef idx="3">
            <a:schemeClr val="accent1">
              <a:hueOff val="0"/>
              <a:satOff val="0"/>
              <a:lumOff val="0"/>
              <a:alphaOff val="0"/>
            </a:schemeClr>
          </a:fillRef>
          <a:effectRef idx="2">
            <a:schemeClr val="accent1">
              <a:hueOff val="0"/>
              <a:satOff val="0"/>
              <a:lumOff val="0"/>
              <a:alphaOff val="0"/>
            </a:schemeClr>
          </a:effectRef>
          <a:fontRef idx="minor">
            <a:schemeClr val="lt1"/>
          </a:fontRef>
        </xdr:style>
        <xdr:txBody>
          <a:bodyPr anchor="ctr"/>
          <a:lstStyle/>
          <a:p>
            <a:pPr algn="r"/>
            <a:r>
              <a:rPr lang="es-ES" sz="1000" b="0"/>
              <a:t>Inicio</a:t>
            </a:r>
          </a:p>
        </xdr:txBody>
      </xdr:sp>
    </xdr:grpSp>
    <xdr:clientData/>
  </xdr:twoCellAnchor>
</xdr:wsDr>
</file>

<file path=xl/drawings/drawing28.xml><?xml version="1.0" encoding="utf-8"?>
<xdr:wsDr xmlns:xdr="http://schemas.openxmlformats.org/drawingml/2006/spreadsheetDrawing" xmlns:a="http://schemas.openxmlformats.org/drawingml/2006/main">
  <xdr:twoCellAnchor>
    <xdr:from>
      <xdr:col>24</xdr:col>
      <xdr:colOff>165100</xdr:colOff>
      <xdr:row>19</xdr:row>
      <xdr:rowOff>1968500</xdr:rowOff>
    </xdr:from>
    <xdr:to>
      <xdr:col>25</xdr:col>
      <xdr:colOff>152400</xdr:colOff>
      <xdr:row>20</xdr:row>
      <xdr:rowOff>12699</xdr:rowOff>
    </xdr:to>
    <xdr:grpSp>
      <xdr:nvGrpSpPr>
        <xdr:cNvPr id="2" name="Agrupar 1">
          <a:hlinkClick xmlns:r="http://schemas.openxmlformats.org/officeDocument/2006/relationships" r:id="rId1"/>
          <a:extLst>
            <a:ext uri="{FF2B5EF4-FFF2-40B4-BE49-F238E27FC236}">
              <a16:creationId xmlns:a16="http://schemas.microsoft.com/office/drawing/2014/main" id="{00000000-0008-0000-1D00-000002000000}"/>
            </a:ext>
          </a:extLst>
        </xdr:cNvPr>
        <xdr:cNvGrpSpPr/>
      </xdr:nvGrpSpPr>
      <xdr:grpSpPr>
        <a:xfrm>
          <a:off x="14160500" y="10007600"/>
          <a:ext cx="812800" cy="393699"/>
          <a:chOff x="12324554" y="48477"/>
          <a:chExt cx="1453168" cy="813914"/>
        </a:xfrm>
      </xdr:grpSpPr>
      <xdr:sp macro="" textlink="">
        <xdr:nvSpPr>
          <xdr:cNvPr id="3" name="Rectángulo redondeado 2">
            <a:extLst>
              <a:ext uri="{FF2B5EF4-FFF2-40B4-BE49-F238E27FC236}">
                <a16:creationId xmlns:a16="http://schemas.microsoft.com/office/drawing/2014/main" id="{00000000-0008-0000-1D00-000003000000}"/>
              </a:ext>
            </a:extLst>
          </xdr:cNvPr>
          <xdr:cNvSpPr/>
        </xdr:nvSpPr>
        <xdr:spPr>
          <a:xfrm flipH="1">
            <a:off x="12324554" y="48477"/>
            <a:ext cx="670483" cy="813914"/>
          </a:xfrm>
          <a:prstGeom prst="roundRect">
            <a:avLst>
              <a:gd name="adj" fmla="val 16670"/>
            </a:avLst>
          </a:prstGeom>
          <a:blipFill>
            <a:blip xmlns:r="http://schemas.openxmlformats.org/officeDocument/2006/relationships" r:embed="rId2">
              <a:grayscl/>
              <a:extLst>
                <a:ext uri="{28A0092B-C50C-407E-A947-70E740481C1C}">
                  <a14:useLocalDpi xmlns:a14="http://schemas.microsoft.com/office/drawing/2010/main" val="0"/>
                </a:ext>
              </a:extLst>
            </a:blip>
            <a:srcRect/>
            <a:stretch>
              <a:fillRect l="-1000" r="-1000"/>
            </a:stretch>
          </a:blipFill>
        </xdr:spPr>
        <xdr:style>
          <a:lnRef idx="0">
            <a:schemeClr val="lt1">
              <a:hueOff val="0"/>
              <a:satOff val="0"/>
              <a:lumOff val="0"/>
              <a:alphaOff val="0"/>
            </a:schemeClr>
          </a:lnRef>
          <a:fillRef idx="3">
            <a:scrgbClr r="0" g="0" b="0"/>
          </a:fillRef>
          <a:effectRef idx="2">
            <a:schemeClr val="accent1">
              <a:hueOff val="0"/>
              <a:satOff val="0"/>
              <a:lumOff val="0"/>
              <a:alphaOff val="0"/>
            </a:schemeClr>
          </a:effectRef>
          <a:fontRef idx="minor">
            <a:schemeClr val="lt1"/>
          </a:fontRef>
        </xdr:style>
        <xdr:txBody>
          <a:bodyPr/>
          <a:lstStyle/>
          <a:p>
            <a:pPr algn="r"/>
            <a:endParaRPr lang="es-ES"/>
          </a:p>
        </xdr:txBody>
      </xdr:sp>
      <xdr:sp macro="" textlink="">
        <xdr:nvSpPr>
          <xdr:cNvPr id="4" name="Rectángulo redondeado 3">
            <a:extLst>
              <a:ext uri="{FF2B5EF4-FFF2-40B4-BE49-F238E27FC236}">
                <a16:creationId xmlns:a16="http://schemas.microsoft.com/office/drawing/2014/main" id="{00000000-0008-0000-1D00-000004000000}"/>
              </a:ext>
            </a:extLst>
          </xdr:cNvPr>
          <xdr:cNvSpPr/>
        </xdr:nvSpPr>
        <xdr:spPr>
          <a:xfrm>
            <a:off x="12953999" y="103311"/>
            <a:ext cx="823723" cy="675027"/>
          </a:xfrm>
          <a:prstGeom prst="roundRect">
            <a:avLst>
              <a:gd name="adj" fmla="val 16670"/>
            </a:avLst>
          </a:prstGeom>
          <a:solidFill>
            <a:schemeClr val="tx1"/>
          </a:solidFill>
        </xdr:spPr>
        <xdr:style>
          <a:lnRef idx="1">
            <a:schemeClr val="lt1">
              <a:hueOff val="0"/>
              <a:satOff val="0"/>
              <a:lumOff val="0"/>
              <a:alphaOff val="0"/>
            </a:schemeClr>
          </a:lnRef>
          <a:fillRef idx="3">
            <a:schemeClr val="accent1">
              <a:hueOff val="0"/>
              <a:satOff val="0"/>
              <a:lumOff val="0"/>
              <a:alphaOff val="0"/>
            </a:schemeClr>
          </a:fillRef>
          <a:effectRef idx="2">
            <a:schemeClr val="accent1">
              <a:hueOff val="0"/>
              <a:satOff val="0"/>
              <a:lumOff val="0"/>
              <a:alphaOff val="0"/>
            </a:schemeClr>
          </a:effectRef>
          <a:fontRef idx="minor">
            <a:schemeClr val="lt1"/>
          </a:fontRef>
        </xdr:style>
        <xdr:txBody>
          <a:bodyPr anchor="ctr"/>
          <a:lstStyle/>
          <a:p>
            <a:pPr algn="r"/>
            <a:r>
              <a:rPr lang="es-ES" sz="1000" b="0"/>
              <a:t>Inicio</a:t>
            </a:r>
          </a:p>
        </xdr:txBody>
      </xdr:sp>
    </xdr:grpSp>
    <xdr:clientData/>
  </xdr:twoCellAnchor>
  <xdr:twoCellAnchor>
    <xdr:from>
      <xdr:col>2</xdr:col>
      <xdr:colOff>88900</xdr:colOff>
      <xdr:row>1</xdr:row>
      <xdr:rowOff>50800</xdr:rowOff>
    </xdr:from>
    <xdr:to>
      <xdr:col>8</xdr:col>
      <xdr:colOff>1092200</xdr:colOff>
      <xdr:row>8</xdr:row>
      <xdr:rowOff>134620</xdr:rowOff>
    </xdr:to>
    <xdr:graphicFrame macro="">
      <xdr:nvGraphicFramePr>
        <xdr:cNvPr id="5" name="Gráfico 4">
          <a:extLst>
            <a:ext uri="{FF2B5EF4-FFF2-40B4-BE49-F238E27FC236}">
              <a16:creationId xmlns:a16="http://schemas.microsoft.com/office/drawing/2014/main" id="{00000000-0008-0000-1D00-000005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14</xdr:col>
      <xdr:colOff>520700</xdr:colOff>
      <xdr:row>15</xdr:row>
      <xdr:rowOff>292100</xdr:rowOff>
    </xdr:from>
    <xdr:to>
      <xdr:col>23</xdr:col>
      <xdr:colOff>393700</xdr:colOff>
      <xdr:row>19</xdr:row>
      <xdr:rowOff>2273300</xdr:rowOff>
    </xdr:to>
    <xdr:graphicFrame macro="">
      <xdr:nvGraphicFramePr>
        <xdr:cNvPr id="6" name="Gráfico 5">
          <a:extLst>
            <a:ext uri="{FF2B5EF4-FFF2-40B4-BE49-F238E27FC236}">
              <a16:creationId xmlns:a16="http://schemas.microsoft.com/office/drawing/2014/main" id="{00000000-0008-0000-1D00-000006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29.xml><?xml version="1.0" encoding="utf-8"?>
<xdr:wsDr xmlns:xdr="http://schemas.openxmlformats.org/drawingml/2006/spreadsheetDrawing" xmlns:a="http://schemas.openxmlformats.org/drawingml/2006/main">
  <xdr:twoCellAnchor>
    <xdr:from>
      <xdr:col>6</xdr:col>
      <xdr:colOff>254000</xdr:colOff>
      <xdr:row>6</xdr:row>
      <xdr:rowOff>25400</xdr:rowOff>
    </xdr:from>
    <xdr:to>
      <xdr:col>11</xdr:col>
      <xdr:colOff>635000</xdr:colOff>
      <xdr:row>23</xdr:row>
      <xdr:rowOff>208492</xdr:rowOff>
    </xdr:to>
    <xdr:graphicFrame macro="">
      <xdr:nvGraphicFramePr>
        <xdr:cNvPr id="2" name="Gráfico 1">
          <a:extLst>
            <a:ext uri="{FF2B5EF4-FFF2-40B4-BE49-F238E27FC236}">
              <a16:creationId xmlns:a16="http://schemas.microsoft.com/office/drawing/2014/main" id="{00000000-0008-0000-21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17</xdr:col>
      <xdr:colOff>292100</xdr:colOff>
      <xdr:row>5</xdr:row>
      <xdr:rowOff>50800</xdr:rowOff>
    </xdr:from>
    <xdr:to>
      <xdr:col>22</xdr:col>
      <xdr:colOff>673100</xdr:colOff>
      <xdr:row>23</xdr:row>
      <xdr:rowOff>17992</xdr:rowOff>
    </xdr:to>
    <xdr:graphicFrame macro="">
      <xdr:nvGraphicFramePr>
        <xdr:cNvPr id="3" name="Gráfico 2">
          <a:extLst>
            <a:ext uri="{FF2B5EF4-FFF2-40B4-BE49-F238E27FC236}">
              <a16:creationId xmlns:a16="http://schemas.microsoft.com/office/drawing/2014/main" id="{00000000-0008-0000-2100-00000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30</xdr:col>
      <xdr:colOff>241300</xdr:colOff>
      <xdr:row>8</xdr:row>
      <xdr:rowOff>114300</xdr:rowOff>
    </xdr:from>
    <xdr:to>
      <xdr:col>33</xdr:col>
      <xdr:colOff>215900</xdr:colOff>
      <xdr:row>26</xdr:row>
      <xdr:rowOff>81492</xdr:rowOff>
    </xdr:to>
    <xdr:graphicFrame macro="">
      <xdr:nvGraphicFramePr>
        <xdr:cNvPr id="4" name="Gráfico 3">
          <a:extLst>
            <a:ext uri="{FF2B5EF4-FFF2-40B4-BE49-F238E27FC236}">
              <a16:creationId xmlns:a16="http://schemas.microsoft.com/office/drawing/2014/main" id="{00000000-0008-0000-2100-000004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30</xdr:col>
      <xdr:colOff>177800</xdr:colOff>
      <xdr:row>23</xdr:row>
      <xdr:rowOff>127000</xdr:rowOff>
    </xdr:from>
    <xdr:to>
      <xdr:col>33</xdr:col>
      <xdr:colOff>152400</xdr:colOff>
      <xdr:row>42</xdr:row>
      <xdr:rowOff>68792</xdr:rowOff>
    </xdr:to>
    <xdr:graphicFrame macro="">
      <xdr:nvGraphicFramePr>
        <xdr:cNvPr id="5" name="Gráfico 4">
          <a:extLst>
            <a:ext uri="{FF2B5EF4-FFF2-40B4-BE49-F238E27FC236}">
              <a16:creationId xmlns:a16="http://schemas.microsoft.com/office/drawing/2014/main" id="{00000000-0008-0000-2100-000005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37</xdr:col>
      <xdr:colOff>546100</xdr:colOff>
      <xdr:row>13</xdr:row>
      <xdr:rowOff>50800</xdr:rowOff>
    </xdr:from>
    <xdr:to>
      <xdr:col>40</xdr:col>
      <xdr:colOff>520700</xdr:colOff>
      <xdr:row>31</xdr:row>
      <xdr:rowOff>17992</xdr:rowOff>
    </xdr:to>
    <xdr:graphicFrame macro="">
      <xdr:nvGraphicFramePr>
        <xdr:cNvPr id="6" name="Gráfico 5">
          <a:extLst>
            <a:ext uri="{FF2B5EF4-FFF2-40B4-BE49-F238E27FC236}">
              <a16:creationId xmlns:a16="http://schemas.microsoft.com/office/drawing/2014/main" id="{00000000-0008-0000-2100-000006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wsDr>
</file>

<file path=xl/drawings/drawing30.xml><?xml version="1.0" encoding="utf-8"?>
<xdr:wsDr xmlns:xdr="http://schemas.openxmlformats.org/drawingml/2006/spreadsheetDrawing" xmlns:a="http://schemas.openxmlformats.org/drawingml/2006/main">
  <xdr:twoCellAnchor>
    <xdr:from>
      <xdr:col>1</xdr:col>
      <xdr:colOff>84665</xdr:colOff>
      <xdr:row>0</xdr:row>
      <xdr:rowOff>237067</xdr:rowOff>
    </xdr:from>
    <xdr:to>
      <xdr:col>9</xdr:col>
      <xdr:colOff>33866</xdr:colOff>
      <xdr:row>13</xdr:row>
      <xdr:rowOff>0</xdr:rowOff>
    </xdr:to>
    <xdr:graphicFrame macro="">
      <xdr:nvGraphicFramePr>
        <xdr:cNvPr id="2" name="Gráfico 1">
          <a:extLst>
            <a:ext uri="{FF2B5EF4-FFF2-40B4-BE49-F238E27FC236}">
              <a16:creationId xmlns:a16="http://schemas.microsoft.com/office/drawing/2014/main" id="{00000000-0008-0000-23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oneCellAnchor>
    <xdr:from>
      <xdr:col>5</xdr:col>
      <xdr:colOff>270939</xdr:colOff>
      <xdr:row>6</xdr:row>
      <xdr:rowOff>186269</xdr:rowOff>
    </xdr:from>
    <xdr:ext cx="2106441" cy="523220"/>
    <xdr:sp macro="" textlink="">
      <xdr:nvSpPr>
        <xdr:cNvPr id="3" name="CuadroTexto 2">
          <a:extLst>
            <a:ext uri="{FF2B5EF4-FFF2-40B4-BE49-F238E27FC236}">
              <a16:creationId xmlns:a16="http://schemas.microsoft.com/office/drawing/2014/main" id="{00000000-0008-0000-2300-000003000000}"/>
            </a:ext>
          </a:extLst>
        </xdr:cNvPr>
        <xdr:cNvSpPr txBox="1"/>
      </xdr:nvSpPr>
      <xdr:spPr>
        <a:xfrm>
          <a:off x="1553639" y="2396069"/>
          <a:ext cx="2106441" cy="52322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s-ES" sz="2800" b="1">
              <a:solidFill>
                <a:schemeClr val="tx1"/>
              </a:solidFill>
            </a:rPr>
            <a:t>SECTORES</a:t>
          </a:r>
        </a:p>
      </xdr:txBody>
    </xdr:sp>
    <xdr:clientData/>
  </xdr:oneCellAnchor>
  <xdr:twoCellAnchor>
    <xdr:from>
      <xdr:col>8</xdr:col>
      <xdr:colOff>491062</xdr:colOff>
      <xdr:row>2</xdr:row>
      <xdr:rowOff>101601</xdr:rowOff>
    </xdr:from>
    <xdr:to>
      <xdr:col>15</xdr:col>
      <xdr:colOff>626531</xdr:colOff>
      <xdr:row>13</xdr:row>
      <xdr:rowOff>254001</xdr:rowOff>
    </xdr:to>
    <xdr:graphicFrame macro="">
      <xdr:nvGraphicFramePr>
        <xdr:cNvPr id="4" name="Gráfico 3">
          <a:extLst>
            <a:ext uri="{FF2B5EF4-FFF2-40B4-BE49-F238E27FC236}">
              <a16:creationId xmlns:a16="http://schemas.microsoft.com/office/drawing/2014/main" id="{00000000-0008-0000-2300-000004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oneCellAnchor>
    <xdr:from>
      <xdr:col>10</xdr:col>
      <xdr:colOff>220137</xdr:colOff>
      <xdr:row>7</xdr:row>
      <xdr:rowOff>101602</xdr:rowOff>
    </xdr:from>
    <xdr:ext cx="1119079" cy="430887"/>
    <xdr:sp macro="" textlink="">
      <xdr:nvSpPr>
        <xdr:cNvPr id="5" name="CuadroTexto 4">
          <a:extLst>
            <a:ext uri="{FF2B5EF4-FFF2-40B4-BE49-F238E27FC236}">
              <a16:creationId xmlns:a16="http://schemas.microsoft.com/office/drawing/2014/main" id="{00000000-0008-0000-2300-000005000000}"/>
            </a:ext>
          </a:extLst>
        </xdr:cNvPr>
        <xdr:cNvSpPr txBox="1"/>
      </xdr:nvSpPr>
      <xdr:spPr>
        <a:xfrm>
          <a:off x="6604004" y="2709335"/>
          <a:ext cx="1119079" cy="43088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s-ES" sz="2200" b="1">
              <a:solidFill>
                <a:srgbClr val="000000"/>
              </a:solidFill>
            </a:rPr>
            <a:t>ROLES</a:t>
          </a:r>
        </a:p>
      </xdr:txBody>
    </xdr:sp>
    <xdr:clientData/>
  </xdr:oneCellAnchor>
  <xdr:twoCellAnchor>
    <xdr:from>
      <xdr:col>15</xdr:col>
      <xdr:colOff>84666</xdr:colOff>
      <xdr:row>1</xdr:row>
      <xdr:rowOff>321734</xdr:rowOff>
    </xdr:from>
    <xdr:to>
      <xdr:col>18</xdr:col>
      <xdr:colOff>423332</xdr:colOff>
      <xdr:row>13</xdr:row>
      <xdr:rowOff>169334</xdr:rowOff>
    </xdr:to>
    <xdr:graphicFrame macro="">
      <xdr:nvGraphicFramePr>
        <xdr:cNvPr id="6" name="Gráfico 5">
          <a:extLst>
            <a:ext uri="{FF2B5EF4-FFF2-40B4-BE49-F238E27FC236}">
              <a16:creationId xmlns:a16="http://schemas.microsoft.com/office/drawing/2014/main" id="{00000000-0008-0000-2300-000006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17</xdr:col>
      <xdr:colOff>812800</xdr:colOff>
      <xdr:row>1</xdr:row>
      <xdr:rowOff>118535</xdr:rowOff>
    </xdr:from>
    <xdr:to>
      <xdr:col>24</xdr:col>
      <xdr:colOff>558800</xdr:colOff>
      <xdr:row>13</xdr:row>
      <xdr:rowOff>84669</xdr:rowOff>
    </xdr:to>
    <xdr:graphicFrame macro="">
      <xdr:nvGraphicFramePr>
        <xdr:cNvPr id="7" name="Gráfico 6">
          <a:extLst>
            <a:ext uri="{FF2B5EF4-FFF2-40B4-BE49-F238E27FC236}">
              <a16:creationId xmlns:a16="http://schemas.microsoft.com/office/drawing/2014/main" id="{00000000-0008-0000-2300-000007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oneCellAnchor>
    <xdr:from>
      <xdr:col>15</xdr:col>
      <xdr:colOff>1557872</xdr:colOff>
      <xdr:row>7</xdr:row>
      <xdr:rowOff>135468</xdr:rowOff>
    </xdr:from>
    <xdr:ext cx="1747807" cy="430887"/>
    <xdr:sp macro="" textlink="">
      <xdr:nvSpPr>
        <xdr:cNvPr id="8" name="CuadroTexto 7">
          <a:extLst>
            <a:ext uri="{FF2B5EF4-FFF2-40B4-BE49-F238E27FC236}">
              <a16:creationId xmlns:a16="http://schemas.microsoft.com/office/drawing/2014/main" id="{00000000-0008-0000-2300-000008000000}"/>
            </a:ext>
          </a:extLst>
        </xdr:cNvPr>
        <xdr:cNvSpPr txBox="1"/>
      </xdr:nvSpPr>
      <xdr:spPr>
        <a:xfrm>
          <a:off x="10244672" y="2713568"/>
          <a:ext cx="1747807" cy="43088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s-ES" sz="2200" b="1">
              <a:solidFill>
                <a:srgbClr val="000000"/>
              </a:solidFill>
            </a:rPr>
            <a:t>RECURSOS</a:t>
          </a:r>
        </a:p>
      </xdr:txBody>
    </xdr:sp>
    <xdr:clientData/>
  </xdr:oneCellAnchor>
  <xdr:oneCellAnchor>
    <xdr:from>
      <xdr:col>18</xdr:col>
      <xdr:colOff>694272</xdr:colOff>
      <xdr:row>7</xdr:row>
      <xdr:rowOff>33867</xdr:rowOff>
    </xdr:from>
    <xdr:ext cx="1835509" cy="400110"/>
    <xdr:sp macro="" textlink="">
      <xdr:nvSpPr>
        <xdr:cNvPr id="9" name="CuadroTexto 8">
          <a:extLst>
            <a:ext uri="{FF2B5EF4-FFF2-40B4-BE49-F238E27FC236}">
              <a16:creationId xmlns:a16="http://schemas.microsoft.com/office/drawing/2014/main" id="{00000000-0008-0000-2300-000009000000}"/>
            </a:ext>
          </a:extLst>
        </xdr:cNvPr>
        <xdr:cNvSpPr txBox="1"/>
      </xdr:nvSpPr>
      <xdr:spPr>
        <a:xfrm>
          <a:off x="14143572" y="2611967"/>
          <a:ext cx="1835509" cy="40011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s-ES" sz="2000" b="1">
              <a:solidFill>
                <a:srgbClr val="000000"/>
              </a:solidFill>
            </a:rPr>
            <a:t>RELACIONES</a:t>
          </a:r>
        </a:p>
      </xdr:txBody>
    </xdr:sp>
    <xdr:clientData/>
  </xdr:oneCellAnchor>
  <xdr:twoCellAnchor editAs="oneCell">
    <xdr:from>
      <xdr:col>19</xdr:col>
      <xdr:colOff>1236134</xdr:colOff>
      <xdr:row>1</xdr:row>
      <xdr:rowOff>50800</xdr:rowOff>
    </xdr:from>
    <xdr:to>
      <xdr:col>23</xdr:col>
      <xdr:colOff>1</xdr:colOff>
      <xdr:row>3</xdr:row>
      <xdr:rowOff>32809</xdr:rowOff>
    </xdr:to>
    <xdr:pic>
      <xdr:nvPicPr>
        <xdr:cNvPr id="10" name="image1.png">
          <a:extLst>
            <a:ext uri="{FF2B5EF4-FFF2-40B4-BE49-F238E27FC236}">
              <a16:creationId xmlns:a16="http://schemas.microsoft.com/office/drawing/2014/main" id="{00000000-0008-0000-2300-00000A000000}"/>
            </a:ext>
          </a:extLst>
        </xdr:cNvPr>
        <xdr:cNvPicPr/>
      </xdr:nvPicPr>
      <xdr:blipFill>
        <a:blip xmlns:r="http://schemas.openxmlformats.org/officeDocument/2006/relationships" r:embed="rId5">
          <a:duotone>
            <a:schemeClr val="bg2">
              <a:shade val="45000"/>
              <a:satMod val="135000"/>
            </a:schemeClr>
            <a:prstClr val="white"/>
          </a:duotone>
        </a:blip>
        <a:srcRect/>
        <a:stretch>
          <a:fillRect/>
        </a:stretch>
      </xdr:blipFill>
      <xdr:spPr>
        <a:xfrm>
          <a:off x="16120534" y="431800"/>
          <a:ext cx="846667" cy="705909"/>
        </a:xfrm>
        <a:prstGeom prst="rect">
          <a:avLst/>
        </a:prstGeom>
        <a:ln/>
      </xdr:spPr>
    </xdr:pic>
    <xdr:clientData/>
  </xdr:twoCellAnchor>
</xdr:wsDr>
</file>

<file path=xl/drawings/drawing31.xml><?xml version="1.0" encoding="utf-8"?>
<xdr:wsDr xmlns:xdr="http://schemas.openxmlformats.org/drawingml/2006/spreadsheetDrawing" xmlns:a="http://schemas.openxmlformats.org/drawingml/2006/main">
  <xdr:twoCellAnchor editAs="oneCell">
    <xdr:from>
      <xdr:col>1</xdr:col>
      <xdr:colOff>38100</xdr:colOff>
      <xdr:row>0</xdr:row>
      <xdr:rowOff>0</xdr:rowOff>
    </xdr:from>
    <xdr:to>
      <xdr:col>3</xdr:col>
      <xdr:colOff>2070100</xdr:colOff>
      <xdr:row>4</xdr:row>
      <xdr:rowOff>79880</xdr:rowOff>
    </xdr:to>
    <xdr:pic>
      <xdr:nvPicPr>
        <xdr:cNvPr id="2" name="Picture 1" descr="Resultado de imagen para logo usaid">
          <a:extLst>
            <a:ext uri="{FF2B5EF4-FFF2-40B4-BE49-F238E27FC236}">
              <a16:creationId xmlns:a16="http://schemas.microsoft.com/office/drawing/2014/main" id="{00000000-0008-0000-24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0"/>
          <a:ext cx="3111500" cy="1159380"/>
        </a:xfrm>
        <a:prstGeom prst="rect">
          <a:avLst/>
        </a:prstGeom>
        <a:noFill/>
        <a:extLst>
          <a:ext uri="{909E8E84-426E-40dd-AFC4-6F175D3DCCD1}">
            <a14:hiddenFill xmlns:a14="http://schemas.microsoft.com/office/drawing/2010/main" xmlns="">
              <a:solidFill>
                <a:srgbClr val="FFFFFF"/>
              </a:solidFill>
            </a14:hiddenFill>
          </a:ext>
        </a:extLst>
      </xdr:spPr>
    </xdr:pic>
    <xdr:clientData/>
  </xdr:twoCellAnchor>
  <xdr:twoCellAnchor>
    <xdr:from>
      <xdr:col>6</xdr:col>
      <xdr:colOff>8132112</xdr:colOff>
      <xdr:row>60</xdr:row>
      <xdr:rowOff>38100</xdr:rowOff>
    </xdr:from>
    <xdr:to>
      <xdr:col>8</xdr:col>
      <xdr:colOff>1830</xdr:colOff>
      <xdr:row>62</xdr:row>
      <xdr:rowOff>50799</xdr:rowOff>
    </xdr:to>
    <xdr:grpSp>
      <xdr:nvGrpSpPr>
        <xdr:cNvPr id="3" name="Agrupar 2">
          <a:hlinkClick xmlns:r="http://schemas.openxmlformats.org/officeDocument/2006/relationships" r:id="rId2"/>
          <a:extLst>
            <a:ext uri="{FF2B5EF4-FFF2-40B4-BE49-F238E27FC236}">
              <a16:creationId xmlns:a16="http://schemas.microsoft.com/office/drawing/2014/main" id="{00000000-0008-0000-2400-000003000000}"/>
            </a:ext>
          </a:extLst>
        </xdr:cNvPr>
        <xdr:cNvGrpSpPr/>
      </xdr:nvGrpSpPr>
      <xdr:grpSpPr>
        <a:xfrm>
          <a:off x="7871762" y="16808450"/>
          <a:ext cx="804168" cy="406399"/>
          <a:chOff x="12324554" y="48477"/>
          <a:chExt cx="1453168" cy="813914"/>
        </a:xfrm>
      </xdr:grpSpPr>
      <xdr:sp macro="" textlink="">
        <xdr:nvSpPr>
          <xdr:cNvPr id="4" name="Rectángulo redondeado 3">
            <a:extLst>
              <a:ext uri="{FF2B5EF4-FFF2-40B4-BE49-F238E27FC236}">
                <a16:creationId xmlns:a16="http://schemas.microsoft.com/office/drawing/2014/main" id="{00000000-0008-0000-2400-000004000000}"/>
              </a:ext>
            </a:extLst>
          </xdr:cNvPr>
          <xdr:cNvSpPr/>
        </xdr:nvSpPr>
        <xdr:spPr>
          <a:xfrm flipH="1">
            <a:off x="12324554" y="48477"/>
            <a:ext cx="670483" cy="813914"/>
          </a:xfrm>
          <a:prstGeom prst="roundRect">
            <a:avLst>
              <a:gd name="adj" fmla="val 16670"/>
            </a:avLst>
          </a:prstGeom>
          <a:blipFill>
            <a:blip xmlns:r="http://schemas.openxmlformats.org/officeDocument/2006/relationships" r:embed="rId3">
              <a:grayscl/>
              <a:extLst>
                <a:ext uri="{28A0092B-C50C-407E-A947-70E740481C1C}">
                  <a14:useLocalDpi xmlns:a14="http://schemas.microsoft.com/office/drawing/2010/main" val="0"/>
                </a:ext>
              </a:extLst>
            </a:blip>
            <a:srcRect/>
            <a:stretch>
              <a:fillRect l="-1000" r="-1000"/>
            </a:stretch>
          </a:blipFill>
        </xdr:spPr>
        <xdr:style>
          <a:lnRef idx="0">
            <a:schemeClr val="lt1">
              <a:hueOff val="0"/>
              <a:satOff val="0"/>
              <a:lumOff val="0"/>
              <a:alphaOff val="0"/>
            </a:schemeClr>
          </a:lnRef>
          <a:fillRef idx="3">
            <a:scrgbClr r="0" g="0" b="0"/>
          </a:fillRef>
          <a:effectRef idx="2">
            <a:schemeClr val="accent1">
              <a:hueOff val="0"/>
              <a:satOff val="0"/>
              <a:lumOff val="0"/>
              <a:alphaOff val="0"/>
            </a:schemeClr>
          </a:effectRef>
          <a:fontRef idx="minor">
            <a:schemeClr val="lt1"/>
          </a:fontRef>
        </xdr:style>
        <xdr:txBody>
          <a:bodyPr/>
          <a:lstStyle/>
          <a:p>
            <a:pPr algn="r"/>
            <a:endParaRPr lang="es-ES"/>
          </a:p>
        </xdr:txBody>
      </xdr:sp>
      <xdr:sp macro="" textlink="">
        <xdr:nvSpPr>
          <xdr:cNvPr id="5" name="Rectángulo redondeado 4">
            <a:extLst>
              <a:ext uri="{FF2B5EF4-FFF2-40B4-BE49-F238E27FC236}">
                <a16:creationId xmlns:a16="http://schemas.microsoft.com/office/drawing/2014/main" id="{00000000-0008-0000-2400-000005000000}"/>
              </a:ext>
            </a:extLst>
          </xdr:cNvPr>
          <xdr:cNvSpPr/>
        </xdr:nvSpPr>
        <xdr:spPr>
          <a:xfrm>
            <a:off x="12953999" y="103311"/>
            <a:ext cx="823723" cy="675027"/>
          </a:xfrm>
          <a:prstGeom prst="roundRect">
            <a:avLst>
              <a:gd name="adj" fmla="val 16670"/>
            </a:avLst>
          </a:prstGeom>
          <a:solidFill>
            <a:schemeClr val="tx1"/>
          </a:solidFill>
        </xdr:spPr>
        <xdr:style>
          <a:lnRef idx="1">
            <a:schemeClr val="lt1">
              <a:hueOff val="0"/>
              <a:satOff val="0"/>
              <a:lumOff val="0"/>
              <a:alphaOff val="0"/>
            </a:schemeClr>
          </a:lnRef>
          <a:fillRef idx="3">
            <a:schemeClr val="accent1">
              <a:hueOff val="0"/>
              <a:satOff val="0"/>
              <a:lumOff val="0"/>
              <a:alphaOff val="0"/>
            </a:schemeClr>
          </a:fillRef>
          <a:effectRef idx="2">
            <a:schemeClr val="accent1">
              <a:hueOff val="0"/>
              <a:satOff val="0"/>
              <a:lumOff val="0"/>
              <a:alphaOff val="0"/>
            </a:schemeClr>
          </a:effectRef>
          <a:fontRef idx="minor">
            <a:schemeClr val="lt1"/>
          </a:fontRef>
        </xdr:style>
        <xdr:txBody>
          <a:bodyPr anchor="ctr"/>
          <a:lstStyle/>
          <a:p>
            <a:pPr algn="r"/>
            <a:r>
              <a:rPr lang="es-ES" sz="1000" b="0"/>
              <a:t>Inicio</a:t>
            </a:r>
          </a:p>
        </xdr:txBody>
      </xdr:sp>
    </xdr:grpSp>
    <xdr:clientData/>
  </xdr:twoCellAnchor>
  <xdr:twoCellAnchor>
    <xdr:from>
      <xdr:col>8</xdr:col>
      <xdr:colOff>12700</xdr:colOff>
      <xdr:row>0</xdr:row>
      <xdr:rowOff>25400</xdr:rowOff>
    </xdr:from>
    <xdr:to>
      <xdr:col>9</xdr:col>
      <xdr:colOff>73918</xdr:colOff>
      <xdr:row>2</xdr:row>
      <xdr:rowOff>63499</xdr:rowOff>
    </xdr:to>
    <xdr:grpSp>
      <xdr:nvGrpSpPr>
        <xdr:cNvPr id="6" name="Agrupar 5">
          <a:hlinkClick xmlns:r="http://schemas.openxmlformats.org/officeDocument/2006/relationships" r:id="rId4"/>
          <a:extLst>
            <a:ext uri="{FF2B5EF4-FFF2-40B4-BE49-F238E27FC236}">
              <a16:creationId xmlns:a16="http://schemas.microsoft.com/office/drawing/2014/main" id="{00000000-0008-0000-2400-000006000000}"/>
            </a:ext>
          </a:extLst>
        </xdr:cNvPr>
        <xdr:cNvGrpSpPr/>
      </xdr:nvGrpSpPr>
      <xdr:grpSpPr>
        <a:xfrm>
          <a:off x="8686800" y="25400"/>
          <a:ext cx="829568" cy="406399"/>
          <a:chOff x="12324554" y="48477"/>
          <a:chExt cx="1453168" cy="813914"/>
        </a:xfrm>
      </xdr:grpSpPr>
      <xdr:sp macro="" textlink="">
        <xdr:nvSpPr>
          <xdr:cNvPr id="7" name="Rectángulo redondeado 6">
            <a:extLst>
              <a:ext uri="{FF2B5EF4-FFF2-40B4-BE49-F238E27FC236}">
                <a16:creationId xmlns:a16="http://schemas.microsoft.com/office/drawing/2014/main" id="{00000000-0008-0000-2400-000007000000}"/>
              </a:ext>
            </a:extLst>
          </xdr:cNvPr>
          <xdr:cNvSpPr/>
        </xdr:nvSpPr>
        <xdr:spPr>
          <a:xfrm flipH="1">
            <a:off x="12324554" y="48477"/>
            <a:ext cx="670483" cy="813914"/>
          </a:xfrm>
          <a:prstGeom prst="roundRect">
            <a:avLst>
              <a:gd name="adj" fmla="val 16670"/>
            </a:avLst>
          </a:prstGeom>
          <a:blipFill>
            <a:blip xmlns:r="http://schemas.openxmlformats.org/officeDocument/2006/relationships" r:embed="rId3">
              <a:grayscl/>
              <a:extLst>
                <a:ext uri="{28A0092B-C50C-407E-A947-70E740481C1C}">
                  <a14:useLocalDpi xmlns:a14="http://schemas.microsoft.com/office/drawing/2010/main" val="0"/>
                </a:ext>
              </a:extLst>
            </a:blip>
            <a:srcRect/>
            <a:stretch>
              <a:fillRect l="-1000" r="-1000"/>
            </a:stretch>
          </a:blipFill>
        </xdr:spPr>
        <xdr:style>
          <a:lnRef idx="0">
            <a:schemeClr val="lt1">
              <a:hueOff val="0"/>
              <a:satOff val="0"/>
              <a:lumOff val="0"/>
              <a:alphaOff val="0"/>
            </a:schemeClr>
          </a:lnRef>
          <a:fillRef idx="3">
            <a:scrgbClr r="0" g="0" b="0"/>
          </a:fillRef>
          <a:effectRef idx="2">
            <a:schemeClr val="accent1">
              <a:hueOff val="0"/>
              <a:satOff val="0"/>
              <a:lumOff val="0"/>
              <a:alphaOff val="0"/>
            </a:schemeClr>
          </a:effectRef>
          <a:fontRef idx="minor">
            <a:schemeClr val="lt1"/>
          </a:fontRef>
        </xdr:style>
        <xdr:txBody>
          <a:bodyPr/>
          <a:lstStyle/>
          <a:p>
            <a:pPr algn="r"/>
            <a:endParaRPr lang="es-ES"/>
          </a:p>
        </xdr:txBody>
      </xdr:sp>
      <xdr:sp macro="" textlink="">
        <xdr:nvSpPr>
          <xdr:cNvPr id="8" name="Rectángulo redondeado 7">
            <a:extLst>
              <a:ext uri="{FF2B5EF4-FFF2-40B4-BE49-F238E27FC236}">
                <a16:creationId xmlns:a16="http://schemas.microsoft.com/office/drawing/2014/main" id="{00000000-0008-0000-2400-000008000000}"/>
              </a:ext>
            </a:extLst>
          </xdr:cNvPr>
          <xdr:cNvSpPr/>
        </xdr:nvSpPr>
        <xdr:spPr>
          <a:xfrm>
            <a:off x="12953999" y="103311"/>
            <a:ext cx="823723" cy="675027"/>
          </a:xfrm>
          <a:prstGeom prst="roundRect">
            <a:avLst>
              <a:gd name="adj" fmla="val 16670"/>
            </a:avLst>
          </a:prstGeom>
          <a:solidFill>
            <a:schemeClr val="tx1"/>
          </a:solidFill>
        </xdr:spPr>
        <xdr:style>
          <a:lnRef idx="1">
            <a:schemeClr val="lt1">
              <a:hueOff val="0"/>
              <a:satOff val="0"/>
              <a:lumOff val="0"/>
              <a:alphaOff val="0"/>
            </a:schemeClr>
          </a:lnRef>
          <a:fillRef idx="3">
            <a:schemeClr val="accent1">
              <a:hueOff val="0"/>
              <a:satOff val="0"/>
              <a:lumOff val="0"/>
              <a:alphaOff val="0"/>
            </a:schemeClr>
          </a:fillRef>
          <a:effectRef idx="2">
            <a:schemeClr val="accent1">
              <a:hueOff val="0"/>
              <a:satOff val="0"/>
              <a:lumOff val="0"/>
              <a:alphaOff val="0"/>
            </a:schemeClr>
          </a:effectRef>
          <a:fontRef idx="minor">
            <a:schemeClr val="lt1"/>
          </a:fontRef>
        </xdr:style>
        <xdr:txBody>
          <a:bodyPr anchor="ctr"/>
          <a:lstStyle/>
          <a:p>
            <a:pPr algn="r"/>
            <a:r>
              <a:rPr lang="es-ES" sz="1000" b="0"/>
              <a:t>Inicio</a:t>
            </a:r>
          </a:p>
        </xdr:txBody>
      </xdr:sp>
    </xdr:grpSp>
    <xdr:clientData/>
  </xdr:twoCellAnchor>
</xdr:wsDr>
</file>

<file path=xl/drawings/drawing32.xml><?xml version="1.0" encoding="utf-8"?>
<xdr:wsDr xmlns:xdr="http://schemas.openxmlformats.org/drawingml/2006/spreadsheetDrawing" xmlns:a="http://schemas.openxmlformats.org/drawingml/2006/main">
  <xdr:twoCellAnchor editAs="oneCell">
    <xdr:from>
      <xdr:col>15</xdr:col>
      <xdr:colOff>183445</xdr:colOff>
      <xdr:row>3</xdr:row>
      <xdr:rowOff>522111</xdr:rowOff>
    </xdr:from>
    <xdr:to>
      <xdr:col>22</xdr:col>
      <xdr:colOff>465668</xdr:colOff>
      <xdr:row>17</xdr:row>
      <xdr:rowOff>508000</xdr:rowOff>
    </xdr:to>
    <xdr:pic>
      <xdr:nvPicPr>
        <xdr:cNvPr id="2" name="Imagen 1">
          <a:extLst>
            <a:ext uri="{FF2B5EF4-FFF2-40B4-BE49-F238E27FC236}">
              <a16:creationId xmlns:a16="http://schemas.microsoft.com/office/drawing/2014/main" id="{00000000-0008-0000-2500-000002000000}"/>
            </a:ext>
          </a:extLst>
        </xdr:cNvPr>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8184445" y="1157111"/>
          <a:ext cx="7851423" cy="6712655"/>
        </a:xfrm>
        <a:prstGeom prst="rect">
          <a:avLst/>
        </a:prstGeom>
      </xdr:spPr>
    </xdr:pic>
    <xdr:clientData/>
  </xdr:twoCellAnchor>
  <xdr:twoCellAnchor editAs="oneCell">
    <xdr:from>
      <xdr:col>10</xdr:col>
      <xdr:colOff>84668</xdr:colOff>
      <xdr:row>15</xdr:row>
      <xdr:rowOff>155221</xdr:rowOff>
    </xdr:from>
    <xdr:to>
      <xdr:col>11</xdr:col>
      <xdr:colOff>860313</xdr:colOff>
      <xdr:row>16</xdr:row>
      <xdr:rowOff>651144</xdr:rowOff>
    </xdr:to>
    <xdr:pic>
      <xdr:nvPicPr>
        <xdr:cNvPr id="3" name="Imagen 2">
          <a:extLst>
            <a:ext uri="{FF2B5EF4-FFF2-40B4-BE49-F238E27FC236}">
              <a16:creationId xmlns:a16="http://schemas.microsoft.com/office/drawing/2014/main" id="{00000000-0008-0000-2500-000003000000}"/>
            </a:ext>
          </a:extLst>
        </xdr:cNvPr>
        <xdr:cNvPicPr>
          <a:picLocks noChangeAspect="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1473" r="-1"/>
        <a:stretch/>
      </xdr:blipFill>
      <xdr:spPr bwMode="auto">
        <a:xfrm>
          <a:off x="6104468" y="6213121"/>
          <a:ext cx="1372545" cy="1054723"/>
        </a:xfrm>
        <a:prstGeom prst="rect">
          <a:avLst/>
        </a:prstGeom>
        <a:ln>
          <a:noFill/>
        </a:ln>
        <a:extLst>
          <a:ext uri="{53640926-AAD7-44d8-BBD7-CCE9431645EC}">
            <a14:shadowObscured xmlns:a14="http://schemas.microsoft.com/office/drawing/2010/main" xmlns=""/>
          </a:ext>
        </a:extLst>
      </xdr:spPr>
    </xdr:pic>
    <xdr:clientData/>
  </xdr:twoCellAnchor>
  <xdr:twoCellAnchor editAs="oneCell">
    <xdr:from>
      <xdr:col>6</xdr:col>
      <xdr:colOff>14111</xdr:colOff>
      <xdr:row>18</xdr:row>
      <xdr:rowOff>28223</xdr:rowOff>
    </xdr:from>
    <xdr:to>
      <xdr:col>7</xdr:col>
      <xdr:colOff>444710</xdr:colOff>
      <xdr:row>20</xdr:row>
      <xdr:rowOff>197557</xdr:rowOff>
    </xdr:to>
    <xdr:pic>
      <xdr:nvPicPr>
        <xdr:cNvPr id="4" name="Imagen 3">
          <a:extLst>
            <a:ext uri="{FF2B5EF4-FFF2-40B4-BE49-F238E27FC236}">
              <a16:creationId xmlns:a16="http://schemas.microsoft.com/office/drawing/2014/main" id="{00000000-0008-0000-2500-000004000000}"/>
            </a:ext>
          </a:extLst>
        </xdr:cNvPr>
        <xdr:cNvPicPr/>
      </xdr:nvPicPr>
      <xdr:blipFill rotWithShape="1">
        <a:blip xmlns:r="http://schemas.openxmlformats.org/officeDocument/2006/relationships" r:embed="rId3">
          <a:extLst>
            <a:ext uri="{28A0092B-C50C-407E-A947-70E740481C1C}">
              <a14:useLocalDpi xmlns:a14="http://schemas.microsoft.com/office/drawing/2010/main" val="0"/>
            </a:ext>
          </a:extLst>
        </a:blip>
        <a:srcRect l="65200" t="30880" r="6485" b="-1"/>
        <a:stretch/>
      </xdr:blipFill>
      <xdr:spPr bwMode="auto">
        <a:xfrm>
          <a:off x="3328811" y="8346723"/>
          <a:ext cx="506799" cy="982133"/>
        </a:xfrm>
        <a:prstGeom prst="rect">
          <a:avLst/>
        </a:prstGeom>
        <a:ln>
          <a:noFill/>
        </a:ln>
        <a:extLst>
          <a:ext uri="{53640926-AAD7-44d8-BBD7-CCE9431645EC}">
            <a14:shadowObscured xmlns:a14="http://schemas.microsoft.com/office/drawing/2010/main" xmlns=""/>
          </a:ext>
        </a:extLst>
      </xdr:spPr>
    </xdr:pic>
    <xdr:clientData/>
  </xdr:twoCellAnchor>
  <xdr:twoCellAnchor>
    <xdr:from>
      <xdr:col>18</xdr:col>
      <xdr:colOff>1199447</xdr:colOff>
      <xdr:row>17</xdr:row>
      <xdr:rowOff>888999</xdr:rowOff>
    </xdr:from>
    <xdr:to>
      <xdr:col>19</xdr:col>
      <xdr:colOff>903115</xdr:colOff>
      <xdr:row>20</xdr:row>
      <xdr:rowOff>84666</xdr:rowOff>
    </xdr:to>
    <xdr:grpSp>
      <xdr:nvGrpSpPr>
        <xdr:cNvPr id="5" name="Grupo 104">
          <a:extLst>
            <a:ext uri="{FF2B5EF4-FFF2-40B4-BE49-F238E27FC236}">
              <a16:creationId xmlns:a16="http://schemas.microsoft.com/office/drawing/2014/main" id="{00000000-0008-0000-2500-000005000000}"/>
            </a:ext>
          </a:extLst>
        </xdr:cNvPr>
        <xdr:cNvGrpSpPr/>
      </xdr:nvGrpSpPr>
      <xdr:grpSpPr>
        <a:xfrm>
          <a:off x="12671780" y="8779932"/>
          <a:ext cx="1016002" cy="1049867"/>
          <a:chOff x="979714" y="0"/>
          <a:chExt cx="971550" cy="847973"/>
        </a:xfrm>
      </xdr:grpSpPr>
      <xdr:pic>
        <xdr:nvPicPr>
          <xdr:cNvPr id="6" name="Imagen 5">
            <a:extLst>
              <a:ext uri="{FF2B5EF4-FFF2-40B4-BE49-F238E27FC236}">
                <a16:creationId xmlns:a16="http://schemas.microsoft.com/office/drawing/2014/main" id="{00000000-0008-0000-2500-000006000000}"/>
              </a:ext>
            </a:extLst>
          </xdr:cNvPr>
          <xdr:cNvPicPr>
            <a:picLocks noChangeAspect="1"/>
          </xdr:cNvPicPr>
        </xdr:nvPicPr>
        <xdr:blipFill>
          <a:blip xmlns:r="http://schemas.openxmlformats.org/officeDocument/2006/relationships" r:embed="rId4" cstate="print">
            <a:duotone>
              <a:schemeClr val="accent6">
                <a:shade val="45000"/>
                <a:satMod val="135000"/>
              </a:schemeClr>
              <a:prstClr val="white"/>
            </a:duotone>
            <a:extLst>
              <a:ext uri="{28A0092B-C50C-407E-A947-70E740481C1C}">
                <a14:useLocalDpi xmlns:a14="http://schemas.microsoft.com/office/drawing/2010/main" val="0"/>
              </a:ext>
            </a:extLst>
          </a:blip>
          <a:stretch>
            <a:fillRect/>
          </a:stretch>
        </xdr:blipFill>
        <xdr:spPr>
          <a:xfrm>
            <a:off x="1440996" y="253093"/>
            <a:ext cx="236220" cy="220345"/>
          </a:xfrm>
          <a:prstGeom prst="rect">
            <a:avLst/>
          </a:prstGeom>
        </xdr:spPr>
      </xdr:pic>
      <xdr:pic>
        <xdr:nvPicPr>
          <xdr:cNvPr id="7" name="Imagen 6">
            <a:extLst>
              <a:ext uri="{FF2B5EF4-FFF2-40B4-BE49-F238E27FC236}">
                <a16:creationId xmlns:a16="http://schemas.microsoft.com/office/drawing/2014/main" id="{00000000-0008-0000-2500-000007000000}"/>
              </a:ext>
            </a:extLst>
          </xdr:cNvPr>
          <xdr:cNvPicPr>
            <a:picLocks noChangeAspect="1"/>
          </xdr:cNvPicPr>
        </xdr:nvPicPr>
        <xdr:blipFill>
          <a:blip xmlns:r="http://schemas.openxmlformats.org/officeDocument/2006/relationships" r:embed="rId5" cstate="print">
            <a:extLst>
              <a:ext uri="{BEBA8EAE-BF5A-486C-A8C5-ECC9F3942E4B}">
                <a14:imgProps xmlns:a14="http://schemas.microsoft.com/office/drawing/2010/main">
                  <a14:imgLayer r:embed="rId6">
                    <a14:imgEffect>
                      <a14:saturation sat="33000"/>
                    </a14:imgEffect>
                  </a14:imgLayer>
                </a14:imgProps>
              </a:ext>
              <a:ext uri="{28A0092B-C50C-407E-A947-70E740481C1C}">
                <a14:useLocalDpi xmlns:a14="http://schemas.microsoft.com/office/drawing/2010/main" val="0"/>
              </a:ext>
            </a:extLst>
          </a:blip>
          <a:stretch>
            <a:fillRect/>
          </a:stretch>
        </xdr:blipFill>
        <xdr:spPr>
          <a:xfrm>
            <a:off x="1153457" y="636518"/>
            <a:ext cx="226060" cy="211455"/>
          </a:xfrm>
          <a:prstGeom prst="rect">
            <a:avLst/>
          </a:prstGeom>
        </xdr:spPr>
      </xdr:pic>
      <xdr:grpSp>
        <xdr:nvGrpSpPr>
          <xdr:cNvPr id="8" name="Grupo 70">
            <a:extLst>
              <a:ext uri="{FF2B5EF4-FFF2-40B4-BE49-F238E27FC236}">
                <a16:creationId xmlns:a16="http://schemas.microsoft.com/office/drawing/2014/main" id="{00000000-0008-0000-2500-000008000000}"/>
              </a:ext>
            </a:extLst>
          </xdr:cNvPr>
          <xdr:cNvGrpSpPr/>
        </xdr:nvGrpSpPr>
        <xdr:grpSpPr>
          <a:xfrm>
            <a:off x="979714" y="0"/>
            <a:ext cx="971550" cy="667895"/>
            <a:chOff x="0" y="0"/>
            <a:chExt cx="930275" cy="725623"/>
          </a:xfrm>
        </xdr:grpSpPr>
        <xdr:grpSp>
          <xdr:nvGrpSpPr>
            <xdr:cNvPr id="9" name="Grupo 43">
              <a:extLst>
                <a:ext uri="{FF2B5EF4-FFF2-40B4-BE49-F238E27FC236}">
                  <a16:creationId xmlns:a16="http://schemas.microsoft.com/office/drawing/2014/main" id="{00000000-0008-0000-2500-000009000000}"/>
                </a:ext>
              </a:extLst>
            </xdr:cNvPr>
            <xdr:cNvGrpSpPr/>
          </xdr:nvGrpSpPr>
          <xdr:grpSpPr>
            <a:xfrm>
              <a:off x="0" y="198120"/>
              <a:ext cx="464821" cy="527503"/>
              <a:chOff x="0" y="0"/>
              <a:chExt cx="464821" cy="527503"/>
            </a:xfrm>
          </xdr:grpSpPr>
          <xdr:cxnSp macro="">
            <xdr:nvCxnSpPr>
              <xdr:cNvPr id="12" name="Conector recto 11">
                <a:extLst>
                  <a:ext uri="{FF2B5EF4-FFF2-40B4-BE49-F238E27FC236}">
                    <a16:creationId xmlns:a16="http://schemas.microsoft.com/office/drawing/2014/main" id="{00000000-0008-0000-2500-00000C000000}"/>
                  </a:ext>
                </a:extLst>
              </xdr:cNvPr>
              <xdr:cNvCxnSpPr/>
            </xdr:nvCxnSpPr>
            <xdr:spPr>
              <a:xfrm flipH="1" flipV="1">
                <a:off x="228600" y="106680"/>
                <a:ext cx="205740" cy="71120"/>
              </a:xfrm>
              <a:prstGeom prst="line">
                <a:avLst/>
              </a:prstGeom>
            </xdr:spPr>
            <xdr:style>
              <a:lnRef idx="1">
                <a:schemeClr val="accent1"/>
              </a:lnRef>
              <a:fillRef idx="0">
                <a:schemeClr val="accent1"/>
              </a:fillRef>
              <a:effectRef idx="0">
                <a:schemeClr val="accent1"/>
              </a:effectRef>
              <a:fontRef idx="minor">
                <a:schemeClr val="tx1"/>
              </a:fontRef>
            </xdr:style>
          </xdr:cxnSp>
          <xdr:pic>
            <xdr:nvPicPr>
              <xdr:cNvPr id="13" name="Imagen 12">
                <a:extLst>
                  <a:ext uri="{FF2B5EF4-FFF2-40B4-BE49-F238E27FC236}">
                    <a16:creationId xmlns:a16="http://schemas.microsoft.com/office/drawing/2014/main" id="{00000000-0008-0000-2500-00000D000000}"/>
                  </a:ext>
                </a:extLst>
              </xdr:cNvPr>
              <xdr:cNvPicPr>
                <a:picLocks noChangeAspect="1"/>
              </xdr:cNvPicPr>
            </xdr:nvPicPr>
            <xdr:blipFill>
              <a:blip xmlns:r="http://schemas.openxmlformats.org/officeDocument/2006/relationships" r:embed="rId7" cstate="print">
                <a:extLst>
                  <a:ext uri="{BEBA8EAE-BF5A-486C-A8C5-ECC9F3942E4B}">
                    <a14:imgProps xmlns:a14="http://schemas.microsoft.com/office/drawing/2010/main">
                      <a14:imgLayer r:embed="rId8">
                        <a14:imgEffect>
                          <a14:saturation sat="33000"/>
                        </a14:imgEffect>
                      </a14:imgLayer>
                    </a14:imgProps>
                  </a:ext>
                  <a:ext uri="{28A0092B-C50C-407E-A947-70E740481C1C}">
                    <a14:useLocalDpi xmlns:a14="http://schemas.microsoft.com/office/drawing/2010/main" val="0"/>
                  </a:ext>
                </a:extLst>
              </a:blip>
              <a:stretch>
                <a:fillRect/>
              </a:stretch>
            </xdr:blipFill>
            <xdr:spPr>
              <a:xfrm>
                <a:off x="45720" y="0"/>
                <a:ext cx="226060" cy="211455"/>
              </a:xfrm>
              <a:prstGeom prst="rect">
                <a:avLst/>
              </a:prstGeom>
            </xdr:spPr>
          </xdr:pic>
          <xdr:pic>
            <xdr:nvPicPr>
              <xdr:cNvPr id="14" name="Imagen 13">
                <a:extLst>
                  <a:ext uri="{FF2B5EF4-FFF2-40B4-BE49-F238E27FC236}">
                    <a16:creationId xmlns:a16="http://schemas.microsoft.com/office/drawing/2014/main" id="{00000000-0008-0000-2500-00000E000000}"/>
                  </a:ext>
                </a:extLst>
              </xdr:cNvPr>
              <xdr:cNvPicPr>
                <a:picLocks noChangeAspect="1"/>
              </xdr:cNvPicPr>
            </xdr:nvPicPr>
            <xdr:blipFill>
              <a:blip xmlns:r="http://schemas.openxmlformats.org/officeDocument/2006/relationships" r:embed="rId7" cstate="print">
                <a:extLst>
                  <a:ext uri="{BEBA8EAE-BF5A-486C-A8C5-ECC9F3942E4B}">
                    <a14:imgProps xmlns:a14="http://schemas.microsoft.com/office/drawing/2010/main">
                      <a14:imgLayer r:embed="rId8">
                        <a14:imgEffect>
                          <a14:saturation sat="33000"/>
                        </a14:imgEffect>
                      </a14:imgLayer>
                    </a14:imgProps>
                  </a:ext>
                  <a:ext uri="{28A0092B-C50C-407E-A947-70E740481C1C}">
                    <a14:useLocalDpi xmlns:a14="http://schemas.microsoft.com/office/drawing/2010/main" val="0"/>
                  </a:ext>
                </a:extLst>
              </a:blip>
              <a:stretch>
                <a:fillRect/>
              </a:stretch>
            </xdr:blipFill>
            <xdr:spPr>
              <a:xfrm>
                <a:off x="0" y="274320"/>
                <a:ext cx="226060" cy="211455"/>
              </a:xfrm>
              <a:prstGeom prst="rect">
                <a:avLst/>
              </a:prstGeom>
            </xdr:spPr>
          </xdr:pic>
          <xdr:cxnSp macro="">
            <xdr:nvCxnSpPr>
              <xdr:cNvPr id="15" name="Conector recto 14">
                <a:extLst>
                  <a:ext uri="{FF2B5EF4-FFF2-40B4-BE49-F238E27FC236}">
                    <a16:creationId xmlns:a16="http://schemas.microsoft.com/office/drawing/2014/main" id="{00000000-0008-0000-2500-00000F000000}"/>
                  </a:ext>
                </a:extLst>
              </xdr:cNvPr>
              <xdr:cNvCxnSpPr/>
            </xdr:nvCxnSpPr>
            <xdr:spPr>
              <a:xfrm flipH="1">
                <a:off x="205740" y="251460"/>
                <a:ext cx="251460" cy="83820"/>
              </a:xfrm>
              <a:prstGeom prst="line">
                <a:avLst/>
              </a:prstGeom>
            </xdr:spPr>
            <xdr:style>
              <a:lnRef idx="1">
                <a:schemeClr val="accent1"/>
              </a:lnRef>
              <a:fillRef idx="0">
                <a:schemeClr val="accent1"/>
              </a:fillRef>
              <a:effectRef idx="0">
                <a:schemeClr val="accent1"/>
              </a:effectRef>
              <a:fontRef idx="minor">
                <a:schemeClr val="tx1"/>
              </a:fontRef>
            </xdr:style>
          </xdr:cxnSp>
          <xdr:cxnSp macro="">
            <xdr:nvCxnSpPr>
              <xdr:cNvPr id="16" name="Conector recto 15">
                <a:extLst>
                  <a:ext uri="{FF2B5EF4-FFF2-40B4-BE49-F238E27FC236}">
                    <a16:creationId xmlns:a16="http://schemas.microsoft.com/office/drawing/2014/main" id="{00000000-0008-0000-2500-000010000000}"/>
                  </a:ext>
                </a:extLst>
              </xdr:cNvPr>
              <xdr:cNvCxnSpPr/>
            </xdr:nvCxnSpPr>
            <xdr:spPr>
              <a:xfrm flipH="1">
                <a:off x="310092" y="274320"/>
                <a:ext cx="154729" cy="253183"/>
              </a:xfrm>
              <a:prstGeom prst="line">
                <a:avLst/>
              </a:prstGeom>
            </xdr:spPr>
            <xdr:style>
              <a:lnRef idx="1">
                <a:schemeClr val="accent1"/>
              </a:lnRef>
              <a:fillRef idx="0">
                <a:schemeClr val="accent1"/>
              </a:fillRef>
              <a:effectRef idx="0">
                <a:schemeClr val="accent1"/>
              </a:effectRef>
              <a:fontRef idx="minor">
                <a:schemeClr val="tx1"/>
              </a:fontRef>
            </xdr:style>
          </xdr:cxnSp>
        </xdr:grpSp>
        <xdr:pic>
          <xdr:nvPicPr>
            <xdr:cNvPr id="10" name="Imagen 9">
              <a:extLst>
                <a:ext uri="{FF2B5EF4-FFF2-40B4-BE49-F238E27FC236}">
                  <a16:creationId xmlns:a16="http://schemas.microsoft.com/office/drawing/2014/main" id="{00000000-0008-0000-2500-00000A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685800" y="0"/>
              <a:ext cx="244475" cy="244475"/>
            </a:xfrm>
            <a:prstGeom prst="rect">
              <a:avLst/>
            </a:prstGeom>
          </xdr:spPr>
        </xdr:pic>
        <xdr:cxnSp macro="">
          <xdr:nvCxnSpPr>
            <xdr:cNvPr id="11" name="Conector recto 10">
              <a:extLst>
                <a:ext uri="{FF2B5EF4-FFF2-40B4-BE49-F238E27FC236}">
                  <a16:creationId xmlns:a16="http://schemas.microsoft.com/office/drawing/2014/main" id="{00000000-0008-0000-2500-00000B000000}"/>
                </a:ext>
              </a:extLst>
            </xdr:cNvPr>
            <xdr:cNvCxnSpPr/>
          </xdr:nvCxnSpPr>
          <xdr:spPr>
            <a:xfrm flipH="1">
              <a:off x="617488" y="222543"/>
              <a:ext cx="126732" cy="108932"/>
            </a:xfrm>
            <a:prstGeom prst="line">
              <a:avLst/>
            </a:prstGeom>
          </xdr:spPr>
          <xdr:style>
            <a:lnRef idx="1">
              <a:schemeClr val="accent1"/>
            </a:lnRef>
            <a:fillRef idx="0">
              <a:schemeClr val="accent1"/>
            </a:fillRef>
            <a:effectRef idx="0">
              <a:schemeClr val="accent1"/>
            </a:effectRef>
            <a:fontRef idx="minor">
              <a:schemeClr val="tx1"/>
            </a:fontRef>
          </xdr:style>
        </xdr:cxnSp>
      </xdr:grpSp>
    </xdr:grpSp>
    <xdr:clientData/>
  </xdr:twoCellAnchor>
  <xdr:twoCellAnchor>
    <xdr:from>
      <xdr:col>21</xdr:col>
      <xdr:colOff>0</xdr:colOff>
      <xdr:row>23</xdr:row>
      <xdr:rowOff>163689</xdr:rowOff>
    </xdr:from>
    <xdr:to>
      <xdr:col>22</xdr:col>
      <xdr:colOff>758307</xdr:colOff>
      <xdr:row>25</xdr:row>
      <xdr:rowOff>32456</xdr:rowOff>
    </xdr:to>
    <xdr:grpSp>
      <xdr:nvGrpSpPr>
        <xdr:cNvPr id="17" name="Agrupar 16">
          <a:hlinkClick xmlns:r="http://schemas.openxmlformats.org/officeDocument/2006/relationships" r:id="rId9"/>
          <a:extLst>
            <a:ext uri="{FF2B5EF4-FFF2-40B4-BE49-F238E27FC236}">
              <a16:creationId xmlns:a16="http://schemas.microsoft.com/office/drawing/2014/main" id="{00000000-0008-0000-2500-000011000000}"/>
            </a:ext>
          </a:extLst>
        </xdr:cNvPr>
        <xdr:cNvGrpSpPr/>
      </xdr:nvGrpSpPr>
      <xdr:grpSpPr>
        <a:xfrm>
          <a:off x="14156267" y="12643556"/>
          <a:ext cx="859907" cy="402167"/>
          <a:chOff x="12324554" y="48477"/>
          <a:chExt cx="1453168" cy="813914"/>
        </a:xfrm>
      </xdr:grpSpPr>
      <xdr:sp macro="" textlink="">
        <xdr:nvSpPr>
          <xdr:cNvPr id="18" name="Rectángulo redondeado 17">
            <a:extLst>
              <a:ext uri="{FF2B5EF4-FFF2-40B4-BE49-F238E27FC236}">
                <a16:creationId xmlns:a16="http://schemas.microsoft.com/office/drawing/2014/main" id="{00000000-0008-0000-2500-000012000000}"/>
              </a:ext>
            </a:extLst>
          </xdr:cNvPr>
          <xdr:cNvSpPr/>
        </xdr:nvSpPr>
        <xdr:spPr>
          <a:xfrm flipH="1">
            <a:off x="12324554" y="48477"/>
            <a:ext cx="670483" cy="813914"/>
          </a:xfrm>
          <a:prstGeom prst="roundRect">
            <a:avLst>
              <a:gd name="adj" fmla="val 16670"/>
            </a:avLst>
          </a:prstGeom>
          <a:blipFill>
            <a:blip xmlns:r="http://schemas.openxmlformats.org/officeDocument/2006/relationships" r:embed="rId10">
              <a:grayscl/>
              <a:extLst>
                <a:ext uri="{28A0092B-C50C-407E-A947-70E740481C1C}">
                  <a14:useLocalDpi xmlns:a14="http://schemas.microsoft.com/office/drawing/2010/main" val="0"/>
                </a:ext>
              </a:extLst>
            </a:blip>
            <a:srcRect/>
            <a:stretch>
              <a:fillRect l="-1000" r="-1000"/>
            </a:stretch>
          </a:blipFill>
        </xdr:spPr>
        <xdr:style>
          <a:lnRef idx="0">
            <a:schemeClr val="lt1">
              <a:hueOff val="0"/>
              <a:satOff val="0"/>
              <a:lumOff val="0"/>
              <a:alphaOff val="0"/>
            </a:schemeClr>
          </a:lnRef>
          <a:fillRef idx="3">
            <a:scrgbClr r="0" g="0" b="0"/>
          </a:fillRef>
          <a:effectRef idx="2">
            <a:schemeClr val="accent1">
              <a:hueOff val="0"/>
              <a:satOff val="0"/>
              <a:lumOff val="0"/>
              <a:alphaOff val="0"/>
            </a:schemeClr>
          </a:effectRef>
          <a:fontRef idx="minor">
            <a:schemeClr val="lt1"/>
          </a:fontRef>
        </xdr:style>
        <xdr:txBody>
          <a:bodyPr/>
          <a:lstStyle/>
          <a:p>
            <a:pPr algn="r"/>
            <a:endParaRPr lang="es-ES"/>
          </a:p>
        </xdr:txBody>
      </xdr:sp>
      <xdr:sp macro="" textlink="">
        <xdr:nvSpPr>
          <xdr:cNvPr id="19" name="Rectángulo redondeado 18">
            <a:extLst>
              <a:ext uri="{FF2B5EF4-FFF2-40B4-BE49-F238E27FC236}">
                <a16:creationId xmlns:a16="http://schemas.microsoft.com/office/drawing/2014/main" id="{00000000-0008-0000-2500-000013000000}"/>
              </a:ext>
            </a:extLst>
          </xdr:cNvPr>
          <xdr:cNvSpPr/>
        </xdr:nvSpPr>
        <xdr:spPr>
          <a:xfrm>
            <a:off x="12953999" y="103311"/>
            <a:ext cx="823723" cy="675027"/>
          </a:xfrm>
          <a:prstGeom prst="roundRect">
            <a:avLst>
              <a:gd name="adj" fmla="val 16670"/>
            </a:avLst>
          </a:prstGeom>
          <a:solidFill>
            <a:schemeClr val="tx1"/>
          </a:solidFill>
        </xdr:spPr>
        <xdr:style>
          <a:lnRef idx="1">
            <a:schemeClr val="lt1">
              <a:hueOff val="0"/>
              <a:satOff val="0"/>
              <a:lumOff val="0"/>
              <a:alphaOff val="0"/>
            </a:schemeClr>
          </a:lnRef>
          <a:fillRef idx="3">
            <a:schemeClr val="accent1">
              <a:hueOff val="0"/>
              <a:satOff val="0"/>
              <a:lumOff val="0"/>
              <a:alphaOff val="0"/>
            </a:schemeClr>
          </a:fillRef>
          <a:effectRef idx="2">
            <a:schemeClr val="accent1">
              <a:hueOff val="0"/>
              <a:satOff val="0"/>
              <a:lumOff val="0"/>
              <a:alphaOff val="0"/>
            </a:schemeClr>
          </a:effectRef>
          <a:fontRef idx="minor">
            <a:schemeClr val="lt1"/>
          </a:fontRef>
        </xdr:style>
        <xdr:txBody>
          <a:bodyPr anchor="ctr"/>
          <a:lstStyle/>
          <a:p>
            <a:pPr algn="r"/>
            <a:r>
              <a:rPr lang="es-ES" sz="1000" b="0"/>
              <a:t>Inicio</a:t>
            </a:r>
          </a:p>
        </xdr:txBody>
      </xdr:sp>
    </xdr:grp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15.xml"/></Relationships>
</file>

<file path=xl/worksheets/_rels/sheet17.xml.rels><?xml version="1.0" encoding="UTF-8" standalone="yes"?>
<Relationships xmlns="http://schemas.openxmlformats.org/package/2006/relationships"><Relationship Id="rId1" Type="http://schemas.openxmlformats.org/officeDocument/2006/relationships/drawing" Target="../drawings/drawing16.xml"/></Relationships>
</file>

<file path=xl/worksheets/_rels/sheet18.xml.rels><?xml version="1.0" encoding="UTF-8" standalone="yes"?>
<Relationships xmlns="http://schemas.openxmlformats.org/package/2006/relationships"><Relationship Id="rId1" Type="http://schemas.openxmlformats.org/officeDocument/2006/relationships/drawing" Target="../drawings/drawing17.xml"/></Relationships>
</file>

<file path=xl/worksheets/_rels/sheet19.xml.rels><?xml version="1.0" encoding="UTF-8" standalone="yes"?>
<Relationships xmlns="http://schemas.openxmlformats.org/package/2006/relationships"><Relationship Id="rId1" Type="http://schemas.openxmlformats.org/officeDocument/2006/relationships/drawing" Target="../drawings/drawing18.xml"/></Relationships>
</file>

<file path=xl/worksheets/_rels/sheet20.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drawing" Target="../drawings/drawing19.xml"/></Relationships>
</file>

<file path=xl/worksheets/_rels/sheet21.xml.rels><?xml version="1.0" encoding="UTF-8" standalone="yes"?>
<Relationships xmlns="http://schemas.openxmlformats.org/package/2006/relationships"><Relationship Id="rId1" Type="http://schemas.openxmlformats.org/officeDocument/2006/relationships/drawing" Target="../drawings/drawing20.xml"/></Relationships>
</file>

<file path=xl/worksheets/_rels/sheet22.xml.rels><?xml version="1.0" encoding="UTF-8" standalone="yes"?>
<Relationships xmlns="http://schemas.openxmlformats.org/package/2006/relationships"><Relationship Id="rId1" Type="http://schemas.openxmlformats.org/officeDocument/2006/relationships/drawing" Target="../drawings/drawing21.xml"/></Relationships>
</file>

<file path=xl/worksheets/_rels/sheet23.xml.rels><?xml version="1.0" encoding="UTF-8" standalone="yes"?>
<Relationships xmlns="http://schemas.openxmlformats.org/package/2006/relationships"><Relationship Id="rId1" Type="http://schemas.openxmlformats.org/officeDocument/2006/relationships/drawing" Target="../drawings/drawing22.xml"/></Relationships>
</file>

<file path=xl/worksheets/_rels/sheet24.xml.rels><?xml version="1.0" encoding="UTF-8" standalone="yes"?>
<Relationships xmlns="http://schemas.openxmlformats.org/package/2006/relationships"><Relationship Id="rId1" Type="http://schemas.openxmlformats.org/officeDocument/2006/relationships/drawing" Target="../drawings/drawing23.xml"/></Relationships>
</file>

<file path=xl/worksheets/_rels/sheet25.xml.rels><?xml version="1.0" encoding="UTF-8" standalone="yes"?>
<Relationships xmlns="http://schemas.openxmlformats.org/package/2006/relationships"><Relationship Id="rId1" Type="http://schemas.openxmlformats.org/officeDocument/2006/relationships/drawing" Target="../drawings/drawing24.xml"/></Relationships>
</file>

<file path=xl/worksheets/_rels/sheet26.xml.rels><?xml version="1.0" encoding="UTF-8" standalone="yes"?>
<Relationships xmlns="http://schemas.openxmlformats.org/package/2006/relationships"><Relationship Id="rId1" Type="http://schemas.openxmlformats.org/officeDocument/2006/relationships/drawing" Target="../drawings/drawing25.xml"/></Relationships>
</file>

<file path=xl/worksheets/_rels/sheet27.xml.rels><?xml version="1.0" encoding="UTF-8" standalone="yes"?>
<Relationships xmlns="http://schemas.openxmlformats.org/package/2006/relationships"><Relationship Id="rId1" Type="http://schemas.openxmlformats.org/officeDocument/2006/relationships/drawing" Target="../drawings/drawing26.xml"/></Relationships>
</file>

<file path=xl/worksheets/_rels/sheet29.xml.rels><?xml version="1.0" encoding="UTF-8" standalone="yes"?>
<Relationships xmlns="http://schemas.openxmlformats.org/package/2006/relationships"><Relationship Id="rId1" Type="http://schemas.openxmlformats.org/officeDocument/2006/relationships/drawing" Target="../drawings/drawing27.xml"/></Relationships>
</file>

<file path=xl/worksheets/_rels/sheet30.xml.rels><?xml version="1.0" encoding="UTF-8" standalone="yes"?>
<Relationships xmlns="http://schemas.openxmlformats.org/package/2006/relationships"><Relationship Id="rId1" Type="http://schemas.openxmlformats.org/officeDocument/2006/relationships/drawing" Target="../drawings/drawing28.xml"/></Relationships>
</file>

<file path=xl/worksheets/_rels/sheet34.xml.rels><?xml version="1.0" encoding="UTF-8" standalone="yes"?>
<Relationships xmlns="http://schemas.openxmlformats.org/package/2006/relationships"><Relationship Id="rId1" Type="http://schemas.openxmlformats.org/officeDocument/2006/relationships/drawing" Target="../drawings/drawing29.xml"/></Relationships>
</file>

<file path=xl/worksheets/_rels/sheet36.xml.rels><?xml version="1.0" encoding="UTF-8" standalone="yes"?>
<Relationships xmlns="http://schemas.openxmlformats.org/package/2006/relationships"><Relationship Id="rId1" Type="http://schemas.openxmlformats.org/officeDocument/2006/relationships/drawing" Target="../drawings/drawing30.xml"/></Relationships>
</file>

<file path=xl/worksheets/_rels/sheet37.xml.rels><?xml version="1.0" encoding="UTF-8" standalone="yes"?>
<Relationships xmlns="http://schemas.openxmlformats.org/package/2006/relationships"><Relationship Id="rId1" Type="http://schemas.openxmlformats.org/officeDocument/2006/relationships/drawing" Target="../drawings/drawing31.xml"/></Relationships>
</file>

<file path=xl/worksheets/_rels/sheet38.xml.rels><?xml version="1.0" encoding="UTF-8" standalone="yes"?>
<Relationships xmlns="http://schemas.openxmlformats.org/package/2006/relationships"><Relationship Id="rId1" Type="http://schemas.openxmlformats.org/officeDocument/2006/relationships/drawing" Target="../drawings/drawing3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
    <tabColor rgb="FF008000"/>
    <pageSetUpPr fitToPage="1"/>
  </sheetPr>
  <dimension ref="B1:AF103"/>
  <sheetViews>
    <sheetView topLeftCell="A34" workbookViewId="0">
      <selection activeCell="E106" sqref="E106"/>
    </sheetView>
  </sheetViews>
  <sheetFormatPr baseColWidth="10" defaultColWidth="9.140625" defaultRowHeight="15"/>
  <cols>
    <col min="1" max="2" width="2.85546875" style="6" customWidth="1"/>
    <col min="3" max="3" width="0.5703125" style="6" customWidth="1"/>
    <col min="4" max="4" width="3.85546875" style="6" customWidth="1"/>
    <col min="5" max="5" width="9" style="6" customWidth="1"/>
    <col min="6" max="6" width="10.5703125" style="6" customWidth="1"/>
    <col min="7" max="7" width="14" style="6" customWidth="1"/>
    <col min="8" max="8" width="3.42578125" style="6" customWidth="1"/>
    <col min="9" max="9" width="8.140625" style="6" customWidth="1"/>
    <col min="10" max="10" width="3.42578125" style="6" customWidth="1"/>
    <col min="11" max="11" width="10" style="6" customWidth="1"/>
    <col min="12" max="13" width="9.140625" style="6"/>
    <col min="14" max="15" width="3.42578125" style="6" customWidth="1"/>
    <col min="16" max="16" width="8.140625" style="6" customWidth="1"/>
    <col min="17" max="17" width="3.85546875" style="6" customWidth="1"/>
    <col min="18" max="18" width="9.140625" style="6" customWidth="1"/>
    <col min="19" max="19" width="10.42578125" style="6" customWidth="1"/>
    <col min="20" max="20" width="3.5703125" style="6" customWidth="1"/>
    <col min="21" max="21" width="7.42578125" style="6" customWidth="1"/>
    <col min="22" max="22" width="3.5703125" style="6" customWidth="1"/>
    <col min="23" max="23" width="10.85546875" style="6" customWidth="1"/>
    <col min="24" max="24" width="12.42578125" style="6" customWidth="1"/>
    <col min="25" max="25" width="4.42578125" style="6" customWidth="1"/>
    <col min="26" max="26" width="6.42578125" style="6" customWidth="1"/>
    <col min="27" max="27" width="3.42578125" style="6" customWidth="1"/>
    <col min="28" max="28" width="9.140625" style="6"/>
    <col min="29" max="29" width="14.42578125" style="6" customWidth="1"/>
    <col min="30" max="30" width="11.140625" style="6" customWidth="1"/>
    <col min="31" max="31" width="4.42578125" style="6" customWidth="1"/>
    <col min="32" max="32" width="9.140625" style="6"/>
    <col min="33" max="33" width="12" style="6" customWidth="1"/>
    <col min="34" max="34" width="15.140625" style="6" customWidth="1"/>
    <col min="35" max="35" width="3.85546875" style="6" customWidth="1"/>
    <col min="36" max="16384" width="9.140625" style="6"/>
  </cols>
  <sheetData>
    <row r="1" spans="2:26" ht="14.45" customHeight="1">
      <c r="T1" s="42"/>
      <c r="U1" s="42"/>
      <c r="V1" s="42"/>
      <c r="W1" s="42"/>
      <c r="X1" s="42"/>
      <c r="Y1" s="42"/>
      <c r="Z1" s="42"/>
    </row>
    <row r="2" spans="2:26" ht="14.45" customHeight="1">
      <c r="T2" s="42"/>
      <c r="U2" s="42"/>
      <c r="V2" s="42"/>
      <c r="W2" s="42"/>
      <c r="X2" s="42"/>
      <c r="Y2" s="42"/>
      <c r="Z2" s="42"/>
    </row>
    <row r="3" spans="2:26" ht="14.45" customHeight="1">
      <c r="T3" s="42"/>
      <c r="U3" s="42"/>
      <c r="V3" s="42"/>
      <c r="W3" s="42"/>
      <c r="X3" s="42"/>
      <c r="Y3" s="42"/>
      <c r="Z3" s="42"/>
    </row>
    <row r="4" spans="2:26" ht="14.45" customHeight="1">
      <c r="T4" s="42"/>
      <c r="U4" s="42"/>
      <c r="V4" s="42"/>
      <c r="W4" s="42"/>
      <c r="X4" s="42"/>
      <c r="Y4" s="42"/>
      <c r="Z4" s="42"/>
    </row>
    <row r="5" spans="2:26" ht="14.45" customHeight="1">
      <c r="S5" s="99"/>
      <c r="T5" s="99"/>
      <c r="U5" s="99"/>
      <c r="V5" s="99"/>
      <c r="W5" s="99"/>
      <c r="X5" s="99"/>
      <c r="Y5" s="99"/>
      <c r="Z5" s="42"/>
    </row>
    <row r="6" spans="2:26" ht="14.45" customHeight="1">
      <c r="S6" s="99"/>
      <c r="T6" s="99"/>
      <c r="U6" s="99"/>
      <c r="V6" s="99"/>
      <c r="W6" s="99"/>
      <c r="X6" s="99"/>
      <c r="Y6" s="99"/>
      <c r="Z6" s="42"/>
    </row>
    <row r="7" spans="2:26" ht="14.45" customHeight="1">
      <c r="S7" s="99"/>
      <c r="T7" s="99"/>
      <c r="U7" s="99"/>
      <c r="V7" s="99"/>
      <c r="W7" s="99"/>
      <c r="X7" s="99"/>
      <c r="Y7" s="99"/>
      <c r="Z7" s="42"/>
    </row>
    <row r="8" spans="2:26" ht="14.45" customHeight="1">
      <c r="S8" s="99"/>
      <c r="T8" s="99"/>
      <c r="U8" s="99"/>
      <c r="V8" s="99"/>
      <c r="W8" s="99"/>
      <c r="X8" s="99"/>
      <c r="Y8" s="99"/>
      <c r="Z8" s="42"/>
    </row>
    <row r="9" spans="2:26" s="387" customFormat="1" ht="35.1" customHeight="1">
      <c r="B9" s="407">
        <v>1</v>
      </c>
      <c r="C9" s="388"/>
      <c r="D9" s="598" t="s">
        <v>0</v>
      </c>
      <c r="E9" s="598"/>
      <c r="F9" s="598"/>
      <c r="G9" s="598"/>
      <c r="H9" s="598"/>
      <c r="I9" s="598"/>
      <c r="J9" s="598"/>
      <c r="K9" s="598"/>
      <c r="L9" s="598"/>
      <c r="M9" s="598"/>
      <c r="N9" s="598"/>
      <c r="O9" s="598"/>
      <c r="P9" s="598"/>
      <c r="Q9" s="598"/>
      <c r="R9" s="598"/>
      <c r="S9" s="598"/>
      <c r="T9" s="598"/>
      <c r="U9" s="598"/>
      <c r="V9" s="598"/>
    </row>
    <row r="10" spans="2:26" ht="14.45" customHeight="1">
      <c r="S10" s="99"/>
      <c r="T10" s="99"/>
      <c r="U10" s="99"/>
      <c r="V10" s="99"/>
      <c r="W10" s="99"/>
      <c r="X10" s="99"/>
      <c r="Y10" s="99"/>
      <c r="Z10" s="42"/>
    </row>
    <row r="11" spans="2:26" ht="14.45" customHeight="1">
      <c r="S11" s="99"/>
      <c r="T11" s="99"/>
      <c r="U11" s="99"/>
      <c r="V11" s="99"/>
      <c r="W11" s="99"/>
      <c r="X11" s="99"/>
      <c r="Y11" s="99"/>
      <c r="Z11" s="42"/>
    </row>
    <row r="35" spans="2:32" ht="33" customHeight="1"/>
    <row r="36" spans="2:32" s="387" customFormat="1" ht="35.1" customHeight="1">
      <c r="B36" s="407">
        <v>2</v>
      </c>
      <c r="C36" s="388"/>
      <c r="D36" s="707" t="s">
        <v>1</v>
      </c>
      <c r="E36" s="707"/>
      <c r="F36" s="707"/>
      <c r="G36" s="707"/>
      <c r="H36" s="707"/>
      <c r="I36" s="707"/>
      <c r="J36" s="707"/>
      <c r="K36" s="707"/>
      <c r="L36" s="707"/>
      <c r="M36" s="707"/>
      <c r="N36" s="707"/>
      <c r="O36" s="707"/>
      <c r="P36" s="707"/>
      <c r="Q36" s="707"/>
      <c r="R36" s="707"/>
      <c r="S36" s="707"/>
      <c r="T36" s="707"/>
      <c r="U36" s="707"/>
      <c r="V36" s="707"/>
      <c r="Z36" s="6"/>
      <c r="AA36" s="6"/>
      <c r="AB36" s="6"/>
      <c r="AC36" s="6"/>
      <c r="AD36" s="6"/>
      <c r="AE36" s="6"/>
      <c r="AF36" s="6"/>
    </row>
    <row r="38" spans="2:32" ht="36.75" thickBot="1">
      <c r="D38" s="400"/>
      <c r="E38" s="724" t="s">
        <v>2</v>
      </c>
      <c r="F38" s="724"/>
      <c r="G38" s="724"/>
      <c r="H38" s="401"/>
      <c r="I38" s="401"/>
      <c r="J38" s="402"/>
      <c r="K38" s="725" t="s">
        <v>3</v>
      </c>
      <c r="L38" s="725"/>
      <c r="M38" s="725"/>
      <c r="N38" s="403"/>
      <c r="O38" s="403"/>
      <c r="Q38" s="405"/>
      <c r="R38" s="711" t="s">
        <v>4</v>
      </c>
      <c r="S38" s="711"/>
      <c r="T38" s="711"/>
      <c r="U38" s="406"/>
      <c r="V38" s="403"/>
    </row>
    <row r="39" spans="2:32" ht="14.1" customHeight="1" thickTop="1">
      <c r="J39" s="404"/>
      <c r="K39" s="404"/>
      <c r="L39" s="404"/>
      <c r="M39" s="404"/>
      <c r="N39" s="404"/>
      <c r="O39" s="404"/>
      <c r="R39" s="404"/>
      <c r="S39" s="404"/>
      <c r="T39" s="404"/>
      <c r="U39" s="404"/>
      <c r="V39" s="404"/>
    </row>
    <row r="40" spans="2:32" ht="14.1" customHeight="1">
      <c r="X40" s="383"/>
      <c r="AA40" s="384"/>
      <c r="AB40" s="384"/>
      <c r="AC40" s="384"/>
      <c r="AD40" s="384"/>
      <c r="AE40" s="384"/>
      <c r="AF40" s="384"/>
    </row>
    <row r="41" spans="2:32" ht="14.1" customHeight="1"/>
    <row r="42" spans="2:32" ht="14.1" customHeight="1"/>
    <row r="43" spans="2:32" ht="14.1" customHeight="1"/>
    <row r="44" spans="2:32" ht="14.1" customHeight="1"/>
    <row r="45" spans="2:32" ht="14.1" customHeight="1"/>
    <row r="46" spans="2:32" ht="14.1" customHeight="1"/>
    <row r="48" spans="2:32" ht="27" customHeight="1"/>
    <row r="49" spans="2:24" s="387" customFormat="1" ht="35.1" customHeight="1">
      <c r="B49" s="408">
        <v>3</v>
      </c>
      <c r="C49" s="388"/>
      <c r="D49" s="707" t="s">
        <v>5</v>
      </c>
      <c r="E49" s="707"/>
      <c r="F49" s="707"/>
      <c r="G49" s="707"/>
      <c r="H49" s="707"/>
      <c r="I49" s="707"/>
      <c r="J49" s="707"/>
      <c r="K49" s="707"/>
      <c r="L49" s="707"/>
      <c r="M49" s="707"/>
      <c r="N49" s="707"/>
      <c r="O49" s="707"/>
      <c r="P49" s="707"/>
      <c r="Q49" s="707"/>
      <c r="R49" s="707"/>
      <c r="S49" s="707"/>
      <c r="T49" s="707"/>
      <c r="U49" s="707"/>
      <c r="V49" s="707"/>
    </row>
    <row r="51" spans="2:24" s="389" customFormat="1" ht="42.95" customHeight="1" thickBot="1">
      <c r="D51" s="390"/>
      <c r="E51" s="708" t="s">
        <v>6</v>
      </c>
      <c r="F51" s="708"/>
      <c r="G51" s="708"/>
      <c r="H51" s="391"/>
      <c r="J51" s="392"/>
      <c r="K51" s="709" t="s">
        <v>2</v>
      </c>
      <c r="L51" s="709"/>
      <c r="M51" s="709"/>
      <c r="N51" s="393"/>
      <c r="O51" s="393"/>
      <c r="P51" s="394"/>
      <c r="Q51" s="395"/>
      <c r="R51" s="710" t="s">
        <v>3</v>
      </c>
      <c r="S51" s="710"/>
      <c r="T51" s="710"/>
      <c r="U51" s="599"/>
      <c r="V51" s="396"/>
    </row>
    <row r="52" spans="2:24" ht="15.75" thickTop="1">
      <c r="D52" s="380"/>
      <c r="E52" s="380"/>
      <c r="F52" s="380"/>
      <c r="G52" s="380"/>
      <c r="H52" s="380"/>
      <c r="J52" s="385"/>
      <c r="K52" s="385"/>
      <c r="L52" s="385"/>
      <c r="M52" s="385"/>
      <c r="N52" s="385"/>
      <c r="O52" s="385"/>
      <c r="Q52" s="397"/>
      <c r="R52" s="397"/>
      <c r="S52" s="397"/>
      <c r="T52" s="397"/>
      <c r="U52" s="397"/>
      <c r="V52" s="397"/>
    </row>
    <row r="53" spans="2:24">
      <c r="D53" s="380"/>
      <c r="E53" s="380"/>
      <c r="F53" s="380"/>
      <c r="G53" s="380"/>
      <c r="H53" s="380"/>
      <c r="I53" s="382"/>
      <c r="J53" s="386"/>
      <c r="K53" s="386"/>
      <c r="L53" s="386"/>
      <c r="M53" s="386"/>
      <c r="N53" s="386"/>
      <c r="O53" s="386"/>
      <c r="Q53" s="397"/>
      <c r="R53" s="397"/>
      <c r="S53" s="397"/>
      <c r="T53" s="397"/>
      <c r="U53" s="397"/>
      <c r="V53" s="397"/>
    </row>
    <row r="54" spans="2:24">
      <c r="D54" s="380"/>
      <c r="E54" s="380"/>
      <c r="F54" s="380"/>
      <c r="G54" s="380"/>
      <c r="H54" s="380"/>
      <c r="I54" s="382"/>
      <c r="J54" s="386"/>
      <c r="K54" s="386"/>
      <c r="L54" s="386"/>
      <c r="M54" s="386"/>
      <c r="N54" s="386"/>
      <c r="O54" s="386"/>
      <c r="Q54" s="397"/>
      <c r="R54" s="397"/>
      <c r="S54" s="397"/>
      <c r="T54" s="397"/>
      <c r="U54" s="397"/>
      <c r="V54" s="397"/>
    </row>
    <row r="55" spans="2:24">
      <c r="D55" s="380"/>
      <c r="E55" s="380"/>
      <c r="F55" s="380"/>
      <c r="G55" s="380"/>
      <c r="H55" s="380"/>
      <c r="I55" s="382"/>
      <c r="J55" s="386"/>
      <c r="K55" s="386"/>
      <c r="L55" s="386"/>
      <c r="M55" s="386"/>
      <c r="N55" s="386"/>
      <c r="O55" s="386"/>
      <c r="Q55" s="397"/>
      <c r="R55" s="397"/>
      <c r="S55" s="397"/>
      <c r="T55" s="397"/>
      <c r="U55" s="397"/>
      <c r="V55" s="397"/>
    </row>
    <row r="56" spans="2:24">
      <c r="D56" s="380"/>
      <c r="E56" s="380"/>
      <c r="F56" s="380"/>
      <c r="G56" s="380"/>
      <c r="H56" s="380"/>
      <c r="I56" s="382"/>
      <c r="J56" s="386"/>
      <c r="K56" s="386"/>
      <c r="L56" s="386"/>
      <c r="M56" s="386"/>
      <c r="N56" s="386"/>
      <c r="O56" s="386"/>
      <c r="Q56" s="397"/>
      <c r="R56" s="397"/>
      <c r="S56" s="397"/>
      <c r="T56" s="397"/>
      <c r="U56" s="397"/>
      <c r="V56" s="397"/>
    </row>
    <row r="57" spans="2:24">
      <c r="D57" s="380"/>
      <c r="E57" s="380"/>
      <c r="F57" s="380"/>
      <c r="G57" s="380"/>
      <c r="H57" s="380"/>
      <c r="I57" s="382"/>
      <c r="J57" s="386"/>
      <c r="K57" s="386"/>
      <c r="L57" s="386"/>
      <c r="M57" s="386"/>
      <c r="N57" s="386"/>
      <c r="O57" s="386"/>
      <c r="Q57" s="397"/>
      <c r="R57" s="397"/>
      <c r="S57" s="397"/>
      <c r="T57" s="397"/>
      <c r="U57" s="397"/>
      <c r="V57" s="397"/>
    </row>
    <row r="58" spans="2:24">
      <c r="D58" s="380"/>
      <c r="E58" s="380"/>
      <c r="F58" s="380"/>
      <c r="G58" s="380"/>
      <c r="H58" s="380"/>
      <c r="I58" s="382"/>
      <c r="J58" s="386"/>
      <c r="K58" s="386"/>
      <c r="L58" s="386"/>
      <c r="M58" s="386"/>
      <c r="N58" s="386"/>
      <c r="O58" s="386"/>
      <c r="Q58" s="397"/>
      <c r="R58" s="397"/>
      <c r="S58" s="397"/>
      <c r="T58" s="397"/>
      <c r="U58" s="397"/>
      <c r="V58" s="397"/>
    </row>
    <row r="59" spans="2:24">
      <c r="D59" s="380"/>
      <c r="E59" s="380"/>
      <c r="F59" s="380"/>
      <c r="G59" s="380"/>
      <c r="H59" s="380"/>
      <c r="I59" s="382"/>
      <c r="J59" s="386"/>
      <c r="K59" s="386"/>
      <c r="L59" s="386"/>
      <c r="M59" s="386"/>
      <c r="N59" s="386"/>
      <c r="O59" s="386"/>
      <c r="Q59" s="397"/>
      <c r="R59" s="397"/>
      <c r="S59" s="397"/>
      <c r="T59" s="397"/>
      <c r="U59" s="397"/>
      <c r="V59" s="397"/>
    </row>
    <row r="60" spans="2:24">
      <c r="D60" s="380"/>
      <c r="E60" s="380"/>
      <c r="F60" s="380"/>
      <c r="G60" s="380"/>
      <c r="H60" s="380"/>
      <c r="I60" s="382"/>
      <c r="J60" s="386"/>
      <c r="K60" s="386"/>
      <c r="L60" s="386"/>
      <c r="M60" s="386"/>
      <c r="N60" s="386"/>
      <c r="O60" s="386"/>
      <c r="Q60" s="397"/>
      <c r="R60" s="397"/>
      <c r="S60" s="397"/>
      <c r="T60" s="397"/>
      <c r="U60" s="397"/>
      <c r="V60" s="397"/>
    </row>
    <row r="61" spans="2:24">
      <c r="D61" s="380"/>
      <c r="E61" s="380"/>
      <c r="F61" s="380"/>
      <c r="G61" s="380"/>
      <c r="H61" s="380"/>
      <c r="I61" s="382"/>
      <c r="J61" s="386"/>
      <c r="K61" s="386"/>
      <c r="L61" s="386"/>
      <c r="M61" s="386"/>
      <c r="N61" s="386"/>
      <c r="O61" s="386"/>
      <c r="Q61" s="397"/>
      <c r="R61" s="397"/>
      <c r="S61" s="397"/>
      <c r="T61" s="397"/>
      <c r="U61" s="397"/>
      <c r="V61" s="397"/>
    </row>
    <row r="62" spans="2:24">
      <c r="D62" s="380"/>
      <c r="E62" s="380"/>
      <c r="F62" s="380"/>
      <c r="G62" s="380"/>
      <c r="H62" s="380"/>
      <c r="I62" s="382"/>
      <c r="J62" s="386"/>
      <c r="K62" s="386"/>
      <c r="L62" s="386"/>
      <c r="M62" s="386"/>
      <c r="N62" s="386"/>
      <c r="O62" s="386"/>
      <c r="Q62" s="397"/>
      <c r="R62" s="397"/>
      <c r="S62" s="397"/>
      <c r="T62" s="397"/>
      <c r="U62" s="397"/>
      <c r="V62" s="397"/>
    </row>
    <row r="63" spans="2:24">
      <c r="D63" s="380"/>
      <c r="E63" s="380"/>
      <c r="F63" s="380"/>
      <c r="G63" s="380"/>
      <c r="H63" s="380"/>
      <c r="I63" s="382"/>
      <c r="J63" s="386"/>
      <c r="K63" s="386"/>
      <c r="L63" s="386"/>
      <c r="M63" s="386"/>
      <c r="N63" s="386"/>
      <c r="O63" s="386"/>
      <c r="Q63" s="397"/>
      <c r="R63" s="397"/>
      <c r="S63" s="397"/>
      <c r="T63" s="397"/>
      <c r="U63" s="397"/>
      <c r="V63" s="397"/>
      <c r="X63" s="398"/>
    </row>
    <row r="64" spans="2:24">
      <c r="D64" s="380"/>
      <c r="E64" s="380"/>
      <c r="F64" s="380"/>
      <c r="G64" s="380"/>
      <c r="H64" s="380"/>
      <c r="I64" s="382"/>
      <c r="J64" s="386"/>
      <c r="K64" s="386"/>
      <c r="L64" s="386"/>
      <c r="M64" s="386"/>
      <c r="N64" s="386"/>
      <c r="O64" s="386"/>
    </row>
    <row r="65" spans="2:32">
      <c r="D65" s="380"/>
      <c r="E65" s="380"/>
      <c r="F65" s="380"/>
      <c r="G65" s="380"/>
      <c r="H65" s="380"/>
      <c r="I65" s="382"/>
      <c r="J65" s="386"/>
      <c r="K65" s="386"/>
      <c r="L65" s="386"/>
      <c r="M65" s="386"/>
      <c r="N65" s="386"/>
      <c r="O65" s="386"/>
      <c r="Q65" s="448"/>
      <c r="R65" s="448"/>
      <c r="S65" s="448"/>
      <c r="T65" s="448"/>
      <c r="U65" s="448"/>
      <c r="V65" s="448"/>
    </row>
    <row r="66" spans="2:32">
      <c r="D66" s="380"/>
      <c r="E66" s="380"/>
      <c r="F66" s="380"/>
      <c r="G66" s="380"/>
      <c r="H66" s="380"/>
      <c r="I66" s="382"/>
      <c r="J66" s="386"/>
      <c r="K66" s="386"/>
      <c r="L66" s="386"/>
      <c r="M66" s="386"/>
      <c r="N66" s="386"/>
      <c r="O66" s="386"/>
      <c r="Q66" s="712"/>
      <c r="R66" s="713" t="s">
        <v>7</v>
      </c>
      <c r="S66" s="713"/>
      <c r="T66" s="713"/>
      <c r="U66" s="713"/>
      <c r="V66" s="715"/>
    </row>
    <row r="67" spans="2:32" ht="14.1" customHeight="1" thickBot="1">
      <c r="D67" s="380"/>
      <c r="E67" s="380"/>
      <c r="F67" s="380"/>
      <c r="G67" s="380"/>
      <c r="H67" s="380"/>
      <c r="I67" s="382"/>
      <c r="J67" s="386"/>
      <c r="K67" s="386"/>
      <c r="L67" s="386"/>
      <c r="M67" s="386"/>
      <c r="N67" s="386"/>
      <c r="O67" s="386"/>
      <c r="Q67" s="712"/>
      <c r="R67" s="714"/>
      <c r="S67" s="714"/>
      <c r="T67" s="714"/>
      <c r="U67" s="714"/>
      <c r="V67" s="715"/>
    </row>
    <row r="68" spans="2:32" ht="15" customHeight="1" thickTop="1">
      <c r="D68" s="380"/>
      <c r="E68" s="380"/>
      <c r="F68" s="380"/>
      <c r="G68" s="380"/>
      <c r="H68" s="380"/>
      <c r="I68" s="382"/>
      <c r="J68" s="386"/>
      <c r="K68" s="386"/>
      <c r="L68" s="386"/>
      <c r="M68" s="386"/>
      <c r="N68" s="386"/>
      <c r="O68" s="386"/>
      <c r="Q68" s="448"/>
      <c r="R68" s="448"/>
      <c r="S68" s="448"/>
      <c r="T68" s="448"/>
      <c r="U68" s="448"/>
      <c r="V68" s="448"/>
    </row>
    <row r="69" spans="2:32">
      <c r="I69" s="382"/>
      <c r="J69" s="386"/>
      <c r="K69" s="386"/>
      <c r="L69" s="386"/>
      <c r="M69" s="386"/>
      <c r="N69" s="386"/>
      <c r="O69" s="386"/>
      <c r="Q69" s="448"/>
      <c r="R69" s="448"/>
      <c r="S69" s="448"/>
      <c r="T69" s="448"/>
      <c r="U69" s="448"/>
      <c r="V69" s="448"/>
    </row>
    <row r="70" spans="2:32">
      <c r="I70" s="382"/>
      <c r="J70" s="386"/>
      <c r="K70" s="386"/>
      <c r="L70" s="386"/>
      <c r="M70" s="386"/>
      <c r="N70" s="386"/>
      <c r="O70" s="386"/>
      <c r="Q70" s="448"/>
      <c r="R70" s="448"/>
      <c r="S70" s="448"/>
      <c r="T70" s="448"/>
      <c r="U70" s="448"/>
      <c r="V70" s="448"/>
    </row>
    <row r="71" spans="2:32">
      <c r="I71" s="382"/>
      <c r="J71" s="386"/>
      <c r="K71" s="386"/>
      <c r="L71" s="386"/>
      <c r="M71" s="386"/>
      <c r="N71" s="386"/>
      <c r="O71" s="386"/>
      <c r="Q71" s="448"/>
      <c r="R71" s="448"/>
      <c r="S71" s="448"/>
      <c r="T71" s="448"/>
      <c r="U71" s="448"/>
      <c r="V71" s="448"/>
    </row>
    <row r="72" spans="2:32">
      <c r="I72" s="382"/>
      <c r="J72" s="386"/>
      <c r="K72" s="386"/>
      <c r="L72" s="386"/>
      <c r="M72" s="386"/>
      <c r="N72" s="386"/>
      <c r="O72" s="386"/>
      <c r="Q72" s="448"/>
      <c r="R72" s="448"/>
      <c r="S72" s="448"/>
      <c r="T72" s="448"/>
      <c r="U72" s="448"/>
      <c r="V72" s="448"/>
    </row>
    <row r="73" spans="2:32" ht="26.1" customHeight="1">
      <c r="I73" s="382"/>
    </row>
    <row r="74" spans="2:32" s="387" customFormat="1" ht="35.1" customHeight="1">
      <c r="B74" s="408">
        <v>4</v>
      </c>
      <c r="C74" s="388"/>
      <c r="D74" s="598" t="s">
        <v>8</v>
      </c>
      <c r="E74" s="598"/>
      <c r="F74" s="598"/>
      <c r="G74" s="598"/>
      <c r="H74" s="598"/>
      <c r="I74" s="598"/>
      <c r="J74" s="598"/>
      <c r="K74" s="598"/>
      <c r="L74" s="598"/>
      <c r="M74" s="598"/>
      <c r="N74" s="598"/>
      <c r="O74" s="598"/>
      <c r="P74" s="598"/>
      <c r="Q74" s="598"/>
      <c r="R74" s="598"/>
      <c r="S74" s="598"/>
      <c r="T74" s="598"/>
      <c r="U74" s="598"/>
      <c r="V74" s="598"/>
      <c r="Z74" s="6"/>
      <c r="AA74" s="6"/>
      <c r="AB74" s="6"/>
      <c r="AC74" s="6"/>
      <c r="AD74" s="6"/>
      <c r="AE74" s="6"/>
      <c r="AF74" s="6"/>
    </row>
    <row r="76" spans="2:32" ht="39.75" thickBot="1">
      <c r="D76" s="380"/>
      <c r="E76" s="726" t="s">
        <v>9</v>
      </c>
      <c r="F76" s="726"/>
      <c r="G76" s="726"/>
      <c r="H76" s="381"/>
      <c r="J76" s="392"/>
      <c r="K76" s="709" t="s">
        <v>2</v>
      </c>
      <c r="L76" s="709"/>
      <c r="M76" s="709"/>
      <c r="N76" s="393"/>
      <c r="O76" s="393"/>
      <c r="Q76" s="395"/>
      <c r="R76" s="710" t="s">
        <v>3</v>
      </c>
      <c r="S76" s="710"/>
      <c r="T76" s="710"/>
      <c r="U76" s="599"/>
      <c r="V76" s="396"/>
    </row>
    <row r="77" spans="2:32" ht="15.75" thickTop="1">
      <c r="D77" s="380"/>
      <c r="E77" s="380"/>
      <c r="F77" s="380"/>
      <c r="G77" s="380"/>
      <c r="H77" s="380"/>
      <c r="J77" s="385"/>
      <c r="K77" s="385"/>
      <c r="L77" s="385"/>
      <c r="M77" s="385"/>
      <c r="N77" s="385"/>
      <c r="O77" s="385"/>
      <c r="Q77" s="397"/>
      <c r="R77" s="397"/>
      <c r="S77" s="397"/>
      <c r="T77" s="397"/>
      <c r="U77" s="397"/>
      <c r="V77" s="397"/>
    </row>
    <row r="78" spans="2:32">
      <c r="D78" s="380"/>
      <c r="E78" s="380"/>
      <c r="F78" s="380"/>
      <c r="G78" s="380"/>
      <c r="H78" s="380"/>
      <c r="J78" s="386"/>
      <c r="K78" s="386"/>
      <c r="L78" s="386"/>
      <c r="M78" s="386"/>
      <c r="N78" s="386"/>
      <c r="O78" s="386"/>
      <c r="Q78" s="397"/>
      <c r="R78" s="397"/>
      <c r="S78" s="397"/>
      <c r="T78" s="397"/>
      <c r="U78" s="397"/>
      <c r="V78" s="397"/>
    </row>
    <row r="79" spans="2:32">
      <c r="D79" s="380"/>
      <c r="E79" s="380"/>
      <c r="F79" s="380"/>
      <c r="G79" s="380"/>
      <c r="H79" s="380"/>
      <c r="J79" s="386"/>
      <c r="K79" s="386"/>
      <c r="L79" s="386"/>
      <c r="M79" s="386"/>
      <c r="N79" s="386"/>
      <c r="O79" s="386"/>
      <c r="Q79" s="397"/>
      <c r="R79" s="397"/>
      <c r="S79" s="397"/>
      <c r="T79" s="397"/>
      <c r="U79" s="397"/>
      <c r="V79" s="397"/>
    </row>
    <row r="80" spans="2:32">
      <c r="D80" s="380"/>
      <c r="E80" s="380"/>
      <c r="F80" s="380"/>
      <c r="G80" s="380"/>
      <c r="H80" s="380"/>
      <c r="J80" s="386"/>
      <c r="K80" s="386"/>
      <c r="L80" s="386"/>
      <c r="M80" s="386"/>
      <c r="N80" s="386"/>
      <c r="O80" s="386"/>
      <c r="Q80" s="397"/>
      <c r="R80" s="397"/>
      <c r="S80" s="397"/>
      <c r="T80" s="397"/>
      <c r="U80" s="397"/>
      <c r="V80" s="397"/>
    </row>
    <row r="81" spans="4:22">
      <c r="D81" s="380"/>
      <c r="E81" s="380"/>
      <c r="F81" s="380"/>
      <c r="G81" s="380"/>
      <c r="H81" s="380"/>
      <c r="J81" s="386"/>
      <c r="K81" s="386"/>
      <c r="L81" s="386"/>
      <c r="M81" s="386"/>
      <c r="N81" s="386"/>
      <c r="O81" s="386"/>
      <c r="Q81" s="397"/>
      <c r="R81" s="397"/>
      <c r="S81" s="397"/>
      <c r="T81" s="397"/>
      <c r="U81" s="397"/>
      <c r="V81" s="397"/>
    </row>
    <row r="82" spans="4:22">
      <c r="D82" s="380"/>
      <c r="E82" s="380"/>
      <c r="F82" s="380"/>
      <c r="G82" s="380"/>
      <c r="H82" s="380"/>
      <c r="J82" s="386"/>
      <c r="K82" s="386"/>
      <c r="L82" s="386"/>
      <c r="M82" s="386"/>
      <c r="N82" s="386"/>
      <c r="O82" s="386"/>
    </row>
    <row r="83" spans="4:22">
      <c r="J83" s="386"/>
      <c r="K83" s="386"/>
      <c r="L83" s="386"/>
      <c r="M83" s="386"/>
      <c r="N83" s="386"/>
      <c r="O83" s="386"/>
    </row>
    <row r="84" spans="4:22" ht="14.1" customHeight="1">
      <c r="D84" s="380"/>
      <c r="E84" s="716" t="s">
        <v>10</v>
      </c>
      <c r="F84" s="716"/>
      <c r="G84" s="716"/>
      <c r="H84" s="380"/>
      <c r="J84" s="386"/>
      <c r="K84" s="386"/>
      <c r="L84" s="386"/>
      <c r="M84" s="386"/>
      <c r="N84" s="386"/>
      <c r="O84" s="386"/>
      <c r="Q84" s="448"/>
      <c r="R84" s="448"/>
      <c r="S84" s="448"/>
      <c r="T84" s="448"/>
      <c r="U84" s="448"/>
      <c r="V84" s="448"/>
    </row>
    <row r="85" spans="4:22" ht="14.1" customHeight="1">
      <c r="D85" s="380"/>
      <c r="E85" s="716"/>
      <c r="F85" s="716"/>
      <c r="G85" s="716"/>
      <c r="H85" s="380"/>
      <c r="J85" s="386"/>
      <c r="K85" s="386"/>
      <c r="L85" s="386"/>
      <c r="M85" s="386"/>
      <c r="N85" s="386"/>
      <c r="O85" s="386"/>
      <c r="Q85" s="712"/>
      <c r="R85" s="713" t="s">
        <v>7</v>
      </c>
      <c r="S85" s="713"/>
      <c r="T85" s="713"/>
      <c r="U85" s="713"/>
      <c r="V85" s="715"/>
    </row>
    <row r="86" spans="4:22" ht="14.1" customHeight="1" thickBot="1">
      <c r="D86" s="380"/>
      <c r="E86" s="717"/>
      <c r="F86" s="717"/>
      <c r="G86" s="717"/>
      <c r="H86" s="380"/>
      <c r="J86" s="386"/>
      <c r="K86" s="386"/>
      <c r="L86" s="386"/>
      <c r="M86" s="386"/>
      <c r="N86" s="386"/>
      <c r="O86" s="386"/>
      <c r="Q86" s="712"/>
      <c r="R86" s="714"/>
      <c r="S86" s="714"/>
      <c r="T86" s="714"/>
      <c r="U86" s="714"/>
      <c r="V86" s="715"/>
    </row>
    <row r="87" spans="4:22" ht="14.1" customHeight="1" thickTop="1">
      <c r="D87" s="380"/>
      <c r="E87" s="380"/>
      <c r="F87" s="380"/>
      <c r="G87" s="380"/>
      <c r="H87" s="380"/>
      <c r="J87" s="386"/>
      <c r="K87" s="386"/>
      <c r="L87" s="386"/>
      <c r="M87" s="386"/>
      <c r="N87" s="386"/>
      <c r="O87" s="386"/>
      <c r="Q87" s="448"/>
      <c r="R87" s="448"/>
      <c r="S87" s="448"/>
      <c r="T87" s="448"/>
      <c r="U87" s="448"/>
      <c r="V87" s="448"/>
    </row>
    <row r="88" spans="4:22" ht="15" customHeight="1">
      <c r="D88" s="380"/>
      <c r="E88" s="380"/>
      <c r="F88" s="380"/>
      <c r="G88" s="380"/>
      <c r="H88" s="380"/>
      <c r="J88" s="386"/>
      <c r="K88" s="386"/>
      <c r="L88" s="386"/>
      <c r="M88" s="386"/>
      <c r="N88" s="386"/>
      <c r="O88" s="386"/>
      <c r="Q88" s="448"/>
      <c r="R88" s="448"/>
      <c r="S88" s="448"/>
      <c r="T88" s="448"/>
      <c r="U88" s="448"/>
      <c r="V88" s="448"/>
    </row>
    <row r="89" spans="4:22">
      <c r="D89" s="380"/>
      <c r="E89" s="380"/>
      <c r="F89" s="380"/>
      <c r="G89" s="380"/>
      <c r="H89" s="380"/>
      <c r="J89" s="386"/>
      <c r="K89" s="386"/>
      <c r="L89" s="386"/>
      <c r="M89" s="386"/>
      <c r="N89" s="386"/>
      <c r="O89" s="386"/>
      <c r="Q89" s="448"/>
      <c r="R89" s="448"/>
      <c r="S89" s="448"/>
      <c r="T89" s="448"/>
      <c r="U89" s="448"/>
      <c r="V89" s="448"/>
    </row>
    <row r="90" spans="4:22">
      <c r="D90" s="380"/>
      <c r="E90" s="380"/>
      <c r="F90" s="380"/>
      <c r="G90" s="380"/>
      <c r="H90" s="380"/>
      <c r="J90" s="386"/>
      <c r="K90" s="386"/>
      <c r="L90" s="386"/>
      <c r="M90" s="386"/>
      <c r="N90" s="386"/>
      <c r="O90" s="386"/>
      <c r="Q90" s="448"/>
      <c r="R90" s="448"/>
      <c r="S90" s="448"/>
      <c r="T90" s="448"/>
      <c r="U90" s="448"/>
      <c r="V90" s="448"/>
    </row>
    <row r="91" spans="4:22">
      <c r="D91" s="380"/>
      <c r="E91" s="380"/>
      <c r="F91" s="380"/>
      <c r="G91" s="380"/>
      <c r="H91" s="380"/>
      <c r="J91" s="386"/>
      <c r="K91" s="386"/>
      <c r="L91" s="386"/>
      <c r="M91" s="386"/>
      <c r="N91" s="386"/>
      <c r="O91" s="386"/>
      <c r="Q91" s="448"/>
      <c r="R91" s="448"/>
      <c r="S91" s="448"/>
      <c r="T91" s="448"/>
      <c r="U91" s="448"/>
      <c r="V91" s="448"/>
    </row>
    <row r="92" spans="4:22">
      <c r="D92" s="380"/>
      <c r="E92" s="380"/>
      <c r="F92" s="380"/>
      <c r="G92" s="380"/>
      <c r="H92" s="380"/>
      <c r="J92" s="386"/>
      <c r="K92" s="386"/>
      <c r="L92" s="386"/>
      <c r="M92" s="386"/>
      <c r="N92" s="386"/>
      <c r="O92" s="386"/>
    </row>
    <row r="93" spans="4:22">
      <c r="J93" s="386"/>
      <c r="K93" s="386"/>
      <c r="L93" s="386"/>
      <c r="M93" s="386"/>
      <c r="N93" s="386"/>
      <c r="O93" s="386"/>
    </row>
    <row r="94" spans="4:22" ht="14.1" customHeight="1">
      <c r="D94" s="380"/>
      <c r="E94" s="716" t="s">
        <v>11</v>
      </c>
      <c r="F94" s="716"/>
      <c r="G94" s="716"/>
      <c r="H94" s="380"/>
      <c r="J94" s="386"/>
      <c r="K94" s="386"/>
      <c r="L94" s="386"/>
      <c r="M94" s="386"/>
      <c r="N94" s="386"/>
      <c r="O94" s="386"/>
      <c r="Q94" s="399"/>
      <c r="R94" s="399"/>
      <c r="S94" s="399"/>
      <c r="T94" s="399"/>
      <c r="U94" s="399"/>
      <c r="V94" s="399"/>
    </row>
    <row r="95" spans="4:22" ht="14.1" customHeight="1">
      <c r="D95" s="380"/>
      <c r="E95" s="716"/>
      <c r="F95" s="716"/>
      <c r="G95" s="716"/>
      <c r="H95" s="380"/>
      <c r="J95" s="386"/>
      <c r="K95" s="386"/>
      <c r="L95" s="386"/>
      <c r="M95" s="386"/>
      <c r="N95" s="386"/>
      <c r="O95" s="386"/>
      <c r="Q95" s="718"/>
      <c r="R95" s="719" t="s">
        <v>4</v>
      </c>
      <c r="S95" s="719"/>
      <c r="T95" s="719"/>
      <c r="U95" s="721"/>
      <c r="V95" s="723"/>
    </row>
    <row r="96" spans="4:22" ht="15" customHeight="1" thickBot="1">
      <c r="D96" s="380"/>
      <c r="E96" s="717"/>
      <c r="F96" s="717"/>
      <c r="G96" s="717"/>
      <c r="H96" s="380"/>
      <c r="J96" s="386"/>
      <c r="K96" s="386"/>
      <c r="L96" s="386"/>
      <c r="M96" s="386"/>
      <c r="N96" s="386"/>
      <c r="O96" s="386"/>
      <c r="Q96" s="718"/>
      <c r="R96" s="720"/>
      <c r="S96" s="720"/>
      <c r="T96" s="720"/>
      <c r="U96" s="722"/>
      <c r="V96" s="723"/>
    </row>
    <row r="97" spans="4:22" ht="15.75" thickTop="1">
      <c r="D97" s="380"/>
      <c r="E97" s="380"/>
      <c r="F97" s="380"/>
      <c r="G97" s="380"/>
      <c r="H97" s="380"/>
      <c r="J97" s="386"/>
      <c r="K97" s="386"/>
      <c r="L97" s="386"/>
      <c r="M97" s="386"/>
      <c r="N97" s="386"/>
      <c r="O97" s="386"/>
      <c r="Q97" s="399"/>
      <c r="R97" s="399"/>
      <c r="S97" s="399"/>
      <c r="T97" s="399"/>
      <c r="U97" s="399"/>
      <c r="V97" s="399"/>
    </row>
    <row r="98" spans="4:22">
      <c r="D98" s="380"/>
      <c r="E98" s="380"/>
      <c r="F98" s="380"/>
      <c r="G98" s="380"/>
      <c r="H98" s="380"/>
      <c r="J98" s="386"/>
      <c r="K98" s="386"/>
      <c r="L98" s="386"/>
      <c r="M98" s="386"/>
      <c r="N98" s="386"/>
      <c r="O98" s="386"/>
      <c r="Q98" s="399"/>
      <c r="R98" s="399"/>
      <c r="S98" s="399"/>
      <c r="T98" s="399"/>
      <c r="U98" s="399"/>
      <c r="V98" s="399"/>
    </row>
    <row r="99" spans="4:22">
      <c r="D99" s="380"/>
      <c r="E99" s="380"/>
      <c r="F99" s="380"/>
      <c r="G99" s="380"/>
      <c r="H99" s="380"/>
      <c r="J99" s="386"/>
      <c r="K99" s="386"/>
      <c r="L99" s="386"/>
      <c r="M99" s="386"/>
      <c r="N99" s="386"/>
      <c r="O99" s="386"/>
      <c r="Q99" s="399"/>
      <c r="R99" s="399"/>
      <c r="S99" s="399"/>
      <c r="T99" s="399"/>
      <c r="U99" s="399"/>
      <c r="V99" s="399"/>
    </row>
    <row r="100" spans="4:22">
      <c r="D100" s="380"/>
      <c r="E100" s="380"/>
      <c r="F100" s="380"/>
      <c r="G100" s="380"/>
      <c r="H100" s="380"/>
      <c r="J100" s="386"/>
      <c r="K100" s="386"/>
      <c r="L100" s="386"/>
      <c r="M100" s="386"/>
      <c r="N100" s="386"/>
      <c r="O100" s="386"/>
      <c r="Q100" s="399"/>
      <c r="R100" s="399"/>
      <c r="S100" s="399"/>
      <c r="T100" s="399"/>
      <c r="U100" s="399"/>
      <c r="V100" s="399"/>
    </row>
    <row r="101" spans="4:22">
      <c r="D101" s="380"/>
      <c r="E101" s="380"/>
      <c r="F101" s="380"/>
      <c r="G101" s="380"/>
      <c r="H101" s="380"/>
      <c r="Q101" s="399"/>
      <c r="R101" s="399"/>
      <c r="S101" s="399"/>
      <c r="T101" s="399"/>
      <c r="U101" s="399"/>
      <c r="V101" s="399"/>
    </row>
    <row r="102" spans="4:22">
      <c r="D102" s="380"/>
      <c r="E102" s="380"/>
      <c r="F102" s="380"/>
      <c r="G102" s="380"/>
      <c r="H102" s="380"/>
    </row>
    <row r="103" spans="4:22" ht="42.95" customHeight="1"/>
  </sheetData>
  <sheetProtection algorithmName="SHA-512" hashValue="a0+/UF+mcaJNdTKbcXeGfzEBMqQzqIsHGNumoVPPxeijGhJavzcamXTlzXBL6v1zhjmpXFMst9WYXcwCFtE2JA==" saltValue="C0T8Uxr3LDOxkZ4BIk0fCA==" spinCount="100000" sheet="1" objects="1" scenarios="1" insertHyperlinks="0"/>
  <mergeCells count="23">
    <mergeCell ref="E94:G96"/>
    <mergeCell ref="E38:G38"/>
    <mergeCell ref="K38:M38"/>
    <mergeCell ref="E76:G76"/>
    <mergeCell ref="K76:M76"/>
    <mergeCell ref="Q95:Q96"/>
    <mergeCell ref="R95:T96"/>
    <mergeCell ref="U95:U96"/>
    <mergeCell ref="V95:V96"/>
    <mergeCell ref="R85:U86"/>
    <mergeCell ref="Q66:Q67"/>
    <mergeCell ref="R66:U67"/>
    <mergeCell ref="V66:V67"/>
    <mergeCell ref="E84:G86"/>
    <mergeCell ref="R76:T76"/>
    <mergeCell ref="Q85:Q86"/>
    <mergeCell ref="V85:V86"/>
    <mergeCell ref="D36:V36"/>
    <mergeCell ref="D49:V49"/>
    <mergeCell ref="E51:G51"/>
    <mergeCell ref="K51:M51"/>
    <mergeCell ref="R51:T51"/>
    <mergeCell ref="R38:T38"/>
  </mergeCells>
  <printOptions horizontalCentered="1" verticalCentered="1"/>
  <pageMargins left="0.23622047244094491" right="0.23622047244094491" top="0.74803149606299213" bottom="0.74803149606299213" header="0.31496062992125984" footer="0.31496062992125984"/>
  <pageSetup scale="90" orientation="landscape" horizontalDpi="4294967295" verticalDpi="4294967295"/>
  <drawing r:id="rId1"/>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S33"/>
  <sheetViews>
    <sheetView workbookViewId="0">
      <selection activeCell="A2" sqref="A2:L22"/>
    </sheetView>
  </sheetViews>
  <sheetFormatPr baseColWidth="10" defaultColWidth="10.85546875" defaultRowHeight="15"/>
  <sheetData>
    <row r="2" spans="1:19" ht="14.1" customHeight="1">
      <c r="A2" s="728" t="s">
        <v>1475</v>
      </c>
      <c r="B2" s="728"/>
      <c r="C2" s="728"/>
      <c r="D2" s="728"/>
      <c r="E2" s="728"/>
      <c r="F2" s="728"/>
      <c r="G2" s="728"/>
      <c r="H2" s="728"/>
      <c r="I2" s="728"/>
      <c r="J2" s="728"/>
      <c r="K2" s="728"/>
      <c r="L2" s="728"/>
      <c r="M2" s="706"/>
      <c r="N2" s="706"/>
      <c r="O2" s="727"/>
      <c r="P2" s="727"/>
      <c r="Q2" s="727"/>
      <c r="R2" s="727"/>
      <c r="S2" s="727"/>
    </row>
    <row r="3" spans="1:19" ht="15" customHeight="1">
      <c r="A3" s="728"/>
      <c r="B3" s="728"/>
      <c r="C3" s="728"/>
      <c r="D3" s="728"/>
      <c r="E3" s="728"/>
      <c r="F3" s="728"/>
      <c r="G3" s="728"/>
      <c r="H3" s="728"/>
      <c r="I3" s="728"/>
      <c r="J3" s="728"/>
      <c r="K3" s="728"/>
      <c r="L3" s="728"/>
    </row>
    <row r="4" spans="1:19" ht="15" customHeight="1">
      <c r="A4" s="728"/>
      <c r="B4" s="728"/>
      <c r="C4" s="728"/>
      <c r="D4" s="728"/>
      <c r="E4" s="728"/>
      <c r="F4" s="728"/>
      <c r="G4" s="728"/>
      <c r="H4" s="728"/>
      <c r="I4" s="728"/>
      <c r="J4" s="728"/>
      <c r="K4" s="728"/>
      <c r="L4" s="728"/>
    </row>
    <row r="5" spans="1:19" ht="15" customHeight="1">
      <c r="A5" s="728"/>
      <c r="B5" s="728"/>
      <c r="C5" s="728"/>
      <c r="D5" s="728"/>
      <c r="E5" s="728"/>
      <c r="F5" s="728"/>
      <c r="G5" s="728"/>
      <c r="H5" s="728"/>
      <c r="I5" s="728"/>
      <c r="J5" s="728"/>
      <c r="K5" s="728"/>
      <c r="L5" s="728"/>
    </row>
    <row r="6" spans="1:19" ht="15" customHeight="1">
      <c r="A6" s="728"/>
      <c r="B6" s="728"/>
      <c r="C6" s="728"/>
      <c r="D6" s="728"/>
      <c r="E6" s="728"/>
      <c r="F6" s="728"/>
      <c r="G6" s="728"/>
      <c r="H6" s="728"/>
      <c r="I6" s="728"/>
      <c r="J6" s="728"/>
      <c r="K6" s="728"/>
      <c r="L6" s="728"/>
    </row>
    <row r="7" spans="1:19" ht="15" customHeight="1">
      <c r="A7" s="728"/>
      <c r="B7" s="728"/>
      <c r="C7" s="728"/>
      <c r="D7" s="728"/>
      <c r="E7" s="728"/>
      <c r="F7" s="728"/>
      <c r="G7" s="728"/>
      <c r="H7" s="728"/>
      <c r="I7" s="728"/>
      <c r="J7" s="728"/>
      <c r="K7" s="728"/>
      <c r="L7" s="728"/>
    </row>
    <row r="8" spans="1:19" ht="15" customHeight="1">
      <c r="A8" s="728"/>
      <c r="B8" s="728"/>
      <c r="C8" s="728"/>
      <c r="D8" s="728"/>
      <c r="E8" s="728"/>
      <c r="F8" s="728"/>
      <c r="G8" s="728"/>
      <c r="H8" s="728"/>
      <c r="I8" s="728"/>
      <c r="J8" s="728"/>
      <c r="K8" s="728"/>
      <c r="L8" s="728"/>
    </row>
    <row r="9" spans="1:19" ht="15" customHeight="1">
      <c r="A9" s="728"/>
      <c r="B9" s="728"/>
      <c r="C9" s="728"/>
      <c r="D9" s="728"/>
      <c r="E9" s="728"/>
      <c r="F9" s="728"/>
      <c r="G9" s="728"/>
      <c r="H9" s="728"/>
      <c r="I9" s="728"/>
      <c r="J9" s="728"/>
      <c r="K9" s="728"/>
      <c r="L9" s="728"/>
    </row>
    <row r="10" spans="1:19" ht="15" customHeight="1">
      <c r="A10" s="728"/>
      <c r="B10" s="728"/>
      <c r="C10" s="728"/>
      <c r="D10" s="728"/>
      <c r="E10" s="728"/>
      <c r="F10" s="728"/>
      <c r="G10" s="728"/>
      <c r="H10" s="728"/>
      <c r="I10" s="728"/>
      <c r="J10" s="728"/>
      <c r="K10" s="728"/>
      <c r="L10" s="728"/>
    </row>
    <row r="11" spans="1:19" ht="15" customHeight="1">
      <c r="A11" s="728"/>
      <c r="B11" s="728"/>
      <c r="C11" s="728"/>
      <c r="D11" s="728"/>
      <c r="E11" s="728"/>
      <c r="F11" s="728"/>
      <c r="G11" s="728"/>
      <c r="H11" s="728"/>
      <c r="I11" s="728"/>
      <c r="J11" s="728"/>
      <c r="K11" s="728"/>
      <c r="L11" s="728"/>
    </row>
    <row r="12" spans="1:19" ht="15" customHeight="1">
      <c r="A12" s="728"/>
      <c r="B12" s="728"/>
      <c r="C12" s="728"/>
      <c r="D12" s="728"/>
      <c r="E12" s="728"/>
      <c r="F12" s="728"/>
      <c r="G12" s="728"/>
      <c r="H12" s="728"/>
      <c r="I12" s="728"/>
      <c r="J12" s="728"/>
      <c r="K12" s="728"/>
      <c r="L12" s="728"/>
    </row>
    <row r="13" spans="1:19" ht="15" customHeight="1">
      <c r="A13" s="728"/>
      <c r="B13" s="728"/>
      <c r="C13" s="728"/>
      <c r="D13" s="728"/>
      <c r="E13" s="728"/>
      <c r="F13" s="728"/>
      <c r="G13" s="728"/>
      <c r="H13" s="728"/>
      <c r="I13" s="728"/>
      <c r="J13" s="728"/>
      <c r="K13" s="728"/>
      <c r="L13" s="728"/>
    </row>
    <row r="14" spans="1:19" ht="15" customHeight="1">
      <c r="A14" s="728"/>
      <c r="B14" s="728"/>
      <c r="C14" s="728"/>
      <c r="D14" s="728"/>
      <c r="E14" s="728"/>
      <c r="F14" s="728"/>
      <c r="G14" s="728"/>
      <c r="H14" s="728"/>
      <c r="I14" s="728"/>
      <c r="J14" s="728"/>
      <c r="K14" s="728"/>
      <c r="L14" s="728"/>
    </row>
    <row r="15" spans="1:19" ht="14.1" customHeight="1">
      <c r="A15" s="728"/>
      <c r="B15" s="728"/>
      <c r="C15" s="728"/>
      <c r="D15" s="728"/>
      <c r="E15" s="728"/>
      <c r="F15" s="728"/>
      <c r="G15" s="728"/>
      <c r="H15" s="728"/>
      <c r="I15" s="728"/>
      <c r="J15" s="728"/>
      <c r="K15" s="728"/>
      <c r="L15" s="728"/>
    </row>
    <row r="16" spans="1:19" ht="14.1" customHeight="1">
      <c r="A16" s="728"/>
      <c r="B16" s="728"/>
      <c r="C16" s="728"/>
      <c r="D16" s="728"/>
      <c r="E16" s="728"/>
      <c r="F16" s="728"/>
      <c r="G16" s="728"/>
      <c r="H16" s="728"/>
      <c r="I16" s="728"/>
      <c r="J16" s="728"/>
      <c r="K16" s="728"/>
      <c r="L16" s="728"/>
    </row>
    <row r="17" spans="1:12" ht="14.1" customHeight="1">
      <c r="A17" s="728"/>
      <c r="B17" s="728"/>
      <c r="C17" s="728"/>
      <c r="D17" s="728"/>
      <c r="E17" s="728"/>
      <c r="F17" s="728"/>
      <c r="G17" s="728"/>
      <c r="H17" s="728"/>
      <c r="I17" s="728"/>
      <c r="J17" s="728"/>
      <c r="K17" s="728"/>
      <c r="L17" s="728"/>
    </row>
    <row r="18" spans="1:12" ht="14.1" customHeight="1">
      <c r="A18" s="728"/>
      <c r="B18" s="728"/>
      <c r="C18" s="728"/>
      <c r="D18" s="728"/>
      <c r="E18" s="728"/>
      <c r="F18" s="728"/>
      <c r="G18" s="728"/>
      <c r="H18" s="728"/>
      <c r="I18" s="728"/>
      <c r="J18" s="728"/>
      <c r="K18" s="728"/>
      <c r="L18" s="728"/>
    </row>
    <row r="19" spans="1:12" ht="14.1" customHeight="1">
      <c r="A19" s="728"/>
      <c r="B19" s="728"/>
      <c r="C19" s="728"/>
      <c r="D19" s="728"/>
      <c r="E19" s="728"/>
      <c r="F19" s="728"/>
      <c r="G19" s="728"/>
      <c r="H19" s="728"/>
      <c r="I19" s="728"/>
      <c r="J19" s="728"/>
      <c r="K19" s="728"/>
      <c r="L19" s="728"/>
    </row>
    <row r="20" spans="1:12" ht="14.1" customHeight="1">
      <c r="A20" s="728"/>
      <c r="B20" s="728"/>
      <c r="C20" s="728"/>
      <c r="D20" s="728"/>
      <c r="E20" s="728"/>
      <c r="F20" s="728"/>
      <c r="G20" s="728"/>
      <c r="H20" s="728"/>
      <c r="I20" s="728"/>
      <c r="J20" s="728"/>
      <c r="K20" s="728"/>
      <c r="L20" s="728"/>
    </row>
    <row r="21" spans="1:12">
      <c r="A21" s="728"/>
      <c r="B21" s="728"/>
      <c r="C21" s="728"/>
      <c r="D21" s="728"/>
      <c r="E21" s="728"/>
      <c r="F21" s="728"/>
      <c r="G21" s="728"/>
      <c r="H21" s="728"/>
      <c r="I21" s="728"/>
      <c r="J21" s="728"/>
      <c r="K21" s="728"/>
      <c r="L21" s="728"/>
    </row>
    <row r="22" spans="1:12">
      <c r="A22" s="728"/>
      <c r="B22" s="728"/>
      <c r="C22" s="728"/>
      <c r="D22" s="728"/>
      <c r="E22" s="728"/>
      <c r="F22" s="728"/>
      <c r="G22" s="728"/>
      <c r="H22" s="728"/>
      <c r="I22" s="728"/>
      <c r="J22" s="728"/>
      <c r="K22" s="728"/>
      <c r="L22" s="728"/>
    </row>
    <row r="23" spans="1:12" ht="14.1" customHeight="1">
      <c r="A23" s="729" t="s">
        <v>1476</v>
      </c>
      <c r="B23" s="729"/>
      <c r="C23" s="729"/>
      <c r="D23" s="729"/>
      <c r="E23" s="729"/>
      <c r="F23" s="729"/>
      <c r="G23" s="729"/>
      <c r="H23" s="729"/>
      <c r="I23" s="729"/>
      <c r="J23" s="729"/>
      <c r="K23" s="729"/>
      <c r="L23" s="729"/>
    </row>
    <row r="24" spans="1:12" ht="14.1" customHeight="1">
      <c r="A24" s="729"/>
      <c r="B24" s="729"/>
      <c r="C24" s="729"/>
      <c r="D24" s="729"/>
      <c r="E24" s="729"/>
      <c r="F24" s="729"/>
      <c r="G24" s="729"/>
      <c r="H24" s="729"/>
      <c r="I24" s="729"/>
      <c r="J24" s="729"/>
      <c r="K24" s="729"/>
      <c r="L24" s="729"/>
    </row>
    <row r="25" spans="1:12" ht="14.1" customHeight="1">
      <c r="A25" s="729"/>
      <c r="B25" s="729"/>
      <c r="C25" s="729"/>
      <c r="D25" s="729"/>
      <c r="E25" s="729"/>
      <c r="F25" s="729"/>
      <c r="G25" s="729"/>
      <c r="H25" s="729"/>
      <c r="I25" s="729"/>
      <c r="J25" s="729"/>
      <c r="K25" s="729"/>
      <c r="L25" s="729"/>
    </row>
    <row r="26" spans="1:12" ht="14.1" customHeight="1">
      <c r="A26" s="729"/>
      <c r="B26" s="729"/>
      <c r="C26" s="729"/>
      <c r="D26" s="729"/>
      <c r="E26" s="729"/>
      <c r="F26" s="729"/>
      <c r="G26" s="729"/>
      <c r="H26" s="729"/>
      <c r="I26" s="729"/>
      <c r="J26" s="729"/>
      <c r="K26" s="729"/>
      <c r="L26" s="729"/>
    </row>
    <row r="27" spans="1:12" ht="14.1" customHeight="1">
      <c r="A27" s="729"/>
      <c r="B27" s="729"/>
      <c r="C27" s="729"/>
      <c r="D27" s="729"/>
      <c r="E27" s="729"/>
      <c r="F27" s="729"/>
      <c r="G27" s="729"/>
      <c r="H27" s="729"/>
      <c r="I27" s="729"/>
      <c r="J27" s="729"/>
      <c r="K27" s="729"/>
      <c r="L27" s="729"/>
    </row>
    <row r="28" spans="1:12" ht="14.1" customHeight="1">
      <c r="A28" s="729"/>
      <c r="B28" s="729"/>
      <c r="C28" s="729"/>
      <c r="D28" s="729"/>
      <c r="E28" s="729"/>
      <c r="F28" s="729"/>
      <c r="G28" s="729"/>
      <c r="H28" s="729"/>
      <c r="I28" s="729"/>
      <c r="J28" s="729"/>
      <c r="K28" s="729"/>
      <c r="L28" s="729"/>
    </row>
    <row r="29" spans="1:12" ht="14.1" customHeight="1">
      <c r="A29" s="729"/>
      <c r="B29" s="729"/>
      <c r="C29" s="729"/>
      <c r="D29" s="729"/>
      <c r="E29" s="729"/>
      <c r="F29" s="729"/>
      <c r="G29" s="729"/>
      <c r="H29" s="729"/>
      <c r="I29" s="729"/>
      <c r="J29" s="729"/>
      <c r="K29" s="729"/>
      <c r="L29" s="729"/>
    </row>
    <row r="30" spans="1:12" ht="14.1" customHeight="1">
      <c r="A30" s="729"/>
      <c r="B30" s="729"/>
      <c r="C30" s="729"/>
      <c r="D30" s="729"/>
      <c r="E30" s="729"/>
      <c r="F30" s="729"/>
      <c r="G30" s="729"/>
      <c r="H30" s="729"/>
      <c r="I30" s="729"/>
      <c r="J30" s="729"/>
      <c r="K30" s="729"/>
      <c r="L30" s="729"/>
    </row>
    <row r="31" spans="1:12" ht="14.1" customHeight="1">
      <c r="A31" s="729"/>
      <c r="B31" s="729"/>
      <c r="C31" s="729"/>
      <c r="D31" s="729"/>
      <c r="E31" s="729"/>
      <c r="F31" s="729"/>
      <c r="G31" s="729"/>
      <c r="H31" s="729"/>
      <c r="I31" s="729"/>
      <c r="J31" s="729"/>
      <c r="K31" s="729"/>
      <c r="L31" s="729"/>
    </row>
    <row r="32" spans="1:12" ht="14.1" customHeight="1">
      <c r="A32" s="729"/>
      <c r="B32" s="729"/>
      <c r="C32" s="729"/>
      <c r="D32" s="729"/>
      <c r="E32" s="729"/>
      <c r="F32" s="729"/>
      <c r="G32" s="729"/>
      <c r="H32" s="729"/>
      <c r="I32" s="729"/>
      <c r="J32" s="729"/>
      <c r="K32" s="729"/>
      <c r="L32" s="729"/>
    </row>
    <row r="33" spans="1:12" ht="14.1" customHeight="1">
      <c r="A33" s="729"/>
      <c r="B33" s="729"/>
      <c r="C33" s="729"/>
      <c r="D33" s="729"/>
      <c r="E33" s="729"/>
      <c r="F33" s="729"/>
      <c r="G33" s="729"/>
      <c r="H33" s="729"/>
      <c r="I33" s="729"/>
      <c r="J33" s="729"/>
      <c r="K33" s="729"/>
      <c r="L33" s="729"/>
    </row>
  </sheetData>
  <sheetProtection algorithmName="SHA-512" hashValue="hyFxJJNMeOaBeO5QvSoDpugVmgvm2HkyGs7dJIzyPGNJ/WplEadhONX9HbatX6n6D5eH3vnZLrvRyJM5sVjCWQ==" saltValue="sBs1nR32mvG7fdXeqfFPeA==" spinCount="100000" sheet="1" objects="1" scenarios="1"/>
  <mergeCells count="3">
    <mergeCell ref="O2:S2"/>
    <mergeCell ref="A2:L22"/>
    <mergeCell ref="A23:L33"/>
  </mergeCells>
  <pageMargins left="0.75" right="0.75" top="1" bottom="1" header="0.5" footer="0.5"/>
  <pageSetup orientation="portrait" horizontalDpi="4294967292" verticalDpi="4294967292" r:id="rId1"/>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3">
    <tabColor theme="1" tint="0.499984740745262"/>
    <pageSetUpPr fitToPage="1"/>
  </sheetPr>
  <dimension ref="B1:S21"/>
  <sheetViews>
    <sheetView workbookViewId="0">
      <selection activeCell="C29" sqref="C29"/>
    </sheetView>
  </sheetViews>
  <sheetFormatPr baseColWidth="10" defaultColWidth="9.140625" defaultRowHeight="15"/>
  <cols>
    <col min="1" max="1" width="2.42578125" style="6" customWidth="1"/>
    <col min="2" max="2" width="3.5703125" style="6" customWidth="1"/>
    <col min="3" max="3" width="114.85546875" style="6" customWidth="1"/>
    <col min="4" max="4" width="11.42578125" style="6" customWidth="1"/>
    <col min="5" max="5" width="11" style="6" customWidth="1"/>
    <col min="6" max="16384" width="9.140625" style="6"/>
  </cols>
  <sheetData>
    <row r="1" spans="2:19" ht="14.45" customHeight="1">
      <c r="B1" s="104"/>
      <c r="C1" s="105"/>
      <c r="D1" s="106"/>
      <c r="M1" s="42"/>
      <c r="N1" s="42"/>
      <c r="O1" s="42"/>
      <c r="P1" s="42"/>
      <c r="Q1" s="42"/>
      <c r="R1" s="42"/>
      <c r="S1" s="42"/>
    </row>
    <row r="2" spans="2:19" ht="14.45" customHeight="1">
      <c r="B2" s="107"/>
      <c r="C2" s="38"/>
      <c r="D2" s="108"/>
      <c r="L2" s="99"/>
      <c r="M2" s="99"/>
      <c r="N2" s="99"/>
      <c r="O2" s="99"/>
      <c r="P2" s="99"/>
      <c r="Q2" s="99"/>
      <c r="R2" s="99"/>
      <c r="S2" s="42"/>
    </row>
    <row r="3" spans="2:19" ht="14.45" customHeight="1">
      <c r="B3" s="107"/>
      <c r="C3" s="38"/>
      <c r="D3" s="108"/>
      <c r="L3" s="99"/>
      <c r="M3" s="99"/>
      <c r="N3" s="99"/>
      <c r="O3" s="99"/>
      <c r="P3" s="99"/>
      <c r="Q3" s="99"/>
      <c r="R3" s="99"/>
      <c r="S3" s="42"/>
    </row>
    <row r="4" spans="2:19" ht="42.95" customHeight="1">
      <c r="B4" s="107"/>
      <c r="C4" s="38"/>
      <c r="D4" s="108"/>
      <c r="E4" s="100"/>
      <c r="L4" s="99"/>
      <c r="M4" s="99"/>
      <c r="N4" s="99"/>
      <c r="O4" s="99"/>
      <c r="P4" s="99"/>
      <c r="Q4" s="99"/>
      <c r="R4" s="99"/>
      <c r="S4" s="42"/>
    </row>
    <row r="5" spans="2:19" ht="14.45" customHeight="1">
      <c r="B5" s="107"/>
      <c r="C5" s="38"/>
      <c r="D5" s="108"/>
      <c r="L5" s="99"/>
      <c r="M5" s="99"/>
      <c r="N5" s="99"/>
      <c r="O5" s="99"/>
      <c r="P5" s="99"/>
      <c r="Q5" s="99"/>
      <c r="R5" s="99"/>
      <c r="S5" s="42"/>
    </row>
    <row r="6" spans="2:19" ht="14.45" customHeight="1">
      <c r="B6" s="107"/>
      <c r="C6" s="38"/>
      <c r="D6" s="108"/>
      <c r="L6" s="99"/>
      <c r="M6" s="99"/>
      <c r="N6" s="99"/>
      <c r="O6" s="99"/>
      <c r="P6" s="99"/>
      <c r="Q6" s="99"/>
      <c r="R6" s="99"/>
      <c r="S6" s="42"/>
    </row>
    <row r="7" spans="2:19" ht="46.5">
      <c r="B7" s="107"/>
      <c r="C7" s="109" t="s">
        <v>12</v>
      </c>
      <c r="D7" s="110"/>
      <c r="E7" s="103"/>
      <c r="F7" s="103"/>
      <c r="G7" s="103"/>
      <c r="H7" s="103"/>
      <c r="I7" s="103"/>
      <c r="J7" s="103"/>
      <c r="K7" s="103"/>
      <c r="L7" s="103"/>
      <c r="M7" s="103"/>
      <c r="N7" s="103"/>
      <c r="O7" s="103"/>
      <c r="P7" s="103"/>
      <c r="Q7" s="103"/>
      <c r="R7" s="103"/>
      <c r="S7" s="103"/>
    </row>
    <row r="8" spans="2:19" ht="336.95" customHeight="1">
      <c r="B8" s="107"/>
      <c r="C8" s="705" t="s">
        <v>1474</v>
      </c>
      <c r="D8" s="111"/>
      <c r="E8" s="101"/>
      <c r="F8" s="102"/>
      <c r="G8" s="101"/>
      <c r="H8" s="101"/>
      <c r="I8" s="101"/>
      <c r="J8" s="101"/>
      <c r="K8" s="101"/>
      <c r="L8" s="101"/>
      <c r="M8" s="101"/>
      <c r="N8" s="101"/>
      <c r="O8" s="101"/>
      <c r="P8" s="101"/>
      <c r="Q8" s="101"/>
      <c r="R8" s="101"/>
      <c r="S8" s="101"/>
    </row>
    <row r="9" spans="2:19" ht="173.25">
      <c r="B9" s="107"/>
      <c r="C9" s="647" t="s">
        <v>13</v>
      </c>
      <c r="D9" s="111"/>
      <c r="E9" s="101"/>
      <c r="F9" s="102"/>
      <c r="G9" s="101"/>
      <c r="H9" s="101"/>
      <c r="I9" s="101"/>
      <c r="J9" s="101"/>
      <c r="K9" s="101"/>
      <c r="L9" s="101"/>
      <c r="M9" s="101"/>
      <c r="N9" s="101"/>
      <c r="O9" s="101"/>
      <c r="P9" s="101"/>
      <c r="Q9" s="101"/>
      <c r="R9" s="101"/>
      <c r="S9" s="101"/>
    </row>
    <row r="10" spans="2:19" ht="161.1" customHeight="1">
      <c r="B10" s="107"/>
      <c r="C10" s="647" t="s">
        <v>14</v>
      </c>
      <c r="D10" s="111"/>
      <c r="E10" s="101"/>
      <c r="F10" s="102"/>
      <c r="G10" s="101"/>
      <c r="H10" s="101"/>
      <c r="I10" s="101"/>
      <c r="J10" s="101"/>
      <c r="K10" s="101"/>
      <c r="L10" s="101"/>
      <c r="M10" s="101"/>
      <c r="N10" s="101"/>
      <c r="O10" s="101"/>
      <c r="P10" s="101"/>
      <c r="Q10" s="101"/>
      <c r="R10" s="101"/>
      <c r="S10" s="101"/>
    </row>
    <row r="11" spans="2:19" ht="174" thickBot="1">
      <c r="B11" s="112"/>
      <c r="C11" s="648" t="s">
        <v>15</v>
      </c>
      <c r="D11" s="113"/>
      <c r="E11" s="101"/>
      <c r="F11" s="102"/>
      <c r="G11" s="101"/>
      <c r="H11" s="101"/>
      <c r="I11" s="101"/>
      <c r="J11" s="101"/>
      <c r="K11" s="101"/>
      <c r="L11" s="101"/>
      <c r="M11" s="101"/>
      <c r="N11" s="101"/>
      <c r="O11" s="101"/>
      <c r="P11" s="101"/>
      <c r="Q11" s="101"/>
      <c r="R11" s="101"/>
      <c r="S11" s="101"/>
    </row>
    <row r="12" spans="2:19">
      <c r="F12" s="102"/>
    </row>
    <row r="13" spans="2:19">
      <c r="F13" s="102"/>
    </row>
    <row r="21" spans="9:9">
      <c r="I21" s="92"/>
    </row>
  </sheetData>
  <printOptions horizontalCentered="1" verticalCentered="1"/>
  <pageMargins left="0.23622047244094491" right="0.23622047244094491" top="0.74803149606299213" bottom="0.74803149606299213" header="0.31496062992125984" footer="0.31496062992125984"/>
  <pageSetup scale="90" orientation="landscape" horizontalDpi="4294967295" verticalDpi="4294967295"/>
  <drawing r:id="rId1"/>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4">
    <tabColor theme="0" tint="-0.249977111117893"/>
    <pageSetUpPr fitToPage="1"/>
  </sheetPr>
  <dimension ref="B1:M40"/>
  <sheetViews>
    <sheetView showGridLines="0" view="pageBreakPreview" topLeftCell="A10" zoomScaleSheetLayoutView="70" workbookViewId="0">
      <selection activeCell="E10" sqref="E10"/>
    </sheetView>
  </sheetViews>
  <sheetFormatPr baseColWidth="10" defaultColWidth="9.42578125" defaultRowHeight="19.5"/>
  <cols>
    <col min="1" max="1" width="2.85546875" style="41" customWidth="1"/>
    <col min="2" max="2" width="3.42578125" style="41" customWidth="1"/>
    <col min="3" max="3" width="22.42578125" style="41" customWidth="1"/>
    <col min="4" max="4" width="27.42578125" style="41" customWidth="1"/>
    <col min="5" max="5" width="31.140625" style="41" customWidth="1"/>
    <col min="6" max="6" width="20.5703125" style="41" customWidth="1"/>
    <col min="7" max="7" width="2.85546875" style="41" customWidth="1"/>
    <col min="8" max="8" width="44.42578125" style="41" customWidth="1"/>
    <col min="9" max="16384" width="9.42578125" style="41"/>
  </cols>
  <sheetData>
    <row r="1" spans="2:13" ht="18.95" customHeight="1">
      <c r="B1" s="120"/>
      <c r="C1" s="121"/>
      <c r="D1" s="121"/>
      <c r="E1" s="121"/>
      <c r="F1" s="122"/>
      <c r="G1" s="123"/>
      <c r="H1" s="42"/>
      <c r="I1" s="42"/>
    </row>
    <row r="2" spans="2:13" ht="18.95" customHeight="1">
      <c r="B2" s="124"/>
      <c r="C2" s="125"/>
      <c r="D2" s="125"/>
      <c r="E2" s="125"/>
      <c r="F2" s="126"/>
      <c r="G2" s="127"/>
      <c r="H2" s="42"/>
      <c r="I2" s="42"/>
    </row>
    <row r="3" spans="2:13" ht="18.95" customHeight="1">
      <c r="B3" s="124"/>
      <c r="C3" s="125"/>
      <c r="D3" s="125"/>
      <c r="E3" s="125"/>
      <c r="F3" s="126"/>
      <c r="G3" s="127"/>
      <c r="H3" s="42"/>
      <c r="I3" s="42"/>
    </row>
    <row r="4" spans="2:13" ht="18.95" customHeight="1">
      <c r="B4" s="124"/>
      <c r="C4" s="125"/>
      <c r="D4" s="125"/>
      <c r="E4" s="125"/>
      <c r="F4" s="126"/>
      <c r="G4" s="127"/>
      <c r="H4" s="42"/>
      <c r="I4" s="42"/>
    </row>
    <row r="5" spans="2:13" ht="18.95" customHeight="1">
      <c r="B5" s="124"/>
      <c r="C5" s="125"/>
      <c r="D5" s="125"/>
      <c r="E5" s="125"/>
      <c r="F5" s="126"/>
      <c r="G5" s="127"/>
      <c r="H5" s="42"/>
      <c r="I5" s="42"/>
    </row>
    <row r="6" spans="2:13" ht="18.95" customHeight="1">
      <c r="B6" s="124"/>
      <c r="C6" s="125"/>
      <c r="D6" s="125"/>
      <c r="E6" s="125"/>
      <c r="F6" s="126"/>
      <c r="G6" s="127"/>
      <c r="H6" s="42"/>
      <c r="I6" s="42"/>
    </row>
    <row r="7" spans="2:13" ht="66.95" customHeight="1">
      <c r="B7" s="124"/>
      <c r="C7" s="128" t="s">
        <v>16</v>
      </c>
      <c r="D7" s="128"/>
      <c r="E7" s="128"/>
      <c r="F7" s="128"/>
      <c r="G7" s="129"/>
      <c r="H7" s="44"/>
      <c r="I7" s="44"/>
      <c r="J7" s="44"/>
      <c r="K7" s="44"/>
      <c r="L7" s="44"/>
      <c r="M7" s="44"/>
    </row>
    <row r="8" spans="2:13" s="83" customFormat="1" ht="48.95" customHeight="1">
      <c r="B8" s="130"/>
      <c r="C8" s="131" t="s">
        <v>17</v>
      </c>
      <c r="D8" s="132"/>
      <c r="E8" s="132"/>
      <c r="F8" s="132"/>
      <c r="G8" s="133"/>
      <c r="H8" s="114"/>
    </row>
    <row r="9" spans="2:13">
      <c r="B9" s="124"/>
      <c r="C9" s="125"/>
      <c r="D9" s="125"/>
      <c r="E9" s="125"/>
      <c r="F9" s="125"/>
      <c r="G9" s="134"/>
    </row>
    <row r="10" spans="2:13">
      <c r="B10" s="124"/>
      <c r="C10" s="125" t="s">
        <v>18</v>
      </c>
      <c r="D10" s="78"/>
      <c r="E10" s="79"/>
      <c r="F10" s="125"/>
      <c r="G10" s="134"/>
    </row>
    <row r="11" spans="2:13">
      <c r="B11" s="124"/>
      <c r="C11" s="125"/>
      <c r="D11" s="135" t="s">
        <v>19</v>
      </c>
      <c r="E11" s="125"/>
      <c r="F11" s="125"/>
      <c r="G11" s="134"/>
    </row>
    <row r="12" spans="2:13">
      <c r="B12" s="124"/>
      <c r="C12" s="125"/>
      <c r="D12" s="125"/>
      <c r="E12" s="125"/>
      <c r="F12" s="125"/>
      <c r="G12" s="134"/>
    </row>
    <row r="13" spans="2:13">
      <c r="B13" s="124"/>
      <c r="C13" s="45" t="s">
        <v>20</v>
      </c>
      <c r="D13" s="731" t="s">
        <v>21</v>
      </c>
      <c r="E13" s="732"/>
      <c r="F13" s="125"/>
      <c r="G13" s="134"/>
    </row>
    <row r="14" spans="2:13">
      <c r="B14" s="124"/>
      <c r="C14" s="45" t="s">
        <v>22</v>
      </c>
      <c r="D14" s="733"/>
      <c r="E14" s="734"/>
      <c r="F14" s="125"/>
      <c r="G14" s="134"/>
    </row>
    <row r="15" spans="2:13">
      <c r="B15" s="124"/>
      <c r="C15" s="45" t="s">
        <v>23</v>
      </c>
      <c r="D15" s="733"/>
      <c r="E15" s="734"/>
      <c r="F15" s="125"/>
      <c r="G15" s="134"/>
    </row>
    <row r="16" spans="2:13">
      <c r="B16" s="124"/>
      <c r="C16" s="45" t="s">
        <v>24</v>
      </c>
      <c r="D16" s="733"/>
      <c r="E16" s="734"/>
      <c r="F16" s="125"/>
      <c r="G16" s="134"/>
    </row>
    <row r="17" spans="2:8">
      <c r="B17" s="124"/>
      <c r="C17" s="45" t="s">
        <v>25</v>
      </c>
      <c r="D17" s="733"/>
      <c r="E17" s="734"/>
      <c r="F17" s="125"/>
      <c r="G17" s="134"/>
    </row>
    <row r="18" spans="2:8">
      <c r="B18" s="124"/>
      <c r="C18" s="649"/>
      <c r="D18" s="730"/>
      <c r="E18" s="730"/>
      <c r="F18" s="125"/>
      <c r="G18" s="134"/>
    </row>
    <row r="19" spans="2:8">
      <c r="B19" s="124"/>
      <c r="C19" s="649"/>
      <c r="D19" s="649"/>
      <c r="E19" s="649"/>
      <c r="F19" s="125"/>
      <c r="G19" s="134"/>
    </row>
    <row r="20" spans="2:8">
      <c r="B20" s="124"/>
      <c r="C20" s="45" t="s">
        <v>26</v>
      </c>
      <c r="D20" s="45" t="s">
        <v>27</v>
      </c>
      <c r="E20" s="45" t="s">
        <v>28</v>
      </c>
      <c r="F20" s="125"/>
      <c r="G20" s="134"/>
    </row>
    <row r="21" spans="2:8">
      <c r="B21" s="124"/>
      <c r="C21" s="650"/>
      <c r="D21" s="650"/>
      <c r="E21" s="650"/>
      <c r="F21" s="125"/>
      <c r="G21" s="134"/>
    </row>
    <row r="22" spans="2:8">
      <c r="B22" s="124"/>
      <c r="C22" s="650"/>
      <c r="D22" s="650"/>
      <c r="E22" s="650"/>
      <c r="F22" s="125"/>
      <c r="G22" s="134"/>
    </row>
    <row r="23" spans="2:8">
      <c r="B23" s="124"/>
      <c r="C23" s="650"/>
      <c r="D23" s="650"/>
      <c r="E23" s="650"/>
      <c r="F23" s="125"/>
      <c r="G23" s="134"/>
    </row>
    <row r="24" spans="2:8">
      <c r="B24" s="124"/>
      <c r="C24" s="650"/>
      <c r="D24" s="650"/>
      <c r="E24" s="650"/>
      <c r="F24" s="125"/>
      <c r="G24" s="134"/>
    </row>
    <row r="25" spans="2:8">
      <c r="B25" s="124"/>
      <c r="C25" s="650"/>
      <c r="D25" s="650"/>
      <c r="E25" s="650"/>
      <c r="F25" s="125"/>
      <c r="G25" s="134"/>
    </row>
    <row r="26" spans="2:8">
      <c r="B26" s="124"/>
      <c r="C26" s="650"/>
      <c r="D26" s="650"/>
      <c r="E26" s="650"/>
      <c r="F26" s="125"/>
      <c r="G26" s="134"/>
    </row>
    <row r="27" spans="2:8">
      <c r="B27" s="124"/>
      <c r="C27" s="650"/>
      <c r="D27" s="650"/>
      <c r="E27" s="650"/>
      <c r="F27" s="125"/>
      <c r="G27" s="134"/>
    </row>
    <row r="28" spans="2:8">
      <c r="B28" s="124"/>
      <c r="C28" s="125"/>
      <c r="D28" s="125"/>
      <c r="E28" s="125"/>
      <c r="F28" s="125"/>
      <c r="G28" s="134"/>
    </row>
    <row r="29" spans="2:8">
      <c r="B29" s="124"/>
      <c r="C29" s="125"/>
      <c r="D29" s="125"/>
      <c r="E29" s="125"/>
      <c r="F29" s="125"/>
      <c r="G29" s="134"/>
    </row>
    <row r="30" spans="2:8" s="83" customFormat="1" ht="48.95" customHeight="1">
      <c r="B30" s="130"/>
      <c r="C30" s="131" t="s">
        <v>29</v>
      </c>
      <c r="D30" s="132"/>
      <c r="E30" s="132"/>
      <c r="F30" s="132"/>
      <c r="G30" s="133"/>
      <c r="H30" s="114"/>
    </row>
    <row r="31" spans="2:8">
      <c r="B31" s="124"/>
      <c r="C31" s="125"/>
      <c r="D31" s="125"/>
      <c r="E31" s="125"/>
      <c r="F31" s="125"/>
      <c r="G31" s="134"/>
    </row>
    <row r="32" spans="2:8">
      <c r="B32" s="124"/>
      <c r="C32" s="45" t="s">
        <v>26</v>
      </c>
      <c r="D32" s="45" t="s">
        <v>27</v>
      </c>
      <c r="E32" s="45" t="s">
        <v>28</v>
      </c>
      <c r="F32" s="125"/>
      <c r="G32" s="134"/>
    </row>
    <row r="33" spans="2:7">
      <c r="B33" s="124"/>
      <c r="C33" s="650"/>
      <c r="D33" s="650"/>
      <c r="E33" s="650"/>
      <c r="F33" s="125"/>
      <c r="G33" s="134"/>
    </row>
    <row r="34" spans="2:7">
      <c r="B34" s="124"/>
      <c r="C34" s="650"/>
      <c r="D34" s="650"/>
      <c r="E34" s="650"/>
      <c r="F34" s="125"/>
      <c r="G34" s="134"/>
    </row>
    <row r="35" spans="2:7">
      <c r="B35" s="124"/>
      <c r="C35" s="650"/>
      <c r="D35" s="650"/>
      <c r="E35" s="650"/>
      <c r="F35" s="125"/>
      <c r="G35" s="134"/>
    </row>
    <row r="36" spans="2:7">
      <c r="B36" s="124"/>
      <c r="C36" s="650"/>
      <c r="D36" s="650"/>
      <c r="E36" s="650"/>
      <c r="F36" s="125"/>
      <c r="G36" s="134"/>
    </row>
    <row r="37" spans="2:7">
      <c r="B37" s="124"/>
      <c r="C37" s="650"/>
      <c r="D37" s="650"/>
      <c r="E37" s="650"/>
      <c r="F37" s="125"/>
      <c r="G37" s="134"/>
    </row>
    <row r="38" spans="2:7">
      <c r="B38" s="124"/>
      <c r="C38" s="650"/>
      <c r="D38" s="650"/>
      <c r="E38" s="650"/>
      <c r="F38" s="125"/>
      <c r="G38" s="134"/>
    </row>
    <row r="39" spans="2:7">
      <c r="B39" s="124"/>
      <c r="C39" s="650"/>
      <c r="D39" s="650"/>
      <c r="E39" s="650"/>
      <c r="F39" s="125"/>
      <c r="G39" s="134"/>
    </row>
    <row r="40" spans="2:7" ht="20.25" thickBot="1">
      <c r="B40" s="136"/>
      <c r="C40" s="137"/>
      <c r="D40" s="137"/>
      <c r="E40" s="137"/>
      <c r="F40" s="137"/>
      <c r="G40" s="138"/>
    </row>
  </sheetData>
  <mergeCells count="6">
    <mergeCell ref="D18:E18"/>
    <mergeCell ref="D13:E13"/>
    <mergeCell ref="D14:E14"/>
    <mergeCell ref="D15:E15"/>
    <mergeCell ref="D16:E16"/>
    <mergeCell ref="D17:E17"/>
  </mergeCells>
  <phoneticPr fontId="40" type="noConversion"/>
  <printOptions horizontalCentered="1"/>
  <pageMargins left="0.25" right="0.25" top="0.75" bottom="0.75" header="0.3" footer="0.3"/>
  <pageSetup fitToHeight="0" orientation="landscape" horizontalDpi="4294967295" verticalDpi="4294967295" r:id="rId1"/>
  <drawing r:id="rId2"/>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5">
    <tabColor theme="1" tint="0.499984740745262"/>
    <pageSetUpPr fitToPage="1"/>
  </sheetPr>
  <dimension ref="A1:L38"/>
  <sheetViews>
    <sheetView view="pageBreakPreview" topLeftCell="A13" zoomScaleNormal="125" zoomScaleSheetLayoutView="100" zoomScalePageLayoutView="125" workbookViewId="0">
      <selection activeCell="C16" sqref="C16"/>
    </sheetView>
  </sheetViews>
  <sheetFormatPr baseColWidth="10" defaultColWidth="9.42578125" defaultRowHeight="19.5"/>
  <cols>
    <col min="1" max="1" width="3.42578125" style="41" customWidth="1"/>
    <col min="2" max="2" width="119" style="41" customWidth="1"/>
    <col min="3" max="3" width="29.85546875" style="41" customWidth="1"/>
    <col min="4" max="4" width="54.140625" style="41" customWidth="1"/>
    <col min="5" max="6" width="20.5703125" style="41" customWidth="1"/>
    <col min="7" max="7" width="44.42578125" style="41" customWidth="1"/>
    <col min="8" max="16384" width="9.42578125" style="41"/>
  </cols>
  <sheetData>
    <row r="1" spans="1:12" ht="18.95" customHeight="1">
      <c r="E1" s="42"/>
      <c r="F1" s="42"/>
      <c r="G1" s="42"/>
      <c r="H1" s="42"/>
    </row>
    <row r="2" spans="1:12" ht="18.95" customHeight="1">
      <c r="E2" s="42"/>
      <c r="F2" s="42"/>
      <c r="G2" s="42"/>
      <c r="H2" s="42"/>
    </row>
    <row r="3" spans="1:12" ht="18.95" customHeight="1">
      <c r="E3" s="42"/>
      <c r="F3" s="42"/>
      <c r="G3" s="42"/>
      <c r="H3" s="42"/>
    </row>
    <row r="4" spans="1:12" ht="18.95" customHeight="1">
      <c r="E4" s="42"/>
      <c r="F4" s="42"/>
      <c r="G4" s="42"/>
      <c r="H4" s="42"/>
    </row>
    <row r="5" spans="1:12" ht="18.95" customHeight="1">
      <c r="E5" s="42"/>
      <c r="F5" s="42"/>
      <c r="G5" s="42"/>
      <c r="H5" s="42"/>
    </row>
    <row r="6" spans="1:12" ht="66.95" customHeight="1">
      <c r="B6" s="44" t="s">
        <v>30</v>
      </c>
      <c r="C6" s="44"/>
      <c r="D6" s="44"/>
      <c r="E6" s="44"/>
      <c r="F6" s="44"/>
      <c r="G6" s="44"/>
      <c r="H6" s="44"/>
      <c r="I6" s="44"/>
      <c r="J6" s="44"/>
      <c r="K6" s="44"/>
      <c r="L6" s="44"/>
    </row>
    <row r="7" spans="1:12" ht="33" customHeight="1">
      <c r="A7" s="115"/>
      <c r="B7" s="116" t="s">
        <v>31</v>
      </c>
      <c r="E7" s="42"/>
      <c r="F7" s="42"/>
      <c r="G7" s="42"/>
      <c r="H7" s="42"/>
    </row>
    <row r="8" spans="1:12" ht="284.10000000000002" customHeight="1">
      <c r="B8" s="80" t="s">
        <v>32</v>
      </c>
      <c r="C8" s="81"/>
      <c r="D8" s="81"/>
      <c r="E8" s="81"/>
      <c r="F8" s="81"/>
      <c r="G8" s="81"/>
    </row>
    <row r="9" spans="1:12" ht="15" customHeight="1">
      <c r="B9" s="43"/>
      <c r="C9" s="43"/>
      <c r="D9" s="43"/>
      <c r="E9" s="43"/>
      <c r="F9" s="43"/>
      <c r="G9" s="43"/>
    </row>
    <row r="10" spans="1:12" ht="33" customHeight="1">
      <c r="A10" s="115"/>
      <c r="B10" s="116" t="s">
        <v>33</v>
      </c>
      <c r="C10" s="117"/>
      <c r="E10" s="42"/>
      <c r="F10" s="42"/>
      <c r="G10" s="42"/>
      <c r="H10" s="42"/>
    </row>
    <row r="11" spans="1:12" ht="330" customHeight="1">
      <c r="B11" s="600" t="s">
        <v>34</v>
      </c>
      <c r="C11" s="600"/>
      <c r="D11" s="600"/>
      <c r="E11" s="600"/>
      <c r="F11" s="600"/>
      <c r="G11" s="600"/>
    </row>
    <row r="12" spans="1:12" ht="257.10000000000002" customHeight="1">
      <c r="B12" s="600" t="s">
        <v>35</v>
      </c>
      <c r="C12" s="600"/>
      <c r="D12" s="600"/>
      <c r="E12" s="600"/>
      <c r="F12" s="600"/>
      <c r="G12" s="600"/>
      <c r="H12" s="735"/>
    </row>
    <row r="13" spans="1:12" ht="15" customHeight="1">
      <c r="B13" s="600"/>
      <c r="C13" s="600"/>
      <c r="D13" s="600"/>
      <c r="E13" s="600"/>
      <c r="F13" s="600"/>
      <c r="G13" s="600"/>
      <c r="H13" s="735"/>
    </row>
    <row r="14" spans="1:12" ht="33" customHeight="1">
      <c r="A14" s="115"/>
      <c r="B14" s="116" t="s">
        <v>36</v>
      </c>
      <c r="C14" s="117"/>
      <c r="E14" s="42"/>
      <c r="F14" s="42"/>
      <c r="G14" s="42"/>
      <c r="H14" s="735"/>
    </row>
    <row r="15" spans="1:12" ht="264" customHeight="1">
      <c r="B15" s="82" t="s">
        <v>37</v>
      </c>
      <c r="C15" s="600"/>
      <c r="D15" s="600"/>
      <c r="E15" s="600"/>
      <c r="F15" s="600"/>
      <c r="G15" s="600"/>
      <c r="H15" s="735"/>
    </row>
    <row r="16" spans="1:12" ht="314.10000000000002" customHeight="1">
      <c r="B16" s="82" t="s">
        <v>38</v>
      </c>
      <c r="C16" s="600"/>
      <c r="D16" s="600"/>
      <c r="E16" s="600"/>
      <c r="F16" s="600"/>
      <c r="G16" s="600"/>
      <c r="H16" s="735"/>
    </row>
    <row r="17" spans="1:8" ht="21" customHeight="1">
      <c r="B17" s="82"/>
      <c r="C17" s="600"/>
      <c r="D17" s="600"/>
      <c r="E17" s="600"/>
      <c r="F17" s="600"/>
      <c r="G17" s="600"/>
      <c r="H17" s="735"/>
    </row>
    <row r="18" spans="1:8" ht="33" customHeight="1">
      <c r="A18" s="115"/>
      <c r="B18" s="116" t="s">
        <v>39</v>
      </c>
      <c r="C18" s="117"/>
      <c r="E18" s="42"/>
      <c r="F18" s="42"/>
      <c r="G18" s="42"/>
      <c r="H18" s="735"/>
    </row>
    <row r="19" spans="1:8" ht="231.95" customHeight="1">
      <c r="B19" s="82" t="s">
        <v>40</v>
      </c>
      <c r="C19" s="600"/>
      <c r="D19" s="600"/>
      <c r="E19" s="600"/>
      <c r="F19" s="600"/>
      <c r="G19" s="600"/>
      <c r="H19" s="735"/>
    </row>
    <row r="20" spans="1:8" ht="230.1" customHeight="1">
      <c r="B20" s="82" t="s">
        <v>41</v>
      </c>
      <c r="C20" s="600"/>
      <c r="D20" s="600"/>
      <c r="E20" s="600"/>
      <c r="F20" s="600"/>
      <c r="G20" s="600"/>
      <c r="H20" s="735"/>
    </row>
    <row r="21" spans="1:8" ht="198" customHeight="1">
      <c r="B21" s="601" t="s">
        <v>42</v>
      </c>
      <c r="C21" s="600"/>
      <c r="D21" s="600"/>
      <c r="E21" s="600"/>
      <c r="F21" s="600"/>
      <c r="G21" s="600"/>
      <c r="H21" s="735"/>
    </row>
    <row r="22" spans="1:8" ht="20.100000000000001" customHeight="1">
      <c r="B22" s="600"/>
      <c r="C22" s="600"/>
      <c r="D22" s="600"/>
      <c r="E22" s="600"/>
      <c r="F22" s="600"/>
      <c r="G22" s="600"/>
      <c r="H22" s="735"/>
    </row>
    <row r="23" spans="1:8" ht="33" customHeight="1">
      <c r="A23" s="115"/>
      <c r="B23" s="116" t="s">
        <v>43</v>
      </c>
      <c r="C23" s="117"/>
      <c r="E23" s="42"/>
      <c r="F23" s="42"/>
      <c r="G23" s="42"/>
    </row>
    <row r="24" spans="1:8" ht="212.1" customHeight="1" thickBot="1">
      <c r="B24" s="119" t="s">
        <v>44</v>
      </c>
      <c r="C24" s="118"/>
      <c r="D24" s="118"/>
      <c r="E24" s="118"/>
      <c r="F24" s="118"/>
      <c r="G24" s="118"/>
    </row>
    <row r="25" spans="1:8" ht="177" customHeight="1" thickBot="1">
      <c r="B25" s="84"/>
      <c r="C25" s="85"/>
      <c r="D25" s="85"/>
      <c r="E25" s="85"/>
      <c r="F25" s="85"/>
      <c r="G25" s="85"/>
    </row>
    <row r="26" spans="1:8" ht="15" customHeight="1">
      <c r="B26" s="43"/>
      <c r="C26" s="43"/>
      <c r="D26" s="43"/>
      <c r="E26" s="43"/>
      <c r="F26" s="43"/>
      <c r="G26" s="43"/>
    </row>
    <row r="27" spans="1:8" ht="15" customHeight="1">
      <c r="B27" s="600"/>
      <c r="C27" s="600"/>
      <c r="D27" s="600"/>
      <c r="E27" s="600"/>
      <c r="F27" s="600"/>
      <c r="G27" s="600"/>
      <c r="H27" s="735"/>
    </row>
    <row r="28" spans="1:8" ht="33" customHeight="1">
      <c r="A28" s="115"/>
      <c r="B28" s="116" t="s">
        <v>45</v>
      </c>
      <c r="C28" s="117"/>
      <c r="E28" s="42"/>
      <c r="F28" s="42"/>
      <c r="G28" s="42"/>
      <c r="H28" s="735"/>
    </row>
    <row r="29" spans="1:8" ht="329.1" customHeight="1">
      <c r="B29" s="82" t="s">
        <v>46</v>
      </c>
      <c r="C29" s="600"/>
      <c r="D29" s="600"/>
      <c r="E29" s="600"/>
      <c r="F29" s="600"/>
      <c r="G29" s="600"/>
      <c r="H29" s="600"/>
    </row>
    <row r="30" spans="1:8" ht="273.95" customHeight="1">
      <c r="B30" s="82" t="s">
        <v>47</v>
      </c>
      <c r="C30" s="600"/>
      <c r="D30" s="600"/>
      <c r="E30" s="600"/>
      <c r="F30" s="600"/>
      <c r="G30" s="600"/>
      <c r="H30" s="600"/>
    </row>
    <row r="31" spans="1:8" ht="15" customHeight="1">
      <c r="B31" s="43"/>
      <c r="C31" s="43"/>
      <c r="D31" s="43"/>
      <c r="E31" s="43"/>
      <c r="F31" s="43"/>
      <c r="G31" s="43"/>
    </row>
    <row r="32" spans="1:8" ht="15" customHeight="1">
      <c r="B32" s="43"/>
      <c r="C32" s="43"/>
      <c r="D32" s="43"/>
      <c r="E32" s="43"/>
      <c r="F32" s="43"/>
      <c r="G32" s="43"/>
    </row>
    <row r="33" spans="1:8" ht="33" customHeight="1">
      <c r="A33" s="115"/>
      <c r="B33" s="116" t="s">
        <v>48</v>
      </c>
      <c r="C33" s="117"/>
      <c r="E33" s="42"/>
      <c r="F33" s="42"/>
      <c r="G33" s="42"/>
    </row>
    <row r="34" spans="1:8" ht="242.1" customHeight="1">
      <c r="B34" s="701" t="s">
        <v>1465</v>
      </c>
      <c r="C34" s="600"/>
      <c r="D34" s="600"/>
      <c r="E34" s="600"/>
      <c r="F34" s="600"/>
      <c r="G34" s="600"/>
    </row>
    <row r="35" spans="1:8" ht="275.10000000000002" customHeight="1">
      <c r="B35" s="701" t="s">
        <v>1466</v>
      </c>
      <c r="C35" s="600"/>
      <c r="D35" s="600"/>
      <c r="E35" s="600"/>
      <c r="F35" s="600"/>
      <c r="G35" s="600"/>
    </row>
    <row r="36" spans="1:8" ht="15" customHeight="1">
      <c r="B36" s="600"/>
      <c r="C36" s="600"/>
      <c r="D36" s="600"/>
      <c r="E36" s="600"/>
      <c r="F36" s="600"/>
      <c r="G36" s="600"/>
      <c r="H36" s="735"/>
    </row>
    <row r="37" spans="1:8" ht="42" customHeight="1">
      <c r="B37" s="82"/>
      <c r="C37" s="600"/>
      <c r="D37" s="600"/>
      <c r="E37" s="600"/>
      <c r="F37" s="600"/>
      <c r="G37" s="600"/>
      <c r="H37" s="735"/>
    </row>
    <row r="38" spans="1:8" ht="42" customHeight="1">
      <c r="B38" s="82"/>
      <c r="C38" s="600"/>
      <c r="D38" s="600"/>
      <c r="E38" s="600"/>
      <c r="F38" s="600"/>
      <c r="G38" s="600"/>
    </row>
  </sheetData>
  <sheetProtection formatColumns="0" selectLockedCells="1" selectUnlockedCells="1"/>
  <mergeCells count="4">
    <mergeCell ref="H27:H28"/>
    <mergeCell ref="H36:H37"/>
    <mergeCell ref="H12:H14"/>
    <mergeCell ref="H15:H22"/>
  </mergeCells>
  <printOptions horizontalCentered="1"/>
  <pageMargins left="0.25" right="0.25" top="0.75" bottom="0.75" header="0.3" footer="0.3"/>
  <pageSetup scale="38" fitToHeight="0" orientation="landscape" horizontalDpi="4294967295" verticalDpi="4294967295" r:id="rId1"/>
  <rowBreaks count="1" manualBreakCount="1">
    <brk id="9" max="16383" man="1"/>
  </rowBreaks>
  <drawing r:id="rId2"/>
  <extLst>
    <ext xmlns:mx="http://schemas.microsoft.com/office/mac/excel/2008/main" uri="{64002731-A6B0-56B0-2670-7721B7C09600}">
      <mx:PLV Mode="0" OnePage="0" WScale="0"/>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6">
    <tabColor theme="0" tint="-0.249977111117893"/>
    <pageSetUpPr fitToPage="1"/>
  </sheetPr>
  <dimension ref="A1:L79"/>
  <sheetViews>
    <sheetView view="pageBreakPreview" zoomScale="125" zoomScaleNormal="125" zoomScaleSheetLayoutView="70" zoomScalePageLayoutView="125" workbookViewId="0">
      <selection activeCell="B13" sqref="B13"/>
    </sheetView>
  </sheetViews>
  <sheetFormatPr baseColWidth="10" defaultColWidth="9.42578125" defaultRowHeight="19.5"/>
  <cols>
    <col min="1" max="1" width="3.42578125" style="41" customWidth="1"/>
    <col min="2" max="2" width="29.42578125" style="80" customWidth="1"/>
    <col min="3" max="3" width="70.85546875" style="80" customWidth="1"/>
    <col min="4" max="6" width="20.5703125" style="41" customWidth="1"/>
    <col min="7" max="7" width="44.42578125" style="41" customWidth="1"/>
    <col min="8" max="16384" width="9.42578125" style="41"/>
  </cols>
  <sheetData>
    <row r="1" spans="1:12" ht="18.95" customHeight="1">
      <c r="E1" s="42"/>
      <c r="F1" s="42"/>
      <c r="G1" s="42"/>
      <c r="H1" s="42"/>
    </row>
    <row r="2" spans="1:12" ht="18.95" customHeight="1">
      <c r="E2" s="42"/>
      <c r="F2" s="42"/>
      <c r="G2" s="42"/>
      <c r="H2" s="42"/>
    </row>
    <row r="3" spans="1:12" ht="18.95" customHeight="1">
      <c r="E3" s="42"/>
      <c r="F3" s="42"/>
      <c r="G3" s="42"/>
      <c r="H3" s="42"/>
    </row>
    <row r="4" spans="1:12" ht="18.95" customHeight="1">
      <c r="E4" s="42"/>
      <c r="F4" s="42"/>
      <c r="G4" s="42"/>
      <c r="H4" s="42"/>
    </row>
    <row r="5" spans="1:12" ht="18.95" customHeight="1">
      <c r="E5" s="42"/>
      <c r="F5" s="42"/>
      <c r="G5" s="42"/>
      <c r="H5" s="42"/>
    </row>
    <row r="6" spans="1:12" ht="18.95" customHeight="1">
      <c r="E6" s="42"/>
      <c r="F6" s="42"/>
      <c r="G6" s="42"/>
      <c r="H6" s="42"/>
    </row>
    <row r="7" spans="1:12" ht="66.95" customHeight="1">
      <c r="B7" s="738" t="s">
        <v>49</v>
      </c>
      <c r="C7" s="738"/>
      <c r="D7" s="144"/>
      <c r="E7" s="44"/>
      <c r="F7" s="44"/>
      <c r="G7" s="44"/>
      <c r="H7" s="44"/>
      <c r="I7" s="44"/>
      <c r="J7" s="44"/>
      <c r="K7" s="44"/>
      <c r="L7" s="44"/>
    </row>
    <row r="8" spans="1:12" ht="33" customHeight="1">
      <c r="A8" s="115"/>
      <c r="B8" s="739" t="s">
        <v>50</v>
      </c>
      <c r="C8" s="739"/>
      <c r="D8" s="43"/>
      <c r="E8" s="42"/>
      <c r="F8" s="42"/>
      <c r="G8" s="42"/>
      <c r="H8" s="42"/>
    </row>
    <row r="9" spans="1:12" ht="8.1" customHeight="1">
      <c r="B9" s="736"/>
      <c r="C9" s="737"/>
      <c r="D9" s="737"/>
      <c r="E9" s="737"/>
      <c r="F9" s="737"/>
      <c r="G9" s="737"/>
    </row>
    <row r="10" spans="1:12" ht="128.1" customHeight="1">
      <c r="B10" s="145" t="s">
        <v>51</v>
      </c>
      <c r="C10" s="146" t="s">
        <v>52</v>
      </c>
      <c r="D10" s="43"/>
      <c r="E10" s="43"/>
      <c r="F10" s="43"/>
      <c r="G10" s="43"/>
    </row>
    <row r="11" spans="1:12" ht="93.95" customHeight="1">
      <c r="B11" s="147" t="s">
        <v>53</v>
      </c>
      <c r="C11" s="146" t="s">
        <v>54</v>
      </c>
    </row>
    <row r="12" spans="1:12" ht="93.95" customHeight="1">
      <c r="B12" s="147" t="s">
        <v>55</v>
      </c>
      <c r="C12" s="146" t="s">
        <v>56</v>
      </c>
    </row>
    <row r="13" spans="1:12" ht="93.95" customHeight="1">
      <c r="B13" s="145" t="s">
        <v>57</v>
      </c>
      <c r="C13" s="146" t="s">
        <v>58</v>
      </c>
    </row>
    <row r="14" spans="1:12" ht="93.95" customHeight="1">
      <c r="B14" s="145" t="s">
        <v>59</v>
      </c>
      <c r="C14" s="146" t="s">
        <v>60</v>
      </c>
    </row>
    <row r="15" spans="1:12" ht="93.95" customHeight="1">
      <c r="B15" s="145" t="s">
        <v>61</v>
      </c>
      <c r="C15" s="146" t="s">
        <v>62</v>
      </c>
    </row>
    <row r="16" spans="1:12" ht="165" customHeight="1">
      <c r="B16" s="145" t="s">
        <v>63</v>
      </c>
      <c r="C16" s="146" t="s">
        <v>64</v>
      </c>
    </row>
    <row r="17" spans="2:3" ht="126" customHeight="1">
      <c r="B17" s="145" t="s">
        <v>65</v>
      </c>
      <c r="C17" s="146" t="s">
        <v>66</v>
      </c>
    </row>
    <row r="18" spans="2:3" ht="93.95" customHeight="1">
      <c r="B18" s="145" t="s">
        <v>67</v>
      </c>
      <c r="C18" s="146" t="s">
        <v>68</v>
      </c>
    </row>
    <row r="19" spans="2:3" ht="93.95" customHeight="1">
      <c r="B19" s="145" t="s">
        <v>69</v>
      </c>
      <c r="C19" s="146" t="s">
        <v>70</v>
      </c>
    </row>
    <row r="20" spans="2:3" ht="111" customHeight="1">
      <c r="B20" s="145" t="s">
        <v>71</v>
      </c>
      <c r="C20" s="146" t="s">
        <v>72</v>
      </c>
    </row>
    <row r="21" spans="2:3" ht="93.95" customHeight="1">
      <c r="B21" s="147" t="s">
        <v>73</v>
      </c>
      <c r="C21" s="146" t="s">
        <v>74</v>
      </c>
    </row>
    <row r="22" spans="2:3" ht="93.95" customHeight="1">
      <c r="B22" s="145" t="s">
        <v>75</v>
      </c>
      <c r="C22" s="146" t="s">
        <v>76</v>
      </c>
    </row>
    <row r="23" spans="2:3" ht="93.95" customHeight="1">
      <c r="B23" s="147" t="s">
        <v>77</v>
      </c>
      <c r="C23" s="146" t="s">
        <v>78</v>
      </c>
    </row>
    <row r="24" spans="2:3" ht="93.95" customHeight="1">
      <c r="B24" s="147" t="s">
        <v>79</v>
      </c>
      <c r="C24" s="146" t="s">
        <v>80</v>
      </c>
    </row>
    <row r="25" spans="2:3" ht="93.95" customHeight="1">
      <c r="B25" s="145" t="s">
        <v>81</v>
      </c>
      <c r="C25" s="146" t="s">
        <v>82</v>
      </c>
    </row>
    <row r="26" spans="2:3" ht="93.95" customHeight="1">
      <c r="B26" s="145" t="s">
        <v>83</v>
      </c>
      <c r="C26" s="146" t="s">
        <v>84</v>
      </c>
    </row>
    <row r="27" spans="2:3" ht="93.95" customHeight="1">
      <c r="B27" s="145" t="s">
        <v>85</v>
      </c>
      <c r="C27" s="146" t="s">
        <v>86</v>
      </c>
    </row>
    <row r="28" spans="2:3" ht="93.95" customHeight="1">
      <c r="B28" s="145" t="s">
        <v>87</v>
      </c>
      <c r="C28" s="146" t="s">
        <v>88</v>
      </c>
    </row>
    <row r="29" spans="2:3" ht="78" customHeight="1">
      <c r="B29" s="145" t="s">
        <v>89</v>
      </c>
      <c r="C29" s="146" t="s">
        <v>90</v>
      </c>
    </row>
    <row r="30" spans="2:3" ht="80.099999999999994" customHeight="1">
      <c r="B30" s="145" t="s">
        <v>91</v>
      </c>
      <c r="C30" s="146" t="s">
        <v>92</v>
      </c>
    </row>
    <row r="31" spans="2:3" ht="356.25">
      <c r="B31" s="147" t="s">
        <v>93</v>
      </c>
      <c r="C31" s="146" t="s">
        <v>94</v>
      </c>
    </row>
    <row r="32" spans="2:3" ht="93.95" customHeight="1">
      <c r="B32" s="145" t="s">
        <v>95</v>
      </c>
      <c r="C32" s="146" t="s">
        <v>96</v>
      </c>
    </row>
    <row r="33" spans="2:3" ht="93.95" customHeight="1">
      <c r="B33" s="145" t="s">
        <v>97</v>
      </c>
      <c r="C33" s="146" t="s">
        <v>98</v>
      </c>
    </row>
    <row r="34" spans="2:3" ht="93.95" customHeight="1">
      <c r="B34" s="145" t="s">
        <v>99</v>
      </c>
      <c r="C34" s="146" t="s">
        <v>100</v>
      </c>
    </row>
    <row r="35" spans="2:3" ht="93.95" customHeight="1">
      <c r="B35" s="145" t="s">
        <v>101</v>
      </c>
      <c r="C35" s="146" t="s">
        <v>102</v>
      </c>
    </row>
    <row r="36" spans="2:3" ht="93.95" customHeight="1">
      <c r="B36" s="145" t="s">
        <v>103</v>
      </c>
      <c r="C36" s="146" t="s">
        <v>104</v>
      </c>
    </row>
    <row r="37" spans="2:3" ht="93.95" customHeight="1">
      <c r="B37" s="145" t="s">
        <v>105</v>
      </c>
      <c r="C37" s="146" t="s">
        <v>106</v>
      </c>
    </row>
    <row r="38" spans="2:3" ht="93.95" customHeight="1">
      <c r="B38" s="145" t="s">
        <v>107</v>
      </c>
      <c r="C38" s="146" t="s">
        <v>108</v>
      </c>
    </row>
    <row r="39" spans="2:3" ht="93.95" customHeight="1">
      <c r="B39" s="145" t="s">
        <v>109</v>
      </c>
      <c r="C39" s="146" t="s">
        <v>110</v>
      </c>
    </row>
    <row r="40" spans="2:3" ht="93.95" customHeight="1">
      <c r="B40" s="145" t="s">
        <v>111</v>
      </c>
      <c r="C40" s="146" t="s">
        <v>112</v>
      </c>
    </row>
    <row r="41" spans="2:3" ht="93.95" customHeight="1">
      <c r="B41" s="145" t="s">
        <v>113</v>
      </c>
      <c r="C41" s="146" t="s">
        <v>114</v>
      </c>
    </row>
    <row r="42" spans="2:3" ht="93.95" customHeight="1">
      <c r="B42" s="145" t="s">
        <v>115</v>
      </c>
      <c r="C42" s="146" t="s">
        <v>116</v>
      </c>
    </row>
    <row r="43" spans="2:3" ht="93.95" customHeight="1">
      <c r="B43" s="147" t="s">
        <v>117</v>
      </c>
      <c r="C43" s="146" t="s">
        <v>118</v>
      </c>
    </row>
    <row r="44" spans="2:3" ht="93.95" customHeight="1">
      <c r="B44" s="145" t="s">
        <v>119</v>
      </c>
      <c r="C44" s="146" t="s">
        <v>120</v>
      </c>
    </row>
    <row r="45" spans="2:3" ht="93.95" customHeight="1">
      <c r="B45" s="145" t="s">
        <v>121</v>
      </c>
      <c r="C45" s="146" t="s">
        <v>122</v>
      </c>
    </row>
    <row r="46" spans="2:3" ht="111" customHeight="1">
      <c r="B46" s="145" t="s">
        <v>123</v>
      </c>
      <c r="C46" s="146" t="s">
        <v>124</v>
      </c>
    </row>
    <row r="47" spans="2:3" ht="93.95" customHeight="1">
      <c r="B47" s="145" t="s">
        <v>125</v>
      </c>
      <c r="C47" s="146" t="s">
        <v>126</v>
      </c>
    </row>
    <row r="48" spans="2:3" ht="348" customHeight="1">
      <c r="B48" s="145" t="s">
        <v>127</v>
      </c>
      <c r="C48" s="146" t="s">
        <v>128</v>
      </c>
    </row>
    <row r="49" spans="2:4" ht="180" customHeight="1">
      <c r="B49" s="145" t="s">
        <v>129</v>
      </c>
      <c r="C49" s="146" t="s">
        <v>130</v>
      </c>
    </row>
    <row r="50" spans="2:4" ht="105" customHeight="1">
      <c r="B50" s="145" t="s">
        <v>131</v>
      </c>
      <c r="C50" s="146" t="s">
        <v>132</v>
      </c>
    </row>
    <row r="51" spans="2:4" ht="180" customHeight="1">
      <c r="B51" s="145" t="s">
        <v>133</v>
      </c>
      <c r="C51" s="146" t="s">
        <v>134</v>
      </c>
    </row>
    <row r="52" spans="2:4" ht="75" customHeight="1">
      <c r="B52" s="145" t="s">
        <v>135</v>
      </c>
      <c r="C52" s="146" t="s">
        <v>136</v>
      </c>
    </row>
    <row r="53" spans="2:4" ht="183" customHeight="1">
      <c r="B53" s="145" t="s">
        <v>137</v>
      </c>
      <c r="C53" s="146" t="s">
        <v>138</v>
      </c>
    </row>
    <row r="54" spans="2:4" ht="161.1" customHeight="1">
      <c r="B54" s="145" t="s">
        <v>139</v>
      </c>
      <c r="C54" s="146" t="s">
        <v>140</v>
      </c>
    </row>
    <row r="55" spans="2:4" ht="50.1" customHeight="1">
      <c r="B55" s="147" t="s">
        <v>141</v>
      </c>
      <c r="C55" s="146" t="s">
        <v>142</v>
      </c>
    </row>
    <row r="56" spans="2:4" ht="93.95" customHeight="1">
      <c r="B56" s="145" t="s">
        <v>143</v>
      </c>
      <c r="C56" s="146" t="s">
        <v>144</v>
      </c>
    </row>
    <row r="57" spans="2:4" ht="93.95" customHeight="1">
      <c r="B57" s="145" t="s">
        <v>145</v>
      </c>
      <c r="C57" s="146" t="s">
        <v>146</v>
      </c>
    </row>
    <row r="58" spans="2:4" ht="93.95" customHeight="1">
      <c r="B58" s="145" t="s">
        <v>147</v>
      </c>
      <c r="C58" s="146" t="s">
        <v>148</v>
      </c>
    </row>
    <row r="59" spans="2:4" ht="93.95" customHeight="1">
      <c r="B59" s="145" t="s">
        <v>149</v>
      </c>
      <c r="C59" s="146" t="s">
        <v>150</v>
      </c>
    </row>
    <row r="60" spans="2:4" ht="93.95" customHeight="1">
      <c r="B60" s="145" t="s">
        <v>151</v>
      </c>
      <c r="C60" s="146" t="s">
        <v>152</v>
      </c>
      <c r="D60" s="86"/>
    </row>
    <row r="61" spans="2:4" ht="93.95" customHeight="1">
      <c r="B61" s="145" t="s">
        <v>153</v>
      </c>
      <c r="C61" s="146" t="s">
        <v>154</v>
      </c>
    </row>
    <row r="62" spans="2:4" ht="93.95" customHeight="1">
      <c r="B62" s="145" t="s">
        <v>155</v>
      </c>
      <c r="C62" s="146" t="s">
        <v>156</v>
      </c>
    </row>
    <row r="63" spans="2:4" ht="114.95" customHeight="1">
      <c r="B63" s="145" t="s">
        <v>157</v>
      </c>
      <c r="C63" s="146" t="s">
        <v>158</v>
      </c>
    </row>
    <row r="64" spans="2:4" ht="93.95" customHeight="1">
      <c r="B64" s="145" t="s">
        <v>159</v>
      </c>
      <c r="C64" s="146" t="s">
        <v>160</v>
      </c>
    </row>
    <row r="65" spans="2:3" ht="93.95" customHeight="1">
      <c r="B65" s="145" t="s">
        <v>161</v>
      </c>
      <c r="C65" s="146" t="s">
        <v>162</v>
      </c>
    </row>
    <row r="66" spans="2:3" ht="93.95" customHeight="1">
      <c r="B66" s="145" t="s">
        <v>163</v>
      </c>
      <c r="C66" s="146" t="s">
        <v>164</v>
      </c>
    </row>
    <row r="67" spans="2:3" ht="93.95" customHeight="1">
      <c r="B67" s="145" t="s">
        <v>165</v>
      </c>
      <c r="C67" s="146" t="s">
        <v>166</v>
      </c>
    </row>
    <row r="68" spans="2:3" ht="93.95" customHeight="1">
      <c r="B68" s="145" t="s">
        <v>167</v>
      </c>
      <c r="C68" s="146" t="s">
        <v>168</v>
      </c>
    </row>
    <row r="69" spans="2:3" ht="93.95" customHeight="1">
      <c r="B69" s="145" t="s">
        <v>169</v>
      </c>
      <c r="C69" s="146" t="s">
        <v>170</v>
      </c>
    </row>
    <row r="70" spans="2:3">
      <c r="B70" s="87"/>
      <c r="C70" s="88"/>
    </row>
    <row r="71" spans="2:3">
      <c r="B71" s="87"/>
      <c r="C71" s="88"/>
    </row>
    <row r="72" spans="2:3">
      <c r="B72" s="87"/>
      <c r="C72" s="88"/>
    </row>
    <row r="73" spans="2:3">
      <c r="B73" s="87"/>
      <c r="C73" s="88"/>
    </row>
    <row r="74" spans="2:3">
      <c r="B74" s="87"/>
      <c r="C74" s="88"/>
    </row>
    <row r="75" spans="2:3">
      <c r="B75" s="87"/>
      <c r="C75" s="88"/>
    </row>
    <row r="76" spans="2:3">
      <c r="B76" s="87"/>
      <c r="C76" s="88"/>
    </row>
    <row r="77" spans="2:3">
      <c r="B77" s="87"/>
      <c r="C77" s="88"/>
    </row>
    <row r="78" spans="2:3">
      <c r="B78" s="87"/>
      <c r="C78" s="88"/>
    </row>
    <row r="79" spans="2:3">
      <c r="B79" s="87"/>
      <c r="C79" s="88"/>
    </row>
  </sheetData>
  <sheetProtection algorithmName="SHA-512" hashValue="x5naU90zcHD5xTK3FhoiPp42CL+GH5sKvyKTGOLN0B7lkA3VgkBJK/o51xhxxDCKx4OyDPluRcus9N7mYeZmtw==" saltValue="tILH10b3tqHY3LVu4rTmFg==" spinCount="100000" sheet="1" objects="1" scenarios="1" formatRows="0"/>
  <mergeCells count="3">
    <mergeCell ref="B9:G9"/>
    <mergeCell ref="B7:C7"/>
    <mergeCell ref="B8:C8"/>
  </mergeCells>
  <printOptions horizontalCentered="1"/>
  <pageMargins left="0.25" right="0.25" top="0.75" bottom="0.75" header="0.3" footer="0.3"/>
  <pageSetup scale="41" fitToHeight="0" orientation="landscape" horizontalDpi="4294967295" verticalDpi="4294967295" r:id="rId1"/>
  <drawing r:id="rId2"/>
  <extLst>
    <ext xmlns:mx="http://schemas.microsoft.com/office/mac/excel/2008/main" uri="{64002731-A6B0-56B0-2670-7721B7C09600}">
      <mx:PLV Mode="0" OnePage="0" WScale="0"/>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7">
    <tabColor theme="4" tint="0.39997558519241921"/>
  </sheetPr>
  <dimension ref="B1:AA123"/>
  <sheetViews>
    <sheetView workbookViewId="0">
      <selection activeCell="L18" sqref="L18:M18"/>
    </sheetView>
  </sheetViews>
  <sheetFormatPr baseColWidth="10" defaultColWidth="9.42578125" defaultRowHeight="15"/>
  <cols>
    <col min="1" max="1" width="1.85546875" style="150" customWidth="1"/>
    <col min="2" max="2" width="7.85546875" style="150" customWidth="1"/>
    <col min="3" max="3" width="12.85546875" style="150" customWidth="1"/>
    <col min="4" max="4" width="17.85546875" style="150" customWidth="1"/>
    <col min="5" max="5" width="3.85546875" style="150" customWidth="1"/>
    <col min="6" max="6" width="1" style="150" customWidth="1"/>
    <col min="7" max="8" width="7.85546875" style="150" customWidth="1"/>
    <col min="9" max="9" width="16.85546875" style="150" customWidth="1"/>
    <col min="10" max="10" width="2.85546875" style="150" customWidth="1"/>
    <col min="11" max="11" width="7.85546875" style="150" customWidth="1"/>
    <col min="12" max="12" width="39.85546875" style="150" customWidth="1"/>
    <col min="13" max="13" width="18.85546875" style="150" customWidth="1"/>
    <col min="14" max="14" width="21.85546875" style="150" customWidth="1"/>
    <col min="15" max="15" width="19.85546875" style="149" customWidth="1"/>
    <col min="16" max="16" width="15.85546875" style="149" customWidth="1"/>
    <col min="17" max="17" width="4.85546875" style="149" customWidth="1"/>
    <col min="18" max="18" width="1.85546875" style="151" customWidth="1"/>
    <col min="19" max="19" width="9.85546875" style="2" hidden="1" customWidth="1"/>
    <col min="20" max="23" width="7.85546875" style="2" hidden="1" customWidth="1"/>
    <col min="24" max="25" width="7.85546875" style="171" hidden="1" customWidth="1"/>
    <col min="26" max="26" width="9.42578125" style="171" hidden="1" customWidth="1"/>
    <col min="27" max="27" width="9.42578125" style="150" hidden="1" customWidth="1"/>
    <col min="28" max="30" width="0" style="150" hidden="1" customWidth="1"/>
    <col min="31" max="16384" width="9.42578125" style="150"/>
  </cols>
  <sheetData>
    <row r="1" spans="2:27" ht="39" customHeight="1">
      <c r="B1" s="891" t="s">
        <v>209</v>
      </c>
      <c r="C1" s="892"/>
      <c r="D1" s="892"/>
      <c r="E1" s="892"/>
      <c r="F1" s="892"/>
      <c r="G1" s="892"/>
      <c r="H1" s="892"/>
      <c r="I1" s="892"/>
      <c r="J1" s="892"/>
      <c r="K1" s="892"/>
      <c r="L1" s="892"/>
      <c r="M1" s="892"/>
      <c r="N1" s="892"/>
      <c r="O1" s="892"/>
      <c r="P1" s="892"/>
      <c r="Q1" s="893"/>
      <c r="S1" s="880"/>
      <c r="T1" s="880"/>
      <c r="U1" s="170"/>
      <c r="V1" s="170"/>
      <c r="W1" s="170"/>
    </row>
    <row r="2" spans="2:27" ht="77.099999999999994" customHeight="1" thickBot="1">
      <c r="B2" s="847"/>
      <c r="C2" s="894" t="s">
        <v>210</v>
      </c>
      <c r="D2" s="894"/>
      <c r="E2" s="894"/>
      <c r="F2" s="628"/>
      <c r="G2" s="324" t="s">
        <v>211</v>
      </c>
      <c r="H2" s="324" t="s">
        <v>212</v>
      </c>
      <c r="I2" s="12"/>
      <c r="J2" s="12"/>
      <c r="K2" s="12"/>
      <c r="L2" s="12"/>
      <c r="M2" s="12"/>
      <c r="N2" s="12"/>
      <c r="O2" s="7"/>
      <c r="P2" s="7"/>
      <c r="Q2" s="47"/>
      <c r="S2" s="156" t="s">
        <v>177</v>
      </c>
      <c r="T2" s="796" t="s">
        <v>178</v>
      </c>
      <c r="U2" s="797"/>
      <c r="V2" s="798" t="s">
        <v>179</v>
      </c>
      <c r="W2" s="799"/>
      <c r="X2" s="799"/>
      <c r="Y2" s="799"/>
      <c r="AA2" s="2"/>
    </row>
    <row r="3" spans="2:27" ht="29.1" customHeight="1" thickTop="1">
      <c r="B3" s="848"/>
      <c r="C3" s="740" t="str">
        <f>B11</f>
        <v>Estrategia y planes operativos</v>
      </c>
      <c r="D3" s="740"/>
      <c r="E3" s="740"/>
      <c r="F3" s="612"/>
      <c r="G3" s="30">
        <f>O12</f>
        <v>0</v>
      </c>
      <c r="H3" s="33">
        <f>P12</f>
        <v>0</v>
      </c>
      <c r="I3" s="51">
        <v>1</v>
      </c>
      <c r="J3" s="51"/>
      <c r="K3" s="18"/>
      <c r="L3" s="612"/>
      <c r="M3" s="612"/>
      <c r="N3" s="612"/>
      <c r="O3" s="611"/>
      <c r="P3" s="611"/>
      <c r="Q3" s="617"/>
      <c r="S3" s="157">
        <v>0.4</v>
      </c>
      <c r="T3" s="801">
        <v>4</v>
      </c>
      <c r="U3" s="158">
        <f>T3*S3</f>
        <v>1.6</v>
      </c>
      <c r="V3" s="789">
        <f>SUM(W3:W6)</f>
        <v>0</v>
      </c>
      <c r="W3" s="613">
        <f>U3*H3</f>
        <v>0</v>
      </c>
      <c r="X3" s="793">
        <f>SUM(Y3:Y6)</f>
        <v>0</v>
      </c>
      <c r="Y3" s="159">
        <f>H3*S3</f>
        <v>0</v>
      </c>
    </row>
    <row r="4" spans="2:27" ht="29.1" customHeight="1">
      <c r="B4" s="848"/>
      <c r="C4" s="741" t="str">
        <f>B29</f>
        <v>Cultura organizacional</v>
      </c>
      <c r="D4" s="741"/>
      <c r="E4" s="741"/>
      <c r="F4" s="612"/>
      <c r="G4" s="30">
        <f>O30</f>
        <v>0</v>
      </c>
      <c r="H4" s="33">
        <f>P30</f>
        <v>0</v>
      </c>
      <c r="I4" s="51">
        <v>1</v>
      </c>
      <c r="J4" s="51"/>
      <c r="K4" s="18"/>
      <c r="L4" s="612"/>
      <c r="M4" s="612"/>
      <c r="N4" s="612"/>
      <c r="O4" s="183"/>
      <c r="P4" s="183"/>
      <c r="Q4" s="184"/>
      <c r="S4" s="157">
        <v>0.1</v>
      </c>
      <c r="T4" s="802"/>
      <c r="U4" s="158">
        <f>T3*S4</f>
        <v>0.4</v>
      </c>
      <c r="V4" s="790"/>
      <c r="W4" s="613">
        <f t="shared" ref="W4:W5" si="0">U4*H4</f>
        <v>0</v>
      </c>
      <c r="X4" s="794"/>
      <c r="Y4" s="159">
        <f>H4*S4</f>
        <v>0</v>
      </c>
    </row>
    <row r="5" spans="2:27" ht="29.1" customHeight="1">
      <c r="B5" s="848"/>
      <c r="C5" s="741" t="str">
        <f>B43</f>
        <v>Estructura organizacional y mejora continua</v>
      </c>
      <c r="D5" s="741"/>
      <c r="E5" s="741"/>
      <c r="F5" s="612"/>
      <c r="G5" s="30">
        <f>O44</f>
        <v>0</v>
      </c>
      <c r="H5" s="33">
        <f>P44</f>
        <v>0</v>
      </c>
      <c r="I5" s="51">
        <v>1</v>
      </c>
      <c r="J5" s="51"/>
      <c r="K5" s="18"/>
      <c r="L5" s="612"/>
      <c r="M5" s="612"/>
      <c r="N5" s="612"/>
      <c r="O5" s="183"/>
      <c r="P5" s="183"/>
      <c r="Q5" s="184"/>
      <c r="S5" s="157">
        <v>0.2</v>
      </c>
      <c r="T5" s="802"/>
      <c r="U5" s="158">
        <f>T3*S5</f>
        <v>0.8</v>
      </c>
      <c r="V5" s="790"/>
      <c r="W5" s="613">
        <f t="shared" si="0"/>
        <v>0</v>
      </c>
      <c r="X5" s="794"/>
      <c r="Y5" s="159">
        <f>H5*S5</f>
        <v>0</v>
      </c>
    </row>
    <row r="6" spans="2:27" ht="29.1" customHeight="1">
      <c r="B6" s="848"/>
      <c r="C6" s="741" t="str">
        <f>B58</f>
        <v>Liderazgo y Gobernanza</v>
      </c>
      <c r="D6" s="741"/>
      <c r="E6" s="741"/>
      <c r="F6" s="612"/>
      <c r="G6" s="30">
        <f>O59</f>
        <v>0</v>
      </c>
      <c r="H6" s="33">
        <f>P59</f>
        <v>0</v>
      </c>
      <c r="I6" s="51">
        <v>1</v>
      </c>
      <c r="J6" s="51"/>
      <c r="K6" s="18"/>
      <c r="L6" s="612"/>
      <c r="M6" s="612"/>
      <c r="N6" s="612"/>
      <c r="O6" s="183"/>
      <c r="P6" s="183"/>
      <c r="Q6" s="184"/>
      <c r="S6" s="157">
        <v>0.3</v>
      </c>
      <c r="T6" s="803"/>
      <c r="U6" s="158">
        <f>T3*S6</f>
        <v>1.2</v>
      </c>
      <c r="V6" s="791"/>
      <c r="W6" s="613">
        <f>U6*H6</f>
        <v>0</v>
      </c>
      <c r="X6" s="795"/>
      <c r="Y6" s="159">
        <f>H6*S6</f>
        <v>0</v>
      </c>
    </row>
    <row r="7" spans="2:27" ht="6" customHeight="1">
      <c r="B7" s="848"/>
      <c r="C7" s="612"/>
      <c r="D7" s="612"/>
      <c r="E7" s="612"/>
      <c r="F7" s="612"/>
      <c r="G7" s="612"/>
      <c r="H7" s="612"/>
      <c r="I7" s="612"/>
      <c r="J7" s="612"/>
      <c r="K7" s="612"/>
      <c r="L7" s="612"/>
      <c r="M7" s="612"/>
      <c r="N7" s="612"/>
      <c r="O7" s="183"/>
      <c r="P7" s="183"/>
      <c r="Q7" s="184"/>
    </row>
    <row r="8" spans="2:27" ht="21" customHeight="1">
      <c r="B8" s="848"/>
      <c r="C8" s="895" t="s">
        <v>213</v>
      </c>
      <c r="D8" s="895"/>
      <c r="E8" s="612"/>
      <c r="F8" s="23"/>
      <c r="G8" s="15">
        <f>H8*4</f>
        <v>0</v>
      </c>
      <c r="H8" s="35">
        <f>X3</f>
        <v>0</v>
      </c>
      <c r="I8" s="19"/>
      <c r="J8" s="19"/>
      <c r="K8" s="19"/>
      <c r="L8" s="612"/>
      <c r="M8" s="612"/>
      <c r="N8" s="612"/>
      <c r="O8" s="611"/>
      <c r="P8" s="611"/>
      <c r="Q8" s="617"/>
      <c r="S8" s="25">
        <f>SUM(S3:S6)</f>
        <v>1</v>
      </c>
      <c r="T8" s="27"/>
      <c r="U8" s="28"/>
      <c r="V8" s="26"/>
      <c r="W8" s="29"/>
    </row>
    <row r="9" spans="2:27" ht="21.95" customHeight="1">
      <c r="B9" s="848"/>
      <c r="C9" s="24"/>
      <c r="D9" s="24"/>
      <c r="E9" s="612"/>
      <c r="F9" s="612"/>
      <c r="G9" s="612"/>
      <c r="H9" s="612"/>
      <c r="I9" s="22"/>
      <c r="J9" s="22"/>
      <c r="K9" s="22"/>
      <c r="L9" s="612"/>
      <c r="M9" s="612"/>
      <c r="N9" s="612"/>
      <c r="O9" s="611"/>
      <c r="P9" s="611"/>
      <c r="Q9" s="617"/>
    </row>
    <row r="10" spans="2:27" ht="44.1" customHeight="1" thickBot="1">
      <c r="B10" s="849"/>
      <c r="C10" s="612"/>
      <c r="D10" s="612"/>
      <c r="E10" s="612"/>
      <c r="F10" s="612"/>
      <c r="G10" s="612"/>
      <c r="H10" s="612"/>
      <c r="I10" s="612"/>
      <c r="J10" s="612"/>
      <c r="K10" s="612"/>
      <c r="L10" s="612"/>
      <c r="M10" s="612"/>
      <c r="N10" s="612"/>
      <c r="O10" s="611"/>
      <c r="P10" s="611"/>
      <c r="Q10" s="617"/>
    </row>
    <row r="11" spans="2:27" ht="30" customHeight="1">
      <c r="B11" s="750" t="s">
        <v>214</v>
      </c>
      <c r="C11" s="751"/>
      <c r="D11" s="751"/>
      <c r="E11" s="751"/>
      <c r="F11" s="751"/>
      <c r="G11" s="751"/>
      <c r="H11" s="751"/>
      <c r="I11" s="751"/>
      <c r="J11" s="751"/>
      <c r="K11" s="751"/>
      <c r="L11" s="751"/>
      <c r="M11" s="751"/>
      <c r="N11" s="751"/>
      <c r="O11" s="49" t="s">
        <v>215</v>
      </c>
      <c r="P11" s="845" t="s">
        <v>216</v>
      </c>
      <c r="Q11" s="846"/>
      <c r="R11" s="2"/>
      <c r="X11" s="2"/>
      <c r="Y11" s="151"/>
    </row>
    <row r="12" spans="2:27" ht="24.95" customHeight="1">
      <c r="B12" s="752"/>
      <c r="C12" s="753"/>
      <c r="D12" s="753"/>
      <c r="E12" s="753"/>
      <c r="F12" s="753"/>
      <c r="G12" s="753"/>
      <c r="H12" s="753"/>
      <c r="I12" s="753"/>
      <c r="J12" s="753"/>
      <c r="K12" s="753"/>
      <c r="L12" s="753"/>
      <c r="M12" s="753"/>
      <c r="N12" s="753"/>
      <c r="O12" s="48">
        <f>P12*4</f>
        <v>0</v>
      </c>
      <c r="P12" s="843">
        <f>X14</f>
        <v>0</v>
      </c>
      <c r="Q12" s="844"/>
      <c r="R12" s="2"/>
      <c r="X12" s="2"/>
      <c r="Y12" s="151"/>
    </row>
    <row r="13" spans="2:27" ht="27" customHeight="1">
      <c r="B13" s="853" t="s">
        <v>217</v>
      </c>
      <c r="C13" s="851"/>
      <c r="D13" s="851"/>
      <c r="E13" s="851"/>
      <c r="F13" s="50"/>
      <c r="G13" s="850" t="s">
        <v>218</v>
      </c>
      <c r="H13" s="851"/>
      <c r="I13" s="851"/>
      <c r="J13" s="851"/>
      <c r="K13" s="807"/>
      <c r="L13" s="850" t="s">
        <v>219</v>
      </c>
      <c r="M13" s="807"/>
      <c r="N13" s="850" t="s">
        <v>220</v>
      </c>
      <c r="O13" s="851"/>
      <c r="P13" s="851"/>
      <c r="Q13" s="852"/>
      <c r="R13" s="2"/>
      <c r="S13" s="156" t="s">
        <v>177</v>
      </c>
      <c r="T13" s="796" t="s">
        <v>178</v>
      </c>
      <c r="U13" s="797"/>
      <c r="V13" s="798" t="s">
        <v>179</v>
      </c>
      <c r="W13" s="799"/>
      <c r="X13" s="799"/>
      <c r="Y13" s="799"/>
    </row>
    <row r="14" spans="2:27" ht="62.1" customHeight="1">
      <c r="B14" s="742" t="s">
        <v>221</v>
      </c>
      <c r="C14" s="743"/>
      <c r="D14" s="743"/>
      <c r="E14" s="746" t="s">
        <v>222</v>
      </c>
      <c r="F14" s="747"/>
      <c r="G14" s="754" t="s">
        <v>223</v>
      </c>
      <c r="H14" s="755"/>
      <c r="I14" s="755"/>
      <c r="J14" s="139" t="s">
        <v>224</v>
      </c>
      <c r="K14" s="181">
        <f>VLOOKUP(G14,Referencia!C5:D9,2)</f>
        <v>0</v>
      </c>
      <c r="L14" s="834"/>
      <c r="M14" s="890"/>
      <c r="N14" s="834" t="s">
        <v>225</v>
      </c>
      <c r="O14" s="835"/>
      <c r="P14" s="835"/>
      <c r="Q14" s="836"/>
      <c r="R14" s="2"/>
      <c r="S14" s="11">
        <v>0.05</v>
      </c>
      <c r="T14" s="792">
        <v>4</v>
      </c>
      <c r="U14" s="614">
        <f>T14*S14</f>
        <v>0.2</v>
      </c>
      <c r="V14" s="787">
        <f>SUM(W14:W20)</f>
        <v>0</v>
      </c>
      <c r="W14" s="613">
        <f>U14*(AVERAGE(K14:K14))</f>
        <v>0</v>
      </c>
      <c r="X14" s="800">
        <f>SUM(Y14:Y20)</f>
        <v>0</v>
      </c>
      <c r="Y14" s="166">
        <f t="shared" ref="Y14:Y20" si="1">K14*S14</f>
        <v>0</v>
      </c>
    </row>
    <row r="15" spans="2:27" ht="62.1" customHeight="1">
      <c r="B15" s="804" t="s">
        <v>226</v>
      </c>
      <c r="C15" s="805"/>
      <c r="D15" s="805"/>
      <c r="E15" s="746" t="s">
        <v>222</v>
      </c>
      <c r="F15" s="747"/>
      <c r="G15" s="754" t="s">
        <v>223</v>
      </c>
      <c r="H15" s="755"/>
      <c r="I15" s="755"/>
      <c r="J15" s="139" t="s">
        <v>224</v>
      </c>
      <c r="K15" s="181">
        <f>VLOOKUP(G15,Referencia!C15:D19,2)</f>
        <v>0</v>
      </c>
      <c r="L15" s="837"/>
      <c r="M15" s="857"/>
      <c r="N15" s="837"/>
      <c r="O15" s="838"/>
      <c r="P15" s="838"/>
      <c r="Q15" s="839"/>
      <c r="R15" s="2"/>
      <c r="S15" s="11">
        <v>0.1</v>
      </c>
      <c r="T15" s="792"/>
      <c r="U15" s="614">
        <f>T14*S15</f>
        <v>0.4</v>
      </c>
      <c r="V15" s="787"/>
      <c r="W15" s="613">
        <f t="shared" ref="W15:W20" si="2">U15*(AVERAGE(K15:K15))</f>
        <v>0</v>
      </c>
      <c r="X15" s="800"/>
      <c r="Y15" s="166">
        <f t="shared" si="1"/>
        <v>0</v>
      </c>
    </row>
    <row r="16" spans="2:27" ht="62.1" customHeight="1">
      <c r="B16" s="804" t="s">
        <v>227</v>
      </c>
      <c r="C16" s="805"/>
      <c r="D16" s="805"/>
      <c r="E16" s="746" t="s">
        <v>222</v>
      </c>
      <c r="F16" s="747"/>
      <c r="G16" s="754" t="s">
        <v>228</v>
      </c>
      <c r="H16" s="755"/>
      <c r="I16" s="755"/>
      <c r="J16" s="139" t="s">
        <v>224</v>
      </c>
      <c r="K16" s="181">
        <f>VLOOKUP(G16,Referencia!C25:D29,2)</f>
        <v>0</v>
      </c>
      <c r="L16" s="837"/>
      <c r="M16" s="857"/>
      <c r="N16" s="837"/>
      <c r="O16" s="838"/>
      <c r="P16" s="838"/>
      <c r="Q16" s="839"/>
      <c r="R16" s="2"/>
      <c r="S16" s="11">
        <v>0.1</v>
      </c>
      <c r="T16" s="792"/>
      <c r="U16" s="614">
        <f>T14*S16</f>
        <v>0.4</v>
      </c>
      <c r="V16" s="787"/>
      <c r="W16" s="613">
        <f t="shared" si="2"/>
        <v>0</v>
      </c>
      <c r="X16" s="800"/>
      <c r="Y16" s="166">
        <f t="shared" si="1"/>
        <v>0</v>
      </c>
    </row>
    <row r="17" spans="2:26" ht="62.1" customHeight="1">
      <c r="B17" s="804" t="s">
        <v>229</v>
      </c>
      <c r="C17" s="805"/>
      <c r="D17" s="805"/>
      <c r="E17" s="746" t="s">
        <v>222</v>
      </c>
      <c r="F17" s="747"/>
      <c r="G17" s="754" t="s">
        <v>230</v>
      </c>
      <c r="H17" s="755"/>
      <c r="I17" s="755"/>
      <c r="J17" s="139" t="s">
        <v>224</v>
      </c>
      <c r="K17" s="181">
        <f>VLOOKUP(G17,Referencia!C35:D39,2)</f>
        <v>0</v>
      </c>
      <c r="L17" s="837"/>
      <c r="M17" s="857"/>
      <c r="N17" s="837"/>
      <c r="O17" s="838"/>
      <c r="P17" s="838"/>
      <c r="Q17" s="839"/>
      <c r="R17" s="2"/>
      <c r="S17" s="11">
        <v>0.1</v>
      </c>
      <c r="T17" s="792"/>
      <c r="U17" s="614">
        <f>T14*S17</f>
        <v>0.4</v>
      </c>
      <c r="V17" s="787"/>
      <c r="W17" s="613">
        <f t="shared" si="2"/>
        <v>0</v>
      </c>
      <c r="X17" s="800"/>
      <c r="Y17" s="166">
        <f t="shared" si="1"/>
        <v>0</v>
      </c>
    </row>
    <row r="18" spans="2:26" ht="62.1" customHeight="1">
      <c r="B18" s="804" t="s">
        <v>231</v>
      </c>
      <c r="C18" s="805"/>
      <c r="D18" s="805"/>
      <c r="E18" s="746" t="s">
        <v>222</v>
      </c>
      <c r="F18" s="747"/>
      <c r="G18" s="754" t="s">
        <v>228</v>
      </c>
      <c r="H18" s="755"/>
      <c r="I18" s="755"/>
      <c r="J18" s="139" t="s">
        <v>224</v>
      </c>
      <c r="K18" s="181">
        <f>VLOOKUP(G18,Referencia!C45:D49,2)</f>
        <v>0</v>
      </c>
      <c r="L18" s="837"/>
      <c r="M18" s="857"/>
      <c r="N18" s="837"/>
      <c r="O18" s="838"/>
      <c r="P18" s="838"/>
      <c r="Q18" s="839"/>
      <c r="R18" s="2"/>
      <c r="S18" s="11">
        <v>0.3</v>
      </c>
      <c r="T18" s="792"/>
      <c r="U18" s="614">
        <f>T14*S18</f>
        <v>1.2</v>
      </c>
      <c r="V18" s="787"/>
      <c r="W18" s="613">
        <f t="shared" si="2"/>
        <v>0</v>
      </c>
      <c r="X18" s="800"/>
      <c r="Y18" s="166">
        <f t="shared" si="1"/>
        <v>0</v>
      </c>
    </row>
    <row r="19" spans="2:26" ht="62.1" customHeight="1">
      <c r="B19" s="804" t="s">
        <v>232</v>
      </c>
      <c r="C19" s="805"/>
      <c r="D19" s="805"/>
      <c r="E19" s="746" t="s">
        <v>222</v>
      </c>
      <c r="F19" s="747"/>
      <c r="G19" s="754" t="s">
        <v>228</v>
      </c>
      <c r="H19" s="755"/>
      <c r="I19" s="755"/>
      <c r="J19" s="139" t="s">
        <v>224</v>
      </c>
      <c r="K19" s="181">
        <f>VLOOKUP(G19,Referencia!C55:D59,2)</f>
        <v>0</v>
      </c>
      <c r="L19" s="837"/>
      <c r="M19" s="857"/>
      <c r="N19" s="837"/>
      <c r="O19" s="838"/>
      <c r="P19" s="838"/>
      <c r="Q19" s="839"/>
      <c r="R19" s="2"/>
      <c r="S19" s="11">
        <v>0.3</v>
      </c>
      <c r="T19" s="792"/>
      <c r="U19" s="614">
        <f>T14*S19</f>
        <v>1.2</v>
      </c>
      <c r="V19" s="787"/>
      <c r="W19" s="613">
        <f t="shared" si="2"/>
        <v>0</v>
      </c>
      <c r="X19" s="800"/>
      <c r="Y19" s="166">
        <f t="shared" si="1"/>
        <v>0</v>
      </c>
    </row>
    <row r="20" spans="2:26" ht="62.1" customHeight="1">
      <c r="B20" s="804" t="s">
        <v>233</v>
      </c>
      <c r="C20" s="805"/>
      <c r="D20" s="805"/>
      <c r="E20" s="746" t="s">
        <v>222</v>
      </c>
      <c r="F20" s="747"/>
      <c r="G20" s="754" t="s">
        <v>228</v>
      </c>
      <c r="H20" s="755"/>
      <c r="I20" s="755"/>
      <c r="J20" s="139" t="s">
        <v>224</v>
      </c>
      <c r="K20" s="181">
        <f>VLOOKUP(G20,Referencia!C65:D69,2)</f>
        <v>0</v>
      </c>
      <c r="L20" s="837"/>
      <c r="M20" s="857"/>
      <c r="N20" s="840"/>
      <c r="O20" s="841"/>
      <c r="P20" s="841"/>
      <c r="Q20" s="842"/>
      <c r="R20" s="2"/>
      <c r="S20" s="11">
        <v>0.05</v>
      </c>
      <c r="T20" s="792"/>
      <c r="U20" s="614">
        <f>T14*S20</f>
        <v>0.2</v>
      </c>
      <c r="V20" s="787"/>
      <c r="W20" s="613">
        <f t="shared" si="2"/>
        <v>0</v>
      </c>
      <c r="X20" s="800"/>
      <c r="Y20" s="166">
        <f t="shared" si="1"/>
        <v>0</v>
      </c>
    </row>
    <row r="21" spans="2:26" ht="18.95" customHeight="1">
      <c r="B21" s="781" t="s">
        <v>234</v>
      </c>
      <c r="C21" s="782"/>
      <c r="D21" s="782"/>
      <c r="E21" s="782"/>
      <c r="F21" s="783"/>
      <c r="G21" s="858" t="s">
        <v>235</v>
      </c>
      <c r="H21" s="858"/>
      <c r="I21" s="858"/>
      <c r="J21" s="858"/>
      <c r="K21" s="858"/>
      <c r="L21" s="610" t="s">
        <v>252</v>
      </c>
      <c r="M21" s="858" t="s">
        <v>236</v>
      </c>
      <c r="N21" s="858"/>
      <c r="O21" s="854" t="s">
        <v>237</v>
      </c>
      <c r="P21" s="855"/>
      <c r="Q21" s="856"/>
      <c r="S21" s="10">
        <f>SUM(S14:S20)</f>
        <v>1</v>
      </c>
      <c r="T21" s="661"/>
      <c r="U21" s="167">
        <f>SUM(U14:U20)</f>
        <v>4</v>
      </c>
      <c r="V21" s="661"/>
      <c r="W21" s="661"/>
      <c r="X21" s="165">
        <f>X14*T14</f>
        <v>0</v>
      </c>
      <c r="Y21" s="155"/>
    </row>
    <row r="22" spans="2:26" ht="39" customHeight="1">
      <c r="B22" s="814" t="s">
        <v>238</v>
      </c>
      <c r="C22" s="815"/>
      <c r="D22" s="815"/>
      <c r="E22" s="899">
        <f>IF(K14=0%,0,(IF(K14&lt;75%,1,2)))</f>
        <v>0</v>
      </c>
      <c r="F22" s="900"/>
      <c r="G22" s="811" t="s">
        <v>239</v>
      </c>
      <c r="H22" s="812"/>
      <c r="I22" s="812"/>
      <c r="J22" s="812"/>
      <c r="K22" s="813"/>
      <c r="L22" s="766" t="s">
        <v>240</v>
      </c>
      <c r="M22" s="896" t="s">
        <v>241</v>
      </c>
      <c r="N22" s="897"/>
      <c r="O22" s="816" t="s">
        <v>242</v>
      </c>
      <c r="P22" s="817"/>
      <c r="Q22" s="818"/>
      <c r="S22" s="175"/>
      <c r="T22" s="662"/>
      <c r="U22" s="14"/>
      <c r="V22" s="662"/>
      <c r="W22" s="662"/>
      <c r="X22" s="29"/>
    </row>
    <row r="23" spans="2:26" ht="39" customHeight="1">
      <c r="B23" s="777" t="s">
        <v>243</v>
      </c>
      <c r="C23" s="778"/>
      <c r="D23" s="778"/>
      <c r="E23" s="899">
        <f>IF(K16=0%,0,(IF(K16&lt;75%,1,2)))</f>
        <v>0</v>
      </c>
      <c r="F23" s="900"/>
      <c r="G23" s="760"/>
      <c r="H23" s="761"/>
      <c r="I23" s="761"/>
      <c r="J23" s="761"/>
      <c r="K23" s="762"/>
      <c r="L23" s="767"/>
      <c r="M23" s="769"/>
      <c r="N23" s="770"/>
      <c r="O23" s="819"/>
      <c r="P23" s="820"/>
      <c r="Q23" s="821"/>
      <c r="S23" s="175"/>
      <c r="T23" s="662"/>
      <c r="U23" s="14"/>
      <c r="V23" s="662"/>
      <c r="W23" s="662"/>
      <c r="X23" s="29"/>
    </row>
    <row r="24" spans="2:26" ht="39" customHeight="1">
      <c r="B24" s="777" t="s">
        <v>137</v>
      </c>
      <c r="C24" s="778"/>
      <c r="D24" s="778"/>
      <c r="E24" s="899">
        <f>IF(K18=0%,0,(IF(K18&lt;75%,1,2)))</f>
        <v>0</v>
      </c>
      <c r="F24" s="900"/>
      <c r="G24" s="760"/>
      <c r="H24" s="761"/>
      <c r="I24" s="761"/>
      <c r="J24" s="761"/>
      <c r="K24" s="762"/>
      <c r="L24" s="767"/>
      <c r="M24" s="769"/>
      <c r="N24" s="770"/>
      <c r="O24" s="819"/>
      <c r="P24" s="820"/>
      <c r="Q24" s="821"/>
      <c r="S24" s="175"/>
      <c r="T24" s="662"/>
      <c r="U24" s="14"/>
      <c r="V24" s="662"/>
      <c r="W24" s="662"/>
      <c r="X24" s="29"/>
    </row>
    <row r="25" spans="2:26" ht="39" customHeight="1">
      <c r="B25" s="777" t="s">
        <v>244</v>
      </c>
      <c r="C25" s="778"/>
      <c r="D25" s="778"/>
      <c r="E25" s="899">
        <f>IF(K19=0%,0,(IF(K19&lt;75%,1,2)))</f>
        <v>0</v>
      </c>
      <c r="F25" s="900"/>
      <c r="G25" s="760"/>
      <c r="H25" s="761"/>
      <c r="I25" s="761"/>
      <c r="J25" s="761"/>
      <c r="K25" s="762"/>
      <c r="L25" s="767"/>
      <c r="M25" s="769"/>
      <c r="N25" s="770"/>
      <c r="O25" s="819"/>
      <c r="P25" s="820"/>
      <c r="Q25" s="821"/>
      <c r="S25" s="175"/>
      <c r="T25" s="662"/>
      <c r="U25" s="14"/>
      <c r="V25" s="662"/>
      <c r="W25" s="662"/>
      <c r="X25" s="29"/>
    </row>
    <row r="26" spans="2:26" ht="39" customHeight="1">
      <c r="B26" s="777" t="s">
        <v>245</v>
      </c>
      <c r="C26" s="778"/>
      <c r="D26" s="778"/>
      <c r="E26" s="899">
        <f>IF(K20=0%,0,(IF(K20&lt;75%,1,2)))</f>
        <v>0</v>
      </c>
      <c r="F26" s="900"/>
      <c r="G26" s="760"/>
      <c r="H26" s="761"/>
      <c r="I26" s="761"/>
      <c r="J26" s="761"/>
      <c r="K26" s="762"/>
      <c r="L26" s="767"/>
      <c r="M26" s="769"/>
      <c r="N26" s="770"/>
      <c r="O26" s="819"/>
      <c r="P26" s="820"/>
      <c r="Q26" s="821"/>
      <c r="S26" s="175"/>
      <c r="T26" s="662"/>
      <c r="U26" s="14"/>
      <c r="V26" s="662"/>
      <c r="W26" s="662"/>
      <c r="X26" s="29"/>
    </row>
    <row r="27" spans="2:26" ht="39" customHeight="1" thickBot="1">
      <c r="B27" s="773"/>
      <c r="C27" s="774"/>
      <c r="D27" s="774"/>
      <c r="E27" s="756"/>
      <c r="F27" s="757"/>
      <c r="G27" s="763"/>
      <c r="H27" s="764"/>
      <c r="I27" s="764"/>
      <c r="J27" s="764"/>
      <c r="K27" s="765"/>
      <c r="L27" s="768"/>
      <c r="M27" s="771"/>
      <c r="N27" s="772"/>
      <c r="O27" s="822"/>
      <c r="P27" s="823"/>
      <c r="Q27" s="824"/>
      <c r="S27" s="663"/>
      <c r="T27" s="663"/>
      <c r="U27" s="663"/>
      <c r="V27" s="663"/>
      <c r="W27" s="663"/>
      <c r="X27" s="150"/>
      <c r="Y27" s="150"/>
    </row>
    <row r="28" spans="2:26" ht="18.95" customHeight="1" thickBot="1">
      <c r="B28" s="176"/>
      <c r="C28" s="176"/>
      <c r="D28" s="176"/>
      <c r="E28" s="176"/>
      <c r="G28" s="176"/>
      <c r="H28" s="176"/>
      <c r="I28" s="176"/>
      <c r="J28" s="176"/>
      <c r="K28" s="177"/>
      <c r="L28" s="176"/>
      <c r="M28" s="176"/>
      <c r="N28" s="176"/>
      <c r="O28" s="176"/>
      <c r="P28" s="176"/>
      <c r="Q28" s="176"/>
      <c r="S28" s="662"/>
      <c r="T28" s="662"/>
      <c r="U28" s="662"/>
      <c r="V28" s="662"/>
      <c r="W28" s="662"/>
      <c r="X28" s="178"/>
      <c r="Y28" s="178"/>
      <c r="Z28" s="178"/>
    </row>
    <row r="29" spans="2:26" ht="30" customHeight="1">
      <c r="B29" s="750" t="s">
        <v>246</v>
      </c>
      <c r="C29" s="751"/>
      <c r="D29" s="751"/>
      <c r="E29" s="751"/>
      <c r="F29" s="751"/>
      <c r="G29" s="751"/>
      <c r="H29" s="751"/>
      <c r="I29" s="751"/>
      <c r="J29" s="751"/>
      <c r="K29" s="751"/>
      <c r="L29" s="751"/>
      <c r="M29" s="751"/>
      <c r="N29" s="751"/>
      <c r="O29" s="49" t="s">
        <v>215</v>
      </c>
      <c r="P29" s="845" t="s">
        <v>216</v>
      </c>
      <c r="Q29" s="846"/>
      <c r="R29" s="616"/>
      <c r="X29" s="2"/>
      <c r="Y29" s="151"/>
    </row>
    <row r="30" spans="2:26" ht="23.25">
      <c r="B30" s="752"/>
      <c r="C30" s="753"/>
      <c r="D30" s="753"/>
      <c r="E30" s="753"/>
      <c r="F30" s="753"/>
      <c r="G30" s="753"/>
      <c r="H30" s="753"/>
      <c r="I30" s="753"/>
      <c r="J30" s="753"/>
      <c r="K30" s="753"/>
      <c r="L30" s="753"/>
      <c r="M30" s="753"/>
      <c r="N30" s="753"/>
      <c r="O30" s="48">
        <f>P30*4</f>
        <v>0</v>
      </c>
      <c r="P30" s="843">
        <f>X32</f>
        <v>0</v>
      </c>
      <c r="Q30" s="844"/>
      <c r="R30" s="664"/>
      <c r="X30" s="2"/>
      <c r="Y30" s="151"/>
    </row>
    <row r="31" spans="2:26" ht="27" customHeight="1">
      <c r="B31" s="806" t="s">
        <v>217</v>
      </c>
      <c r="C31" s="807"/>
      <c r="D31" s="807"/>
      <c r="E31" s="808"/>
      <c r="F31" s="808"/>
      <c r="G31" s="808" t="s">
        <v>218</v>
      </c>
      <c r="H31" s="808"/>
      <c r="I31" s="808"/>
      <c r="J31" s="808"/>
      <c r="K31" s="808"/>
      <c r="L31" s="808" t="s">
        <v>219</v>
      </c>
      <c r="M31" s="808"/>
      <c r="N31" s="808" t="s">
        <v>220</v>
      </c>
      <c r="O31" s="808"/>
      <c r="P31" s="850"/>
      <c r="Q31" s="867"/>
      <c r="R31" s="664"/>
      <c r="S31" s="156" t="s">
        <v>177</v>
      </c>
      <c r="T31" s="796" t="s">
        <v>178</v>
      </c>
      <c r="U31" s="797"/>
      <c r="V31" s="798" t="s">
        <v>179</v>
      </c>
      <c r="W31" s="799"/>
      <c r="X31" s="799"/>
      <c r="Y31" s="799"/>
    </row>
    <row r="32" spans="2:26" ht="90" customHeight="1">
      <c r="B32" s="742" t="s">
        <v>247</v>
      </c>
      <c r="C32" s="743"/>
      <c r="D32" s="743"/>
      <c r="E32" s="746" t="s">
        <v>222</v>
      </c>
      <c r="F32" s="747"/>
      <c r="G32" s="754" t="s">
        <v>228</v>
      </c>
      <c r="H32" s="755"/>
      <c r="I32" s="755"/>
      <c r="J32" s="139" t="s">
        <v>224</v>
      </c>
      <c r="K32" s="181">
        <f>VLOOKUP(G32,Referencia!C75:D79,2)</f>
        <v>0</v>
      </c>
      <c r="L32" s="834"/>
      <c r="M32" s="890"/>
      <c r="N32" s="834" t="s">
        <v>248</v>
      </c>
      <c r="O32" s="835"/>
      <c r="P32" s="835"/>
      <c r="Q32" s="836"/>
      <c r="R32" s="664"/>
      <c r="S32" s="4">
        <v>0.3</v>
      </c>
      <c r="T32" s="792">
        <v>4</v>
      </c>
      <c r="U32" s="614">
        <f>T32*S32</f>
        <v>1.2</v>
      </c>
      <c r="V32" s="788">
        <f>SUM(W32:W35)</f>
        <v>0</v>
      </c>
      <c r="W32" s="613">
        <f>U32*K32</f>
        <v>0</v>
      </c>
      <c r="X32" s="800">
        <f>SUM(Y32:Y35)</f>
        <v>0</v>
      </c>
      <c r="Y32" s="166">
        <f>K32*S32</f>
        <v>0</v>
      </c>
    </row>
    <row r="33" spans="2:26" ht="90" customHeight="1">
      <c r="B33" s="742" t="s">
        <v>249</v>
      </c>
      <c r="C33" s="743"/>
      <c r="D33" s="743"/>
      <c r="E33" s="746" t="s">
        <v>222</v>
      </c>
      <c r="F33" s="747"/>
      <c r="G33" s="754" t="s">
        <v>228</v>
      </c>
      <c r="H33" s="755"/>
      <c r="I33" s="755"/>
      <c r="J33" s="139" t="s">
        <v>224</v>
      </c>
      <c r="K33" s="181">
        <f>VLOOKUP(G33,Referencia!C85:D89,2)</f>
        <v>0</v>
      </c>
      <c r="L33" s="837"/>
      <c r="M33" s="857"/>
      <c r="N33" s="837"/>
      <c r="O33" s="838"/>
      <c r="P33" s="838"/>
      <c r="Q33" s="839"/>
      <c r="R33" s="664"/>
      <c r="S33" s="4">
        <v>0.3</v>
      </c>
      <c r="T33" s="792"/>
      <c r="U33" s="614">
        <f>T32*S33</f>
        <v>1.2</v>
      </c>
      <c r="V33" s="788"/>
      <c r="W33" s="613">
        <f>U33*K33</f>
        <v>0</v>
      </c>
      <c r="X33" s="800"/>
      <c r="Y33" s="166">
        <f>K33*S33</f>
        <v>0</v>
      </c>
    </row>
    <row r="34" spans="2:26" ht="90" customHeight="1">
      <c r="B34" s="742" t="s">
        <v>250</v>
      </c>
      <c r="C34" s="743"/>
      <c r="D34" s="743"/>
      <c r="E34" s="809"/>
      <c r="F34" s="810"/>
      <c r="G34" s="754" t="s">
        <v>228</v>
      </c>
      <c r="H34" s="755"/>
      <c r="I34" s="755"/>
      <c r="J34" s="139" t="s">
        <v>224</v>
      </c>
      <c r="K34" s="181">
        <f>VLOOKUP(G34,Referencia!C95:D99,2)</f>
        <v>0</v>
      </c>
      <c r="L34" s="837"/>
      <c r="M34" s="857"/>
      <c r="N34" s="837"/>
      <c r="O34" s="838"/>
      <c r="P34" s="838"/>
      <c r="Q34" s="839"/>
      <c r="S34" s="4">
        <v>0.1</v>
      </c>
      <c r="T34" s="792"/>
      <c r="U34" s="614">
        <f>T32*S34</f>
        <v>0.4</v>
      </c>
      <c r="V34" s="788"/>
      <c r="W34" s="613">
        <f>U34*K34</f>
        <v>0</v>
      </c>
      <c r="X34" s="800"/>
      <c r="Y34" s="166">
        <f>K34*S34</f>
        <v>0</v>
      </c>
    </row>
    <row r="35" spans="2:26" ht="90" customHeight="1">
      <c r="B35" s="775" t="s">
        <v>251</v>
      </c>
      <c r="C35" s="776"/>
      <c r="D35" s="776"/>
      <c r="E35" s="898"/>
      <c r="F35" s="898"/>
      <c r="G35" s="754" t="s">
        <v>228</v>
      </c>
      <c r="H35" s="755"/>
      <c r="I35" s="755"/>
      <c r="J35" s="139" t="s">
        <v>224</v>
      </c>
      <c r="K35" s="181">
        <f>VLOOKUP(G35,Referencia!C105:D109,2)</f>
        <v>0</v>
      </c>
      <c r="L35" s="837"/>
      <c r="M35" s="857"/>
      <c r="N35" s="840"/>
      <c r="O35" s="841"/>
      <c r="P35" s="841"/>
      <c r="Q35" s="842"/>
      <c r="S35" s="4">
        <v>0.3</v>
      </c>
      <c r="T35" s="792"/>
      <c r="U35" s="614">
        <f>T32*S35</f>
        <v>1.2</v>
      </c>
      <c r="V35" s="788"/>
      <c r="W35" s="613">
        <f>U35*K35</f>
        <v>0</v>
      </c>
      <c r="X35" s="800"/>
      <c r="Y35" s="166">
        <f>K35*S35</f>
        <v>0</v>
      </c>
      <c r="Z35" s="179"/>
    </row>
    <row r="36" spans="2:26" ht="18.95" customHeight="1">
      <c r="B36" s="781" t="s">
        <v>234</v>
      </c>
      <c r="C36" s="782"/>
      <c r="D36" s="782"/>
      <c r="E36" s="782"/>
      <c r="F36" s="783"/>
      <c r="G36" s="858" t="s">
        <v>235</v>
      </c>
      <c r="H36" s="858"/>
      <c r="I36" s="858"/>
      <c r="J36" s="858"/>
      <c r="K36" s="858"/>
      <c r="L36" s="610" t="s">
        <v>252</v>
      </c>
      <c r="M36" s="858" t="s">
        <v>236</v>
      </c>
      <c r="N36" s="858"/>
      <c r="O36" s="854" t="s">
        <v>237</v>
      </c>
      <c r="P36" s="855"/>
      <c r="Q36" s="856"/>
      <c r="S36" s="10">
        <f>SUM(S32:S35)</f>
        <v>1</v>
      </c>
      <c r="T36" s="657"/>
      <c r="U36" s="657"/>
      <c r="V36" s="657"/>
      <c r="W36" s="657"/>
      <c r="X36" s="169">
        <f>X32*T32</f>
        <v>0</v>
      </c>
      <c r="Y36" s="155"/>
    </row>
    <row r="37" spans="2:26" ht="35.1" customHeight="1">
      <c r="B37" s="777" t="s">
        <v>253</v>
      </c>
      <c r="C37" s="778"/>
      <c r="D37" s="778"/>
      <c r="E37" s="748">
        <f>IF(K32=0%,0,(IF(K32&lt;75%,1,2)))</f>
        <v>0</v>
      </c>
      <c r="F37" s="749"/>
      <c r="G37" s="881" t="s">
        <v>254</v>
      </c>
      <c r="H37" s="882"/>
      <c r="I37" s="882"/>
      <c r="J37" s="882"/>
      <c r="K37" s="883"/>
      <c r="L37" s="874" t="s">
        <v>255</v>
      </c>
      <c r="M37" s="868" t="s">
        <v>256</v>
      </c>
      <c r="N37" s="869"/>
      <c r="O37" s="825" t="s">
        <v>257</v>
      </c>
      <c r="P37" s="826"/>
      <c r="Q37" s="827"/>
      <c r="S37" s="175"/>
      <c r="T37" s="663"/>
      <c r="U37" s="663"/>
      <c r="V37" s="663"/>
      <c r="W37" s="663"/>
      <c r="X37" s="180"/>
    </row>
    <row r="38" spans="2:26" ht="35.1" customHeight="1">
      <c r="B38" s="777" t="s">
        <v>258</v>
      </c>
      <c r="C38" s="778"/>
      <c r="D38" s="778"/>
      <c r="E38" s="748">
        <f>IF(K34=0%,0,(IF(K34&lt;75%,1,2)))</f>
        <v>0</v>
      </c>
      <c r="F38" s="749"/>
      <c r="G38" s="884"/>
      <c r="H38" s="885"/>
      <c r="I38" s="885"/>
      <c r="J38" s="885"/>
      <c r="K38" s="886"/>
      <c r="L38" s="875"/>
      <c r="M38" s="870"/>
      <c r="N38" s="871"/>
      <c r="O38" s="828"/>
      <c r="P38" s="829"/>
      <c r="Q38" s="830"/>
      <c r="S38" s="175"/>
      <c r="T38" s="663"/>
      <c r="U38" s="663"/>
      <c r="V38" s="663"/>
      <c r="W38" s="663"/>
      <c r="X38" s="180"/>
    </row>
    <row r="39" spans="2:26" ht="35.1" customHeight="1">
      <c r="B39" s="779"/>
      <c r="C39" s="780"/>
      <c r="D39" s="780"/>
      <c r="E39" s="758"/>
      <c r="F39" s="759"/>
      <c r="G39" s="884"/>
      <c r="H39" s="885"/>
      <c r="I39" s="885"/>
      <c r="J39" s="885"/>
      <c r="K39" s="886"/>
      <c r="L39" s="875"/>
      <c r="M39" s="870"/>
      <c r="N39" s="871"/>
      <c r="O39" s="828"/>
      <c r="P39" s="829"/>
      <c r="Q39" s="830"/>
      <c r="S39" s="175"/>
      <c r="T39" s="663"/>
      <c r="U39" s="663"/>
      <c r="V39" s="663"/>
      <c r="W39" s="663"/>
      <c r="X39" s="180"/>
    </row>
    <row r="40" spans="2:26" ht="35.1" customHeight="1">
      <c r="B40" s="744"/>
      <c r="C40" s="745"/>
      <c r="D40" s="745"/>
      <c r="E40" s="758"/>
      <c r="F40" s="759"/>
      <c r="G40" s="884"/>
      <c r="H40" s="885"/>
      <c r="I40" s="885"/>
      <c r="J40" s="885"/>
      <c r="K40" s="886"/>
      <c r="L40" s="875"/>
      <c r="M40" s="870"/>
      <c r="N40" s="871"/>
      <c r="O40" s="828"/>
      <c r="P40" s="829"/>
      <c r="Q40" s="830"/>
      <c r="S40" s="175"/>
      <c r="T40" s="663"/>
      <c r="U40" s="663"/>
      <c r="V40" s="663"/>
      <c r="W40" s="663"/>
      <c r="X40" s="180"/>
    </row>
    <row r="41" spans="2:26" ht="35.1" customHeight="1" thickBot="1">
      <c r="B41" s="773"/>
      <c r="C41" s="774"/>
      <c r="D41" s="774"/>
      <c r="E41" s="756"/>
      <c r="F41" s="757"/>
      <c r="G41" s="887"/>
      <c r="H41" s="888"/>
      <c r="I41" s="888"/>
      <c r="J41" s="888"/>
      <c r="K41" s="889"/>
      <c r="L41" s="876"/>
      <c r="M41" s="872"/>
      <c r="N41" s="873"/>
      <c r="O41" s="831"/>
      <c r="P41" s="832"/>
      <c r="Q41" s="833"/>
      <c r="S41" s="663"/>
      <c r="T41" s="663"/>
      <c r="U41" s="663"/>
      <c r="V41" s="663"/>
      <c r="W41" s="663"/>
    </row>
    <row r="42" spans="2:26" ht="18" customHeight="1" thickBot="1">
      <c r="B42" s="176"/>
      <c r="C42" s="176"/>
      <c r="D42" s="176"/>
      <c r="E42" s="176"/>
      <c r="G42" s="176"/>
      <c r="H42" s="176"/>
      <c r="I42" s="176"/>
      <c r="J42" s="176"/>
      <c r="K42" s="177"/>
      <c r="L42" s="176"/>
      <c r="M42" s="176"/>
      <c r="N42" s="176"/>
      <c r="O42" s="176"/>
      <c r="P42" s="176"/>
      <c r="Q42" s="176"/>
      <c r="R42" s="616"/>
      <c r="S42" s="663"/>
      <c r="T42" s="663"/>
      <c r="U42" s="663"/>
      <c r="V42" s="663"/>
      <c r="W42" s="663"/>
      <c r="X42" s="178"/>
      <c r="Y42" s="178"/>
      <c r="Z42" s="178"/>
    </row>
    <row r="43" spans="2:26" ht="30" customHeight="1">
      <c r="B43" s="750" t="s">
        <v>259</v>
      </c>
      <c r="C43" s="751"/>
      <c r="D43" s="751"/>
      <c r="E43" s="751"/>
      <c r="F43" s="751"/>
      <c r="G43" s="751"/>
      <c r="H43" s="751"/>
      <c r="I43" s="751"/>
      <c r="J43" s="751"/>
      <c r="K43" s="751"/>
      <c r="L43" s="751"/>
      <c r="M43" s="751"/>
      <c r="N43" s="751"/>
      <c r="O43" s="49" t="s">
        <v>215</v>
      </c>
      <c r="P43" s="845" t="s">
        <v>216</v>
      </c>
      <c r="Q43" s="846"/>
      <c r="R43" s="664"/>
      <c r="X43" s="2"/>
      <c r="Y43" s="151"/>
    </row>
    <row r="44" spans="2:26" ht="23.1" customHeight="1">
      <c r="B44" s="752"/>
      <c r="C44" s="753"/>
      <c r="D44" s="753"/>
      <c r="E44" s="753"/>
      <c r="F44" s="753"/>
      <c r="G44" s="753"/>
      <c r="H44" s="753"/>
      <c r="I44" s="753"/>
      <c r="J44" s="753"/>
      <c r="K44" s="753"/>
      <c r="L44" s="753"/>
      <c r="M44" s="753"/>
      <c r="N44" s="753"/>
      <c r="O44" s="48">
        <f>P44*4</f>
        <v>0</v>
      </c>
      <c r="P44" s="843">
        <f>X46</f>
        <v>0</v>
      </c>
      <c r="Q44" s="844"/>
      <c r="R44" s="664"/>
      <c r="X44" s="2"/>
      <c r="Y44" s="151"/>
    </row>
    <row r="45" spans="2:26" ht="27" customHeight="1">
      <c r="B45" s="806" t="s">
        <v>217</v>
      </c>
      <c r="C45" s="807"/>
      <c r="D45" s="807"/>
      <c r="E45" s="808"/>
      <c r="F45" s="808"/>
      <c r="G45" s="808" t="s">
        <v>218</v>
      </c>
      <c r="H45" s="808"/>
      <c r="I45" s="808"/>
      <c r="J45" s="808"/>
      <c r="K45" s="808"/>
      <c r="L45" s="808" t="s">
        <v>219</v>
      </c>
      <c r="M45" s="808"/>
      <c r="N45" s="808" t="s">
        <v>220</v>
      </c>
      <c r="O45" s="808"/>
      <c r="P45" s="850"/>
      <c r="Q45" s="867"/>
      <c r="R45" s="664"/>
      <c r="S45" s="156" t="s">
        <v>177</v>
      </c>
      <c r="T45" s="796" t="s">
        <v>178</v>
      </c>
      <c r="U45" s="797"/>
      <c r="V45" s="798" t="s">
        <v>179</v>
      </c>
      <c r="W45" s="799"/>
      <c r="X45" s="799"/>
      <c r="Y45" s="799"/>
    </row>
    <row r="46" spans="2:26" ht="69.95" customHeight="1">
      <c r="B46" s="742" t="s">
        <v>260</v>
      </c>
      <c r="C46" s="743"/>
      <c r="D46" s="743"/>
      <c r="E46" s="809"/>
      <c r="F46" s="810"/>
      <c r="G46" s="754" t="s">
        <v>228</v>
      </c>
      <c r="H46" s="755"/>
      <c r="I46" s="755"/>
      <c r="J46" s="139" t="s">
        <v>224</v>
      </c>
      <c r="K46" s="181">
        <f>VLOOKUP(G46,Referencia!C115:D119,2)</f>
        <v>0</v>
      </c>
      <c r="L46" s="834"/>
      <c r="M46" s="890"/>
      <c r="N46" s="834" t="s">
        <v>261</v>
      </c>
      <c r="O46" s="835"/>
      <c r="P46" s="835"/>
      <c r="Q46" s="836"/>
      <c r="R46" s="664"/>
      <c r="S46" s="4">
        <v>0.4</v>
      </c>
      <c r="T46" s="792">
        <v>4</v>
      </c>
      <c r="U46" s="614">
        <f>T46*S46</f>
        <v>1.6</v>
      </c>
      <c r="V46" s="787">
        <f>SUM(W46:W50)</f>
        <v>0</v>
      </c>
      <c r="W46" s="613">
        <f>U46*K46</f>
        <v>0</v>
      </c>
      <c r="X46" s="800">
        <f>SUM(Y46:Y50)</f>
        <v>0</v>
      </c>
      <c r="Y46" s="166">
        <f>K46*S46</f>
        <v>0</v>
      </c>
    </row>
    <row r="47" spans="2:26" ht="69.95" customHeight="1">
      <c r="B47" s="742" t="s">
        <v>262</v>
      </c>
      <c r="C47" s="743"/>
      <c r="D47" s="743"/>
      <c r="E47" s="809"/>
      <c r="F47" s="810"/>
      <c r="G47" s="754" t="s">
        <v>228</v>
      </c>
      <c r="H47" s="755"/>
      <c r="I47" s="755"/>
      <c r="J47" s="139" t="s">
        <v>224</v>
      </c>
      <c r="K47" s="181">
        <f>VLOOKUP(G47,Referencia!C125:D129,2)</f>
        <v>0</v>
      </c>
      <c r="L47" s="837"/>
      <c r="M47" s="857"/>
      <c r="N47" s="837"/>
      <c r="O47" s="838"/>
      <c r="P47" s="838"/>
      <c r="Q47" s="839"/>
      <c r="R47" s="664"/>
      <c r="S47" s="4">
        <v>0.2</v>
      </c>
      <c r="T47" s="792"/>
      <c r="U47" s="614">
        <f>T46*S47</f>
        <v>0.8</v>
      </c>
      <c r="V47" s="787"/>
      <c r="W47" s="613">
        <f>U47*K47</f>
        <v>0</v>
      </c>
      <c r="X47" s="800"/>
      <c r="Y47" s="166">
        <f>K47*S47</f>
        <v>0</v>
      </c>
    </row>
    <row r="48" spans="2:26" ht="69.95" customHeight="1">
      <c r="B48" s="742" t="s">
        <v>263</v>
      </c>
      <c r="C48" s="743"/>
      <c r="D48" s="743"/>
      <c r="E48" s="809"/>
      <c r="F48" s="810"/>
      <c r="G48" s="754" t="s">
        <v>228</v>
      </c>
      <c r="H48" s="755"/>
      <c r="I48" s="755"/>
      <c r="J48" s="139" t="s">
        <v>224</v>
      </c>
      <c r="K48" s="181">
        <f>VLOOKUP(G48,Referencia!C135:D139,2)</f>
        <v>0</v>
      </c>
      <c r="L48" s="837"/>
      <c r="M48" s="857"/>
      <c r="N48" s="837"/>
      <c r="O48" s="838"/>
      <c r="P48" s="838"/>
      <c r="Q48" s="839"/>
      <c r="S48" s="4">
        <v>0.1</v>
      </c>
      <c r="T48" s="792"/>
      <c r="U48" s="614">
        <f>T46*S48</f>
        <v>0.4</v>
      </c>
      <c r="V48" s="787"/>
      <c r="W48" s="613">
        <f>U48*K48</f>
        <v>0</v>
      </c>
      <c r="X48" s="800"/>
      <c r="Y48" s="159">
        <f>K48*S48</f>
        <v>0</v>
      </c>
    </row>
    <row r="49" spans="2:25" ht="69.95" customHeight="1">
      <c r="B49" s="742" t="s">
        <v>264</v>
      </c>
      <c r="C49" s="743"/>
      <c r="D49" s="743"/>
      <c r="E49" s="809"/>
      <c r="F49" s="810"/>
      <c r="G49" s="754" t="s">
        <v>265</v>
      </c>
      <c r="H49" s="755"/>
      <c r="I49" s="755"/>
      <c r="J49" s="139" t="s">
        <v>224</v>
      </c>
      <c r="K49" s="181">
        <f>VLOOKUP(G49,Referencia!C145:D149,2)</f>
        <v>0</v>
      </c>
      <c r="L49" s="784"/>
      <c r="M49" s="784"/>
      <c r="N49" s="837"/>
      <c r="O49" s="838"/>
      <c r="P49" s="838"/>
      <c r="Q49" s="839"/>
      <c r="S49" s="4">
        <v>0.1</v>
      </c>
      <c r="T49" s="792"/>
      <c r="U49" s="614">
        <f>T46*S49</f>
        <v>0.4</v>
      </c>
      <c r="V49" s="787"/>
      <c r="W49" s="613">
        <f t="shared" ref="W49:W50" si="3">U49*K49</f>
        <v>0</v>
      </c>
      <c r="X49" s="800"/>
      <c r="Y49" s="159">
        <f t="shared" ref="Y49:Y50" si="4">K49*S49</f>
        <v>0</v>
      </c>
    </row>
    <row r="50" spans="2:25" ht="69.95" customHeight="1">
      <c r="B50" s="804" t="s">
        <v>266</v>
      </c>
      <c r="C50" s="805"/>
      <c r="D50" s="805"/>
      <c r="E50" s="746" t="s">
        <v>222</v>
      </c>
      <c r="F50" s="747"/>
      <c r="G50" s="754" t="s">
        <v>228</v>
      </c>
      <c r="H50" s="755"/>
      <c r="I50" s="755"/>
      <c r="J50" s="139" t="s">
        <v>224</v>
      </c>
      <c r="K50" s="181">
        <f>VLOOKUP(G50,Referencia!C155:D160,2)</f>
        <v>0</v>
      </c>
      <c r="L50" s="837"/>
      <c r="M50" s="857"/>
      <c r="N50" s="840"/>
      <c r="O50" s="841"/>
      <c r="P50" s="841"/>
      <c r="Q50" s="842"/>
      <c r="S50" s="4">
        <v>0.2</v>
      </c>
      <c r="T50" s="792"/>
      <c r="U50" s="614">
        <f>T46*S50</f>
        <v>0.8</v>
      </c>
      <c r="V50" s="787"/>
      <c r="W50" s="613">
        <f t="shared" si="3"/>
        <v>0</v>
      </c>
      <c r="X50" s="800"/>
      <c r="Y50" s="159">
        <f t="shared" si="4"/>
        <v>0</v>
      </c>
    </row>
    <row r="51" spans="2:25" ht="18.95" customHeight="1">
      <c r="B51" s="781" t="s">
        <v>234</v>
      </c>
      <c r="C51" s="782"/>
      <c r="D51" s="782"/>
      <c r="E51" s="782"/>
      <c r="F51" s="783"/>
      <c r="G51" s="858" t="s">
        <v>235</v>
      </c>
      <c r="H51" s="858"/>
      <c r="I51" s="858"/>
      <c r="J51" s="858"/>
      <c r="K51" s="858"/>
      <c r="L51" s="610" t="s">
        <v>252</v>
      </c>
      <c r="M51" s="858" t="s">
        <v>236</v>
      </c>
      <c r="N51" s="858"/>
      <c r="O51" s="854" t="s">
        <v>237</v>
      </c>
      <c r="P51" s="855"/>
      <c r="Q51" s="856"/>
      <c r="S51" s="10">
        <f>SUM(S46:S50)</f>
        <v>1</v>
      </c>
      <c r="T51" s="657"/>
      <c r="U51" s="657"/>
      <c r="V51" s="657"/>
      <c r="W51" s="657"/>
      <c r="X51" s="169">
        <f>X46*T46</f>
        <v>0</v>
      </c>
      <c r="Y51" s="155"/>
    </row>
    <row r="52" spans="2:25" ht="48.95" customHeight="1">
      <c r="B52" s="777" t="s">
        <v>267</v>
      </c>
      <c r="C52" s="778"/>
      <c r="D52" s="778"/>
      <c r="E52" s="748">
        <f>IF(K49=0%,0,(IF(K49&lt;75%,1,2)))</f>
        <v>0</v>
      </c>
      <c r="F52" s="749"/>
      <c r="G52" s="881" t="s">
        <v>268</v>
      </c>
      <c r="H52" s="882"/>
      <c r="I52" s="882"/>
      <c r="J52" s="882"/>
      <c r="K52" s="883"/>
      <c r="L52" s="874" t="s">
        <v>269</v>
      </c>
      <c r="M52" s="868" t="s">
        <v>270</v>
      </c>
      <c r="N52" s="869"/>
      <c r="O52" s="825" t="s">
        <v>271</v>
      </c>
      <c r="P52" s="826"/>
      <c r="Q52" s="827"/>
      <c r="S52" s="175"/>
      <c r="T52" s="663"/>
      <c r="U52" s="663"/>
      <c r="V52" s="663"/>
      <c r="W52" s="663"/>
      <c r="X52" s="180"/>
    </row>
    <row r="53" spans="2:25" ht="48" customHeight="1">
      <c r="B53" s="777" t="s">
        <v>272</v>
      </c>
      <c r="C53" s="778"/>
      <c r="D53" s="778"/>
      <c r="E53" s="748">
        <f>IF(K50=0%,0,(IF(K50&lt;75%,1,2)))</f>
        <v>0</v>
      </c>
      <c r="F53" s="749"/>
      <c r="G53" s="884"/>
      <c r="H53" s="885"/>
      <c r="I53" s="885"/>
      <c r="J53" s="885"/>
      <c r="K53" s="886"/>
      <c r="L53" s="875"/>
      <c r="M53" s="870"/>
      <c r="N53" s="871"/>
      <c r="O53" s="828"/>
      <c r="P53" s="829"/>
      <c r="Q53" s="830"/>
      <c r="S53" s="175"/>
      <c r="T53" s="663"/>
      <c r="U53" s="663"/>
      <c r="V53" s="663"/>
      <c r="W53" s="663"/>
      <c r="X53" s="180"/>
    </row>
    <row r="54" spans="2:25" ht="35.1" customHeight="1">
      <c r="B54" s="744" t="s">
        <v>273</v>
      </c>
      <c r="C54" s="745"/>
      <c r="D54" s="745"/>
      <c r="E54" s="758"/>
      <c r="F54" s="759"/>
      <c r="G54" s="884"/>
      <c r="H54" s="885"/>
      <c r="I54" s="885"/>
      <c r="J54" s="885"/>
      <c r="K54" s="886"/>
      <c r="L54" s="875"/>
      <c r="M54" s="870"/>
      <c r="N54" s="871"/>
      <c r="O54" s="828"/>
      <c r="P54" s="829"/>
      <c r="Q54" s="830"/>
      <c r="S54" s="175"/>
      <c r="T54" s="663"/>
      <c r="U54" s="663"/>
      <c r="V54" s="663"/>
      <c r="W54" s="663"/>
      <c r="X54" s="180"/>
    </row>
    <row r="55" spans="2:25" ht="35.1" customHeight="1">
      <c r="B55" s="744" t="s">
        <v>274</v>
      </c>
      <c r="C55" s="745"/>
      <c r="D55" s="745"/>
      <c r="E55" s="758"/>
      <c r="F55" s="759"/>
      <c r="G55" s="884"/>
      <c r="H55" s="885"/>
      <c r="I55" s="885"/>
      <c r="J55" s="885"/>
      <c r="K55" s="886"/>
      <c r="L55" s="875"/>
      <c r="M55" s="870"/>
      <c r="N55" s="871"/>
      <c r="O55" s="828"/>
      <c r="P55" s="829"/>
      <c r="Q55" s="830"/>
      <c r="S55" s="175"/>
      <c r="T55" s="663"/>
      <c r="U55" s="663"/>
      <c r="V55" s="663"/>
      <c r="W55" s="663"/>
      <c r="X55" s="180"/>
    </row>
    <row r="56" spans="2:25" ht="27" customHeight="1" thickBot="1">
      <c r="B56" s="773"/>
      <c r="C56" s="774"/>
      <c r="D56" s="665"/>
      <c r="E56" s="756"/>
      <c r="F56" s="757"/>
      <c r="G56" s="887"/>
      <c r="H56" s="888"/>
      <c r="I56" s="888"/>
      <c r="J56" s="888"/>
      <c r="K56" s="889"/>
      <c r="L56" s="876"/>
      <c r="M56" s="872"/>
      <c r="N56" s="873"/>
      <c r="O56" s="831"/>
      <c r="P56" s="832"/>
      <c r="Q56" s="833"/>
      <c r="S56" s="663"/>
      <c r="T56" s="663"/>
      <c r="U56" s="663"/>
      <c r="V56" s="663"/>
      <c r="W56" s="663"/>
    </row>
    <row r="57" spans="2:25" ht="15.75" thickBot="1"/>
    <row r="58" spans="2:25" ht="30" customHeight="1">
      <c r="B58" s="750" t="s">
        <v>275</v>
      </c>
      <c r="C58" s="751"/>
      <c r="D58" s="751"/>
      <c r="E58" s="751"/>
      <c r="F58" s="751"/>
      <c r="G58" s="751"/>
      <c r="H58" s="751"/>
      <c r="I58" s="751"/>
      <c r="J58" s="751"/>
      <c r="K58" s="751"/>
      <c r="L58" s="751"/>
      <c r="M58" s="751"/>
      <c r="N58" s="751"/>
      <c r="O58" s="49" t="s">
        <v>215</v>
      </c>
      <c r="P58" s="845" t="s">
        <v>216</v>
      </c>
      <c r="Q58" s="846"/>
      <c r="R58" s="616"/>
      <c r="X58" s="2"/>
      <c r="Y58" s="151"/>
    </row>
    <row r="59" spans="2:25" ht="23.1" customHeight="1">
      <c r="B59" s="752"/>
      <c r="C59" s="753"/>
      <c r="D59" s="753"/>
      <c r="E59" s="753"/>
      <c r="F59" s="753"/>
      <c r="G59" s="753"/>
      <c r="H59" s="753"/>
      <c r="I59" s="753"/>
      <c r="J59" s="753"/>
      <c r="K59" s="753"/>
      <c r="L59" s="753"/>
      <c r="M59" s="753"/>
      <c r="N59" s="753"/>
      <c r="O59" s="48">
        <f>P59*4</f>
        <v>0</v>
      </c>
      <c r="P59" s="843">
        <f>X61</f>
        <v>0</v>
      </c>
      <c r="Q59" s="844"/>
      <c r="R59" s="616"/>
      <c r="X59" s="2"/>
      <c r="Y59" s="151"/>
    </row>
    <row r="60" spans="2:25" ht="27" customHeight="1">
      <c r="B60" s="853" t="s">
        <v>217</v>
      </c>
      <c r="C60" s="851"/>
      <c r="D60" s="851"/>
      <c r="E60" s="851"/>
      <c r="F60" s="807"/>
      <c r="G60" s="808" t="s">
        <v>218</v>
      </c>
      <c r="H60" s="808"/>
      <c r="I60" s="808"/>
      <c r="J60" s="808"/>
      <c r="K60" s="808"/>
      <c r="L60" s="808" t="s">
        <v>219</v>
      </c>
      <c r="M60" s="808"/>
      <c r="N60" s="808" t="s">
        <v>220</v>
      </c>
      <c r="O60" s="808"/>
      <c r="P60" s="850"/>
      <c r="Q60" s="867"/>
      <c r="R60" s="664"/>
      <c r="S60" s="156" t="s">
        <v>177</v>
      </c>
      <c r="T60" s="796" t="s">
        <v>178</v>
      </c>
      <c r="U60" s="797"/>
      <c r="V60" s="798" t="s">
        <v>179</v>
      </c>
      <c r="W60" s="799"/>
      <c r="X60" s="799"/>
      <c r="Y60" s="799"/>
    </row>
    <row r="61" spans="2:25" ht="80.099999999999994" customHeight="1">
      <c r="B61" s="742" t="s">
        <v>276</v>
      </c>
      <c r="C61" s="743"/>
      <c r="D61" s="743"/>
      <c r="E61" s="746" t="s">
        <v>222</v>
      </c>
      <c r="F61" s="747"/>
      <c r="G61" s="859" t="s">
        <v>228</v>
      </c>
      <c r="H61" s="860"/>
      <c r="I61" s="860"/>
      <c r="J61" s="139" t="s">
        <v>224</v>
      </c>
      <c r="K61" s="181">
        <f>VLOOKUP(G61,Referencia!C166:D171,2)</f>
        <v>0</v>
      </c>
      <c r="L61" s="865"/>
      <c r="M61" s="866"/>
      <c r="N61" s="834" t="s">
        <v>277</v>
      </c>
      <c r="O61" s="835"/>
      <c r="P61" s="835"/>
      <c r="Q61" s="836"/>
      <c r="R61" s="664"/>
      <c r="S61" s="4">
        <v>0.1</v>
      </c>
      <c r="T61" s="792">
        <v>4</v>
      </c>
      <c r="U61" s="614">
        <f>T61*S61</f>
        <v>0.4</v>
      </c>
      <c r="V61" s="787">
        <f>SUM(W61:W65)</f>
        <v>0</v>
      </c>
      <c r="W61" s="613">
        <f>U61*K61</f>
        <v>0</v>
      </c>
      <c r="X61" s="800">
        <f>SUM(Y61:Y65)</f>
        <v>0</v>
      </c>
      <c r="Y61" s="166">
        <f>K61*S61</f>
        <v>0</v>
      </c>
    </row>
    <row r="62" spans="2:25" ht="80.099999999999994" customHeight="1">
      <c r="B62" s="742" t="s">
        <v>278</v>
      </c>
      <c r="C62" s="743"/>
      <c r="D62" s="743"/>
      <c r="E62" s="863"/>
      <c r="F62" s="864"/>
      <c r="G62" s="859" t="s">
        <v>228</v>
      </c>
      <c r="H62" s="860"/>
      <c r="I62" s="860"/>
      <c r="J62" s="139" t="s">
        <v>224</v>
      </c>
      <c r="K62" s="181">
        <f>VLOOKUP(G62,Referencia!C177:D181,2)</f>
        <v>0</v>
      </c>
      <c r="L62" s="837"/>
      <c r="M62" s="857"/>
      <c r="N62" s="837"/>
      <c r="O62" s="838"/>
      <c r="P62" s="838"/>
      <c r="Q62" s="839"/>
      <c r="R62" s="664"/>
      <c r="S62" s="4">
        <v>0.1</v>
      </c>
      <c r="T62" s="792"/>
      <c r="U62" s="614">
        <f>T61*S62</f>
        <v>0.4</v>
      </c>
      <c r="V62" s="787"/>
      <c r="W62" s="613">
        <f>U62*K62</f>
        <v>0</v>
      </c>
      <c r="X62" s="800"/>
      <c r="Y62" s="166">
        <f t="shared" ref="Y62:Y65" si="5">K62*S62</f>
        <v>0</v>
      </c>
    </row>
    <row r="63" spans="2:25" ht="80.099999999999994" customHeight="1">
      <c r="B63" s="742" t="s">
        <v>279</v>
      </c>
      <c r="C63" s="743"/>
      <c r="D63" s="743"/>
      <c r="E63" s="863"/>
      <c r="F63" s="864"/>
      <c r="G63" s="859" t="s">
        <v>228</v>
      </c>
      <c r="H63" s="860"/>
      <c r="I63" s="860"/>
      <c r="J63" s="139" t="s">
        <v>224</v>
      </c>
      <c r="K63" s="182">
        <f>VLOOKUP(G63,Referencia!C187:D191,2)</f>
        <v>0</v>
      </c>
      <c r="L63" s="837"/>
      <c r="M63" s="857"/>
      <c r="N63" s="837"/>
      <c r="O63" s="838"/>
      <c r="P63" s="838"/>
      <c r="Q63" s="839"/>
      <c r="R63" s="664"/>
      <c r="S63" s="4">
        <v>0.3</v>
      </c>
      <c r="T63" s="792"/>
      <c r="U63" s="614">
        <f>T61*S63</f>
        <v>1.2</v>
      </c>
      <c r="V63" s="787"/>
      <c r="W63" s="613">
        <f t="shared" ref="W63:W65" si="6">U63*K63</f>
        <v>0</v>
      </c>
      <c r="X63" s="800"/>
      <c r="Y63" s="166">
        <f t="shared" si="5"/>
        <v>0</v>
      </c>
    </row>
    <row r="64" spans="2:25" ht="80.099999999999994" customHeight="1">
      <c r="B64" s="742" t="s">
        <v>280</v>
      </c>
      <c r="C64" s="743"/>
      <c r="D64" s="743"/>
      <c r="E64" s="863"/>
      <c r="F64" s="864"/>
      <c r="G64" s="859" t="s">
        <v>281</v>
      </c>
      <c r="H64" s="860"/>
      <c r="I64" s="860"/>
      <c r="J64" s="139" t="s">
        <v>224</v>
      </c>
      <c r="K64" s="182">
        <f>VLOOKUP(G64,Referencia!C197:D201,2)</f>
        <v>0</v>
      </c>
      <c r="L64" s="837"/>
      <c r="M64" s="857"/>
      <c r="N64" s="837"/>
      <c r="O64" s="838"/>
      <c r="P64" s="838"/>
      <c r="Q64" s="839"/>
      <c r="R64" s="664"/>
      <c r="S64" s="4">
        <v>0.15</v>
      </c>
      <c r="T64" s="792"/>
      <c r="U64" s="614">
        <f>T61*S64</f>
        <v>0.6</v>
      </c>
      <c r="V64" s="787"/>
      <c r="W64" s="613">
        <f t="shared" si="6"/>
        <v>0</v>
      </c>
      <c r="X64" s="800"/>
      <c r="Y64" s="166">
        <f t="shared" si="5"/>
        <v>0</v>
      </c>
    </row>
    <row r="65" spans="2:25" ht="80.099999999999994" customHeight="1">
      <c r="B65" s="742" t="s">
        <v>282</v>
      </c>
      <c r="C65" s="743"/>
      <c r="D65" s="743"/>
      <c r="E65" s="863"/>
      <c r="F65" s="864"/>
      <c r="G65" s="859" t="s">
        <v>228</v>
      </c>
      <c r="H65" s="860"/>
      <c r="I65" s="860"/>
      <c r="J65" s="139" t="s">
        <v>224</v>
      </c>
      <c r="K65" s="182">
        <f>VLOOKUP(G65,Referencia!C207:D211,2)</f>
        <v>0</v>
      </c>
      <c r="L65" s="861"/>
      <c r="M65" s="862"/>
      <c r="N65" s="837"/>
      <c r="O65" s="838"/>
      <c r="P65" s="838"/>
      <c r="Q65" s="839"/>
      <c r="R65" s="664"/>
      <c r="S65" s="4">
        <v>0.35</v>
      </c>
      <c r="T65" s="792"/>
      <c r="U65" s="614">
        <f>T61*S65</f>
        <v>1.4</v>
      </c>
      <c r="V65" s="787"/>
      <c r="W65" s="613">
        <f t="shared" si="6"/>
        <v>0</v>
      </c>
      <c r="X65" s="800"/>
      <c r="Y65" s="166">
        <f t="shared" si="5"/>
        <v>0</v>
      </c>
    </row>
    <row r="66" spans="2:25" ht="18.95" customHeight="1">
      <c r="B66" s="877" t="s">
        <v>234</v>
      </c>
      <c r="C66" s="878"/>
      <c r="D66" s="878"/>
      <c r="E66" s="878"/>
      <c r="F66" s="879"/>
      <c r="G66" s="858" t="s">
        <v>235</v>
      </c>
      <c r="H66" s="858"/>
      <c r="I66" s="858"/>
      <c r="J66" s="858"/>
      <c r="K66" s="858"/>
      <c r="L66" s="610" t="s">
        <v>252</v>
      </c>
      <c r="M66" s="858" t="s">
        <v>236</v>
      </c>
      <c r="N66" s="858"/>
      <c r="O66" s="854" t="s">
        <v>237</v>
      </c>
      <c r="P66" s="855"/>
      <c r="Q66" s="856"/>
      <c r="S66" s="10">
        <f>SUM(S61:S65)</f>
        <v>1</v>
      </c>
      <c r="T66" s="657"/>
      <c r="U66" s="657"/>
      <c r="V66" s="657"/>
      <c r="W66" s="657"/>
      <c r="X66" s="612"/>
      <c r="Y66" s="612"/>
    </row>
    <row r="67" spans="2:25" ht="39" customHeight="1">
      <c r="B67" s="744" t="s">
        <v>283</v>
      </c>
      <c r="C67" s="745"/>
      <c r="D67" s="745"/>
      <c r="E67" s="758"/>
      <c r="F67" s="759"/>
      <c r="G67" s="760" t="s">
        <v>284</v>
      </c>
      <c r="H67" s="761"/>
      <c r="I67" s="761"/>
      <c r="J67" s="761"/>
      <c r="K67" s="762"/>
      <c r="L67" s="766" t="s">
        <v>285</v>
      </c>
      <c r="M67" s="769" t="s">
        <v>286</v>
      </c>
      <c r="N67" s="770"/>
      <c r="O67" s="816" t="s">
        <v>287</v>
      </c>
      <c r="P67" s="817"/>
      <c r="Q67" s="818"/>
      <c r="S67" s="175"/>
      <c r="T67" s="663"/>
      <c r="U67" s="663"/>
      <c r="V67" s="663"/>
      <c r="W67" s="663"/>
      <c r="X67" s="150"/>
      <c r="Y67" s="150"/>
    </row>
    <row r="68" spans="2:25" ht="39" customHeight="1">
      <c r="B68" s="777" t="s">
        <v>288</v>
      </c>
      <c r="C68" s="778"/>
      <c r="D68" s="778"/>
      <c r="E68" s="748">
        <f>IF(K65=0%,0,(IF(K65&lt;75%,1,2)))</f>
        <v>0</v>
      </c>
      <c r="F68" s="749"/>
      <c r="G68" s="760"/>
      <c r="H68" s="761"/>
      <c r="I68" s="761"/>
      <c r="J68" s="761"/>
      <c r="K68" s="762"/>
      <c r="L68" s="767"/>
      <c r="M68" s="769"/>
      <c r="N68" s="770"/>
      <c r="O68" s="819"/>
      <c r="P68" s="820"/>
      <c r="Q68" s="821"/>
      <c r="S68" s="175"/>
      <c r="T68" s="663"/>
      <c r="U68" s="663"/>
      <c r="V68" s="663"/>
      <c r="W68" s="663"/>
      <c r="X68" s="150"/>
      <c r="Y68" s="150"/>
    </row>
    <row r="69" spans="2:25" ht="39" customHeight="1">
      <c r="B69" s="744"/>
      <c r="C69" s="745"/>
      <c r="D69" s="745"/>
      <c r="E69" s="758"/>
      <c r="F69" s="759"/>
      <c r="G69" s="760"/>
      <c r="H69" s="761"/>
      <c r="I69" s="761"/>
      <c r="J69" s="761"/>
      <c r="K69" s="762"/>
      <c r="L69" s="767"/>
      <c r="M69" s="769"/>
      <c r="N69" s="770"/>
      <c r="O69" s="819"/>
      <c r="P69" s="820"/>
      <c r="Q69" s="821"/>
      <c r="S69" s="175"/>
      <c r="T69" s="663"/>
      <c r="U69" s="663"/>
      <c r="V69" s="663"/>
      <c r="W69" s="663"/>
      <c r="X69" s="150"/>
      <c r="Y69" s="150"/>
    </row>
    <row r="70" spans="2:25" ht="39" customHeight="1">
      <c r="B70" s="744"/>
      <c r="C70" s="745"/>
      <c r="D70" s="745"/>
      <c r="E70" s="758"/>
      <c r="F70" s="759"/>
      <c r="G70" s="760"/>
      <c r="H70" s="761"/>
      <c r="I70" s="761"/>
      <c r="J70" s="761"/>
      <c r="K70" s="762"/>
      <c r="L70" s="767"/>
      <c r="M70" s="769"/>
      <c r="N70" s="770"/>
      <c r="O70" s="819"/>
      <c r="P70" s="820"/>
      <c r="Q70" s="821"/>
      <c r="S70" s="175"/>
      <c r="T70" s="663"/>
      <c r="U70" s="663"/>
      <c r="V70" s="663"/>
      <c r="W70" s="663"/>
      <c r="X70" s="150"/>
      <c r="Y70" s="150"/>
    </row>
    <row r="71" spans="2:25" ht="39" customHeight="1" thickBot="1">
      <c r="B71" s="785"/>
      <c r="C71" s="786"/>
      <c r="D71" s="786"/>
      <c r="E71" s="756"/>
      <c r="F71" s="757"/>
      <c r="G71" s="763"/>
      <c r="H71" s="764"/>
      <c r="I71" s="764"/>
      <c r="J71" s="764"/>
      <c r="K71" s="765"/>
      <c r="L71" s="768"/>
      <c r="M71" s="771"/>
      <c r="N71" s="772"/>
      <c r="O71" s="822"/>
      <c r="P71" s="823"/>
      <c r="Q71" s="824"/>
      <c r="S71" s="663"/>
      <c r="T71" s="663"/>
      <c r="U71" s="663"/>
      <c r="V71" s="663"/>
      <c r="W71" s="663"/>
      <c r="X71" s="150"/>
      <c r="Y71" s="150"/>
    </row>
    <row r="97" spans="18:18">
      <c r="R97" s="150"/>
    </row>
    <row r="98" spans="18:18">
      <c r="R98" s="150"/>
    </row>
    <row r="99" spans="18:18">
      <c r="R99" s="150"/>
    </row>
    <row r="100" spans="18:18">
      <c r="R100" s="150"/>
    </row>
    <row r="101" spans="18:18">
      <c r="R101" s="150"/>
    </row>
    <row r="102" spans="18:18">
      <c r="R102" s="150"/>
    </row>
    <row r="103" spans="18:18">
      <c r="R103" s="150"/>
    </row>
    <row r="104" spans="18:18">
      <c r="R104" s="150"/>
    </row>
    <row r="105" spans="18:18">
      <c r="R105" s="150"/>
    </row>
    <row r="106" spans="18:18">
      <c r="R106" s="150"/>
    </row>
    <row r="107" spans="18:18">
      <c r="R107" s="150"/>
    </row>
    <row r="108" spans="18:18">
      <c r="R108" s="150"/>
    </row>
    <row r="109" spans="18:18" ht="15.75">
      <c r="R109" s="662"/>
    </row>
    <row r="110" spans="18:18" ht="15.75">
      <c r="R110" s="662"/>
    </row>
    <row r="111" spans="18:18">
      <c r="R111" s="150"/>
    </row>
    <row r="112" spans="18:18">
      <c r="R112" s="150"/>
    </row>
    <row r="113" spans="18:18">
      <c r="R113" s="150"/>
    </row>
    <row r="114" spans="18:18">
      <c r="R114" s="150"/>
    </row>
    <row r="115" spans="18:18">
      <c r="R115" s="150"/>
    </row>
    <row r="116" spans="18:18">
      <c r="R116" s="150"/>
    </row>
    <row r="117" spans="18:18">
      <c r="R117" s="150"/>
    </row>
    <row r="118" spans="18:18">
      <c r="R118" s="150"/>
    </row>
    <row r="119" spans="18:18">
      <c r="R119" s="150"/>
    </row>
    <row r="120" spans="18:18">
      <c r="R120" s="150"/>
    </row>
    <row r="121" spans="18:18">
      <c r="R121" s="150"/>
    </row>
    <row r="122" spans="18:18">
      <c r="R122" s="150"/>
    </row>
    <row r="123" spans="18:18">
      <c r="R123" s="150"/>
    </row>
  </sheetData>
  <sheetProtection password="CAAD" sheet="1" objects="1" scenarios="1" formatRows="0" selectLockedCells="1"/>
  <mergeCells count="224">
    <mergeCell ref="G31:K31"/>
    <mergeCell ref="L31:M31"/>
    <mergeCell ref="E15:F15"/>
    <mergeCell ref="E16:F16"/>
    <mergeCell ref="E14:F14"/>
    <mergeCell ref="L50:M50"/>
    <mergeCell ref="L63:M63"/>
    <mergeCell ref="L64:M64"/>
    <mergeCell ref="B27:D27"/>
    <mergeCell ref="E27:F27"/>
    <mergeCell ref="E37:F37"/>
    <mergeCell ref="B43:N44"/>
    <mergeCell ref="E17:F17"/>
    <mergeCell ref="E18:F18"/>
    <mergeCell ref="E19:F19"/>
    <mergeCell ref="E20:F20"/>
    <mergeCell ref="E32:F32"/>
    <mergeCell ref="E33:F33"/>
    <mergeCell ref="E22:F22"/>
    <mergeCell ref="E23:F23"/>
    <mergeCell ref="E24:F24"/>
    <mergeCell ref="E25:F25"/>
    <mergeCell ref="E26:F26"/>
    <mergeCell ref="G20:I20"/>
    <mergeCell ref="N31:Q31"/>
    <mergeCell ref="N45:Q45"/>
    <mergeCell ref="E35:F35"/>
    <mergeCell ref="P43:Q43"/>
    <mergeCell ref="P44:Q44"/>
    <mergeCell ref="G52:K56"/>
    <mergeCell ref="L48:M48"/>
    <mergeCell ref="O51:Q51"/>
    <mergeCell ref="E54:F54"/>
    <mergeCell ref="E55:F55"/>
    <mergeCell ref="E56:F56"/>
    <mergeCell ref="B51:F51"/>
    <mergeCell ref="B48:D48"/>
    <mergeCell ref="L46:M46"/>
    <mergeCell ref="B49:D49"/>
    <mergeCell ref="B50:D50"/>
    <mergeCell ref="E48:F48"/>
    <mergeCell ref="B32:D32"/>
    <mergeCell ref="B33:D33"/>
    <mergeCell ref="G47:I47"/>
    <mergeCell ref="L47:M47"/>
    <mergeCell ref="B55:D55"/>
    <mergeCell ref="G35:I35"/>
    <mergeCell ref="E49:F49"/>
    <mergeCell ref="P12:Q12"/>
    <mergeCell ref="P11:Q11"/>
    <mergeCell ref="B26:D26"/>
    <mergeCell ref="C8:D8"/>
    <mergeCell ref="B16:D16"/>
    <mergeCell ref="B17:D17"/>
    <mergeCell ref="B18:D18"/>
    <mergeCell ref="B19:D19"/>
    <mergeCell ref="B20:D20"/>
    <mergeCell ref="M22:N27"/>
    <mergeCell ref="L22:L27"/>
    <mergeCell ref="L13:M13"/>
    <mergeCell ref="L14:M14"/>
    <mergeCell ref="L15:M15"/>
    <mergeCell ref="L16:M16"/>
    <mergeCell ref="L17:M17"/>
    <mergeCell ref="L18:M18"/>
    <mergeCell ref="L19:M19"/>
    <mergeCell ref="L20:M20"/>
    <mergeCell ref="G13:K13"/>
    <mergeCell ref="N14:Q20"/>
    <mergeCell ref="G14:I14"/>
    <mergeCell ref="G15:I15"/>
    <mergeCell ref="S1:T1"/>
    <mergeCell ref="O21:Q21"/>
    <mergeCell ref="B21:F21"/>
    <mergeCell ref="G21:K21"/>
    <mergeCell ref="M21:N21"/>
    <mergeCell ref="N32:Q35"/>
    <mergeCell ref="M37:N41"/>
    <mergeCell ref="L37:L41"/>
    <mergeCell ref="G37:K41"/>
    <mergeCell ref="G34:I34"/>
    <mergeCell ref="L32:M32"/>
    <mergeCell ref="L34:M34"/>
    <mergeCell ref="L35:M35"/>
    <mergeCell ref="G33:I33"/>
    <mergeCell ref="L33:M33"/>
    <mergeCell ref="G36:K36"/>
    <mergeCell ref="M36:N36"/>
    <mergeCell ref="O36:Q36"/>
    <mergeCell ref="B1:Q1"/>
    <mergeCell ref="G16:I16"/>
    <mergeCell ref="G17:I17"/>
    <mergeCell ref="G18:I18"/>
    <mergeCell ref="G19:I19"/>
    <mergeCell ref="C2:E2"/>
    <mergeCell ref="O67:Q71"/>
    <mergeCell ref="B68:D68"/>
    <mergeCell ref="G65:I65"/>
    <mergeCell ref="G62:I62"/>
    <mergeCell ref="L61:M61"/>
    <mergeCell ref="E71:F71"/>
    <mergeCell ref="B69:D69"/>
    <mergeCell ref="B45:F45"/>
    <mergeCell ref="G45:K45"/>
    <mergeCell ref="L45:M45"/>
    <mergeCell ref="G60:K60"/>
    <mergeCell ref="L60:M60"/>
    <mergeCell ref="N60:Q60"/>
    <mergeCell ref="E46:F46"/>
    <mergeCell ref="E47:F47"/>
    <mergeCell ref="G51:K51"/>
    <mergeCell ref="G61:I61"/>
    <mergeCell ref="M52:N56"/>
    <mergeCell ref="L52:L56"/>
    <mergeCell ref="B52:D52"/>
    <mergeCell ref="B53:D53"/>
    <mergeCell ref="O52:Q56"/>
    <mergeCell ref="M51:N51"/>
    <mergeCell ref="B66:F66"/>
    <mergeCell ref="P58:Q58"/>
    <mergeCell ref="P59:Q59"/>
    <mergeCell ref="O66:Q66"/>
    <mergeCell ref="L62:M62"/>
    <mergeCell ref="G66:K66"/>
    <mergeCell ref="G63:I63"/>
    <mergeCell ref="G64:I64"/>
    <mergeCell ref="N61:Q65"/>
    <mergeCell ref="B58:N59"/>
    <mergeCell ref="B60:F60"/>
    <mergeCell ref="M66:N66"/>
    <mergeCell ref="L65:M65"/>
    <mergeCell ref="E61:F61"/>
    <mergeCell ref="E62:F62"/>
    <mergeCell ref="E63:F63"/>
    <mergeCell ref="E64:F64"/>
    <mergeCell ref="E65:F65"/>
    <mergeCell ref="T2:U2"/>
    <mergeCell ref="T3:T6"/>
    <mergeCell ref="X32:X35"/>
    <mergeCell ref="V14:V20"/>
    <mergeCell ref="V2:Y2"/>
    <mergeCell ref="B15:D15"/>
    <mergeCell ref="B31:F31"/>
    <mergeCell ref="E34:F34"/>
    <mergeCell ref="G46:I46"/>
    <mergeCell ref="G22:K27"/>
    <mergeCell ref="B22:D22"/>
    <mergeCell ref="B23:D23"/>
    <mergeCell ref="B24:D24"/>
    <mergeCell ref="B25:D25"/>
    <mergeCell ref="O22:Q27"/>
    <mergeCell ref="O37:Q41"/>
    <mergeCell ref="N46:Q50"/>
    <mergeCell ref="G48:I48"/>
    <mergeCell ref="P30:Q30"/>
    <mergeCell ref="P29:Q29"/>
    <mergeCell ref="B2:B10"/>
    <mergeCell ref="N13:Q13"/>
    <mergeCell ref="B11:N12"/>
    <mergeCell ref="B13:E13"/>
    <mergeCell ref="V61:V65"/>
    <mergeCell ref="V32:V35"/>
    <mergeCell ref="V3:V6"/>
    <mergeCell ref="T14:T20"/>
    <mergeCell ref="X3:X6"/>
    <mergeCell ref="T13:U13"/>
    <mergeCell ref="V13:Y13"/>
    <mergeCell ref="T31:U31"/>
    <mergeCell ref="V31:Y31"/>
    <mergeCell ref="V60:Y60"/>
    <mergeCell ref="T45:U45"/>
    <mergeCell ref="V45:Y45"/>
    <mergeCell ref="T60:U60"/>
    <mergeCell ref="V46:V50"/>
    <mergeCell ref="T46:T50"/>
    <mergeCell ref="X46:X50"/>
    <mergeCell ref="T61:T65"/>
    <mergeCell ref="T32:T35"/>
    <mergeCell ref="X14:X20"/>
    <mergeCell ref="X61:X65"/>
    <mergeCell ref="B71:D71"/>
    <mergeCell ref="B61:D61"/>
    <mergeCell ref="B62:D62"/>
    <mergeCell ref="B63:D63"/>
    <mergeCell ref="B64:D64"/>
    <mergeCell ref="B65:D65"/>
    <mergeCell ref="E67:F67"/>
    <mergeCell ref="E68:F68"/>
    <mergeCell ref="E69:F69"/>
    <mergeCell ref="E70:F70"/>
    <mergeCell ref="B70:D70"/>
    <mergeCell ref="B37:D37"/>
    <mergeCell ref="B38:D38"/>
    <mergeCell ref="B39:D39"/>
    <mergeCell ref="E38:F38"/>
    <mergeCell ref="E39:F39"/>
    <mergeCell ref="B36:F36"/>
    <mergeCell ref="G49:I49"/>
    <mergeCell ref="G50:I50"/>
    <mergeCell ref="L49:M49"/>
    <mergeCell ref="C3:E3"/>
    <mergeCell ref="C4:E4"/>
    <mergeCell ref="C5:E5"/>
    <mergeCell ref="C6:E6"/>
    <mergeCell ref="B14:D14"/>
    <mergeCell ref="B67:D67"/>
    <mergeCell ref="B54:D54"/>
    <mergeCell ref="E50:F50"/>
    <mergeCell ref="E52:F52"/>
    <mergeCell ref="E53:F53"/>
    <mergeCell ref="B29:N30"/>
    <mergeCell ref="B34:D34"/>
    <mergeCell ref="G32:I32"/>
    <mergeCell ref="E41:F41"/>
    <mergeCell ref="E40:F40"/>
    <mergeCell ref="G67:K71"/>
    <mergeCell ref="L67:L71"/>
    <mergeCell ref="M67:N71"/>
    <mergeCell ref="B56:C56"/>
    <mergeCell ref="B46:D46"/>
    <mergeCell ref="B47:D47"/>
    <mergeCell ref="B35:D35"/>
    <mergeCell ref="B40:D40"/>
    <mergeCell ref="B41:D41"/>
  </mergeCells>
  <phoneticPr fontId="40" type="noConversion"/>
  <conditionalFormatting sqref="X14">
    <cfRule type="cellIs" dxfId="1360" priority="337" operator="between">
      <formula>0.95</formula>
      <formula>1</formula>
    </cfRule>
    <cfRule type="cellIs" dxfId="1359" priority="338" operator="between">
      <formula>0.75</formula>
      <formula>0.9499999</formula>
    </cfRule>
    <cfRule type="cellIs" dxfId="1358" priority="339" operator="between">
      <formula>50%</formula>
      <formula>74.99999%</formula>
    </cfRule>
    <cfRule type="cellIs" dxfId="1357" priority="340" operator="between">
      <formula>0</formula>
      <formula>24.999999%</formula>
    </cfRule>
    <cfRule type="cellIs" dxfId="1356" priority="341" operator="between">
      <formula>25%</formula>
      <formula>49.99999%</formula>
    </cfRule>
  </conditionalFormatting>
  <conditionalFormatting sqref="X61:X65">
    <cfRule type="cellIs" dxfId="1355" priority="332" operator="between">
      <formula>0.95</formula>
      <formula>1</formula>
    </cfRule>
    <cfRule type="cellIs" dxfId="1354" priority="333" operator="between">
      <formula>0.75</formula>
      <formula>0.9499999</formula>
    </cfRule>
    <cfRule type="cellIs" dxfId="1353" priority="334" operator="between">
      <formula>50%</formula>
      <formula>74.99999%</formula>
    </cfRule>
    <cfRule type="cellIs" dxfId="1352" priority="335" operator="between">
      <formula>0</formula>
      <formula>24.999999%</formula>
    </cfRule>
    <cfRule type="cellIs" dxfId="1351" priority="336" operator="between">
      <formula>25%</formula>
      <formula>49.99999%</formula>
    </cfRule>
  </conditionalFormatting>
  <conditionalFormatting sqref="X32">
    <cfRule type="cellIs" dxfId="1350" priority="327" operator="between">
      <formula>0.95</formula>
      <formula>1</formula>
    </cfRule>
    <cfRule type="cellIs" dxfId="1349" priority="328" operator="between">
      <formula>0.75</formula>
      <formula>0.9499999</formula>
    </cfRule>
    <cfRule type="cellIs" dxfId="1348" priority="329" operator="between">
      <formula>50%</formula>
      <formula>74.99999%</formula>
    </cfRule>
    <cfRule type="cellIs" dxfId="1347" priority="330" operator="between">
      <formula>0</formula>
      <formula>24.999999%</formula>
    </cfRule>
    <cfRule type="cellIs" dxfId="1346" priority="331" operator="between">
      <formula>25%</formula>
      <formula>49.99999%</formula>
    </cfRule>
  </conditionalFormatting>
  <conditionalFormatting sqref="X46">
    <cfRule type="cellIs" dxfId="1345" priority="322" operator="between">
      <formula>0.95</formula>
      <formula>1</formula>
    </cfRule>
    <cfRule type="cellIs" dxfId="1344" priority="323" operator="between">
      <formula>0.75</formula>
      <formula>0.9499999</formula>
    </cfRule>
    <cfRule type="cellIs" dxfId="1343" priority="324" operator="between">
      <formula>50%</formula>
      <formula>74.99999%</formula>
    </cfRule>
    <cfRule type="cellIs" dxfId="1342" priority="325" operator="between">
      <formula>0</formula>
      <formula>24.999999%</formula>
    </cfRule>
    <cfRule type="cellIs" dxfId="1341" priority="326" operator="between">
      <formula>25%</formula>
      <formula>49.99999%</formula>
    </cfRule>
  </conditionalFormatting>
  <conditionalFormatting sqref="X3">
    <cfRule type="cellIs" dxfId="1340" priority="271" operator="between">
      <formula>0.95</formula>
      <formula>1</formula>
    </cfRule>
    <cfRule type="cellIs" dxfId="1339" priority="272" operator="between">
      <formula>0.75</formula>
      <formula>0.9499999</formula>
    </cfRule>
    <cfRule type="cellIs" dxfId="1338" priority="273" operator="between">
      <formula>50%</formula>
      <formula>74.99999%</formula>
    </cfRule>
    <cfRule type="cellIs" dxfId="1337" priority="274" operator="between">
      <formula>0</formula>
      <formula>24.999999%</formula>
    </cfRule>
    <cfRule type="cellIs" dxfId="1336" priority="275" operator="between">
      <formula>25%</formula>
      <formula>49.99999%</formula>
    </cfRule>
  </conditionalFormatting>
  <conditionalFormatting sqref="E22:E26">
    <cfRule type="iconSet" priority="459">
      <iconSet iconSet="3Symbols2" showValue="0">
        <cfvo type="percent" val="0"/>
        <cfvo type="num" val="1"/>
        <cfvo type="num" val="2"/>
      </iconSet>
    </cfRule>
  </conditionalFormatting>
  <conditionalFormatting sqref="E37:E38">
    <cfRule type="iconSet" priority="460">
      <iconSet iconSet="3Symbols2" showValue="0">
        <cfvo type="percent" val="0"/>
        <cfvo type="num" val="1"/>
        <cfvo type="num" val="2"/>
      </iconSet>
    </cfRule>
  </conditionalFormatting>
  <conditionalFormatting sqref="E67:E68">
    <cfRule type="iconSet" priority="461">
      <iconSet iconSet="3Symbols2" showValue="0">
        <cfvo type="percent" val="0"/>
        <cfvo type="num" val="1"/>
        <cfvo type="num" val="2"/>
      </iconSet>
    </cfRule>
  </conditionalFormatting>
  <conditionalFormatting sqref="K14:K20 K46:K47 K63:K65">
    <cfRule type="cellIs" dxfId="1335" priority="69" operator="equal">
      <formula>0%</formula>
    </cfRule>
    <cfRule type="cellIs" dxfId="1334" priority="70" operator="equal">
      <formula>25%</formula>
    </cfRule>
    <cfRule type="cellIs" dxfId="1333" priority="71" operator="equal">
      <formula>50%</formula>
    </cfRule>
    <cfRule type="cellIs" dxfId="1332" priority="72" operator="equal">
      <formula>75%</formula>
    </cfRule>
    <cfRule type="cellIs" dxfId="1331" priority="73" operator="equal">
      <formula>90%</formula>
    </cfRule>
    <cfRule type="cellIs" dxfId="1330" priority="74" operator="equal">
      <formula>100%</formula>
    </cfRule>
  </conditionalFormatting>
  <conditionalFormatting sqref="K32:K35">
    <cfRule type="cellIs" dxfId="1329" priority="63" operator="equal">
      <formula>0%</formula>
    </cfRule>
    <cfRule type="cellIs" dxfId="1328" priority="64" operator="equal">
      <formula>25%</formula>
    </cfRule>
    <cfRule type="cellIs" dxfId="1327" priority="65" operator="equal">
      <formula>50%</formula>
    </cfRule>
    <cfRule type="cellIs" dxfId="1326" priority="66" operator="equal">
      <formula>75%</formula>
    </cfRule>
    <cfRule type="cellIs" dxfId="1325" priority="67" operator="equal">
      <formula>90%</formula>
    </cfRule>
    <cfRule type="cellIs" dxfId="1324" priority="68" operator="equal">
      <formula>100%</formula>
    </cfRule>
  </conditionalFormatting>
  <conditionalFormatting sqref="K61:K62 K48:K50">
    <cfRule type="cellIs" dxfId="1323" priority="51" operator="equal">
      <formula>0%</formula>
    </cfRule>
    <cfRule type="cellIs" dxfId="1322" priority="52" operator="equal">
      <formula>25%</formula>
    </cfRule>
    <cfRule type="cellIs" dxfId="1321" priority="53" operator="equal">
      <formula>50%</formula>
    </cfRule>
    <cfRule type="cellIs" dxfId="1320" priority="54" operator="equal">
      <formula>75%</formula>
    </cfRule>
    <cfRule type="cellIs" dxfId="1319" priority="55" operator="equal">
      <formula>90%</formula>
    </cfRule>
    <cfRule type="cellIs" dxfId="1318" priority="56" operator="equal">
      <formula>100%</formula>
    </cfRule>
  </conditionalFormatting>
  <conditionalFormatting sqref="H3:H6">
    <cfRule type="cellIs" dxfId="1317" priority="46" operator="between">
      <formula>0.95</formula>
      <formula>1</formula>
    </cfRule>
    <cfRule type="cellIs" dxfId="1316" priority="47" operator="between">
      <formula>0.75</formula>
      <formula>0.9499999</formula>
    </cfRule>
    <cfRule type="cellIs" dxfId="1315" priority="48" operator="between">
      <formula>50%</formula>
      <formula>74.99999%</formula>
    </cfRule>
    <cfRule type="cellIs" dxfId="1314" priority="49" operator="between">
      <formula>0</formula>
      <formula>24.999999%</formula>
    </cfRule>
    <cfRule type="cellIs" dxfId="1313" priority="50" operator="between">
      <formula>25%</formula>
      <formula>49.99999%</formula>
    </cfRule>
  </conditionalFormatting>
  <conditionalFormatting sqref="P12">
    <cfRule type="cellIs" dxfId="1312" priority="41" operator="between">
      <formula>0.95</formula>
      <formula>1</formula>
    </cfRule>
    <cfRule type="cellIs" dxfId="1311" priority="42" operator="between">
      <formula>0.75</formula>
      <formula>0.9499999</formula>
    </cfRule>
    <cfRule type="cellIs" dxfId="1310" priority="43" operator="between">
      <formula>50%</formula>
      <formula>74.99999%</formula>
    </cfRule>
    <cfRule type="cellIs" dxfId="1309" priority="44" operator="between">
      <formula>0</formula>
      <formula>24.999999%</formula>
    </cfRule>
    <cfRule type="cellIs" dxfId="1308" priority="45" operator="between">
      <formula>25%</formula>
      <formula>49.99999%</formula>
    </cfRule>
  </conditionalFormatting>
  <conditionalFormatting sqref="O12">
    <cfRule type="iconSet" priority="40">
      <iconSet iconSet="5Rating">
        <cfvo type="percent" val="0"/>
        <cfvo type="num" val="1"/>
        <cfvo type="num" val="1.5"/>
        <cfvo type="num" val="2.5"/>
        <cfvo type="num" val="3.5"/>
      </iconSet>
    </cfRule>
  </conditionalFormatting>
  <conditionalFormatting sqref="P30">
    <cfRule type="cellIs" dxfId="1307" priority="35" operator="between">
      <formula>0.95</formula>
      <formula>1</formula>
    </cfRule>
    <cfRule type="cellIs" dxfId="1306" priority="36" operator="between">
      <formula>0.75</formula>
      <formula>0.9499999</formula>
    </cfRule>
    <cfRule type="cellIs" dxfId="1305" priority="37" operator="between">
      <formula>50%</formula>
      <formula>74.99999%</formula>
    </cfRule>
    <cfRule type="cellIs" dxfId="1304" priority="38" operator="between">
      <formula>0</formula>
      <formula>24.999999%</formula>
    </cfRule>
    <cfRule type="cellIs" dxfId="1303" priority="39" operator="between">
      <formula>25%</formula>
      <formula>49.99999%</formula>
    </cfRule>
  </conditionalFormatting>
  <conditionalFormatting sqref="O30">
    <cfRule type="iconSet" priority="34">
      <iconSet iconSet="5Rating">
        <cfvo type="percent" val="0"/>
        <cfvo type="num" val="1"/>
        <cfvo type="num" val="1.5"/>
        <cfvo type="num" val="2.5"/>
        <cfvo type="num" val="3.5"/>
      </iconSet>
    </cfRule>
  </conditionalFormatting>
  <conditionalFormatting sqref="P44">
    <cfRule type="cellIs" dxfId="1302" priority="29" operator="between">
      <formula>0.95</formula>
      <formula>1</formula>
    </cfRule>
    <cfRule type="cellIs" dxfId="1301" priority="30" operator="between">
      <formula>0.75</formula>
      <formula>0.9499999</formula>
    </cfRule>
    <cfRule type="cellIs" dxfId="1300" priority="31" operator="between">
      <formula>50%</formula>
      <formula>74.99999%</formula>
    </cfRule>
    <cfRule type="cellIs" dxfId="1299" priority="32" operator="between">
      <formula>0</formula>
      <formula>24.999999%</formula>
    </cfRule>
    <cfRule type="cellIs" dxfId="1298" priority="33" operator="between">
      <formula>25%</formula>
      <formula>49.99999%</formula>
    </cfRule>
  </conditionalFormatting>
  <conditionalFormatting sqref="O44">
    <cfRule type="iconSet" priority="28">
      <iconSet iconSet="5Rating">
        <cfvo type="percent" val="0"/>
        <cfvo type="num" val="1"/>
        <cfvo type="num" val="1.5"/>
        <cfvo type="num" val="2.5"/>
        <cfvo type="num" val="3.5"/>
      </iconSet>
    </cfRule>
  </conditionalFormatting>
  <conditionalFormatting sqref="P59">
    <cfRule type="cellIs" dxfId="1297" priority="23" operator="between">
      <formula>0.95</formula>
      <formula>1</formula>
    </cfRule>
    <cfRule type="cellIs" dxfId="1296" priority="24" operator="between">
      <formula>0.75</formula>
      <formula>0.9499999</formula>
    </cfRule>
    <cfRule type="cellIs" dxfId="1295" priority="25" operator="between">
      <formula>50%</formula>
      <formula>74.99999%</formula>
    </cfRule>
    <cfRule type="cellIs" dxfId="1294" priority="26" operator="between">
      <formula>0</formula>
      <formula>24.999999%</formula>
    </cfRule>
    <cfRule type="cellIs" dxfId="1293" priority="27" operator="between">
      <formula>25%</formula>
      <formula>49.99999%</formula>
    </cfRule>
  </conditionalFormatting>
  <conditionalFormatting sqref="O59">
    <cfRule type="iconSet" priority="22">
      <iconSet iconSet="5Rating">
        <cfvo type="percent" val="0"/>
        <cfvo type="num" val="1"/>
        <cfvo type="num" val="1.5"/>
        <cfvo type="num" val="2.5"/>
        <cfvo type="num" val="3.5"/>
      </iconSet>
    </cfRule>
  </conditionalFormatting>
  <conditionalFormatting sqref="H8">
    <cfRule type="cellIs" dxfId="1292" priority="17" operator="between">
      <formula>0.95</formula>
      <formula>1</formula>
    </cfRule>
    <cfRule type="cellIs" dxfId="1291" priority="18" operator="between">
      <formula>0.75</formula>
      <formula>0.9499999</formula>
    </cfRule>
    <cfRule type="cellIs" dxfId="1290" priority="19" operator="between">
      <formula>50%</formula>
      <formula>74.99999%</formula>
    </cfRule>
    <cfRule type="cellIs" dxfId="1289" priority="20" operator="between">
      <formula>0</formula>
      <formula>24.999999%</formula>
    </cfRule>
    <cfRule type="cellIs" dxfId="1288" priority="21" operator="between">
      <formula>25%</formula>
      <formula>49.99999%</formula>
    </cfRule>
  </conditionalFormatting>
  <conditionalFormatting sqref="E52:E53">
    <cfRule type="iconSet" priority="469">
      <iconSet iconSet="3Symbols2" showValue="0">
        <cfvo type="percent" val="0"/>
        <cfvo type="num" val="1"/>
        <cfvo type="num" val="2"/>
      </iconSet>
    </cfRule>
  </conditionalFormatting>
  <conditionalFormatting sqref="E39">
    <cfRule type="iconSet" priority="13">
      <iconSet iconSet="3Symbols2" showValue="0">
        <cfvo type="percent" val="0"/>
        <cfvo type="num" val="1"/>
        <cfvo type="num" val="2"/>
      </iconSet>
    </cfRule>
  </conditionalFormatting>
  <conditionalFormatting sqref="E40">
    <cfRule type="iconSet" priority="12">
      <iconSet iconSet="3Symbols2" showValue="0">
        <cfvo type="percent" val="0"/>
        <cfvo type="num" val="1"/>
        <cfvo type="num" val="2"/>
      </iconSet>
    </cfRule>
  </conditionalFormatting>
  <conditionalFormatting sqref="E54">
    <cfRule type="iconSet" priority="10">
      <iconSet iconSet="3Symbols2" showValue="0">
        <cfvo type="percent" val="0"/>
        <cfvo type="num" val="1"/>
        <cfvo type="num" val="2"/>
      </iconSet>
    </cfRule>
  </conditionalFormatting>
  <conditionalFormatting sqref="E55">
    <cfRule type="iconSet" priority="9">
      <iconSet iconSet="3Symbols2" showValue="0">
        <cfvo type="percent" val="0"/>
        <cfvo type="num" val="1"/>
        <cfvo type="num" val="2"/>
      </iconSet>
    </cfRule>
  </conditionalFormatting>
  <conditionalFormatting sqref="E69">
    <cfRule type="iconSet" priority="7">
      <iconSet iconSet="3Symbols2" showValue="0">
        <cfvo type="percent" val="0"/>
        <cfvo type="num" val="1"/>
        <cfvo type="num" val="2"/>
      </iconSet>
    </cfRule>
  </conditionalFormatting>
  <conditionalFormatting sqref="E70">
    <cfRule type="iconSet" priority="6">
      <iconSet iconSet="3Symbols2" showValue="0">
        <cfvo type="percent" val="0"/>
        <cfvo type="num" val="1"/>
        <cfvo type="num" val="2"/>
      </iconSet>
    </cfRule>
  </conditionalFormatting>
  <conditionalFormatting sqref="E71">
    <cfRule type="iconSet" priority="4">
      <iconSet iconSet="3Symbols2" showValue="0">
        <cfvo type="percent" val="0"/>
        <cfvo type="num" val="1"/>
        <cfvo type="num" val="2"/>
      </iconSet>
    </cfRule>
  </conditionalFormatting>
  <conditionalFormatting sqref="E56">
    <cfRule type="iconSet" priority="3">
      <iconSet iconSet="3Symbols2" showValue="0">
        <cfvo type="percent" val="0"/>
        <cfvo type="num" val="1"/>
        <cfvo type="num" val="2"/>
      </iconSet>
    </cfRule>
  </conditionalFormatting>
  <conditionalFormatting sqref="E41">
    <cfRule type="iconSet" priority="2">
      <iconSet iconSet="3Symbols2" showValue="0">
        <cfvo type="percent" val="0"/>
        <cfvo type="num" val="1"/>
        <cfvo type="num" val="2"/>
      </iconSet>
    </cfRule>
  </conditionalFormatting>
  <conditionalFormatting sqref="E27">
    <cfRule type="iconSet" priority="1">
      <iconSet iconSet="3Symbols2" showValue="0">
        <cfvo type="percent" val="0"/>
        <cfvo type="num" val="1"/>
        <cfvo type="num" val="2"/>
      </iconSet>
    </cfRule>
  </conditionalFormatting>
  <dataValidations xWindow="1127" yWindow="548" count="2">
    <dataValidation allowBlank="1" showInputMessage="1" showErrorMessage="1" promptTitle="Otros documentos" prompt="Indicar el nombre del documento o evidencia_x000d_" sqref="B27:D27 B40:B41 B56:C56 B69 B71"/>
    <dataValidation type="list" allowBlank="1" showInputMessage="1" showErrorMessage="1" prompt="Indicar el número que corresponda de acuerdo a los siguientes criterios:_x000d_1 = Se cuenta con algo básico_x000d_2 = Sí se cuenta con el documento" sqref="E67">
      <formula1>$AW$6:$AW$7</formula1>
    </dataValidation>
  </dataValidations>
  <hyperlinks>
    <hyperlink ref="E16" location="Glosario!B12" display="?"/>
    <hyperlink ref="F16" location="Glosario!B12" display="Glosario!B12"/>
    <hyperlink ref="E17" location="Glosario!B38" display="?"/>
    <hyperlink ref="F17" location="Glosario!B38" display="Glosario!B38"/>
    <hyperlink ref="E18" location="Glosario!B53" display="?"/>
    <hyperlink ref="F18" location="Glosario!B53" display="Glosario!B53"/>
    <hyperlink ref="E19" location="Glosario!B54" display="?"/>
    <hyperlink ref="F19" location="Glosario!B54" display="Glosario!B54"/>
    <hyperlink ref="E20" location="Glosario!B39" display="?"/>
    <hyperlink ref="F20" location="Glosario!B39" display="Glosario!B39"/>
    <hyperlink ref="E15" location="Glosario!B43" display="?"/>
    <hyperlink ref="F15" location="Glosario!B43" display="Glosario!B43"/>
    <hyperlink ref="E14" location="Glosario!B41" display="?"/>
    <hyperlink ref="E32" location="Glosario!B51" display="?"/>
    <hyperlink ref="F32" location="Glosario!B51" display="Glosario!B51"/>
    <hyperlink ref="E33" location="Glosario!B64" display="?"/>
    <hyperlink ref="F33" location="Glosario!B64" display="Glosario!B64"/>
    <hyperlink ref="E50" location="Glosario!B26" display="?"/>
    <hyperlink ref="F50" location="Glosario!B26" display="Glosario!B26"/>
    <hyperlink ref="E61" location="Glosario!B20" display="?"/>
    <hyperlink ref="F61" location="Glosario!B20" display="Glosario!B20"/>
    <hyperlink ref="J14" location="Referencia!B5" display="+"/>
    <hyperlink ref="J15" location="Referencia!B15" display="+"/>
    <hyperlink ref="J16" location="Referencia!B25" display="+"/>
    <hyperlink ref="J17" location="Referencia!b35" display="+"/>
    <hyperlink ref="J18" location="Referencia!B45" display="+"/>
    <hyperlink ref="J19" location="Referencia!B55" display="+"/>
    <hyperlink ref="J20" location="Referencia!B65" display="+"/>
    <hyperlink ref="J32" location="Referencia!B75" display="+"/>
    <hyperlink ref="J33" location="Referencia!B85" display="+"/>
    <hyperlink ref="J34" location="Referencia!B95" display="+"/>
    <hyperlink ref="J35" location="Referencia!B105" display="+"/>
    <hyperlink ref="J46" location="Referencia!B115" display="+"/>
    <hyperlink ref="J47" location="Referencia!B125" display="+"/>
    <hyperlink ref="J48" location="Referencia!B135" display="+"/>
    <hyperlink ref="J49" location="Referencia!B145" display="+"/>
    <hyperlink ref="J50" location="Referencia!B155" display="+"/>
    <hyperlink ref="J61" location="Referencia!B166" display="+"/>
    <hyperlink ref="J62" location="Referencia!B177" display="+"/>
    <hyperlink ref="J63" location="Referencia!B187" display="+"/>
    <hyperlink ref="J64" location="Referencia!B197" display="+"/>
    <hyperlink ref="J65" location="Referencia!B207" display="+"/>
  </hyperlinks>
  <printOptions horizontalCentered="1" verticalCentered="1"/>
  <pageMargins left="0" right="0" top="0.16" bottom="0.16" header="0.31" footer="0.31"/>
  <pageSetup scale="58" fitToHeight="5" orientation="landscape" horizontalDpi="4294967295" verticalDpi="4294967295"/>
  <headerFooter>
    <oddHeader>&amp;L&amp;"Calibri,Normal"&amp;K000000&amp;D&amp;R&amp;"Calibri,Normal"&amp;K000000Eje Planeación y Liderazgo</oddHeader>
    <oddFooter>&amp;L&amp;"Calibri,Normal"&amp;K000000Nombre de la Organización&amp;C&amp;"Calibri,Normal"&amp;K000000&amp;P/&amp;N&amp;R&amp;"Calibri,Normal"&amp;K000000Versión 1.0</oddFooter>
  </headerFooter>
  <rowBreaks count="3" manualBreakCount="3">
    <brk id="27" min="1" max="16" man="1"/>
    <brk id="41" min="1" max="16" man="1"/>
    <brk id="56" min="1" max="16" man="1"/>
  </rowBreaks>
  <ignoredErrors>
    <ignoredError sqref="H8" unlockedFormula="1"/>
  </ignoredErrors>
  <drawing r:id="rId1"/>
  <extLst>
    <ext xmlns:x14="http://schemas.microsoft.com/office/spreadsheetml/2009/9/main" uri="{CCE6A557-97BC-4b89-ADB6-D9C93CAAB3DF}">
      <x14:dataValidations xmlns:xm="http://schemas.microsoft.com/office/excel/2006/main" xWindow="1127" yWindow="548" count="22">
        <x14:dataValidation type="list" allowBlank="1" showInputMessage="1" showErrorMessage="1">
          <x14:formula1>
            <xm:f>Referencia!$C$5:$C$9</xm:f>
          </x14:formula1>
          <xm:sqref>G14:I14</xm:sqref>
        </x14:dataValidation>
        <x14:dataValidation type="list" allowBlank="1" showInputMessage="1" showErrorMessage="1">
          <x14:formula1>
            <xm:f>Referencia!$C$15:$C$19</xm:f>
          </x14:formula1>
          <xm:sqref>G15:I15</xm:sqref>
        </x14:dataValidation>
        <x14:dataValidation type="list" allowBlank="1" showInputMessage="1" showErrorMessage="1">
          <x14:formula1>
            <xm:f>Referencia!$C$25:$C$29</xm:f>
          </x14:formula1>
          <xm:sqref>G16:I16</xm:sqref>
        </x14:dataValidation>
        <x14:dataValidation type="list" allowBlank="1" showInputMessage="1" showErrorMessage="1">
          <x14:formula1>
            <xm:f>Referencia!$C$35:$C$39</xm:f>
          </x14:formula1>
          <xm:sqref>G17:I17</xm:sqref>
        </x14:dataValidation>
        <x14:dataValidation type="list" allowBlank="1" showInputMessage="1" showErrorMessage="1">
          <x14:formula1>
            <xm:f>Referencia!$C$45:$C$49</xm:f>
          </x14:formula1>
          <xm:sqref>G18:I18</xm:sqref>
        </x14:dataValidation>
        <x14:dataValidation type="list" allowBlank="1" showInputMessage="1" showErrorMessage="1">
          <x14:formula1>
            <xm:f>Referencia!$C$55:$C$59</xm:f>
          </x14:formula1>
          <xm:sqref>G19:I19</xm:sqref>
        </x14:dataValidation>
        <x14:dataValidation type="list" allowBlank="1" showInputMessage="1" showErrorMessage="1">
          <x14:formula1>
            <xm:f>Referencia!$C$65:$C$69</xm:f>
          </x14:formula1>
          <xm:sqref>G20:I20</xm:sqref>
        </x14:dataValidation>
        <x14:dataValidation type="list" allowBlank="1" showInputMessage="1" showErrorMessage="1">
          <x14:formula1>
            <xm:f>Referencia!$C$75:$C$79</xm:f>
          </x14:formula1>
          <xm:sqref>G32:I32</xm:sqref>
        </x14:dataValidation>
        <x14:dataValidation type="list" allowBlank="1" showInputMessage="1" showErrorMessage="1">
          <x14:formula1>
            <xm:f>Referencia!$C$85:$C$89</xm:f>
          </x14:formula1>
          <xm:sqref>G33:I33</xm:sqref>
        </x14:dataValidation>
        <x14:dataValidation type="list" allowBlank="1" showInputMessage="1" showErrorMessage="1">
          <x14:formula1>
            <xm:f>Referencia!$C$95:$C$99</xm:f>
          </x14:formula1>
          <xm:sqref>G34:I34</xm:sqref>
        </x14:dataValidation>
        <x14:dataValidation type="list" allowBlank="1" showInputMessage="1" showErrorMessage="1">
          <x14:formula1>
            <xm:f>Referencia!$C$105:$C$109</xm:f>
          </x14:formula1>
          <xm:sqref>G35:I35</xm:sqref>
        </x14:dataValidation>
        <x14:dataValidation type="list" allowBlank="1" showInputMessage="1" showErrorMessage="1">
          <x14:formula1>
            <xm:f>Referencia!$C$115:$C$119</xm:f>
          </x14:formula1>
          <xm:sqref>G46:I46</xm:sqref>
        </x14:dataValidation>
        <x14:dataValidation type="list" allowBlank="1" showInputMessage="1" showErrorMessage="1">
          <x14:formula1>
            <xm:f>Referencia!$C$125:$C$129</xm:f>
          </x14:formula1>
          <xm:sqref>G47:I47</xm:sqref>
        </x14:dataValidation>
        <x14:dataValidation type="list" allowBlank="1" showInputMessage="1" showErrorMessage="1">
          <x14:formula1>
            <xm:f>Referencia!$C$135:$C$139</xm:f>
          </x14:formula1>
          <xm:sqref>G48:I48</xm:sqref>
        </x14:dataValidation>
        <x14:dataValidation type="list" allowBlank="1" showInputMessage="1" showErrorMessage="1">
          <x14:formula1>
            <xm:f>Referencia!$C$145:$C$149</xm:f>
          </x14:formula1>
          <xm:sqref>G49:I49</xm:sqref>
        </x14:dataValidation>
        <x14:dataValidation type="list" allowBlank="1" showInputMessage="1" showErrorMessage="1">
          <x14:formula1>
            <xm:f>Referencia!$C$155:$C$160</xm:f>
          </x14:formula1>
          <xm:sqref>G50:I50</xm:sqref>
        </x14:dataValidation>
        <x14:dataValidation type="list" allowBlank="1" showInputMessage="1" showErrorMessage="1">
          <x14:formula1>
            <xm:f>Referencia!$C$166:$C$171</xm:f>
          </x14:formula1>
          <xm:sqref>G61:I61</xm:sqref>
        </x14:dataValidation>
        <x14:dataValidation type="list" allowBlank="1" showInputMessage="1" showErrorMessage="1">
          <x14:formula1>
            <xm:f>Referencia!$C$177:$C$181</xm:f>
          </x14:formula1>
          <xm:sqref>G62:I62</xm:sqref>
        </x14:dataValidation>
        <x14:dataValidation type="list" allowBlank="1" showInputMessage="1" showErrorMessage="1">
          <x14:formula1>
            <xm:f>Referencia!$C$187:$C$191</xm:f>
          </x14:formula1>
          <xm:sqref>G63:I63</xm:sqref>
        </x14:dataValidation>
        <x14:dataValidation type="list" allowBlank="1" showInputMessage="1" showErrorMessage="1">
          <x14:formula1>
            <xm:f>Referencia!$C$197:$C$201</xm:f>
          </x14:formula1>
          <xm:sqref>G64:I64</xm:sqref>
        </x14:dataValidation>
        <x14:dataValidation type="list" allowBlank="1" showInputMessage="1" showErrorMessage="1">
          <x14:formula1>
            <xm:f>Referencia!$C$207:$C$211</xm:f>
          </x14:formula1>
          <xm:sqref>G65:I65</xm:sqref>
        </x14:dataValidation>
        <x14:dataValidation type="list" allowBlank="1" showInputMessage="1" showErrorMessage="1" prompt="Indicar el número que corresponda de acuerdo a los siguientes criterios:_x000d_1 = Se cuenta con algo básico_x000d_2 = Sí se cuenta con el documento">
          <x14:formula1>
            <xm:f>Referencia!$BX$6:$BX$7</xm:f>
          </x14:formula1>
          <xm:sqref>E39:E41 E27 E69:E71 E54:E56</xm:sqref>
        </x14:dataValidation>
      </x14:dataValidations>
    </ext>
    <ext xmlns:mx="http://schemas.microsoft.com/office/mac/excel/2008/main" uri="{64002731-A6B0-56B0-2670-7721B7C09600}">
      <mx:PLV Mode="0" OnePage="0" WScale="49"/>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8">
    <tabColor theme="4" tint="0.79998168889431442"/>
  </sheetPr>
  <dimension ref="B1:AH120"/>
  <sheetViews>
    <sheetView topLeftCell="B19" workbookViewId="0">
      <selection activeCell="L28" sqref="L28:M28"/>
    </sheetView>
  </sheetViews>
  <sheetFormatPr baseColWidth="10" defaultColWidth="9.42578125" defaultRowHeight="15"/>
  <cols>
    <col min="1" max="1" width="1.85546875" style="151" customWidth="1"/>
    <col min="2" max="2" width="7.85546875" style="151" customWidth="1"/>
    <col min="3" max="3" width="12.85546875" style="151" customWidth="1"/>
    <col min="4" max="4" width="17.85546875" style="151" customWidth="1"/>
    <col min="5" max="5" width="3.85546875" style="151" customWidth="1"/>
    <col min="6" max="6" width="1" style="151" customWidth="1"/>
    <col min="7" max="8" width="7.85546875" style="151" customWidth="1"/>
    <col min="9" max="9" width="16.85546875" style="151" customWidth="1"/>
    <col min="10" max="10" width="2.85546875" style="151" customWidth="1"/>
    <col min="11" max="11" width="7.85546875" style="151" customWidth="1"/>
    <col min="12" max="12" width="39.85546875" style="151" customWidth="1"/>
    <col min="13" max="13" width="18.85546875" style="151" customWidth="1"/>
    <col min="14" max="14" width="21.85546875" style="151" customWidth="1"/>
    <col min="15" max="15" width="18.85546875" style="151" customWidth="1"/>
    <col min="16" max="16" width="14.85546875" style="151" customWidth="1"/>
    <col min="17" max="17" width="4.85546875" style="17" customWidth="1"/>
    <col min="18" max="18" width="1.85546875" style="2" customWidth="1"/>
    <col min="19" max="19" width="9.85546875" style="2" hidden="1" customWidth="1"/>
    <col min="20" max="23" width="7.85546875" style="2" hidden="1" customWidth="1"/>
    <col min="24" max="24" width="8.85546875" style="2" hidden="1" customWidth="1"/>
    <col min="25" max="25" width="7.85546875" style="151" hidden="1" customWidth="1"/>
    <col min="26" max="26" width="9.42578125" style="151" hidden="1" customWidth="1"/>
    <col min="27" max="27" width="10.85546875" style="151" hidden="1" customWidth="1"/>
    <col min="28" max="34" width="9.42578125" style="151" hidden="1" customWidth="1"/>
    <col min="35" max="36" width="0" style="151" hidden="1" customWidth="1"/>
    <col min="37" max="16384" width="9.42578125" style="151"/>
  </cols>
  <sheetData>
    <row r="1" spans="2:26" ht="39" customHeight="1">
      <c r="B1" s="919" t="s">
        <v>289</v>
      </c>
      <c r="C1" s="920"/>
      <c r="D1" s="920"/>
      <c r="E1" s="920"/>
      <c r="F1" s="920"/>
      <c r="G1" s="920"/>
      <c r="H1" s="920"/>
      <c r="I1" s="920"/>
      <c r="J1" s="920"/>
      <c r="K1" s="920"/>
      <c r="L1" s="920"/>
      <c r="M1" s="920"/>
      <c r="N1" s="920"/>
      <c r="O1" s="920"/>
      <c r="P1" s="920"/>
      <c r="Q1" s="921"/>
      <c r="R1" s="170"/>
      <c r="S1" s="170"/>
      <c r="T1" s="170"/>
      <c r="U1" s="170"/>
      <c r="V1" s="170"/>
      <c r="W1" s="170"/>
      <c r="X1" s="170"/>
    </row>
    <row r="2" spans="2:26" s="150" customFormat="1" ht="77.099999999999994" customHeight="1" thickBot="1">
      <c r="B2" s="847"/>
      <c r="C2" s="894" t="s">
        <v>210</v>
      </c>
      <c r="D2" s="894"/>
      <c r="E2" s="894"/>
      <c r="F2" s="628"/>
      <c r="G2" s="324" t="s">
        <v>211</v>
      </c>
      <c r="H2" s="324" t="s">
        <v>212</v>
      </c>
      <c r="I2" s="12"/>
      <c r="J2" s="12"/>
      <c r="K2" s="12"/>
      <c r="L2" s="12"/>
      <c r="M2" s="12"/>
      <c r="N2" s="12"/>
      <c r="O2" s="7"/>
      <c r="P2" s="7"/>
      <c r="Q2" s="47"/>
      <c r="R2" s="151"/>
      <c r="S2" s="156" t="s">
        <v>177</v>
      </c>
      <c r="T2" s="796" t="s">
        <v>178</v>
      </c>
      <c r="U2" s="797"/>
      <c r="V2" s="798" t="s">
        <v>179</v>
      </c>
      <c r="W2" s="799"/>
      <c r="X2" s="799"/>
      <c r="Y2" s="799"/>
      <c r="Z2" s="171"/>
    </row>
    <row r="3" spans="2:26" s="150" customFormat="1" ht="29.1" customHeight="1" thickTop="1">
      <c r="B3" s="848"/>
      <c r="C3" s="740" t="str">
        <f>B11</f>
        <v>Vinculación y rendición de cuentas</v>
      </c>
      <c r="D3" s="740"/>
      <c r="E3" s="740"/>
      <c r="F3" s="612"/>
      <c r="G3" s="30">
        <f>O12</f>
        <v>0</v>
      </c>
      <c r="H3" s="33">
        <f>P12</f>
        <v>0</v>
      </c>
      <c r="I3" s="51">
        <v>1</v>
      </c>
      <c r="J3" s="51"/>
      <c r="K3" s="18"/>
      <c r="L3" s="612"/>
      <c r="M3" s="612"/>
      <c r="N3" s="612"/>
      <c r="O3" s="611"/>
      <c r="P3" s="611"/>
      <c r="Q3" s="617"/>
      <c r="R3" s="151"/>
      <c r="S3" s="188">
        <v>0.2</v>
      </c>
      <c r="T3" s="801">
        <v>4</v>
      </c>
      <c r="U3" s="158">
        <f>T3*S3</f>
        <v>0.8</v>
      </c>
      <c r="V3" s="925">
        <f>SUM(W3:W6)</f>
        <v>0</v>
      </c>
      <c r="W3" s="613">
        <f>U3*H3</f>
        <v>0</v>
      </c>
      <c r="X3" s="793">
        <f>SUM(Y3:Y6)</f>
        <v>0</v>
      </c>
      <c r="Y3" s="159">
        <f>H3*S3</f>
        <v>0</v>
      </c>
      <c r="Z3" s="171"/>
    </row>
    <row r="4" spans="2:26" s="150" customFormat="1" ht="29.1" customHeight="1">
      <c r="B4" s="848"/>
      <c r="C4" s="741" t="str">
        <f>B24</f>
        <v>Impacto social</v>
      </c>
      <c r="D4" s="741"/>
      <c r="E4" s="741"/>
      <c r="F4" s="612"/>
      <c r="G4" s="30">
        <f>O25</f>
        <v>0</v>
      </c>
      <c r="H4" s="33">
        <f>P25</f>
        <v>0</v>
      </c>
      <c r="I4" s="51">
        <v>1</v>
      </c>
      <c r="J4" s="51"/>
      <c r="K4" s="18"/>
      <c r="L4" s="612"/>
      <c r="M4" s="612"/>
      <c r="N4" s="612"/>
      <c r="O4" s="183"/>
      <c r="P4" s="183"/>
      <c r="Q4" s="184"/>
      <c r="R4" s="151"/>
      <c r="S4" s="188">
        <v>0.2</v>
      </c>
      <c r="T4" s="802"/>
      <c r="U4" s="158">
        <f>T3*S4</f>
        <v>0.8</v>
      </c>
      <c r="V4" s="926"/>
      <c r="W4" s="613">
        <f>U4*H4</f>
        <v>0</v>
      </c>
      <c r="X4" s="794"/>
      <c r="Y4" s="159">
        <f>H4*S4</f>
        <v>0</v>
      </c>
      <c r="Z4" s="171"/>
    </row>
    <row r="5" spans="2:26" s="150" customFormat="1" ht="29.1" customHeight="1">
      <c r="B5" s="848"/>
      <c r="C5" s="741" t="str">
        <f>B36</f>
        <v>Transparencia</v>
      </c>
      <c r="D5" s="741"/>
      <c r="E5" s="741"/>
      <c r="F5" s="612"/>
      <c r="G5" s="30">
        <f>O37</f>
        <v>0</v>
      </c>
      <c r="H5" s="33">
        <f>P37</f>
        <v>0</v>
      </c>
      <c r="I5" s="51">
        <v>1</v>
      </c>
      <c r="J5" s="51"/>
      <c r="K5" s="18"/>
      <c r="L5" s="612"/>
      <c r="M5" s="612"/>
      <c r="N5" s="612"/>
      <c r="O5" s="183"/>
      <c r="P5" s="183"/>
      <c r="Q5" s="184"/>
      <c r="R5" s="151"/>
      <c r="S5" s="188">
        <v>0.1</v>
      </c>
      <c r="T5" s="802"/>
      <c r="U5" s="158">
        <f>T3*S5</f>
        <v>0.4</v>
      </c>
      <c r="V5" s="926"/>
      <c r="W5" s="613">
        <f>U5*H5</f>
        <v>0</v>
      </c>
      <c r="X5" s="794"/>
      <c r="Y5" s="159">
        <f>H5*S5</f>
        <v>0</v>
      </c>
      <c r="Z5" s="171"/>
    </row>
    <row r="6" spans="2:26" s="150" customFormat="1" ht="29.1" customHeight="1">
      <c r="B6" s="848"/>
      <c r="C6" s="741" t="str">
        <f>B48</f>
        <v>Procuración y diversificación de fondos</v>
      </c>
      <c r="D6" s="741"/>
      <c r="E6" s="741"/>
      <c r="F6" s="612"/>
      <c r="G6" s="30">
        <f>O49</f>
        <v>0</v>
      </c>
      <c r="H6" s="33">
        <f>P49</f>
        <v>0</v>
      </c>
      <c r="I6" s="51">
        <v>1</v>
      </c>
      <c r="J6" s="51"/>
      <c r="K6" s="18"/>
      <c r="L6" s="612"/>
      <c r="M6" s="612"/>
      <c r="N6" s="612"/>
      <c r="O6" s="183"/>
      <c r="P6" s="183"/>
      <c r="Q6" s="184"/>
      <c r="R6" s="151"/>
      <c r="S6" s="188">
        <v>0.5</v>
      </c>
      <c r="T6" s="803"/>
      <c r="U6" s="158">
        <f>T3*S6</f>
        <v>2</v>
      </c>
      <c r="V6" s="927"/>
      <c r="W6" s="613">
        <f>U6*H6</f>
        <v>0</v>
      </c>
      <c r="X6" s="795"/>
      <c r="Y6" s="159">
        <f>H6*S6</f>
        <v>0</v>
      </c>
      <c r="Z6" s="171"/>
    </row>
    <row r="7" spans="2:26" s="150" customFormat="1" ht="6" customHeight="1">
      <c r="B7" s="848"/>
      <c r="C7" s="612"/>
      <c r="D7" s="612"/>
      <c r="E7" s="612"/>
      <c r="F7" s="612"/>
      <c r="G7" s="612"/>
      <c r="H7" s="612"/>
      <c r="I7" s="612"/>
      <c r="J7" s="612"/>
      <c r="K7" s="612"/>
      <c r="L7" s="612"/>
      <c r="M7" s="612"/>
      <c r="N7" s="612"/>
      <c r="O7" s="183"/>
      <c r="P7" s="183"/>
      <c r="Q7" s="184"/>
      <c r="R7" s="151"/>
      <c r="S7" s="160"/>
      <c r="T7" s="160"/>
      <c r="U7" s="160"/>
      <c r="V7" s="160"/>
      <c r="W7" s="160"/>
      <c r="X7" s="155"/>
      <c r="Y7" s="155"/>
      <c r="Z7" s="171"/>
    </row>
    <row r="8" spans="2:26" s="150" customFormat="1" ht="21" customHeight="1">
      <c r="B8" s="848"/>
      <c r="C8" s="895" t="s">
        <v>213</v>
      </c>
      <c r="D8" s="895"/>
      <c r="E8" s="612"/>
      <c r="F8" s="23"/>
      <c r="G8" s="15">
        <f>V3</f>
        <v>0</v>
      </c>
      <c r="H8" s="35">
        <f>X3</f>
        <v>0</v>
      </c>
      <c r="I8" s="19"/>
      <c r="J8" s="19"/>
      <c r="K8" s="19"/>
      <c r="L8" s="612"/>
      <c r="M8" s="612"/>
      <c r="N8" s="612"/>
      <c r="O8" s="611"/>
      <c r="P8" s="611"/>
      <c r="Q8" s="617"/>
      <c r="R8" s="151"/>
      <c r="S8" s="161">
        <f>SUM(S3:S6)</f>
        <v>1</v>
      </c>
      <c r="T8" s="162"/>
      <c r="U8" s="163"/>
      <c r="V8" s="164"/>
      <c r="W8" s="165"/>
      <c r="X8" s="155">
        <f>X3*T3</f>
        <v>0</v>
      </c>
      <c r="Y8" s="155"/>
      <c r="Z8" s="171"/>
    </row>
    <row r="9" spans="2:26" s="150" customFormat="1" ht="21.95" customHeight="1">
      <c r="B9" s="848"/>
      <c r="C9" s="24"/>
      <c r="D9" s="24"/>
      <c r="E9" s="612"/>
      <c r="F9" s="612"/>
      <c r="G9" s="612"/>
      <c r="H9" s="612"/>
      <c r="I9" s="22"/>
      <c r="J9" s="22"/>
      <c r="K9" s="22"/>
      <c r="L9" s="612"/>
      <c r="M9" s="612"/>
      <c r="N9" s="612"/>
      <c r="O9" s="611"/>
      <c r="P9" s="611"/>
      <c r="Q9" s="617"/>
      <c r="R9" s="151"/>
      <c r="S9" s="2"/>
      <c r="T9" s="2"/>
      <c r="U9" s="2"/>
      <c r="V9" s="2"/>
      <c r="W9" s="2"/>
      <c r="X9" s="171"/>
      <c r="Y9" s="171"/>
      <c r="Z9" s="171"/>
    </row>
    <row r="10" spans="2:26" s="150" customFormat="1" ht="44.1" customHeight="1" thickBot="1">
      <c r="B10" s="849"/>
      <c r="C10" s="612"/>
      <c r="D10" s="612"/>
      <c r="E10" s="612"/>
      <c r="F10" s="612"/>
      <c r="G10" s="612"/>
      <c r="H10" s="612"/>
      <c r="I10" s="612"/>
      <c r="J10" s="612"/>
      <c r="K10" s="612"/>
      <c r="L10" s="612"/>
      <c r="M10" s="612"/>
      <c r="N10" s="612"/>
      <c r="O10" s="611"/>
      <c r="P10" s="611"/>
      <c r="Q10" s="617"/>
      <c r="R10" s="151"/>
      <c r="S10" s="2"/>
      <c r="T10" s="2"/>
      <c r="U10" s="2"/>
      <c r="V10" s="2"/>
      <c r="W10" s="2"/>
      <c r="X10" s="171"/>
      <c r="Y10" s="171"/>
      <c r="Z10" s="171"/>
    </row>
    <row r="11" spans="2:26" ht="30" customHeight="1">
      <c r="B11" s="750" t="s">
        <v>290</v>
      </c>
      <c r="C11" s="751"/>
      <c r="D11" s="751"/>
      <c r="E11" s="751"/>
      <c r="F11" s="751"/>
      <c r="G11" s="751"/>
      <c r="H11" s="751"/>
      <c r="I11" s="751"/>
      <c r="J11" s="751"/>
      <c r="K11" s="751"/>
      <c r="L11" s="751"/>
      <c r="M11" s="751"/>
      <c r="N11" s="751"/>
      <c r="O11" s="49" t="s">
        <v>215</v>
      </c>
      <c r="P11" s="845" t="s">
        <v>216</v>
      </c>
      <c r="Q11" s="846"/>
      <c r="R11" s="177"/>
    </row>
    <row r="12" spans="2:26" ht="24.95" customHeight="1">
      <c r="B12" s="752"/>
      <c r="C12" s="753"/>
      <c r="D12" s="753"/>
      <c r="E12" s="753"/>
      <c r="F12" s="753"/>
      <c r="G12" s="753"/>
      <c r="H12" s="753"/>
      <c r="I12" s="753"/>
      <c r="J12" s="753"/>
      <c r="K12" s="753"/>
      <c r="L12" s="753"/>
      <c r="M12" s="753"/>
      <c r="N12" s="753"/>
      <c r="O12" s="48">
        <f>P12*4</f>
        <v>0</v>
      </c>
      <c r="P12" s="843">
        <f>X14</f>
        <v>0</v>
      </c>
      <c r="Q12" s="844"/>
      <c r="R12" s="177"/>
    </row>
    <row r="13" spans="2:26" ht="26.1" customHeight="1">
      <c r="B13" s="853" t="s">
        <v>217</v>
      </c>
      <c r="C13" s="851"/>
      <c r="D13" s="851"/>
      <c r="E13" s="851"/>
      <c r="F13" s="807"/>
      <c r="G13" s="808" t="s">
        <v>218</v>
      </c>
      <c r="H13" s="808"/>
      <c r="I13" s="808"/>
      <c r="J13" s="808"/>
      <c r="K13" s="808"/>
      <c r="L13" s="808" t="s">
        <v>219</v>
      </c>
      <c r="M13" s="808"/>
      <c r="N13" s="808" t="s">
        <v>220</v>
      </c>
      <c r="O13" s="808"/>
      <c r="P13" s="850"/>
      <c r="Q13" s="867"/>
      <c r="R13" s="177"/>
      <c r="S13" s="189" t="s">
        <v>177</v>
      </c>
      <c r="T13" s="928" t="s">
        <v>178</v>
      </c>
      <c r="U13" s="929"/>
      <c r="V13" s="930" t="s">
        <v>179</v>
      </c>
      <c r="W13" s="931"/>
      <c r="X13" s="931"/>
      <c r="Y13" s="931"/>
    </row>
    <row r="14" spans="2:26" ht="95.1" customHeight="1">
      <c r="B14" s="742" t="s">
        <v>291</v>
      </c>
      <c r="C14" s="743"/>
      <c r="D14" s="743"/>
      <c r="E14" s="809"/>
      <c r="F14" s="810"/>
      <c r="G14" s="923" t="s">
        <v>228</v>
      </c>
      <c r="H14" s="924"/>
      <c r="I14" s="924"/>
      <c r="J14" s="139" t="s">
        <v>224</v>
      </c>
      <c r="K14" s="181">
        <f>VLOOKUP(G14,Referencia!K5:L9,2)</f>
        <v>0</v>
      </c>
      <c r="L14" s="935"/>
      <c r="M14" s="935"/>
      <c r="N14" s="834" t="s">
        <v>292</v>
      </c>
      <c r="O14" s="835"/>
      <c r="P14" s="835"/>
      <c r="Q14" s="836"/>
      <c r="R14" s="663"/>
      <c r="S14" s="666">
        <v>0.4</v>
      </c>
      <c r="T14" s="932">
        <v>4</v>
      </c>
      <c r="U14" s="667">
        <f>T14*S14</f>
        <v>1.6</v>
      </c>
      <c r="V14" s="933">
        <f>SUM(W14:W16)</f>
        <v>0</v>
      </c>
      <c r="W14" s="668">
        <f>U14*K14</f>
        <v>0</v>
      </c>
      <c r="X14" s="922">
        <f>SUM(Y14:Y16)</f>
        <v>0</v>
      </c>
      <c r="Y14" s="190">
        <f>K14*S14</f>
        <v>0</v>
      </c>
    </row>
    <row r="15" spans="2:26" ht="95.1" customHeight="1">
      <c r="B15" s="742" t="s">
        <v>293</v>
      </c>
      <c r="C15" s="743"/>
      <c r="D15" s="743"/>
      <c r="E15" s="809"/>
      <c r="F15" s="810"/>
      <c r="G15" s="923" t="s">
        <v>228</v>
      </c>
      <c r="H15" s="924"/>
      <c r="I15" s="924"/>
      <c r="J15" s="139" t="s">
        <v>224</v>
      </c>
      <c r="K15" s="181">
        <f>VLOOKUP(G15,Referencia!K15:L19,2)</f>
        <v>0</v>
      </c>
      <c r="L15" s="784"/>
      <c r="M15" s="784"/>
      <c r="N15" s="837"/>
      <c r="O15" s="838"/>
      <c r="P15" s="838"/>
      <c r="Q15" s="839"/>
      <c r="R15" s="663"/>
      <c r="S15" s="666">
        <v>0.3</v>
      </c>
      <c r="T15" s="932"/>
      <c r="U15" s="667">
        <f>T14*S15</f>
        <v>1.2</v>
      </c>
      <c r="V15" s="933"/>
      <c r="W15" s="668">
        <f t="shared" ref="W15:W16" si="0">U15*K15</f>
        <v>0</v>
      </c>
      <c r="X15" s="922"/>
      <c r="Y15" s="190">
        <f t="shared" ref="Y15:Y16" si="1">K15*S15</f>
        <v>0</v>
      </c>
    </row>
    <row r="16" spans="2:26" ht="95.1" customHeight="1">
      <c r="B16" s="742" t="s">
        <v>294</v>
      </c>
      <c r="C16" s="743"/>
      <c r="D16" s="743"/>
      <c r="E16" s="809"/>
      <c r="F16" s="810"/>
      <c r="G16" s="923" t="s">
        <v>228</v>
      </c>
      <c r="H16" s="924"/>
      <c r="I16" s="924"/>
      <c r="J16" s="139" t="s">
        <v>224</v>
      </c>
      <c r="K16" s="181">
        <f>VLOOKUP(G16,Referencia!K25:L29,2)</f>
        <v>0</v>
      </c>
      <c r="L16" s="934"/>
      <c r="M16" s="934"/>
      <c r="N16" s="837"/>
      <c r="O16" s="838"/>
      <c r="P16" s="838"/>
      <c r="Q16" s="839"/>
      <c r="R16" s="663"/>
      <c r="S16" s="666">
        <v>0.3</v>
      </c>
      <c r="T16" s="932"/>
      <c r="U16" s="667">
        <f>T14*S16</f>
        <v>1.2</v>
      </c>
      <c r="V16" s="933"/>
      <c r="W16" s="668">
        <f t="shared" si="0"/>
        <v>0</v>
      </c>
      <c r="X16" s="922"/>
      <c r="Y16" s="190">
        <f t="shared" si="1"/>
        <v>0</v>
      </c>
    </row>
    <row r="17" spans="2:25" ht="24" customHeight="1">
      <c r="B17" s="781" t="s">
        <v>234</v>
      </c>
      <c r="C17" s="782"/>
      <c r="D17" s="782"/>
      <c r="E17" s="782"/>
      <c r="F17" s="783"/>
      <c r="G17" s="858" t="s">
        <v>235</v>
      </c>
      <c r="H17" s="858"/>
      <c r="I17" s="858"/>
      <c r="J17" s="858"/>
      <c r="K17" s="858"/>
      <c r="L17" s="610" t="s">
        <v>252</v>
      </c>
      <c r="M17" s="858" t="s">
        <v>236</v>
      </c>
      <c r="N17" s="858"/>
      <c r="O17" s="854" t="s">
        <v>237</v>
      </c>
      <c r="P17" s="855"/>
      <c r="Q17" s="856"/>
      <c r="S17" s="191">
        <f>SUM(S14:S16)</f>
        <v>1</v>
      </c>
      <c r="T17" s="669"/>
      <c r="U17" s="669"/>
      <c r="V17" s="669"/>
      <c r="W17" s="192"/>
      <c r="X17" s="193">
        <f>T14*X14</f>
        <v>0</v>
      </c>
      <c r="Y17" s="192"/>
    </row>
    <row r="18" spans="2:25" ht="42" customHeight="1">
      <c r="B18" s="814" t="s">
        <v>295</v>
      </c>
      <c r="C18" s="815"/>
      <c r="D18" s="815"/>
      <c r="E18" s="748">
        <f>IF(K14=0%,0,(IF(K14&lt;75%,1,2)))</f>
        <v>0</v>
      </c>
      <c r="F18" s="749"/>
      <c r="G18" s="811" t="s">
        <v>296</v>
      </c>
      <c r="H18" s="812"/>
      <c r="I18" s="812"/>
      <c r="J18" s="812"/>
      <c r="K18" s="813"/>
      <c r="L18" s="766" t="s">
        <v>297</v>
      </c>
      <c r="M18" s="811" t="s">
        <v>298</v>
      </c>
      <c r="N18" s="813"/>
      <c r="O18" s="811" t="s">
        <v>299</v>
      </c>
      <c r="P18" s="812"/>
      <c r="Q18" s="915"/>
      <c r="S18" s="186"/>
      <c r="T18" s="670"/>
      <c r="U18" s="670"/>
      <c r="V18" s="670"/>
      <c r="W18" s="151"/>
      <c r="X18" s="53"/>
    </row>
    <row r="19" spans="2:25" ht="42" customHeight="1">
      <c r="B19" s="814" t="s">
        <v>300</v>
      </c>
      <c r="C19" s="815"/>
      <c r="D19" s="815"/>
      <c r="E19" s="748">
        <f>IF(K15=0%,0,(IF(K15&lt;75%,1,2)))</f>
        <v>0</v>
      </c>
      <c r="F19" s="749"/>
      <c r="G19" s="760"/>
      <c r="H19" s="761"/>
      <c r="I19" s="761"/>
      <c r="J19" s="761"/>
      <c r="K19" s="762"/>
      <c r="L19" s="767"/>
      <c r="M19" s="760"/>
      <c r="N19" s="762"/>
      <c r="O19" s="760"/>
      <c r="P19" s="761"/>
      <c r="Q19" s="916"/>
      <c r="S19" s="186"/>
      <c r="U19" s="670"/>
      <c r="V19" s="670"/>
      <c r="W19" s="151"/>
      <c r="X19" s="53"/>
    </row>
    <row r="20" spans="2:25" ht="30" customHeight="1">
      <c r="B20" s="814" t="s">
        <v>301</v>
      </c>
      <c r="C20" s="815"/>
      <c r="D20" s="815"/>
      <c r="E20" s="748">
        <f>IF(K16=0%,0,(IF(K16&lt;75%,1,2)))</f>
        <v>0</v>
      </c>
      <c r="F20" s="749"/>
      <c r="G20" s="760"/>
      <c r="H20" s="761"/>
      <c r="I20" s="761"/>
      <c r="J20" s="761"/>
      <c r="K20" s="762"/>
      <c r="L20" s="767"/>
      <c r="M20" s="760"/>
      <c r="N20" s="762"/>
      <c r="O20" s="760"/>
      <c r="P20" s="761"/>
      <c r="Q20" s="916"/>
      <c r="S20" s="662"/>
      <c r="T20" s="662"/>
      <c r="U20" s="662"/>
      <c r="V20" s="662"/>
      <c r="W20" s="662"/>
      <c r="X20" s="53"/>
    </row>
    <row r="21" spans="2:25" ht="33.950000000000003" customHeight="1">
      <c r="B21" s="744"/>
      <c r="C21" s="745"/>
      <c r="D21" s="745"/>
      <c r="E21" s="758"/>
      <c r="F21" s="759"/>
      <c r="G21" s="760"/>
      <c r="H21" s="761"/>
      <c r="I21" s="761"/>
      <c r="J21" s="761"/>
      <c r="K21" s="762"/>
      <c r="L21" s="767"/>
      <c r="M21" s="760"/>
      <c r="N21" s="762"/>
      <c r="O21" s="760"/>
      <c r="P21" s="761"/>
      <c r="Q21" s="916"/>
      <c r="S21" s="662"/>
      <c r="T21" s="662"/>
      <c r="U21" s="662"/>
      <c r="V21" s="662"/>
      <c r="W21" s="662"/>
      <c r="X21" s="53"/>
    </row>
    <row r="22" spans="2:25" ht="30" customHeight="1" thickBot="1">
      <c r="B22" s="773"/>
      <c r="C22" s="774"/>
      <c r="D22" s="774"/>
      <c r="E22" s="756"/>
      <c r="F22" s="757"/>
      <c r="G22" s="763"/>
      <c r="H22" s="764"/>
      <c r="I22" s="764"/>
      <c r="J22" s="764"/>
      <c r="K22" s="765"/>
      <c r="L22" s="768"/>
      <c r="M22" s="763"/>
      <c r="N22" s="765"/>
      <c r="O22" s="763"/>
      <c r="P22" s="764"/>
      <c r="Q22" s="917"/>
      <c r="S22" s="662"/>
      <c r="T22" s="662"/>
      <c r="U22" s="662"/>
      <c r="V22" s="662"/>
      <c r="W22" s="662"/>
      <c r="X22" s="151"/>
    </row>
    <row r="23" spans="2:25" s="150" customFormat="1" ht="18.95" customHeight="1" thickBot="1">
      <c r="B23" s="176"/>
      <c r="C23" s="176"/>
      <c r="D23" s="176"/>
      <c r="E23" s="176"/>
      <c r="G23" s="176"/>
      <c r="H23" s="176"/>
      <c r="I23" s="176"/>
      <c r="J23" s="176"/>
      <c r="K23" s="177"/>
      <c r="L23" s="176"/>
      <c r="M23" s="176"/>
      <c r="N23" s="176"/>
      <c r="O23" s="176"/>
      <c r="P23" s="176"/>
      <c r="Q23" s="176"/>
      <c r="R23" s="151"/>
      <c r="S23" s="662"/>
      <c r="T23" s="662"/>
      <c r="U23" s="178"/>
      <c r="V23" s="178"/>
      <c r="W23" s="178"/>
    </row>
    <row r="24" spans="2:25" ht="30" customHeight="1">
      <c r="B24" s="750" t="s">
        <v>302</v>
      </c>
      <c r="C24" s="751"/>
      <c r="D24" s="751"/>
      <c r="E24" s="751"/>
      <c r="F24" s="751"/>
      <c r="G24" s="751"/>
      <c r="H24" s="751"/>
      <c r="I24" s="751"/>
      <c r="J24" s="751"/>
      <c r="K24" s="751"/>
      <c r="L24" s="751"/>
      <c r="M24" s="751"/>
      <c r="N24" s="751"/>
      <c r="O24" s="49" t="s">
        <v>215</v>
      </c>
      <c r="P24" s="845" t="s">
        <v>216</v>
      </c>
      <c r="Q24" s="846"/>
    </row>
    <row r="25" spans="2:25" ht="23.1" customHeight="1">
      <c r="B25" s="752"/>
      <c r="C25" s="753"/>
      <c r="D25" s="753"/>
      <c r="E25" s="753"/>
      <c r="F25" s="753"/>
      <c r="G25" s="753"/>
      <c r="H25" s="753"/>
      <c r="I25" s="753"/>
      <c r="J25" s="753"/>
      <c r="K25" s="753"/>
      <c r="L25" s="753"/>
      <c r="M25" s="753"/>
      <c r="N25" s="753"/>
      <c r="O25" s="48">
        <f>P25*4</f>
        <v>0</v>
      </c>
      <c r="P25" s="843">
        <f>X27</f>
        <v>0</v>
      </c>
      <c r="Q25" s="844"/>
    </row>
    <row r="26" spans="2:25" ht="26.1" customHeight="1">
      <c r="B26" s="853" t="s">
        <v>217</v>
      </c>
      <c r="C26" s="851"/>
      <c r="D26" s="851"/>
      <c r="E26" s="851"/>
      <c r="F26" s="807"/>
      <c r="G26" s="808" t="s">
        <v>218</v>
      </c>
      <c r="H26" s="808"/>
      <c r="I26" s="808"/>
      <c r="J26" s="808"/>
      <c r="K26" s="808"/>
      <c r="L26" s="808" t="s">
        <v>219</v>
      </c>
      <c r="M26" s="808"/>
      <c r="N26" s="808" t="s">
        <v>220</v>
      </c>
      <c r="O26" s="808"/>
      <c r="P26" s="850"/>
      <c r="Q26" s="867"/>
      <c r="S26" s="156" t="s">
        <v>177</v>
      </c>
      <c r="T26" s="796" t="s">
        <v>178</v>
      </c>
      <c r="U26" s="797"/>
      <c r="V26" s="798" t="s">
        <v>179</v>
      </c>
      <c r="W26" s="799"/>
      <c r="X26" s="799"/>
      <c r="Y26" s="799"/>
    </row>
    <row r="27" spans="2:25" ht="95.1" customHeight="1">
      <c r="B27" s="742" t="s">
        <v>303</v>
      </c>
      <c r="C27" s="743"/>
      <c r="D27" s="743"/>
      <c r="E27" s="746" t="s">
        <v>222</v>
      </c>
      <c r="F27" s="747"/>
      <c r="G27" s="923" t="s">
        <v>228</v>
      </c>
      <c r="H27" s="924"/>
      <c r="I27" s="924"/>
      <c r="J27" s="139" t="s">
        <v>224</v>
      </c>
      <c r="K27" s="181">
        <f>VLOOKUP(G27,Referencia!K35:L39,2)</f>
        <v>0</v>
      </c>
      <c r="L27" s="834"/>
      <c r="M27" s="890"/>
      <c r="N27" s="834" t="s">
        <v>304</v>
      </c>
      <c r="O27" s="835"/>
      <c r="P27" s="835"/>
      <c r="Q27" s="836"/>
      <c r="S27" s="671">
        <v>0.6</v>
      </c>
      <c r="T27" s="903">
        <v>4</v>
      </c>
      <c r="U27" s="672">
        <f>T27*S27</f>
        <v>2.4</v>
      </c>
      <c r="V27" s="905">
        <f>SUM(W27:W29)</f>
        <v>0</v>
      </c>
      <c r="W27" s="673">
        <f>U27*K27</f>
        <v>0</v>
      </c>
      <c r="X27" s="793">
        <f>SUM(Y27:Y29)</f>
        <v>0</v>
      </c>
      <c r="Y27" s="166">
        <f>K27*S27</f>
        <v>0</v>
      </c>
    </row>
    <row r="28" spans="2:25" ht="95.1" customHeight="1">
      <c r="B28" s="742" t="s">
        <v>305</v>
      </c>
      <c r="C28" s="743"/>
      <c r="D28" s="743"/>
      <c r="E28" s="809"/>
      <c r="F28" s="810"/>
      <c r="G28" s="923" t="s">
        <v>306</v>
      </c>
      <c r="H28" s="924"/>
      <c r="I28" s="924"/>
      <c r="J28" s="139" t="s">
        <v>224</v>
      </c>
      <c r="K28" s="181">
        <f>VLOOKUP(G28,Referencia!K45:L49,2)</f>
        <v>0</v>
      </c>
      <c r="L28" s="837"/>
      <c r="M28" s="857"/>
      <c r="N28" s="837"/>
      <c r="O28" s="838"/>
      <c r="P28" s="838"/>
      <c r="Q28" s="839"/>
      <c r="S28" s="671">
        <v>0.2</v>
      </c>
      <c r="T28" s="904"/>
      <c r="U28" s="672">
        <f>T27*S28</f>
        <v>0.8</v>
      </c>
      <c r="V28" s="906"/>
      <c r="W28" s="673">
        <f>K28*U28</f>
        <v>0</v>
      </c>
      <c r="X28" s="794"/>
      <c r="Y28" s="166">
        <f>K28*S28</f>
        <v>0</v>
      </c>
    </row>
    <row r="29" spans="2:25" ht="95.1" customHeight="1">
      <c r="B29" s="742" t="s">
        <v>307</v>
      </c>
      <c r="C29" s="743"/>
      <c r="D29" s="743"/>
      <c r="E29" s="809"/>
      <c r="F29" s="810"/>
      <c r="G29" s="923" t="s">
        <v>306</v>
      </c>
      <c r="H29" s="924"/>
      <c r="I29" s="924"/>
      <c r="J29" s="139" t="s">
        <v>224</v>
      </c>
      <c r="K29" s="181">
        <f>VLOOKUP(G29,Referencia!K55:L59,2)</f>
        <v>0</v>
      </c>
      <c r="L29" s="840"/>
      <c r="M29" s="909"/>
      <c r="N29" s="840"/>
      <c r="O29" s="841"/>
      <c r="P29" s="841"/>
      <c r="Q29" s="842"/>
      <c r="S29" s="671">
        <v>0.2</v>
      </c>
      <c r="T29" s="904"/>
      <c r="U29" s="672">
        <f>T27*S29</f>
        <v>0.8</v>
      </c>
      <c r="V29" s="906"/>
      <c r="W29" s="673">
        <f>K29*U29</f>
        <v>0</v>
      </c>
      <c r="X29" s="794"/>
      <c r="Y29" s="166">
        <f>K29*S29</f>
        <v>0</v>
      </c>
    </row>
    <row r="30" spans="2:25" ht="18.95" customHeight="1">
      <c r="B30" s="781" t="s">
        <v>234</v>
      </c>
      <c r="C30" s="782"/>
      <c r="D30" s="782"/>
      <c r="E30" s="782"/>
      <c r="F30" s="783"/>
      <c r="G30" s="858" t="s">
        <v>235</v>
      </c>
      <c r="H30" s="858"/>
      <c r="I30" s="858"/>
      <c r="J30" s="858"/>
      <c r="K30" s="858"/>
      <c r="L30" s="610" t="s">
        <v>252</v>
      </c>
      <c r="M30" s="858" t="s">
        <v>236</v>
      </c>
      <c r="N30" s="858"/>
      <c r="O30" s="854" t="s">
        <v>237</v>
      </c>
      <c r="P30" s="855"/>
      <c r="Q30" s="856"/>
      <c r="S30" s="52">
        <f>SUM(S27:S29)</f>
        <v>1</v>
      </c>
      <c r="T30" s="674"/>
      <c r="U30" s="674"/>
      <c r="V30" s="674"/>
      <c r="W30" s="619"/>
      <c r="X30" s="187">
        <f>T27*X27</f>
        <v>0</v>
      </c>
      <c r="Y30" s="619"/>
    </row>
    <row r="31" spans="2:25" ht="33.950000000000003" customHeight="1">
      <c r="B31" s="814" t="s">
        <v>308</v>
      </c>
      <c r="C31" s="815"/>
      <c r="D31" s="815"/>
      <c r="E31" s="748">
        <f>IF(K27=0%,0,(IF(K27&lt;75%,1,2)))</f>
        <v>0</v>
      </c>
      <c r="F31" s="749"/>
      <c r="G31" s="811" t="s">
        <v>309</v>
      </c>
      <c r="H31" s="812"/>
      <c r="I31" s="812"/>
      <c r="J31" s="812"/>
      <c r="K31" s="813"/>
      <c r="L31" s="766" t="s">
        <v>310</v>
      </c>
      <c r="M31" s="811" t="s">
        <v>311</v>
      </c>
      <c r="N31" s="813"/>
      <c r="O31" s="819" t="s">
        <v>312</v>
      </c>
      <c r="P31" s="820"/>
      <c r="Q31" s="821"/>
      <c r="S31" s="186"/>
      <c r="T31" s="670"/>
      <c r="U31" s="670"/>
      <c r="V31" s="670"/>
      <c r="W31" s="151"/>
      <c r="X31" s="53"/>
    </row>
    <row r="32" spans="2:25" ht="33.950000000000003" customHeight="1">
      <c r="B32" s="814" t="s">
        <v>313</v>
      </c>
      <c r="C32" s="815"/>
      <c r="D32" s="815"/>
      <c r="E32" s="748">
        <f>IF(K28=0%,0,(IF(K28&lt;75%,1,2)))</f>
        <v>0</v>
      </c>
      <c r="F32" s="749"/>
      <c r="G32" s="760"/>
      <c r="H32" s="761"/>
      <c r="I32" s="761"/>
      <c r="J32" s="761"/>
      <c r="K32" s="762"/>
      <c r="L32" s="767"/>
      <c r="M32" s="760"/>
      <c r="N32" s="762"/>
      <c r="O32" s="819"/>
      <c r="P32" s="820"/>
      <c r="Q32" s="821"/>
      <c r="S32" s="186"/>
      <c r="T32" s="670"/>
      <c r="U32" s="670"/>
      <c r="V32" s="670"/>
      <c r="W32" s="151"/>
      <c r="X32" s="53"/>
    </row>
    <row r="33" spans="2:33" ht="33.950000000000003" customHeight="1">
      <c r="B33" s="814" t="s">
        <v>314</v>
      </c>
      <c r="C33" s="815"/>
      <c r="D33" s="815"/>
      <c r="E33" s="748">
        <f>IF(K29=0%,0,(IF(K29&lt;75%,1,2)))</f>
        <v>0</v>
      </c>
      <c r="F33" s="749"/>
      <c r="G33" s="760"/>
      <c r="H33" s="761"/>
      <c r="I33" s="761"/>
      <c r="J33" s="761"/>
      <c r="K33" s="762"/>
      <c r="L33" s="767"/>
      <c r="M33" s="760"/>
      <c r="N33" s="762"/>
      <c r="O33" s="819"/>
      <c r="P33" s="820"/>
      <c r="Q33" s="821"/>
      <c r="S33" s="186"/>
      <c r="T33" s="670"/>
      <c r="U33" s="670"/>
      <c r="V33" s="670"/>
      <c r="W33" s="151"/>
      <c r="X33" s="53"/>
    </row>
    <row r="34" spans="2:33" ht="33.950000000000003" customHeight="1" thickBot="1">
      <c r="B34" s="907"/>
      <c r="C34" s="908"/>
      <c r="D34" s="908"/>
      <c r="E34" s="756"/>
      <c r="F34" s="757"/>
      <c r="G34" s="763"/>
      <c r="H34" s="764"/>
      <c r="I34" s="764"/>
      <c r="J34" s="764"/>
      <c r="K34" s="765"/>
      <c r="L34" s="768"/>
      <c r="M34" s="763"/>
      <c r="N34" s="765"/>
      <c r="O34" s="822"/>
      <c r="P34" s="823"/>
      <c r="Q34" s="824"/>
      <c r="R34" s="177"/>
      <c r="S34" s="675"/>
      <c r="T34" s="662"/>
      <c r="U34" s="664"/>
      <c r="V34" s="662"/>
      <c r="W34" s="662"/>
      <c r="X34" s="151"/>
    </row>
    <row r="35" spans="2:33" s="150" customFormat="1" ht="18.95" customHeight="1" thickBot="1">
      <c r="B35" s="176"/>
      <c r="C35" s="176"/>
      <c r="D35" s="176"/>
      <c r="E35" s="176"/>
      <c r="G35" s="176"/>
      <c r="H35" s="176"/>
      <c r="I35" s="176"/>
      <c r="J35" s="176"/>
      <c r="K35" s="177"/>
      <c r="L35" s="176"/>
      <c r="M35" s="176"/>
      <c r="N35" s="176"/>
      <c r="O35" s="176"/>
      <c r="P35" s="176"/>
      <c r="Q35" s="176"/>
      <c r="R35" s="151"/>
      <c r="S35" s="662"/>
      <c r="T35" s="662"/>
      <c r="U35" s="178"/>
      <c r="V35" s="178"/>
      <c r="W35" s="178"/>
    </row>
    <row r="36" spans="2:33" ht="30" customHeight="1">
      <c r="B36" s="750" t="s">
        <v>315</v>
      </c>
      <c r="C36" s="751"/>
      <c r="D36" s="751"/>
      <c r="E36" s="751"/>
      <c r="F36" s="751"/>
      <c r="G36" s="751"/>
      <c r="H36" s="751"/>
      <c r="I36" s="751"/>
      <c r="J36" s="751"/>
      <c r="K36" s="751"/>
      <c r="L36" s="751"/>
      <c r="M36" s="751"/>
      <c r="N36" s="910"/>
      <c r="O36" s="49" t="s">
        <v>215</v>
      </c>
      <c r="P36" s="845" t="s">
        <v>216</v>
      </c>
      <c r="Q36" s="846"/>
      <c r="AA36" s="2"/>
      <c r="AB36" s="2"/>
      <c r="AC36" s="2"/>
      <c r="AD36" s="2"/>
      <c r="AE36" s="2"/>
      <c r="AF36" s="2"/>
    </row>
    <row r="37" spans="2:33" ht="23.1" customHeight="1">
      <c r="B37" s="752"/>
      <c r="C37" s="753"/>
      <c r="D37" s="753"/>
      <c r="E37" s="753"/>
      <c r="F37" s="753"/>
      <c r="G37" s="753"/>
      <c r="H37" s="753"/>
      <c r="I37" s="753"/>
      <c r="J37" s="753"/>
      <c r="K37" s="753"/>
      <c r="L37" s="753"/>
      <c r="M37" s="753"/>
      <c r="N37" s="911"/>
      <c r="O37" s="48">
        <f>P37*4</f>
        <v>0</v>
      </c>
      <c r="P37" s="843">
        <f>IF(K41="N/A",AF39,X39)</f>
        <v>0</v>
      </c>
      <c r="Q37" s="844"/>
      <c r="AA37" s="2"/>
      <c r="AB37" s="2"/>
      <c r="AC37" s="2"/>
      <c r="AD37" s="2"/>
      <c r="AE37" s="2"/>
      <c r="AF37" s="2"/>
    </row>
    <row r="38" spans="2:33" ht="21.95" customHeight="1">
      <c r="B38" s="806" t="s">
        <v>217</v>
      </c>
      <c r="C38" s="807"/>
      <c r="D38" s="808"/>
      <c r="E38" s="808"/>
      <c r="F38" s="808"/>
      <c r="G38" s="808" t="s">
        <v>218</v>
      </c>
      <c r="H38" s="808"/>
      <c r="I38" s="808"/>
      <c r="J38" s="808"/>
      <c r="K38" s="808"/>
      <c r="L38" s="808" t="s">
        <v>219</v>
      </c>
      <c r="M38" s="808"/>
      <c r="N38" s="808" t="s">
        <v>220</v>
      </c>
      <c r="O38" s="808"/>
      <c r="P38" s="850"/>
      <c r="Q38" s="867"/>
      <c r="S38" s="156" t="s">
        <v>177</v>
      </c>
      <c r="T38" s="796" t="s">
        <v>178</v>
      </c>
      <c r="U38" s="797"/>
      <c r="V38" s="798" t="s">
        <v>179</v>
      </c>
      <c r="W38" s="799"/>
      <c r="X38" s="799"/>
      <c r="Y38" s="799"/>
      <c r="AA38" s="156" t="s">
        <v>177</v>
      </c>
      <c r="AB38" s="796" t="s">
        <v>178</v>
      </c>
      <c r="AC38" s="797"/>
      <c r="AD38" s="798" t="s">
        <v>179</v>
      </c>
      <c r="AE38" s="799"/>
      <c r="AF38" s="799"/>
      <c r="AG38" s="799"/>
    </row>
    <row r="39" spans="2:33" ht="95.1" customHeight="1">
      <c r="B39" s="742" t="s">
        <v>316</v>
      </c>
      <c r="C39" s="743"/>
      <c r="D39" s="743"/>
      <c r="E39" s="809"/>
      <c r="F39" s="810"/>
      <c r="G39" s="754" t="s">
        <v>228</v>
      </c>
      <c r="H39" s="755"/>
      <c r="I39" s="755"/>
      <c r="J39" s="139" t="s">
        <v>224</v>
      </c>
      <c r="K39" s="181">
        <f>VLOOKUP(G39,Referencia!K65:L69,2)</f>
        <v>0</v>
      </c>
      <c r="L39" s="834"/>
      <c r="M39" s="890"/>
      <c r="N39" s="834" t="s">
        <v>317</v>
      </c>
      <c r="O39" s="835"/>
      <c r="P39" s="835"/>
      <c r="Q39" s="836"/>
      <c r="S39" s="671">
        <v>0.25</v>
      </c>
      <c r="T39" s="901">
        <v>4</v>
      </c>
      <c r="U39" s="672">
        <f>T39*S39</f>
        <v>1</v>
      </c>
      <c r="V39" s="902" t="e">
        <f>SUM(W39:W41)</f>
        <v>#VALUE!</v>
      </c>
      <c r="W39" s="673">
        <f>U39*K39</f>
        <v>0</v>
      </c>
      <c r="X39" s="800" t="e">
        <f>SUM(Y39:Y41)</f>
        <v>#VALUE!</v>
      </c>
      <c r="Y39" s="166">
        <f>K39*S39</f>
        <v>0</v>
      </c>
      <c r="AA39" s="671">
        <v>0.3</v>
      </c>
      <c r="AB39" s="901">
        <v>4</v>
      </c>
      <c r="AC39" s="672">
        <f>AB39*AA39</f>
        <v>1.2</v>
      </c>
      <c r="AD39" s="902">
        <f>SUM(AE39:AE41)</f>
        <v>0</v>
      </c>
      <c r="AE39" s="673">
        <f>AC39*K39</f>
        <v>0</v>
      </c>
      <c r="AF39" s="800">
        <f>SUM(AG39:AG41)</f>
        <v>0</v>
      </c>
      <c r="AG39" s="159">
        <f>K39*AA39</f>
        <v>0</v>
      </c>
    </row>
    <row r="40" spans="2:33" ht="95.1" customHeight="1">
      <c r="B40" s="742" t="s">
        <v>318</v>
      </c>
      <c r="C40" s="743"/>
      <c r="D40" s="743"/>
      <c r="E40" s="809"/>
      <c r="F40" s="810"/>
      <c r="G40" s="754" t="s">
        <v>228</v>
      </c>
      <c r="H40" s="755"/>
      <c r="I40" s="755"/>
      <c r="J40" s="139" t="s">
        <v>224</v>
      </c>
      <c r="K40" s="181">
        <f>VLOOKUP(G40,Referencia!K75:L79,2)</f>
        <v>0</v>
      </c>
      <c r="L40" s="837"/>
      <c r="M40" s="857"/>
      <c r="N40" s="837"/>
      <c r="O40" s="838"/>
      <c r="P40" s="838"/>
      <c r="Q40" s="839"/>
      <c r="S40" s="671">
        <v>0.4</v>
      </c>
      <c r="T40" s="901"/>
      <c r="U40" s="672">
        <f>T39*S40</f>
        <v>1.6</v>
      </c>
      <c r="V40" s="902"/>
      <c r="W40" s="673">
        <f>K40*U40</f>
        <v>0</v>
      </c>
      <c r="X40" s="800"/>
      <c r="Y40" s="166">
        <f>K40*S40</f>
        <v>0</v>
      </c>
      <c r="AA40" s="671">
        <v>0.7</v>
      </c>
      <c r="AB40" s="901"/>
      <c r="AC40" s="672">
        <f>AB39*AA40</f>
        <v>2.8</v>
      </c>
      <c r="AD40" s="902"/>
      <c r="AE40" s="673">
        <f>K40*AC40</f>
        <v>0</v>
      </c>
      <c r="AF40" s="800"/>
      <c r="AG40" s="159">
        <f>K40*AA40</f>
        <v>0</v>
      </c>
    </row>
    <row r="41" spans="2:33" ht="95.1" customHeight="1">
      <c r="B41" s="742" t="s">
        <v>319</v>
      </c>
      <c r="C41" s="743"/>
      <c r="D41" s="743"/>
      <c r="E41" s="809"/>
      <c r="F41" s="810"/>
      <c r="G41" s="754" t="s">
        <v>320</v>
      </c>
      <c r="H41" s="755"/>
      <c r="I41" s="755"/>
      <c r="J41" s="139" t="s">
        <v>224</v>
      </c>
      <c r="K41" s="309" t="str">
        <f>VLOOKUP(G41,Referencia!K85:L90,2)</f>
        <v>N/A</v>
      </c>
      <c r="L41" s="840"/>
      <c r="M41" s="909"/>
      <c r="N41" s="840"/>
      <c r="O41" s="841"/>
      <c r="P41" s="841"/>
      <c r="Q41" s="842"/>
      <c r="S41" s="671">
        <v>0.35</v>
      </c>
      <c r="T41" s="901"/>
      <c r="U41" s="672">
        <f>T39*S41</f>
        <v>1.4</v>
      </c>
      <c r="V41" s="902"/>
      <c r="W41" s="673" t="e">
        <f>K41*U41</f>
        <v>#VALUE!</v>
      </c>
      <c r="X41" s="800"/>
      <c r="Y41" s="166" t="e">
        <f>K41*S41</f>
        <v>#VALUE!</v>
      </c>
      <c r="AA41" s="671" t="s">
        <v>321</v>
      </c>
      <c r="AB41" s="901"/>
      <c r="AC41" s="671" t="str">
        <f>AA41</f>
        <v>N/A</v>
      </c>
      <c r="AD41" s="902"/>
      <c r="AE41" s="673" t="str">
        <f>AC41</f>
        <v>N/A</v>
      </c>
      <c r="AF41" s="800"/>
      <c r="AG41" s="166" t="str">
        <f>AE41</f>
        <v>N/A</v>
      </c>
    </row>
    <row r="42" spans="2:33" ht="18.95" customHeight="1">
      <c r="B42" s="781" t="s">
        <v>234</v>
      </c>
      <c r="C42" s="782"/>
      <c r="D42" s="782"/>
      <c r="E42" s="782"/>
      <c r="F42" s="783"/>
      <c r="G42" s="858" t="s">
        <v>235</v>
      </c>
      <c r="H42" s="858"/>
      <c r="I42" s="858"/>
      <c r="J42" s="858"/>
      <c r="K42" s="858"/>
      <c r="L42" s="610" t="s">
        <v>252</v>
      </c>
      <c r="M42" s="858" t="s">
        <v>236</v>
      </c>
      <c r="N42" s="858"/>
      <c r="O42" s="912" t="s">
        <v>237</v>
      </c>
      <c r="P42" s="913"/>
      <c r="Q42" s="914"/>
      <c r="S42" s="52">
        <f>SUM(S39:S41)</f>
        <v>1</v>
      </c>
      <c r="T42" s="674"/>
      <c r="U42" s="674"/>
      <c r="V42" s="674"/>
      <c r="W42" s="619"/>
      <c r="X42" s="187" t="e">
        <f>T39*X39</f>
        <v>#VALUE!</v>
      </c>
      <c r="Y42" s="619"/>
      <c r="AA42" s="10">
        <f>SUM(AA39:AA41)</f>
        <v>1</v>
      </c>
      <c r="AB42" s="661"/>
      <c r="AC42" s="676"/>
      <c r="AD42" s="677"/>
      <c r="AE42" s="678"/>
      <c r="AF42" s="661"/>
      <c r="AG42" s="619"/>
    </row>
    <row r="43" spans="2:33" ht="35.1" customHeight="1">
      <c r="B43" s="744"/>
      <c r="C43" s="745"/>
      <c r="D43" s="745"/>
      <c r="E43" s="758"/>
      <c r="F43" s="759"/>
      <c r="G43" s="942" t="s">
        <v>322</v>
      </c>
      <c r="H43" s="943"/>
      <c r="I43" s="943"/>
      <c r="J43" s="943"/>
      <c r="K43" s="944"/>
      <c r="L43" s="948" t="s">
        <v>323</v>
      </c>
      <c r="M43" s="811" t="s">
        <v>324</v>
      </c>
      <c r="N43" s="813"/>
      <c r="O43" s="811" t="s">
        <v>325</v>
      </c>
      <c r="P43" s="812"/>
      <c r="Q43" s="915"/>
      <c r="S43" s="186"/>
      <c r="T43" s="670"/>
      <c r="U43" s="670"/>
      <c r="V43" s="670"/>
      <c r="W43" s="151"/>
      <c r="X43" s="53"/>
      <c r="AA43" s="175"/>
      <c r="AB43" s="662"/>
      <c r="AC43" s="664"/>
      <c r="AD43" s="679"/>
      <c r="AE43" s="680"/>
      <c r="AF43" s="662"/>
    </row>
    <row r="44" spans="2:33" ht="35.1" customHeight="1">
      <c r="B44" s="744"/>
      <c r="C44" s="745"/>
      <c r="D44" s="745"/>
      <c r="E44" s="758"/>
      <c r="F44" s="759"/>
      <c r="G44" s="942"/>
      <c r="H44" s="943"/>
      <c r="I44" s="943"/>
      <c r="J44" s="943"/>
      <c r="K44" s="944"/>
      <c r="L44" s="948"/>
      <c r="M44" s="760"/>
      <c r="N44" s="762"/>
      <c r="O44" s="760"/>
      <c r="P44" s="761"/>
      <c r="Q44" s="916"/>
      <c r="S44" s="186"/>
      <c r="T44" s="670"/>
      <c r="U44" s="670"/>
      <c r="V44" s="670"/>
      <c r="W44" s="151"/>
      <c r="X44" s="53"/>
      <c r="AA44" s="175"/>
      <c r="AB44" s="662"/>
      <c r="AC44" s="664"/>
      <c r="AD44" s="679"/>
      <c r="AE44" s="680"/>
      <c r="AF44" s="662"/>
    </row>
    <row r="45" spans="2:33" ht="35.1" customHeight="1">
      <c r="B45" s="744"/>
      <c r="C45" s="745"/>
      <c r="D45" s="745"/>
      <c r="E45" s="758"/>
      <c r="F45" s="759"/>
      <c r="G45" s="942"/>
      <c r="H45" s="943"/>
      <c r="I45" s="943"/>
      <c r="J45" s="943"/>
      <c r="K45" s="944"/>
      <c r="L45" s="948"/>
      <c r="M45" s="760"/>
      <c r="N45" s="762"/>
      <c r="O45" s="760"/>
      <c r="P45" s="761"/>
      <c r="Q45" s="916"/>
      <c r="S45" s="186"/>
      <c r="T45" s="670"/>
      <c r="U45" s="670"/>
      <c r="V45" s="670"/>
      <c r="W45" s="151"/>
      <c r="X45" s="53"/>
      <c r="AA45" s="175"/>
      <c r="AB45" s="662"/>
      <c r="AC45" s="664"/>
      <c r="AD45" s="679"/>
      <c r="AE45" s="680"/>
      <c r="AF45" s="662"/>
    </row>
    <row r="46" spans="2:33" ht="35.1" customHeight="1" thickBot="1">
      <c r="B46" s="773"/>
      <c r="C46" s="774"/>
      <c r="D46" s="774"/>
      <c r="E46" s="756"/>
      <c r="F46" s="757"/>
      <c r="G46" s="945"/>
      <c r="H46" s="946"/>
      <c r="I46" s="946"/>
      <c r="J46" s="946"/>
      <c r="K46" s="947"/>
      <c r="L46" s="949"/>
      <c r="M46" s="763"/>
      <c r="N46" s="765"/>
      <c r="O46" s="763"/>
      <c r="P46" s="764"/>
      <c r="Q46" s="917"/>
      <c r="S46" s="675"/>
      <c r="T46" s="662"/>
      <c r="U46" s="664"/>
      <c r="V46" s="662"/>
      <c r="W46" s="680"/>
      <c r="X46" s="662"/>
    </row>
    <row r="47" spans="2:33" s="150" customFormat="1" ht="18.95" customHeight="1" thickBot="1">
      <c r="B47" s="176"/>
      <c r="C47" s="176"/>
      <c r="D47" s="176"/>
      <c r="E47" s="176"/>
      <c r="G47" s="176"/>
      <c r="H47" s="176"/>
      <c r="I47" s="176"/>
      <c r="J47" s="176"/>
      <c r="K47" s="177"/>
      <c r="L47" s="176"/>
      <c r="M47" s="176"/>
      <c r="N47" s="176"/>
      <c r="O47" s="176"/>
      <c r="P47" s="176"/>
      <c r="Q47" s="176"/>
      <c r="R47" s="151"/>
      <c r="S47" s="662"/>
      <c r="T47" s="662"/>
      <c r="U47" s="178"/>
      <c r="V47" s="178"/>
      <c r="W47" s="178"/>
    </row>
    <row r="48" spans="2:33" ht="30" customHeight="1">
      <c r="B48" s="750" t="s">
        <v>326</v>
      </c>
      <c r="C48" s="751"/>
      <c r="D48" s="751"/>
      <c r="E48" s="751"/>
      <c r="F48" s="751"/>
      <c r="G48" s="751"/>
      <c r="H48" s="751"/>
      <c r="I48" s="751"/>
      <c r="J48" s="751"/>
      <c r="K48" s="751"/>
      <c r="L48" s="751"/>
      <c r="M48" s="751"/>
      <c r="N48" s="910"/>
      <c r="O48" s="49" t="s">
        <v>215</v>
      </c>
      <c r="P48" s="845" t="s">
        <v>216</v>
      </c>
      <c r="Q48" s="846"/>
    </row>
    <row r="49" spans="2:25" ht="23.25">
      <c r="B49" s="752"/>
      <c r="C49" s="753"/>
      <c r="D49" s="753"/>
      <c r="E49" s="753"/>
      <c r="F49" s="753"/>
      <c r="G49" s="753"/>
      <c r="H49" s="753"/>
      <c r="I49" s="753"/>
      <c r="J49" s="753"/>
      <c r="K49" s="753"/>
      <c r="L49" s="753"/>
      <c r="M49" s="753"/>
      <c r="N49" s="911"/>
      <c r="O49" s="48">
        <f>P49*4</f>
        <v>0</v>
      </c>
      <c r="P49" s="843">
        <f>X51</f>
        <v>0</v>
      </c>
      <c r="Q49" s="844"/>
    </row>
    <row r="50" spans="2:25" ht="26.1" customHeight="1">
      <c r="B50" s="806" t="s">
        <v>217</v>
      </c>
      <c r="C50" s="807"/>
      <c r="D50" s="808"/>
      <c r="E50" s="808"/>
      <c r="F50" s="808"/>
      <c r="G50" s="808" t="s">
        <v>218</v>
      </c>
      <c r="H50" s="808"/>
      <c r="I50" s="808"/>
      <c r="J50" s="808"/>
      <c r="K50" s="808"/>
      <c r="L50" s="808" t="s">
        <v>219</v>
      </c>
      <c r="M50" s="808"/>
      <c r="N50" s="808" t="s">
        <v>220</v>
      </c>
      <c r="O50" s="808"/>
      <c r="P50" s="850"/>
      <c r="Q50" s="867"/>
      <c r="S50" s="156" t="s">
        <v>177</v>
      </c>
      <c r="T50" s="796" t="s">
        <v>178</v>
      </c>
      <c r="U50" s="797"/>
      <c r="V50" s="798" t="s">
        <v>179</v>
      </c>
      <c r="W50" s="799"/>
      <c r="X50" s="799"/>
      <c r="Y50" s="799"/>
    </row>
    <row r="51" spans="2:25" ht="90" customHeight="1">
      <c r="B51" s="742" t="s">
        <v>327</v>
      </c>
      <c r="C51" s="743"/>
      <c r="D51" s="743"/>
      <c r="E51" s="746" t="s">
        <v>222</v>
      </c>
      <c r="F51" s="747"/>
      <c r="G51" s="754" t="s">
        <v>223</v>
      </c>
      <c r="H51" s="755"/>
      <c r="I51" s="755"/>
      <c r="J51" s="139" t="s">
        <v>224</v>
      </c>
      <c r="K51" s="181">
        <f>VLOOKUP(G51,Referencia!K96:L100,2)</f>
        <v>0</v>
      </c>
      <c r="L51" s="837"/>
      <c r="M51" s="857"/>
      <c r="N51" s="834" t="s">
        <v>328</v>
      </c>
      <c r="O51" s="835"/>
      <c r="P51" s="835"/>
      <c r="Q51" s="836"/>
      <c r="S51" s="21">
        <v>0.3</v>
      </c>
      <c r="T51" s="901">
        <v>4</v>
      </c>
      <c r="U51" s="672">
        <f>T51*S51</f>
        <v>1.2</v>
      </c>
      <c r="V51" s="918">
        <f>SUM(W51:W54)</f>
        <v>0</v>
      </c>
      <c r="W51" s="673">
        <f>U51*K51</f>
        <v>0</v>
      </c>
      <c r="X51" s="800">
        <f>SUM(Y51:Y54)</f>
        <v>0</v>
      </c>
      <c r="Y51" s="166">
        <f>K51*S51</f>
        <v>0</v>
      </c>
    </row>
    <row r="52" spans="2:25" ht="90" customHeight="1">
      <c r="B52" s="742" t="s">
        <v>329</v>
      </c>
      <c r="C52" s="743"/>
      <c r="D52" s="743"/>
      <c r="E52" s="809"/>
      <c r="F52" s="810"/>
      <c r="G52" s="754" t="s">
        <v>330</v>
      </c>
      <c r="H52" s="755"/>
      <c r="I52" s="755"/>
      <c r="J52" s="139" t="s">
        <v>224</v>
      </c>
      <c r="K52" s="181">
        <f>VLOOKUP(G52,Referencia!K106:L110,2)</f>
        <v>0</v>
      </c>
      <c r="L52" s="837"/>
      <c r="M52" s="857"/>
      <c r="N52" s="837"/>
      <c r="O52" s="838"/>
      <c r="P52" s="838"/>
      <c r="Q52" s="839"/>
      <c r="R52" s="177"/>
      <c r="S52" s="21">
        <v>0.2</v>
      </c>
      <c r="T52" s="901"/>
      <c r="U52" s="672">
        <f>T51*S52</f>
        <v>0.8</v>
      </c>
      <c r="V52" s="918"/>
      <c r="W52" s="673">
        <f>U52*K52</f>
        <v>0</v>
      </c>
      <c r="X52" s="800"/>
      <c r="Y52" s="166">
        <f>K52*S52</f>
        <v>0</v>
      </c>
    </row>
    <row r="53" spans="2:25" ht="90" customHeight="1">
      <c r="B53" s="742" t="s">
        <v>331</v>
      </c>
      <c r="C53" s="743"/>
      <c r="D53" s="743"/>
      <c r="E53" s="746" t="s">
        <v>222</v>
      </c>
      <c r="F53" s="747"/>
      <c r="G53" s="754" t="s">
        <v>228</v>
      </c>
      <c r="H53" s="755"/>
      <c r="I53" s="755"/>
      <c r="J53" s="139" t="s">
        <v>224</v>
      </c>
      <c r="K53" s="181">
        <f>VLOOKUP(G53,Referencia!K116:L120,2)</f>
        <v>0</v>
      </c>
      <c r="L53" s="837"/>
      <c r="M53" s="857"/>
      <c r="N53" s="837"/>
      <c r="O53" s="838"/>
      <c r="P53" s="838"/>
      <c r="Q53" s="839"/>
      <c r="S53" s="21">
        <v>0.25</v>
      </c>
      <c r="T53" s="901"/>
      <c r="U53" s="672">
        <f>T51*S53</f>
        <v>1</v>
      </c>
      <c r="V53" s="918"/>
      <c r="W53" s="673">
        <f>U53*K53</f>
        <v>0</v>
      </c>
      <c r="X53" s="800"/>
      <c r="Y53" s="166">
        <f>K53*S53</f>
        <v>0</v>
      </c>
    </row>
    <row r="54" spans="2:25" ht="90" customHeight="1">
      <c r="B54" s="742" t="s">
        <v>332</v>
      </c>
      <c r="C54" s="743"/>
      <c r="D54" s="743"/>
      <c r="E54" s="809"/>
      <c r="F54" s="810"/>
      <c r="G54" s="754" t="s">
        <v>228</v>
      </c>
      <c r="H54" s="755"/>
      <c r="I54" s="755"/>
      <c r="J54" s="139" t="s">
        <v>224</v>
      </c>
      <c r="K54" s="181">
        <f>VLOOKUP(G54,Referencia!K126:L130,2)</f>
        <v>0</v>
      </c>
      <c r="L54" s="840"/>
      <c r="M54" s="909"/>
      <c r="N54" s="840"/>
      <c r="O54" s="841"/>
      <c r="P54" s="841"/>
      <c r="Q54" s="842"/>
      <c r="S54" s="21">
        <v>0.25</v>
      </c>
      <c r="T54" s="901"/>
      <c r="U54" s="672">
        <f>T51*S54</f>
        <v>1</v>
      </c>
      <c r="V54" s="918"/>
      <c r="W54" s="673">
        <f>U54*K54</f>
        <v>0</v>
      </c>
      <c r="X54" s="800"/>
      <c r="Y54" s="166">
        <f>K54*S54</f>
        <v>0</v>
      </c>
    </row>
    <row r="55" spans="2:25" ht="18.95" customHeight="1">
      <c r="B55" s="781" t="s">
        <v>234</v>
      </c>
      <c r="C55" s="782"/>
      <c r="D55" s="782"/>
      <c r="E55" s="782"/>
      <c r="F55" s="783"/>
      <c r="G55" s="858" t="s">
        <v>235</v>
      </c>
      <c r="H55" s="858"/>
      <c r="I55" s="858"/>
      <c r="J55" s="858"/>
      <c r="K55" s="858"/>
      <c r="L55" s="610" t="s">
        <v>252</v>
      </c>
      <c r="M55" s="858" t="s">
        <v>236</v>
      </c>
      <c r="N55" s="858"/>
      <c r="O55" s="854" t="s">
        <v>237</v>
      </c>
      <c r="P55" s="855"/>
      <c r="Q55" s="856"/>
      <c r="S55" s="52">
        <f>SUM(S51:S54)</f>
        <v>1</v>
      </c>
      <c r="T55" s="674"/>
      <c r="U55" s="674"/>
      <c r="V55" s="674"/>
      <c r="W55" s="619"/>
      <c r="X55" s="187">
        <f>T51*X51</f>
        <v>0</v>
      </c>
      <c r="Y55" s="619"/>
    </row>
    <row r="56" spans="2:25" ht="32.1" customHeight="1">
      <c r="B56" s="814" t="s">
        <v>129</v>
      </c>
      <c r="C56" s="815"/>
      <c r="D56" s="815"/>
      <c r="E56" s="748">
        <f>IF(K51=0%,0,(IF(K51&lt;75%,1,2)))</f>
        <v>0</v>
      </c>
      <c r="F56" s="749"/>
      <c r="G56" s="811" t="s">
        <v>333</v>
      </c>
      <c r="H56" s="812"/>
      <c r="I56" s="812"/>
      <c r="J56" s="812"/>
      <c r="K56" s="813"/>
      <c r="L56" s="766" t="s">
        <v>334</v>
      </c>
      <c r="M56" s="811" t="s">
        <v>335</v>
      </c>
      <c r="N56" s="813"/>
      <c r="O56" s="819" t="s">
        <v>336</v>
      </c>
      <c r="P56" s="936"/>
      <c r="Q56" s="937"/>
      <c r="S56" s="186"/>
      <c r="T56" s="670"/>
      <c r="U56" s="670"/>
      <c r="V56" s="670"/>
      <c r="W56" s="151"/>
      <c r="X56" s="53"/>
    </row>
    <row r="57" spans="2:25" ht="32.1" customHeight="1">
      <c r="B57" s="814" t="s">
        <v>337</v>
      </c>
      <c r="C57" s="815"/>
      <c r="D57" s="815"/>
      <c r="E57" s="748">
        <f>IF(K52=0%,0,(IF(K52&lt;75%,1,2)))</f>
        <v>0</v>
      </c>
      <c r="F57" s="749"/>
      <c r="G57" s="760"/>
      <c r="H57" s="761"/>
      <c r="I57" s="761"/>
      <c r="J57" s="761"/>
      <c r="K57" s="762"/>
      <c r="L57" s="767"/>
      <c r="M57" s="760"/>
      <c r="N57" s="762"/>
      <c r="O57" s="938"/>
      <c r="P57" s="936"/>
      <c r="Q57" s="937"/>
      <c r="S57" s="186"/>
      <c r="T57" s="670"/>
      <c r="U57" s="670"/>
      <c r="V57" s="670"/>
      <c r="W57" s="151"/>
      <c r="X57" s="53"/>
    </row>
    <row r="58" spans="2:25" ht="32.1" customHeight="1">
      <c r="B58" s="814" t="s">
        <v>155</v>
      </c>
      <c r="C58" s="815"/>
      <c r="D58" s="815"/>
      <c r="E58" s="748">
        <f>IF(K53=0%,0,(IF(K53&lt;75%,1,2)))</f>
        <v>0</v>
      </c>
      <c r="F58" s="749"/>
      <c r="G58" s="760"/>
      <c r="H58" s="761"/>
      <c r="I58" s="761"/>
      <c r="J58" s="761"/>
      <c r="K58" s="762"/>
      <c r="L58" s="767"/>
      <c r="M58" s="760"/>
      <c r="N58" s="762"/>
      <c r="O58" s="938"/>
      <c r="P58" s="936"/>
      <c r="Q58" s="937"/>
      <c r="S58" s="186"/>
      <c r="T58" s="670"/>
      <c r="U58" s="670"/>
      <c r="V58" s="670"/>
      <c r="W58" s="151"/>
      <c r="X58" s="53"/>
    </row>
    <row r="59" spans="2:25" ht="32.1" customHeight="1">
      <c r="B59" s="744"/>
      <c r="C59" s="745"/>
      <c r="D59" s="745"/>
      <c r="E59" s="758"/>
      <c r="F59" s="759"/>
      <c r="G59" s="760"/>
      <c r="H59" s="761"/>
      <c r="I59" s="761"/>
      <c r="J59" s="761"/>
      <c r="K59" s="762"/>
      <c r="L59" s="767"/>
      <c r="M59" s="760"/>
      <c r="N59" s="762"/>
      <c r="O59" s="938"/>
      <c r="P59" s="936"/>
      <c r="Q59" s="937"/>
      <c r="S59" s="186"/>
      <c r="T59" s="670"/>
      <c r="U59" s="670"/>
      <c r="V59" s="670"/>
      <c r="W59" s="151"/>
      <c r="X59" s="53"/>
    </row>
    <row r="60" spans="2:25" ht="32.1" customHeight="1" thickBot="1">
      <c r="B60" s="773"/>
      <c r="C60" s="774"/>
      <c r="D60" s="774"/>
      <c r="E60" s="756"/>
      <c r="F60" s="757"/>
      <c r="G60" s="763"/>
      <c r="H60" s="764"/>
      <c r="I60" s="764"/>
      <c r="J60" s="764"/>
      <c r="K60" s="765"/>
      <c r="L60" s="768"/>
      <c r="M60" s="763"/>
      <c r="N60" s="765"/>
      <c r="O60" s="939"/>
      <c r="P60" s="940"/>
      <c r="Q60" s="941"/>
      <c r="S60" s="150"/>
      <c r="T60" s="176"/>
      <c r="U60" s="176"/>
      <c r="V60" s="176"/>
      <c r="W60" s="176"/>
      <c r="X60" s="177"/>
    </row>
    <row r="61" spans="2:25" s="150" customFormat="1" ht="18.95" customHeight="1">
      <c r="B61" s="176"/>
      <c r="C61" s="176"/>
      <c r="D61" s="176"/>
      <c r="E61" s="176"/>
      <c r="G61" s="176"/>
      <c r="H61" s="176"/>
      <c r="I61" s="176"/>
      <c r="J61" s="176"/>
      <c r="K61" s="177"/>
      <c r="L61" s="176"/>
      <c r="M61" s="176"/>
      <c r="N61" s="176"/>
      <c r="O61" s="176"/>
      <c r="P61" s="176"/>
      <c r="Q61" s="176"/>
      <c r="R61" s="151"/>
      <c r="S61" s="662"/>
      <c r="T61" s="662"/>
      <c r="U61" s="178"/>
      <c r="V61" s="178"/>
      <c r="W61" s="178"/>
    </row>
    <row r="62" spans="2:25" ht="15.75">
      <c r="S62" s="675"/>
      <c r="T62" s="663"/>
      <c r="U62" s="663"/>
      <c r="V62" s="663"/>
      <c r="W62" s="663"/>
      <c r="X62" s="663"/>
    </row>
    <row r="63" spans="2:25" ht="15.75">
      <c r="S63" s="663"/>
      <c r="T63" s="663"/>
      <c r="U63" s="663"/>
      <c r="V63" s="663"/>
      <c r="W63" s="663"/>
      <c r="X63" s="663"/>
    </row>
    <row r="64" spans="2:25" ht="15.75">
      <c r="S64" s="663"/>
      <c r="T64" s="663"/>
      <c r="U64" s="663"/>
      <c r="V64" s="663"/>
      <c r="W64" s="663"/>
      <c r="X64" s="663"/>
    </row>
    <row r="65" spans="19:24" ht="15.75">
      <c r="S65" s="663"/>
      <c r="T65" s="663"/>
      <c r="U65" s="663"/>
      <c r="V65" s="663"/>
      <c r="W65" s="663"/>
      <c r="X65" s="663"/>
    </row>
    <row r="66" spans="19:24">
      <c r="S66" s="150"/>
      <c r="T66" s="150"/>
      <c r="U66" s="150"/>
      <c r="V66" s="150"/>
      <c r="W66" s="150"/>
    </row>
    <row r="67" spans="19:24">
      <c r="S67" s="150"/>
      <c r="T67" s="150"/>
      <c r="U67" s="150"/>
      <c r="V67" s="150"/>
      <c r="W67" s="150"/>
    </row>
    <row r="68" spans="19:24">
      <c r="S68" s="150"/>
      <c r="T68" s="150"/>
      <c r="U68" s="150"/>
      <c r="V68" s="150"/>
      <c r="W68" s="150"/>
    </row>
    <row r="69" spans="19:24">
      <c r="S69" s="150"/>
      <c r="T69" s="150"/>
      <c r="U69" s="150"/>
      <c r="V69" s="150"/>
      <c r="W69" s="150"/>
    </row>
    <row r="70" spans="19:24">
      <c r="S70" s="150"/>
      <c r="T70" s="150"/>
      <c r="U70" s="150"/>
      <c r="V70" s="150"/>
      <c r="W70" s="150"/>
    </row>
    <row r="71" spans="19:24">
      <c r="S71" s="150"/>
      <c r="T71" s="150"/>
      <c r="U71" s="150"/>
      <c r="V71" s="150"/>
      <c r="W71" s="150"/>
    </row>
    <row r="72" spans="19:24">
      <c r="S72" s="150"/>
      <c r="T72" s="150"/>
      <c r="U72" s="150"/>
      <c r="V72" s="150"/>
      <c r="W72" s="150"/>
    </row>
    <row r="73" spans="19:24">
      <c r="S73" s="150"/>
      <c r="T73" s="150"/>
      <c r="U73" s="150"/>
      <c r="V73" s="150"/>
      <c r="W73" s="150"/>
    </row>
    <row r="74" spans="19:24">
      <c r="S74" s="150"/>
      <c r="T74" s="150"/>
      <c r="U74" s="150"/>
      <c r="V74" s="150"/>
      <c r="W74" s="150"/>
    </row>
    <row r="75" spans="19:24">
      <c r="S75" s="150"/>
      <c r="T75" s="150"/>
      <c r="U75" s="150"/>
      <c r="V75" s="150"/>
      <c r="W75" s="150"/>
    </row>
    <row r="76" spans="19:24">
      <c r="S76" s="150"/>
      <c r="T76" s="150"/>
      <c r="U76" s="150"/>
      <c r="V76" s="150"/>
      <c r="W76" s="150"/>
    </row>
    <row r="77" spans="19:24">
      <c r="S77" s="150"/>
      <c r="T77" s="150"/>
      <c r="U77" s="150"/>
      <c r="V77" s="150"/>
      <c r="W77" s="150"/>
    </row>
    <row r="78" spans="19:24">
      <c r="S78" s="150"/>
      <c r="T78" s="150"/>
      <c r="U78" s="150"/>
      <c r="V78" s="150"/>
      <c r="W78" s="150"/>
    </row>
    <row r="79" spans="19:24">
      <c r="S79" s="150"/>
      <c r="T79" s="150"/>
      <c r="U79" s="150"/>
      <c r="V79" s="150"/>
      <c r="W79" s="150"/>
    </row>
    <row r="80" spans="19:24">
      <c r="S80" s="150"/>
      <c r="T80" s="150"/>
      <c r="U80" s="150"/>
      <c r="V80" s="150"/>
      <c r="W80" s="150"/>
    </row>
    <row r="81" spans="18:23">
      <c r="S81" s="150"/>
      <c r="T81" s="150"/>
      <c r="U81" s="150"/>
      <c r="V81" s="150"/>
      <c r="W81" s="150"/>
    </row>
    <row r="82" spans="18:23">
      <c r="S82" s="150"/>
      <c r="T82" s="150"/>
      <c r="U82" s="150"/>
      <c r="V82" s="150"/>
      <c r="W82" s="150"/>
    </row>
    <row r="83" spans="18:23">
      <c r="S83" s="150"/>
      <c r="T83" s="150"/>
      <c r="U83" s="150"/>
      <c r="V83" s="150"/>
      <c r="W83" s="150"/>
    </row>
    <row r="84" spans="18:23">
      <c r="S84" s="150"/>
      <c r="T84" s="150"/>
      <c r="U84" s="150"/>
      <c r="V84" s="150"/>
      <c r="W84" s="150"/>
    </row>
    <row r="94" spans="18:23">
      <c r="R94" s="150"/>
    </row>
    <row r="95" spans="18:23">
      <c r="R95" s="150"/>
    </row>
    <row r="96" spans="18:23">
      <c r="R96" s="150"/>
    </row>
    <row r="97" spans="18:18">
      <c r="R97" s="150"/>
    </row>
    <row r="98" spans="18:18">
      <c r="R98" s="150"/>
    </row>
    <row r="99" spans="18:18">
      <c r="R99" s="150"/>
    </row>
    <row r="100" spans="18:18">
      <c r="R100" s="150"/>
    </row>
    <row r="101" spans="18:18">
      <c r="R101" s="150"/>
    </row>
    <row r="102" spans="18:18">
      <c r="R102" s="150"/>
    </row>
    <row r="103" spans="18:18">
      <c r="R103" s="150"/>
    </row>
    <row r="104" spans="18:18">
      <c r="R104" s="150"/>
    </row>
    <row r="105" spans="18:18">
      <c r="R105" s="150"/>
    </row>
    <row r="106" spans="18:18" ht="15.75">
      <c r="R106" s="662"/>
    </row>
    <row r="107" spans="18:18" ht="15.75">
      <c r="R107" s="681"/>
    </row>
    <row r="108" spans="18:18">
      <c r="R108" s="150"/>
    </row>
    <row r="109" spans="18:18">
      <c r="R109" s="150"/>
    </row>
    <row r="110" spans="18:18">
      <c r="R110" s="150"/>
    </row>
    <row r="111" spans="18:18">
      <c r="R111" s="150"/>
    </row>
    <row r="112" spans="18:18">
      <c r="R112" s="150"/>
    </row>
    <row r="113" spans="18:18">
      <c r="R113" s="150"/>
    </row>
    <row r="114" spans="18:18">
      <c r="R114" s="150"/>
    </row>
    <row r="115" spans="18:18">
      <c r="R115" s="150"/>
    </row>
    <row r="116" spans="18:18">
      <c r="R116" s="150"/>
    </row>
    <row r="117" spans="18:18">
      <c r="R117" s="150"/>
    </row>
    <row r="118" spans="18:18">
      <c r="R118" s="150"/>
    </row>
    <row r="119" spans="18:18">
      <c r="R119" s="150"/>
    </row>
    <row r="120" spans="18:18">
      <c r="R120" s="150"/>
    </row>
  </sheetData>
  <sheetProtection password="CAAD" sheet="1" objects="1" scenarios="1" formatRows="0"/>
  <mergeCells count="190">
    <mergeCell ref="B51:D51"/>
    <mergeCell ref="B52:D52"/>
    <mergeCell ref="B53:D53"/>
    <mergeCell ref="B54:D54"/>
    <mergeCell ref="E51:F51"/>
    <mergeCell ref="E52:F52"/>
    <mergeCell ref="E53:F53"/>
    <mergeCell ref="E54:F54"/>
    <mergeCell ref="B14:D14"/>
    <mergeCell ref="B15:D15"/>
    <mergeCell ref="B16:D16"/>
    <mergeCell ref="E14:F14"/>
    <mergeCell ref="E15:F15"/>
    <mergeCell ref="E16:F16"/>
    <mergeCell ref="B27:D27"/>
    <mergeCell ref="B28:D28"/>
    <mergeCell ref="B29:D29"/>
    <mergeCell ref="E27:F27"/>
    <mergeCell ref="E28:F28"/>
    <mergeCell ref="E29:F29"/>
    <mergeCell ref="E18:F18"/>
    <mergeCell ref="E19:F19"/>
    <mergeCell ref="E20:F20"/>
    <mergeCell ref="E21:F21"/>
    <mergeCell ref="E56:F56"/>
    <mergeCell ref="E57:F57"/>
    <mergeCell ref="B58:D58"/>
    <mergeCell ref="C2:E2"/>
    <mergeCell ref="C3:E3"/>
    <mergeCell ref="C4:E4"/>
    <mergeCell ref="C5:E5"/>
    <mergeCell ref="C6:E6"/>
    <mergeCell ref="C8:D8"/>
    <mergeCell ref="B56:D56"/>
    <mergeCell ref="B57:D57"/>
    <mergeCell ref="B11:N12"/>
    <mergeCell ref="N13:Q13"/>
    <mergeCell ref="N14:Q16"/>
    <mergeCell ref="M18:N22"/>
    <mergeCell ref="L18:L22"/>
    <mergeCell ref="G18:K22"/>
    <mergeCell ref="G28:I28"/>
    <mergeCell ref="O17:Q17"/>
    <mergeCell ref="O18:Q22"/>
    <mergeCell ref="B46:D46"/>
    <mergeCell ref="G43:K46"/>
    <mergeCell ref="L43:L46"/>
    <mergeCell ref="B39:D39"/>
    <mergeCell ref="L31:L34"/>
    <mergeCell ref="M31:N34"/>
    <mergeCell ref="E31:F31"/>
    <mergeCell ref="E32:F32"/>
    <mergeCell ref="E33:F33"/>
    <mergeCell ref="E34:F34"/>
    <mergeCell ref="E39:F39"/>
    <mergeCell ref="N27:Q29"/>
    <mergeCell ref="G29:I29"/>
    <mergeCell ref="O31:Q34"/>
    <mergeCell ref="B36:N37"/>
    <mergeCell ref="G31:K34"/>
    <mergeCell ref="B20:D20"/>
    <mergeCell ref="L28:M28"/>
    <mergeCell ref="L29:M29"/>
    <mergeCell ref="B60:D60"/>
    <mergeCell ref="P49:Q49"/>
    <mergeCell ref="P48:Q48"/>
    <mergeCell ref="G53:I53"/>
    <mergeCell ref="G54:I54"/>
    <mergeCell ref="L53:M53"/>
    <mergeCell ref="L54:M54"/>
    <mergeCell ref="N50:Q50"/>
    <mergeCell ref="E58:F58"/>
    <mergeCell ref="E59:F59"/>
    <mergeCell ref="E60:F60"/>
    <mergeCell ref="B55:F55"/>
    <mergeCell ref="G55:K55"/>
    <mergeCell ref="M55:N55"/>
    <mergeCell ref="O55:Q55"/>
    <mergeCell ref="G56:K60"/>
    <mergeCell ref="L56:L60"/>
    <mergeCell ref="M56:N60"/>
    <mergeCell ref="O56:Q60"/>
    <mergeCell ref="B59:D59"/>
    <mergeCell ref="G51:I51"/>
    <mergeCell ref="B43:D43"/>
    <mergeCell ref="B44:D44"/>
    <mergeCell ref="G42:K42"/>
    <mergeCell ref="B32:D32"/>
    <mergeCell ref="P11:Q11"/>
    <mergeCell ref="P12:Q12"/>
    <mergeCell ref="B18:D18"/>
    <mergeCell ref="B30:F30"/>
    <mergeCell ref="B17:F17"/>
    <mergeCell ref="L16:M16"/>
    <mergeCell ref="G16:I16"/>
    <mergeCell ref="G17:K17"/>
    <mergeCell ref="M17:N17"/>
    <mergeCell ref="G14:I14"/>
    <mergeCell ref="L15:M15"/>
    <mergeCell ref="G15:I15"/>
    <mergeCell ref="L14:M14"/>
    <mergeCell ref="B31:D31"/>
    <mergeCell ref="M42:N42"/>
    <mergeCell ref="B33:D33"/>
    <mergeCell ref="N39:Q41"/>
    <mergeCell ref="P37:Q37"/>
    <mergeCell ref="P36:Q36"/>
    <mergeCell ref="B40:D40"/>
    <mergeCell ref="B1:Q1"/>
    <mergeCell ref="X14:X16"/>
    <mergeCell ref="B24:N25"/>
    <mergeCell ref="G26:K26"/>
    <mergeCell ref="L26:M26"/>
    <mergeCell ref="N26:Q26"/>
    <mergeCell ref="G27:I27"/>
    <mergeCell ref="T2:U2"/>
    <mergeCell ref="V2:Y2"/>
    <mergeCell ref="T3:T6"/>
    <mergeCell ref="V3:V6"/>
    <mergeCell ref="X3:X6"/>
    <mergeCell ref="T26:U26"/>
    <mergeCell ref="V26:Y26"/>
    <mergeCell ref="T13:U13"/>
    <mergeCell ref="V13:Y13"/>
    <mergeCell ref="B26:F26"/>
    <mergeCell ref="G13:K13"/>
    <mergeCell ref="L13:M13"/>
    <mergeCell ref="B13:F13"/>
    <mergeCell ref="T14:T16"/>
    <mergeCell ref="V14:V16"/>
    <mergeCell ref="L27:M27"/>
    <mergeCell ref="B19:D19"/>
    <mergeCell ref="X51:X54"/>
    <mergeCell ref="T51:T54"/>
    <mergeCell ref="V51:V54"/>
    <mergeCell ref="T38:U38"/>
    <mergeCell ref="V38:Y38"/>
    <mergeCell ref="T50:U50"/>
    <mergeCell ref="V50:Y50"/>
    <mergeCell ref="T39:T41"/>
    <mergeCell ref="V39:V41"/>
    <mergeCell ref="X39:X41"/>
    <mergeCell ref="G52:I52"/>
    <mergeCell ref="L51:M51"/>
    <mergeCell ref="L52:M52"/>
    <mergeCell ref="N51:Q54"/>
    <mergeCell ref="G38:K38"/>
    <mergeCell ref="L38:M38"/>
    <mergeCell ref="N38:Q38"/>
    <mergeCell ref="B38:F38"/>
    <mergeCell ref="B50:F50"/>
    <mergeCell ref="B48:N49"/>
    <mergeCell ref="E40:F40"/>
    <mergeCell ref="G40:I40"/>
    <mergeCell ref="G41:I41"/>
    <mergeCell ref="G50:K50"/>
    <mergeCell ref="L50:M50"/>
    <mergeCell ref="B45:D45"/>
    <mergeCell ref="E43:F43"/>
    <mergeCell ref="E44:F44"/>
    <mergeCell ref="E45:F45"/>
    <mergeCell ref="E46:F46"/>
    <mergeCell ref="M43:N46"/>
    <mergeCell ref="O42:Q42"/>
    <mergeCell ref="B42:F42"/>
    <mergeCell ref="O43:Q46"/>
    <mergeCell ref="B2:B10"/>
    <mergeCell ref="AB39:AB41"/>
    <mergeCell ref="AD39:AD41"/>
    <mergeCell ref="AF39:AF41"/>
    <mergeCell ref="AB38:AC38"/>
    <mergeCell ref="AD38:AG38"/>
    <mergeCell ref="B22:D22"/>
    <mergeCell ref="B21:D21"/>
    <mergeCell ref="G30:K30"/>
    <mergeCell ref="M30:N30"/>
    <mergeCell ref="O30:Q30"/>
    <mergeCell ref="T27:T29"/>
    <mergeCell ref="X27:X29"/>
    <mergeCell ref="V27:V29"/>
    <mergeCell ref="G39:I39"/>
    <mergeCell ref="P25:Q25"/>
    <mergeCell ref="P24:Q24"/>
    <mergeCell ref="B34:D34"/>
    <mergeCell ref="L40:M40"/>
    <mergeCell ref="E41:F41"/>
    <mergeCell ref="B41:D41"/>
    <mergeCell ref="L41:M41"/>
    <mergeCell ref="L39:M39"/>
    <mergeCell ref="E22:F22"/>
  </mergeCells>
  <phoneticPr fontId="40" type="noConversion"/>
  <conditionalFormatting sqref="X14:X16">
    <cfRule type="cellIs" dxfId="1287" priority="386" operator="between">
      <formula>0.95</formula>
      <formula>1</formula>
    </cfRule>
    <cfRule type="cellIs" dxfId="1286" priority="387" operator="between">
      <formula>0.75</formula>
      <formula>0.9499999</formula>
    </cfRule>
    <cfRule type="cellIs" dxfId="1285" priority="388" operator="between">
      <formula>50%</formula>
      <formula>74.99999%</formula>
    </cfRule>
    <cfRule type="cellIs" dxfId="1284" priority="389" operator="between">
      <formula>0</formula>
      <formula>24.999999%</formula>
    </cfRule>
    <cfRule type="cellIs" dxfId="1283" priority="390" operator="between">
      <formula>25%</formula>
      <formula>49.99999%</formula>
    </cfRule>
  </conditionalFormatting>
  <conditionalFormatting sqref="X27">
    <cfRule type="cellIs" dxfId="1282" priority="361" operator="between">
      <formula>0.95</formula>
      <formula>1</formula>
    </cfRule>
    <cfRule type="cellIs" dxfId="1281" priority="362" operator="between">
      <formula>0.75</formula>
      <formula>0.9499999</formula>
    </cfRule>
    <cfRule type="cellIs" dxfId="1280" priority="363" operator="between">
      <formula>50%</formula>
      <formula>74.99999%</formula>
    </cfRule>
    <cfRule type="cellIs" dxfId="1279" priority="364" operator="between">
      <formula>0</formula>
      <formula>24.999999%</formula>
    </cfRule>
    <cfRule type="cellIs" dxfId="1278" priority="365" operator="between">
      <formula>25%</formula>
      <formula>49.99999%</formula>
    </cfRule>
  </conditionalFormatting>
  <conditionalFormatting sqref="X39">
    <cfRule type="cellIs" dxfId="1277" priority="356" operator="between">
      <formula>0.95</formula>
      <formula>1</formula>
    </cfRule>
    <cfRule type="cellIs" dxfId="1276" priority="357" operator="between">
      <formula>0.75</formula>
      <formula>0.9499999</formula>
    </cfRule>
    <cfRule type="cellIs" dxfId="1275" priority="358" operator="between">
      <formula>50%</formula>
      <formula>74.99999%</formula>
    </cfRule>
    <cfRule type="cellIs" dxfId="1274" priority="359" operator="between">
      <formula>0</formula>
      <formula>24.999999%</formula>
    </cfRule>
    <cfRule type="cellIs" dxfId="1273" priority="360" operator="between">
      <formula>25%</formula>
      <formula>49.99999%</formula>
    </cfRule>
  </conditionalFormatting>
  <conditionalFormatting sqref="X51">
    <cfRule type="cellIs" dxfId="1272" priority="351" operator="between">
      <formula>0.95</formula>
      <formula>1</formula>
    </cfRule>
    <cfRule type="cellIs" dxfId="1271" priority="352" operator="between">
      <formula>0.75</formula>
      <formula>0.9499999</formula>
    </cfRule>
    <cfRule type="cellIs" dxfId="1270" priority="353" operator="between">
      <formula>50%</formula>
      <formula>74.99999%</formula>
    </cfRule>
    <cfRule type="cellIs" dxfId="1269" priority="354" operator="between">
      <formula>0</formula>
      <formula>24.999999%</formula>
    </cfRule>
    <cfRule type="cellIs" dxfId="1268" priority="355" operator="between">
      <formula>25%</formula>
      <formula>49.99999%</formula>
    </cfRule>
  </conditionalFormatting>
  <conditionalFormatting sqref="X3">
    <cfRule type="cellIs" dxfId="1267" priority="221" operator="between">
      <formula>0.95</formula>
      <formula>1</formula>
    </cfRule>
    <cfRule type="cellIs" dxfId="1266" priority="222" operator="between">
      <formula>0.75</formula>
      <formula>0.9499999</formula>
    </cfRule>
    <cfRule type="cellIs" dxfId="1265" priority="223" operator="between">
      <formula>50%</formula>
      <formula>74.99999%</formula>
    </cfRule>
    <cfRule type="cellIs" dxfId="1264" priority="224" operator="between">
      <formula>0</formula>
      <formula>24.999999%</formula>
    </cfRule>
    <cfRule type="cellIs" dxfId="1263" priority="225" operator="between">
      <formula>25%</formula>
      <formula>49.99999%</formula>
    </cfRule>
  </conditionalFormatting>
  <conditionalFormatting sqref="AF39">
    <cfRule type="cellIs" dxfId="1262" priority="191" operator="between">
      <formula>0.95</formula>
      <formula>1</formula>
    </cfRule>
    <cfRule type="cellIs" dxfId="1261" priority="192" operator="between">
      <formula>0.75</formula>
      <formula>0.9499999</formula>
    </cfRule>
    <cfRule type="cellIs" dxfId="1260" priority="193" operator="between">
      <formula>50%</formula>
      <formula>74.99999%</formula>
    </cfRule>
    <cfRule type="cellIs" dxfId="1259" priority="194" operator="between">
      <formula>0</formula>
      <formula>24.999999%</formula>
    </cfRule>
    <cfRule type="cellIs" dxfId="1258" priority="195" operator="between">
      <formula>25%</formula>
      <formula>49.99999%</formula>
    </cfRule>
  </conditionalFormatting>
  <conditionalFormatting sqref="E56">
    <cfRule type="iconSet" priority="122">
      <iconSet iconSet="3Symbols2" showValue="0">
        <cfvo type="percent" val="0"/>
        <cfvo type="num" val="1"/>
        <cfvo type="num" val="2"/>
      </iconSet>
    </cfRule>
  </conditionalFormatting>
  <conditionalFormatting sqref="E31">
    <cfRule type="iconSet" priority="120">
      <iconSet iconSet="3Symbols2" showValue="0">
        <cfvo type="percent" val="0"/>
        <cfvo type="num" val="1"/>
        <cfvo type="num" val="2"/>
      </iconSet>
    </cfRule>
  </conditionalFormatting>
  <conditionalFormatting sqref="E18:E19">
    <cfRule type="iconSet" priority="119">
      <iconSet iconSet="3Symbols2" showValue="0">
        <cfvo type="percent" val="0"/>
        <cfvo type="num" val="1"/>
        <cfvo type="num" val="2"/>
      </iconSet>
    </cfRule>
  </conditionalFormatting>
  <conditionalFormatting sqref="K15:K16">
    <cfRule type="cellIs" dxfId="1257" priority="113" operator="equal">
      <formula>0%</formula>
    </cfRule>
    <cfRule type="cellIs" dxfId="1256" priority="114" operator="equal">
      <formula>25%</formula>
    </cfRule>
    <cfRule type="cellIs" dxfId="1255" priority="115" operator="equal">
      <formula>50%</formula>
    </cfRule>
    <cfRule type="cellIs" dxfId="1254" priority="116" operator="equal">
      <formula>75%</formula>
    </cfRule>
    <cfRule type="cellIs" dxfId="1253" priority="117" operator="equal">
      <formula>90%</formula>
    </cfRule>
    <cfRule type="cellIs" dxfId="1252" priority="118" operator="equal">
      <formula>100%</formula>
    </cfRule>
  </conditionalFormatting>
  <conditionalFormatting sqref="K27:K28">
    <cfRule type="cellIs" dxfId="1251" priority="107" operator="equal">
      <formula>0%</formula>
    </cfRule>
    <cfRule type="cellIs" dxfId="1250" priority="108" operator="equal">
      <formula>25%</formula>
    </cfRule>
    <cfRule type="cellIs" dxfId="1249" priority="109" operator="equal">
      <formula>50%</formula>
    </cfRule>
    <cfRule type="cellIs" dxfId="1248" priority="110" operator="equal">
      <formula>75%</formula>
    </cfRule>
    <cfRule type="cellIs" dxfId="1247" priority="111" operator="equal">
      <formula>90%</formula>
    </cfRule>
    <cfRule type="cellIs" dxfId="1246" priority="112" operator="equal">
      <formula>100%</formula>
    </cfRule>
  </conditionalFormatting>
  <conditionalFormatting sqref="K39:K41">
    <cfRule type="cellIs" dxfId="1245" priority="101" operator="equal">
      <formula>0%</formula>
    </cfRule>
    <cfRule type="cellIs" dxfId="1244" priority="102" operator="equal">
      <formula>25%</formula>
    </cfRule>
    <cfRule type="cellIs" dxfId="1243" priority="103" operator="equal">
      <formula>50%</formula>
    </cfRule>
    <cfRule type="cellIs" dxfId="1242" priority="104" operator="equal">
      <formula>75%</formula>
    </cfRule>
    <cfRule type="cellIs" dxfId="1241" priority="105" operator="equal">
      <formula>90%</formula>
    </cfRule>
    <cfRule type="cellIs" dxfId="1240" priority="106" operator="equal">
      <formula>100%</formula>
    </cfRule>
  </conditionalFormatting>
  <conditionalFormatting sqref="K51:K54">
    <cfRule type="cellIs" dxfId="1239" priority="95" operator="equal">
      <formula>0%</formula>
    </cfRule>
    <cfRule type="cellIs" dxfId="1238" priority="96" operator="equal">
      <formula>25%</formula>
    </cfRule>
    <cfRule type="cellIs" dxfId="1237" priority="97" operator="equal">
      <formula>50%</formula>
    </cfRule>
    <cfRule type="cellIs" dxfId="1236" priority="98" operator="equal">
      <formula>75%</formula>
    </cfRule>
    <cfRule type="cellIs" dxfId="1235" priority="99" operator="equal">
      <formula>90%</formula>
    </cfRule>
    <cfRule type="cellIs" dxfId="1234" priority="100" operator="equal">
      <formula>100%</formula>
    </cfRule>
  </conditionalFormatting>
  <conditionalFormatting sqref="P12">
    <cfRule type="cellIs" dxfId="1233" priority="70" operator="between">
      <formula>0.95</formula>
      <formula>1</formula>
    </cfRule>
    <cfRule type="cellIs" dxfId="1232" priority="71" operator="between">
      <formula>0.75</formula>
      <formula>0.9499999</formula>
    </cfRule>
    <cfRule type="cellIs" dxfId="1231" priority="72" operator="between">
      <formula>50%</formula>
      <formula>74.99999%</formula>
    </cfRule>
    <cfRule type="cellIs" dxfId="1230" priority="73" operator="between">
      <formula>0</formula>
      <formula>24.999999%</formula>
    </cfRule>
    <cfRule type="cellIs" dxfId="1229" priority="74" operator="between">
      <formula>25%</formula>
      <formula>49.99999%</formula>
    </cfRule>
  </conditionalFormatting>
  <conditionalFormatting sqref="O12">
    <cfRule type="iconSet" priority="69">
      <iconSet iconSet="5Rating">
        <cfvo type="percent" val="0"/>
        <cfvo type="num" val="1"/>
        <cfvo type="num" val="1.5"/>
        <cfvo type="num" val="2.5"/>
        <cfvo type="num" val="3.5"/>
      </iconSet>
    </cfRule>
  </conditionalFormatting>
  <conditionalFormatting sqref="P25">
    <cfRule type="cellIs" dxfId="1228" priority="64" operator="between">
      <formula>0.95</formula>
      <formula>1</formula>
    </cfRule>
    <cfRule type="cellIs" dxfId="1227" priority="65" operator="between">
      <formula>0.75</formula>
      <formula>0.9499999</formula>
    </cfRule>
    <cfRule type="cellIs" dxfId="1226" priority="66" operator="between">
      <formula>50%</formula>
      <formula>74.99999%</formula>
    </cfRule>
    <cfRule type="cellIs" dxfId="1225" priority="67" operator="between">
      <formula>0</formula>
      <formula>24.999999%</formula>
    </cfRule>
    <cfRule type="cellIs" dxfId="1224" priority="68" operator="between">
      <formula>25%</formula>
      <formula>49.99999%</formula>
    </cfRule>
  </conditionalFormatting>
  <conditionalFormatting sqref="O25">
    <cfRule type="iconSet" priority="63">
      <iconSet iconSet="5Rating">
        <cfvo type="percent" val="0"/>
        <cfvo type="num" val="1"/>
        <cfvo type="num" val="1.5"/>
        <cfvo type="num" val="2.5"/>
        <cfvo type="num" val="3.5"/>
      </iconSet>
    </cfRule>
  </conditionalFormatting>
  <conditionalFormatting sqref="P37">
    <cfRule type="cellIs" dxfId="1223" priority="58" operator="between">
      <formula>0.95</formula>
      <formula>1</formula>
    </cfRule>
    <cfRule type="cellIs" dxfId="1222" priority="59" operator="between">
      <formula>0.75</formula>
      <formula>0.9499999</formula>
    </cfRule>
    <cfRule type="cellIs" dxfId="1221" priority="60" operator="between">
      <formula>50%</formula>
      <formula>74.99999%</formula>
    </cfRule>
    <cfRule type="cellIs" dxfId="1220" priority="61" operator="between">
      <formula>0</formula>
      <formula>24.999999%</formula>
    </cfRule>
    <cfRule type="cellIs" dxfId="1219" priority="62" operator="between">
      <formula>25%</formula>
      <formula>49.99999%</formula>
    </cfRule>
  </conditionalFormatting>
  <conditionalFormatting sqref="O37">
    <cfRule type="iconSet" priority="57">
      <iconSet iconSet="5Rating">
        <cfvo type="percent" val="0"/>
        <cfvo type="num" val="1"/>
        <cfvo type="num" val="1.5"/>
        <cfvo type="num" val="2.5"/>
        <cfvo type="num" val="3.5"/>
      </iconSet>
    </cfRule>
  </conditionalFormatting>
  <conditionalFormatting sqref="P49">
    <cfRule type="cellIs" dxfId="1218" priority="52" operator="between">
      <formula>0.95</formula>
      <formula>1</formula>
    </cfRule>
    <cfRule type="cellIs" dxfId="1217" priority="53" operator="between">
      <formula>0.75</formula>
      <formula>0.9499999</formula>
    </cfRule>
    <cfRule type="cellIs" dxfId="1216" priority="54" operator="between">
      <formula>50%</formula>
      <formula>74.99999%</formula>
    </cfRule>
    <cfRule type="cellIs" dxfId="1215" priority="55" operator="between">
      <formula>0</formula>
      <formula>24.999999%</formula>
    </cfRule>
    <cfRule type="cellIs" dxfId="1214" priority="56" operator="between">
      <formula>25%</formula>
      <formula>49.99999%</formula>
    </cfRule>
  </conditionalFormatting>
  <conditionalFormatting sqref="O49">
    <cfRule type="iconSet" priority="51">
      <iconSet iconSet="5Rating">
        <cfvo type="percent" val="0"/>
        <cfvo type="num" val="1"/>
        <cfvo type="num" val="1.5"/>
        <cfvo type="num" val="2.5"/>
        <cfvo type="num" val="3.5"/>
      </iconSet>
    </cfRule>
  </conditionalFormatting>
  <conditionalFormatting sqref="H8">
    <cfRule type="cellIs" dxfId="1213" priority="36" operator="between">
      <formula>0.95</formula>
      <formula>1</formula>
    </cfRule>
    <cfRule type="cellIs" dxfId="1212" priority="37" operator="between">
      <formula>0.75</formula>
      <formula>0.9499999</formula>
    </cfRule>
    <cfRule type="cellIs" dxfId="1211" priority="38" operator="between">
      <formula>50%</formula>
      <formula>74.99999%</formula>
    </cfRule>
    <cfRule type="cellIs" dxfId="1210" priority="39" operator="between">
      <formula>0</formula>
      <formula>24.999999%</formula>
    </cfRule>
    <cfRule type="cellIs" dxfId="1209" priority="40" operator="between">
      <formula>25%</formula>
      <formula>49.99999%</formula>
    </cfRule>
  </conditionalFormatting>
  <conditionalFormatting sqref="H3:H6">
    <cfRule type="cellIs" dxfId="1208" priority="41" operator="between">
      <formula>0.95</formula>
      <formula>1</formula>
    </cfRule>
    <cfRule type="cellIs" dxfId="1207" priority="42" operator="between">
      <formula>0.75</formula>
      <formula>0.9499999</formula>
    </cfRule>
    <cfRule type="cellIs" dxfId="1206" priority="43" operator="between">
      <formula>50%</formula>
      <formula>74.99999%</formula>
    </cfRule>
    <cfRule type="cellIs" dxfId="1205" priority="44" operator="between">
      <formula>0</formula>
      <formula>24.999999%</formula>
    </cfRule>
    <cfRule type="cellIs" dxfId="1204" priority="45" operator="between">
      <formula>25%</formula>
      <formula>49.99999%</formula>
    </cfRule>
  </conditionalFormatting>
  <conditionalFormatting sqref="K14">
    <cfRule type="cellIs" dxfId="1203" priority="30" operator="equal">
      <formula>0%</formula>
    </cfRule>
    <cfRule type="cellIs" dxfId="1202" priority="31" operator="equal">
      <formula>25%</formula>
    </cfRule>
    <cfRule type="cellIs" dxfId="1201" priority="32" operator="equal">
      <formula>50%</formula>
    </cfRule>
    <cfRule type="cellIs" dxfId="1200" priority="33" operator="equal">
      <formula>75%</formula>
    </cfRule>
    <cfRule type="cellIs" dxfId="1199" priority="34" operator="equal">
      <formula>90%</formula>
    </cfRule>
    <cfRule type="cellIs" dxfId="1198" priority="35" operator="equal">
      <formula>100%</formula>
    </cfRule>
  </conditionalFormatting>
  <conditionalFormatting sqref="E20">
    <cfRule type="iconSet" priority="23">
      <iconSet iconSet="3Symbols2" showValue="0">
        <cfvo type="percent" val="0"/>
        <cfvo type="num" val="1"/>
        <cfvo type="num" val="2"/>
      </iconSet>
    </cfRule>
  </conditionalFormatting>
  <conditionalFormatting sqref="E32">
    <cfRule type="iconSet" priority="22">
      <iconSet iconSet="3Symbols2" showValue="0">
        <cfvo type="percent" val="0"/>
        <cfvo type="num" val="1"/>
        <cfvo type="num" val="2"/>
      </iconSet>
    </cfRule>
  </conditionalFormatting>
  <conditionalFormatting sqref="E33">
    <cfRule type="iconSet" priority="21">
      <iconSet iconSet="3Symbols2" showValue="0">
        <cfvo type="percent" val="0"/>
        <cfvo type="num" val="1"/>
        <cfvo type="num" val="2"/>
      </iconSet>
    </cfRule>
  </conditionalFormatting>
  <conditionalFormatting sqref="E57">
    <cfRule type="iconSet" priority="20">
      <iconSet iconSet="3Symbols2" showValue="0">
        <cfvo type="percent" val="0"/>
        <cfvo type="num" val="1"/>
        <cfvo type="num" val="2"/>
      </iconSet>
    </cfRule>
  </conditionalFormatting>
  <conditionalFormatting sqref="E58">
    <cfRule type="iconSet" priority="19">
      <iconSet iconSet="3Symbols2" showValue="0">
        <cfvo type="percent" val="0"/>
        <cfvo type="num" val="1"/>
        <cfvo type="num" val="2"/>
      </iconSet>
    </cfRule>
  </conditionalFormatting>
  <conditionalFormatting sqref="K29">
    <cfRule type="cellIs" dxfId="1197" priority="13" operator="equal">
      <formula>0%</formula>
    </cfRule>
    <cfRule type="cellIs" dxfId="1196" priority="14" operator="equal">
      <formula>25%</formula>
    </cfRule>
    <cfRule type="cellIs" dxfId="1195" priority="15" operator="equal">
      <formula>50%</formula>
    </cfRule>
    <cfRule type="cellIs" dxfId="1194" priority="16" operator="equal">
      <formula>75%</formula>
    </cfRule>
    <cfRule type="cellIs" dxfId="1193" priority="17" operator="equal">
      <formula>90%</formula>
    </cfRule>
    <cfRule type="cellIs" dxfId="1192" priority="18" operator="equal">
      <formula>100%</formula>
    </cfRule>
  </conditionalFormatting>
  <conditionalFormatting sqref="E21">
    <cfRule type="iconSet" priority="12">
      <iconSet iconSet="3Symbols2" showValue="0">
        <cfvo type="percent" val="0"/>
        <cfvo type="num" val="1"/>
        <cfvo type="num" val="2"/>
      </iconSet>
    </cfRule>
  </conditionalFormatting>
  <conditionalFormatting sqref="E43">
    <cfRule type="iconSet" priority="9">
      <iconSet iconSet="3Symbols2" showValue="0">
        <cfvo type="percent" val="0"/>
        <cfvo type="num" val="1"/>
        <cfvo type="num" val="2"/>
      </iconSet>
    </cfRule>
  </conditionalFormatting>
  <conditionalFormatting sqref="E44">
    <cfRule type="iconSet" priority="8">
      <iconSet iconSet="3Symbols2" showValue="0">
        <cfvo type="percent" val="0"/>
        <cfvo type="num" val="1"/>
        <cfvo type="num" val="2"/>
      </iconSet>
    </cfRule>
  </conditionalFormatting>
  <conditionalFormatting sqref="E45">
    <cfRule type="iconSet" priority="7">
      <iconSet iconSet="3Symbols2" showValue="0">
        <cfvo type="percent" val="0"/>
        <cfvo type="num" val="1"/>
        <cfvo type="num" val="2"/>
      </iconSet>
    </cfRule>
  </conditionalFormatting>
  <conditionalFormatting sqref="E59">
    <cfRule type="iconSet" priority="5">
      <iconSet iconSet="3Symbols2" showValue="0">
        <cfvo type="percent" val="0"/>
        <cfvo type="num" val="1"/>
        <cfvo type="num" val="2"/>
      </iconSet>
    </cfRule>
  </conditionalFormatting>
  <conditionalFormatting sqref="E60">
    <cfRule type="iconSet" priority="4">
      <iconSet iconSet="3Symbols2" showValue="0">
        <cfvo type="percent" val="0"/>
        <cfvo type="num" val="1"/>
        <cfvo type="num" val="2"/>
      </iconSet>
    </cfRule>
  </conditionalFormatting>
  <conditionalFormatting sqref="E46">
    <cfRule type="iconSet" priority="3">
      <iconSet iconSet="3Symbols2" showValue="0">
        <cfvo type="percent" val="0"/>
        <cfvo type="num" val="1"/>
        <cfvo type="num" val="2"/>
      </iconSet>
    </cfRule>
  </conditionalFormatting>
  <conditionalFormatting sqref="E34">
    <cfRule type="iconSet" priority="2">
      <iconSet iconSet="3Symbols2" showValue="0">
        <cfvo type="percent" val="0"/>
        <cfvo type="num" val="1"/>
        <cfvo type="num" val="2"/>
      </iconSet>
    </cfRule>
  </conditionalFormatting>
  <conditionalFormatting sqref="E22">
    <cfRule type="iconSet" priority="1">
      <iconSet iconSet="3Symbols2" showValue="0">
        <cfvo type="percent" val="0"/>
        <cfvo type="num" val="1"/>
        <cfvo type="num" val="2"/>
      </iconSet>
    </cfRule>
  </conditionalFormatting>
  <dataValidations count="1">
    <dataValidation allowBlank="1" showInputMessage="1" showErrorMessage="1" promptTitle="Otros documentos" prompt="Indicar el nombre del documento o evidencia_x000d_" sqref="B21:D22 B34:D34 B59:D60 B43:D46"/>
  </dataValidations>
  <hyperlinks>
    <hyperlink ref="E27" location="Glosario!B45" display="?"/>
    <hyperlink ref="F27" location="Glosario!B45" display="Glosario!B45"/>
    <hyperlink ref="E51" location="Glosario!B49" display="?"/>
    <hyperlink ref="F51" location="Glosario!B49" display="Glosario!B49"/>
    <hyperlink ref="E53" location="Glosario!B62" display="?"/>
    <hyperlink ref="F53" location="Glosario!B62" display="Glosario!B62"/>
    <hyperlink ref="J14" location="Referencia!j5" display="+"/>
    <hyperlink ref="J15" location="Referencia!j15" display="+"/>
    <hyperlink ref="J16" location="Referencia!j25" display="+"/>
    <hyperlink ref="J27" location="Referencia!j35" display="+"/>
    <hyperlink ref="J28" location="Referencia!j45" display="+"/>
    <hyperlink ref="J29" location="Referencia!j55" display="+"/>
    <hyperlink ref="J39" location="Referencia!j65" display="+"/>
    <hyperlink ref="J40" location="Referencia!j75" display="+"/>
    <hyperlink ref="J41" location="Referencia!j85" display="+"/>
    <hyperlink ref="J51" location="Referencia!j96" display="+"/>
    <hyperlink ref="J52" location="Referencia!j106" display="+"/>
    <hyperlink ref="J53" location="Referencia!j116" display="+"/>
    <hyperlink ref="J54" location="Referencia!j126" display="+"/>
  </hyperlinks>
  <printOptions horizontalCentered="1" verticalCentered="1"/>
  <pageMargins left="0.24000000000000002" right="0.24000000000000002" top="0.75000000000000011" bottom="0.75000000000000011" header="0.31" footer="0.31"/>
  <pageSetup scale="56" fitToWidth="0" fitToHeight="0" orientation="landscape" horizontalDpi="4294967295" verticalDpi="4294967295"/>
  <headerFooter>
    <oddHeader>&amp;L&amp;"Calibri,Normal"&amp;K000000&amp;D&amp;R&amp;"Calibri,Normal"&amp;K000000Eje de Gestión de Programas</oddHeader>
    <oddFooter>&amp;L&amp;"Calibri,Normal"&amp;K000000Nombre de la Organización&amp;C&amp;"Calibri,Normal"&amp;K000000&amp;P/&amp;N&amp;R&amp;"Calibri,Normal"&amp;K000000Versión 1.0</oddFooter>
  </headerFooter>
  <rowBreaks count="3" manualBreakCount="3">
    <brk id="22" min="1" max="16" man="1"/>
    <brk id="34" min="1" max="16" man="1"/>
    <brk id="46" min="1" max="16" man="1"/>
  </rowBreaks>
  <drawing r:id="rId1"/>
  <extLst>
    <ext xmlns:x14="http://schemas.microsoft.com/office/spreadsheetml/2009/9/main" uri="{CCE6A557-97BC-4b89-ADB6-D9C93CAAB3DF}">
      <x14:dataValidations xmlns:xm="http://schemas.microsoft.com/office/excel/2006/main" count="14">
        <x14:dataValidation type="list" allowBlank="1" showInputMessage="1" showErrorMessage="1">
          <x14:formula1>
            <xm:f>Referencia!$K$5:$K$9</xm:f>
          </x14:formula1>
          <xm:sqref>G14:I14</xm:sqref>
        </x14:dataValidation>
        <x14:dataValidation type="list" allowBlank="1" showInputMessage="1" showErrorMessage="1">
          <x14:formula1>
            <xm:f>Referencia!$K$25:$K$29</xm:f>
          </x14:formula1>
          <xm:sqref>G16:I16</xm:sqref>
        </x14:dataValidation>
        <x14:dataValidation type="list" allowBlank="1" showInputMessage="1" showErrorMessage="1">
          <x14:formula1>
            <xm:f>Referencia!$K$45:$K$49</xm:f>
          </x14:formula1>
          <xm:sqref>G28:I28</xm:sqref>
        </x14:dataValidation>
        <x14:dataValidation type="list" allowBlank="1" showInputMessage="1" showErrorMessage="1">
          <x14:formula1>
            <xm:f>Referencia!$K$55:$K$59</xm:f>
          </x14:formula1>
          <xm:sqref>G29:I29</xm:sqref>
        </x14:dataValidation>
        <x14:dataValidation type="list" allowBlank="1" showInputMessage="1" showErrorMessage="1">
          <x14:formula1>
            <xm:f>Referencia!$K$75:$K$79</xm:f>
          </x14:formula1>
          <xm:sqref>G40:I40</xm:sqref>
        </x14:dataValidation>
        <x14:dataValidation type="list" allowBlank="1" showInputMessage="1" showErrorMessage="1">
          <x14:formula1>
            <xm:f>Referencia!$K$85:$K$90</xm:f>
          </x14:formula1>
          <xm:sqref>G41:I41</xm:sqref>
        </x14:dataValidation>
        <x14:dataValidation type="list" allowBlank="1" showInputMessage="1" showErrorMessage="1">
          <x14:formula1>
            <xm:f>Referencia!$K$96:$K$100</xm:f>
          </x14:formula1>
          <xm:sqref>G51:I51</xm:sqref>
        </x14:dataValidation>
        <x14:dataValidation type="list" allowBlank="1" showInputMessage="1" showErrorMessage="1">
          <x14:formula1>
            <xm:f>Referencia!$K$106:$K$110</xm:f>
          </x14:formula1>
          <xm:sqref>G52:I52</xm:sqref>
        </x14:dataValidation>
        <x14:dataValidation type="list" allowBlank="1" showInputMessage="1" showErrorMessage="1">
          <x14:formula1>
            <xm:f>Referencia!$K$116:$K$120</xm:f>
          </x14:formula1>
          <xm:sqref>G53:I53</xm:sqref>
        </x14:dataValidation>
        <x14:dataValidation type="list" allowBlank="1" showInputMessage="1" showErrorMessage="1">
          <x14:formula1>
            <xm:f>Referencia!$K$126:$K$130</xm:f>
          </x14:formula1>
          <xm:sqref>G54:I54</xm:sqref>
        </x14:dataValidation>
        <x14:dataValidation type="list" allowBlank="1" showInputMessage="1" showErrorMessage="1">
          <x14:formula1>
            <xm:f>Referencia!$K$15:$K$19</xm:f>
          </x14:formula1>
          <xm:sqref>G15:I15</xm:sqref>
        </x14:dataValidation>
        <x14:dataValidation type="list" allowBlank="1" showInputMessage="1" showErrorMessage="1">
          <x14:formula1>
            <xm:f>Referencia!$K$35:$K$39</xm:f>
          </x14:formula1>
          <xm:sqref>G27:I27</xm:sqref>
        </x14:dataValidation>
        <x14:dataValidation type="list" allowBlank="1" showInputMessage="1" showErrorMessage="1">
          <x14:formula1>
            <xm:f>Referencia!$K$65:$K$69</xm:f>
          </x14:formula1>
          <xm:sqref>G39:I39</xm:sqref>
        </x14:dataValidation>
        <x14:dataValidation type="list" allowBlank="1" showInputMessage="1" showErrorMessage="1" prompt="Indicar el número que corresponda de acuerdo a los siguientes criterios:_x000d_1 = Se cuenta con algo básico_x000d_2 = Sí se cuenta con el documento">
          <x14:formula1>
            <xm:f>Referencia!$BX$6:$BX$7</xm:f>
          </x14:formula1>
          <xm:sqref>E34 E21:E22 E59:E60 E43:E46</xm:sqref>
        </x14:dataValidation>
      </x14:dataValidations>
    </ext>
    <ext xmlns:mx="http://schemas.microsoft.com/office/mac/excel/2008/main" uri="{64002731-A6B0-56B0-2670-7721B7C09600}">
      <mx:PLV Mode="0" OnePage="0" WScale="0"/>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9">
    <tabColor theme="4" tint="0.39997558519241921"/>
  </sheetPr>
  <dimension ref="B1:AB121"/>
  <sheetViews>
    <sheetView topLeftCell="B1" workbookViewId="0"/>
  </sheetViews>
  <sheetFormatPr baseColWidth="10" defaultColWidth="9.42578125" defaultRowHeight="15"/>
  <cols>
    <col min="1" max="1" width="1.85546875" style="151" customWidth="1"/>
    <col min="2" max="2" width="7.85546875" style="151" customWidth="1"/>
    <col min="3" max="3" width="12.85546875" style="151" customWidth="1"/>
    <col min="4" max="4" width="17.85546875" style="151" customWidth="1"/>
    <col min="5" max="5" width="3.85546875" style="151" customWidth="1"/>
    <col min="6" max="6" width="1" style="151" customWidth="1"/>
    <col min="7" max="8" width="7.85546875" style="151" customWidth="1"/>
    <col min="9" max="9" width="16.85546875" style="151" customWidth="1"/>
    <col min="10" max="10" width="2.85546875" style="151" customWidth="1"/>
    <col min="11" max="11" width="7.85546875" style="151" customWidth="1"/>
    <col min="12" max="12" width="39.85546875" style="151" customWidth="1"/>
    <col min="13" max="13" width="18.85546875" style="151" customWidth="1"/>
    <col min="14" max="14" width="21.85546875" style="151" customWidth="1"/>
    <col min="15" max="15" width="18.85546875" style="151" customWidth="1"/>
    <col min="16" max="16" width="14.85546875" style="151" customWidth="1"/>
    <col min="17" max="17" width="4.85546875" style="3" customWidth="1"/>
    <col min="18" max="18" width="1.85546875" style="151" customWidth="1"/>
    <col min="19" max="19" width="9.85546875" style="212" hidden="1" customWidth="1"/>
    <col min="20" max="23" width="7.85546875" style="212" hidden="1" customWidth="1"/>
    <col min="24" max="25" width="7.85546875" style="201" hidden="1" customWidth="1"/>
    <col min="26" max="31" width="9.42578125" style="151" customWidth="1"/>
    <col min="32" max="16384" width="9.42578125" style="151"/>
  </cols>
  <sheetData>
    <row r="1" spans="2:28" ht="39" customHeight="1">
      <c r="B1" s="919" t="s">
        <v>338</v>
      </c>
      <c r="C1" s="920"/>
      <c r="D1" s="920"/>
      <c r="E1" s="920"/>
      <c r="F1" s="920"/>
      <c r="G1" s="920"/>
      <c r="H1" s="920"/>
      <c r="I1" s="920"/>
      <c r="J1" s="920"/>
      <c r="K1" s="920"/>
      <c r="L1" s="920"/>
      <c r="M1" s="920"/>
      <c r="N1" s="920"/>
      <c r="O1" s="920"/>
      <c r="P1" s="920"/>
      <c r="Q1" s="921"/>
      <c r="S1" s="200"/>
      <c r="T1" s="200"/>
      <c r="U1" s="200"/>
      <c r="V1" s="200"/>
      <c r="W1" s="200"/>
    </row>
    <row r="2" spans="2:28" s="150" customFormat="1" ht="77.099999999999994" customHeight="1" thickBot="1">
      <c r="B2" s="847"/>
      <c r="C2" s="894" t="s">
        <v>210</v>
      </c>
      <c r="D2" s="894"/>
      <c r="E2" s="894"/>
      <c r="F2" s="628"/>
      <c r="G2" s="324" t="s">
        <v>211</v>
      </c>
      <c r="H2" s="324" t="s">
        <v>212</v>
      </c>
      <c r="I2" s="12"/>
      <c r="J2" s="12"/>
      <c r="K2" s="12"/>
      <c r="L2" s="12"/>
      <c r="M2" s="12"/>
      <c r="N2" s="12"/>
      <c r="O2" s="7"/>
      <c r="P2" s="7"/>
      <c r="Q2" s="47"/>
      <c r="R2" s="151"/>
      <c r="S2" s="189" t="s">
        <v>177</v>
      </c>
      <c r="T2" s="928" t="s">
        <v>178</v>
      </c>
      <c r="U2" s="929"/>
      <c r="V2" s="930" t="s">
        <v>179</v>
      </c>
      <c r="W2" s="931"/>
      <c r="X2" s="931"/>
      <c r="Y2" s="931"/>
      <c r="Z2" s="171"/>
      <c r="AA2" s="171"/>
    </row>
    <row r="3" spans="2:28" s="150" customFormat="1" ht="29.1" customHeight="1" thickTop="1">
      <c r="B3" s="848"/>
      <c r="C3" s="741" t="str">
        <f>B11</f>
        <v>Procesos fundamentales</v>
      </c>
      <c r="D3" s="741"/>
      <c r="E3" s="741"/>
      <c r="F3" s="612"/>
      <c r="G3" s="30" t="e">
        <f>O12</f>
        <v>#N/A</v>
      </c>
      <c r="H3" s="33" t="e">
        <f>P12</f>
        <v>#N/A</v>
      </c>
      <c r="I3" s="51">
        <v>1</v>
      </c>
      <c r="J3" s="51"/>
      <c r="K3" s="18"/>
      <c r="L3" s="612"/>
      <c r="M3" s="612"/>
      <c r="N3" s="612"/>
      <c r="O3" s="611"/>
      <c r="P3" s="611"/>
      <c r="Q3" s="617"/>
      <c r="R3" s="151"/>
      <c r="S3" s="202">
        <v>0.4</v>
      </c>
      <c r="T3" s="973">
        <v>4</v>
      </c>
      <c r="U3" s="203">
        <f>T3*S3</f>
        <v>1.6</v>
      </c>
      <c r="V3" s="971" t="e">
        <f>SUM(W3:W6)</f>
        <v>#N/A</v>
      </c>
      <c r="W3" s="204" t="e">
        <f>U3*(AVERAGE(H3))</f>
        <v>#N/A</v>
      </c>
      <c r="X3" s="969" t="e">
        <f>SUM(Y3:Y7)</f>
        <v>#N/A</v>
      </c>
      <c r="Y3" s="190" t="e">
        <f>H3*S3</f>
        <v>#N/A</v>
      </c>
      <c r="Z3" s="171"/>
      <c r="AA3" s="171"/>
    </row>
    <row r="4" spans="2:28" s="150" customFormat="1" ht="29.1" customHeight="1">
      <c r="B4" s="848"/>
      <c r="C4" s="741" t="str">
        <f>B27</f>
        <v>Procesos administrativos</v>
      </c>
      <c r="D4" s="741"/>
      <c r="E4" s="741"/>
      <c r="F4" s="612"/>
      <c r="G4" s="30" t="e">
        <f>O28</f>
        <v>#N/A</v>
      </c>
      <c r="H4" s="33" t="e">
        <f>P28</f>
        <v>#N/A</v>
      </c>
      <c r="I4" s="51">
        <v>1</v>
      </c>
      <c r="J4" s="51"/>
      <c r="K4" s="18"/>
      <c r="L4" s="612"/>
      <c r="M4" s="612"/>
      <c r="N4" s="612"/>
      <c r="O4" s="183"/>
      <c r="P4" s="183"/>
      <c r="Q4" s="184"/>
      <c r="R4" s="151"/>
      <c r="S4" s="202">
        <v>0.1</v>
      </c>
      <c r="T4" s="974"/>
      <c r="U4" s="203">
        <f>T3*S4</f>
        <v>0.4</v>
      </c>
      <c r="V4" s="972"/>
      <c r="W4" s="204" t="e">
        <f>U4*(AVERAGE(H4))</f>
        <v>#N/A</v>
      </c>
      <c r="X4" s="970"/>
      <c r="Y4" s="190" t="e">
        <f>H4*S4</f>
        <v>#N/A</v>
      </c>
      <c r="Z4" s="171"/>
      <c r="AA4" s="171"/>
    </row>
    <row r="5" spans="2:28" s="150" customFormat="1" ht="29.1" customHeight="1">
      <c r="B5" s="848"/>
      <c r="C5" s="741" t="str">
        <f>B40</f>
        <v>Indicadores</v>
      </c>
      <c r="D5" s="741"/>
      <c r="E5" s="741"/>
      <c r="F5" s="612"/>
      <c r="G5" s="30">
        <f>O41</f>
        <v>0</v>
      </c>
      <c r="H5" s="33">
        <f>P41</f>
        <v>0</v>
      </c>
      <c r="I5" s="51">
        <v>1</v>
      </c>
      <c r="J5" s="51"/>
      <c r="K5" s="18"/>
      <c r="L5" s="612"/>
      <c r="M5" s="612"/>
      <c r="N5" s="612"/>
      <c r="O5" s="183"/>
      <c r="P5" s="183"/>
      <c r="Q5" s="184"/>
      <c r="R5" s="151"/>
      <c r="S5" s="202">
        <v>0.25</v>
      </c>
      <c r="T5" s="974"/>
      <c r="U5" s="203">
        <f>T3*S5</f>
        <v>1</v>
      </c>
      <c r="V5" s="972"/>
      <c r="W5" s="204">
        <f>U5*(AVERAGE(H5))</f>
        <v>0</v>
      </c>
      <c r="X5" s="970"/>
      <c r="Y5" s="190">
        <f>H5*S5</f>
        <v>0</v>
      </c>
      <c r="Z5" s="171"/>
      <c r="AA5" s="171"/>
    </row>
    <row r="6" spans="2:28" s="150" customFormat="1" ht="29.1" customHeight="1">
      <c r="B6" s="848"/>
      <c r="C6" s="741" t="str">
        <f>B55</f>
        <v>Mejora Continua</v>
      </c>
      <c r="D6" s="741"/>
      <c r="E6" s="741"/>
      <c r="F6" s="612"/>
      <c r="G6" s="30">
        <f>O56</f>
        <v>0</v>
      </c>
      <c r="H6" s="33">
        <f>P56</f>
        <v>0</v>
      </c>
      <c r="I6" s="51">
        <v>1</v>
      </c>
      <c r="J6" s="51"/>
      <c r="K6" s="18"/>
      <c r="L6" s="612"/>
      <c r="M6" s="612"/>
      <c r="N6" s="612"/>
      <c r="O6" s="183"/>
      <c r="P6" s="183"/>
      <c r="Q6" s="184"/>
      <c r="R6" s="151"/>
      <c r="S6" s="202">
        <v>0.25</v>
      </c>
      <c r="T6" s="974"/>
      <c r="U6" s="203">
        <f>T3*S6</f>
        <v>1</v>
      </c>
      <c r="V6" s="972"/>
      <c r="W6" s="204">
        <f>U6*(AVERAGE(H6))</f>
        <v>0</v>
      </c>
      <c r="X6" s="970"/>
      <c r="Y6" s="190">
        <f>H6*S6</f>
        <v>0</v>
      </c>
      <c r="Z6" s="171"/>
      <c r="AA6" s="171"/>
    </row>
    <row r="7" spans="2:28" s="150" customFormat="1" ht="6" customHeight="1">
      <c r="B7" s="848"/>
      <c r="C7" s="633"/>
      <c r="D7" s="633"/>
      <c r="E7" s="633"/>
      <c r="F7" s="612"/>
      <c r="G7" s="612"/>
      <c r="H7" s="612"/>
      <c r="I7" s="612"/>
      <c r="J7" s="612"/>
      <c r="K7" s="612"/>
      <c r="L7" s="612"/>
      <c r="M7" s="612"/>
      <c r="N7" s="612"/>
      <c r="O7" s="183"/>
      <c r="P7" s="183"/>
      <c r="Q7" s="184"/>
      <c r="R7" s="151"/>
      <c r="S7" s="205"/>
      <c r="T7" s="205"/>
      <c r="U7" s="205"/>
      <c r="V7" s="205"/>
      <c r="W7" s="205"/>
      <c r="X7" s="206"/>
      <c r="Y7" s="206"/>
      <c r="Z7" s="171"/>
      <c r="AA7" s="171"/>
    </row>
    <row r="8" spans="2:28" s="150" customFormat="1" ht="21" customHeight="1">
      <c r="B8" s="848"/>
      <c r="C8" s="895" t="s">
        <v>213</v>
      </c>
      <c r="D8" s="895"/>
      <c r="E8" s="895"/>
      <c r="F8" s="23"/>
      <c r="G8" s="15" t="e">
        <f>H8*4</f>
        <v>#N/A</v>
      </c>
      <c r="H8" s="35" t="e">
        <f>X3</f>
        <v>#N/A</v>
      </c>
      <c r="I8" s="19"/>
      <c r="J8" s="19"/>
      <c r="K8" s="19"/>
      <c r="L8" s="612"/>
      <c r="M8" s="612"/>
      <c r="N8" s="612"/>
      <c r="O8" s="611"/>
      <c r="P8" s="611"/>
      <c r="Q8" s="617"/>
      <c r="R8" s="151"/>
      <c r="S8" s="207">
        <f>SUM(S3:S6)</f>
        <v>1</v>
      </c>
      <c r="T8" s="208"/>
      <c r="U8" s="209">
        <f>SUM(U3:U5)</f>
        <v>3</v>
      </c>
      <c r="V8" s="210"/>
      <c r="W8" s="211" t="e">
        <f>SUM(W3:W5)</f>
        <v>#N/A</v>
      </c>
      <c r="X8" s="206"/>
      <c r="Y8" s="206"/>
      <c r="Z8" s="171"/>
      <c r="AA8" s="171"/>
    </row>
    <row r="9" spans="2:28" s="150" customFormat="1" ht="21.95" customHeight="1">
      <c r="B9" s="848"/>
      <c r="C9" s="24"/>
      <c r="D9" s="24"/>
      <c r="E9" s="24"/>
      <c r="F9" s="24"/>
      <c r="G9" s="612"/>
      <c r="H9" s="22"/>
      <c r="I9" s="22"/>
      <c r="J9" s="22"/>
      <c r="K9" s="22"/>
      <c r="L9" s="612"/>
      <c r="M9" s="612"/>
      <c r="N9" s="612"/>
      <c r="O9" s="611"/>
      <c r="P9" s="611"/>
      <c r="Q9" s="617"/>
      <c r="R9" s="151"/>
      <c r="S9" s="212"/>
      <c r="T9" s="212"/>
      <c r="U9" s="212"/>
      <c r="V9" s="212"/>
      <c r="W9" s="212"/>
      <c r="X9" s="213"/>
      <c r="Y9" s="213"/>
      <c r="Z9" s="171"/>
      <c r="AA9" s="171"/>
    </row>
    <row r="10" spans="2:28" s="150" customFormat="1" ht="44.1" customHeight="1" thickBot="1">
      <c r="B10" s="849"/>
      <c r="C10" s="24"/>
      <c r="D10" s="24"/>
      <c r="E10" s="24"/>
      <c r="F10" s="24"/>
      <c r="G10" s="612"/>
      <c r="H10" s="22"/>
      <c r="I10" s="612"/>
      <c r="J10" s="612"/>
      <c r="K10" s="612"/>
      <c r="L10" s="612"/>
      <c r="M10" s="612"/>
      <c r="N10" s="612"/>
      <c r="O10" s="611"/>
      <c r="P10" s="611"/>
      <c r="Q10" s="617"/>
      <c r="R10" s="151"/>
      <c r="S10" s="212"/>
      <c r="T10" s="212"/>
      <c r="U10" s="212"/>
      <c r="V10" s="212"/>
      <c r="W10" s="212"/>
      <c r="X10" s="213"/>
      <c r="Y10" s="213"/>
      <c r="Z10" s="171"/>
      <c r="AA10" s="171"/>
      <c r="AB10" s="171"/>
    </row>
    <row r="11" spans="2:28" ht="30" customHeight="1">
      <c r="B11" s="950" t="s">
        <v>339</v>
      </c>
      <c r="C11" s="951"/>
      <c r="D11" s="951"/>
      <c r="E11" s="952"/>
      <c r="F11" s="952"/>
      <c r="G11" s="952"/>
      <c r="H11" s="952"/>
      <c r="I11" s="952"/>
      <c r="J11" s="952"/>
      <c r="K11" s="952"/>
      <c r="L11" s="952"/>
      <c r="M11" s="952"/>
      <c r="N11" s="952"/>
      <c r="O11" s="49" t="s">
        <v>215</v>
      </c>
      <c r="P11" s="845" t="s">
        <v>216</v>
      </c>
      <c r="Q11" s="846"/>
      <c r="X11" s="212"/>
    </row>
    <row r="12" spans="2:28" ht="24.95" customHeight="1">
      <c r="B12" s="953"/>
      <c r="C12" s="954"/>
      <c r="D12" s="954"/>
      <c r="E12" s="955"/>
      <c r="F12" s="955"/>
      <c r="G12" s="955"/>
      <c r="H12" s="955"/>
      <c r="I12" s="955"/>
      <c r="J12" s="955"/>
      <c r="K12" s="955"/>
      <c r="L12" s="955"/>
      <c r="M12" s="955"/>
      <c r="N12" s="955"/>
      <c r="O12" s="48" t="e">
        <f>P12*4</f>
        <v>#N/A</v>
      </c>
      <c r="P12" s="843" t="e">
        <f>X14</f>
        <v>#N/A</v>
      </c>
      <c r="Q12" s="844"/>
      <c r="X12" s="212"/>
    </row>
    <row r="13" spans="2:28" ht="29.1" customHeight="1">
      <c r="B13" s="806" t="s">
        <v>217</v>
      </c>
      <c r="C13" s="807"/>
      <c r="D13" s="807"/>
      <c r="E13" s="808"/>
      <c r="F13" s="808"/>
      <c r="G13" s="808" t="s">
        <v>218</v>
      </c>
      <c r="H13" s="808"/>
      <c r="I13" s="808"/>
      <c r="J13" s="808"/>
      <c r="K13" s="808"/>
      <c r="L13" s="808" t="s">
        <v>219</v>
      </c>
      <c r="M13" s="808"/>
      <c r="N13" s="808" t="s">
        <v>220</v>
      </c>
      <c r="O13" s="808"/>
      <c r="P13" s="850"/>
      <c r="Q13" s="867"/>
      <c r="R13" s="984"/>
      <c r="S13" s="189" t="s">
        <v>177</v>
      </c>
      <c r="T13" s="928" t="s">
        <v>178</v>
      </c>
      <c r="U13" s="929"/>
      <c r="V13" s="930" t="s">
        <v>179</v>
      </c>
      <c r="W13" s="931"/>
      <c r="X13" s="931"/>
      <c r="Y13" s="931"/>
    </row>
    <row r="14" spans="2:28" ht="65.099999999999994" customHeight="1">
      <c r="B14" s="804" t="s">
        <v>340</v>
      </c>
      <c r="C14" s="805"/>
      <c r="D14" s="805"/>
      <c r="E14" s="863"/>
      <c r="F14" s="864"/>
      <c r="G14" s="754" t="s">
        <v>341</v>
      </c>
      <c r="H14" s="755"/>
      <c r="I14" s="755"/>
      <c r="J14" s="139" t="s">
        <v>224</v>
      </c>
      <c r="K14" s="226" t="e">
        <f>VLOOKUP(G14,Referencia!S5:T9,2)</f>
        <v>#N/A</v>
      </c>
      <c r="L14" s="784"/>
      <c r="M14" s="784"/>
      <c r="N14" s="956" t="s">
        <v>342</v>
      </c>
      <c r="O14" s="957"/>
      <c r="P14" s="957"/>
      <c r="Q14" s="958"/>
      <c r="R14" s="984"/>
      <c r="S14" s="214">
        <v>0.1</v>
      </c>
      <c r="T14" s="965">
        <v>4</v>
      </c>
      <c r="U14" s="667">
        <f>$T$14*S14</f>
        <v>0.4</v>
      </c>
      <c r="V14" s="967" t="e">
        <f>SUM(W14:W19)</f>
        <v>#N/A</v>
      </c>
      <c r="W14" s="668" t="e">
        <f>U14*K14</f>
        <v>#N/A</v>
      </c>
      <c r="X14" s="969" t="e">
        <f>SUM(Y14:Y19)</f>
        <v>#N/A</v>
      </c>
      <c r="Y14" s="190" t="e">
        <f>S14*K14</f>
        <v>#N/A</v>
      </c>
    </row>
    <row r="15" spans="2:28" ht="65.099999999999994" customHeight="1">
      <c r="B15" s="804" t="s">
        <v>343</v>
      </c>
      <c r="C15" s="805"/>
      <c r="D15" s="805"/>
      <c r="E15" s="746" t="s">
        <v>222</v>
      </c>
      <c r="F15" s="747"/>
      <c r="G15" s="754" t="s">
        <v>341</v>
      </c>
      <c r="H15" s="755"/>
      <c r="I15" s="755"/>
      <c r="J15" s="139" t="s">
        <v>224</v>
      </c>
      <c r="K15" s="226">
        <f>VLOOKUP(G15,Referencia!S15:T20,2)</f>
        <v>0</v>
      </c>
      <c r="L15" s="784"/>
      <c r="M15" s="784"/>
      <c r="N15" s="959"/>
      <c r="O15" s="960"/>
      <c r="P15" s="960"/>
      <c r="Q15" s="961"/>
      <c r="R15" s="984"/>
      <c r="S15" s="214">
        <v>0.35</v>
      </c>
      <c r="T15" s="966"/>
      <c r="U15" s="667">
        <f t="shared" ref="U15:U19" si="0">$T$14*S15</f>
        <v>1.4</v>
      </c>
      <c r="V15" s="968"/>
      <c r="W15" s="668">
        <f t="shared" ref="W15:W19" si="1">U15*K15</f>
        <v>0</v>
      </c>
      <c r="X15" s="970"/>
      <c r="Y15" s="190">
        <f t="shared" ref="Y15:Y19" si="2">S15*K15</f>
        <v>0</v>
      </c>
    </row>
    <row r="16" spans="2:28" ht="65.099999999999994" customHeight="1">
      <c r="B16" s="804" t="s">
        <v>344</v>
      </c>
      <c r="C16" s="805"/>
      <c r="D16" s="805"/>
      <c r="E16" s="863"/>
      <c r="F16" s="864"/>
      <c r="G16" s="754" t="s">
        <v>228</v>
      </c>
      <c r="H16" s="755"/>
      <c r="I16" s="755"/>
      <c r="J16" s="139" t="s">
        <v>224</v>
      </c>
      <c r="K16" s="226">
        <f>VLOOKUP(G16,Referencia!S26:T30,2)</f>
        <v>0</v>
      </c>
      <c r="L16" s="784"/>
      <c r="M16" s="784"/>
      <c r="N16" s="959"/>
      <c r="O16" s="960"/>
      <c r="P16" s="960"/>
      <c r="Q16" s="961"/>
      <c r="R16" s="984"/>
      <c r="S16" s="214">
        <v>0.05</v>
      </c>
      <c r="T16" s="966"/>
      <c r="U16" s="667">
        <f t="shared" si="0"/>
        <v>0.2</v>
      </c>
      <c r="V16" s="968"/>
      <c r="W16" s="668">
        <f t="shared" si="1"/>
        <v>0</v>
      </c>
      <c r="X16" s="970"/>
      <c r="Y16" s="190">
        <f t="shared" si="2"/>
        <v>0</v>
      </c>
    </row>
    <row r="17" spans="2:25" ht="65.099999999999994" customHeight="1">
      <c r="B17" s="804" t="s">
        <v>345</v>
      </c>
      <c r="C17" s="805"/>
      <c r="D17" s="805"/>
      <c r="E17" s="863"/>
      <c r="F17" s="864"/>
      <c r="G17" s="754" t="s">
        <v>346</v>
      </c>
      <c r="H17" s="755"/>
      <c r="I17" s="755"/>
      <c r="J17" s="139" t="s">
        <v>224</v>
      </c>
      <c r="K17" s="226">
        <f>VLOOKUP(G17,Referencia!S36:T40,2)</f>
        <v>0</v>
      </c>
      <c r="L17" s="784"/>
      <c r="M17" s="784"/>
      <c r="N17" s="959"/>
      <c r="O17" s="960"/>
      <c r="P17" s="960"/>
      <c r="Q17" s="961"/>
      <c r="R17" s="984"/>
      <c r="S17" s="214">
        <v>0.25</v>
      </c>
      <c r="T17" s="966"/>
      <c r="U17" s="667">
        <f t="shared" si="0"/>
        <v>1</v>
      </c>
      <c r="V17" s="968"/>
      <c r="W17" s="668">
        <f t="shared" si="1"/>
        <v>0</v>
      </c>
      <c r="X17" s="970"/>
      <c r="Y17" s="190">
        <f t="shared" si="2"/>
        <v>0</v>
      </c>
    </row>
    <row r="18" spans="2:25" ht="65.099999999999994" customHeight="1">
      <c r="B18" s="804" t="s">
        <v>347</v>
      </c>
      <c r="C18" s="805"/>
      <c r="D18" s="805"/>
      <c r="E18" s="863"/>
      <c r="F18" s="864"/>
      <c r="G18" s="754" t="s">
        <v>228</v>
      </c>
      <c r="H18" s="755"/>
      <c r="I18" s="755"/>
      <c r="J18" s="139" t="s">
        <v>224</v>
      </c>
      <c r="K18" s="181">
        <f>VLOOKUP(G18,Referencia!S46:T50,2)</f>
        <v>0</v>
      </c>
      <c r="L18" s="784"/>
      <c r="M18" s="784"/>
      <c r="N18" s="959"/>
      <c r="O18" s="960"/>
      <c r="P18" s="960"/>
      <c r="Q18" s="961"/>
      <c r="R18" s="616"/>
      <c r="S18" s="214">
        <v>0.15</v>
      </c>
      <c r="T18" s="966"/>
      <c r="U18" s="667">
        <f t="shared" si="0"/>
        <v>0.6</v>
      </c>
      <c r="V18" s="968"/>
      <c r="W18" s="668">
        <f t="shared" si="1"/>
        <v>0</v>
      </c>
      <c r="X18" s="970"/>
      <c r="Y18" s="190">
        <f t="shared" si="2"/>
        <v>0</v>
      </c>
    </row>
    <row r="19" spans="2:25" ht="65.099999999999994" customHeight="1">
      <c r="B19" s="1003" t="s">
        <v>348</v>
      </c>
      <c r="C19" s="1004"/>
      <c r="D19" s="1004"/>
      <c r="E19" s="746" t="s">
        <v>222</v>
      </c>
      <c r="F19" s="747"/>
      <c r="G19" s="754" t="s">
        <v>228</v>
      </c>
      <c r="H19" s="755"/>
      <c r="I19" s="755"/>
      <c r="J19" s="139" t="s">
        <v>224</v>
      </c>
      <c r="K19" s="226">
        <f>VLOOKUP(G19,Referencia!S56:T60,2)</f>
        <v>0</v>
      </c>
      <c r="L19" s="784"/>
      <c r="M19" s="784"/>
      <c r="N19" s="962"/>
      <c r="O19" s="963"/>
      <c r="P19" s="963"/>
      <c r="Q19" s="964"/>
      <c r="R19" s="616"/>
      <c r="S19" s="215">
        <v>0.1</v>
      </c>
      <c r="T19" s="966"/>
      <c r="U19" s="667">
        <f t="shared" si="0"/>
        <v>0.4</v>
      </c>
      <c r="V19" s="968"/>
      <c r="W19" s="668">
        <f t="shared" si="1"/>
        <v>0</v>
      </c>
      <c r="X19" s="970"/>
      <c r="Y19" s="190">
        <f t="shared" si="2"/>
        <v>0</v>
      </c>
    </row>
    <row r="20" spans="2:25" ht="18.95" customHeight="1">
      <c r="B20" s="781" t="s">
        <v>234</v>
      </c>
      <c r="C20" s="782"/>
      <c r="D20" s="782"/>
      <c r="E20" s="782"/>
      <c r="F20" s="783"/>
      <c r="G20" s="858" t="s">
        <v>235</v>
      </c>
      <c r="H20" s="858"/>
      <c r="I20" s="858"/>
      <c r="J20" s="858"/>
      <c r="K20" s="858"/>
      <c r="L20" s="610" t="s">
        <v>252</v>
      </c>
      <c r="M20" s="858" t="s">
        <v>236</v>
      </c>
      <c r="N20" s="858"/>
      <c r="O20" s="854" t="s">
        <v>237</v>
      </c>
      <c r="P20" s="855"/>
      <c r="Q20" s="856"/>
      <c r="R20" s="664"/>
      <c r="S20" s="216">
        <f>SUM(S14:S19)</f>
        <v>1</v>
      </c>
      <c r="T20" s="205"/>
      <c r="U20" s="205"/>
      <c r="V20" s="205"/>
      <c r="W20" s="205"/>
      <c r="X20" s="192"/>
      <c r="Y20" s="192"/>
    </row>
    <row r="21" spans="2:25" ht="41.1" customHeight="1">
      <c r="B21" s="777" t="s">
        <v>349</v>
      </c>
      <c r="C21" s="778"/>
      <c r="D21" s="778"/>
      <c r="E21" s="997">
        <f>IF(K15=0%,0,(IF(K15&lt;75%,1,2)))</f>
        <v>0</v>
      </c>
      <c r="F21" s="998"/>
      <c r="G21" s="811" t="s">
        <v>350</v>
      </c>
      <c r="H21" s="812"/>
      <c r="I21" s="812"/>
      <c r="J21" s="812"/>
      <c r="K21" s="813"/>
      <c r="L21" s="766" t="s">
        <v>351</v>
      </c>
      <c r="M21" s="811" t="s">
        <v>352</v>
      </c>
      <c r="N21" s="813"/>
      <c r="O21" s="811" t="s">
        <v>353</v>
      </c>
      <c r="P21" s="812"/>
      <c r="Q21" s="915"/>
      <c r="R21" s="664"/>
      <c r="S21" s="217"/>
      <c r="T21" s="218"/>
      <c r="U21" s="218"/>
      <c r="V21" s="218"/>
      <c r="W21" s="218"/>
      <c r="X21" s="219"/>
    </row>
    <row r="22" spans="2:25" ht="41.1" customHeight="1">
      <c r="B22" s="777" t="s">
        <v>354</v>
      </c>
      <c r="C22" s="778"/>
      <c r="D22" s="778"/>
      <c r="E22" s="997">
        <f>IF(K19=0%,0,(IF(K19&lt;75%,1,2)))</f>
        <v>0</v>
      </c>
      <c r="F22" s="998"/>
      <c r="G22" s="760"/>
      <c r="H22" s="761"/>
      <c r="I22" s="761"/>
      <c r="J22" s="761"/>
      <c r="K22" s="762"/>
      <c r="L22" s="767"/>
      <c r="M22" s="760"/>
      <c r="N22" s="762"/>
      <c r="O22" s="760"/>
      <c r="P22" s="761"/>
      <c r="Q22" s="916"/>
      <c r="R22" s="664"/>
      <c r="S22" s="217"/>
      <c r="T22" s="218"/>
      <c r="U22" s="218"/>
      <c r="V22" s="218"/>
      <c r="W22" s="218"/>
      <c r="X22" s="219"/>
    </row>
    <row r="23" spans="2:25" ht="41.1" customHeight="1">
      <c r="B23" s="744"/>
      <c r="C23" s="745"/>
      <c r="D23" s="745"/>
      <c r="E23" s="758"/>
      <c r="F23" s="759"/>
      <c r="G23" s="760"/>
      <c r="H23" s="761"/>
      <c r="I23" s="761"/>
      <c r="J23" s="761"/>
      <c r="K23" s="762"/>
      <c r="L23" s="767"/>
      <c r="M23" s="760"/>
      <c r="N23" s="762"/>
      <c r="O23" s="760"/>
      <c r="P23" s="761"/>
      <c r="Q23" s="916"/>
      <c r="R23" s="664"/>
      <c r="S23" s="217"/>
      <c r="T23" s="218"/>
      <c r="U23" s="218"/>
      <c r="V23" s="218"/>
      <c r="W23" s="218"/>
      <c r="X23" s="219"/>
    </row>
    <row r="24" spans="2:25" ht="41.1" customHeight="1">
      <c r="B24" s="744"/>
      <c r="C24" s="745"/>
      <c r="D24" s="745"/>
      <c r="E24" s="758"/>
      <c r="F24" s="759"/>
      <c r="G24" s="760"/>
      <c r="H24" s="761"/>
      <c r="I24" s="761"/>
      <c r="J24" s="761"/>
      <c r="K24" s="762"/>
      <c r="L24" s="767"/>
      <c r="M24" s="760"/>
      <c r="N24" s="762"/>
      <c r="O24" s="760"/>
      <c r="P24" s="761"/>
      <c r="Q24" s="916"/>
      <c r="R24" s="664"/>
      <c r="S24" s="217"/>
      <c r="T24" s="218"/>
      <c r="U24" s="218"/>
      <c r="V24" s="218"/>
      <c r="W24" s="218"/>
      <c r="X24" s="219"/>
    </row>
    <row r="25" spans="2:25" ht="41.1" customHeight="1" thickBot="1">
      <c r="B25" s="773"/>
      <c r="C25" s="774"/>
      <c r="D25" s="774"/>
      <c r="E25" s="756"/>
      <c r="F25" s="757"/>
      <c r="G25" s="763"/>
      <c r="H25" s="764"/>
      <c r="I25" s="764"/>
      <c r="J25" s="764"/>
      <c r="K25" s="765"/>
      <c r="L25" s="768"/>
      <c r="M25" s="763"/>
      <c r="N25" s="765"/>
      <c r="O25" s="763"/>
      <c r="P25" s="764"/>
      <c r="Q25" s="917"/>
      <c r="R25" s="664"/>
      <c r="S25" s="218"/>
      <c r="T25" s="218"/>
      <c r="U25" s="218"/>
      <c r="V25" s="218"/>
      <c r="W25" s="218"/>
    </row>
    <row r="26" spans="2:25" s="150" customFormat="1" ht="18.95" customHeight="1" thickBot="1">
      <c r="B26" s="176"/>
      <c r="C26" s="176"/>
      <c r="D26" s="176"/>
      <c r="E26" s="176"/>
      <c r="G26" s="176"/>
      <c r="H26" s="176"/>
      <c r="I26" s="176"/>
      <c r="J26" s="176"/>
      <c r="K26" s="177"/>
      <c r="L26" s="176"/>
      <c r="M26" s="176"/>
      <c r="N26" s="176"/>
      <c r="O26" s="176"/>
      <c r="P26" s="176"/>
      <c r="Q26" s="176"/>
      <c r="R26" s="151"/>
      <c r="S26" s="220"/>
      <c r="T26" s="220"/>
      <c r="U26" s="218"/>
      <c r="V26" s="218"/>
      <c r="W26" s="218"/>
      <c r="X26" s="218"/>
      <c r="Y26" s="218"/>
    </row>
    <row r="27" spans="2:25" ht="30" customHeight="1">
      <c r="B27" s="950" t="s">
        <v>355</v>
      </c>
      <c r="C27" s="951"/>
      <c r="D27" s="951"/>
      <c r="E27" s="952"/>
      <c r="F27" s="952"/>
      <c r="G27" s="952"/>
      <c r="H27" s="952"/>
      <c r="I27" s="952"/>
      <c r="J27" s="952"/>
      <c r="K27" s="952"/>
      <c r="L27" s="952"/>
      <c r="M27" s="952"/>
      <c r="N27" s="952"/>
      <c r="O27" s="49" t="s">
        <v>215</v>
      </c>
      <c r="P27" s="845" t="s">
        <v>216</v>
      </c>
      <c r="Q27" s="846"/>
      <c r="X27" s="212"/>
    </row>
    <row r="28" spans="2:25" ht="23.25">
      <c r="B28" s="953"/>
      <c r="C28" s="954"/>
      <c r="D28" s="954"/>
      <c r="E28" s="955"/>
      <c r="F28" s="955"/>
      <c r="G28" s="955"/>
      <c r="H28" s="955"/>
      <c r="I28" s="955"/>
      <c r="J28" s="955"/>
      <c r="K28" s="955"/>
      <c r="L28" s="955"/>
      <c r="M28" s="955"/>
      <c r="N28" s="955"/>
      <c r="O28" s="48" t="e">
        <f>P28*4</f>
        <v>#N/A</v>
      </c>
      <c r="P28" s="843" t="e">
        <f>X30</f>
        <v>#N/A</v>
      </c>
      <c r="Q28" s="844"/>
      <c r="X28" s="212"/>
    </row>
    <row r="29" spans="2:25" ht="30" customHeight="1">
      <c r="B29" s="806" t="s">
        <v>217</v>
      </c>
      <c r="C29" s="807"/>
      <c r="D29" s="807"/>
      <c r="E29" s="808"/>
      <c r="F29" s="808"/>
      <c r="G29" s="808" t="s">
        <v>218</v>
      </c>
      <c r="H29" s="808"/>
      <c r="I29" s="808"/>
      <c r="J29" s="808"/>
      <c r="K29" s="808"/>
      <c r="L29" s="808" t="s">
        <v>219</v>
      </c>
      <c r="M29" s="808"/>
      <c r="N29" s="808" t="s">
        <v>220</v>
      </c>
      <c r="O29" s="808"/>
      <c r="P29" s="850"/>
      <c r="Q29" s="867"/>
      <c r="S29" s="189" t="s">
        <v>177</v>
      </c>
      <c r="T29" s="928" t="s">
        <v>178</v>
      </c>
      <c r="U29" s="929"/>
      <c r="V29" s="930" t="s">
        <v>179</v>
      </c>
      <c r="W29" s="931"/>
      <c r="X29" s="931"/>
      <c r="Y29" s="931"/>
    </row>
    <row r="30" spans="2:25" ht="95.1" customHeight="1">
      <c r="B30" s="804" t="s">
        <v>356</v>
      </c>
      <c r="C30" s="805"/>
      <c r="D30" s="805"/>
      <c r="E30" s="863"/>
      <c r="F30" s="864"/>
      <c r="G30" s="754" t="s">
        <v>357</v>
      </c>
      <c r="H30" s="755"/>
      <c r="I30" s="755"/>
      <c r="J30" s="139" t="s">
        <v>224</v>
      </c>
      <c r="K30" s="226" t="e">
        <f>VLOOKUP(G30,Referencia!S66:T70,2)</f>
        <v>#N/A</v>
      </c>
      <c r="L30" s="935"/>
      <c r="M30" s="935"/>
      <c r="N30" s="988" t="s">
        <v>358</v>
      </c>
      <c r="O30" s="989"/>
      <c r="P30" s="989"/>
      <c r="Q30" s="990"/>
      <c r="S30" s="214">
        <v>0.35</v>
      </c>
      <c r="T30" s="932">
        <v>4</v>
      </c>
      <c r="U30" s="667">
        <f>T30*S30</f>
        <v>1.4</v>
      </c>
      <c r="V30" s="933" t="e">
        <f>SUM(W30:W32)</f>
        <v>#N/A</v>
      </c>
      <c r="W30" s="682" t="e">
        <f>U30*K14</f>
        <v>#N/A</v>
      </c>
      <c r="X30" s="922" t="e">
        <f>SUM(Y30:Y32)</f>
        <v>#N/A</v>
      </c>
      <c r="Y30" s="190" t="e">
        <f>K30*S30</f>
        <v>#N/A</v>
      </c>
    </row>
    <row r="31" spans="2:25" ht="95.1" customHeight="1">
      <c r="B31" s="804" t="s">
        <v>359</v>
      </c>
      <c r="C31" s="805"/>
      <c r="D31" s="805"/>
      <c r="E31" s="863"/>
      <c r="F31" s="864"/>
      <c r="G31" s="754" t="s">
        <v>357</v>
      </c>
      <c r="H31" s="755"/>
      <c r="I31" s="755"/>
      <c r="J31" s="139" t="s">
        <v>224</v>
      </c>
      <c r="K31" s="226" t="e">
        <f>VLOOKUP(G31,Referencia!S76:T80,2)</f>
        <v>#N/A</v>
      </c>
      <c r="L31" s="784"/>
      <c r="M31" s="784"/>
      <c r="N31" s="991"/>
      <c r="O31" s="992"/>
      <c r="P31" s="992"/>
      <c r="Q31" s="993"/>
      <c r="S31" s="214">
        <v>0.35</v>
      </c>
      <c r="T31" s="932"/>
      <c r="U31" s="667">
        <f>T30*S31</f>
        <v>1.4</v>
      </c>
      <c r="V31" s="933"/>
      <c r="W31" s="682" t="e">
        <f>K31*U31</f>
        <v>#N/A</v>
      </c>
      <c r="X31" s="922"/>
      <c r="Y31" s="190" t="e">
        <f t="shared" ref="Y31" si="3">K31*S31</f>
        <v>#N/A</v>
      </c>
    </row>
    <row r="32" spans="2:25" ht="95.1" customHeight="1">
      <c r="B32" s="742" t="s">
        <v>360</v>
      </c>
      <c r="C32" s="743"/>
      <c r="D32" s="743"/>
      <c r="E32" s="746" t="s">
        <v>222</v>
      </c>
      <c r="F32" s="747"/>
      <c r="G32" s="754" t="s">
        <v>223</v>
      </c>
      <c r="H32" s="755"/>
      <c r="I32" s="755"/>
      <c r="J32" s="139" t="s">
        <v>224</v>
      </c>
      <c r="K32" s="226">
        <f>VLOOKUP(G32,Referencia!S86:T90,2)</f>
        <v>0</v>
      </c>
      <c r="L32" s="784"/>
      <c r="M32" s="784"/>
      <c r="N32" s="991"/>
      <c r="O32" s="992"/>
      <c r="P32" s="992"/>
      <c r="Q32" s="993"/>
      <c r="R32" s="616"/>
      <c r="S32" s="214">
        <v>0.3</v>
      </c>
      <c r="T32" s="932"/>
      <c r="U32" s="667">
        <f>T30*S32</f>
        <v>1.2</v>
      </c>
      <c r="V32" s="933"/>
      <c r="W32" s="682">
        <f>K17*U32</f>
        <v>0</v>
      </c>
      <c r="X32" s="922"/>
      <c r="Y32" s="190">
        <f>K32*S32</f>
        <v>0</v>
      </c>
    </row>
    <row r="33" spans="2:25" ht="18.95" customHeight="1">
      <c r="B33" s="781" t="s">
        <v>234</v>
      </c>
      <c r="C33" s="782"/>
      <c r="D33" s="782"/>
      <c r="E33" s="782"/>
      <c r="F33" s="783"/>
      <c r="G33" s="858" t="s">
        <v>235</v>
      </c>
      <c r="H33" s="858"/>
      <c r="I33" s="858"/>
      <c r="J33" s="858"/>
      <c r="K33" s="858"/>
      <c r="L33" s="610" t="s">
        <v>252</v>
      </c>
      <c r="M33" s="858" t="s">
        <v>236</v>
      </c>
      <c r="N33" s="858"/>
      <c r="O33" s="854" t="s">
        <v>237</v>
      </c>
      <c r="P33" s="855"/>
      <c r="Q33" s="856"/>
      <c r="R33" s="664"/>
      <c r="S33" s="221">
        <f>SUM(S30:S32)</f>
        <v>1</v>
      </c>
      <c r="T33" s="205"/>
      <c r="U33" s="205"/>
      <c r="V33" s="205"/>
      <c r="W33" s="205"/>
      <c r="X33" s="222" t="e">
        <f>X30*T30</f>
        <v>#N/A</v>
      </c>
      <c r="Y33" s="192"/>
    </row>
    <row r="34" spans="2:25" ht="33.950000000000003" customHeight="1">
      <c r="B34" s="814" t="s">
        <v>131</v>
      </c>
      <c r="C34" s="815"/>
      <c r="D34" s="815"/>
      <c r="E34" s="748">
        <f>IF(K32=0%,0,(IF(K32&lt;75%,1,2)))</f>
        <v>0</v>
      </c>
      <c r="F34" s="749"/>
      <c r="G34" s="811" t="s">
        <v>361</v>
      </c>
      <c r="H34" s="812"/>
      <c r="I34" s="812"/>
      <c r="J34" s="812"/>
      <c r="K34" s="813"/>
      <c r="L34" s="766" t="s">
        <v>362</v>
      </c>
      <c r="M34" s="811" t="s">
        <v>363</v>
      </c>
      <c r="N34" s="813"/>
      <c r="O34" s="811" t="s">
        <v>364</v>
      </c>
      <c r="P34" s="812"/>
      <c r="Q34" s="915"/>
      <c r="R34" s="664"/>
      <c r="S34" s="221"/>
      <c r="T34" s="205"/>
      <c r="U34" s="205"/>
      <c r="V34" s="205"/>
      <c r="W34" s="205"/>
      <c r="X34" s="223"/>
      <c r="Y34" s="192"/>
    </row>
    <row r="35" spans="2:25" ht="33.950000000000003" customHeight="1">
      <c r="B35" s="975"/>
      <c r="C35" s="976"/>
      <c r="D35" s="976"/>
      <c r="E35" s="758"/>
      <c r="F35" s="759"/>
      <c r="G35" s="760"/>
      <c r="H35" s="761"/>
      <c r="I35" s="761"/>
      <c r="J35" s="761"/>
      <c r="K35" s="762"/>
      <c r="L35" s="767"/>
      <c r="M35" s="760"/>
      <c r="N35" s="762"/>
      <c r="O35" s="760"/>
      <c r="P35" s="761"/>
      <c r="Q35" s="916"/>
      <c r="R35" s="664"/>
      <c r="S35" s="217"/>
      <c r="T35" s="218"/>
      <c r="U35" s="218"/>
      <c r="V35" s="218"/>
      <c r="W35" s="218"/>
      <c r="X35" s="219"/>
    </row>
    <row r="36" spans="2:25" ht="33.950000000000003" customHeight="1">
      <c r="B36" s="975"/>
      <c r="C36" s="976"/>
      <c r="D36" s="976"/>
      <c r="E36" s="758"/>
      <c r="F36" s="759"/>
      <c r="G36" s="760"/>
      <c r="H36" s="761"/>
      <c r="I36" s="761"/>
      <c r="J36" s="761"/>
      <c r="K36" s="762"/>
      <c r="L36" s="767"/>
      <c r="M36" s="760"/>
      <c r="N36" s="762"/>
      <c r="O36" s="760"/>
      <c r="P36" s="761"/>
      <c r="Q36" s="916"/>
      <c r="R36" s="664"/>
      <c r="S36" s="217"/>
      <c r="T36" s="218"/>
      <c r="U36" s="218"/>
      <c r="V36" s="218"/>
      <c r="W36" s="218"/>
      <c r="X36" s="219"/>
    </row>
    <row r="37" spans="2:25" ht="33.950000000000003" customHeight="1">
      <c r="B37" s="975"/>
      <c r="C37" s="976"/>
      <c r="D37" s="976"/>
      <c r="E37" s="758"/>
      <c r="F37" s="759"/>
      <c r="G37" s="760"/>
      <c r="H37" s="761"/>
      <c r="I37" s="761"/>
      <c r="J37" s="761"/>
      <c r="K37" s="762"/>
      <c r="L37" s="767"/>
      <c r="M37" s="760"/>
      <c r="N37" s="762"/>
      <c r="O37" s="760"/>
      <c r="P37" s="761"/>
      <c r="Q37" s="916"/>
      <c r="R37" s="664"/>
      <c r="S37" s="217"/>
      <c r="T37" s="218"/>
      <c r="U37" s="218"/>
      <c r="V37" s="218"/>
      <c r="W37" s="218"/>
      <c r="X37" s="219"/>
    </row>
    <row r="38" spans="2:25" ht="33.950000000000003" customHeight="1" thickBot="1">
      <c r="B38" s="977"/>
      <c r="C38" s="978"/>
      <c r="D38" s="978"/>
      <c r="E38" s="756"/>
      <c r="F38" s="757"/>
      <c r="G38" s="763"/>
      <c r="H38" s="764"/>
      <c r="I38" s="764"/>
      <c r="J38" s="764"/>
      <c r="K38" s="765"/>
      <c r="L38" s="768"/>
      <c r="M38" s="763"/>
      <c r="N38" s="765"/>
      <c r="O38" s="763"/>
      <c r="P38" s="764"/>
      <c r="Q38" s="917"/>
      <c r="R38" s="664"/>
      <c r="S38" s="218"/>
      <c r="T38" s="218"/>
      <c r="U38" s="218"/>
      <c r="V38" s="218"/>
      <c r="W38" s="218"/>
    </row>
    <row r="39" spans="2:25" s="150" customFormat="1" ht="18.95" customHeight="1" thickBot="1">
      <c r="B39" s="176"/>
      <c r="C39" s="176"/>
      <c r="D39" s="176"/>
      <c r="E39" s="176"/>
      <c r="G39" s="176"/>
      <c r="H39" s="176"/>
      <c r="I39" s="176"/>
      <c r="J39" s="176"/>
      <c r="K39" s="177"/>
      <c r="L39" s="176"/>
      <c r="M39" s="176"/>
      <c r="N39" s="176"/>
      <c r="O39" s="176"/>
      <c r="P39" s="176"/>
      <c r="Q39" s="176"/>
      <c r="R39" s="151"/>
      <c r="S39" s="220"/>
      <c r="T39" s="220"/>
      <c r="U39" s="218"/>
      <c r="V39" s="218"/>
      <c r="W39" s="218"/>
      <c r="X39" s="218"/>
      <c r="Y39" s="218"/>
    </row>
    <row r="40" spans="2:25" ht="30" customHeight="1">
      <c r="B40" s="950" t="s">
        <v>365</v>
      </c>
      <c r="C40" s="951"/>
      <c r="D40" s="951"/>
      <c r="E40" s="952"/>
      <c r="F40" s="952"/>
      <c r="G40" s="952"/>
      <c r="H40" s="952"/>
      <c r="I40" s="952"/>
      <c r="J40" s="952"/>
      <c r="K40" s="952"/>
      <c r="L40" s="952"/>
      <c r="M40" s="952"/>
      <c r="N40" s="952"/>
      <c r="O40" s="49" t="s">
        <v>215</v>
      </c>
      <c r="P40" s="845" t="s">
        <v>216</v>
      </c>
      <c r="Q40" s="846"/>
      <c r="X40" s="212"/>
    </row>
    <row r="41" spans="2:25" ht="23.1" customHeight="1">
      <c r="B41" s="953"/>
      <c r="C41" s="954"/>
      <c r="D41" s="954"/>
      <c r="E41" s="955"/>
      <c r="F41" s="955"/>
      <c r="G41" s="955"/>
      <c r="H41" s="955"/>
      <c r="I41" s="955"/>
      <c r="J41" s="955"/>
      <c r="K41" s="955"/>
      <c r="L41" s="955"/>
      <c r="M41" s="955"/>
      <c r="N41" s="955"/>
      <c r="O41" s="48">
        <f>P41*4</f>
        <v>0</v>
      </c>
      <c r="P41" s="843">
        <f>X43</f>
        <v>0</v>
      </c>
      <c r="Q41" s="844"/>
      <c r="X41" s="212"/>
    </row>
    <row r="42" spans="2:25" ht="30" customHeight="1">
      <c r="B42" s="806" t="s">
        <v>217</v>
      </c>
      <c r="C42" s="807"/>
      <c r="D42" s="807"/>
      <c r="E42" s="808"/>
      <c r="F42" s="808"/>
      <c r="G42" s="808" t="s">
        <v>218</v>
      </c>
      <c r="H42" s="808"/>
      <c r="I42" s="808"/>
      <c r="J42" s="808"/>
      <c r="K42" s="808"/>
      <c r="L42" s="808" t="s">
        <v>219</v>
      </c>
      <c r="M42" s="808"/>
      <c r="N42" s="808" t="s">
        <v>220</v>
      </c>
      <c r="O42" s="808"/>
      <c r="P42" s="850"/>
      <c r="Q42" s="867"/>
      <c r="S42" s="189" t="s">
        <v>177</v>
      </c>
      <c r="T42" s="928" t="s">
        <v>178</v>
      </c>
      <c r="U42" s="929"/>
      <c r="V42" s="930" t="s">
        <v>179</v>
      </c>
      <c r="W42" s="931"/>
      <c r="X42" s="931"/>
      <c r="Y42" s="931"/>
    </row>
    <row r="43" spans="2:25" ht="75" customHeight="1">
      <c r="B43" s="742" t="s">
        <v>366</v>
      </c>
      <c r="C43" s="743"/>
      <c r="D43" s="743"/>
      <c r="E43" s="746" t="s">
        <v>222</v>
      </c>
      <c r="F43" s="747"/>
      <c r="G43" s="754" t="s">
        <v>341</v>
      </c>
      <c r="H43" s="755"/>
      <c r="I43" s="755"/>
      <c r="J43" s="139" t="s">
        <v>224</v>
      </c>
      <c r="K43" s="226">
        <f>VLOOKUP(G43,Referencia!S96:T100,2)</f>
        <v>0</v>
      </c>
      <c r="L43" s="834"/>
      <c r="M43" s="890"/>
      <c r="N43" s="988" t="s">
        <v>367</v>
      </c>
      <c r="O43" s="989"/>
      <c r="P43" s="989"/>
      <c r="Q43" s="990"/>
      <c r="R43" s="984"/>
      <c r="S43" s="214">
        <v>0.3</v>
      </c>
      <c r="T43" s="985">
        <v>4</v>
      </c>
      <c r="U43" s="667">
        <f>T43*S43</f>
        <v>1.2</v>
      </c>
      <c r="V43" s="982">
        <f>SUM(W43:W47)</f>
        <v>0</v>
      </c>
      <c r="W43" s="668">
        <f>U43*K43</f>
        <v>0</v>
      </c>
      <c r="X43" s="979">
        <f>SUM(Y43:Y47)</f>
        <v>0</v>
      </c>
      <c r="Y43" s="224">
        <f>K43*S43</f>
        <v>0</v>
      </c>
    </row>
    <row r="44" spans="2:25" ht="75" customHeight="1">
      <c r="B44" s="742" t="s">
        <v>368</v>
      </c>
      <c r="C44" s="743"/>
      <c r="D44" s="743"/>
      <c r="E44" s="809"/>
      <c r="F44" s="810"/>
      <c r="G44" s="754" t="s">
        <v>369</v>
      </c>
      <c r="H44" s="755"/>
      <c r="I44" s="755"/>
      <c r="J44" s="139" t="s">
        <v>224</v>
      </c>
      <c r="K44" s="226">
        <f>VLOOKUP(G44,Referencia!S106:T110,2)</f>
        <v>0</v>
      </c>
      <c r="L44" s="837"/>
      <c r="M44" s="857"/>
      <c r="N44" s="991"/>
      <c r="O44" s="992"/>
      <c r="P44" s="992"/>
      <c r="Q44" s="993"/>
      <c r="R44" s="984"/>
      <c r="S44" s="214">
        <v>0.2</v>
      </c>
      <c r="T44" s="986"/>
      <c r="U44" s="667">
        <f>T43*S44</f>
        <v>0.8</v>
      </c>
      <c r="V44" s="983"/>
      <c r="W44" s="668">
        <f>U44*K44</f>
        <v>0</v>
      </c>
      <c r="X44" s="980"/>
      <c r="Y44" s="224">
        <f>K44*S44</f>
        <v>0</v>
      </c>
    </row>
    <row r="45" spans="2:25" ht="75" customHeight="1">
      <c r="B45" s="742" t="s">
        <v>370</v>
      </c>
      <c r="C45" s="743"/>
      <c r="D45" s="743"/>
      <c r="E45" s="809"/>
      <c r="F45" s="810"/>
      <c r="G45" s="754" t="s">
        <v>228</v>
      </c>
      <c r="H45" s="755"/>
      <c r="I45" s="755"/>
      <c r="J45" s="139" t="s">
        <v>224</v>
      </c>
      <c r="K45" s="226">
        <f>VLOOKUP(G45,Referencia!S116:T120,2)</f>
        <v>0</v>
      </c>
      <c r="L45" s="837"/>
      <c r="M45" s="857"/>
      <c r="N45" s="991"/>
      <c r="O45" s="992"/>
      <c r="P45" s="992"/>
      <c r="Q45" s="993"/>
      <c r="R45" s="984"/>
      <c r="S45" s="214">
        <v>0.2</v>
      </c>
      <c r="T45" s="986"/>
      <c r="U45" s="667">
        <f>T43*S45</f>
        <v>0.8</v>
      </c>
      <c r="V45" s="983"/>
      <c r="W45" s="668">
        <f>U45*K45</f>
        <v>0</v>
      </c>
      <c r="X45" s="980"/>
      <c r="Y45" s="224">
        <f>K45*S45</f>
        <v>0</v>
      </c>
    </row>
    <row r="46" spans="2:25" ht="75" customHeight="1">
      <c r="B46" s="742" t="s">
        <v>371</v>
      </c>
      <c r="C46" s="743"/>
      <c r="D46" s="743"/>
      <c r="E46" s="809"/>
      <c r="F46" s="810"/>
      <c r="G46" s="754" t="s">
        <v>341</v>
      </c>
      <c r="H46" s="755"/>
      <c r="I46" s="755"/>
      <c r="J46" s="139" t="s">
        <v>224</v>
      </c>
      <c r="K46" s="226">
        <f>VLOOKUP(G46,Referencia!S126:T130,2)</f>
        <v>0</v>
      </c>
      <c r="L46" s="837"/>
      <c r="M46" s="857"/>
      <c r="N46" s="991"/>
      <c r="O46" s="992"/>
      <c r="P46" s="992"/>
      <c r="Q46" s="993"/>
      <c r="R46" s="664"/>
      <c r="S46" s="214">
        <v>0.2</v>
      </c>
      <c r="T46" s="986"/>
      <c r="U46" s="667">
        <f>T43*S46</f>
        <v>0.8</v>
      </c>
      <c r="V46" s="983"/>
      <c r="W46" s="668">
        <f>U46*K46</f>
        <v>0</v>
      </c>
      <c r="X46" s="980"/>
      <c r="Y46" s="224">
        <f>K46*S46</f>
        <v>0</v>
      </c>
    </row>
    <row r="47" spans="2:25" ht="75" customHeight="1">
      <c r="B47" s="742" t="s">
        <v>372</v>
      </c>
      <c r="C47" s="743"/>
      <c r="D47" s="743"/>
      <c r="E47" s="809"/>
      <c r="F47" s="810"/>
      <c r="G47" s="754" t="s">
        <v>228</v>
      </c>
      <c r="H47" s="755"/>
      <c r="I47" s="755"/>
      <c r="J47" s="139" t="s">
        <v>224</v>
      </c>
      <c r="K47" s="226">
        <f>VLOOKUP(G47,Referencia!S136:T140,2)</f>
        <v>0</v>
      </c>
      <c r="L47" s="840"/>
      <c r="M47" s="909"/>
      <c r="N47" s="994"/>
      <c r="O47" s="995"/>
      <c r="P47" s="995"/>
      <c r="Q47" s="996"/>
      <c r="R47" s="664"/>
      <c r="S47" s="225">
        <v>0.1</v>
      </c>
      <c r="T47" s="986"/>
      <c r="U47" s="683">
        <f>T43*S47</f>
        <v>0.4</v>
      </c>
      <c r="V47" s="983"/>
      <c r="W47" s="668">
        <f>U47*K47</f>
        <v>0</v>
      </c>
      <c r="X47" s="981"/>
      <c r="Y47" s="224">
        <f>K47*S47</f>
        <v>0</v>
      </c>
    </row>
    <row r="48" spans="2:25" ht="18.95" customHeight="1">
      <c r="B48" s="781" t="s">
        <v>234</v>
      </c>
      <c r="C48" s="782"/>
      <c r="D48" s="782"/>
      <c r="E48" s="782"/>
      <c r="F48" s="783"/>
      <c r="G48" s="858" t="s">
        <v>235</v>
      </c>
      <c r="H48" s="858"/>
      <c r="I48" s="858"/>
      <c r="J48" s="858"/>
      <c r="K48" s="858"/>
      <c r="L48" s="610" t="s">
        <v>252</v>
      </c>
      <c r="M48" s="858" t="s">
        <v>236</v>
      </c>
      <c r="N48" s="858"/>
      <c r="O48" s="854" t="s">
        <v>237</v>
      </c>
      <c r="P48" s="855"/>
      <c r="Q48" s="856"/>
      <c r="R48" s="664"/>
      <c r="S48" s="221">
        <f>SUM(S43:S47)</f>
        <v>0.99999999999999989</v>
      </c>
      <c r="T48" s="205"/>
      <c r="U48" s="205"/>
      <c r="V48" s="205"/>
      <c r="W48" s="205"/>
      <c r="X48" s="222">
        <f>X43*T43</f>
        <v>0</v>
      </c>
      <c r="Y48" s="192"/>
    </row>
    <row r="49" spans="2:25" ht="29.1" customHeight="1">
      <c r="B49" s="777" t="s">
        <v>373</v>
      </c>
      <c r="C49" s="778"/>
      <c r="D49" s="778"/>
      <c r="E49" s="997">
        <f>IF(K43=0%,0,(IF(K43&lt;75%,1,2)))</f>
        <v>0</v>
      </c>
      <c r="F49" s="998"/>
      <c r="G49" s="811" t="s">
        <v>374</v>
      </c>
      <c r="H49" s="812"/>
      <c r="I49" s="812"/>
      <c r="J49" s="812"/>
      <c r="K49" s="813"/>
      <c r="L49" s="766" t="s">
        <v>375</v>
      </c>
      <c r="M49" s="811" t="s">
        <v>376</v>
      </c>
      <c r="N49" s="813"/>
      <c r="O49" s="811" t="s">
        <v>377</v>
      </c>
      <c r="P49" s="812"/>
      <c r="Q49" s="915"/>
      <c r="R49" s="664"/>
      <c r="S49" s="217"/>
      <c r="T49" s="218"/>
      <c r="U49" s="218"/>
      <c r="V49" s="218"/>
      <c r="W49" s="218"/>
      <c r="X49" s="219"/>
    </row>
    <row r="50" spans="2:25" ht="29.1" customHeight="1">
      <c r="B50" s="999"/>
      <c r="C50" s="1000"/>
      <c r="D50" s="1000"/>
      <c r="E50" s="758"/>
      <c r="F50" s="759"/>
      <c r="G50" s="760"/>
      <c r="H50" s="761"/>
      <c r="I50" s="761"/>
      <c r="J50" s="761"/>
      <c r="K50" s="762"/>
      <c r="L50" s="767"/>
      <c r="M50" s="760"/>
      <c r="N50" s="762"/>
      <c r="O50" s="760"/>
      <c r="P50" s="761"/>
      <c r="Q50" s="916"/>
      <c r="R50" s="664"/>
      <c r="S50" s="217"/>
      <c r="T50" s="218"/>
      <c r="U50" s="218"/>
      <c r="V50" s="218"/>
      <c r="W50" s="218"/>
      <c r="X50" s="219"/>
    </row>
    <row r="51" spans="2:25" ht="29.1" customHeight="1">
      <c r="B51" s="999"/>
      <c r="C51" s="1000"/>
      <c r="D51" s="1000"/>
      <c r="E51" s="758"/>
      <c r="F51" s="759"/>
      <c r="G51" s="760"/>
      <c r="H51" s="761"/>
      <c r="I51" s="761"/>
      <c r="J51" s="761"/>
      <c r="K51" s="762"/>
      <c r="L51" s="767"/>
      <c r="M51" s="760"/>
      <c r="N51" s="762"/>
      <c r="O51" s="760"/>
      <c r="P51" s="761"/>
      <c r="Q51" s="916"/>
      <c r="R51" s="664"/>
      <c r="S51" s="217"/>
      <c r="T51" s="218"/>
      <c r="U51" s="218"/>
      <c r="V51" s="218"/>
      <c r="W51" s="218"/>
      <c r="X51" s="219"/>
    </row>
    <row r="52" spans="2:25" ht="29.1" customHeight="1">
      <c r="B52" s="999"/>
      <c r="C52" s="1000"/>
      <c r="D52" s="1000"/>
      <c r="E52" s="758"/>
      <c r="F52" s="759"/>
      <c r="G52" s="760"/>
      <c r="H52" s="761"/>
      <c r="I52" s="761"/>
      <c r="J52" s="761"/>
      <c r="K52" s="762"/>
      <c r="L52" s="767"/>
      <c r="M52" s="760"/>
      <c r="N52" s="762"/>
      <c r="O52" s="760"/>
      <c r="P52" s="761"/>
      <c r="Q52" s="916"/>
      <c r="R52" s="664"/>
      <c r="S52" s="217"/>
      <c r="T52" s="218"/>
      <c r="U52" s="218"/>
      <c r="V52" s="218"/>
      <c r="W52" s="218"/>
      <c r="X52" s="219"/>
    </row>
    <row r="53" spans="2:25" ht="29.1" customHeight="1" thickBot="1">
      <c r="B53" s="1001"/>
      <c r="C53" s="1002"/>
      <c r="D53" s="1002"/>
      <c r="E53" s="756"/>
      <c r="F53" s="757"/>
      <c r="G53" s="763"/>
      <c r="H53" s="764"/>
      <c r="I53" s="764"/>
      <c r="J53" s="764"/>
      <c r="K53" s="765"/>
      <c r="L53" s="768"/>
      <c r="M53" s="763"/>
      <c r="N53" s="765"/>
      <c r="O53" s="763"/>
      <c r="P53" s="764"/>
      <c r="Q53" s="917"/>
      <c r="R53" s="664"/>
      <c r="S53" s="218"/>
      <c r="T53" s="218"/>
      <c r="U53" s="218"/>
      <c r="V53" s="218"/>
      <c r="W53" s="218"/>
    </row>
    <row r="54" spans="2:25" ht="15.75" thickBot="1">
      <c r="S54" s="218"/>
      <c r="T54" s="218"/>
      <c r="U54" s="218"/>
      <c r="V54" s="218"/>
      <c r="W54" s="218"/>
    </row>
    <row r="55" spans="2:25" ht="30" customHeight="1">
      <c r="B55" s="950" t="s">
        <v>378</v>
      </c>
      <c r="C55" s="951"/>
      <c r="D55" s="951"/>
      <c r="E55" s="952"/>
      <c r="F55" s="952"/>
      <c r="G55" s="952"/>
      <c r="H55" s="952"/>
      <c r="I55" s="952"/>
      <c r="J55" s="952"/>
      <c r="K55" s="952"/>
      <c r="L55" s="952"/>
      <c r="M55" s="952"/>
      <c r="N55" s="952"/>
      <c r="O55" s="49" t="s">
        <v>215</v>
      </c>
      <c r="P55" s="845" t="s">
        <v>216</v>
      </c>
      <c r="Q55" s="846"/>
      <c r="X55" s="212"/>
    </row>
    <row r="56" spans="2:25" ht="23.1" customHeight="1">
      <c r="B56" s="953"/>
      <c r="C56" s="954"/>
      <c r="D56" s="954"/>
      <c r="E56" s="955"/>
      <c r="F56" s="955"/>
      <c r="G56" s="955"/>
      <c r="H56" s="955"/>
      <c r="I56" s="955"/>
      <c r="J56" s="955"/>
      <c r="K56" s="955"/>
      <c r="L56" s="955"/>
      <c r="M56" s="955"/>
      <c r="N56" s="955"/>
      <c r="O56" s="48">
        <f>P56*4</f>
        <v>0</v>
      </c>
      <c r="P56" s="843">
        <f>X58</f>
        <v>0</v>
      </c>
      <c r="Q56" s="844"/>
      <c r="X56" s="212"/>
    </row>
    <row r="57" spans="2:25" ht="30" customHeight="1">
      <c r="B57" s="806" t="s">
        <v>217</v>
      </c>
      <c r="C57" s="807"/>
      <c r="D57" s="807"/>
      <c r="E57" s="808"/>
      <c r="F57" s="808"/>
      <c r="G57" s="808" t="s">
        <v>218</v>
      </c>
      <c r="H57" s="808"/>
      <c r="I57" s="808"/>
      <c r="J57" s="808"/>
      <c r="K57" s="808"/>
      <c r="L57" s="808" t="s">
        <v>219</v>
      </c>
      <c r="M57" s="808"/>
      <c r="N57" s="808" t="s">
        <v>220</v>
      </c>
      <c r="O57" s="808"/>
      <c r="P57" s="850"/>
      <c r="Q57" s="867"/>
      <c r="S57" s="189" t="s">
        <v>177</v>
      </c>
      <c r="T57" s="928" t="s">
        <v>178</v>
      </c>
      <c r="U57" s="929"/>
      <c r="V57" s="930" t="s">
        <v>179</v>
      </c>
      <c r="W57" s="931"/>
      <c r="X57" s="931"/>
      <c r="Y57" s="931"/>
    </row>
    <row r="58" spans="2:25" ht="95.1" customHeight="1">
      <c r="B58" s="742" t="s">
        <v>379</v>
      </c>
      <c r="C58" s="743"/>
      <c r="D58" s="743"/>
      <c r="E58" s="809"/>
      <c r="F58" s="810"/>
      <c r="G58" s="754" t="s">
        <v>228</v>
      </c>
      <c r="H58" s="755"/>
      <c r="I58" s="755"/>
      <c r="J58" s="139" t="s">
        <v>224</v>
      </c>
      <c r="K58" s="181">
        <f>VLOOKUP(G58,Referencia!S146:T150,2)</f>
        <v>0</v>
      </c>
      <c r="L58" s="935"/>
      <c r="M58" s="935"/>
      <c r="N58" s="988" t="s">
        <v>380</v>
      </c>
      <c r="O58" s="989"/>
      <c r="P58" s="989"/>
      <c r="Q58" s="990"/>
      <c r="R58" s="984"/>
      <c r="S58" s="214">
        <v>0.3</v>
      </c>
      <c r="T58" s="932">
        <v>4</v>
      </c>
      <c r="U58" s="667">
        <f>T58*S58</f>
        <v>1.2</v>
      </c>
      <c r="V58" s="987">
        <f>SUM(W58:W60)</f>
        <v>0</v>
      </c>
      <c r="W58" s="668">
        <f>U58*K58</f>
        <v>0</v>
      </c>
      <c r="X58" s="922">
        <f>SUM(Y58:Y60)</f>
        <v>0</v>
      </c>
      <c r="Y58" s="190">
        <f>S58*K58</f>
        <v>0</v>
      </c>
    </row>
    <row r="59" spans="2:25" ht="95.1" customHeight="1">
      <c r="B59" s="742" t="s">
        <v>381</v>
      </c>
      <c r="C59" s="743"/>
      <c r="D59" s="743"/>
      <c r="E59" s="809"/>
      <c r="F59" s="810"/>
      <c r="G59" s="754" t="s">
        <v>228</v>
      </c>
      <c r="H59" s="755"/>
      <c r="I59" s="755"/>
      <c r="J59" s="139" t="s">
        <v>224</v>
      </c>
      <c r="K59" s="226">
        <f>VLOOKUP(G59,Referencia!S156:T158,2)</f>
        <v>0</v>
      </c>
      <c r="L59" s="784"/>
      <c r="M59" s="784"/>
      <c r="N59" s="991"/>
      <c r="O59" s="992"/>
      <c r="P59" s="992"/>
      <c r="Q59" s="993"/>
      <c r="R59" s="984"/>
      <c r="S59" s="214">
        <v>0.35</v>
      </c>
      <c r="T59" s="932"/>
      <c r="U59" s="667">
        <f>T58*S59</f>
        <v>1.4</v>
      </c>
      <c r="V59" s="987"/>
      <c r="W59" s="668">
        <f>U59*K59</f>
        <v>0</v>
      </c>
      <c r="X59" s="922"/>
      <c r="Y59" s="190">
        <f>S59*K59</f>
        <v>0</v>
      </c>
    </row>
    <row r="60" spans="2:25" ht="95.1" customHeight="1">
      <c r="B60" s="742" t="s">
        <v>382</v>
      </c>
      <c r="C60" s="743"/>
      <c r="D60" s="743"/>
      <c r="E60" s="809"/>
      <c r="F60" s="810"/>
      <c r="G60" s="754" t="s">
        <v>383</v>
      </c>
      <c r="H60" s="755"/>
      <c r="I60" s="755"/>
      <c r="J60" s="139" t="s">
        <v>224</v>
      </c>
      <c r="K60" s="226">
        <f>VLOOKUP(G60,Referencia!S164:T168,2)</f>
        <v>0</v>
      </c>
      <c r="L60" s="934"/>
      <c r="M60" s="934"/>
      <c r="N60" s="994"/>
      <c r="O60" s="995"/>
      <c r="P60" s="995"/>
      <c r="Q60" s="996"/>
      <c r="R60" s="664"/>
      <c r="S60" s="214">
        <v>0.35</v>
      </c>
      <c r="T60" s="932"/>
      <c r="U60" s="667">
        <f>T58*S60</f>
        <v>1.4</v>
      </c>
      <c r="V60" s="987"/>
      <c r="W60" s="668">
        <f>U60*K60</f>
        <v>0</v>
      </c>
      <c r="X60" s="922"/>
      <c r="Y60" s="190">
        <f>S60*K60</f>
        <v>0</v>
      </c>
    </row>
    <row r="61" spans="2:25" ht="18.95" customHeight="1">
      <c r="B61" s="877" t="s">
        <v>234</v>
      </c>
      <c r="C61" s="878"/>
      <c r="D61" s="878"/>
      <c r="E61" s="878"/>
      <c r="F61" s="879"/>
      <c r="G61" s="858" t="s">
        <v>235</v>
      </c>
      <c r="H61" s="858"/>
      <c r="I61" s="858"/>
      <c r="J61" s="858"/>
      <c r="K61" s="858"/>
      <c r="L61" s="610" t="s">
        <v>252</v>
      </c>
      <c r="M61" s="858" t="s">
        <v>236</v>
      </c>
      <c r="N61" s="858"/>
      <c r="O61" s="854" t="s">
        <v>237</v>
      </c>
      <c r="P61" s="855"/>
      <c r="Q61" s="856"/>
      <c r="R61" s="664"/>
      <c r="S61" s="221">
        <f>SUM(S58:S60)</f>
        <v>0.99999999999999989</v>
      </c>
      <c r="T61" s="205"/>
      <c r="U61" s="205"/>
      <c r="V61" s="205"/>
      <c r="W61" s="205"/>
      <c r="X61" s="222">
        <f>X58*T58</f>
        <v>0</v>
      </c>
      <c r="Y61" s="192"/>
    </row>
    <row r="62" spans="2:25" ht="29.1" customHeight="1">
      <c r="B62" s="744"/>
      <c r="C62" s="745"/>
      <c r="D62" s="745"/>
      <c r="E62" s="758"/>
      <c r="F62" s="759"/>
      <c r="G62" s="811" t="s">
        <v>374</v>
      </c>
      <c r="H62" s="812"/>
      <c r="I62" s="812"/>
      <c r="J62" s="812"/>
      <c r="K62" s="813"/>
      <c r="L62" s="766" t="s">
        <v>375</v>
      </c>
      <c r="M62" s="811" t="s">
        <v>376</v>
      </c>
      <c r="N62" s="813"/>
      <c r="O62" s="811" t="s">
        <v>384</v>
      </c>
      <c r="P62" s="812"/>
      <c r="Q62" s="915"/>
      <c r="R62" s="664"/>
      <c r="S62" s="217"/>
      <c r="T62" s="218"/>
      <c r="U62" s="218"/>
      <c r="V62" s="218"/>
      <c r="W62" s="218"/>
      <c r="X62" s="219"/>
    </row>
    <row r="63" spans="2:25" ht="29.1" customHeight="1">
      <c r="B63" s="975"/>
      <c r="C63" s="976"/>
      <c r="D63" s="976"/>
      <c r="E63" s="758"/>
      <c r="F63" s="759"/>
      <c r="G63" s="760"/>
      <c r="H63" s="761"/>
      <c r="I63" s="761"/>
      <c r="J63" s="761"/>
      <c r="K63" s="762"/>
      <c r="L63" s="767"/>
      <c r="M63" s="760"/>
      <c r="N63" s="762"/>
      <c r="O63" s="760"/>
      <c r="P63" s="761"/>
      <c r="Q63" s="916"/>
      <c r="R63" s="664"/>
      <c r="S63" s="217"/>
      <c r="T63" s="218"/>
      <c r="U63" s="218"/>
      <c r="V63" s="218"/>
      <c r="W63" s="218"/>
      <c r="X63" s="219"/>
    </row>
    <row r="64" spans="2:25" ht="29.1" customHeight="1">
      <c r="B64" s="975"/>
      <c r="C64" s="976"/>
      <c r="D64" s="976"/>
      <c r="E64" s="758"/>
      <c r="F64" s="759"/>
      <c r="G64" s="760"/>
      <c r="H64" s="761"/>
      <c r="I64" s="761"/>
      <c r="J64" s="761"/>
      <c r="K64" s="762"/>
      <c r="L64" s="767"/>
      <c r="M64" s="760"/>
      <c r="N64" s="762"/>
      <c r="O64" s="760"/>
      <c r="P64" s="761"/>
      <c r="Q64" s="916"/>
      <c r="R64" s="664"/>
      <c r="S64" s="217"/>
      <c r="T64" s="218"/>
      <c r="U64" s="218"/>
      <c r="V64" s="218"/>
      <c r="W64" s="218"/>
      <c r="X64" s="219"/>
    </row>
    <row r="65" spans="2:24" ht="29.1" customHeight="1">
      <c r="B65" s="975"/>
      <c r="C65" s="976"/>
      <c r="D65" s="976"/>
      <c r="E65" s="758"/>
      <c r="F65" s="759"/>
      <c r="G65" s="760"/>
      <c r="H65" s="761"/>
      <c r="I65" s="761"/>
      <c r="J65" s="761"/>
      <c r="K65" s="762"/>
      <c r="L65" s="767"/>
      <c r="M65" s="760"/>
      <c r="N65" s="762"/>
      <c r="O65" s="760"/>
      <c r="P65" s="761"/>
      <c r="Q65" s="916"/>
      <c r="R65" s="664"/>
      <c r="S65" s="217"/>
      <c r="T65" s="218"/>
      <c r="U65" s="218"/>
      <c r="V65" s="218"/>
      <c r="W65" s="218"/>
      <c r="X65" s="219"/>
    </row>
    <row r="66" spans="2:24" ht="29.1" customHeight="1" thickBot="1">
      <c r="B66" s="977"/>
      <c r="C66" s="978"/>
      <c r="D66" s="978"/>
      <c r="E66" s="756"/>
      <c r="F66" s="757"/>
      <c r="G66" s="763"/>
      <c r="H66" s="764"/>
      <c r="I66" s="764"/>
      <c r="J66" s="764"/>
      <c r="K66" s="765"/>
      <c r="L66" s="768"/>
      <c r="M66" s="763"/>
      <c r="N66" s="765"/>
      <c r="O66" s="763"/>
      <c r="P66" s="764"/>
      <c r="Q66" s="917"/>
      <c r="R66" s="664"/>
      <c r="S66" s="218"/>
      <c r="T66" s="218"/>
      <c r="U66" s="218"/>
      <c r="V66" s="218"/>
      <c r="W66" s="218"/>
    </row>
    <row r="67" spans="2:24">
      <c r="S67" s="218"/>
      <c r="T67" s="218"/>
      <c r="U67" s="218"/>
      <c r="V67" s="218"/>
      <c r="W67" s="218"/>
    </row>
    <row r="68" spans="2:24">
      <c r="S68" s="218"/>
      <c r="T68" s="218"/>
      <c r="U68" s="218"/>
      <c r="V68" s="218"/>
      <c r="W68" s="218"/>
    </row>
    <row r="69" spans="2:24">
      <c r="S69" s="218"/>
      <c r="T69" s="218"/>
      <c r="U69" s="218"/>
      <c r="V69" s="218"/>
      <c r="W69" s="218"/>
    </row>
    <row r="70" spans="2:24">
      <c r="S70" s="218"/>
      <c r="T70" s="218"/>
      <c r="U70" s="218"/>
      <c r="V70" s="218"/>
      <c r="W70" s="218"/>
    </row>
    <row r="71" spans="2:24">
      <c r="S71" s="218"/>
      <c r="T71" s="218"/>
      <c r="U71" s="218"/>
      <c r="V71" s="218"/>
      <c r="W71" s="218"/>
    </row>
    <row r="72" spans="2:24">
      <c r="S72" s="218"/>
      <c r="T72" s="218"/>
      <c r="U72" s="218"/>
      <c r="V72" s="218"/>
      <c r="W72" s="218"/>
    </row>
    <row r="73" spans="2:24">
      <c r="S73" s="218"/>
      <c r="T73" s="218"/>
      <c r="U73" s="218"/>
      <c r="V73" s="218"/>
      <c r="W73" s="218"/>
    </row>
    <row r="74" spans="2:24">
      <c r="S74" s="218"/>
      <c r="T74" s="218"/>
      <c r="U74" s="218"/>
      <c r="V74" s="218"/>
      <c r="W74" s="218"/>
    </row>
    <row r="75" spans="2:24">
      <c r="S75" s="218"/>
      <c r="T75" s="218"/>
      <c r="U75" s="218"/>
      <c r="V75" s="218"/>
      <c r="W75" s="218"/>
    </row>
    <row r="76" spans="2:24">
      <c r="S76" s="218"/>
      <c r="T76" s="218"/>
      <c r="U76" s="218"/>
      <c r="V76" s="218"/>
      <c r="W76" s="218"/>
    </row>
    <row r="77" spans="2:24">
      <c r="S77" s="218"/>
      <c r="T77" s="218"/>
      <c r="U77" s="218"/>
      <c r="V77" s="218"/>
      <c r="W77" s="218"/>
    </row>
    <row r="78" spans="2:24">
      <c r="S78" s="218"/>
      <c r="T78" s="218"/>
      <c r="U78" s="218"/>
      <c r="V78" s="218"/>
      <c r="W78" s="218"/>
    </row>
    <row r="79" spans="2:24">
      <c r="S79" s="218"/>
      <c r="T79" s="218"/>
      <c r="U79" s="218"/>
      <c r="V79" s="218"/>
      <c r="W79" s="218"/>
    </row>
    <row r="80" spans="2:24">
      <c r="S80" s="218"/>
      <c r="T80" s="218"/>
      <c r="U80" s="218"/>
      <c r="V80" s="218"/>
      <c r="W80" s="218"/>
    </row>
    <row r="81" spans="18:23">
      <c r="S81" s="218"/>
      <c r="T81" s="218"/>
      <c r="U81" s="218"/>
      <c r="V81" s="218"/>
      <c r="W81" s="218"/>
    </row>
    <row r="82" spans="18:23">
      <c r="S82" s="218"/>
      <c r="T82" s="218"/>
      <c r="U82" s="218"/>
      <c r="V82" s="218"/>
      <c r="W82" s="218"/>
    </row>
    <row r="83" spans="18:23">
      <c r="S83" s="218"/>
      <c r="T83" s="218"/>
      <c r="U83" s="218"/>
      <c r="V83" s="218"/>
      <c r="W83" s="218"/>
    </row>
    <row r="84" spans="18:23">
      <c r="S84" s="218"/>
      <c r="T84" s="218"/>
      <c r="U84" s="218"/>
      <c r="V84" s="218"/>
      <c r="W84" s="218"/>
    </row>
    <row r="85" spans="18:23">
      <c r="S85" s="218"/>
      <c r="T85" s="218"/>
      <c r="U85" s="218"/>
      <c r="V85" s="218"/>
      <c r="W85" s="218"/>
    </row>
    <row r="86" spans="18:23">
      <c r="S86" s="218"/>
      <c r="T86" s="218"/>
      <c r="U86" s="218"/>
      <c r="V86" s="218"/>
      <c r="W86" s="218"/>
    </row>
    <row r="87" spans="18:23">
      <c r="S87" s="218"/>
      <c r="T87" s="218"/>
      <c r="U87" s="218"/>
      <c r="V87" s="218"/>
      <c r="W87" s="218"/>
    </row>
    <row r="88" spans="18:23">
      <c r="S88" s="218"/>
      <c r="T88" s="218"/>
      <c r="U88" s="218"/>
      <c r="V88" s="218"/>
      <c r="W88" s="218"/>
    </row>
    <row r="89" spans="18:23">
      <c r="S89" s="218"/>
      <c r="T89" s="218"/>
      <c r="U89" s="218"/>
      <c r="V89" s="218"/>
      <c r="W89" s="218"/>
    </row>
    <row r="90" spans="18:23">
      <c r="S90" s="218"/>
      <c r="T90" s="218"/>
      <c r="U90" s="218"/>
      <c r="V90" s="218"/>
      <c r="W90" s="218"/>
    </row>
    <row r="91" spans="18:23">
      <c r="S91" s="218"/>
      <c r="T91" s="218"/>
      <c r="U91" s="218"/>
      <c r="V91" s="218"/>
      <c r="W91" s="218"/>
    </row>
    <row r="92" spans="18:23">
      <c r="S92" s="218"/>
      <c r="T92" s="218"/>
      <c r="U92" s="218"/>
      <c r="V92" s="218"/>
      <c r="W92" s="218"/>
    </row>
    <row r="95" spans="18:23">
      <c r="R95" s="150"/>
    </row>
    <row r="96" spans="18:23">
      <c r="R96" s="150"/>
    </row>
    <row r="97" spans="18:18">
      <c r="R97" s="150"/>
    </row>
    <row r="98" spans="18:18">
      <c r="R98" s="150"/>
    </row>
    <row r="99" spans="18:18">
      <c r="R99" s="150"/>
    </row>
    <row r="100" spans="18:18">
      <c r="R100" s="150"/>
    </row>
    <row r="101" spans="18:18">
      <c r="R101" s="150"/>
    </row>
    <row r="102" spans="18:18">
      <c r="R102" s="150"/>
    </row>
    <row r="103" spans="18:18">
      <c r="R103" s="150"/>
    </row>
    <row r="104" spans="18:18">
      <c r="R104" s="150"/>
    </row>
    <row r="105" spans="18:18">
      <c r="R105" s="150"/>
    </row>
    <row r="106" spans="18:18">
      <c r="R106" s="150"/>
    </row>
    <row r="107" spans="18:18" ht="15.75">
      <c r="R107" s="662"/>
    </row>
    <row r="108" spans="18:18" ht="15.75">
      <c r="R108" s="662"/>
    </row>
    <row r="109" spans="18:18">
      <c r="R109" s="150"/>
    </row>
    <row r="110" spans="18:18">
      <c r="R110" s="150"/>
    </row>
    <row r="111" spans="18:18">
      <c r="R111" s="150"/>
    </row>
    <row r="112" spans="18:18">
      <c r="R112" s="150"/>
    </row>
    <row r="113" spans="18:18">
      <c r="R113" s="150"/>
    </row>
    <row r="114" spans="18:18">
      <c r="R114" s="150"/>
    </row>
    <row r="115" spans="18:18">
      <c r="R115" s="150"/>
    </row>
    <row r="116" spans="18:18">
      <c r="R116" s="150"/>
    </row>
    <row r="117" spans="18:18">
      <c r="R117" s="150"/>
    </row>
    <row r="118" spans="18:18">
      <c r="R118" s="150"/>
    </row>
    <row r="119" spans="18:18">
      <c r="R119" s="150"/>
    </row>
    <row r="120" spans="18:18">
      <c r="R120" s="150"/>
    </row>
    <row r="121" spans="18:18">
      <c r="R121" s="150"/>
    </row>
  </sheetData>
  <sheetProtection password="CAAD" sheet="1" objects="1" scenarios="1" formatRows="0"/>
  <mergeCells count="208">
    <mergeCell ref="B2:B10"/>
    <mergeCell ref="E58:F58"/>
    <mergeCell ref="E59:F59"/>
    <mergeCell ref="E60:F60"/>
    <mergeCell ref="B48:F48"/>
    <mergeCell ref="B42:F42"/>
    <mergeCell ref="B49:D49"/>
    <mergeCell ref="B50:D50"/>
    <mergeCell ref="B51:D51"/>
    <mergeCell ref="B52:D52"/>
    <mergeCell ref="B53:D53"/>
    <mergeCell ref="E49:F49"/>
    <mergeCell ref="E50:F50"/>
    <mergeCell ref="E51:F51"/>
    <mergeCell ref="B57:F57"/>
    <mergeCell ref="B17:D17"/>
    <mergeCell ref="B18:D18"/>
    <mergeCell ref="B19:D19"/>
    <mergeCell ref="E14:F14"/>
    <mergeCell ref="E15:F15"/>
    <mergeCell ref="E16:F16"/>
    <mergeCell ref="E17:F17"/>
    <mergeCell ref="E18:F18"/>
    <mergeCell ref="E19:F19"/>
    <mergeCell ref="C6:E6"/>
    <mergeCell ref="C8:E8"/>
    <mergeCell ref="C2:E2"/>
    <mergeCell ref="B61:F61"/>
    <mergeCell ref="G61:K61"/>
    <mergeCell ref="M61:N61"/>
    <mergeCell ref="G15:I15"/>
    <mergeCell ref="G44:I44"/>
    <mergeCell ref="N43:Q47"/>
    <mergeCell ref="M21:N25"/>
    <mergeCell ref="M20:N20"/>
    <mergeCell ref="L18:M18"/>
    <mergeCell ref="L19:M19"/>
    <mergeCell ref="P27:Q27"/>
    <mergeCell ref="P28:Q28"/>
    <mergeCell ref="O34:Q38"/>
    <mergeCell ref="G33:K33"/>
    <mergeCell ref="M33:N33"/>
    <mergeCell ref="O33:Q33"/>
    <mergeCell ref="N30:Q32"/>
    <mergeCell ref="L21:L25"/>
    <mergeCell ref="B14:D14"/>
    <mergeCell ref="B15:D15"/>
    <mergeCell ref="B16:D16"/>
    <mergeCell ref="O61:Q61"/>
    <mergeCell ref="G62:K66"/>
    <mergeCell ref="L62:L66"/>
    <mergeCell ref="M62:N66"/>
    <mergeCell ref="B62:D62"/>
    <mergeCell ref="B63:D63"/>
    <mergeCell ref="B64:D64"/>
    <mergeCell ref="B65:D65"/>
    <mergeCell ref="B66:D66"/>
    <mergeCell ref="E62:F62"/>
    <mergeCell ref="E63:F63"/>
    <mergeCell ref="E64:F64"/>
    <mergeCell ref="E65:F65"/>
    <mergeCell ref="E66:F66"/>
    <mergeCell ref="O62:Q66"/>
    <mergeCell ref="O20:Q20"/>
    <mergeCell ref="O21:Q25"/>
    <mergeCell ref="B34:D34"/>
    <mergeCell ref="B35:D35"/>
    <mergeCell ref="G21:K25"/>
    <mergeCell ref="R13:R17"/>
    <mergeCell ref="M34:N38"/>
    <mergeCell ref="G14:I14"/>
    <mergeCell ref="B36:D36"/>
    <mergeCell ref="B30:D30"/>
    <mergeCell ref="B31:D31"/>
    <mergeCell ref="B32:D32"/>
    <mergeCell ref="B33:F33"/>
    <mergeCell ref="G31:I31"/>
    <mergeCell ref="L32:M32"/>
    <mergeCell ref="B21:D21"/>
    <mergeCell ref="B22:D22"/>
    <mergeCell ref="B23:D23"/>
    <mergeCell ref="B24:D24"/>
    <mergeCell ref="B25:D25"/>
    <mergeCell ref="E21:F21"/>
    <mergeCell ref="E22:F22"/>
    <mergeCell ref="E23:F23"/>
    <mergeCell ref="E24:F24"/>
    <mergeCell ref="V58:V60"/>
    <mergeCell ref="X58:X60"/>
    <mergeCell ref="G59:I59"/>
    <mergeCell ref="L59:M59"/>
    <mergeCell ref="L60:M60"/>
    <mergeCell ref="G60:I60"/>
    <mergeCell ref="G58:I58"/>
    <mergeCell ref="L17:M17"/>
    <mergeCell ref="G48:K48"/>
    <mergeCell ref="M49:N53"/>
    <mergeCell ref="L49:L53"/>
    <mergeCell ref="G49:K53"/>
    <mergeCell ref="M48:N48"/>
    <mergeCell ref="O48:Q48"/>
    <mergeCell ref="L47:M47"/>
    <mergeCell ref="G47:I47"/>
    <mergeCell ref="O49:Q53"/>
    <mergeCell ref="V57:Y57"/>
    <mergeCell ref="L58:M58"/>
    <mergeCell ref="L31:M31"/>
    <mergeCell ref="G30:I30"/>
    <mergeCell ref="L34:L38"/>
    <mergeCell ref="G34:K38"/>
    <mergeCell ref="N58:Q60"/>
    <mergeCell ref="B59:D59"/>
    <mergeCell ref="B60:D60"/>
    <mergeCell ref="T43:T47"/>
    <mergeCell ref="B40:N41"/>
    <mergeCell ref="G42:K42"/>
    <mergeCell ref="L42:M42"/>
    <mergeCell ref="N42:Q42"/>
    <mergeCell ref="G57:K57"/>
    <mergeCell ref="L57:M57"/>
    <mergeCell ref="N57:Q57"/>
    <mergeCell ref="T57:U57"/>
    <mergeCell ref="T58:T60"/>
    <mergeCell ref="R58:R59"/>
    <mergeCell ref="B58:D58"/>
    <mergeCell ref="B55:N56"/>
    <mergeCell ref="E52:F52"/>
    <mergeCell ref="E53:F53"/>
    <mergeCell ref="P55:Q55"/>
    <mergeCell ref="P56:Q56"/>
    <mergeCell ref="X43:X47"/>
    <mergeCell ref="P41:Q41"/>
    <mergeCell ref="P40:Q40"/>
    <mergeCell ref="V43:V47"/>
    <mergeCell ref="R43:R45"/>
    <mergeCell ref="L44:M44"/>
    <mergeCell ref="B44:D44"/>
    <mergeCell ref="B45:D45"/>
    <mergeCell ref="B46:D46"/>
    <mergeCell ref="B47:D47"/>
    <mergeCell ref="E43:F43"/>
    <mergeCell ref="E44:F44"/>
    <mergeCell ref="E45:F45"/>
    <mergeCell ref="E46:F46"/>
    <mergeCell ref="E47:F47"/>
    <mergeCell ref="G45:I45"/>
    <mergeCell ref="G46:I46"/>
    <mergeCell ref="L43:M43"/>
    <mergeCell ref="L45:M45"/>
    <mergeCell ref="G43:I43"/>
    <mergeCell ref="L46:M46"/>
    <mergeCell ref="B43:D43"/>
    <mergeCell ref="E25:F25"/>
    <mergeCell ref="E30:F30"/>
    <mergeCell ref="E31:F31"/>
    <mergeCell ref="E32:F32"/>
    <mergeCell ref="B37:D37"/>
    <mergeCell ref="B38:D38"/>
    <mergeCell ref="E34:F34"/>
    <mergeCell ref="E35:F35"/>
    <mergeCell ref="E36:F36"/>
    <mergeCell ref="E37:F37"/>
    <mergeCell ref="E38:F38"/>
    <mergeCell ref="B27:N28"/>
    <mergeCell ref="G29:K29"/>
    <mergeCell ref="L30:M30"/>
    <mergeCell ref="G32:I32"/>
    <mergeCell ref="V2:Y2"/>
    <mergeCell ref="T29:U29"/>
    <mergeCell ref="V29:Y29"/>
    <mergeCell ref="T42:U42"/>
    <mergeCell ref="V42:Y42"/>
    <mergeCell ref="X30:X32"/>
    <mergeCell ref="T2:U2"/>
    <mergeCell ref="T14:T19"/>
    <mergeCell ref="V14:V19"/>
    <mergeCell ref="X14:X19"/>
    <mergeCell ref="V3:V6"/>
    <mergeCell ref="X3:X6"/>
    <mergeCell ref="T3:T6"/>
    <mergeCell ref="V30:V32"/>
    <mergeCell ref="V13:Y13"/>
    <mergeCell ref="T13:U13"/>
    <mergeCell ref="T30:T32"/>
    <mergeCell ref="B1:Q1"/>
    <mergeCell ref="B13:F13"/>
    <mergeCell ref="B11:N12"/>
    <mergeCell ref="G13:K13"/>
    <mergeCell ref="L29:M29"/>
    <mergeCell ref="N29:Q29"/>
    <mergeCell ref="B29:F29"/>
    <mergeCell ref="L16:M16"/>
    <mergeCell ref="L13:M13"/>
    <mergeCell ref="N13:Q13"/>
    <mergeCell ref="B20:F20"/>
    <mergeCell ref="G20:K20"/>
    <mergeCell ref="G17:I17"/>
    <mergeCell ref="G16:I16"/>
    <mergeCell ref="G19:I19"/>
    <mergeCell ref="P12:Q12"/>
    <mergeCell ref="P11:Q11"/>
    <mergeCell ref="G18:I18"/>
    <mergeCell ref="N14:Q19"/>
    <mergeCell ref="L14:M14"/>
    <mergeCell ref="L15:M15"/>
    <mergeCell ref="C3:E3"/>
    <mergeCell ref="C4:E4"/>
    <mergeCell ref="C5:E5"/>
  </mergeCells>
  <phoneticPr fontId="40" type="noConversion"/>
  <conditionalFormatting sqref="X14 X43">
    <cfRule type="cellIs" dxfId="1191" priority="249" operator="between">
      <formula>0.95</formula>
      <formula>1</formula>
    </cfRule>
    <cfRule type="cellIs" dxfId="1190" priority="250" operator="between">
      <formula>0.75</formula>
      <formula>0.9499999</formula>
    </cfRule>
    <cfRule type="cellIs" dxfId="1189" priority="251" operator="between">
      <formula>50%</formula>
      <formula>74.99999%</formula>
    </cfRule>
    <cfRule type="cellIs" dxfId="1188" priority="252" operator="between">
      <formula>0</formula>
      <formula>24.999999%</formula>
    </cfRule>
    <cfRule type="cellIs" dxfId="1187" priority="253" operator="between">
      <formula>25%</formula>
      <formula>49.99999%</formula>
    </cfRule>
  </conditionalFormatting>
  <conditionalFormatting sqref="K58 K14:K19 K31:K32 K43 K45">
    <cfRule type="cellIs" dxfId="1186" priority="237" operator="equal">
      <formula>0%</formula>
    </cfRule>
    <cfRule type="cellIs" dxfId="1185" priority="238" operator="equal">
      <formula>25%</formula>
    </cfRule>
    <cfRule type="cellIs" dxfId="1184" priority="239" operator="equal">
      <formula>50%</formula>
    </cfRule>
    <cfRule type="cellIs" dxfId="1183" priority="240" operator="equal">
      <formula>75%</formula>
    </cfRule>
    <cfRule type="cellIs" dxfId="1182" priority="241" operator="equal">
      <formula>90%</formula>
    </cfRule>
    <cfRule type="cellIs" dxfId="1181" priority="242" operator="equal">
      <formula>100%</formula>
    </cfRule>
  </conditionalFormatting>
  <conditionalFormatting sqref="X30">
    <cfRule type="cellIs" dxfId="1180" priority="211" operator="between">
      <formula>0.95</formula>
      <formula>1</formula>
    </cfRule>
    <cfRule type="cellIs" dxfId="1179" priority="212" operator="between">
      <formula>0.75</formula>
      <formula>0.9499999</formula>
    </cfRule>
    <cfRule type="cellIs" dxfId="1178" priority="213" operator="between">
      <formula>50%</formula>
      <formula>74.99999%</formula>
    </cfRule>
    <cfRule type="cellIs" dxfId="1177" priority="214" operator="between">
      <formula>0</formula>
      <formula>24.999999%</formula>
    </cfRule>
    <cfRule type="cellIs" dxfId="1176" priority="215" operator="between">
      <formula>25%</formula>
      <formula>49.99999%</formula>
    </cfRule>
  </conditionalFormatting>
  <conditionalFormatting sqref="P12">
    <cfRule type="cellIs" dxfId="1175" priority="186" operator="between">
      <formula>0.95</formula>
      <formula>1</formula>
    </cfRule>
    <cfRule type="cellIs" dxfId="1174" priority="187" operator="between">
      <formula>0.75</formula>
      <formula>0.9499999</formula>
    </cfRule>
    <cfRule type="cellIs" dxfId="1173" priority="188" operator="between">
      <formula>50%</formula>
      <formula>74.99999%</formula>
    </cfRule>
    <cfRule type="cellIs" dxfId="1172" priority="189" operator="between">
      <formula>0</formula>
      <formula>24.999999%</formula>
    </cfRule>
    <cfRule type="cellIs" dxfId="1171" priority="190" operator="between">
      <formula>25%</formula>
      <formula>49.99999%</formula>
    </cfRule>
  </conditionalFormatting>
  <conditionalFormatting sqref="X3">
    <cfRule type="cellIs" dxfId="1170" priority="161" operator="between">
      <formula>0.95</formula>
      <formula>1</formula>
    </cfRule>
    <cfRule type="cellIs" dxfId="1169" priority="162" operator="between">
      <formula>0.75</formula>
      <formula>0.9499999</formula>
    </cfRule>
    <cfRule type="cellIs" dxfId="1168" priority="163" operator="between">
      <formula>50%</formula>
      <formula>74.99999%</formula>
    </cfRule>
    <cfRule type="cellIs" dxfId="1167" priority="164" operator="between">
      <formula>0</formula>
      <formula>24.999999%</formula>
    </cfRule>
    <cfRule type="cellIs" dxfId="1166" priority="165" operator="between">
      <formula>25%</formula>
      <formula>49.99999%</formula>
    </cfRule>
  </conditionalFormatting>
  <conditionalFormatting sqref="H3">
    <cfRule type="cellIs" dxfId="1165" priority="156" operator="between">
      <formula>0.95</formula>
      <formula>1</formula>
    </cfRule>
    <cfRule type="cellIs" dxfId="1164" priority="157" operator="between">
      <formula>0.75</formula>
      <formula>0.9499999</formula>
    </cfRule>
    <cfRule type="cellIs" dxfId="1163" priority="158" operator="between">
      <formula>50%</formula>
      <formula>74.99999%</formula>
    </cfRule>
    <cfRule type="cellIs" dxfId="1162" priority="159" operator="between">
      <formula>0</formula>
      <formula>24.999999%</formula>
    </cfRule>
    <cfRule type="cellIs" dxfId="1161" priority="160" operator="between">
      <formula>25%</formula>
      <formula>49.99999%</formula>
    </cfRule>
  </conditionalFormatting>
  <conditionalFormatting sqref="H4">
    <cfRule type="cellIs" dxfId="1160" priority="151" operator="between">
      <formula>0.95</formula>
      <formula>1</formula>
    </cfRule>
    <cfRule type="cellIs" dxfId="1159" priority="152" operator="between">
      <formula>0.75</formula>
      <formula>0.9499999</formula>
    </cfRule>
    <cfRule type="cellIs" dxfId="1158" priority="153" operator="between">
      <formula>50%</formula>
      <formula>74.99999%</formula>
    </cfRule>
    <cfRule type="cellIs" dxfId="1157" priority="154" operator="between">
      <formula>0</formula>
      <formula>24.999999%</formula>
    </cfRule>
    <cfRule type="cellIs" dxfId="1156" priority="155" operator="between">
      <formula>25%</formula>
      <formula>49.99999%</formula>
    </cfRule>
  </conditionalFormatting>
  <conditionalFormatting sqref="H5">
    <cfRule type="cellIs" dxfId="1155" priority="146" operator="between">
      <formula>0.95</formula>
      <formula>1</formula>
    </cfRule>
    <cfRule type="cellIs" dxfId="1154" priority="147" operator="between">
      <formula>0.75</formula>
      <formula>0.9499999</formula>
    </cfRule>
    <cfRule type="cellIs" dxfId="1153" priority="148" operator="between">
      <formula>50%</formula>
      <formula>74.99999%</formula>
    </cfRule>
    <cfRule type="cellIs" dxfId="1152" priority="149" operator="between">
      <formula>0</formula>
      <formula>24.999999%</formula>
    </cfRule>
    <cfRule type="cellIs" dxfId="1151" priority="150" operator="between">
      <formula>25%</formula>
      <formula>49.99999%</formula>
    </cfRule>
  </conditionalFormatting>
  <conditionalFormatting sqref="H8">
    <cfRule type="cellIs" dxfId="1150" priority="141" operator="between">
      <formula>0.95</formula>
      <formula>1</formula>
    </cfRule>
    <cfRule type="cellIs" dxfId="1149" priority="142" operator="between">
      <formula>0.75</formula>
      <formula>0.9499999</formula>
    </cfRule>
    <cfRule type="cellIs" dxfId="1148" priority="143" operator="between">
      <formula>50%</formula>
      <formula>74.99999%</formula>
    </cfRule>
    <cfRule type="cellIs" dxfId="1147" priority="144" operator="between">
      <formula>0</formula>
      <formula>24.999999%</formula>
    </cfRule>
    <cfRule type="cellIs" dxfId="1146" priority="145" operator="between">
      <formula>25%</formula>
      <formula>49.99999%</formula>
    </cfRule>
  </conditionalFormatting>
  <conditionalFormatting sqref="P28">
    <cfRule type="cellIs" dxfId="1145" priority="131" operator="between">
      <formula>0.95</formula>
      <formula>1</formula>
    </cfRule>
    <cfRule type="cellIs" dxfId="1144" priority="132" operator="between">
      <formula>0.75</formula>
      <formula>0.9499999</formula>
    </cfRule>
    <cfRule type="cellIs" dxfId="1143" priority="133" operator="between">
      <formula>50%</formula>
      <formula>74.99999%</formula>
    </cfRule>
    <cfRule type="cellIs" dxfId="1142" priority="134" operator="between">
      <formula>0</formula>
      <formula>24.999999%</formula>
    </cfRule>
    <cfRule type="cellIs" dxfId="1141" priority="135" operator="between">
      <formula>25%</formula>
      <formula>49.99999%</formula>
    </cfRule>
  </conditionalFormatting>
  <conditionalFormatting sqref="P41">
    <cfRule type="cellIs" dxfId="1140" priority="126" operator="between">
      <formula>0.95</formula>
      <formula>1</formula>
    </cfRule>
    <cfRule type="cellIs" dxfId="1139" priority="127" operator="between">
      <formula>0.75</formula>
      <formula>0.9499999</formula>
    </cfRule>
    <cfRule type="cellIs" dxfId="1138" priority="128" operator="between">
      <formula>50%</formula>
      <formula>74.99999%</formula>
    </cfRule>
    <cfRule type="cellIs" dxfId="1137" priority="129" operator="between">
      <formula>0</formula>
      <formula>24.999999%</formula>
    </cfRule>
    <cfRule type="cellIs" dxfId="1136" priority="130" operator="between">
      <formula>25%</formula>
      <formula>49.99999%</formula>
    </cfRule>
  </conditionalFormatting>
  <conditionalFormatting sqref="O41">
    <cfRule type="iconSet" priority="111">
      <iconSet iconSet="5Rating">
        <cfvo type="percent" val="0"/>
        <cfvo type="num" val="1"/>
        <cfvo type="num" val="1.5"/>
        <cfvo type="num" val="2.5"/>
        <cfvo type="num" val="3.5"/>
      </iconSet>
    </cfRule>
  </conditionalFormatting>
  <conditionalFormatting sqref="O28">
    <cfRule type="iconSet" priority="110">
      <iconSet iconSet="5Rating">
        <cfvo type="percent" val="0"/>
        <cfvo type="num" val="1"/>
        <cfvo type="num" val="1.5"/>
        <cfvo type="num" val="2.5"/>
        <cfvo type="num" val="3.5"/>
      </iconSet>
    </cfRule>
  </conditionalFormatting>
  <conditionalFormatting sqref="O12">
    <cfRule type="iconSet" priority="109">
      <iconSet iconSet="5Rating">
        <cfvo type="percent" val="0"/>
        <cfvo type="num" val="1"/>
        <cfvo type="num" val="1.5"/>
        <cfvo type="num" val="2.5"/>
        <cfvo type="num" val="3.5"/>
      </iconSet>
    </cfRule>
  </conditionalFormatting>
  <conditionalFormatting sqref="E21">
    <cfRule type="iconSet" priority="91">
      <iconSet iconSet="3Symbols2" showValue="0">
        <cfvo type="percent" val="0"/>
        <cfvo type="num" val="1"/>
        <cfvo type="num" val="2"/>
      </iconSet>
    </cfRule>
  </conditionalFormatting>
  <conditionalFormatting sqref="E34 E22">
    <cfRule type="iconSet" priority="90">
      <iconSet iconSet="3Symbols2" showValue="0">
        <cfvo type="percent" val="0"/>
        <cfvo type="num" val="1"/>
        <cfvo type="num" val="2"/>
      </iconSet>
    </cfRule>
  </conditionalFormatting>
  <conditionalFormatting sqref="E49">
    <cfRule type="iconSet" priority="89">
      <iconSet iconSet="3Symbols2" showValue="0">
        <cfvo type="percent" val="0"/>
        <cfvo type="num" val="1"/>
        <cfvo type="num" val="2"/>
      </iconSet>
    </cfRule>
  </conditionalFormatting>
  <conditionalFormatting sqref="K30">
    <cfRule type="cellIs" dxfId="1135" priority="77" operator="equal">
      <formula>0%</formula>
    </cfRule>
    <cfRule type="cellIs" dxfId="1134" priority="78" operator="equal">
      <formula>25%</formula>
    </cfRule>
    <cfRule type="cellIs" dxfId="1133" priority="79" operator="equal">
      <formula>50%</formula>
    </cfRule>
    <cfRule type="cellIs" dxfId="1132" priority="80" operator="equal">
      <formula>75%</formula>
    </cfRule>
    <cfRule type="cellIs" dxfId="1131" priority="81" operator="equal">
      <formula>90%</formula>
    </cfRule>
    <cfRule type="cellIs" dxfId="1130" priority="82" operator="equal">
      <formula>100%</formula>
    </cfRule>
  </conditionalFormatting>
  <conditionalFormatting sqref="K59">
    <cfRule type="cellIs" dxfId="1129" priority="71" operator="equal">
      <formula>0%</formula>
    </cfRule>
    <cfRule type="cellIs" dxfId="1128" priority="72" operator="equal">
      <formula>25%</formula>
    </cfRule>
    <cfRule type="cellIs" dxfId="1127" priority="73" operator="equal">
      <formula>50%</formula>
    </cfRule>
    <cfRule type="cellIs" dxfId="1126" priority="74" operator="equal">
      <formula>75%</formula>
    </cfRule>
    <cfRule type="cellIs" dxfId="1125" priority="75" operator="equal">
      <formula>90%</formula>
    </cfRule>
    <cfRule type="cellIs" dxfId="1124" priority="76" operator="equal">
      <formula>100%</formula>
    </cfRule>
  </conditionalFormatting>
  <conditionalFormatting sqref="X58">
    <cfRule type="cellIs" dxfId="1123" priority="66" operator="between">
      <formula>0.95</formula>
      <formula>1</formula>
    </cfRule>
    <cfRule type="cellIs" dxfId="1122" priority="67" operator="between">
      <formula>0.75</formula>
      <formula>0.9499999</formula>
    </cfRule>
    <cfRule type="cellIs" dxfId="1121" priority="68" operator="between">
      <formula>50%</formula>
      <formula>74.99999%</formula>
    </cfRule>
    <cfRule type="cellIs" dxfId="1120" priority="69" operator="between">
      <formula>0</formula>
      <formula>24.999999%</formula>
    </cfRule>
    <cfRule type="cellIs" dxfId="1119" priority="70" operator="between">
      <formula>25%</formula>
      <formula>49.99999%</formula>
    </cfRule>
  </conditionalFormatting>
  <conditionalFormatting sqref="P56">
    <cfRule type="cellIs" dxfId="1118" priority="61" operator="between">
      <formula>0.95</formula>
      <formula>1</formula>
    </cfRule>
    <cfRule type="cellIs" dxfId="1117" priority="62" operator="between">
      <formula>0.75</formula>
      <formula>0.9499999</formula>
    </cfRule>
    <cfRule type="cellIs" dxfId="1116" priority="63" operator="between">
      <formula>50%</formula>
      <formula>74.99999%</formula>
    </cfRule>
    <cfRule type="cellIs" dxfId="1115" priority="64" operator="between">
      <formula>0</formula>
      <formula>24.999999%</formula>
    </cfRule>
    <cfRule type="cellIs" dxfId="1114" priority="65" operator="between">
      <formula>25%</formula>
      <formula>49.99999%</formula>
    </cfRule>
  </conditionalFormatting>
  <conditionalFormatting sqref="O56">
    <cfRule type="iconSet" priority="60">
      <iconSet iconSet="5Rating">
        <cfvo type="percent" val="0"/>
        <cfvo type="num" val="1"/>
        <cfvo type="num" val="1.5"/>
        <cfvo type="num" val="2.5"/>
        <cfvo type="num" val="3.5"/>
      </iconSet>
    </cfRule>
  </conditionalFormatting>
  <conditionalFormatting sqref="K46">
    <cfRule type="cellIs" dxfId="1113" priority="47" operator="equal">
      <formula>0%</formula>
    </cfRule>
    <cfRule type="cellIs" dxfId="1112" priority="48" operator="equal">
      <formula>25%</formula>
    </cfRule>
    <cfRule type="cellIs" dxfId="1111" priority="49" operator="equal">
      <formula>50%</formula>
    </cfRule>
    <cfRule type="cellIs" dxfId="1110" priority="50" operator="equal">
      <formula>75%</formula>
    </cfRule>
    <cfRule type="cellIs" dxfId="1109" priority="51" operator="equal">
      <formula>90%</formula>
    </cfRule>
    <cfRule type="cellIs" dxfId="1108" priority="52" operator="equal">
      <formula>100%</formula>
    </cfRule>
  </conditionalFormatting>
  <conditionalFormatting sqref="K47">
    <cfRule type="cellIs" dxfId="1107" priority="41" operator="equal">
      <formula>0%</formula>
    </cfRule>
    <cfRule type="cellIs" dxfId="1106" priority="42" operator="equal">
      <formula>25%</formula>
    </cfRule>
    <cfRule type="cellIs" dxfId="1105" priority="43" operator="equal">
      <formula>50%</formula>
    </cfRule>
    <cfRule type="cellIs" dxfId="1104" priority="44" operator="equal">
      <formula>75%</formula>
    </cfRule>
    <cfRule type="cellIs" dxfId="1103" priority="45" operator="equal">
      <formula>90%</formula>
    </cfRule>
    <cfRule type="cellIs" dxfId="1102" priority="46" operator="equal">
      <formula>100%</formula>
    </cfRule>
  </conditionalFormatting>
  <conditionalFormatting sqref="K44">
    <cfRule type="cellIs" dxfId="1101" priority="35" operator="equal">
      <formula>0%</formula>
    </cfRule>
    <cfRule type="cellIs" dxfId="1100" priority="36" operator="equal">
      <formula>25%</formula>
    </cfRule>
    <cfRule type="cellIs" dxfId="1099" priority="37" operator="equal">
      <formula>50%</formula>
    </cfRule>
    <cfRule type="cellIs" dxfId="1098" priority="38" operator="equal">
      <formula>75%</formula>
    </cfRule>
    <cfRule type="cellIs" dxfId="1097" priority="39" operator="equal">
      <formula>90%</formula>
    </cfRule>
    <cfRule type="cellIs" dxfId="1096" priority="40" operator="equal">
      <formula>100%</formula>
    </cfRule>
  </conditionalFormatting>
  <conditionalFormatting sqref="K60">
    <cfRule type="cellIs" dxfId="1095" priority="29" operator="equal">
      <formula>0%</formula>
    </cfRule>
    <cfRule type="cellIs" dxfId="1094" priority="30" operator="equal">
      <formula>25%</formula>
    </cfRule>
    <cfRule type="cellIs" dxfId="1093" priority="31" operator="equal">
      <formula>50%</formula>
    </cfRule>
    <cfRule type="cellIs" dxfId="1092" priority="32" operator="equal">
      <formula>75%</formula>
    </cfRule>
    <cfRule type="cellIs" dxfId="1091" priority="33" operator="equal">
      <formula>90%</formula>
    </cfRule>
    <cfRule type="cellIs" dxfId="1090" priority="34" operator="equal">
      <formula>100%</formula>
    </cfRule>
  </conditionalFormatting>
  <conditionalFormatting sqref="H6">
    <cfRule type="cellIs" dxfId="1089" priority="24" operator="between">
      <formula>0.95</formula>
      <formula>1</formula>
    </cfRule>
    <cfRule type="cellIs" dxfId="1088" priority="25" operator="between">
      <formula>0.75</formula>
      <formula>0.9499999</formula>
    </cfRule>
    <cfRule type="cellIs" dxfId="1087" priority="26" operator="between">
      <formula>50%</formula>
      <formula>74.99999%</formula>
    </cfRule>
    <cfRule type="cellIs" dxfId="1086" priority="27" operator="between">
      <formula>0</formula>
      <formula>24.999999%</formula>
    </cfRule>
    <cfRule type="cellIs" dxfId="1085" priority="28" operator="between">
      <formula>25%</formula>
      <formula>49.99999%</formula>
    </cfRule>
  </conditionalFormatting>
  <conditionalFormatting sqref="E35">
    <cfRule type="iconSet" priority="20">
      <iconSet iconSet="3Symbols2" showValue="0">
        <cfvo type="percent" val="0"/>
        <cfvo type="num" val="1"/>
        <cfvo type="num" val="2"/>
      </iconSet>
    </cfRule>
  </conditionalFormatting>
  <conditionalFormatting sqref="E36">
    <cfRule type="iconSet" priority="19">
      <iconSet iconSet="3Symbols2" showValue="0">
        <cfvo type="percent" val="0"/>
        <cfvo type="num" val="1"/>
        <cfvo type="num" val="2"/>
      </iconSet>
    </cfRule>
  </conditionalFormatting>
  <conditionalFormatting sqref="E37">
    <cfRule type="iconSet" priority="18">
      <iconSet iconSet="3Symbols2" showValue="0">
        <cfvo type="percent" val="0"/>
        <cfvo type="num" val="1"/>
        <cfvo type="num" val="2"/>
      </iconSet>
    </cfRule>
  </conditionalFormatting>
  <conditionalFormatting sqref="E23">
    <cfRule type="iconSet" priority="16">
      <iconSet iconSet="3Symbols2" showValue="0">
        <cfvo type="percent" val="0"/>
        <cfvo type="num" val="1"/>
        <cfvo type="num" val="2"/>
      </iconSet>
    </cfRule>
  </conditionalFormatting>
  <conditionalFormatting sqref="E24">
    <cfRule type="iconSet" priority="15">
      <iconSet iconSet="3Symbols2" showValue="0">
        <cfvo type="percent" val="0"/>
        <cfvo type="num" val="1"/>
        <cfvo type="num" val="2"/>
      </iconSet>
    </cfRule>
  </conditionalFormatting>
  <conditionalFormatting sqref="E50">
    <cfRule type="iconSet" priority="13">
      <iconSet iconSet="3Symbols2" showValue="0">
        <cfvo type="percent" val="0"/>
        <cfvo type="num" val="1"/>
        <cfvo type="num" val="2"/>
      </iconSet>
    </cfRule>
  </conditionalFormatting>
  <conditionalFormatting sqref="E51">
    <cfRule type="iconSet" priority="12">
      <iconSet iconSet="3Symbols2" showValue="0">
        <cfvo type="percent" val="0"/>
        <cfvo type="num" val="1"/>
        <cfvo type="num" val="2"/>
      </iconSet>
    </cfRule>
  </conditionalFormatting>
  <conditionalFormatting sqref="E52">
    <cfRule type="iconSet" priority="11">
      <iconSet iconSet="3Symbols2" showValue="0">
        <cfvo type="percent" val="0"/>
        <cfvo type="num" val="1"/>
        <cfvo type="num" val="2"/>
      </iconSet>
    </cfRule>
  </conditionalFormatting>
  <conditionalFormatting sqref="E62">
    <cfRule type="iconSet" priority="9">
      <iconSet iconSet="3Symbols2" showValue="0">
        <cfvo type="percent" val="0"/>
        <cfvo type="num" val="1"/>
        <cfvo type="num" val="2"/>
      </iconSet>
    </cfRule>
  </conditionalFormatting>
  <conditionalFormatting sqref="E63">
    <cfRule type="iconSet" priority="8">
      <iconSet iconSet="3Symbols2" showValue="0">
        <cfvo type="percent" val="0"/>
        <cfvo type="num" val="1"/>
        <cfvo type="num" val="2"/>
      </iconSet>
    </cfRule>
  </conditionalFormatting>
  <conditionalFormatting sqref="E64">
    <cfRule type="iconSet" priority="7">
      <iconSet iconSet="3Symbols2" showValue="0">
        <cfvo type="percent" val="0"/>
        <cfvo type="num" val="1"/>
        <cfvo type="num" val="2"/>
      </iconSet>
    </cfRule>
  </conditionalFormatting>
  <conditionalFormatting sqref="E65">
    <cfRule type="iconSet" priority="6">
      <iconSet iconSet="3Symbols2" showValue="0">
        <cfvo type="percent" val="0"/>
        <cfvo type="num" val="1"/>
        <cfvo type="num" val="2"/>
      </iconSet>
    </cfRule>
  </conditionalFormatting>
  <conditionalFormatting sqref="E66">
    <cfRule type="iconSet" priority="4">
      <iconSet iconSet="3Symbols2" showValue="0">
        <cfvo type="percent" val="0"/>
        <cfvo type="num" val="1"/>
        <cfvo type="num" val="2"/>
      </iconSet>
    </cfRule>
  </conditionalFormatting>
  <conditionalFormatting sqref="E53">
    <cfRule type="iconSet" priority="3">
      <iconSet iconSet="3Symbols2" showValue="0">
        <cfvo type="percent" val="0"/>
        <cfvo type="num" val="1"/>
        <cfvo type="num" val="2"/>
      </iconSet>
    </cfRule>
  </conditionalFormatting>
  <conditionalFormatting sqref="E38">
    <cfRule type="iconSet" priority="2">
      <iconSet iconSet="3Symbols2" showValue="0">
        <cfvo type="percent" val="0"/>
        <cfvo type="num" val="1"/>
        <cfvo type="num" val="2"/>
      </iconSet>
    </cfRule>
  </conditionalFormatting>
  <conditionalFormatting sqref="E25">
    <cfRule type="iconSet" priority="1">
      <iconSet iconSet="3Symbols2" showValue="0">
        <cfvo type="percent" val="0"/>
        <cfvo type="num" val="1"/>
        <cfvo type="num" val="2"/>
      </iconSet>
    </cfRule>
  </conditionalFormatting>
  <dataValidations count="1">
    <dataValidation allowBlank="1" showInputMessage="1" showErrorMessage="1" promptTitle="Otros documentos" prompt="Indicar el nombre del documento o evidencia_x000d_" sqref="B23:D25"/>
  </dataValidations>
  <hyperlinks>
    <hyperlink ref="E15" location="Glosario!B36" display="?"/>
    <hyperlink ref="F15" location="Glosario!B36" display="Glosario!B36"/>
    <hyperlink ref="E19" location="Glosario!B57" display="?"/>
    <hyperlink ref="F19" location="Glosario!B57" display="Glosario!B57"/>
    <hyperlink ref="E32" location="Glosario!B50" display="?"/>
    <hyperlink ref="F32" location="Glosario!B50" display="Glosario!B50"/>
    <hyperlink ref="E43" location="Glosario!B31" display="?"/>
    <hyperlink ref="F43" location="Glosario!B31" display="Glosario!B31"/>
    <hyperlink ref="J14" location="Referencia!R5" display="+"/>
    <hyperlink ref="J15" location="Referencia!R15" display="+"/>
    <hyperlink ref="J16" location="Referencia!R26" display="+"/>
    <hyperlink ref="J17" location="Referencia!R36" display="+"/>
    <hyperlink ref="J18" location="Referencia!R46" display="+"/>
    <hyperlink ref="J19" location="Referencia!R56" display="+"/>
    <hyperlink ref="J30" location="Referencia!R66" display="+"/>
    <hyperlink ref="J31" location="Referencia!R76" display="+"/>
    <hyperlink ref="J32" location="Referencia!R86" display="+"/>
    <hyperlink ref="J43" location="Referencia!R96" display="+"/>
    <hyperlink ref="J44" location="Referencia!R106" display="+"/>
    <hyperlink ref="J45" location="Referencia!R116" display="+"/>
    <hyperlink ref="J46" location="Referencia!R126" display="+"/>
    <hyperlink ref="J47" location="Referencia!R136" display="+"/>
    <hyperlink ref="J58" location="Referencia!R146" display="+"/>
    <hyperlink ref="J59" location="Referencia!R156" display="+"/>
    <hyperlink ref="J60" location="Referencia!R164" display="+"/>
  </hyperlinks>
  <printOptions horizontalCentered="1" verticalCentered="1"/>
  <pageMargins left="0.24000000000000002" right="0.24000000000000002" top="0.75000000000000011" bottom="0.75000000000000011" header="0.31" footer="0.31"/>
  <pageSetup scale="59" fitToWidth="0" fitToHeight="0" orientation="landscape" horizontalDpi="4294967295" verticalDpi="4294967295"/>
  <headerFooter>
    <oddHeader>&amp;L&amp;"Calibri,Normal"&amp;K000000&amp;D&amp;R&amp;"Calibri,Normal"&amp;K000000Eje de Procesos Internos</oddHeader>
    <oddFooter>&amp;L&amp;"Calibri,Normal"&amp;K000000Nombre de la Organización&amp;C&amp;"Calibri,Normal"&amp;K000000&amp;P/&amp;N&amp;R&amp;"Calibri,Normal"&amp;K000000Versión 1.0</oddFooter>
  </headerFooter>
  <rowBreaks count="3" manualBreakCount="3">
    <brk id="25" min="1" max="16" man="1"/>
    <brk id="38" min="1" max="16" man="1"/>
    <brk id="53" min="1" max="16" man="1"/>
  </rowBreaks>
  <drawing r:id="rId1"/>
  <extLst>
    <ext xmlns:x14="http://schemas.microsoft.com/office/spreadsheetml/2009/9/main" uri="{CCE6A557-97BC-4b89-ADB6-D9C93CAAB3DF}">
      <x14:dataValidations xmlns:xm="http://schemas.microsoft.com/office/excel/2006/main" count="18">
        <x14:dataValidation type="list" allowBlank="1" showInputMessage="1" showErrorMessage="1">
          <x14:formula1>
            <xm:f>Referencia!$S$15:$S$20</xm:f>
          </x14:formula1>
          <xm:sqref>G15:I15</xm:sqref>
        </x14:dataValidation>
        <x14:dataValidation type="list" allowBlank="1" showInputMessage="1" showErrorMessage="1">
          <x14:formula1>
            <xm:f>Referencia!$S$26:$S$30</xm:f>
          </x14:formula1>
          <xm:sqref>G16:I16</xm:sqref>
        </x14:dataValidation>
        <x14:dataValidation type="list" allowBlank="1" showInputMessage="1" showErrorMessage="1">
          <x14:formula1>
            <xm:f>Referencia!$S$36:$S$40</xm:f>
          </x14:formula1>
          <xm:sqref>G17:I17</xm:sqref>
        </x14:dataValidation>
        <x14:dataValidation type="list" allowBlank="1" showInputMessage="1" showErrorMessage="1">
          <x14:formula1>
            <xm:f>Referencia!$S$5:$S$9</xm:f>
          </x14:formula1>
          <xm:sqref>G14:I14</xm:sqref>
        </x14:dataValidation>
        <x14:dataValidation type="list" allowBlank="1" showInputMessage="1" showErrorMessage="1">
          <x14:formula1>
            <xm:f>Referencia!$S$56:$S$60</xm:f>
          </x14:formula1>
          <xm:sqref>G19:I19</xm:sqref>
        </x14:dataValidation>
        <x14:dataValidation type="list" allowBlank="1" showInputMessage="1" showErrorMessage="1">
          <x14:formula1>
            <xm:f>Referencia!$S$86:$S$90</xm:f>
          </x14:formula1>
          <xm:sqref>G32:I32</xm:sqref>
        </x14:dataValidation>
        <x14:dataValidation type="list" allowBlank="1" showInputMessage="1" showErrorMessage="1">
          <x14:formula1>
            <xm:f>Referencia!$S$96:$S$100</xm:f>
          </x14:formula1>
          <xm:sqref>G43:I43</xm:sqref>
        </x14:dataValidation>
        <x14:dataValidation type="list" allowBlank="1" showInputMessage="1" showErrorMessage="1">
          <x14:formula1>
            <xm:f>Referencia!$S$106:$S$110</xm:f>
          </x14:formula1>
          <xm:sqref>G44:I44</xm:sqref>
        </x14:dataValidation>
        <x14:dataValidation type="list" allowBlank="1" showInputMessage="1" showErrorMessage="1">
          <x14:formula1>
            <xm:f>Referencia!$S$116:$S$120</xm:f>
          </x14:formula1>
          <xm:sqref>G45:I45</xm:sqref>
        </x14:dataValidation>
        <x14:dataValidation type="list" allowBlank="1" showInputMessage="1" showErrorMessage="1">
          <x14:formula1>
            <xm:f>Referencia!$S$126:$S$130</xm:f>
          </x14:formula1>
          <xm:sqref>G46:I46</xm:sqref>
        </x14:dataValidation>
        <x14:dataValidation type="list" allowBlank="1" showInputMessage="1" showErrorMessage="1">
          <x14:formula1>
            <xm:f>Referencia!$S$136:$S$140</xm:f>
          </x14:formula1>
          <xm:sqref>G47:I47</xm:sqref>
        </x14:dataValidation>
        <x14:dataValidation type="list" allowBlank="1" showInputMessage="1" showErrorMessage="1">
          <x14:formula1>
            <xm:f>Referencia!$S$146:$S$150</xm:f>
          </x14:formula1>
          <xm:sqref>G58:I58</xm:sqref>
        </x14:dataValidation>
        <x14:dataValidation type="list" allowBlank="1" showInputMessage="1" showErrorMessage="1">
          <x14:formula1>
            <xm:f>Referencia!$S$156:$S$158</xm:f>
          </x14:formula1>
          <xm:sqref>G59:I59</xm:sqref>
        </x14:dataValidation>
        <x14:dataValidation type="list" allowBlank="1" showInputMessage="1" showErrorMessage="1">
          <x14:formula1>
            <xm:f>Referencia!$S$164:$S$168</xm:f>
          </x14:formula1>
          <xm:sqref>G60:I60</xm:sqref>
        </x14:dataValidation>
        <x14:dataValidation type="list" allowBlank="1" showInputMessage="1" showErrorMessage="1">
          <x14:formula1>
            <xm:f>Referencia!$S$46:$S$50</xm:f>
          </x14:formula1>
          <xm:sqref>G18:I18</xm:sqref>
        </x14:dataValidation>
        <x14:dataValidation type="list" allowBlank="1" showInputMessage="1" showErrorMessage="1">
          <x14:formula1>
            <xm:f>Referencia!$S$66:$S$70</xm:f>
          </x14:formula1>
          <xm:sqref>G30:I30</xm:sqref>
        </x14:dataValidation>
        <x14:dataValidation type="list" allowBlank="1" showInputMessage="1" showErrorMessage="1">
          <x14:formula1>
            <xm:f>Referencia!$S$76:$S$80</xm:f>
          </x14:formula1>
          <xm:sqref>G31:I31</xm:sqref>
        </x14:dataValidation>
        <x14:dataValidation type="list" allowBlank="1" showInputMessage="1" showErrorMessage="1" prompt="Indicar el número que corresponda de acuerdo a los siguientes criterios:_x000d_1 = Se cuenta con algo básico_x000d_2 = Sí se cuenta con el documento">
          <x14:formula1>
            <xm:f>Referencia!$BX$6:$BX$7</xm:f>
          </x14:formula1>
          <xm:sqref>E62:E66 E23:E25 E35:E38 E50:E53</xm:sqref>
        </x14:dataValidation>
      </x14:dataValidations>
    </ext>
    <ext xmlns:mx="http://schemas.microsoft.com/office/mac/excel/2008/main" uri="{64002731-A6B0-56B0-2670-7721B7C09600}">
      <mx:PLV Mode="0" OnePage="0" WScale="0"/>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0">
    <tabColor theme="4" tint="0.79998168889431442"/>
  </sheetPr>
  <dimension ref="B1:AF137"/>
  <sheetViews>
    <sheetView workbookViewId="0">
      <selection activeCell="L57" sqref="L57:M57"/>
    </sheetView>
  </sheetViews>
  <sheetFormatPr baseColWidth="10" defaultColWidth="9.42578125" defaultRowHeight="15"/>
  <cols>
    <col min="1" max="1" width="1.85546875" style="151" customWidth="1"/>
    <col min="2" max="2" width="7.85546875" style="151" customWidth="1"/>
    <col min="3" max="3" width="12.85546875" style="151" customWidth="1"/>
    <col min="4" max="4" width="17.85546875" style="151" customWidth="1"/>
    <col min="5" max="5" width="3.85546875" style="151" customWidth="1"/>
    <col min="6" max="6" width="1" style="151" customWidth="1"/>
    <col min="7" max="8" width="7.85546875" style="151" customWidth="1"/>
    <col min="9" max="9" width="16.85546875" style="151" customWidth="1"/>
    <col min="10" max="10" width="3" style="151" customWidth="1"/>
    <col min="11" max="11" width="7.85546875" style="151" customWidth="1"/>
    <col min="12" max="12" width="39.85546875" style="151" customWidth="1"/>
    <col min="13" max="13" width="18.85546875" style="151" customWidth="1"/>
    <col min="14" max="14" width="21.85546875" style="151" customWidth="1"/>
    <col min="15" max="15" width="18.85546875" style="151" customWidth="1"/>
    <col min="16" max="16" width="14.85546875" style="151" customWidth="1"/>
    <col min="17" max="17" width="5" style="151" customWidth="1"/>
    <col min="18" max="18" width="1.85546875" style="151" customWidth="1"/>
    <col min="19" max="19" width="9.85546875" style="2" hidden="1" customWidth="1"/>
    <col min="20" max="23" width="7.85546875" style="2" hidden="1" customWidth="1"/>
    <col min="24" max="24" width="8.85546875" style="151" hidden="1" customWidth="1"/>
    <col min="25" max="25" width="7.85546875" style="151" hidden="1" customWidth="1"/>
    <col min="26" max="26" width="9.42578125" style="151" hidden="1" customWidth="1"/>
    <col min="27" max="31" width="9.42578125" style="151" customWidth="1"/>
    <col min="32" max="16384" width="9.42578125" style="151"/>
  </cols>
  <sheetData>
    <row r="1" spans="2:28" ht="39" customHeight="1">
      <c r="B1" s="919" t="s">
        <v>201</v>
      </c>
      <c r="C1" s="920"/>
      <c r="D1" s="920"/>
      <c r="E1" s="920"/>
      <c r="F1" s="920"/>
      <c r="G1" s="920"/>
      <c r="H1" s="920"/>
      <c r="I1" s="920"/>
      <c r="J1" s="920"/>
      <c r="K1" s="920"/>
      <c r="L1" s="920"/>
      <c r="M1" s="920"/>
      <c r="N1" s="920"/>
      <c r="O1" s="920"/>
      <c r="P1" s="920"/>
      <c r="Q1" s="921"/>
      <c r="S1" s="1025"/>
      <c r="T1" s="1026"/>
      <c r="U1" s="170"/>
      <c r="V1" s="170"/>
      <c r="W1" s="170"/>
    </row>
    <row r="2" spans="2:28" s="150" customFormat="1" ht="77.099999999999994" customHeight="1" thickBot="1">
      <c r="B2" s="847"/>
      <c r="C2" s="894" t="s">
        <v>210</v>
      </c>
      <c r="D2" s="894"/>
      <c r="E2" s="894"/>
      <c r="F2" s="628"/>
      <c r="G2" s="324" t="s">
        <v>211</v>
      </c>
      <c r="H2" s="324" t="s">
        <v>212</v>
      </c>
      <c r="I2" s="12"/>
      <c r="J2" s="12"/>
      <c r="K2" s="12"/>
      <c r="L2" s="12"/>
      <c r="M2" s="12"/>
      <c r="N2" s="12"/>
      <c r="O2" s="7"/>
      <c r="P2" s="7"/>
      <c r="Q2" s="47"/>
      <c r="R2" s="151"/>
      <c r="S2" s="156" t="s">
        <v>177</v>
      </c>
      <c r="T2" s="796" t="s">
        <v>178</v>
      </c>
      <c r="U2" s="797"/>
      <c r="V2" s="798" t="s">
        <v>179</v>
      </c>
      <c r="W2" s="799"/>
      <c r="X2" s="799"/>
      <c r="Y2" s="799"/>
      <c r="Z2" s="171"/>
      <c r="AA2" s="171"/>
    </row>
    <row r="3" spans="2:28" s="150" customFormat="1" ht="29.1" customHeight="1" thickTop="1">
      <c r="B3" s="848"/>
      <c r="C3" s="741" t="str">
        <f>B11</f>
        <v>Políticas</v>
      </c>
      <c r="D3" s="741"/>
      <c r="E3" s="741"/>
      <c r="F3" s="612"/>
      <c r="G3" s="30">
        <f>O12</f>
        <v>0</v>
      </c>
      <c r="H3" s="33">
        <f>P12</f>
        <v>0</v>
      </c>
      <c r="I3" s="51">
        <v>1</v>
      </c>
      <c r="J3" s="51"/>
      <c r="K3" s="18"/>
      <c r="L3" s="612"/>
      <c r="M3" s="612"/>
      <c r="N3" s="612"/>
      <c r="O3" s="611"/>
      <c r="P3" s="611"/>
      <c r="Q3" s="617"/>
      <c r="R3" s="151"/>
      <c r="S3" s="188">
        <v>0.3</v>
      </c>
      <c r="T3" s="792">
        <v>4</v>
      </c>
      <c r="U3" s="158">
        <f>T3*S3</f>
        <v>1.2</v>
      </c>
      <c r="V3" s="1011">
        <f>SUM(W3:W6)</f>
        <v>0</v>
      </c>
      <c r="W3" s="613">
        <f>U3*(AVERAGE(H3))</f>
        <v>0</v>
      </c>
      <c r="X3" s="800">
        <f>SUM(Y3:Y6)</f>
        <v>0</v>
      </c>
      <c r="Y3" s="159">
        <f>H3*S3</f>
        <v>0</v>
      </c>
      <c r="Z3" s="171"/>
      <c r="AA3" s="171"/>
    </row>
    <row r="4" spans="2:28" s="150" customFormat="1" ht="29.1" customHeight="1">
      <c r="B4" s="848"/>
      <c r="C4" s="741" t="str">
        <f>B26</f>
        <v>Implementación</v>
      </c>
      <c r="D4" s="741"/>
      <c r="E4" s="741"/>
      <c r="F4" s="612"/>
      <c r="G4" s="30">
        <f>O27</f>
        <v>0</v>
      </c>
      <c r="H4" s="33">
        <f>P27</f>
        <v>0</v>
      </c>
      <c r="I4" s="51">
        <v>1</v>
      </c>
      <c r="J4" s="51"/>
      <c r="K4" s="18"/>
      <c r="L4" s="612"/>
      <c r="M4" s="612"/>
      <c r="N4" s="612"/>
      <c r="O4" s="183"/>
      <c r="P4" s="183"/>
      <c r="Q4" s="184"/>
      <c r="R4" s="151"/>
      <c r="S4" s="188">
        <v>0.3</v>
      </c>
      <c r="T4" s="792"/>
      <c r="U4" s="158">
        <f>T3*S4</f>
        <v>1.2</v>
      </c>
      <c r="V4" s="1011"/>
      <c r="W4" s="613">
        <f>U4*(AVERAGE(H4))</f>
        <v>0</v>
      </c>
      <c r="X4" s="800"/>
      <c r="Y4" s="159">
        <f>H4*S4</f>
        <v>0</v>
      </c>
      <c r="Z4" s="171"/>
      <c r="AA4" s="171"/>
    </row>
    <row r="5" spans="2:28" s="150" customFormat="1" ht="29.1" customHeight="1">
      <c r="B5" s="848"/>
      <c r="C5" s="741" t="str">
        <f>B40</f>
        <v>Protocolos de actuación</v>
      </c>
      <c r="D5" s="741"/>
      <c r="E5" s="741"/>
      <c r="F5" s="612"/>
      <c r="G5" s="30">
        <f>O41</f>
        <v>0</v>
      </c>
      <c r="H5" s="33">
        <f>P41</f>
        <v>0</v>
      </c>
      <c r="I5" s="51">
        <v>1</v>
      </c>
      <c r="J5" s="51"/>
      <c r="K5" s="18"/>
      <c r="L5" s="612"/>
      <c r="M5" s="612"/>
      <c r="N5" s="612"/>
      <c r="O5" s="183"/>
      <c r="P5" s="183"/>
      <c r="Q5" s="184"/>
      <c r="R5" s="151"/>
      <c r="S5" s="188">
        <v>0.2</v>
      </c>
      <c r="T5" s="792"/>
      <c r="U5" s="158">
        <f>T3*S5</f>
        <v>0.8</v>
      </c>
      <c r="V5" s="1011"/>
      <c r="W5" s="613">
        <f>U5*(AVERAGE(H5))</f>
        <v>0</v>
      </c>
      <c r="X5" s="800"/>
      <c r="Y5" s="159">
        <f>H5*S5</f>
        <v>0</v>
      </c>
      <c r="Z5" s="171"/>
      <c r="AA5" s="171"/>
    </row>
    <row r="6" spans="2:28" s="150" customFormat="1" ht="29.1" customHeight="1">
      <c r="B6" s="848"/>
      <c r="C6" s="741" t="str">
        <f>B53</f>
        <v>Difusión</v>
      </c>
      <c r="D6" s="741"/>
      <c r="E6" s="741"/>
      <c r="F6" s="612"/>
      <c r="G6" s="30">
        <f>O54</f>
        <v>0</v>
      </c>
      <c r="H6" s="33">
        <f>P54</f>
        <v>0</v>
      </c>
      <c r="I6" s="51">
        <v>1</v>
      </c>
      <c r="J6" s="51"/>
      <c r="K6" s="18"/>
      <c r="L6" s="612"/>
      <c r="M6" s="612"/>
      <c r="N6" s="612"/>
      <c r="O6" s="183"/>
      <c r="P6" s="183"/>
      <c r="Q6" s="184"/>
      <c r="R6" s="151"/>
      <c r="S6" s="188">
        <v>0.2</v>
      </c>
      <c r="T6" s="792"/>
      <c r="U6" s="158">
        <f>T3*S6</f>
        <v>0.8</v>
      </c>
      <c r="V6" s="1011"/>
      <c r="W6" s="613">
        <f>U6*(AVERAGE(H6))</f>
        <v>0</v>
      </c>
      <c r="X6" s="800"/>
      <c r="Y6" s="159">
        <f>H6*S6</f>
        <v>0</v>
      </c>
      <c r="Z6" s="171"/>
      <c r="AA6" s="171"/>
    </row>
    <row r="7" spans="2:28" s="150" customFormat="1" ht="6" customHeight="1">
      <c r="B7" s="848"/>
      <c r="C7" s="612"/>
      <c r="D7" s="612"/>
      <c r="E7" s="612"/>
      <c r="F7" s="612"/>
      <c r="G7" s="612"/>
      <c r="H7" s="612"/>
      <c r="I7" s="612"/>
      <c r="J7" s="612"/>
      <c r="K7" s="612"/>
      <c r="L7" s="612"/>
      <c r="M7" s="612"/>
      <c r="N7" s="612"/>
      <c r="O7" s="183"/>
      <c r="P7" s="183"/>
      <c r="Q7" s="184"/>
      <c r="R7" s="151"/>
      <c r="S7" s="612"/>
      <c r="T7" s="612"/>
      <c r="U7" s="612"/>
      <c r="V7" s="612"/>
      <c r="W7" s="612"/>
      <c r="X7" s="227"/>
      <c r="Y7" s="227"/>
      <c r="Z7" s="171"/>
      <c r="AA7" s="171"/>
    </row>
    <row r="8" spans="2:28" s="150" customFormat="1" ht="21" customHeight="1">
      <c r="B8" s="848"/>
      <c r="C8" s="895" t="s">
        <v>213</v>
      </c>
      <c r="D8" s="895"/>
      <c r="E8" s="895"/>
      <c r="F8" s="23"/>
      <c r="G8" s="15">
        <f>H8*4</f>
        <v>0</v>
      </c>
      <c r="H8" s="35">
        <f>X3</f>
        <v>0</v>
      </c>
      <c r="I8" s="19"/>
      <c r="J8" s="19"/>
      <c r="K8" s="19"/>
      <c r="L8" s="612"/>
      <c r="M8" s="612"/>
      <c r="N8" s="612"/>
      <c r="O8" s="611"/>
      <c r="P8" s="611"/>
      <c r="Q8" s="617"/>
      <c r="R8" s="151"/>
      <c r="S8" s="196">
        <f>SUM(S3:S6)</f>
        <v>1</v>
      </c>
      <c r="T8" s="197"/>
      <c r="U8" s="198">
        <f>SUM(U3:U6)</f>
        <v>4</v>
      </c>
      <c r="V8" s="160"/>
      <c r="W8" s="199">
        <f>SUM(W3:W6)</f>
        <v>0</v>
      </c>
      <c r="X8" s="155"/>
      <c r="Y8" s="155"/>
      <c r="Z8" s="171"/>
      <c r="AA8" s="171"/>
    </row>
    <row r="9" spans="2:28" s="150" customFormat="1" ht="21.95" customHeight="1">
      <c r="B9" s="848"/>
      <c r="C9" s="24"/>
      <c r="D9" s="24"/>
      <c r="E9" s="24"/>
      <c r="F9" s="24"/>
      <c r="G9" s="612"/>
      <c r="H9" s="22"/>
      <c r="I9" s="22"/>
      <c r="J9" s="22"/>
      <c r="K9" s="22"/>
      <c r="L9" s="612"/>
      <c r="M9" s="612"/>
      <c r="N9" s="612"/>
      <c r="O9" s="611"/>
      <c r="P9" s="611"/>
      <c r="Q9" s="617"/>
      <c r="R9" s="151"/>
      <c r="S9" s="160"/>
      <c r="T9" s="160"/>
      <c r="U9" s="160"/>
      <c r="V9" s="160"/>
      <c r="W9" s="160"/>
      <c r="X9" s="155"/>
      <c r="Y9" s="155"/>
      <c r="Z9" s="171"/>
      <c r="AA9" s="171"/>
    </row>
    <row r="10" spans="2:28" s="150" customFormat="1" ht="44.1" customHeight="1" thickBot="1">
      <c r="B10" s="849"/>
      <c r="C10" s="612"/>
      <c r="D10" s="612"/>
      <c r="E10" s="612"/>
      <c r="F10" s="612"/>
      <c r="G10" s="612"/>
      <c r="H10" s="612"/>
      <c r="I10" s="612"/>
      <c r="J10" s="612"/>
      <c r="K10" s="612"/>
      <c r="L10" s="612"/>
      <c r="M10" s="612"/>
      <c r="N10" s="612"/>
      <c r="O10" s="611"/>
      <c r="P10" s="611"/>
      <c r="Q10" s="617"/>
      <c r="R10" s="151"/>
      <c r="S10" s="2"/>
      <c r="T10" s="2"/>
      <c r="U10" s="2"/>
      <c r="V10" s="2"/>
      <c r="W10" s="2"/>
      <c r="X10" s="171"/>
      <c r="Y10" s="171"/>
      <c r="Z10" s="171"/>
      <c r="AA10" s="171"/>
      <c r="AB10" s="171"/>
    </row>
    <row r="11" spans="2:28" ht="31.5">
      <c r="B11" s="950" t="s">
        <v>385</v>
      </c>
      <c r="C11" s="951"/>
      <c r="D11" s="951"/>
      <c r="E11" s="952"/>
      <c r="F11" s="952"/>
      <c r="G11" s="952"/>
      <c r="H11" s="952"/>
      <c r="I11" s="952"/>
      <c r="J11" s="952"/>
      <c r="K11" s="952"/>
      <c r="L11" s="952"/>
      <c r="M11" s="952"/>
      <c r="N11" s="952"/>
      <c r="O11" s="49" t="s">
        <v>215</v>
      </c>
      <c r="P11" s="845" t="s">
        <v>216</v>
      </c>
      <c r="Q11" s="846"/>
      <c r="R11" s="1013"/>
      <c r="S11" s="1010" t="s">
        <v>177</v>
      </c>
      <c r="T11" s="1016" t="s">
        <v>178</v>
      </c>
      <c r="U11" s="1016"/>
      <c r="V11" s="1014" t="s">
        <v>179</v>
      </c>
      <c r="W11" s="1015"/>
      <c r="X11" s="1015"/>
      <c r="Y11" s="1015"/>
    </row>
    <row r="12" spans="2:28" ht="23.25">
      <c r="B12" s="953"/>
      <c r="C12" s="954"/>
      <c r="D12" s="954"/>
      <c r="E12" s="955"/>
      <c r="F12" s="955"/>
      <c r="G12" s="955"/>
      <c r="H12" s="955"/>
      <c r="I12" s="955"/>
      <c r="J12" s="955"/>
      <c r="K12" s="955"/>
      <c r="L12" s="955"/>
      <c r="M12" s="955"/>
      <c r="N12" s="955"/>
      <c r="O12" s="48">
        <f>P12*4</f>
        <v>0</v>
      </c>
      <c r="P12" s="843">
        <f>X14</f>
        <v>0</v>
      </c>
      <c r="Q12" s="844"/>
      <c r="R12" s="1013"/>
      <c r="S12" s="1010"/>
      <c r="T12" s="1016"/>
      <c r="U12" s="1016"/>
      <c r="V12" s="1014"/>
      <c r="W12" s="1015"/>
      <c r="X12" s="1015"/>
      <c r="Y12" s="1015"/>
    </row>
    <row r="13" spans="2:28" ht="27.95" customHeight="1">
      <c r="B13" s="806" t="s">
        <v>217</v>
      </c>
      <c r="C13" s="807"/>
      <c r="D13" s="807"/>
      <c r="E13" s="808"/>
      <c r="F13" s="808"/>
      <c r="G13" s="808" t="s">
        <v>218</v>
      </c>
      <c r="H13" s="808"/>
      <c r="I13" s="808"/>
      <c r="J13" s="808"/>
      <c r="K13" s="808"/>
      <c r="L13" s="808" t="s">
        <v>219</v>
      </c>
      <c r="M13" s="808"/>
      <c r="N13" s="808" t="s">
        <v>220</v>
      </c>
      <c r="O13" s="808"/>
      <c r="P13" s="850"/>
      <c r="Q13" s="867"/>
      <c r="R13" s="1013"/>
      <c r="S13" s="1010"/>
      <c r="T13" s="1016"/>
      <c r="U13" s="1016"/>
      <c r="V13" s="1014"/>
      <c r="W13" s="1015"/>
      <c r="X13" s="1015"/>
      <c r="Y13" s="1015"/>
    </row>
    <row r="14" spans="2:28" ht="69.95" customHeight="1">
      <c r="B14" s="742" t="s">
        <v>386</v>
      </c>
      <c r="C14" s="743"/>
      <c r="D14" s="743"/>
      <c r="E14" s="863"/>
      <c r="F14" s="864"/>
      <c r="G14" s="754" t="s">
        <v>228</v>
      </c>
      <c r="H14" s="755"/>
      <c r="I14" s="755"/>
      <c r="J14" s="139" t="s">
        <v>224</v>
      </c>
      <c r="K14" s="226">
        <f>VLOOKUP(G14,Referencia!AA5:AB9,2)</f>
        <v>0</v>
      </c>
      <c r="L14" s="834"/>
      <c r="M14" s="890"/>
      <c r="N14" s="834" t="s">
        <v>387</v>
      </c>
      <c r="O14" s="835"/>
      <c r="P14" s="835"/>
      <c r="Q14" s="836"/>
      <c r="R14" s="664"/>
      <c r="S14" s="684">
        <v>0.15</v>
      </c>
      <c r="T14" s="1012">
        <v>4</v>
      </c>
      <c r="U14" s="685">
        <f>T14*S14</f>
        <v>0.6</v>
      </c>
      <c r="V14" s="1009">
        <f>SUM(W14:W18)</f>
        <v>0</v>
      </c>
      <c r="W14" s="686">
        <f>U14*K14</f>
        <v>0</v>
      </c>
      <c r="X14" s="800">
        <f>SUM(Y14:Y18)</f>
        <v>0</v>
      </c>
      <c r="Y14" s="166">
        <f>K14*S14</f>
        <v>0</v>
      </c>
    </row>
    <row r="15" spans="2:28" ht="69.95" customHeight="1">
      <c r="B15" s="742" t="s">
        <v>388</v>
      </c>
      <c r="C15" s="743"/>
      <c r="D15" s="743"/>
      <c r="E15" s="863"/>
      <c r="F15" s="864"/>
      <c r="G15" s="754" t="s">
        <v>228</v>
      </c>
      <c r="H15" s="755"/>
      <c r="I15" s="755"/>
      <c r="J15" s="139" t="s">
        <v>224</v>
      </c>
      <c r="K15" s="226">
        <f>VLOOKUP(G15,Referencia!AA15:AB19,2)</f>
        <v>0</v>
      </c>
      <c r="L15" s="837"/>
      <c r="M15" s="857"/>
      <c r="N15" s="837"/>
      <c r="O15" s="838"/>
      <c r="P15" s="838"/>
      <c r="Q15" s="839"/>
      <c r="R15" s="664"/>
      <c r="S15" s="684">
        <v>0.35</v>
      </c>
      <c r="T15" s="1012"/>
      <c r="U15" s="685">
        <f>T14*S15</f>
        <v>1.4</v>
      </c>
      <c r="V15" s="1009"/>
      <c r="W15" s="686">
        <f>K15*U15</f>
        <v>0</v>
      </c>
      <c r="X15" s="800"/>
      <c r="Y15" s="166">
        <f>K15*S15</f>
        <v>0</v>
      </c>
    </row>
    <row r="16" spans="2:28" ht="69.95" customHeight="1">
      <c r="B16" s="742" t="s">
        <v>389</v>
      </c>
      <c r="C16" s="743"/>
      <c r="D16" s="743"/>
      <c r="E16" s="746" t="s">
        <v>222</v>
      </c>
      <c r="F16" s="747"/>
      <c r="G16" s="754" t="s">
        <v>228</v>
      </c>
      <c r="H16" s="755"/>
      <c r="I16" s="755"/>
      <c r="J16" s="139" t="s">
        <v>224</v>
      </c>
      <c r="K16" s="226">
        <f>VLOOKUP(G16,Referencia!AA25:AB29,2)</f>
        <v>0</v>
      </c>
      <c r="L16" s="837"/>
      <c r="M16" s="857"/>
      <c r="N16" s="837"/>
      <c r="O16" s="838"/>
      <c r="P16" s="838"/>
      <c r="Q16" s="839"/>
      <c r="R16" s="664"/>
      <c r="S16" s="684">
        <v>0.15</v>
      </c>
      <c r="T16" s="1012"/>
      <c r="U16" s="685">
        <f>T14*S16</f>
        <v>0.6</v>
      </c>
      <c r="V16" s="1009"/>
      <c r="W16" s="686">
        <f>K16*U16</f>
        <v>0</v>
      </c>
      <c r="X16" s="800"/>
      <c r="Y16" s="166">
        <f>K16*S16</f>
        <v>0</v>
      </c>
    </row>
    <row r="17" spans="2:32" ht="69.95" customHeight="1">
      <c r="B17" s="742" t="s">
        <v>390</v>
      </c>
      <c r="C17" s="743"/>
      <c r="D17" s="743"/>
      <c r="E17" s="863"/>
      <c r="F17" s="864"/>
      <c r="G17" s="754" t="s">
        <v>228</v>
      </c>
      <c r="H17" s="755"/>
      <c r="I17" s="755"/>
      <c r="J17" s="139" t="s">
        <v>224</v>
      </c>
      <c r="K17" s="226">
        <f>VLOOKUP(G17,Referencia!AA35:AB39,2)</f>
        <v>0</v>
      </c>
      <c r="L17" s="837"/>
      <c r="M17" s="857"/>
      <c r="N17" s="837"/>
      <c r="O17" s="838"/>
      <c r="P17" s="838"/>
      <c r="Q17" s="839"/>
      <c r="R17" s="664"/>
      <c r="S17" s="684">
        <v>0.15</v>
      </c>
      <c r="T17" s="1012"/>
      <c r="U17" s="685">
        <f>T14*S17</f>
        <v>0.6</v>
      </c>
      <c r="V17" s="1009"/>
      <c r="W17" s="686">
        <f>K17*U17</f>
        <v>0</v>
      </c>
      <c r="X17" s="800"/>
      <c r="Y17" s="166">
        <f>K17*S17</f>
        <v>0</v>
      </c>
    </row>
    <row r="18" spans="2:32" ht="69.95" customHeight="1">
      <c r="B18" s="742" t="s">
        <v>391</v>
      </c>
      <c r="C18" s="743"/>
      <c r="D18" s="743"/>
      <c r="E18" s="863"/>
      <c r="F18" s="864"/>
      <c r="G18" s="754" t="s">
        <v>228</v>
      </c>
      <c r="H18" s="755"/>
      <c r="I18" s="755"/>
      <c r="J18" s="139" t="s">
        <v>224</v>
      </c>
      <c r="K18" s="226">
        <f>VLOOKUP(G18,Referencia!AA45:AB49,2)</f>
        <v>0</v>
      </c>
      <c r="L18" s="840"/>
      <c r="M18" s="909"/>
      <c r="N18" s="840"/>
      <c r="O18" s="841"/>
      <c r="P18" s="841"/>
      <c r="Q18" s="842"/>
      <c r="R18" s="664"/>
      <c r="S18" s="684">
        <v>0.2</v>
      </c>
      <c r="T18" s="1012"/>
      <c r="U18" s="685">
        <f>T14*S18</f>
        <v>0.8</v>
      </c>
      <c r="V18" s="1009"/>
      <c r="W18" s="686">
        <f>K18*U18</f>
        <v>0</v>
      </c>
      <c r="X18" s="800"/>
      <c r="Y18" s="166">
        <f>K18*S18</f>
        <v>0</v>
      </c>
    </row>
    <row r="19" spans="2:32" ht="18.95" customHeight="1">
      <c r="B19" s="781" t="s">
        <v>234</v>
      </c>
      <c r="C19" s="782"/>
      <c r="D19" s="782"/>
      <c r="E19" s="782"/>
      <c r="F19" s="783"/>
      <c r="G19" s="858" t="s">
        <v>235</v>
      </c>
      <c r="H19" s="858"/>
      <c r="I19" s="858"/>
      <c r="J19" s="858"/>
      <c r="K19" s="858"/>
      <c r="L19" s="610" t="s">
        <v>252</v>
      </c>
      <c r="M19" s="858" t="s">
        <v>236</v>
      </c>
      <c r="N19" s="858"/>
      <c r="O19" s="854" t="s">
        <v>237</v>
      </c>
      <c r="P19" s="855"/>
      <c r="Q19" s="856"/>
      <c r="R19" s="664"/>
      <c r="S19" s="195">
        <f>SUM(S14:S18)</f>
        <v>1</v>
      </c>
      <c r="T19" s="160"/>
      <c r="U19" s="160"/>
      <c r="V19" s="160"/>
      <c r="W19" s="160"/>
      <c r="X19" s="187">
        <f>X14*T14</f>
        <v>0</v>
      </c>
      <c r="Y19" s="619"/>
    </row>
    <row r="20" spans="2:32" ht="42.95" customHeight="1">
      <c r="B20" s="777" t="s">
        <v>273</v>
      </c>
      <c r="C20" s="778"/>
      <c r="D20" s="778"/>
      <c r="E20" s="997">
        <f>IF(K14=0%,0,(IF(K14&lt;75%,1,2)))</f>
        <v>0</v>
      </c>
      <c r="F20" s="998"/>
      <c r="G20" s="811" t="s">
        <v>392</v>
      </c>
      <c r="H20" s="812"/>
      <c r="I20" s="812"/>
      <c r="J20" s="812"/>
      <c r="K20" s="813"/>
      <c r="L20" s="766" t="s">
        <v>393</v>
      </c>
      <c r="M20" s="811" t="s">
        <v>394</v>
      </c>
      <c r="N20" s="813"/>
      <c r="O20" s="816" t="s">
        <v>395</v>
      </c>
      <c r="P20" s="1027"/>
      <c r="Q20" s="1028"/>
      <c r="R20" s="664"/>
      <c r="S20" s="9"/>
      <c r="X20" s="53"/>
    </row>
    <row r="21" spans="2:32" ht="42.95" customHeight="1">
      <c r="B21" s="777" t="s">
        <v>396</v>
      </c>
      <c r="C21" s="778"/>
      <c r="D21" s="778"/>
      <c r="E21" s="997">
        <f>IF(K16=0%,0,(IF(K16&lt;75%,1,2)))</f>
        <v>0</v>
      </c>
      <c r="F21" s="998"/>
      <c r="G21" s="760"/>
      <c r="H21" s="761"/>
      <c r="I21" s="761"/>
      <c r="J21" s="761"/>
      <c r="K21" s="762"/>
      <c r="L21" s="767"/>
      <c r="M21" s="760"/>
      <c r="N21" s="762"/>
      <c r="O21" s="938"/>
      <c r="P21" s="936"/>
      <c r="Q21" s="937"/>
      <c r="R21" s="664"/>
      <c r="S21" s="9"/>
      <c r="X21" s="53"/>
    </row>
    <row r="22" spans="2:32" ht="42.95" customHeight="1">
      <c r="B22" s="777" t="s">
        <v>397</v>
      </c>
      <c r="C22" s="778"/>
      <c r="D22" s="778"/>
      <c r="E22" s="997">
        <v>1</v>
      </c>
      <c r="F22" s="998"/>
      <c r="G22" s="760"/>
      <c r="H22" s="761"/>
      <c r="I22" s="761"/>
      <c r="J22" s="761"/>
      <c r="K22" s="762"/>
      <c r="L22" s="767"/>
      <c r="M22" s="760"/>
      <c r="N22" s="762"/>
      <c r="O22" s="938"/>
      <c r="P22" s="936"/>
      <c r="Q22" s="937"/>
      <c r="R22" s="664"/>
      <c r="S22" s="9"/>
      <c r="X22" s="53"/>
      <c r="AF22" s="151" t="s">
        <v>398</v>
      </c>
    </row>
    <row r="23" spans="2:32" ht="42.95" customHeight="1">
      <c r="B23" s="744" t="s">
        <v>399</v>
      </c>
      <c r="C23" s="745"/>
      <c r="D23" s="745"/>
      <c r="E23" s="1005"/>
      <c r="F23" s="1006"/>
      <c r="G23" s="760"/>
      <c r="H23" s="761"/>
      <c r="I23" s="761"/>
      <c r="J23" s="761"/>
      <c r="K23" s="762"/>
      <c r="L23" s="767"/>
      <c r="M23" s="760"/>
      <c r="N23" s="762"/>
      <c r="O23" s="938"/>
      <c r="P23" s="936"/>
      <c r="Q23" s="937"/>
      <c r="R23" s="664"/>
      <c r="S23" s="9"/>
      <c r="X23" s="53"/>
    </row>
    <row r="24" spans="2:32" ht="42.95" customHeight="1" thickBot="1">
      <c r="B24" s="1001"/>
      <c r="C24" s="1002"/>
      <c r="D24" s="1002"/>
      <c r="E24" s="1007"/>
      <c r="F24" s="1008"/>
      <c r="G24" s="763"/>
      <c r="H24" s="764"/>
      <c r="I24" s="764"/>
      <c r="J24" s="764"/>
      <c r="K24" s="765"/>
      <c r="L24" s="768"/>
      <c r="M24" s="763"/>
      <c r="N24" s="765"/>
      <c r="O24" s="939"/>
      <c r="P24" s="940"/>
      <c r="Q24" s="941"/>
      <c r="R24" s="664"/>
    </row>
    <row r="25" spans="2:32" s="150" customFormat="1" ht="18.95" customHeight="1" thickBot="1">
      <c r="B25" s="176"/>
      <c r="C25" s="176"/>
      <c r="D25" s="176"/>
      <c r="E25" s="176"/>
      <c r="G25" s="176"/>
      <c r="H25" s="176"/>
      <c r="I25" s="176"/>
      <c r="J25" s="176"/>
      <c r="K25" s="177"/>
      <c r="L25" s="176"/>
      <c r="M25" s="176"/>
      <c r="N25" s="176"/>
      <c r="O25" s="176"/>
      <c r="P25" s="176"/>
      <c r="Q25" s="176"/>
      <c r="R25" s="151"/>
    </row>
    <row r="26" spans="2:32" ht="31.5">
      <c r="B26" s="950" t="s">
        <v>400</v>
      </c>
      <c r="C26" s="951"/>
      <c r="D26" s="951"/>
      <c r="E26" s="952"/>
      <c r="F26" s="952"/>
      <c r="G26" s="952"/>
      <c r="H26" s="952"/>
      <c r="I26" s="952"/>
      <c r="J26" s="952"/>
      <c r="K26" s="952"/>
      <c r="L26" s="952"/>
      <c r="M26" s="952"/>
      <c r="N26" s="952"/>
      <c r="O26" s="49" t="s">
        <v>215</v>
      </c>
      <c r="P26" s="845" t="s">
        <v>216</v>
      </c>
      <c r="Q26" s="846"/>
      <c r="S26" s="1010" t="s">
        <v>177</v>
      </c>
      <c r="T26" s="1016" t="s">
        <v>178</v>
      </c>
      <c r="U26" s="1016"/>
      <c r="V26" s="1014" t="s">
        <v>179</v>
      </c>
      <c r="W26" s="1015"/>
      <c r="X26" s="1015"/>
      <c r="Y26" s="1015"/>
    </row>
    <row r="27" spans="2:32" ht="23.1" customHeight="1">
      <c r="B27" s="953"/>
      <c r="C27" s="954"/>
      <c r="D27" s="954"/>
      <c r="E27" s="955"/>
      <c r="F27" s="955"/>
      <c r="G27" s="955"/>
      <c r="H27" s="955"/>
      <c r="I27" s="955"/>
      <c r="J27" s="955"/>
      <c r="K27" s="955"/>
      <c r="L27" s="955"/>
      <c r="M27" s="955"/>
      <c r="N27" s="955"/>
      <c r="O27" s="48">
        <f>P27*4</f>
        <v>0</v>
      </c>
      <c r="P27" s="843">
        <f>X29</f>
        <v>0</v>
      </c>
      <c r="Q27" s="844"/>
      <c r="S27" s="1010"/>
      <c r="T27" s="1016"/>
      <c r="U27" s="1016"/>
      <c r="V27" s="1014"/>
      <c r="W27" s="1015"/>
      <c r="X27" s="1015"/>
      <c r="Y27" s="1015"/>
    </row>
    <row r="28" spans="2:32" ht="26.1" customHeight="1">
      <c r="B28" s="806" t="s">
        <v>217</v>
      </c>
      <c r="C28" s="807"/>
      <c r="D28" s="807"/>
      <c r="E28" s="808"/>
      <c r="F28" s="808"/>
      <c r="G28" s="808" t="s">
        <v>218</v>
      </c>
      <c r="H28" s="808"/>
      <c r="I28" s="808"/>
      <c r="J28" s="808"/>
      <c r="K28" s="808"/>
      <c r="L28" s="808" t="s">
        <v>219</v>
      </c>
      <c r="M28" s="808"/>
      <c r="N28" s="808" t="s">
        <v>220</v>
      </c>
      <c r="O28" s="808"/>
      <c r="P28" s="850"/>
      <c r="Q28" s="867"/>
      <c r="S28" s="1010"/>
      <c r="T28" s="1016"/>
      <c r="U28" s="1016"/>
      <c r="V28" s="1014"/>
      <c r="W28" s="1015"/>
      <c r="X28" s="1015"/>
      <c r="Y28" s="1015"/>
    </row>
    <row r="29" spans="2:32" ht="84.95" customHeight="1">
      <c r="B29" s="742" t="s">
        <v>401</v>
      </c>
      <c r="C29" s="743"/>
      <c r="D29" s="743"/>
      <c r="E29" s="746" t="s">
        <v>222</v>
      </c>
      <c r="F29" s="747"/>
      <c r="G29" s="754" t="s">
        <v>228</v>
      </c>
      <c r="H29" s="755"/>
      <c r="I29" s="755"/>
      <c r="J29" s="139" t="s">
        <v>224</v>
      </c>
      <c r="K29" s="226">
        <f>VLOOKUP(G29,Referencia!AA55:AB59,2)</f>
        <v>0</v>
      </c>
      <c r="L29" s="834"/>
      <c r="M29" s="890"/>
      <c r="N29" s="834" t="s">
        <v>402</v>
      </c>
      <c r="O29" s="835"/>
      <c r="P29" s="835"/>
      <c r="Q29" s="836"/>
      <c r="S29" s="684">
        <v>0.3</v>
      </c>
      <c r="T29" s="1017">
        <v>4</v>
      </c>
      <c r="U29" s="685">
        <f>T29*S29</f>
        <v>1.2</v>
      </c>
      <c r="V29" s="1019">
        <f>SUM(W29:W32)</f>
        <v>0</v>
      </c>
      <c r="W29" s="686">
        <f>U29*K29</f>
        <v>0</v>
      </c>
      <c r="X29" s="1023">
        <f>SUM(Y29:Y32)</f>
        <v>0</v>
      </c>
      <c r="Y29" s="166">
        <f>K29*S29</f>
        <v>0</v>
      </c>
    </row>
    <row r="30" spans="2:32" ht="84.95" customHeight="1">
      <c r="B30" s="742" t="s">
        <v>403</v>
      </c>
      <c r="C30" s="743"/>
      <c r="D30" s="743"/>
      <c r="E30" s="863"/>
      <c r="F30" s="864"/>
      <c r="G30" s="754" t="s">
        <v>228</v>
      </c>
      <c r="H30" s="755"/>
      <c r="I30" s="755"/>
      <c r="J30" s="139" t="s">
        <v>224</v>
      </c>
      <c r="K30" s="226">
        <f>VLOOKUP(G30,Referencia!AA65:AB69,2)</f>
        <v>0</v>
      </c>
      <c r="L30" s="837"/>
      <c r="M30" s="857"/>
      <c r="N30" s="837"/>
      <c r="O30" s="838"/>
      <c r="P30" s="838"/>
      <c r="Q30" s="839"/>
      <c r="R30" s="984"/>
      <c r="S30" s="684">
        <v>0.2</v>
      </c>
      <c r="T30" s="1021"/>
      <c r="U30" s="685">
        <f>T29*S30</f>
        <v>0.8</v>
      </c>
      <c r="V30" s="1022"/>
      <c r="W30" s="686">
        <f>K30*U30</f>
        <v>0</v>
      </c>
      <c r="X30" s="1024"/>
      <c r="Y30" s="166">
        <f>K30*S30</f>
        <v>0</v>
      </c>
    </row>
    <row r="31" spans="2:32" ht="84.95" customHeight="1">
      <c r="B31" s="742" t="s">
        <v>404</v>
      </c>
      <c r="C31" s="743"/>
      <c r="D31" s="743"/>
      <c r="E31" s="863"/>
      <c r="F31" s="864"/>
      <c r="G31" s="754" t="s">
        <v>228</v>
      </c>
      <c r="H31" s="755"/>
      <c r="I31" s="755"/>
      <c r="J31" s="139" t="s">
        <v>224</v>
      </c>
      <c r="K31" s="226">
        <f>VLOOKUP(G31,Referencia!AA75:AB79,2)</f>
        <v>0</v>
      </c>
      <c r="L31" s="837"/>
      <c r="M31" s="857"/>
      <c r="N31" s="837"/>
      <c r="O31" s="838"/>
      <c r="P31" s="838"/>
      <c r="Q31" s="839"/>
      <c r="R31" s="984"/>
      <c r="S31" s="684">
        <v>0.2</v>
      </c>
      <c r="T31" s="1021"/>
      <c r="U31" s="685">
        <f>T29*S31</f>
        <v>0.8</v>
      </c>
      <c r="V31" s="1022"/>
      <c r="W31" s="686">
        <f>K31*U31</f>
        <v>0</v>
      </c>
      <c r="X31" s="1024"/>
      <c r="Y31" s="166">
        <f>K31*S31</f>
        <v>0</v>
      </c>
    </row>
    <row r="32" spans="2:32" ht="84.95" customHeight="1">
      <c r="B32" s="742" t="s">
        <v>405</v>
      </c>
      <c r="C32" s="743"/>
      <c r="D32" s="743"/>
      <c r="E32" s="863"/>
      <c r="F32" s="864"/>
      <c r="G32" s="754" t="s">
        <v>228</v>
      </c>
      <c r="H32" s="755"/>
      <c r="I32" s="755"/>
      <c r="J32" s="139" t="s">
        <v>224</v>
      </c>
      <c r="K32" s="226">
        <f>VLOOKUP(G32,Referencia!AA85:AB89,2)</f>
        <v>0</v>
      </c>
      <c r="L32" s="840"/>
      <c r="M32" s="909"/>
      <c r="N32" s="840"/>
      <c r="O32" s="841"/>
      <c r="P32" s="841"/>
      <c r="Q32" s="842"/>
      <c r="R32" s="664"/>
      <c r="S32" s="684">
        <v>0.3</v>
      </c>
      <c r="T32" s="1018"/>
      <c r="U32" s="685">
        <f>T29*S32</f>
        <v>1.2</v>
      </c>
      <c r="V32" s="1020"/>
      <c r="W32" s="686">
        <f>K32*U32</f>
        <v>0</v>
      </c>
      <c r="X32" s="1024"/>
      <c r="Y32" s="166">
        <f>K32*S32</f>
        <v>0</v>
      </c>
    </row>
    <row r="33" spans="2:32" ht="18.95" customHeight="1">
      <c r="B33" s="781" t="s">
        <v>234</v>
      </c>
      <c r="C33" s="782"/>
      <c r="D33" s="782"/>
      <c r="E33" s="782"/>
      <c r="F33" s="783"/>
      <c r="G33" s="858" t="s">
        <v>235</v>
      </c>
      <c r="H33" s="858"/>
      <c r="I33" s="858"/>
      <c r="J33" s="858"/>
      <c r="K33" s="858"/>
      <c r="L33" s="610" t="s">
        <v>252</v>
      </c>
      <c r="M33" s="858" t="s">
        <v>236</v>
      </c>
      <c r="N33" s="858"/>
      <c r="O33" s="854" t="s">
        <v>237</v>
      </c>
      <c r="P33" s="855"/>
      <c r="Q33" s="856"/>
      <c r="R33" s="664"/>
      <c r="S33" s="195">
        <f>SUM(S29:S32)</f>
        <v>1</v>
      </c>
      <c r="T33" s="661"/>
      <c r="U33" s="661"/>
      <c r="V33" s="661"/>
      <c r="W33" s="661"/>
      <c r="X33" s="187">
        <f>X29*T29</f>
        <v>0</v>
      </c>
      <c r="Y33" s="619"/>
    </row>
    <row r="34" spans="2:32" ht="45.95" customHeight="1">
      <c r="B34" s="777" t="s">
        <v>406</v>
      </c>
      <c r="C34" s="778"/>
      <c r="D34" s="778"/>
      <c r="E34" s="997">
        <f>IF(K32=0%,0,(IF(K32&lt;75%,1,2)))</f>
        <v>0</v>
      </c>
      <c r="F34" s="998"/>
      <c r="G34" s="811" t="s">
        <v>407</v>
      </c>
      <c r="H34" s="812"/>
      <c r="I34" s="812"/>
      <c r="J34" s="812"/>
      <c r="K34" s="813"/>
      <c r="L34" s="766" t="s">
        <v>408</v>
      </c>
      <c r="M34" s="811" t="s">
        <v>409</v>
      </c>
      <c r="N34" s="813"/>
      <c r="O34" s="816" t="s">
        <v>410</v>
      </c>
      <c r="P34" s="1027"/>
      <c r="Q34" s="1028"/>
      <c r="R34" s="664"/>
      <c r="S34" s="9"/>
      <c r="T34" s="662"/>
      <c r="U34" s="662"/>
      <c r="V34" s="662"/>
      <c r="W34" s="662"/>
      <c r="X34" s="53"/>
    </row>
    <row r="35" spans="2:32" ht="35.1" customHeight="1">
      <c r="B35" s="999"/>
      <c r="C35" s="1000"/>
      <c r="D35" s="1000"/>
      <c r="E35" s="1005"/>
      <c r="F35" s="1006"/>
      <c r="G35" s="760"/>
      <c r="H35" s="761"/>
      <c r="I35" s="761"/>
      <c r="J35" s="761"/>
      <c r="K35" s="762"/>
      <c r="L35" s="767"/>
      <c r="M35" s="760"/>
      <c r="N35" s="762"/>
      <c r="O35" s="938"/>
      <c r="P35" s="936"/>
      <c r="Q35" s="937"/>
      <c r="R35" s="664"/>
      <c r="S35" s="9"/>
      <c r="T35" s="662"/>
      <c r="U35" s="662"/>
      <c r="V35" s="662"/>
      <c r="W35" s="662"/>
      <c r="X35" s="53"/>
    </row>
    <row r="36" spans="2:32" ht="36" customHeight="1">
      <c r="B36" s="999"/>
      <c r="C36" s="1000"/>
      <c r="D36" s="1000"/>
      <c r="E36" s="1005"/>
      <c r="F36" s="1006"/>
      <c r="G36" s="760"/>
      <c r="H36" s="761"/>
      <c r="I36" s="761"/>
      <c r="J36" s="761"/>
      <c r="K36" s="762"/>
      <c r="L36" s="767"/>
      <c r="M36" s="760"/>
      <c r="N36" s="762"/>
      <c r="O36" s="938"/>
      <c r="P36" s="936"/>
      <c r="Q36" s="937"/>
      <c r="R36" s="664"/>
      <c r="S36" s="9"/>
      <c r="T36" s="662"/>
      <c r="U36" s="662"/>
      <c r="V36" s="662"/>
      <c r="W36" s="662"/>
      <c r="X36" s="53"/>
    </row>
    <row r="37" spans="2:32" ht="36" customHeight="1">
      <c r="B37" s="999"/>
      <c r="C37" s="1000"/>
      <c r="D37" s="1000"/>
      <c r="E37" s="1005"/>
      <c r="F37" s="1006"/>
      <c r="G37" s="760"/>
      <c r="H37" s="761"/>
      <c r="I37" s="761"/>
      <c r="J37" s="761"/>
      <c r="K37" s="762"/>
      <c r="L37" s="767"/>
      <c r="M37" s="760"/>
      <c r="N37" s="762"/>
      <c r="O37" s="938"/>
      <c r="P37" s="936"/>
      <c r="Q37" s="937"/>
      <c r="R37" s="664"/>
      <c r="S37" s="9"/>
      <c r="T37" s="662"/>
      <c r="U37" s="662"/>
      <c r="V37" s="662"/>
      <c r="W37" s="662"/>
      <c r="X37" s="53"/>
    </row>
    <row r="38" spans="2:32" ht="36" customHeight="1" thickBot="1">
      <c r="B38" s="1001"/>
      <c r="C38" s="1002"/>
      <c r="D38" s="1002"/>
      <c r="E38" s="1007"/>
      <c r="F38" s="1008"/>
      <c r="G38" s="763"/>
      <c r="H38" s="764"/>
      <c r="I38" s="764"/>
      <c r="J38" s="764"/>
      <c r="K38" s="765"/>
      <c r="L38" s="768"/>
      <c r="M38" s="763"/>
      <c r="N38" s="765"/>
      <c r="O38" s="939"/>
      <c r="P38" s="940"/>
      <c r="Q38" s="941"/>
      <c r="R38" s="664"/>
      <c r="S38" s="662"/>
      <c r="T38" s="662"/>
      <c r="U38" s="662"/>
      <c r="V38" s="662"/>
      <c r="W38" s="662"/>
    </row>
    <row r="39" spans="2:32" s="150" customFormat="1" ht="18.95" customHeight="1" thickBot="1">
      <c r="B39" s="176"/>
      <c r="C39" s="176"/>
      <c r="D39" s="176"/>
      <c r="E39" s="176"/>
      <c r="G39" s="176"/>
      <c r="H39" s="176"/>
      <c r="I39" s="176"/>
      <c r="J39" s="176"/>
      <c r="K39" s="177"/>
      <c r="L39" s="176"/>
      <c r="M39" s="176"/>
      <c r="N39" s="176"/>
      <c r="O39" s="176"/>
      <c r="P39" s="176"/>
      <c r="Q39" s="176"/>
      <c r="R39" s="151"/>
    </row>
    <row r="40" spans="2:32" ht="31.5">
      <c r="B40" s="950" t="s">
        <v>411</v>
      </c>
      <c r="C40" s="951"/>
      <c r="D40" s="951"/>
      <c r="E40" s="952"/>
      <c r="F40" s="952"/>
      <c r="G40" s="952"/>
      <c r="H40" s="952"/>
      <c r="I40" s="952"/>
      <c r="J40" s="952"/>
      <c r="K40" s="952"/>
      <c r="L40" s="952"/>
      <c r="M40" s="952"/>
      <c r="N40" s="952"/>
      <c r="O40" s="49" t="s">
        <v>215</v>
      </c>
      <c r="P40" s="845" t="s">
        <v>216</v>
      </c>
      <c r="Q40" s="846"/>
      <c r="S40" s="1010" t="s">
        <v>177</v>
      </c>
      <c r="T40" s="1016" t="s">
        <v>178</v>
      </c>
      <c r="U40" s="1016"/>
      <c r="V40" s="1014" t="s">
        <v>179</v>
      </c>
      <c r="W40" s="1015"/>
      <c r="X40" s="1015"/>
      <c r="Y40" s="1015"/>
    </row>
    <row r="41" spans="2:32" ht="21.95" customHeight="1">
      <c r="B41" s="953"/>
      <c r="C41" s="954"/>
      <c r="D41" s="954"/>
      <c r="E41" s="955"/>
      <c r="F41" s="955"/>
      <c r="G41" s="955"/>
      <c r="H41" s="955"/>
      <c r="I41" s="955"/>
      <c r="J41" s="955"/>
      <c r="K41" s="955"/>
      <c r="L41" s="955"/>
      <c r="M41" s="955"/>
      <c r="N41" s="955"/>
      <c r="O41" s="48">
        <f>P41*4</f>
        <v>0</v>
      </c>
      <c r="P41" s="843">
        <f>X43</f>
        <v>0</v>
      </c>
      <c r="Q41" s="844"/>
      <c r="S41" s="1010"/>
      <c r="T41" s="1016"/>
      <c r="U41" s="1016"/>
      <c r="V41" s="1014"/>
      <c r="W41" s="1015"/>
      <c r="X41" s="1015"/>
      <c r="Y41" s="1015"/>
    </row>
    <row r="42" spans="2:32" ht="26.1" customHeight="1">
      <c r="B42" s="806" t="s">
        <v>217</v>
      </c>
      <c r="C42" s="807"/>
      <c r="D42" s="807"/>
      <c r="E42" s="808"/>
      <c r="F42" s="808"/>
      <c r="G42" s="808" t="s">
        <v>218</v>
      </c>
      <c r="H42" s="808"/>
      <c r="I42" s="808"/>
      <c r="J42" s="808"/>
      <c r="K42" s="808"/>
      <c r="L42" s="808" t="s">
        <v>219</v>
      </c>
      <c r="M42" s="808"/>
      <c r="N42" s="808" t="s">
        <v>220</v>
      </c>
      <c r="O42" s="808"/>
      <c r="P42" s="850"/>
      <c r="Q42" s="867"/>
      <c r="S42" s="1010"/>
      <c r="T42" s="1016"/>
      <c r="U42" s="1016"/>
      <c r="V42" s="1014"/>
      <c r="W42" s="1015"/>
      <c r="X42" s="1015"/>
      <c r="Y42" s="1015"/>
    </row>
    <row r="43" spans="2:32" ht="96" customHeight="1">
      <c r="B43" s="742" t="s">
        <v>412</v>
      </c>
      <c r="C43" s="743"/>
      <c r="D43" s="743"/>
      <c r="E43" s="746" t="s">
        <v>222</v>
      </c>
      <c r="F43" s="747"/>
      <c r="G43" s="754" t="s">
        <v>228</v>
      </c>
      <c r="H43" s="755"/>
      <c r="I43" s="755"/>
      <c r="J43" s="139" t="s">
        <v>224</v>
      </c>
      <c r="K43" s="226">
        <f>VLOOKUP(G43,Referencia!AA95:AB99,2)</f>
        <v>0</v>
      </c>
      <c r="L43" s="935"/>
      <c r="M43" s="935"/>
      <c r="N43" s="834" t="s">
        <v>413</v>
      </c>
      <c r="O43" s="835"/>
      <c r="P43" s="835"/>
      <c r="Q43" s="836"/>
      <c r="S43" s="34">
        <v>0.3</v>
      </c>
      <c r="T43" s="1012">
        <v>4</v>
      </c>
      <c r="U43" s="685">
        <f>T43*S43</f>
        <v>1.2</v>
      </c>
      <c r="V43" s="1009">
        <f>SUM(W43:W45)</f>
        <v>0</v>
      </c>
      <c r="W43" s="686">
        <f>U43*K43</f>
        <v>0</v>
      </c>
      <c r="X43" s="800">
        <f>SUM(Y43:Y45)</f>
        <v>0</v>
      </c>
      <c r="Y43" s="159">
        <f>K43*S43</f>
        <v>0</v>
      </c>
    </row>
    <row r="44" spans="2:32" ht="96" customHeight="1">
      <c r="B44" s="742" t="s">
        <v>414</v>
      </c>
      <c r="C44" s="743"/>
      <c r="D44" s="743"/>
      <c r="E44" s="746" t="s">
        <v>222</v>
      </c>
      <c r="F44" s="747"/>
      <c r="G44" s="754" t="s">
        <v>228</v>
      </c>
      <c r="H44" s="755"/>
      <c r="I44" s="755"/>
      <c r="J44" s="139" t="s">
        <v>224</v>
      </c>
      <c r="K44" s="226">
        <f>VLOOKUP(G44,Referencia!AA105:AB109,2)</f>
        <v>0</v>
      </c>
      <c r="L44" s="784"/>
      <c r="M44" s="784"/>
      <c r="N44" s="837"/>
      <c r="O44" s="838"/>
      <c r="P44" s="838"/>
      <c r="Q44" s="839"/>
      <c r="R44" s="984"/>
      <c r="S44" s="34">
        <v>0.3</v>
      </c>
      <c r="T44" s="1012"/>
      <c r="U44" s="685">
        <f>T43*S44</f>
        <v>1.2</v>
      </c>
      <c r="V44" s="1009"/>
      <c r="W44" s="686">
        <f>K44*U44</f>
        <v>0</v>
      </c>
      <c r="X44" s="800"/>
      <c r="Y44" s="166">
        <f>K44*S44</f>
        <v>0</v>
      </c>
    </row>
    <row r="45" spans="2:32" ht="96" customHeight="1">
      <c r="B45" s="742" t="s">
        <v>415</v>
      </c>
      <c r="C45" s="743"/>
      <c r="D45" s="743"/>
      <c r="E45" s="863"/>
      <c r="F45" s="864"/>
      <c r="G45" s="754" t="s">
        <v>228</v>
      </c>
      <c r="H45" s="755"/>
      <c r="I45" s="755"/>
      <c r="J45" s="139" t="s">
        <v>224</v>
      </c>
      <c r="K45" s="226">
        <f>VLOOKUP(G45,Referencia!AA115:AB119,2)</f>
        <v>0</v>
      </c>
      <c r="L45" s="934"/>
      <c r="M45" s="934"/>
      <c r="N45" s="840"/>
      <c r="O45" s="841"/>
      <c r="P45" s="841"/>
      <c r="Q45" s="842"/>
      <c r="R45" s="984"/>
      <c r="S45" s="34">
        <v>0.4</v>
      </c>
      <c r="T45" s="1012"/>
      <c r="U45" s="685">
        <f>T43*S45</f>
        <v>1.6</v>
      </c>
      <c r="V45" s="1009"/>
      <c r="W45" s="686">
        <f>K45*U45</f>
        <v>0</v>
      </c>
      <c r="X45" s="800"/>
      <c r="Y45" s="166">
        <f>K45*S45</f>
        <v>0</v>
      </c>
    </row>
    <row r="46" spans="2:32" ht="18.95" customHeight="1">
      <c r="B46" s="781" t="s">
        <v>234</v>
      </c>
      <c r="C46" s="782"/>
      <c r="D46" s="782"/>
      <c r="E46" s="782"/>
      <c r="F46" s="783"/>
      <c r="G46" s="858" t="s">
        <v>235</v>
      </c>
      <c r="H46" s="858"/>
      <c r="I46" s="858"/>
      <c r="J46" s="858"/>
      <c r="K46" s="858"/>
      <c r="L46" s="610" t="s">
        <v>252</v>
      </c>
      <c r="M46" s="858" t="s">
        <v>236</v>
      </c>
      <c r="N46" s="858"/>
      <c r="O46" s="854" t="s">
        <v>237</v>
      </c>
      <c r="P46" s="855"/>
      <c r="Q46" s="856"/>
      <c r="R46" s="664"/>
      <c r="S46" s="52">
        <f>SUM(S43:S45)</f>
        <v>1</v>
      </c>
      <c r="T46" s="661"/>
      <c r="U46" s="661"/>
      <c r="V46" s="661"/>
      <c r="W46" s="661"/>
      <c r="X46" s="619"/>
      <c r="Y46" s="619"/>
    </row>
    <row r="47" spans="2:32" ht="36" customHeight="1">
      <c r="B47" s="777" t="s">
        <v>161</v>
      </c>
      <c r="C47" s="778"/>
      <c r="D47" s="778"/>
      <c r="E47" s="748">
        <f>IF(K43=0%,0,(IF(K43&lt;75%,1,2)))</f>
        <v>0</v>
      </c>
      <c r="F47" s="749"/>
      <c r="G47" s="811" t="s">
        <v>416</v>
      </c>
      <c r="H47" s="812"/>
      <c r="I47" s="812"/>
      <c r="J47" s="812"/>
      <c r="K47" s="813"/>
      <c r="L47" s="766" t="s">
        <v>417</v>
      </c>
      <c r="M47" s="811" t="s">
        <v>418</v>
      </c>
      <c r="N47" s="813"/>
      <c r="O47" s="816" t="s">
        <v>419</v>
      </c>
      <c r="P47" s="1027"/>
      <c r="Q47" s="1028"/>
      <c r="R47" s="664"/>
      <c r="S47" s="52"/>
      <c r="T47" s="661"/>
      <c r="U47" s="661"/>
      <c r="V47" s="661"/>
      <c r="W47" s="661"/>
      <c r="X47" s="619"/>
      <c r="Y47" s="619"/>
      <c r="AF47" s="151" t="s">
        <v>420</v>
      </c>
    </row>
    <row r="48" spans="2:32" ht="36" customHeight="1">
      <c r="B48" s="777" t="s">
        <v>163</v>
      </c>
      <c r="C48" s="778"/>
      <c r="D48" s="778"/>
      <c r="E48" s="748">
        <f>IF(K44=0%,0,(IF(K44&lt;75%,1,2)))</f>
        <v>0</v>
      </c>
      <c r="F48" s="749"/>
      <c r="G48" s="760"/>
      <c r="H48" s="761"/>
      <c r="I48" s="761"/>
      <c r="J48" s="761"/>
      <c r="K48" s="762"/>
      <c r="L48" s="767"/>
      <c r="M48" s="760"/>
      <c r="N48" s="762"/>
      <c r="O48" s="938"/>
      <c r="P48" s="936"/>
      <c r="Q48" s="937"/>
      <c r="R48" s="664"/>
      <c r="S48" s="186"/>
      <c r="T48" s="662"/>
      <c r="U48" s="662"/>
      <c r="V48" s="662"/>
      <c r="W48" s="662"/>
    </row>
    <row r="49" spans="2:25" ht="36" customHeight="1">
      <c r="B49" s="999"/>
      <c r="C49" s="1000"/>
      <c r="D49" s="1000"/>
      <c r="E49" s="758"/>
      <c r="F49" s="759"/>
      <c r="G49" s="760"/>
      <c r="H49" s="761"/>
      <c r="I49" s="761"/>
      <c r="J49" s="761"/>
      <c r="K49" s="762"/>
      <c r="L49" s="767"/>
      <c r="M49" s="760"/>
      <c r="N49" s="762"/>
      <c r="O49" s="938"/>
      <c r="P49" s="936"/>
      <c r="Q49" s="937"/>
      <c r="R49" s="664"/>
      <c r="S49" s="186"/>
      <c r="T49" s="662"/>
      <c r="U49" s="662"/>
      <c r="V49" s="662"/>
      <c r="W49" s="662"/>
    </row>
    <row r="50" spans="2:25" ht="36" customHeight="1">
      <c r="B50" s="999"/>
      <c r="C50" s="1000"/>
      <c r="D50" s="1000"/>
      <c r="E50" s="758"/>
      <c r="F50" s="759"/>
      <c r="G50" s="760"/>
      <c r="H50" s="761"/>
      <c r="I50" s="761"/>
      <c r="J50" s="761"/>
      <c r="K50" s="762"/>
      <c r="L50" s="767"/>
      <c r="M50" s="760"/>
      <c r="N50" s="762"/>
      <c r="O50" s="938"/>
      <c r="P50" s="936"/>
      <c r="Q50" s="937"/>
      <c r="R50" s="664"/>
      <c r="S50" s="186"/>
      <c r="T50" s="662"/>
      <c r="U50" s="662"/>
      <c r="V50" s="662"/>
      <c r="W50" s="662"/>
    </row>
    <row r="51" spans="2:25" ht="36" customHeight="1" thickBot="1">
      <c r="B51" s="1001"/>
      <c r="C51" s="1002"/>
      <c r="D51" s="1002"/>
      <c r="E51" s="756"/>
      <c r="F51" s="757"/>
      <c r="G51" s="763"/>
      <c r="H51" s="764"/>
      <c r="I51" s="764"/>
      <c r="J51" s="764"/>
      <c r="K51" s="765"/>
      <c r="L51" s="768"/>
      <c r="M51" s="763"/>
      <c r="N51" s="765"/>
      <c r="O51" s="939"/>
      <c r="P51" s="940"/>
      <c r="Q51" s="941"/>
      <c r="R51" s="664"/>
      <c r="S51" s="662"/>
      <c r="T51" s="662"/>
      <c r="U51" s="662"/>
      <c r="V51" s="662"/>
      <c r="W51" s="662"/>
    </row>
    <row r="52" spans="2:25" s="150" customFormat="1" ht="18.95" customHeight="1" thickBot="1">
      <c r="B52" s="176"/>
      <c r="C52" s="176"/>
      <c r="D52" s="176"/>
      <c r="E52" s="176"/>
      <c r="G52" s="176"/>
      <c r="H52" s="176"/>
      <c r="I52" s="176"/>
      <c r="J52" s="176"/>
      <c r="K52" s="177"/>
      <c r="L52" s="176"/>
      <c r="M52" s="176"/>
      <c r="N52" s="176"/>
      <c r="O52" s="176"/>
      <c r="P52" s="176"/>
      <c r="Q52" s="176"/>
      <c r="R52" s="151"/>
    </row>
    <row r="53" spans="2:25" ht="31.5">
      <c r="B53" s="950" t="s">
        <v>421</v>
      </c>
      <c r="C53" s="951"/>
      <c r="D53" s="951"/>
      <c r="E53" s="952"/>
      <c r="F53" s="952"/>
      <c r="G53" s="952"/>
      <c r="H53" s="952"/>
      <c r="I53" s="952"/>
      <c r="J53" s="952"/>
      <c r="K53" s="952"/>
      <c r="L53" s="952"/>
      <c r="M53" s="952"/>
      <c r="N53" s="952"/>
      <c r="O53" s="49" t="s">
        <v>215</v>
      </c>
      <c r="P53" s="845" t="s">
        <v>216</v>
      </c>
      <c r="Q53" s="846"/>
      <c r="S53" s="1010" t="s">
        <v>177</v>
      </c>
      <c r="T53" s="1016" t="s">
        <v>178</v>
      </c>
      <c r="U53" s="1016"/>
      <c r="V53" s="1014" t="s">
        <v>179</v>
      </c>
      <c r="W53" s="1015"/>
      <c r="X53" s="1015"/>
      <c r="Y53" s="1015"/>
    </row>
    <row r="54" spans="2:25" ht="23.1" customHeight="1">
      <c r="B54" s="953"/>
      <c r="C54" s="954"/>
      <c r="D54" s="954"/>
      <c r="E54" s="955"/>
      <c r="F54" s="955"/>
      <c r="G54" s="955"/>
      <c r="H54" s="955"/>
      <c r="I54" s="955"/>
      <c r="J54" s="955"/>
      <c r="K54" s="955"/>
      <c r="L54" s="955"/>
      <c r="M54" s="955"/>
      <c r="N54" s="955"/>
      <c r="O54" s="48">
        <f>P54*4</f>
        <v>0</v>
      </c>
      <c r="P54" s="843">
        <f>X56</f>
        <v>0</v>
      </c>
      <c r="Q54" s="844"/>
      <c r="S54" s="1010"/>
      <c r="T54" s="1016"/>
      <c r="U54" s="1016"/>
      <c r="V54" s="1014"/>
      <c r="W54" s="1015"/>
      <c r="X54" s="1015"/>
      <c r="Y54" s="1015"/>
    </row>
    <row r="55" spans="2:25" ht="26.1" customHeight="1">
      <c r="B55" s="806" t="s">
        <v>217</v>
      </c>
      <c r="C55" s="807"/>
      <c r="D55" s="807"/>
      <c r="E55" s="808"/>
      <c r="F55" s="808"/>
      <c r="G55" s="808" t="s">
        <v>218</v>
      </c>
      <c r="H55" s="808"/>
      <c r="I55" s="808"/>
      <c r="J55" s="808"/>
      <c r="K55" s="808"/>
      <c r="L55" s="808" t="s">
        <v>219</v>
      </c>
      <c r="M55" s="808"/>
      <c r="N55" s="808" t="s">
        <v>220</v>
      </c>
      <c r="O55" s="808"/>
      <c r="P55" s="850"/>
      <c r="Q55" s="867"/>
      <c r="S55" s="1010"/>
      <c r="T55" s="1016"/>
      <c r="U55" s="1016"/>
      <c r="V55" s="1014"/>
      <c r="W55" s="1015"/>
      <c r="X55" s="1015"/>
      <c r="Y55" s="1015"/>
    </row>
    <row r="56" spans="2:25" ht="101.1" customHeight="1">
      <c r="B56" s="742" t="s">
        <v>422</v>
      </c>
      <c r="C56" s="743"/>
      <c r="D56" s="743"/>
      <c r="E56" s="863"/>
      <c r="F56" s="864"/>
      <c r="G56" s="754" t="s">
        <v>228</v>
      </c>
      <c r="H56" s="755"/>
      <c r="I56" s="755"/>
      <c r="J56" s="139" t="s">
        <v>224</v>
      </c>
      <c r="K56" s="226">
        <f>VLOOKUP(G56,Referencia!AA125:AB129,2)</f>
        <v>0</v>
      </c>
      <c r="L56" s="935"/>
      <c r="M56" s="935"/>
      <c r="N56" s="834" t="s">
        <v>423</v>
      </c>
      <c r="O56" s="835"/>
      <c r="P56" s="835"/>
      <c r="Q56" s="836"/>
      <c r="R56" s="984"/>
      <c r="S56" s="684">
        <v>0.3</v>
      </c>
      <c r="T56" s="1017">
        <v>4</v>
      </c>
      <c r="U56" s="685">
        <f>T56*S56</f>
        <v>1.2</v>
      </c>
      <c r="V56" s="1019">
        <f>SUM(W56:W57)</f>
        <v>0</v>
      </c>
      <c r="W56" s="686">
        <f>U56*K56</f>
        <v>0</v>
      </c>
      <c r="X56" s="1023">
        <f>SUM(Y56:Y58)</f>
        <v>0</v>
      </c>
      <c r="Y56" s="166">
        <f>K56*S56</f>
        <v>0</v>
      </c>
    </row>
    <row r="57" spans="2:25" ht="96" customHeight="1">
      <c r="B57" s="742" t="s">
        <v>424</v>
      </c>
      <c r="C57" s="743"/>
      <c r="D57" s="743"/>
      <c r="E57" s="863"/>
      <c r="F57" s="864"/>
      <c r="G57" s="754" t="s">
        <v>228</v>
      </c>
      <c r="H57" s="755"/>
      <c r="I57" s="755"/>
      <c r="J57" s="139" t="s">
        <v>224</v>
      </c>
      <c r="K57" s="226">
        <f>VLOOKUP(G57,Referencia!AA135:AB139,2)</f>
        <v>0</v>
      </c>
      <c r="L57" s="934"/>
      <c r="M57" s="934"/>
      <c r="N57" s="840"/>
      <c r="O57" s="841"/>
      <c r="P57" s="841"/>
      <c r="Q57" s="842"/>
      <c r="R57" s="984"/>
      <c r="S57" s="684">
        <v>0.7</v>
      </c>
      <c r="T57" s="1018"/>
      <c r="U57" s="685">
        <f>T56*S57</f>
        <v>2.8</v>
      </c>
      <c r="V57" s="1020"/>
      <c r="W57" s="686">
        <f>K57*U57</f>
        <v>0</v>
      </c>
      <c r="X57" s="1024"/>
      <c r="Y57" s="166">
        <f>K57*S57</f>
        <v>0</v>
      </c>
    </row>
    <row r="58" spans="2:25" ht="18.95" customHeight="1">
      <c r="B58" s="877" t="s">
        <v>234</v>
      </c>
      <c r="C58" s="878"/>
      <c r="D58" s="878"/>
      <c r="E58" s="878"/>
      <c r="F58" s="879"/>
      <c r="G58" s="858" t="s">
        <v>235</v>
      </c>
      <c r="H58" s="858"/>
      <c r="I58" s="858"/>
      <c r="J58" s="858"/>
      <c r="K58" s="858"/>
      <c r="L58" s="610" t="s">
        <v>252</v>
      </c>
      <c r="M58" s="858" t="s">
        <v>236</v>
      </c>
      <c r="N58" s="858"/>
      <c r="O58" s="854" t="s">
        <v>237</v>
      </c>
      <c r="P58" s="855"/>
      <c r="Q58" s="856"/>
      <c r="R58" s="664"/>
      <c r="S58" s="52">
        <f>SUM(S56:S57)</f>
        <v>1</v>
      </c>
      <c r="T58" s="661"/>
      <c r="U58" s="661"/>
      <c r="V58" s="661"/>
      <c r="W58" s="661"/>
      <c r="X58" s="187">
        <f>X56*T56</f>
        <v>0</v>
      </c>
      <c r="Y58" s="619"/>
    </row>
    <row r="59" spans="2:25" ht="32.1" customHeight="1">
      <c r="B59" s="975"/>
      <c r="C59" s="976"/>
      <c r="D59" s="976"/>
      <c r="E59" s="1029"/>
      <c r="F59" s="1030"/>
      <c r="G59" s="811" t="s">
        <v>425</v>
      </c>
      <c r="H59" s="812"/>
      <c r="I59" s="812"/>
      <c r="J59" s="812"/>
      <c r="K59" s="813"/>
      <c r="L59" s="766" t="s">
        <v>426</v>
      </c>
      <c r="M59" s="811" t="s">
        <v>427</v>
      </c>
      <c r="N59" s="813"/>
      <c r="O59" s="816" t="s">
        <v>428</v>
      </c>
      <c r="P59" s="1027"/>
      <c r="Q59" s="1028"/>
      <c r="R59" s="664"/>
      <c r="S59" s="52"/>
      <c r="T59" s="661"/>
      <c r="U59" s="661"/>
      <c r="V59" s="661"/>
      <c r="W59" s="661"/>
      <c r="X59" s="187"/>
      <c r="Y59" s="619"/>
    </row>
    <row r="60" spans="2:25" ht="32.1" customHeight="1">
      <c r="B60" s="975"/>
      <c r="C60" s="976"/>
      <c r="D60" s="976"/>
      <c r="E60" s="1029"/>
      <c r="F60" s="1030"/>
      <c r="G60" s="760"/>
      <c r="H60" s="761"/>
      <c r="I60" s="761"/>
      <c r="J60" s="761"/>
      <c r="K60" s="762"/>
      <c r="L60" s="767"/>
      <c r="M60" s="760"/>
      <c r="N60" s="762"/>
      <c r="O60" s="938"/>
      <c r="P60" s="936"/>
      <c r="Q60" s="937"/>
      <c r="R60" s="664"/>
      <c r="S60" s="186"/>
      <c r="T60" s="662"/>
      <c r="U60" s="662"/>
      <c r="V60" s="662"/>
      <c r="W60" s="662"/>
      <c r="X60" s="53"/>
    </row>
    <row r="61" spans="2:25" ht="32.1" customHeight="1">
      <c r="B61" s="975"/>
      <c r="C61" s="976"/>
      <c r="D61" s="976"/>
      <c r="E61" s="1029"/>
      <c r="F61" s="1030"/>
      <c r="G61" s="760"/>
      <c r="H61" s="761"/>
      <c r="I61" s="761"/>
      <c r="J61" s="761"/>
      <c r="K61" s="762"/>
      <c r="L61" s="767"/>
      <c r="M61" s="760"/>
      <c r="N61" s="762"/>
      <c r="O61" s="938"/>
      <c r="P61" s="936"/>
      <c r="Q61" s="937"/>
      <c r="R61" s="664"/>
      <c r="S61" s="186"/>
      <c r="T61" s="662"/>
      <c r="U61" s="662"/>
      <c r="V61" s="662"/>
      <c r="W61" s="662"/>
      <c r="X61" s="53"/>
    </row>
    <row r="62" spans="2:25" ht="32.1" customHeight="1">
      <c r="B62" s="975"/>
      <c r="C62" s="976"/>
      <c r="D62" s="976"/>
      <c r="E62" s="1029"/>
      <c r="F62" s="1030"/>
      <c r="G62" s="760"/>
      <c r="H62" s="761"/>
      <c r="I62" s="761"/>
      <c r="J62" s="761"/>
      <c r="K62" s="762"/>
      <c r="L62" s="767"/>
      <c r="M62" s="760"/>
      <c r="N62" s="762"/>
      <c r="O62" s="938"/>
      <c r="P62" s="936"/>
      <c r="Q62" s="937"/>
      <c r="R62" s="664"/>
      <c r="S62" s="186"/>
      <c r="T62" s="662"/>
      <c r="U62" s="662"/>
      <c r="V62" s="662"/>
      <c r="W62" s="662"/>
      <c r="X62" s="53"/>
    </row>
    <row r="63" spans="2:25" ht="32.1" customHeight="1" thickBot="1">
      <c r="B63" s="977"/>
      <c r="C63" s="978"/>
      <c r="D63" s="978"/>
      <c r="E63" s="1031"/>
      <c r="F63" s="1032"/>
      <c r="G63" s="763"/>
      <c r="H63" s="764"/>
      <c r="I63" s="764"/>
      <c r="J63" s="764"/>
      <c r="K63" s="765"/>
      <c r="L63" s="768"/>
      <c r="M63" s="763"/>
      <c r="N63" s="765"/>
      <c r="O63" s="939"/>
      <c r="P63" s="940"/>
      <c r="Q63" s="941"/>
      <c r="R63" s="664"/>
      <c r="S63" s="662"/>
      <c r="T63" s="662"/>
      <c r="U63" s="662"/>
      <c r="V63" s="662"/>
      <c r="W63" s="662"/>
    </row>
    <row r="64" spans="2:25" ht="14.1" customHeight="1">
      <c r="S64" s="662"/>
      <c r="T64" s="662"/>
      <c r="U64" s="662"/>
      <c r="V64" s="662"/>
      <c r="W64" s="662"/>
    </row>
    <row r="65" spans="19:23" ht="14.1" customHeight="1">
      <c r="S65" s="662"/>
      <c r="T65" s="662"/>
      <c r="U65" s="662"/>
      <c r="V65" s="662"/>
      <c r="W65" s="662"/>
    </row>
    <row r="66" spans="19:23" ht="14.1" customHeight="1">
      <c r="S66" s="662"/>
      <c r="T66" s="662"/>
      <c r="U66" s="662"/>
      <c r="V66" s="662"/>
      <c r="W66" s="662"/>
    </row>
    <row r="67" spans="19:23" ht="14.1" customHeight="1">
      <c r="S67" s="662"/>
      <c r="T67" s="662"/>
      <c r="U67" s="662"/>
      <c r="V67" s="662"/>
      <c r="W67" s="662"/>
    </row>
    <row r="68" spans="19:23" ht="14.1" customHeight="1">
      <c r="S68" s="662"/>
      <c r="T68" s="662"/>
      <c r="U68" s="662"/>
      <c r="V68" s="662"/>
      <c r="W68" s="662"/>
    </row>
    <row r="69" spans="19:23" ht="14.1" customHeight="1">
      <c r="S69" s="662"/>
      <c r="T69" s="662"/>
      <c r="U69" s="662"/>
      <c r="V69" s="662"/>
      <c r="W69" s="662"/>
    </row>
    <row r="70" spans="19:23" ht="14.1" customHeight="1">
      <c r="S70" s="662"/>
      <c r="T70" s="662"/>
      <c r="U70" s="662"/>
      <c r="V70" s="662"/>
      <c r="W70" s="662"/>
    </row>
    <row r="71" spans="19:23" ht="14.1" customHeight="1">
      <c r="S71" s="662"/>
      <c r="T71" s="662"/>
      <c r="U71" s="662"/>
      <c r="V71" s="662"/>
      <c r="W71" s="662"/>
    </row>
    <row r="72" spans="19:23" ht="14.1" customHeight="1">
      <c r="S72" s="662"/>
      <c r="T72" s="662"/>
      <c r="U72" s="662"/>
      <c r="V72" s="662"/>
      <c r="W72" s="662"/>
    </row>
    <row r="73" spans="19:23" ht="14.1" customHeight="1">
      <c r="S73" s="662"/>
      <c r="T73" s="662"/>
      <c r="U73" s="662"/>
      <c r="V73" s="662"/>
      <c r="W73" s="662"/>
    </row>
    <row r="74" spans="19:23" ht="14.1" customHeight="1">
      <c r="S74" s="662"/>
      <c r="T74" s="662"/>
      <c r="U74" s="662"/>
      <c r="V74" s="662"/>
      <c r="W74" s="662"/>
    </row>
    <row r="75" spans="19:23" ht="14.1" customHeight="1">
      <c r="S75" s="662"/>
      <c r="T75" s="662"/>
      <c r="U75" s="662"/>
      <c r="V75" s="662"/>
      <c r="W75" s="662"/>
    </row>
    <row r="76" spans="19:23" ht="14.1" customHeight="1">
      <c r="S76" s="662"/>
      <c r="T76" s="662"/>
      <c r="U76" s="662"/>
      <c r="V76" s="662"/>
      <c r="W76" s="662"/>
    </row>
    <row r="77" spans="19:23" ht="14.1" customHeight="1">
      <c r="S77" s="662"/>
      <c r="T77" s="662"/>
      <c r="U77" s="662"/>
      <c r="V77" s="662"/>
      <c r="W77" s="662"/>
    </row>
    <row r="78" spans="19:23" ht="14.1" customHeight="1">
      <c r="S78" s="662"/>
      <c r="T78" s="662"/>
      <c r="U78" s="662"/>
      <c r="V78" s="662"/>
      <c r="W78" s="662"/>
    </row>
    <row r="79" spans="19:23" ht="14.1" customHeight="1">
      <c r="S79" s="662"/>
      <c r="T79" s="662"/>
      <c r="U79" s="662"/>
      <c r="V79" s="662"/>
      <c r="W79" s="662"/>
    </row>
    <row r="80" spans="19:23" ht="14.1" customHeight="1">
      <c r="S80" s="662"/>
      <c r="T80" s="662"/>
      <c r="U80" s="662"/>
      <c r="V80" s="662"/>
      <c r="W80" s="662"/>
    </row>
    <row r="81" spans="19:23" ht="14.1" customHeight="1">
      <c r="S81" s="662"/>
      <c r="T81" s="662"/>
      <c r="U81" s="662"/>
      <c r="V81" s="662"/>
      <c r="W81" s="662"/>
    </row>
    <row r="82" spans="19:23" ht="14.1" customHeight="1">
      <c r="S82" s="662"/>
      <c r="T82" s="662"/>
      <c r="U82" s="662"/>
      <c r="V82" s="662"/>
      <c r="W82" s="662"/>
    </row>
    <row r="83" spans="19:23" ht="14.1" customHeight="1">
      <c r="S83" s="662"/>
      <c r="T83" s="662"/>
      <c r="U83" s="662"/>
      <c r="V83" s="662"/>
      <c r="W83" s="662"/>
    </row>
    <row r="84" spans="19:23" ht="14.1" customHeight="1">
      <c r="S84" s="662"/>
      <c r="T84" s="662"/>
      <c r="U84" s="662"/>
      <c r="V84" s="662"/>
      <c r="W84" s="662"/>
    </row>
    <row r="85" spans="19:23" ht="14.1" customHeight="1">
      <c r="S85" s="662"/>
      <c r="T85" s="662"/>
      <c r="U85" s="662"/>
      <c r="V85" s="662"/>
      <c r="W85" s="662"/>
    </row>
    <row r="86" spans="19:23" ht="14.1" customHeight="1">
      <c r="S86" s="662"/>
      <c r="T86" s="662"/>
      <c r="U86" s="662"/>
      <c r="V86" s="662"/>
      <c r="W86" s="662"/>
    </row>
    <row r="87" spans="19:23" ht="14.1" customHeight="1">
      <c r="S87" s="662"/>
      <c r="T87" s="662"/>
      <c r="U87" s="662"/>
      <c r="V87" s="662"/>
      <c r="W87" s="662"/>
    </row>
    <row r="88" spans="19:23" ht="14.1" customHeight="1">
      <c r="S88" s="662"/>
      <c r="T88" s="662"/>
      <c r="U88" s="662"/>
      <c r="V88" s="662"/>
      <c r="W88" s="662"/>
    </row>
    <row r="89" spans="19:23" ht="14.1" customHeight="1">
      <c r="S89" s="662"/>
      <c r="T89" s="662"/>
      <c r="U89" s="662"/>
      <c r="V89" s="662"/>
      <c r="W89" s="662"/>
    </row>
    <row r="90" spans="19:23" ht="14.1" customHeight="1">
      <c r="S90" s="662"/>
      <c r="T90" s="662"/>
      <c r="U90" s="662"/>
      <c r="V90" s="662"/>
      <c r="W90" s="662"/>
    </row>
    <row r="91" spans="19:23" ht="14.1" customHeight="1">
      <c r="S91" s="662"/>
      <c r="T91" s="662"/>
      <c r="U91" s="662"/>
      <c r="V91" s="662"/>
      <c r="W91" s="662"/>
    </row>
    <row r="92" spans="19:23" ht="14.1" customHeight="1">
      <c r="S92" s="662"/>
      <c r="T92" s="662"/>
      <c r="U92" s="662"/>
      <c r="V92" s="662"/>
      <c r="W92" s="662"/>
    </row>
    <row r="93" spans="19:23" ht="14.1" customHeight="1">
      <c r="S93" s="662"/>
      <c r="T93" s="662"/>
      <c r="U93" s="662"/>
      <c r="V93" s="662"/>
      <c r="W93" s="662"/>
    </row>
    <row r="94" spans="19:23" ht="14.1" customHeight="1">
      <c r="S94" s="662"/>
      <c r="T94" s="662"/>
      <c r="U94" s="662"/>
      <c r="V94" s="662"/>
      <c r="W94" s="662"/>
    </row>
    <row r="95" spans="19:23" ht="14.1" customHeight="1">
      <c r="S95" s="662"/>
      <c r="T95" s="662"/>
      <c r="U95" s="662"/>
      <c r="V95" s="662"/>
      <c r="W95" s="662"/>
    </row>
    <row r="96" spans="19:23" ht="14.1" customHeight="1">
      <c r="S96" s="662"/>
      <c r="T96" s="662"/>
      <c r="U96" s="662"/>
      <c r="V96" s="662"/>
      <c r="W96" s="662"/>
    </row>
    <row r="97" spans="18:23" ht="14.1" customHeight="1">
      <c r="S97" s="662"/>
      <c r="T97" s="662"/>
      <c r="U97" s="662"/>
      <c r="V97" s="662"/>
      <c r="W97" s="662"/>
    </row>
    <row r="98" spans="18:23" ht="14.1" customHeight="1">
      <c r="S98" s="662"/>
      <c r="T98" s="662"/>
      <c r="U98" s="662"/>
      <c r="V98" s="662"/>
      <c r="W98" s="662"/>
    </row>
    <row r="99" spans="18:23" ht="14.1" customHeight="1">
      <c r="S99" s="662"/>
      <c r="T99" s="662"/>
      <c r="U99" s="662"/>
      <c r="V99" s="662"/>
      <c r="W99" s="662"/>
    </row>
    <row r="100" spans="18:23" ht="14.1" customHeight="1">
      <c r="S100" s="662"/>
      <c r="T100" s="662"/>
      <c r="U100" s="662"/>
      <c r="V100" s="662"/>
      <c r="W100" s="662"/>
    </row>
    <row r="101" spans="18:23" ht="14.1" customHeight="1">
      <c r="S101" s="681"/>
      <c r="T101" s="681"/>
      <c r="U101" s="681"/>
      <c r="V101" s="681"/>
      <c r="W101" s="681"/>
    </row>
    <row r="102" spans="18:23">
      <c r="S102" s="150"/>
      <c r="T102" s="150"/>
      <c r="U102" s="150"/>
      <c r="V102" s="150"/>
      <c r="W102" s="150"/>
    </row>
    <row r="103" spans="18:23">
      <c r="S103" s="150"/>
      <c r="T103" s="150"/>
      <c r="U103" s="150"/>
      <c r="V103" s="150"/>
      <c r="W103" s="150"/>
    </row>
    <row r="104" spans="18:23">
      <c r="S104" s="150"/>
      <c r="T104" s="150"/>
      <c r="U104" s="150"/>
      <c r="V104" s="150"/>
      <c r="W104" s="150"/>
    </row>
    <row r="105" spans="18:23">
      <c r="S105" s="150"/>
      <c r="T105" s="150"/>
      <c r="U105" s="150"/>
      <c r="V105" s="150"/>
      <c r="W105" s="150"/>
    </row>
    <row r="106" spans="18:23">
      <c r="S106" s="150"/>
      <c r="T106" s="150"/>
      <c r="U106" s="150"/>
      <c r="V106" s="150"/>
      <c r="W106" s="150"/>
    </row>
    <row r="107" spans="18:23">
      <c r="S107" s="150"/>
      <c r="T107" s="150"/>
      <c r="U107" s="150"/>
      <c r="V107" s="150"/>
      <c r="W107" s="150"/>
    </row>
    <row r="108" spans="18:23">
      <c r="S108" s="150"/>
      <c r="T108" s="150"/>
      <c r="U108" s="150"/>
      <c r="V108" s="150"/>
      <c r="W108" s="150"/>
    </row>
    <row r="109" spans="18:23">
      <c r="S109" s="150"/>
      <c r="T109" s="150"/>
      <c r="U109" s="150"/>
      <c r="V109" s="150"/>
      <c r="W109" s="150"/>
    </row>
    <row r="110" spans="18:23">
      <c r="S110" s="150"/>
      <c r="T110" s="150"/>
      <c r="U110" s="150"/>
      <c r="V110" s="150"/>
      <c r="W110" s="150"/>
    </row>
    <row r="111" spans="18:23">
      <c r="R111" s="150"/>
      <c r="S111" s="150"/>
      <c r="T111" s="150"/>
      <c r="U111" s="150"/>
      <c r="V111" s="150"/>
      <c r="W111" s="150"/>
    </row>
    <row r="112" spans="18:23">
      <c r="R112" s="150"/>
      <c r="S112" s="150"/>
      <c r="T112" s="150"/>
      <c r="U112" s="150"/>
      <c r="V112" s="150"/>
      <c r="W112" s="150"/>
    </row>
    <row r="113" spans="18:23">
      <c r="R113" s="150"/>
      <c r="S113" s="150"/>
      <c r="T113" s="150"/>
      <c r="U113" s="150"/>
      <c r="V113" s="150"/>
      <c r="W113" s="150"/>
    </row>
    <row r="114" spans="18:23">
      <c r="R114" s="150"/>
      <c r="S114" s="150"/>
      <c r="T114" s="150"/>
      <c r="U114" s="150"/>
      <c r="V114" s="150"/>
      <c r="W114" s="150"/>
    </row>
    <row r="115" spans="18:23">
      <c r="R115" s="150"/>
    </row>
    <row r="116" spans="18:23">
      <c r="R116" s="150"/>
    </row>
    <row r="117" spans="18:23">
      <c r="R117" s="150"/>
    </row>
    <row r="118" spans="18:23">
      <c r="R118" s="150"/>
    </row>
    <row r="119" spans="18:23">
      <c r="R119" s="150"/>
    </row>
    <row r="120" spans="18:23">
      <c r="R120" s="150"/>
    </row>
    <row r="121" spans="18:23">
      <c r="R121" s="150"/>
    </row>
    <row r="122" spans="18:23">
      <c r="R122" s="150"/>
    </row>
    <row r="123" spans="18:23" ht="15.75">
      <c r="R123" s="662"/>
    </row>
    <row r="124" spans="18:23" ht="15.75">
      <c r="R124" s="662"/>
    </row>
    <row r="125" spans="18:23">
      <c r="R125" s="150"/>
    </row>
    <row r="126" spans="18:23">
      <c r="R126" s="150"/>
    </row>
    <row r="127" spans="18:23">
      <c r="R127" s="150"/>
    </row>
    <row r="128" spans="18:23">
      <c r="R128" s="150"/>
    </row>
    <row r="129" spans="18:18">
      <c r="R129" s="150"/>
    </row>
    <row r="130" spans="18:18">
      <c r="R130" s="150"/>
    </row>
    <row r="131" spans="18:18">
      <c r="R131" s="150"/>
    </row>
    <row r="132" spans="18:18">
      <c r="R132" s="150"/>
    </row>
    <row r="133" spans="18:18">
      <c r="R133" s="150"/>
    </row>
    <row r="134" spans="18:18">
      <c r="R134" s="150"/>
    </row>
    <row r="135" spans="18:18">
      <c r="R135" s="150"/>
    </row>
    <row r="136" spans="18:18">
      <c r="R136" s="150"/>
    </row>
    <row r="137" spans="18:18">
      <c r="R137" s="150"/>
    </row>
  </sheetData>
  <sheetProtection password="CAAD" sheet="1" objects="1" scenarios="1" formatRows="0"/>
  <mergeCells count="202">
    <mergeCell ref="B43:D43"/>
    <mergeCell ref="B44:D44"/>
    <mergeCell ref="B45:D45"/>
    <mergeCell ref="B56:D56"/>
    <mergeCell ref="B57:D57"/>
    <mergeCell ref="E14:F14"/>
    <mergeCell ref="E15:F15"/>
    <mergeCell ref="E16:F16"/>
    <mergeCell ref="E17:F17"/>
    <mergeCell ref="E18:F18"/>
    <mergeCell ref="E29:F29"/>
    <mergeCell ref="E30:F30"/>
    <mergeCell ref="E31:F31"/>
    <mergeCell ref="E32:F32"/>
    <mergeCell ref="E43:F43"/>
    <mergeCell ref="E44:F44"/>
    <mergeCell ref="E45:F45"/>
    <mergeCell ref="E56:F56"/>
    <mergeCell ref="E57:F57"/>
    <mergeCell ref="B35:D35"/>
    <mergeCell ref="E35:F35"/>
    <mergeCell ref="B14:D14"/>
    <mergeCell ref="B15:D15"/>
    <mergeCell ref="B16:D16"/>
    <mergeCell ref="B17:D17"/>
    <mergeCell ref="B18:D18"/>
    <mergeCell ref="B29:D29"/>
    <mergeCell ref="B30:D30"/>
    <mergeCell ref="B31:D31"/>
    <mergeCell ref="B32:D32"/>
    <mergeCell ref="C3:E3"/>
    <mergeCell ref="C4:E4"/>
    <mergeCell ref="C5:E5"/>
    <mergeCell ref="C6:E6"/>
    <mergeCell ref="C8:E8"/>
    <mergeCell ref="B24:D24"/>
    <mergeCell ref="E20:F20"/>
    <mergeCell ref="E21:F21"/>
    <mergeCell ref="B2:B10"/>
    <mergeCell ref="C2:E2"/>
    <mergeCell ref="B19:F19"/>
    <mergeCell ref="B26:N27"/>
    <mergeCell ref="L30:M30"/>
    <mergeCell ref="L31:M31"/>
    <mergeCell ref="B20:D20"/>
    <mergeCell ref="B21:D21"/>
    <mergeCell ref="B22:D22"/>
    <mergeCell ref="B23:D23"/>
    <mergeCell ref="E61:F61"/>
    <mergeCell ref="E62:F62"/>
    <mergeCell ref="E63:F63"/>
    <mergeCell ref="B49:D49"/>
    <mergeCell ref="B50:D50"/>
    <mergeCell ref="B51:D51"/>
    <mergeCell ref="E47:F47"/>
    <mergeCell ref="B55:F55"/>
    <mergeCell ref="B58:F58"/>
    <mergeCell ref="E48:F48"/>
    <mergeCell ref="E49:F49"/>
    <mergeCell ref="E50:F50"/>
    <mergeCell ref="E51:F51"/>
    <mergeCell ref="E59:F59"/>
    <mergeCell ref="E60:F60"/>
    <mergeCell ref="O59:Q63"/>
    <mergeCell ref="B36:D36"/>
    <mergeCell ref="B37:D37"/>
    <mergeCell ref="B38:D38"/>
    <mergeCell ref="E34:F34"/>
    <mergeCell ref="E36:F36"/>
    <mergeCell ref="E37:F37"/>
    <mergeCell ref="E38:F38"/>
    <mergeCell ref="O34:Q38"/>
    <mergeCell ref="B59:D59"/>
    <mergeCell ref="B60:D60"/>
    <mergeCell ref="B61:D61"/>
    <mergeCell ref="B62:D62"/>
    <mergeCell ref="B63:D63"/>
    <mergeCell ref="G43:I43"/>
    <mergeCell ref="G44:I44"/>
    <mergeCell ref="G55:K55"/>
    <mergeCell ref="G45:I45"/>
    <mergeCell ref="B47:D47"/>
    <mergeCell ref="B48:D48"/>
    <mergeCell ref="G59:K63"/>
    <mergeCell ref="G58:K58"/>
    <mergeCell ref="G56:I56"/>
    <mergeCell ref="G57:I57"/>
    <mergeCell ref="S1:T1"/>
    <mergeCell ref="P53:Q53"/>
    <mergeCell ref="P54:Q54"/>
    <mergeCell ref="M59:N63"/>
    <mergeCell ref="L44:M44"/>
    <mergeCell ref="S11:S13"/>
    <mergeCell ref="T11:U13"/>
    <mergeCell ref="N14:Q18"/>
    <mergeCell ref="O58:Q58"/>
    <mergeCell ref="L57:M57"/>
    <mergeCell ref="N56:Q57"/>
    <mergeCell ref="L56:M56"/>
    <mergeCell ref="O20:Q24"/>
    <mergeCell ref="O47:Q51"/>
    <mergeCell ref="L55:M55"/>
    <mergeCell ref="N55:Q55"/>
    <mergeCell ref="L43:M43"/>
    <mergeCell ref="L45:M45"/>
    <mergeCell ref="N43:Q45"/>
    <mergeCell ref="O46:Q46"/>
    <mergeCell ref="B53:N54"/>
    <mergeCell ref="B46:F46"/>
    <mergeCell ref="G46:K46"/>
    <mergeCell ref="M46:N46"/>
    <mergeCell ref="M47:N51"/>
    <mergeCell ref="L47:L51"/>
    <mergeCell ref="G47:K51"/>
    <mergeCell ref="L59:L63"/>
    <mergeCell ref="M58:N58"/>
    <mergeCell ref="V11:Y13"/>
    <mergeCell ref="T53:U55"/>
    <mergeCell ref="T56:T57"/>
    <mergeCell ref="V56:V57"/>
    <mergeCell ref="R56:R57"/>
    <mergeCell ref="S40:S42"/>
    <mergeCell ref="T40:U42"/>
    <mergeCell ref="V40:Y42"/>
    <mergeCell ref="T29:T32"/>
    <mergeCell ref="V29:V32"/>
    <mergeCell ref="X29:X32"/>
    <mergeCell ref="V26:Y28"/>
    <mergeCell ref="T26:U28"/>
    <mergeCell ref="S26:S28"/>
    <mergeCell ref="R44:R45"/>
    <mergeCell ref="X56:X57"/>
    <mergeCell ref="V53:Y55"/>
    <mergeCell ref="X43:X45"/>
    <mergeCell ref="T43:T45"/>
    <mergeCell ref="V43:V45"/>
    <mergeCell ref="S53:S55"/>
    <mergeCell ref="R30:R31"/>
    <mergeCell ref="V2:Y2"/>
    <mergeCell ref="B1:Q1"/>
    <mergeCell ref="B13:F13"/>
    <mergeCell ref="V3:V6"/>
    <mergeCell ref="T14:T18"/>
    <mergeCell ref="V14:V18"/>
    <mergeCell ref="X14:X18"/>
    <mergeCell ref="X3:X6"/>
    <mergeCell ref="T2:U2"/>
    <mergeCell ref="T3:T6"/>
    <mergeCell ref="R11:R13"/>
    <mergeCell ref="B11:N12"/>
    <mergeCell ref="G13:K13"/>
    <mergeCell ref="L13:M13"/>
    <mergeCell ref="N13:Q13"/>
    <mergeCell ref="P12:Q12"/>
    <mergeCell ref="P11:Q11"/>
    <mergeCell ref="G14:I14"/>
    <mergeCell ref="G15:I15"/>
    <mergeCell ref="L34:L38"/>
    <mergeCell ref="G34:K38"/>
    <mergeCell ref="B42:F42"/>
    <mergeCell ref="M20:N24"/>
    <mergeCell ref="L20:L24"/>
    <mergeCell ref="G20:K24"/>
    <mergeCell ref="P40:Q40"/>
    <mergeCell ref="P41:Q41"/>
    <mergeCell ref="G28:K28"/>
    <mergeCell ref="G42:K42"/>
    <mergeCell ref="L32:M32"/>
    <mergeCell ref="N29:Q32"/>
    <mergeCell ref="B28:F28"/>
    <mergeCell ref="B33:F33"/>
    <mergeCell ref="L42:M42"/>
    <mergeCell ref="B34:D34"/>
    <mergeCell ref="E22:F22"/>
    <mergeCell ref="E23:F23"/>
    <mergeCell ref="E24:F24"/>
    <mergeCell ref="N28:Q28"/>
    <mergeCell ref="G29:I29"/>
    <mergeCell ref="G16:I16"/>
    <mergeCell ref="G17:I17"/>
    <mergeCell ref="G18:I18"/>
    <mergeCell ref="L14:M14"/>
    <mergeCell ref="L15:M15"/>
    <mergeCell ref="L16:M16"/>
    <mergeCell ref="L17:M17"/>
    <mergeCell ref="L18:M18"/>
    <mergeCell ref="N42:Q42"/>
    <mergeCell ref="G30:I30"/>
    <mergeCell ref="G31:I31"/>
    <mergeCell ref="G32:I32"/>
    <mergeCell ref="L29:M29"/>
    <mergeCell ref="O33:Q33"/>
    <mergeCell ref="L28:M28"/>
    <mergeCell ref="G19:K19"/>
    <mergeCell ref="M19:N19"/>
    <mergeCell ref="O19:Q19"/>
    <mergeCell ref="G33:K33"/>
    <mergeCell ref="M33:N33"/>
    <mergeCell ref="B40:N41"/>
    <mergeCell ref="P26:Q26"/>
    <mergeCell ref="P27:Q27"/>
    <mergeCell ref="M34:N38"/>
  </mergeCells>
  <phoneticPr fontId="40" type="noConversion"/>
  <conditionalFormatting sqref="K14">
    <cfRule type="cellIs" dxfId="1084" priority="320" operator="equal">
      <formula>0%</formula>
    </cfRule>
    <cfRule type="cellIs" dxfId="1083" priority="321" operator="equal">
      <formula>25%</formula>
    </cfRule>
    <cfRule type="cellIs" dxfId="1082" priority="322" operator="equal">
      <formula>50%</formula>
    </cfRule>
    <cfRule type="cellIs" dxfId="1081" priority="323" operator="equal">
      <formula>75%</formula>
    </cfRule>
    <cfRule type="cellIs" dxfId="1080" priority="324" operator="equal">
      <formula>90%</formula>
    </cfRule>
    <cfRule type="cellIs" dxfId="1079" priority="325" operator="equal">
      <formula>100%</formula>
    </cfRule>
  </conditionalFormatting>
  <conditionalFormatting sqref="K18">
    <cfRule type="cellIs" dxfId="1078" priority="314" operator="equal">
      <formula>0%</formula>
    </cfRule>
    <cfRule type="cellIs" dxfId="1077" priority="315" operator="equal">
      <formula>25%</formula>
    </cfRule>
    <cfRule type="cellIs" dxfId="1076" priority="316" operator="equal">
      <formula>50%</formula>
    </cfRule>
    <cfRule type="cellIs" dxfId="1075" priority="317" operator="equal">
      <formula>75%</formula>
    </cfRule>
    <cfRule type="cellIs" dxfId="1074" priority="318" operator="equal">
      <formula>90%</formula>
    </cfRule>
    <cfRule type="cellIs" dxfId="1073" priority="319" operator="equal">
      <formula>100%</formula>
    </cfRule>
  </conditionalFormatting>
  <conditionalFormatting sqref="K15:K17">
    <cfRule type="cellIs" dxfId="1072" priority="308" operator="equal">
      <formula>0%</formula>
    </cfRule>
    <cfRule type="cellIs" dxfId="1071" priority="309" operator="equal">
      <formula>25%</formula>
    </cfRule>
    <cfRule type="cellIs" dxfId="1070" priority="310" operator="equal">
      <formula>50%</formula>
    </cfRule>
    <cfRule type="cellIs" dxfId="1069" priority="311" operator="equal">
      <formula>75%</formula>
    </cfRule>
    <cfRule type="cellIs" dxfId="1068" priority="312" operator="equal">
      <formula>90%</formula>
    </cfRule>
    <cfRule type="cellIs" dxfId="1067" priority="313" operator="equal">
      <formula>100%</formula>
    </cfRule>
  </conditionalFormatting>
  <conditionalFormatting sqref="K29">
    <cfRule type="cellIs" dxfId="1066" priority="248" operator="equal">
      <formula>0%</formula>
    </cfRule>
    <cfRule type="cellIs" dxfId="1065" priority="249" operator="equal">
      <formula>25%</formula>
    </cfRule>
    <cfRule type="cellIs" dxfId="1064" priority="250" operator="equal">
      <formula>50%</formula>
    </cfRule>
    <cfRule type="cellIs" dxfId="1063" priority="251" operator="equal">
      <formula>75%</formula>
    </cfRule>
    <cfRule type="cellIs" dxfId="1062" priority="252" operator="equal">
      <formula>90%</formula>
    </cfRule>
    <cfRule type="cellIs" dxfId="1061" priority="253" operator="equal">
      <formula>100%</formula>
    </cfRule>
  </conditionalFormatting>
  <conditionalFormatting sqref="K31">
    <cfRule type="cellIs" dxfId="1060" priority="242" operator="equal">
      <formula>0%</formula>
    </cfRule>
    <cfRule type="cellIs" dxfId="1059" priority="243" operator="equal">
      <formula>25%</formula>
    </cfRule>
    <cfRule type="cellIs" dxfId="1058" priority="244" operator="equal">
      <formula>50%</formula>
    </cfRule>
    <cfRule type="cellIs" dxfId="1057" priority="245" operator="equal">
      <formula>75%</formula>
    </cfRule>
    <cfRule type="cellIs" dxfId="1056" priority="246" operator="equal">
      <formula>90%</formula>
    </cfRule>
    <cfRule type="cellIs" dxfId="1055" priority="247" operator="equal">
      <formula>100%</formula>
    </cfRule>
  </conditionalFormatting>
  <conditionalFormatting sqref="K30">
    <cfRule type="cellIs" dxfId="1054" priority="236" operator="equal">
      <formula>0%</formula>
    </cfRule>
    <cfRule type="cellIs" dxfId="1053" priority="237" operator="equal">
      <formula>25%</formula>
    </cfRule>
    <cfRule type="cellIs" dxfId="1052" priority="238" operator="equal">
      <formula>50%</formula>
    </cfRule>
    <cfRule type="cellIs" dxfId="1051" priority="239" operator="equal">
      <formula>75%</formula>
    </cfRule>
    <cfRule type="cellIs" dxfId="1050" priority="240" operator="equal">
      <formula>90%</formula>
    </cfRule>
    <cfRule type="cellIs" dxfId="1049" priority="241" operator="equal">
      <formula>100%</formula>
    </cfRule>
  </conditionalFormatting>
  <conditionalFormatting sqref="K32">
    <cfRule type="cellIs" dxfId="1048" priority="230" operator="equal">
      <formula>0%</formula>
    </cfRule>
    <cfRule type="cellIs" dxfId="1047" priority="231" operator="equal">
      <formula>25%</formula>
    </cfRule>
    <cfRule type="cellIs" dxfId="1046" priority="232" operator="equal">
      <formula>50%</formula>
    </cfRule>
    <cfRule type="cellIs" dxfId="1045" priority="233" operator="equal">
      <formula>75%</formula>
    </cfRule>
    <cfRule type="cellIs" dxfId="1044" priority="234" operator="equal">
      <formula>90%</formula>
    </cfRule>
    <cfRule type="cellIs" dxfId="1043" priority="235" operator="equal">
      <formula>100%</formula>
    </cfRule>
  </conditionalFormatting>
  <conditionalFormatting sqref="K43">
    <cfRule type="cellIs" dxfId="1042" priority="224" operator="equal">
      <formula>0%</formula>
    </cfRule>
    <cfRule type="cellIs" dxfId="1041" priority="225" operator="equal">
      <formula>25%</formula>
    </cfRule>
    <cfRule type="cellIs" dxfId="1040" priority="226" operator="equal">
      <formula>50%</formula>
    </cfRule>
    <cfRule type="cellIs" dxfId="1039" priority="227" operator="equal">
      <formula>75%</formula>
    </cfRule>
    <cfRule type="cellIs" dxfId="1038" priority="228" operator="equal">
      <formula>90%</formula>
    </cfRule>
    <cfRule type="cellIs" dxfId="1037" priority="229" operator="equal">
      <formula>100%</formula>
    </cfRule>
  </conditionalFormatting>
  <conditionalFormatting sqref="K45">
    <cfRule type="cellIs" dxfId="1036" priority="218" operator="equal">
      <formula>0%</formula>
    </cfRule>
    <cfRule type="cellIs" dxfId="1035" priority="219" operator="equal">
      <formula>25%</formula>
    </cfRule>
    <cfRule type="cellIs" dxfId="1034" priority="220" operator="equal">
      <formula>50%</formula>
    </cfRule>
    <cfRule type="cellIs" dxfId="1033" priority="221" operator="equal">
      <formula>75%</formula>
    </cfRule>
    <cfRule type="cellIs" dxfId="1032" priority="222" operator="equal">
      <formula>90%</formula>
    </cfRule>
    <cfRule type="cellIs" dxfId="1031" priority="223" operator="equal">
      <formula>100%</formula>
    </cfRule>
  </conditionalFormatting>
  <conditionalFormatting sqref="K44">
    <cfRule type="cellIs" dxfId="1030" priority="212" operator="equal">
      <formula>0%</formula>
    </cfRule>
    <cfRule type="cellIs" dxfId="1029" priority="213" operator="equal">
      <formula>25%</formula>
    </cfRule>
    <cfRule type="cellIs" dxfId="1028" priority="214" operator="equal">
      <formula>50%</formula>
    </cfRule>
    <cfRule type="cellIs" dxfId="1027" priority="215" operator="equal">
      <formula>75%</formula>
    </cfRule>
    <cfRule type="cellIs" dxfId="1026" priority="216" operator="equal">
      <formula>90%</formula>
    </cfRule>
    <cfRule type="cellIs" dxfId="1025" priority="217" operator="equal">
      <formula>100%</formula>
    </cfRule>
  </conditionalFormatting>
  <conditionalFormatting sqref="K56">
    <cfRule type="cellIs" dxfId="1024" priority="206" operator="equal">
      <formula>0%</formula>
    </cfRule>
    <cfRule type="cellIs" dxfId="1023" priority="207" operator="equal">
      <formula>25%</formula>
    </cfRule>
    <cfRule type="cellIs" dxfId="1022" priority="208" operator="equal">
      <formula>50%</formula>
    </cfRule>
    <cfRule type="cellIs" dxfId="1021" priority="209" operator="equal">
      <formula>75%</formula>
    </cfRule>
    <cfRule type="cellIs" dxfId="1020" priority="210" operator="equal">
      <formula>90%</formula>
    </cfRule>
    <cfRule type="cellIs" dxfId="1019" priority="211" operator="equal">
      <formula>100%</formula>
    </cfRule>
  </conditionalFormatting>
  <conditionalFormatting sqref="K57">
    <cfRule type="cellIs" dxfId="1018" priority="194" operator="equal">
      <formula>0%</formula>
    </cfRule>
    <cfRule type="cellIs" dxfId="1017" priority="195" operator="equal">
      <formula>25%</formula>
    </cfRule>
    <cfRule type="cellIs" dxfId="1016" priority="196" operator="equal">
      <formula>50%</formula>
    </cfRule>
    <cfRule type="cellIs" dxfId="1015" priority="197" operator="equal">
      <formula>75%</formula>
    </cfRule>
    <cfRule type="cellIs" dxfId="1014" priority="198" operator="equal">
      <formula>90%</formula>
    </cfRule>
    <cfRule type="cellIs" dxfId="1013" priority="199" operator="equal">
      <formula>100%</formula>
    </cfRule>
  </conditionalFormatting>
  <conditionalFormatting sqref="X14">
    <cfRule type="cellIs" dxfId="1012" priority="189" operator="between">
      <formula>0.95</formula>
      <formula>1</formula>
    </cfRule>
    <cfRule type="cellIs" dxfId="1011" priority="190" operator="between">
      <formula>0.75</formula>
      <formula>0.9499999</formula>
    </cfRule>
    <cfRule type="cellIs" dxfId="1010" priority="191" operator="between">
      <formula>50%</formula>
      <formula>74.99999%</formula>
    </cfRule>
    <cfRule type="cellIs" dxfId="1009" priority="192" operator="between">
      <formula>0</formula>
      <formula>24.999999%</formula>
    </cfRule>
    <cfRule type="cellIs" dxfId="1008" priority="193" operator="between">
      <formula>25%</formula>
      <formula>49.99999%</formula>
    </cfRule>
  </conditionalFormatting>
  <conditionalFormatting sqref="X43">
    <cfRule type="cellIs" dxfId="1007" priority="159" operator="between">
      <formula>0.95</formula>
      <formula>1</formula>
    </cfRule>
    <cfRule type="cellIs" dxfId="1006" priority="160" operator="between">
      <formula>0.75</formula>
      <formula>0.9499999</formula>
    </cfRule>
    <cfRule type="cellIs" dxfId="1005" priority="161" operator="between">
      <formula>50%</formula>
      <formula>74.99999%</formula>
    </cfRule>
    <cfRule type="cellIs" dxfId="1004" priority="162" operator="between">
      <formula>0</formula>
      <formula>24.999999%</formula>
    </cfRule>
    <cfRule type="cellIs" dxfId="1003" priority="163" operator="between">
      <formula>25%</formula>
      <formula>49.99999%</formula>
    </cfRule>
  </conditionalFormatting>
  <conditionalFormatting sqref="X29">
    <cfRule type="cellIs" dxfId="1002" priority="164" operator="between">
      <formula>0.95</formula>
      <formula>1</formula>
    </cfRule>
    <cfRule type="cellIs" dxfId="1001" priority="165" operator="between">
      <formula>0.75</formula>
      <formula>0.9499999</formula>
    </cfRule>
    <cfRule type="cellIs" dxfId="1000" priority="166" operator="between">
      <formula>50%</formula>
      <formula>74.99999%</formula>
    </cfRule>
    <cfRule type="cellIs" dxfId="999" priority="167" operator="between">
      <formula>0</formula>
      <formula>24.999999%</formula>
    </cfRule>
    <cfRule type="cellIs" dxfId="998" priority="168" operator="between">
      <formula>25%</formula>
      <formula>49.99999%</formula>
    </cfRule>
  </conditionalFormatting>
  <conditionalFormatting sqref="X56">
    <cfRule type="cellIs" dxfId="997" priority="154" operator="between">
      <formula>0.95</formula>
      <formula>1</formula>
    </cfRule>
    <cfRule type="cellIs" dxfId="996" priority="155" operator="between">
      <formula>0.75</formula>
      <formula>0.9499999</formula>
    </cfRule>
    <cfRule type="cellIs" dxfId="995" priority="156" operator="between">
      <formula>50%</formula>
      <formula>74.99999%</formula>
    </cfRule>
    <cfRule type="cellIs" dxfId="994" priority="157" operator="between">
      <formula>0</formula>
      <formula>24.999999%</formula>
    </cfRule>
    <cfRule type="cellIs" dxfId="993" priority="158" operator="between">
      <formula>25%</formula>
      <formula>49.99999%</formula>
    </cfRule>
  </conditionalFormatting>
  <conditionalFormatting sqref="P12">
    <cfRule type="cellIs" dxfId="992" priority="109" operator="between">
      <formula>0.95</formula>
      <formula>1</formula>
    </cfRule>
    <cfRule type="cellIs" dxfId="991" priority="110" operator="between">
      <formula>0.75</formula>
      <formula>0.9499999</formula>
    </cfRule>
    <cfRule type="cellIs" dxfId="990" priority="111" operator="between">
      <formula>50%</formula>
      <formula>74.99999%</formula>
    </cfRule>
    <cfRule type="cellIs" dxfId="989" priority="112" operator="between">
      <formula>0</formula>
      <formula>24.999999%</formula>
    </cfRule>
    <cfRule type="cellIs" dxfId="988" priority="113" operator="between">
      <formula>25%</formula>
      <formula>49.99999%</formula>
    </cfRule>
  </conditionalFormatting>
  <conditionalFormatting sqref="X3">
    <cfRule type="cellIs" dxfId="987" priority="104" operator="between">
      <formula>0.95</formula>
      <formula>1</formula>
    </cfRule>
    <cfRule type="cellIs" dxfId="986" priority="105" operator="between">
      <formula>0.75</formula>
      <formula>0.9499999</formula>
    </cfRule>
    <cfRule type="cellIs" dxfId="985" priority="106" operator="between">
      <formula>50%</formula>
      <formula>74.99999%</formula>
    </cfRule>
    <cfRule type="cellIs" dxfId="984" priority="107" operator="between">
      <formula>0</formula>
      <formula>24.999999%</formula>
    </cfRule>
    <cfRule type="cellIs" dxfId="983" priority="108" operator="between">
      <formula>25%</formula>
      <formula>49.99999%</formula>
    </cfRule>
  </conditionalFormatting>
  <conditionalFormatting sqref="H3">
    <cfRule type="cellIs" dxfId="982" priority="99" operator="between">
      <formula>0.95</formula>
      <formula>1</formula>
    </cfRule>
    <cfRule type="cellIs" dxfId="981" priority="100" operator="between">
      <formula>0.75</formula>
      <formula>0.9499999</formula>
    </cfRule>
    <cfRule type="cellIs" dxfId="980" priority="101" operator="between">
      <formula>50%</formula>
      <formula>74.99999%</formula>
    </cfRule>
    <cfRule type="cellIs" dxfId="979" priority="102" operator="between">
      <formula>0</formula>
      <formula>24.999999%</formula>
    </cfRule>
    <cfRule type="cellIs" dxfId="978" priority="103" operator="between">
      <formula>25%</formula>
      <formula>49.99999%</formula>
    </cfRule>
  </conditionalFormatting>
  <conditionalFormatting sqref="H8">
    <cfRule type="cellIs" dxfId="977" priority="79" operator="between">
      <formula>0.95</formula>
      <formula>1</formula>
    </cfRule>
    <cfRule type="cellIs" dxfId="976" priority="80" operator="between">
      <formula>0.75</formula>
      <formula>0.9499999</formula>
    </cfRule>
    <cfRule type="cellIs" dxfId="975" priority="81" operator="between">
      <formula>50%</formula>
      <formula>74.99999%</formula>
    </cfRule>
    <cfRule type="cellIs" dxfId="974" priority="82" operator="between">
      <formula>0</formula>
      <formula>24.999999%</formula>
    </cfRule>
    <cfRule type="cellIs" dxfId="973" priority="83" operator="between">
      <formula>25%</formula>
      <formula>49.99999%</formula>
    </cfRule>
  </conditionalFormatting>
  <conditionalFormatting sqref="H4">
    <cfRule type="cellIs" dxfId="972" priority="74" operator="between">
      <formula>0.95</formula>
      <formula>1</formula>
    </cfRule>
    <cfRule type="cellIs" dxfId="971" priority="75" operator="between">
      <formula>0.75</formula>
      <formula>0.9499999</formula>
    </cfRule>
    <cfRule type="cellIs" dxfId="970" priority="76" operator="between">
      <formula>50%</formula>
      <formula>74.99999%</formula>
    </cfRule>
    <cfRule type="cellIs" dxfId="969" priority="77" operator="between">
      <formula>0</formula>
      <formula>24.999999%</formula>
    </cfRule>
    <cfRule type="cellIs" dxfId="968" priority="78" operator="between">
      <formula>25%</formula>
      <formula>49.99999%</formula>
    </cfRule>
  </conditionalFormatting>
  <conditionalFormatting sqref="H5">
    <cfRule type="cellIs" dxfId="967" priority="69" operator="between">
      <formula>0.95</formula>
      <formula>1</formula>
    </cfRule>
    <cfRule type="cellIs" dxfId="966" priority="70" operator="between">
      <formula>0.75</formula>
      <formula>0.9499999</formula>
    </cfRule>
    <cfRule type="cellIs" dxfId="965" priority="71" operator="between">
      <formula>50%</formula>
      <formula>74.99999%</formula>
    </cfRule>
    <cfRule type="cellIs" dxfId="964" priority="72" operator="between">
      <formula>0</formula>
      <formula>24.999999%</formula>
    </cfRule>
    <cfRule type="cellIs" dxfId="963" priority="73" operator="between">
      <formula>25%</formula>
      <formula>49.99999%</formula>
    </cfRule>
  </conditionalFormatting>
  <conditionalFormatting sqref="H6">
    <cfRule type="cellIs" dxfId="962" priority="64" operator="between">
      <formula>0.95</formula>
      <formula>1</formula>
    </cfRule>
    <cfRule type="cellIs" dxfId="961" priority="65" operator="between">
      <formula>0.75</formula>
      <formula>0.9499999</formula>
    </cfRule>
    <cfRule type="cellIs" dxfId="960" priority="66" operator="between">
      <formula>50%</formula>
      <formula>74.99999%</formula>
    </cfRule>
    <cfRule type="cellIs" dxfId="959" priority="67" operator="between">
      <formula>0</formula>
      <formula>24.999999%</formula>
    </cfRule>
    <cfRule type="cellIs" dxfId="958" priority="68" operator="between">
      <formula>25%</formula>
      <formula>49.99999%</formula>
    </cfRule>
  </conditionalFormatting>
  <conditionalFormatting sqref="P27">
    <cfRule type="cellIs" dxfId="957" priority="54" operator="between">
      <formula>0.95</formula>
      <formula>1</formula>
    </cfRule>
    <cfRule type="cellIs" dxfId="956" priority="55" operator="between">
      <formula>0.75</formula>
      <formula>0.9499999</formula>
    </cfRule>
    <cfRule type="cellIs" dxfId="955" priority="56" operator="between">
      <formula>50%</formula>
      <formula>74.99999%</formula>
    </cfRule>
    <cfRule type="cellIs" dxfId="954" priority="57" operator="between">
      <formula>0</formula>
      <formula>24.999999%</formula>
    </cfRule>
    <cfRule type="cellIs" dxfId="953" priority="58" operator="between">
      <formula>25%</formula>
      <formula>49.99999%</formula>
    </cfRule>
  </conditionalFormatting>
  <conditionalFormatting sqref="P41">
    <cfRule type="cellIs" dxfId="952" priority="49" operator="between">
      <formula>0.95</formula>
      <formula>1</formula>
    </cfRule>
    <cfRule type="cellIs" dxfId="951" priority="50" operator="between">
      <formula>0.75</formula>
      <formula>0.9499999</formula>
    </cfRule>
    <cfRule type="cellIs" dxfId="950" priority="51" operator="between">
      <formula>50%</formula>
      <formula>74.99999%</formula>
    </cfRule>
    <cfRule type="cellIs" dxfId="949" priority="52" operator="between">
      <formula>0</formula>
      <formula>24.999999%</formula>
    </cfRule>
    <cfRule type="cellIs" dxfId="948" priority="53" operator="between">
      <formula>25%</formula>
      <formula>49.99999%</formula>
    </cfRule>
  </conditionalFormatting>
  <conditionalFormatting sqref="P54">
    <cfRule type="cellIs" dxfId="947" priority="44" operator="between">
      <formula>0.95</formula>
      <formula>1</formula>
    </cfRule>
    <cfRule type="cellIs" dxfId="946" priority="45" operator="between">
      <formula>0.75</formula>
      <formula>0.9499999</formula>
    </cfRule>
    <cfRule type="cellIs" dxfId="945" priority="46" operator="between">
      <formula>50%</formula>
      <formula>74.99999%</formula>
    </cfRule>
    <cfRule type="cellIs" dxfId="944" priority="47" operator="between">
      <formula>0</formula>
      <formula>24.999999%</formula>
    </cfRule>
    <cfRule type="cellIs" dxfId="943" priority="48" operator="between">
      <formula>25%</formula>
      <formula>49.99999%</formula>
    </cfRule>
  </conditionalFormatting>
  <conditionalFormatting sqref="O54">
    <cfRule type="iconSet" priority="17">
      <iconSet iconSet="5Rating">
        <cfvo type="percent" val="0"/>
        <cfvo type="num" val="1"/>
        <cfvo type="num" val="1.5"/>
        <cfvo type="num" val="2.5"/>
        <cfvo type="num" val="3.5"/>
      </iconSet>
    </cfRule>
  </conditionalFormatting>
  <conditionalFormatting sqref="O41">
    <cfRule type="iconSet" priority="16">
      <iconSet iconSet="5Rating">
        <cfvo type="percent" val="0"/>
        <cfvo type="num" val="1"/>
        <cfvo type="num" val="1.5"/>
        <cfvo type="num" val="2.5"/>
        <cfvo type="num" val="3.5"/>
      </iconSet>
    </cfRule>
  </conditionalFormatting>
  <conditionalFormatting sqref="O27">
    <cfRule type="iconSet" priority="15">
      <iconSet iconSet="5Rating">
        <cfvo type="percent" val="0"/>
        <cfvo type="num" val="1"/>
        <cfvo type="num" val="1.5"/>
        <cfvo type="num" val="2.5"/>
        <cfvo type="num" val="3.5"/>
      </iconSet>
    </cfRule>
  </conditionalFormatting>
  <conditionalFormatting sqref="O12">
    <cfRule type="iconSet" priority="14">
      <iconSet iconSet="5Rating">
        <cfvo type="percent" val="0"/>
        <cfvo type="num" val="1"/>
        <cfvo type="num" val="1.5"/>
        <cfvo type="num" val="2.5"/>
        <cfvo type="num" val="3.5"/>
      </iconSet>
    </cfRule>
  </conditionalFormatting>
  <conditionalFormatting sqref="E59:E63">
    <cfRule type="iconSet" priority="5">
      <iconSet iconSet="3Symbols2" showValue="0">
        <cfvo type="percent" val="0"/>
        <cfvo type="num" val="1"/>
        <cfvo type="num" val="2"/>
      </iconSet>
    </cfRule>
  </conditionalFormatting>
  <conditionalFormatting sqref="E47:E51">
    <cfRule type="iconSet" priority="4">
      <iconSet iconSet="3Symbols2" showValue="0">
        <cfvo type="percent" val="0"/>
        <cfvo type="num" val="1"/>
        <cfvo type="num" val="2"/>
      </iconSet>
    </cfRule>
  </conditionalFormatting>
  <conditionalFormatting sqref="E20:E24">
    <cfRule type="iconSet" priority="2">
      <iconSet iconSet="3Symbols2" showValue="0">
        <cfvo type="percent" val="0"/>
        <cfvo type="num" val="1"/>
        <cfvo type="num" val="2"/>
      </iconSet>
    </cfRule>
  </conditionalFormatting>
  <conditionalFormatting sqref="E36:E38 E34">
    <cfRule type="iconSet" priority="464">
      <iconSet iconSet="3Symbols2" showValue="0">
        <cfvo type="percent" val="0"/>
        <cfvo type="num" val="1"/>
        <cfvo type="num" val="2"/>
      </iconSet>
    </cfRule>
  </conditionalFormatting>
  <conditionalFormatting sqref="E35">
    <cfRule type="iconSet" priority="1">
      <iconSet iconSet="3Symbols2" showValue="0">
        <cfvo type="percent" val="0"/>
        <cfvo type="num" val="1"/>
        <cfvo type="num" val="2"/>
      </iconSet>
    </cfRule>
  </conditionalFormatting>
  <dataValidations count="2">
    <dataValidation allowBlank="1" showInputMessage="1" showErrorMessage="1" promptTitle="Otros documentos" prompt="Indicar el nombre del documento o evidencia_x000d_" sqref="B22:B23"/>
    <dataValidation type="list" allowBlank="1" showInputMessage="1" showErrorMessage="1" prompt="Indicar el número que corresponda de acuerdo a los siguientes criterios:_x000d_1 = Se cuenta con algo básico_x000d_2 = Sí se cuenta con el documento" sqref="E49:E51 E22:E24 E59:E63">
      <formula1>$AX$6:$AX$7</formula1>
    </dataValidation>
  </dataValidations>
  <hyperlinks>
    <hyperlink ref="E16" location="Glosario!B60" display="?"/>
    <hyperlink ref="F16" location="Glosario!B60" display="Glosario!B60"/>
    <hyperlink ref="E29" location="Glosario!B69" display="?"/>
    <hyperlink ref="F29" location="Glosario!B69" display="Glosario!B69"/>
    <hyperlink ref="E43" location="Glosario!B65" display="?"/>
    <hyperlink ref="F43" location="Glosario!B65" display="Glosario!B65"/>
    <hyperlink ref="E44" location="Glosario!B66" display="?"/>
    <hyperlink ref="F44" location="Glosario!B66" display="Glosario!B66"/>
    <hyperlink ref="J14" location="Referencia!z5" display="+"/>
    <hyperlink ref="J15" location="Referencia!z15" display="+"/>
    <hyperlink ref="J16" location="Referencia!z25" display="+"/>
    <hyperlink ref="J17" location="Referencia!z35" display="+"/>
    <hyperlink ref="J18" location="Referencia!z45" display="+"/>
    <hyperlink ref="J29" location="Referencia!z55" display="+"/>
    <hyperlink ref="J30" location="Referencia!z65" display="+"/>
    <hyperlink ref="J31" location="Referencia!z75" display="+"/>
    <hyperlink ref="J32" location="Referencia!z85" display="+"/>
    <hyperlink ref="J43" location="Referencia!z95" display="+"/>
    <hyperlink ref="J44" location="Referencia!z105" display="+"/>
    <hyperlink ref="J45" location="Referencia!z115" display="+"/>
    <hyperlink ref="J56" location="Referencia!z125" display="+"/>
    <hyperlink ref="J57" location="Referencia!z135" display="+"/>
  </hyperlinks>
  <printOptions horizontalCentered="1" verticalCentered="1"/>
  <pageMargins left="0.24000000000000002" right="0.24000000000000002" top="0.75000000000000011" bottom="0.75000000000000011" header="0.31" footer="0.31"/>
  <pageSetup scale="59" fitToWidth="0" fitToHeight="0" orientation="landscape" horizontalDpi="4294967295" verticalDpi="4294967295"/>
  <headerFooter>
    <oddHeader>&amp;L&amp;"Calibri,Normal"&amp;K000000&amp;D&amp;R&amp;"Calibri,Normal"&amp;K000000Eje de Género e Inclusión</oddHeader>
    <oddFooter>&amp;L&amp;"Calibri,Normal"&amp;K000000Nombre de la Organización&amp;C&amp;"Calibri,Normal"&amp;K000000&amp;P/&amp;N&amp;R&amp;"Calibri,Normal"&amp;K000000Versión 1.0</oddFooter>
  </headerFooter>
  <rowBreaks count="3" manualBreakCount="3">
    <brk id="24" min="1" max="16" man="1"/>
    <brk id="38" min="1" max="16" man="1"/>
    <brk id="51" min="1" max="16" man="1"/>
  </rowBreaks>
  <drawing r:id="rId1"/>
  <extLst>
    <ext xmlns:x14="http://schemas.microsoft.com/office/spreadsheetml/2009/9/main" uri="{CCE6A557-97BC-4b89-ADB6-D9C93CAAB3DF}">
      <x14:dataValidations xmlns:xm="http://schemas.microsoft.com/office/excel/2006/main" count="15">
        <x14:dataValidation type="list" allowBlank="1" showInputMessage="1" showErrorMessage="1">
          <x14:formula1>
            <xm:f>Referencia!$AA$5:$AA$9</xm:f>
          </x14:formula1>
          <xm:sqref>G14:I14</xm:sqref>
        </x14:dataValidation>
        <x14:dataValidation type="list" allowBlank="1" showInputMessage="1" showErrorMessage="1">
          <x14:formula1>
            <xm:f>Referencia!$AA$15:$AA$19</xm:f>
          </x14:formula1>
          <xm:sqref>G15:I15</xm:sqref>
        </x14:dataValidation>
        <x14:dataValidation type="list" allowBlank="1" showInputMessage="1" showErrorMessage="1">
          <x14:formula1>
            <xm:f>Referencia!$AA$35:$AA$39</xm:f>
          </x14:formula1>
          <xm:sqref>G17:I17</xm:sqref>
        </x14:dataValidation>
        <x14:dataValidation type="list" allowBlank="1" showInputMessage="1" showErrorMessage="1">
          <x14:formula1>
            <xm:f>Referencia!$AA$45:$AA$49</xm:f>
          </x14:formula1>
          <xm:sqref>G18:I18</xm:sqref>
        </x14:dataValidation>
        <x14:dataValidation type="list" allowBlank="1" showInputMessage="1" showErrorMessage="1">
          <x14:formula1>
            <xm:f>Referencia!$AA$65:$AA$69</xm:f>
          </x14:formula1>
          <xm:sqref>G30:I30</xm:sqref>
        </x14:dataValidation>
        <x14:dataValidation type="list" allowBlank="1" showInputMessage="1" showErrorMessage="1">
          <x14:formula1>
            <xm:f>Referencia!$AA$85:$AA$89</xm:f>
          </x14:formula1>
          <xm:sqref>G32:I32</xm:sqref>
        </x14:dataValidation>
        <x14:dataValidation type="list" allowBlank="1" showInputMessage="1" showErrorMessage="1">
          <x14:formula1>
            <xm:f>Referencia!$AA$95:$AA$99</xm:f>
          </x14:formula1>
          <xm:sqref>G43:I43</xm:sqref>
        </x14:dataValidation>
        <x14:dataValidation type="list" allowBlank="1" showInputMessage="1" showErrorMessage="1">
          <x14:formula1>
            <xm:f>Referencia!$AA$105:$AA$109</xm:f>
          </x14:formula1>
          <xm:sqref>G44:I44</xm:sqref>
        </x14:dataValidation>
        <x14:dataValidation type="list" allowBlank="1" showInputMessage="1" showErrorMessage="1">
          <x14:formula1>
            <xm:f>Referencia!$AA$115:$AA$119</xm:f>
          </x14:formula1>
          <xm:sqref>G45:I45</xm:sqref>
        </x14:dataValidation>
        <x14:dataValidation type="list" allowBlank="1" showInputMessage="1" showErrorMessage="1">
          <x14:formula1>
            <xm:f>Referencia!$AA$125:$AA$129</xm:f>
          </x14:formula1>
          <xm:sqref>G56:I56</xm:sqref>
        </x14:dataValidation>
        <x14:dataValidation type="list" allowBlank="1" showInputMessage="1" showErrorMessage="1">
          <x14:formula1>
            <xm:f>Referencia!$AA$135:$AA$139</xm:f>
          </x14:formula1>
          <xm:sqref>G57:I57</xm:sqref>
        </x14:dataValidation>
        <x14:dataValidation type="list" allowBlank="1" showInputMessage="1" showErrorMessage="1">
          <x14:formula1>
            <xm:f>Referencia!$AA$25:$AA$29</xm:f>
          </x14:formula1>
          <xm:sqref>G16:I16</xm:sqref>
        </x14:dataValidation>
        <x14:dataValidation type="list" allowBlank="1" showInputMessage="1" showErrorMessage="1">
          <x14:formula1>
            <xm:f>Referencia!$AA$55:$AA$59</xm:f>
          </x14:formula1>
          <xm:sqref>G29:I29</xm:sqref>
        </x14:dataValidation>
        <x14:dataValidation type="list" allowBlank="1" showInputMessage="1" showErrorMessage="1">
          <x14:formula1>
            <xm:f>Referencia!$AA$75:$AA$79</xm:f>
          </x14:formula1>
          <xm:sqref>G31:I31</xm:sqref>
        </x14:dataValidation>
        <x14:dataValidation type="list" allowBlank="1" showInputMessage="1" showErrorMessage="1" prompt="Indicar el número que corresponda de acuerdo a los siguientes criterios:_x000d_1 = Se cuenta con algo básico_x000d_2 = Sí se cuenta con el documento">
          <x14:formula1>
            <xm:f>Referencia!$BX$6:$BX$7</xm:f>
          </x14:formula1>
          <xm:sqref>E35:E38</xm:sqref>
        </x14:dataValidation>
      </x14:dataValidations>
    </ext>
    <ext xmlns:mx="http://schemas.microsoft.com/office/mac/excel/2008/main" uri="{64002731-A6B0-56B0-2670-7721B7C09600}">
      <mx:PLV Mode="0" OnePage="0" WScale="0"/>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1">
    <tabColor theme="4" tint="0.39997558519241921"/>
  </sheetPr>
  <dimension ref="B1:AB137"/>
  <sheetViews>
    <sheetView topLeftCell="B1" workbookViewId="0">
      <selection activeCell="H2" sqref="H2"/>
    </sheetView>
  </sheetViews>
  <sheetFormatPr baseColWidth="10" defaultColWidth="9.42578125" defaultRowHeight="15"/>
  <cols>
    <col min="1" max="1" width="1.85546875" style="151" customWidth="1"/>
    <col min="2" max="2" width="7.85546875" style="151" customWidth="1"/>
    <col min="3" max="3" width="12.85546875" style="151" customWidth="1"/>
    <col min="4" max="4" width="17.85546875" style="151" customWidth="1"/>
    <col min="5" max="5" width="3.85546875" style="151" customWidth="1"/>
    <col min="6" max="6" width="1" style="151" customWidth="1"/>
    <col min="7" max="8" width="7.85546875" style="151" customWidth="1"/>
    <col min="9" max="9" width="16.85546875" style="151" customWidth="1"/>
    <col min="10" max="10" width="2.85546875" style="151" customWidth="1"/>
    <col min="11" max="11" width="7.85546875" style="151" customWidth="1"/>
    <col min="12" max="12" width="39.85546875" style="151" customWidth="1"/>
    <col min="13" max="13" width="18.85546875" style="151" customWidth="1"/>
    <col min="14" max="14" width="21.85546875" style="151" customWidth="1"/>
    <col min="15" max="15" width="18.85546875" style="151" customWidth="1"/>
    <col min="16" max="16" width="14.85546875" style="151" customWidth="1"/>
    <col min="17" max="17" width="4.85546875" style="3" customWidth="1"/>
    <col min="18" max="18" width="1.85546875" style="151" customWidth="1"/>
    <col min="19" max="19" width="9.85546875" style="2" hidden="1" customWidth="1"/>
    <col min="20" max="23" width="7.85546875" style="2" hidden="1" customWidth="1"/>
    <col min="24" max="24" width="8.5703125" style="151" hidden="1" customWidth="1"/>
    <col min="25" max="25" width="7.85546875" style="151" hidden="1" customWidth="1"/>
    <col min="26" max="34" width="9.42578125" style="151" customWidth="1"/>
    <col min="35" max="16384" width="9.42578125" style="151"/>
  </cols>
  <sheetData>
    <row r="1" spans="2:28" ht="39" customHeight="1">
      <c r="B1" s="919" t="s">
        <v>429</v>
      </c>
      <c r="C1" s="920"/>
      <c r="D1" s="920"/>
      <c r="E1" s="920"/>
      <c r="F1" s="920"/>
      <c r="G1" s="920"/>
      <c r="H1" s="920"/>
      <c r="I1" s="920"/>
      <c r="J1" s="920"/>
      <c r="K1" s="920"/>
      <c r="L1" s="920"/>
      <c r="M1" s="920"/>
      <c r="N1" s="920"/>
      <c r="O1" s="920"/>
      <c r="P1" s="920"/>
      <c r="Q1" s="921"/>
      <c r="S1" s="880"/>
      <c r="T1" s="880"/>
      <c r="U1" s="170"/>
      <c r="V1" s="170"/>
      <c r="W1" s="170"/>
    </row>
    <row r="2" spans="2:28" s="150" customFormat="1" ht="77.099999999999994" customHeight="1" thickBot="1">
      <c r="B2" s="847"/>
      <c r="C2" s="894" t="s">
        <v>210</v>
      </c>
      <c r="D2" s="894"/>
      <c r="E2" s="894"/>
      <c r="F2" s="628"/>
      <c r="G2" s="324" t="s">
        <v>211</v>
      </c>
      <c r="H2" s="324" t="s">
        <v>212</v>
      </c>
      <c r="I2" s="12"/>
      <c r="J2" s="12"/>
      <c r="K2" s="12"/>
      <c r="L2" s="12"/>
      <c r="M2" s="12"/>
      <c r="N2" s="12"/>
      <c r="O2" s="7"/>
      <c r="P2" s="7"/>
      <c r="Q2" s="47"/>
      <c r="R2" s="151"/>
      <c r="S2" s="156" t="s">
        <v>177</v>
      </c>
      <c r="T2" s="796" t="s">
        <v>178</v>
      </c>
      <c r="U2" s="797"/>
      <c r="V2" s="798" t="s">
        <v>179</v>
      </c>
      <c r="W2" s="799"/>
      <c r="X2" s="799"/>
      <c r="Y2" s="799"/>
      <c r="Z2" s="171"/>
      <c r="AA2" s="171"/>
    </row>
    <row r="3" spans="2:28" s="150" customFormat="1" ht="29.1" customHeight="1" thickTop="1">
      <c r="B3" s="848"/>
      <c r="C3" s="741" t="str">
        <f>B11</f>
        <v>Políticas y manuales</v>
      </c>
      <c r="D3" s="741"/>
      <c r="E3" s="741"/>
      <c r="F3" s="612"/>
      <c r="G3" s="30">
        <f>O12</f>
        <v>0</v>
      </c>
      <c r="H3" s="33">
        <f>P12</f>
        <v>0</v>
      </c>
      <c r="I3" s="51">
        <v>1</v>
      </c>
      <c r="J3" s="51"/>
      <c r="K3" s="18"/>
      <c r="L3" s="612"/>
      <c r="M3" s="612"/>
      <c r="N3" s="612"/>
      <c r="O3" s="611"/>
      <c r="P3" s="611"/>
      <c r="Q3" s="617"/>
      <c r="R3" s="151"/>
      <c r="S3" s="188">
        <v>0.2</v>
      </c>
      <c r="T3" s="792">
        <v>4</v>
      </c>
      <c r="U3" s="158">
        <f>T3*S3</f>
        <v>0.8</v>
      </c>
      <c r="V3" s="1011">
        <f>SUM(W3:W6)</f>
        <v>0</v>
      </c>
      <c r="W3" s="613">
        <f>U3*H3</f>
        <v>0</v>
      </c>
      <c r="X3" s="800">
        <f>SUM(Y3:Y6)</f>
        <v>0</v>
      </c>
      <c r="Y3" s="228">
        <f>H3*S3</f>
        <v>0</v>
      </c>
      <c r="Z3" s="171"/>
      <c r="AA3" s="171"/>
    </row>
    <row r="4" spans="2:28" s="150" customFormat="1" ht="29.1" customHeight="1">
      <c r="B4" s="848"/>
      <c r="C4" s="741" t="str">
        <f>B24</f>
        <v>Gestión de Recursos Humanos</v>
      </c>
      <c r="D4" s="741"/>
      <c r="E4" s="741"/>
      <c r="F4" s="612"/>
      <c r="G4" s="30">
        <f>O25</f>
        <v>0</v>
      </c>
      <c r="H4" s="33">
        <f>P25</f>
        <v>0</v>
      </c>
      <c r="I4" s="51">
        <v>1</v>
      </c>
      <c r="J4" s="51"/>
      <c r="K4" s="18"/>
      <c r="L4" s="612"/>
      <c r="M4" s="612"/>
      <c r="N4" s="612"/>
      <c r="O4" s="183"/>
      <c r="P4" s="183"/>
      <c r="Q4" s="184"/>
      <c r="R4" s="151"/>
      <c r="S4" s="188">
        <v>0.3</v>
      </c>
      <c r="T4" s="792"/>
      <c r="U4" s="158">
        <f>T3*S4</f>
        <v>1.2</v>
      </c>
      <c r="V4" s="1011"/>
      <c r="W4" s="613">
        <f t="shared" ref="W4:W6" si="0">U4*H4</f>
        <v>0</v>
      </c>
      <c r="X4" s="800"/>
      <c r="Y4" s="228">
        <f>H4*S4</f>
        <v>0</v>
      </c>
      <c r="Z4" s="171"/>
      <c r="AA4" s="171"/>
    </row>
    <row r="5" spans="2:28" s="150" customFormat="1" ht="29.1" customHeight="1">
      <c r="B5" s="848"/>
      <c r="C5" s="741" t="str">
        <f>B39</f>
        <v>Reclutamiento</v>
      </c>
      <c r="D5" s="741"/>
      <c r="E5" s="741"/>
      <c r="F5" s="612"/>
      <c r="G5" s="30">
        <f>O40</f>
        <v>0</v>
      </c>
      <c r="H5" s="33">
        <f>P40</f>
        <v>0</v>
      </c>
      <c r="I5" s="51">
        <v>1</v>
      </c>
      <c r="J5" s="51"/>
      <c r="K5" s="18"/>
      <c r="L5" s="612"/>
      <c r="M5" s="612"/>
      <c r="N5" s="612"/>
      <c r="O5" s="183"/>
      <c r="P5" s="183"/>
      <c r="Q5" s="184"/>
      <c r="R5" s="151"/>
      <c r="S5" s="188">
        <v>0.2</v>
      </c>
      <c r="T5" s="792"/>
      <c r="U5" s="158">
        <f>T3*S5</f>
        <v>0.8</v>
      </c>
      <c r="V5" s="1011"/>
      <c r="W5" s="613">
        <f t="shared" si="0"/>
        <v>0</v>
      </c>
      <c r="X5" s="800"/>
      <c r="Y5" s="228">
        <f>H5*S5</f>
        <v>0</v>
      </c>
      <c r="Z5" s="171"/>
      <c r="AA5" s="171"/>
    </row>
    <row r="6" spans="2:28" s="150" customFormat="1" ht="29.1" customHeight="1">
      <c r="B6" s="848"/>
      <c r="C6" s="741" t="str">
        <f>B58</f>
        <v>Capacitación</v>
      </c>
      <c r="D6" s="741"/>
      <c r="E6" s="741"/>
      <c r="F6" s="612"/>
      <c r="G6" s="30">
        <f>O59</f>
        <v>0</v>
      </c>
      <c r="H6" s="33">
        <f>P59</f>
        <v>0</v>
      </c>
      <c r="I6" s="51">
        <v>1</v>
      </c>
      <c r="J6" s="51"/>
      <c r="K6" s="18"/>
      <c r="L6" s="612"/>
      <c r="M6" s="612"/>
      <c r="N6" s="612"/>
      <c r="O6" s="183"/>
      <c r="P6" s="183"/>
      <c r="Q6" s="184"/>
      <c r="R6" s="151"/>
      <c r="S6" s="188">
        <v>0.3</v>
      </c>
      <c r="T6" s="792"/>
      <c r="U6" s="158">
        <f>T3*S6</f>
        <v>1.2</v>
      </c>
      <c r="V6" s="1011"/>
      <c r="W6" s="613">
        <f t="shared" si="0"/>
        <v>0</v>
      </c>
      <c r="X6" s="800"/>
      <c r="Y6" s="228">
        <f>H6*S6</f>
        <v>0</v>
      </c>
      <c r="Z6" s="171"/>
      <c r="AA6" s="171"/>
    </row>
    <row r="7" spans="2:28" s="150" customFormat="1" ht="6" customHeight="1">
      <c r="B7" s="848"/>
      <c r="C7" s="633"/>
      <c r="D7" s="633"/>
      <c r="E7" s="633"/>
      <c r="F7" s="612"/>
      <c r="G7" s="612"/>
      <c r="H7" s="612"/>
      <c r="I7" s="612"/>
      <c r="J7" s="612"/>
      <c r="K7" s="612"/>
      <c r="L7" s="612"/>
      <c r="M7" s="612"/>
      <c r="N7" s="612"/>
      <c r="O7" s="183"/>
      <c r="P7" s="183"/>
      <c r="Q7" s="184"/>
      <c r="R7" s="151"/>
      <c r="S7" s="612"/>
      <c r="T7" s="612"/>
      <c r="U7" s="612"/>
      <c r="V7" s="612"/>
      <c r="W7" s="612"/>
      <c r="X7" s="227"/>
      <c r="Y7" s="227"/>
      <c r="Z7" s="171"/>
      <c r="AA7" s="171"/>
    </row>
    <row r="8" spans="2:28" s="150" customFormat="1" ht="21" customHeight="1">
      <c r="B8" s="848"/>
      <c r="C8" s="895" t="s">
        <v>213</v>
      </c>
      <c r="D8" s="895"/>
      <c r="E8" s="895"/>
      <c r="F8" s="23"/>
      <c r="G8" s="15">
        <f>V3</f>
        <v>0</v>
      </c>
      <c r="H8" s="35">
        <f>X3</f>
        <v>0</v>
      </c>
      <c r="I8" s="19"/>
      <c r="J8" s="19"/>
      <c r="K8" s="19"/>
      <c r="L8" s="612"/>
      <c r="M8" s="612"/>
      <c r="N8" s="612"/>
      <c r="O8" s="611"/>
      <c r="P8" s="611"/>
      <c r="Q8" s="617"/>
      <c r="R8" s="151"/>
      <c r="S8" s="196">
        <f>SUM(S3:S6)</f>
        <v>1</v>
      </c>
      <c r="T8" s="197"/>
      <c r="U8" s="198">
        <f>SUM(U3:U6)</f>
        <v>4</v>
      </c>
      <c r="V8" s="160"/>
      <c r="W8" s="199">
        <f>SUM(W3:W6)</f>
        <v>0</v>
      </c>
      <c r="X8" s="155"/>
      <c r="Y8" s="155"/>
      <c r="Z8" s="171"/>
      <c r="AA8" s="171"/>
    </row>
    <row r="9" spans="2:28" s="150" customFormat="1" ht="21.95" customHeight="1">
      <c r="B9" s="848"/>
      <c r="C9" s="24"/>
      <c r="D9" s="24"/>
      <c r="E9" s="24"/>
      <c r="F9" s="24"/>
      <c r="G9" s="612"/>
      <c r="H9" s="32"/>
      <c r="I9" s="22"/>
      <c r="J9" s="22"/>
      <c r="K9" s="22"/>
      <c r="L9" s="612"/>
      <c r="M9" s="612"/>
      <c r="N9" s="612"/>
      <c r="O9" s="611"/>
      <c r="P9" s="611"/>
      <c r="Q9" s="617"/>
      <c r="R9" s="151"/>
      <c r="S9" s="2"/>
      <c r="T9" s="2"/>
      <c r="U9" s="2"/>
      <c r="V9" s="2"/>
      <c r="W9" s="2"/>
      <c r="X9" s="171"/>
      <c r="Y9" s="171"/>
      <c r="Z9" s="171"/>
      <c r="AA9" s="171"/>
    </row>
    <row r="10" spans="2:28" s="150" customFormat="1" ht="44.1" customHeight="1" thickBot="1">
      <c r="B10" s="849"/>
      <c r="C10" s="24"/>
      <c r="D10" s="24"/>
      <c r="E10" s="24"/>
      <c r="F10" s="24"/>
      <c r="G10" s="24"/>
      <c r="H10" s="24"/>
      <c r="I10" s="612"/>
      <c r="J10" s="612"/>
      <c r="K10" s="612"/>
      <c r="L10" s="612"/>
      <c r="M10" s="612"/>
      <c r="N10" s="612"/>
      <c r="O10" s="611"/>
      <c r="P10" s="611"/>
      <c r="Q10" s="617"/>
      <c r="R10" s="151"/>
      <c r="S10" s="2"/>
      <c r="T10" s="2"/>
      <c r="U10" s="2"/>
      <c r="V10" s="2"/>
      <c r="W10" s="2"/>
      <c r="X10" s="171"/>
      <c r="Y10" s="171"/>
      <c r="Z10" s="171"/>
      <c r="AA10" s="171"/>
      <c r="AB10" s="171"/>
    </row>
    <row r="11" spans="2:28" ht="31.5">
      <c r="B11" s="950" t="s">
        <v>430</v>
      </c>
      <c r="C11" s="951"/>
      <c r="D11" s="952"/>
      <c r="E11" s="952"/>
      <c r="F11" s="952"/>
      <c r="G11" s="952"/>
      <c r="H11" s="952"/>
      <c r="I11" s="952"/>
      <c r="J11" s="952"/>
      <c r="K11" s="952"/>
      <c r="L11" s="952"/>
      <c r="M11" s="952"/>
      <c r="N11" s="952"/>
      <c r="O11" s="49" t="s">
        <v>215</v>
      </c>
      <c r="P11" s="845" t="s">
        <v>216</v>
      </c>
      <c r="Q11" s="846"/>
      <c r="R11" s="984"/>
      <c r="S11" s="1010" t="s">
        <v>177</v>
      </c>
      <c r="T11" s="1016" t="s">
        <v>178</v>
      </c>
      <c r="U11" s="1016"/>
      <c r="V11" s="1014" t="s">
        <v>179</v>
      </c>
      <c r="W11" s="1015"/>
      <c r="X11" s="1015"/>
      <c r="Y11" s="1015"/>
    </row>
    <row r="12" spans="2:28" ht="24.95" customHeight="1">
      <c r="B12" s="953"/>
      <c r="C12" s="954"/>
      <c r="D12" s="955"/>
      <c r="E12" s="955"/>
      <c r="F12" s="955"/>
      <c r="G12" s="955"/>
      <c r="H12" s="955"/>
      <c r="I12" s="955"/>
      <c r="J12" s="955"/>
      <c r="K12" s="955"/>
      <c r="L12" s="955"/>
      <c r="M12" s="955"/>
      <c r="N12" s="955"/>
      <c r="O12" s="48">
        <f>P12*4</f>
        <v>0</v>
      </c>
      <c r="P12" s="843">
        <f>X14</f>
        <v>0</v>
      </c>
      <c r="Q12" s="844"/>
      <c r="R12" s="984"/>
      <c r="S12" s="1010"/>
      <c r="T12" s="1016"/>
      <c r="U12" s="1016"/>
      <c r="V12" s="1014"/>
      <c r="W12" s="1015"/>
      <c r="X12" s="1015"/>
      <c r="Y12" s="1015"/>
    </row>
    <row r="13" spans="2:28" ht="26.1" customHeight="1">
      <c r="B13" s="806" t="s">
        <v>217</v>
      </c>
      <c r="C13" s="807"/>
      <c r="D13" s="808"/>
      <c r="E13" s="808"/>
      <c r="F13" s="808"/>
      <c r="G13" s="808" t="s">
        <v>218</v>
      </c>
      <c r="H13" s="808"/>
      <c r="I13" s="808"/>
      <c r="J13" s="808"/>
      <c r="K13" s="808"/>
      <c r="L13" s="808" t="s">
        <v>219</v>
      </c>
      <c r="M13" s="808"/>
      <c r="N13" s="808" t="s">
        <v>220</v>
      </c>
      <c r="O13" s="808"/>
      <c r="P13" s="850"/>
      <c r="Q13" s="867"/>
      <c r="R13" s="984"/>
      <c r="S13" s="1010"/>
      <c r="T13" s="1016"/>
      <c r="U13" s="1016"/>
      <c r="V13" s="798"/>
      <c r="W13" s="799"/>
      <c r="X13" s="799"/>
      <c r="Y13" s="799"/>
    </row>
    <row r="14" spans="2:28" ht="95.1" customHeight="1">
      <c r="B14" s="1034" t="s">
        <v>431</v>
      </c>
      <c r="C14" s="1035"/>
      <c r="D14" s="1035"/>
      <c r="E14" s="746" t="s">
        <v>222</v>
      </c>
      <c r="F14" s="747"/>
      <c r="G14" s="1047" t="s">
        <v>228</v>
      </c>
      <c r="H14" s="1048"/>
      <c r="I14" s="1048"/>
      <c r="J14" s="139" t="s">
        <v>224</v>
      </c>
      <c r="K14" s="226">
        <f>VLOOKUP(G14,Referencia!AI5:AJ9,2)</f>
        <v>0</v>
      </c>
      <c r="L14" s="935"/>
      <c r="M14" s="935"/>
      <c r="N14" s="988" t="s">
        <v>432</v>
      </c>
      <c r="O14" s="989"/>
      <c r="P14" s="989"/>
      <c r="Q14" s="990"/>
      <c r="R14" s="664"/>
      <c r="S14" s="671">
        <v>0.3</v>
      </c>
      <c r="T14" s="901">
        <v>4</v>
      </c>
      <c r="U14" s="672">
        <f>T14*S14</f>
        <v>1.2</v>
      </c>
      <c r="V14" s="902">
        <f>SUM(W14:W16)</f>
        <v>0</v>
      </c>
      <c r="W14" s="673">
        <f>U14*K14</f>
        <v>0</v>
      </c>
      <c r="X14" s="800">
        <f>SUM(Y14:Y16)</f>
        <v>0</v>
      </c>
      <c r="Y14" s="166">
        <f>K14*S14</f>
        <v>0</v>
      </c>
    </row>
    <row r="15" spans="2:28" ht="95.1" customHeight="1">
      <c r="B15" s="1034" t="s">
        <v>433</v>
      </c>
      <c r="C15" s="1035"/>
      <c r="D15" s="1035"/>
      <c r="E15" s="863"/>
      <c r="F15" s="864"/>
      <c r="G15" s="1047" t="s">
        <v>228</v>
      </c>
      <c r="H15" s="1048"/>
      <c r="I15" s="1048"/>
      <c r="J15" s="139" t="s">
        <v>224</v>
      </c>
      <c r="K15" s="226">
        <f>VLOOKUP(G15,Referencia!AI15:AJ19,2)</f>
        <v>0</v>
      </c>
      <c r="L15" s="784"/>
      <c r="M15" s="784"/>
      <c r="N15" s="991"/>
      <c r="O15" s="992"/>
      <c r="P15" s="992"/>
      <c r="Q15" s="993"/>
      <c r="R15" s="664"/>
      <c r="S15" s="671">
        <v>0.4</v>
      </c>
      <c r="T15" s="901"/>
      <c r="U15" s="672">
        <f>T14*S15</f>
        <v>1.6</v>
      </c>
      <c r="V15" s="902"/>
      <c r="W15" s="673">
        <f>K15*U15</f>
        <v>0</v>
      </c>
      <c r="X15" s="800"/>
      <c r="Y15" s="166">
        <f>K15*S15</f>
        <v>0</v>
      </c>
    </row>
    <row r="16" spans="2:28" ht="95.1" customHeight="1">
      <c r="B16" s="1034" t="s">
        <v>434</v>
      </c>
      <c r="C16" s="1035"/>
      <c r="D16" s="1035"/>
      <c r="E16" s="863"/>
      <c r="F16" s="864"/>
      <c r="G16" s="1047" t="s">
        <v>228</v>
      </c>
      <c r="H16" s="1048"/>
      <c r="I16" s="1048"/>
      <c r="J16" s="139" t="s">
        <v>224</v>
      </c>
      <c r="K16" s="226">
        <f>VLOOKUP(G16,Referencia!AI25:AJ29,2)</f>
        <v>0</v>
      </c>
      <c r="L16" s="934"/>
      <c r="M16" s="934"/>
      <c r="N16" s="994"/>
      <c r="O16" s="995"/>
      <c r="P16" s="995"/>
      <c r="Q16" s="996"/>
      <c r="R16" s="664"/>
      <c r="S16" s="671">
        <v>0.3</v>
      </c>
      <c r="T16" s="901"/>
      <c r="U16" s="672">
        <f>T14*S16</f>
        <v>1.2</v>
      </c>
      <c r="V16" s="902"/>
      <c r="W16" s="673">
        <f>K16*U16</f>
        <v>0</v>
      </c>
      <c r="X16" s="800"/>
      <c r="Y16" s="166">
        <f>K16*S16</f>
        <v>0</v>
      </c>
    </row>
    <row r="17" spans="2:25" ht="18.95" customHeight="1">
      <c r="B17" s="781" t="s">
        <v>234</v>
      </c>
      <c r="C17" s="782"/>
      <c r="D17" s="782"/>
      <c r="E17" s="782"/>
      <c r="F17" s="783"/>
      <c r="G17" s="858" t="s">
        <v>235</v>
      </c>
      <c r="H17" s="858"/>
      <c r="I17" s="858"/>
      <c r="J17" s="858"/>
      <c r="K17" s="858"/>
      <c r="L17" s="610" t="s">
        <v>252</v>
      </c>
      <c r="M17" s="858" t="s">
        <v>236</v>
      </c>
      <c r="N17" s="858"/>
      <c r="O17" s="854" t="s">
        <v>237</v>
      </c>
      <c r="P17" s="855"/>
      <c r="Q17" s="856"/>
      <c r="R17" s="664"/>
      <c r="S17" s="195">
        <f>SUM(S14:S16)</f>
        <v>1</v>
      </c>
      <c r="T17" s="160"/>
      <c r="U17" s="160"/>
      <c r="V17" s="160"/>
      <c r="W17" s="160"/>
      <c r="X17" s="187">
        <f>X14*T14</f>
        <v>0</v>
      </c>
      <c r="Y17" s="619"/>
    </row>
    <row r="18" spans="2:25" ht="30.95" customHeight="1">
      <c r="B18" s="777" t="s">
        <v>63</v>
      </c>
      <c r="C18" s="778"/>
      <c r="D18" s="778"/>
      <c r="E18" s="748">
        <f>IF(K14=0%,0,(IF(K14&lt;75%,1,2)))</f>
        <v>0</v>
      </c>
      <c r="F18" s="749"/>
      <c r="G18" s="811" t="s">
        <v>435</v>
      </c>
      <c r="H18" s="812"/>
      <c r="I18" s="812"/>
      <c r="J18" s="812"/>
      <c r="K18" s="813"/>
      <c r="L18" s="766" t="s">
        <v>436</v>
      </c>
      <c r="M18" s="811" t="s">
        <v>437</v>
      </c>
      <c r="N18" s="813"/>
      <c r="O18" s="811" t="s">
        <v>438</v>
      </c>
      <c r="P18" s="1036"/>
      <c r="Q18" s="1037"/>
      <c r="R18" s="664"/>
      <c r="S18" s="9"/>
      <c r="X18" s="53"/>
    </row>
    <row r="19" spans="2:25" ht="30.95" customHeight="1">
      <c r="B19" s="777" t="s">
        <v>439</v>
      </c>
      <c r="C19" s="778"/>
      <c r="D19" s="778"/>
      <c r="E19" s="748">
        <f>IF(K16=0%,0,(IF(K16&lt;75%,1,2)))</f>
        <v>0</v>
      </c>
      <c r="F19" s="749"/>
      <c r="G19" s="760"/>
      <c r="H19" s="761"/>
      <c r="I19" s="761"/>
      <c r="J19" s="761"/>
      <c r="K19" s="762"/>
      <c r="L19" s="767"/>
      <c r="M19" s="760"/>
      <c r="N19" s="762"/>
      <c r="O19" s="1038"/>
      <c r="P19" s="1039"/>
      <c r="Q19" s="1040"/>
      <c r="R19" s="664"/>
      <c r="S19" s="9"/>
      <c r="X19" s="53"/>
    </row>
    <row r="20" spans="2:25" ht="30.95" customHeight="1">
      <c r="B20" s="999"/>
      <c r="C20" s="1000"/>
      <c r="D20" s="1000"/>
      <c r="E20" s="758"/>
      <c r="F20" s="759"/>
      <c r="G20" s="760"/>
      <c r="H20" s="761"/>
      <c r="I20" s="761"/>
      <c r="J20" s="761"/>
      <c r="K20" s="762"/>
      <c r="L20" s="767"/>
      <c r="M20" s="760"/>
      <c r="N20" s="762"/>
      <c r="O20" s="1038"/>
      <c r="P20" s="1039"/>
      <c r="Q20" s="1040"/>
      <c r="R20" s="664"/>
      <c r="S20" s="9"/>
      <c r="X20" s="53"/>
    </row>
    <row r="21" spans="2:25" ht="30.95" customHeight="1">
      <c r="B21" s="999"/>
      <c r="C21" s="1000"/>
      <c r="D21" s="1000"/>
      <c r="E21" s="758"/>
      <c r="F21" s="759"/>
      <c r="G21" s="760"/>
      <c r="H21" s="761"/>
      <c r="I21" s="761"/>
      <c r="J21" s="761"/>
      <c r="K21" s="762"/>
      <c r="L21" s="767"/>
      <c r="M21" s="760"/>
      <c r="N21" s="762"/>
      <c r="O21" s="1038"/>
      <c r="P21" s="1039"/>
      <c r="Q21" s="1040"/>
      <c r="R21" s="664"/>
      <c r="S21" s="9"/>
      <c r="X21" s="53"/>
    </row>
    <row r="22" spans="2:25" ht="30.95" customHeight="1" thickBot="1">
      <c r="B22" s="1001"/>
      <c r="C22" s="1002"/>
      <c r="D22" s="1002"/>
      <c r="E22" s="756"/>
      <c r="F22" s="757"/>
      <c r="G22" s="763"/>
      <c r="H22" s="764"/>
      <c r="I22" s="764"/>
      <c r="J22" s="764"/>
      <c r="K22" s="765"/>
      <c r="L22" s="768"/>
      <c r="M22" s="763"/>
      <c r="N22" s="765"/>
      <c r="O22" s="1041"/>
      <c r="P22" s="1042"/>
      <c r="Q22" s="1043"/>
      <c r="R22" s="664"/>
      <c r="S22" s="150"/>
      <c r="T22" s="150"/>
      <c r="U22" s="150"/>
      <c r="V22" s="150"/>
      <c r="W22" s="150"/>
    </row>
    <row r="23" spans="2:25" s="150" customFormat="1" ht="18.95" customHeight="1" thickBot="1">
      <c r="B23" s="176"/>
      <c r="C23" s="176"/>
      <c r="D23" s="176"/>
      <c r="E23" s="176"/>
      <c r="G23" s="176"/>
      <c r="H23" s="176"/>
      <c r="I23" s="176"/>
      <c r="J23" s="176"/>
      <c r="K23" s="177"/>
      <c r="L23" s="176"/>
      <c r="M23" s="176"/>
      <c r="N23" s="176"/>
      <c r="O23" s="176"/>
      <c r="P23" s="176"/>
      <c r="Q23" s="176"/>
      <c r="R23" s="151"/>
    </row>
    <row r="24" spans="2:25" ht="31.5">
      <c r="B24" s="950" t="s">
        <v>440</v>
      </c>
      <c r="C24" s="951"/>
      <c r="D24" s="952"/>
      <c r="E24" s="952"/>
      <c r="F24" s="952"/>
      <c r="G24" s="952"/>
      <c r="H24" s="952"/>
      <c r="I24" s="952"/>
      <c r="J24" s="952"/>
      <c r="K24" s="952"/>
      <c r="L24" s="952"/>
      <c r="M24" s="952"/>
      <c r="N24" s="952"/>
      <c r="O24" s="49" t="s">
        <v>215</v>
      </c>
      <c r="P24" s="845" t="s">
        <v>216</v>
      </c>
      <c r="Q24" s="846"/>
      <c r="S24" s="1010" t="s">
        <v>177</v>
      </c>
      <c r="T24" s="1016" t="s">
        <v>178</v>
      </c>
      <c r="U24" s="1016"/>
      <c r="V24" s="1014" t="s">
        <v>179</v>
      </c>
      <c r="W24" s="1015"/>
      <c r="X24" s="1015"/>
      <c r="Y24" s="1015"/>
    </row>
    <row r="25" spans="2:25" ht="23.1" customHeight="1">
      <c r="B25" s="953"/>
      <c r="C25" s="954"/>
      <c r="D25" s="955"/>
      <c r="E25" s="955"/>
      <c r="F25" s="955"/>
      <c r="G25" s="955"/>
      <c r="H25" s="955"/>
      <c r="I25" s="955"/>
      <c r="J25" s="955"/>
      <c r="K25" s="955"/>
      <c r="L25" s="955"/>
      <c r="M25" s="955"/>
      <c r="N25" s="955"/>
      <c r="O25" s="48">
        <f>P25*4</f>
        <v>0</v>
      </c>
      <c r="P25" s="843">
        <f>X27</f>
        <v>0</v>
      </c>
      <c r="Q25" s="844"/>
      <c r="S25" s="1010"/>
      <c r="T25" s="1016"/>
      <c r="U25" s="1016"/>
      <c r="V25" s="1014"/>
      <c r="W25" s="1015"/>
      <c r="X25" s="1015"/>
      <c r="Y25" s="1015"/>
    </row>
    <row r="26" spans="2:25" ht="26.1" customHeight="1">
      <c r="B26" s="806" t="s">
        <v>217</v>
      </c>
      <c r="C26" s="807"/>
      <c r="D26" s="808"/>
      <c r="E26" s="808"/>
      <c r="F26" s="808"/>
      <c r="G26" s="808" t="s">
        <v>218</v>
      </c>
      <c r="H26" s="808"/>
      <c r="I26" s="808"/>
      <c r="J26" s="808"/>
      <c r="K26" s="808"/>
      <c r="L26" s="808" t="s">
        <v>219</v>
      </c>
      <c r="M26" s="808"/>
      <c r="N26" s="808" t="s">
        <v>220</v>
      </c>
      <c r="O26" s="808"/>
      <c r="P26" s="850"/>
      <c r="Q26" s="867"/>
      <c r="S26" s="1010"/>
      <c r="T26" s="1016"/>
      <c r="U26" s="1016"/>
      <c r="V26" s="798"/>
      <c r="W26" s="799"/>
      <c r="X26" s="799"/>
      <c r="Y26" s="799"/>
    </row>
    <row r="27" spans="2:25" ht="69.95" customHeight="1">
      <c r="B27" s="742" t="s">
        <v>441</v>
      </c>
      <c r="C27" s="743"/>
      <c r="D27" s="743"/>
      <c r="E27" s="746" t="s">
        <v>222</v>
      </c>
      <c r="F27" s="747"/>
      <c r="G27" s="754" t="s">
        <v>228</v>
      </c>
      <c r="H27" s="755"/>
      <c r="I27" s="755"/>
      <c r="J27" s="139" t="s">
        <v>224</v>
      </c>
      <c r="K27" s="226">
        <f>VLOOKUP(G27,Referencia!AI35:AJ39,2)</f>
        <v>0</v>
      </c>
      <c r="L27" s="935"/>
      <c r="M27" s="935"/>
      <c r="N27" s="988" t="s">
        <v>442</v>
      </c>
      <c r="O27" s="989"/>
      <c r="P27" s="989"/>
      <c r="Q27" s="990"/>
      <c r="S27" s="671">
        <v>0.4</v>
      </c>
      <c r="T27" s="901">
        <v>4</v>
      </c>
      <c r="U27" s="672">
        <f>T27*S27</f>
        <v>1.6</v>
      </c>
      <c r="V27" s="902">
        <f>SUM(W27:W31)</f>
        <v>0</v>
      </c>
      <c r="W27" s="673">
        <f>U27*K27</f>
        <v>0</v>
      </c>
      <c r="X27" s="1049">
        <f>SUM(Y27:Y31)</f>
        <v>0</v>
      </c>
      <c r="Y27" s="166">
        <f>K27*S27</f>
        <v>0</v>
      </c>
    </row>
    <row r="28" spans="2:25" ht="69.95" customHeight="1">
      <c r="B28" s="742" t="s">
        <v>443</v>
      </c>
      <c r="C28" s="743"/>
      <c r="D28" s="743"/>
      <c r="E28" s="746" t="s">
        <v>222</v>
      </c>
      <c r="F28" s="747"/>
      <c r="G28" s="754" t="s">
        <v>228</v>
      </c>
      <c r="H28" s="755"/>
      <c r="I28" s="755"/>
      <c r="J28" s="139" t="s">
        <v>224</v>
      </c>
      <c r="K28" s="226">
        <f>VLOOKUP(G28,Referencia!AI45:AJ49,2)</f>
        <v>0</v>
      </c>
      <c r="L28" s="784"/>
      <c r="M28" s="784"/>
      <c r="N28" s="991"/>
      <c r="O28" s="992"/>
      <c r="P28" s="992"/>
      <c r="Q28" s="993"/>
      <c r="R28" s="984"/>
      <c r="S28" s="671">
        <v>0.25</v>
      </c>
      <c r="T28" s="901"/>
      <c r="U28" s="672">
        <f>T27*S28</f>
        <v>1</v>
      </c>
      <c r="V28" s="902"/>
      <c r="W28" s="673">
        <f>K28*U28</f>
        <v>0</v>
      </c>
      <c r="X28" s="1050"/>
      <c r="Y28" s="166">
        <f>K28*S28</f>
        <v>0</v>
      </c>
    </row>
    <row r="29" spans="2:25" ht="69.95" customHeight="1">
      <c r="B29" s="742" t="s">
        <v>444</v>
      </c>
      <c r="C29" s="743"/>
      <c r="D29" s="743"/>
      <c r="E29" s="863"/>
      <c r="F29" s="864"/>
      <c r="G29" s="754" t="s">
        <v>228</v>
      </c>
      <c r="H29" s="755"/>
      <c r="I29" s="755"/>
      <c r="J29" s="139" t="s">
        <v>224</v>
      </c>
      <c r="K29" s="226">
        <f>VLOOKUP(G29,Referencia!AI55:AJ59,2)</f>
        <v>0</v>
      </c>
      <c r="L29" s="784"/>
      <c r="M29" s="784"/>
      <c r="N29" s="991"/>
      <c r="O29" s="992"/>
      <c r="P29" s="992"/>
      <c r="Q29" s="993"/>
      <c r="R29" s="984"/>
      <c r="S29" s="671">
        <v>0.1</v>
      </c>
      <c r="T29" s="901"/>
      <c r="U29" s="672">
        <f>T27*S29</f>
        <v>0.4</v>
      </c>
      <c r="V29" s="902"/>
      <c r="W29" s="673">
        <f>K29*U29</f>
        <v>0</v>
      </c>
      <c r="X29" s="1050"/>
      <c r="Y29" s="166">
        <f>K29*S29</f>
        <v>0</v>
      </c>
    </row>
    <row r="30" spans="2:25" ht="69.95" customHeight="1">
      <c r="B30" s="742" t="s">
        <v>445</v>
      </c>
      <c r="C30" s="743"/>
      <c r="D30" s="743"/>
      <c r="E30" s="863"/>
      <c r="F30" s="864"/>
      <c r="G30" s="754" t="s">
        <v>228</v>
      </c>
      <c r="H30" s="755"/>
      <c r="I30" s="755"/>
      <c r="J30" s="139" t="s">
        <v>224</v>
      </c>
      <c r="K30" s="226">
        <f>VLOOKUP(G30,Referencia!AI65:AJ69,2)</f>
        <v>0</v>
      </c>
      <c r="L30" s="784"/>
      <c r="M30" s="784"/>
      <c r="N30" s="991"/>
      <c r="O30" s="992"/>
      <c r="P30" s="992"/>
      <c r="Q30" s="993"/>
      <c r="R30" s="664"/>
      <c r="S30" s="671">
        <v>0.1</v>
      </c>
      <c r="T30" s="901"/>
      <c r="U30" s="672">
        <f>T27*S30</f>
        <v>0.4</v>
      </c>
      <c r="V30" s="902"/>
      <c r="W30" s="673">
        <f>K30*U30</f>
        <v>0</v>
      </c>
      <c r="X30" s="1050"/>
      <c r="Y30" s="166">
        <f>K30*S30</f>
        <v>0</v>
      </c>
    </row>
    <row r="31" spans="2:25" ht="69.95" customHeight="1">
      <c r="B31" s="742" t="s">
        <v>446</v>
      </c>
      <c r="C31" s="743"/>
      <c r="D31" s="743"/>
      <c r="E31" s="863"/>
      <c r="F31" s="864"/>
      <c r="G31" s="754" t="s">
        <v>228</v>
      </c>
      <c r="H31" s="755"/>
      <c r="I31" s="755"/>
      <c r="J31" s="139" t="s">
        <v>224</v>
      </c>
      <c r="K31" s="226">
        <f>VLOOKUP(G31,Referencia!AI75:AJ79,2)</f>
        <v>0</v>
      </c>
      <c r="L31" s="934"/>
      <c r="M31" s="934"/>
      <c r="N31" s="994"/>
      <c r="O31" s="995"/>
      <c r="P31" s="995"/>
      <c r="Q31" s="996"/>
      <c r="R31" s="664"/>
      <c r="S31" s="671">
        <v>0.15</v>
      </c>
      <c r="T31" s="901"/>
      <c r="U31" s="672">
        <f>T27*S31</f>
        <v>0.6</v>
      </c>
      <c r="V31" s="902"/>
      <c r="W31" s="673">
        <f>K31*U31</f>
        <v>0</v>
      </c>
      <c r="X31" s="1050"/>
      <c r="Y31" s="166">
        <f>K31*S31</f>
        <v>0</v>
      </c>
    </row>
    <row r="32" spans="2:25" ht="18.95" customHeight="1">
      <c r="B32" s="781" t="s">
        <v>234</v>
      </c>
      <c r="C32" s="782"/>
      <c r="D32" s="782"/>
      <c r="E32" s="782"/>
      <c r="F32" s="783"/>
      <c r="G32" s="858" t="s">
        <v>235</v>
      </c>
      <c r="H32" s="858"/>
      <c r="I32" s="858"/>
      <c r="J32" s="858"/>
      <c r="K32" s="858"/>
      <c r="L32" s="610" t="s">
        <v>252</v>
      </c>
      <c r="M32" s="858" t="s">
        <v>236</v>
      </c>
      <c r="N32" s="858"/>
      <c r="O32" s="854" t="s">
        <v>237</v>
      </c>
      <c r="P32" s="855"/>
      <c r="Q32" s="856"/>
      <c r="R32" s="664"/>
      <c r="S32" s="195">
        <f>SUM(S27:S31)</f>
        <v>1</v>
      </c>
      <c r="T32" s="612"/>
      <c r="U32" s="612"/>
      <c r="V32" s="612"/>
      <c r="W32" s="612"/>
      <c r="X32" s="619"/>
      <c r="Y32" s="619"/>
    </row>
    <row r="33" spans="2:25" ht="42" customHeight="1">
      <c r="B33" s="777" t="s">
        <v>143</v>
      </c>
      <c r="C33" s="778"/>
      <c r="D33" s="778"/>
      <c r="E33" s="748">
        <f>IF(K27=0%,0,(IF(K27&lt;75%,1,2)))</f>
        <v>0</v>
      </c>
      <c r="F33" s="749"/>
      <c r="G33" s="811" t="s">
        <v>447</v>
      </c>
      <c r="H33" s="812"/>
      <c r="I33" s="812"/>
      <c r="J33" s="812"/>
      <c r="K33" s="813"/>
      <c r="L33" s="766" t="s">
        <v>448</v>
      </c>
      <c r="M33" s="816" t="s">
        <v>449</v>
      </c>
      <c r="N33" s="1044"/>
      <c r="O33" s="816" t="s">
        <v>450</v>
      </c>
      <c r="P33" s="1027"/>
      <c r="Q33" s="1028"/>
      <c r="R33" s="664"/>
      <c r="S33" s="9"/>
      <c r="T33" s="150"/>
      <c r="U33" s="150"/>
      <c r="V33" s="150"/>
      <c r="W33" s="150"/>
    </row>
    <row r="34" spans="2:25" ht="42" customHeight="1">
      <c r="B34" s="777" t="s">
        <v>451</v>
      </c>
      <c r="C34" s="778"/>
      <c r="D34" s="778"/>
      <c r="E34" s="748">
        <f>IF(K28=0%,0,(IF(K28&lt;75%,1,2)))</f>
        <v>0</v>
      </c>
      <c r="F34" s="749"/>
      <c r="G34" s="760"/>
      <c r="H34" s="761"/>
      <c r="I34" s="761"/>
      <c r="J34" s="761"/>
      <c r="K34" s="762"/>
      <c r="L34" s="767"/>
      <c r="M34" s="819"/>
      <c r="N34" s="1045"/>
      <c r="O34" s="938"/>
      <c r="P34" s="936"/>
      <c r="Q34" s="937"/>
      <c r="R34" s="664"/>
      <c r="S34" s="9"/>
      <c r="T34" s="150"/>
      <c r="U34" s="150"/>
      <c r="V34" s="150"/>
      <c r="W34" s="150"/>
    </row>
    <row r="35" spans="2:25" ht="42" customHeight="1">
      <c r="B35" s="777" t="s">
        <v>452</v>
      </c>
      <c r="C35" s="778"/>
      <c r="D35" s="778"/>
      <c r="E35" s="748">
        <f>IF(K31=0%,0,(IF(K31&lt;75%,1,2)))</f>
        <v>0</v>
      </c>
      <c r="F35" s="749"/>
      <c r="G35" s="760"/>
      <c r="H35" s="761"/>
      <c r="I35" s="761"/>
      <c r="J35" s="761"/>
      <c r="K35" s="762"/>
      <c r="L35" s="767"/>
      <c r="M35" s="819"/>
      <c r="N35" s="1045"/>
      <c r="O35" s="938"/>
      <c r="P35" s="936"/>
      <c r="Q35" s="937"/>
      <c r="R35" s="664"/>
      <c r="S35" s="9"/>
      <c r="T35" s="150"/>
      <c r="U35" s="150"/>
      <c r="V35" s="150"/>
      <c r="W35" s="150"/>
    </row>
    <row r="36" spans="2:25" ht="42" customHeight="1">
      <c r="B36" s="777" t="s">
        <v>453</v>
      </c>
      <c r="C36" s="778"/>
      <c r="D36" s="778"/>
      <c r="E36" s="748">
        <f>IF(K27=0%,0,(IF(K27&lt;75%,1,2)))</f>
        <v>0</v>
      </c>
      <c r="F36" s="749"/>
      <c r="G36" s="760"/>
      <c r="H36" s="761"/>
      <c r="I36" s="761"/>
      <c r="J36" s="761"/>
      <c r="K36" s="762"/>
      <c r="L36" s="767"/>
      <c r="M36" s="819"/>
      <c r="N36" s="1045"/>
      <c r="O36" s="938"/>
      <c r="P36" s="936"/>
      <c r="Q36" s="937"/>
      <c r="R36" s="664"/>
      <c r="S36" s="9"/>
      <c r="T36" s="150"/>
      <c r="U36" s="150"/>
      <c r="V36" s="150"/>
      <c r="W36" s="150"/>
    </row>
    <row r="37" spans="2:25" ht="42" customHeight="1" thickBot="1">
      <c r="B37" s="1001"/>
      <c r="C37" s="1002"/>
      <c r="D37" s="1002"/>
      <c r="E37" s="756"/>
      <c r="F37" s="757"/>
      <c r="G37" s="763"/>
      <c r="H37" s="764"/>
      <c r="I37" s="764"/>
      <c r="J37" s="764"/>
      <c r="K37" s="765"/>
      <c r="L37" s="768"/>
      <c r="M37" s="822"/>
      <c r="N37" s="1046"/>
      <c r="O37" s="939"/>
      <c r="P37" s="940"/>
      <c r="Q37" s="941"/>
      <c r="R37" s="664"/>
      <c r="S37" s="150"/>
      <c r="T37" s="150"/>
      <c r="U37" s="150"/>
      <c r="V37" s="150"/>
      <c r="W37" s="150"/>
    </row>
    <row r="38" spans="2:25" s="150" customFormat="1" ht="18.95" customHeight="1" thickBot="1">
      <c r="B38" s="176"/>
      <c r="C38" s="176"/>
      <c r="D38" s="176"/>
      <c r="E38" s="176"/>
      <c r="G38" s="176"/>
      <c r="H38" s="176"/>
      <c r="I38" s="176"/>
      <c r="J38" s="176"/>
      <c r="K38" s="177"/>
      <c r="L38" s="176"/>
      <c r="M38" s="176"/>
      <c r="N38" s="176"/>
      <c r="O38" s="176"/>
      <c r="P38" s="176"/>
      <c r="Q38" s="176"/>
      <c r="R38" s="151"/>
    </row>
    <row r="39" spans="2:25" ht="31.5">
      <c r="B39" s="950" t="s">
        <v>454</v>
      </c>
      <c r="C39" s="951"/>
      <c r="D39" s="952"/>
      <c r="E39" s="952"/>
      <c r="F39" s="952"/>
      <c r="G39" s="952"/>
      <c r="H39" s="952"/>
      <c r="I39" s="952"/>
      <c r="J39" s="952"/>
      <c r="K39" s="952"/>
      <c r="L39" s="952"/>
      <c r="M39" s="952"/>
      <c r="N39" s="952"/>
      <c r="O39" s="49" t="s">
        <v>215</v>
      </c>
      <c r="P39" s="845" t="s">
        <v>216</v>
      </c>
      <c r="Q39" s="846"/>
      <c r="S39" s="1010" t="s">
        <v>177</v>
      </c>
      <c r="T39" s="1016" t="s">
        <v>178</v>
      </c>
      <c r="U39" s="1016"/>
      <c r="V39" s="1014" t="s">
        <v>179</v>
      </c>
      <c r="W39" s="1015"/>
      <c r="X39" s="1015"/>
      <c r="Y39" s="1015"/>
    </row>
    <row r="40" spans="2:25" ht="21.95" customHeight="1">
      <c r="B40" s="953"/>
      <c r="C40" s="954"/>
      <c r="D40" s="955"/>
      <c r="E40" s="955"/>
      <c r="F40" s="955"/>
      <c r="G40" s="955"/>
      <c r="H40" s="955"/>
      <c r="I40" s="955"/>
      <c r="J40" s="955"/>
      <c r="K40" s="955"/>
      <c r="L40" s="955"/>
      <c r="M40" s="955"/>
      <c r="N40" s="955"/>
      <c r="O40" s="48">
        <f>P40*4</f>
        <v>0</v>
      </c>
      <c r="P40" s="843">
        <f>X42</f>
        <v>0</v>
      </c>
      <c r="Q40" s="844"/>
      <c r="S40" s="1010"/>
      <c r="T40" s="1016"/>
      <c r="U40" s="1016"/>
      <c r="V40" s="1014"/>
      <c r="W40" s="1015"/>
      <c r="X40" s="1015"/>
      <c r="Y40" s="1015"/>
    </row>
    <row r="41" spans="2:25" ht="26.1" customHeight="1">
      <c r="B41" s="806" t="s">
        <v>217</v>
      </c>
      <c r="C41" s="807"/>
      <c r="D41" s="808"/>
      <c r="E41" s="808"/>
      <c r="F41" s="808"/>
      <c r="G41" s="808" t="s">
        <v>218</v>
      </c>
      <c r="H41" s="808"/>
      <c r="I41" s="808"/>
      <c r="J41" s="808"/>
      <c r="K41" s="808"/>
      <c r="L41" s="808" t="s">
        <v>219</v>
      </c>
      <c r="M41" s="808"/>
      <c r="N41" s="808" t="s">
        <v>220</v>
      </c>
      <c r="O41" s="808"/>
      <c r="P41" s="850"/>
      <c r="Q41" s="867"/>
      <c r="S41" s="1010"/>
      <c r="T41" s="1016"/>
      <c r="U41" s="1016"/>
      <c r="V41" s="798"/>
      <c r="W41" s="799"/>
      <c r="X41" s="799"/>
      <c r="Y41" s="799"/>
    </row>
    <row r="42" spans="2:25" ht="60" customHeight="1">
      <c r="B42" s="742" t="s">
        <v>455</v>
      </c>
      <c r="C42" s="743"/>
      <c r="D42" s="743"/>
      <c r="E42" s="863"/>
      <c r="F42" s="864"/>
      <c r="G42" s="754" t="s">
        <v>228</v>
      </c>
      <c r="H42" s="755"/>
      <c r="I42" s="755"/>
      <c r="J42" s="139" t="s">
        <v>224</v>
      </c>
      <c r="K42" s="226">
        <f>VLOOKUP(G42,Referencia!AI85:AJ89,2)</f>
        <v>0</v>
      </c>
      <c r="L42" s="935"/>
      <c r="M42" s="935"/>
      <c r="N42" s="834" t="s">
        <v>456</v>
      </c>
      <c r="O42" s="835"/>
      <c r="P42" s="835"/>
      <c r="Q42" s="836"/>
      <c r="R42" s="984"/>
      <c r="S42" s="671">
        <v>0.1</v>
      </c>
      <c r="T42" s="901">
        <v>4</v>
      </c>
      <c r="U42" s="672">
        <f>T42*S42</f>
        <v>0.4</v>
      </c>
      <c r="V42" s="902">
        <f>SUM(W42:W49)</f>
        <v>0</v>
      </c>
      <c r="W42" s="673">
        <f>U42*K42</f>
        <v>0</v>
      </c>
      <c r="X42" s="793">
        <f>SUM(Y42:Y49)</f>
        <v>0</v>
      </c>
      <c r="Y42" s="166">
        <f t="shared" ref="Y42:Y49" si="1">K42*S42</f>
        <v>0</v>
      </c>
    </row>
    <row r="43" spans="2:25" ht="60" customHeight="1">
      <c r="B43" s="742" t="s">
        <v>457</v>
      </c>
      <c r="C43" s="743"/>
      <c r="D43" s="743"/>
      <c r="E43" s="863"/>
      <c r="F43" s="864"/>
      <c r="G43" s="754" t="s">
        <v>228</v>
      </c>
      <c r="H43" s="755"/>
      <c r="I43" s="755"/>
      <c r="J43" s="139" t="s">
        <v>224</v>
      </c>
      <c r="K43" s="226">
        <f>VLOOKUP(G43,Referencia!AI95:AJ99,2)</f>
        <v>0</v>
      </c>
      <c r="L43" s="784"/>
      <c r="M43" s="784"/>
      <c r="N43" s="837"/>
      <c r="O43" s="838"/>
      <c r="P43" s="838"/>
      <c r="Q43" s="839"/>
      <c r="R43" s="984"/>
      <c r="S43" s="671">
        <v>0.1</v>
      </c>
      <c r="T43" s="901"/>
      <c r="U43" s="672">
        <f>T42*S43</f>
        <v>0.4</v>
      </c>
      <c r="V43" s="902"/>
      <c r="W43" s="673">
        <f t="shared" ref="W43:W49" si="2">K43*U43</f>
        <v>0</v>
      </c>
      <c r="X43" s="794"/>
      <c r="Y43" s="166">
        <f t="shared" si="1"/>
        <v>0</v>
      </c>
    </row>
    <row r="44" spans="2:25" ht="60" customHeight="1">
      <c r="B44" s="742" t="s">
        <v>458</v>
      </c>
      <c r="C44" s="743"/>
      <c r="D44" s="743"/>
      <c r="E44" s="863"/>
      <c r="F44" s="864"/>
      <c r="G44" s="754" t="s">
        <v>228</v>
      </c>
      <c r="H44" s="755"/>
      <c r="I44" s="755"/>
      <c r="J44" s="139" t="s">
        <v>224</v>
      </c>
      <c r="K44" s="226">
        <f>VLOOKUP(G44,Referencia!AI105:AJ109,2)</f>
        <v>0</v>
      </c>
      <c r="L44" s="784"/>
      <c r="M44" s="784"/>
      <c r="N44" s="837"/>
      <c r="O44" s="838"/>
      <c r="P44" s="838"/>
      <c r="Q44" s="839"/>
      <c r="R44" s="664"/>
      <c r="S44" s="671">
        <v>0.1</v>
      </c>
      <c r="T44" s="901"/>
      <c r="U44" s="672">
        <f>T42*S44</f>
        <v>0.4</v>
      </c>
      <c r="V44" s="902"/>
      <c r="W44" s="673">
        <f t="shared" si="2"/>
        <v>0</v>
      </c>
      <c r="X44" s="794"/>
      <c r="Y44" s="166">
        <f t="shared" si="1"/>
        <v>0</v>
      </c>
    </row>
    <row r="45" spans="2:25" ht="60" customHeight="1">
      <c r="B45" s="742" t="s">
        <v>459</v>
      </c>
      <c r="C45" s="743"/>
      <c r="D45" s="743"/>
      <c r="E45" s="863"/>
      <c r="F45" s="864"/>
      <c r="G45" s="754" t="s">
        <v>228</v>
      </c>
      <c r="H45" s="755"/>
      <c r="I45" s="755"/>
      <c r="J45" s="139" t="s">
        <v>224</v>
      </c>
      <c r="K45" s="226">
        <f>VLOOKUP(G45,Referencia!AI115:AJ119,2)</f>
        <v>0</v>
      </c>
      <c r="L45" s="784"/>
      <c r="M45" s="784"/>
      <c r="N45" s="837"/>
      <c r="O45" s="838"/>
      <c r="P45" s="838"/>
      <c r="Q45" s="839"/>
      <c r="R45" s="664"/>
      <c r="S45" s="671">
        <v>0.25</v>
      </c>
      <c r="T45" s="901"/>
      <c r="U45" s="672">
        <f>T42*S45</f>
        <v>1</v>
      </c>
      <c r="V45" s="902"/>
      <c r="W45" s="673">
        <f t="shared" si="2"/>
        <v>0</v>
      </c>
      <c r="X45" s="794"/>
      <c r="Y45" s="166">
        <f t="shared" si="1"/>
        <v>0</v>
      </c>
    </row>
    <row r="46" spans="2:25" ht="60" customHeight="1">
      <c r="B46" s="742" t="s">
        <v>460</v>
      </c>
      <c r="C46" s="743"/>
      <c r="D46" s="743"/>
      <c r="E46" s="863"/>
      <c r="F46" s="864"/>
      <c r="G46" s="754" t="s">
        <v>228</v>
      </c>
      <c r="H46" s="755"/>
      <c r="I46" s="755"/>
      <c r="J46" s="139" t="s">
        <v>224</v>
      </c>
      <c r="K46" s="226">
        <f>VLOOKUP(G46,Referencia!AI125:AJ129,2)</f>
        <v>0</v>
      </c>
      <c r="L46" s="784"/>
      <c r="M46" s="784"/>
      <c r="N46" s="837"/>
      <c r="O46" s="838"/>
      <c r="P46" s="838"/>
      <c r="Q46" s="839"/>
      <c r="R46" s="664"/>
      <c r="S46" s="671">
        <v>0.1</v>
      </c>
      <c r="T46" s="901"/>
      <c r="U46" s="672">
        <f>T42*S46</f>
        <v>0.4</v>
      </c>
      <c r="V46" s="902"/>
      <c r="W46" s="673">
        <f t="shared" si="2"/>
        <v>0</v>
      </c>
      <c r="X46" s="794"/>
      <c r="Y46" s="166">
        <f t="shared" si="1"/>
        <v>0</v>
      </c>
    </row>
    <row r="47" spans="2:25" ht="60" customHeight="1">
      <c r="B47" s="742" t="s">
        <v>461</v>
      </c>
      <c r="C47" s="743"/>
      <c r="D47" s="743"/>
      <c r="E47" s="746" t="s">
        <v>222</v>
      </c>
      <c r="F47" s="747"/>
      <c r="G47" s="754" t="s">
        <v>228</v>
      </c>
      <c r="H47" s="755"/>
      <c r="I47" s="755"/>
      <c r="J47" s="139" t="s">
        <v>224</v>
      </c>
      <c r="K47" s="226">
        <f>VLOOKUP(G47,Referencia!AI135:AJ139,2)</f>
        <v>0</v>
      </c>
      <c r="L47" s="784"/>
      <c r="M47" s="784"/>
      <c r="N47" s="837"/>
      <c r="O47" s="838"/>
      <c r="P47" s="838"/>
      <c r="Q47" s="839"/>
      <c r="S47" s="671">
        <v>0.1</v>
      </c>
      <c r="T47" s="901"/>
      <c r="U47" s="672">
        <f>T42*S47</f>
        <v>0.4</v>
      </c>
      <c r="V47" s="902"/>
      <c r="W47" s="673">
        <f t="shared" si="2"/>
        <v>0</v>
      </c>
      <c r="X47" s="794"/>
      <c r="Y47" s="166">
        <f t="shared" si="1"/>
        <v>0</v>
      </c>
    </row>
    <row r="48" spans="2:25" ht="60" customHeight="1">
      <c r="B48" s="742" t="s">
        <v>462</v>
      </c>
      <c r="C48" s="743"/>
      <c r="D48" s="743"/>
      <c r="E48" s="746" t="s">
        <v>222</v>
      </c>
      <c r="F48" s="747"/>
      <c r="G48" s="754" t="s">
        <v>228</v>
      </c>
      <c r="H48" s="755"/>
      <c r="I48" s="755"/>
      <c r="J48" s="139" t="s">
        <v>224</v>
      </c>
      <c r="K48" s="226">
        <f>VLOOKUP(G48,Referencia!AI145:AJ149,2)</f>
        <v>0</v>
      </c>
      <c r="L48" s="784"/>
      <c r="M48" s="784"/>
      <c r="N48" s="837"/>
      <c r="O48" s="838"/>
      <c r="P48" s="838"/>
      <c r="Q48" s="839"/>
      <c r="S48" s="671">
        <v>0.15</v>
      </c>
      <c r="T48" s="901"/>
      <c r="U48" s="672">
        <f>T42*S48</f>
        <v>0.6</v>
      </c>
      <c r="V48" s="902"/>
      <c r="W48" s="673">
        <f t="shared" si="2"/>
        <v>0</v>
      </c>
      <c r="X48" s="794"/>
      <c r="Y48" s="166">
        <f t="shared" si="1"/>
        <v>0</v>
      </c>
    </row>
    <row r="49" spans="2:25" ht="60" customHeight="1">
      <c r="B49" s="742" t="s">
        <v>463</v>
      </c>
      <c r="C49" s="743"/>
      <c r="D49" s="743"/>
      <c r="E49" s="863"/>
      <c r="F49" s="864"/>
      <c r="G49" s="754" t="s">
        <v>228</v>
      </c>
      <c r="H49" s="755"/>
      <c r="I49" s="755"/>
      <c r="J49" s="139" t="s">
        <v>224</v>
      </c>
      <c r="K49" s="226">
        <f>VLOOKUP(G49,Referencia!AI155:AJ159,2)</f>
        <v>0</v>
      </c>
      <c r="L49" s="934"/>
      <c r="M49" s="934"/>
      <c r="N49" s="840"/>
      <c r="O49" s="841"/>
      <c r="P49" s="841"/>
      <c r="Q49" s="842"/>
      <c r="S49" s="671">
        <v>0.1</v>
      </c>
      <c r="T49" s="901"/>
      <c r="U49" s="672">
        <f>T42*S49</f>
        <v>0.4</v>
      </c>
      <c r="V49" s="902"/>
      <c r="W49" s="673">
        <f t="shared" si="2"/>
        <v>0</v>
      </c>
      <c r="X49" s="794"/>
      <c r="Y49" s="166">
        <f t="shared" si="1"/>
        <v>0</v>
      </c>
    </row>
    <row r="50" spans="2:25" ht="18.95" customHeight="1">
      <c r="B50" s="781" t="s">
        <v>234</v>
      </c>
      <c r="C50" s="782"/>
      <c r="D50" s="782"/>
      <c r="E50" s="782"/>
      <c r="F50" s="783"/>
      <c r="G50" s="858" t="s">
        <v>235</v>
      </c>
      <c r="H50" s="858"/>
      <c r="I50" s="858"/>
      <c r="J50" s="858"/>
      <c r="K50" s="858"/>
      <c r="L50" s="610" t="s">
        <v>252</v>
      </c>
      <c r="M50" s="858" t="s">
        <v>236</v>
      </c>
      <c r="N50" s="858"/>
      <c r="O50" s="854" t="s">
        <v>237</v>
      </c>
      <c r="P50" s="855"/>
      <c r="Q50" s="856"/>
      <c r="S50" s="195">
        <f>SUM(S42:S49)</f>
        <v>1</v>
      </c>
      <c r="T50" s="612"/>
      <c r="U50" s="612"/>
      <c r="V50" s="612"/>
      <c r="W50" s="612"/>
      <c r="X50" s="619"/>
      <c r="Y50" s="619"/>
    </row>
    <row r="51" spans="2:25" ht="36" customHeight="1">
      <c r="B51" s="777" t="s">
        <v>464</v>
      </c>
      <c r="C51" s="778"/>
      <c r="D51" s="778"/>
      <c r="E51" s="748">
        <f>IF(K43=0%,0,(IF(K43&lt;75%,1,2)))</f>
        <v>0</v>
      </c>
      <c r="F51" s="749"/>
      <c r="G51" s="811" t="s">
        <v>465</v>
      </c>
      <c r="H51" s="812"/>
      <c r="I51" s="812"/>
      <c r="J51" s="812"/>
      <c r="K51" s="813"/>
      <c r="L51" s="766" t="s">
        <v>466</v>
      </c>
      <c r="M51" s="811" t="s">
        <v>467</v>
      </c>
      <c r="N51" s="813"/>
      <c r="O51" s="811" t="s">
        <v>468</v>
      </c>
      <c r="P51" s="1036"/>
      <c r="Q51" s="1037"/>
      <c r="S51" s="9"/>
      <c r="T51" s="150"/>
      <c r="U51" s="150"/>
      <c r="V51" s="150"/>
      <c r="W51" s="150"/>
    </row>
    <row r="52" spans="2:25" ht="36" customHeight="1">
      <c r="B52" s="777" t="s">
        <v>469</v>
      </c>
      <c r="C52" s="778"/>
      <c r="D52" s="778"/>
      <c r="E52" s="748">
        <f>IF(K46=0%,0,(IF(K46&lt;75%,1,2)))</f>
        <v>0</v>
      </c>
      <c r="F52" s="749"/>
      <c r="G52" s="760"/>
      <c r="H52" s="761"/>
      <c r="I52" s="761"/>
      <c r="J52" s="761"/>
      <c r="K52" s="762"/>
      <c r="L52" s="767"/>
      <c r="M52" s="760"/>
      <c r="N52" s="762"/>
      <c r="O52" s="1038"/>
      <c r="P52" s="1039"/>
      <c r="Q52" s="1040"/>
      <c r="S52" s="9"/>
      <c r="T52" s="150"/>
      <c r="U52" s="150"/>
      <c r="V52" s="150"/>
      <c r="W52" s="150"/>
    </row>
    <row r="53" spans="2:25" ht="45.95" customHeight="1">
      <c r="B53" s="777" t="s">
        <v>470</v>
      </c>
      <c r="C53" s="778"/>
      <c r="D53" s="778"/>
      <c r="E53" s="748">
        <f>IF(K47=0%,0,(IF(K47&lt;75%,1,2)))</f>
        <v>0</v>
      </c>
      <c r="F53" s="749"/>
      <c r="G53" s="760"/>
      <c r="H53" s="761"/>
      <c r="I53" s="761"/>
      <c r="J53" s="761"/>
      <c r="K53" s="762"/>
      <c r="L53" s="767"/>
      <c r="M53" s="760"/>
      <c r="N53" s="762"/>
      <c r="O53" s="1038"/>
      <c r="P53" s="1039"/>
      <c r="Q53" s="1040"/>
      <c r="S53" s="9"/>
      <c r="T53" s="150"/>
      <c r="U53" s="150"/>
      <c r="V53" s="150"/>
      <c r="W53" s="150"/>
    </row>
    <row r="54" spans="2:25" ht="36" customHeight="1">
      <c r="B54" s="777" t="s">
        <v>157</v>
      </c>
      <c r="C54" s="778"/>
      <c r="D54" s="778"/>
      <c r="E54" s="748">
        <f>IF(K48=0%,0,(IF(K48&lt;75%,1,2)))</f>
        <v>0</v>
      </c>
      <c r="F54" s="749"/>
      <c r="G54" s="760"/>
      <c r="H54" s="761"/>
      <c r="I54" s="761"/>
      <c r="J54" s="761"/>
      <c r="K54" s="762"/>
      <c r="L54" s="767"/>
      <c r="M54" s="760"/>
      <c r="N54" s="762"/>
      <c r="O54" s="1038"/>
      <c r="P54" s="1039"/>
      <c r="Q54" s="1040"/>
      <c r="S54" s="9"/>
      <c r="T54" s="150"/>
      <c r="U54" s="150"/>
      <c r="V54" s="150"/>
      <c r="W54" s="150"/>
    </row>
    <row r="55" spans="2:25" ht="36" customHeight="1">
      <c r="B55" s="779" t="s">
        <v>471</v>
      </c>
      <c r="C55" s="780"/>
      <c r="D55" s="780"/>
      <c r="E55" s="758"/>
      <c r="F55" s="759"/>
      <c r="G55" s="760"/>
      <c r="H55" s="761"/>
      <c r="I55" s="761"/>
      <c r="J55" s="761"/>
      <c r="K55" s="762"/>
      <c r="L55" s="767"/>
      <c r="M55" s="760"/>
      <c r="N55" s="762"/>
      <c r="O55" s="1038"/>
      <c r="P55" s="1039"/>
      <c r="Q55" s="1040"/>
      <c r="S55" s="9"/>
      <c r="T55" s="150"/>
      <c r="U55" s="150"/>
      <c r="V55" s="150"/>
      <c r="W55" s="150"/>
    </row>
    <row r="56" spans="2:25" ht="36" customHeight="1" thickBot="1">
      <c r="B56" s="1001"/>
      <c r="C56" s="1002"/>
      <c r="D56" s="1002"/>
      <c r="E56" s="1007"/>
      <c r="F56" s="1008"/>
      <c r="G56" s="763"/>
      <c r="H56" s="764"/>
      <c r="I56" s="764"/>
      <c r="J56" s="764"/>
      <c r="K56" s="765"/>
      <c r="L56" s="768"/>
      <c r="M56" s="763"/>
      <c r="N56" s="765"/>
      <c r="O56" s="1041"/>
      <c r="P56" s="1042"/>
      <c r="Q56" s="1043"/>
      <c r="R56" s="984"/>
      <c r="S56" s="150"/>
      <c r="T56" s="150"/>
      <c r="U56" s="150"/>
      <c r="V56" s="150"/>
      <c r="W56" s="150"/>
    </row>
    <row r="57" spans="2:25" s="150" customFormat="1" ht="18.95" customHeight="1" thickBot="1">
      <c r="B57" s="176"/>
      <c r="C57" s="176"/>
      <c r="D57" s="176"/>
      <c r="E57" s="176"/>
      <c r="G57" s="176"/>
      <c r="H57" s="176"/>
      <c r="I57" s="176"/>
      <c r="J57" s="176"/>
      <c r="K57" s="177"/>
      <c r="L57" s="176"/>
      <c r="M57" s="176"/>
      <c r="N57" s="176"/>
      <c r="O57" s="176"/>
      <c r="P57" s="176"/>
      <c r="Q57" s="176"/>
      <c r="R57" s="984"/>
    </row>
    <row r="58" spans="2:25" ht="31.5">
      <c r="B58" s="950" t="s">
        <v>472</v>
      </c>
      <c r="C58" s="951"/>
      <c r="D58" s="952"/>
      <c r="E58" s="952"/>
      <c r="F58" s="952"/>
      <c r="G58" s="952"/>
      <c r="H58" s="952"/>
      <c r="I58" s="952"/>
      <c r="J58" s="952"/>
      <c r="K58" s="952"/>
      <c r="L58" s="952"/>
      <c r="M58" s="952"/>
      <c r="N58" s="952"/>
      <c r="O58" s="49" t="s">
        <v>215</v>
      </c>
      <c r="P58" s="845" t="s">
        <v>216</v>
      </c>
      <c r="Q58" s="846"/>
      <c r="R58" s="664"/>
      <c r="S58" s="1010" t="s">
        <v>177</v>
      </c>
      <c r="T58" s="1016" t="s">
        <v>178</v>
      </c>
      <c r="U58" s="1016"/>
      <c r="V58" s="1014" t="s">
        <v>179</v>
      </c>
      <c r="W58" s="1015"/>
      <c r="X58" s="1015"/>
      <c r="Y58" s="1015"/>
    </row>
    <row r="59" spans="2:25" ht="23.1" customHeight="1">
      <c r="B59" s="953"/>
      <c r="C59" s="954"/>
      <c r="D59" s="955"/>
      <c r="E59" s="955"/>
      <c r="F59" s="955"/>
      <c r="G59" s="955"/>
      <c r="H59" s="955"/>
      <c r="I59" s="955"/>
      <c r="J59" s="955"/>
      <c r="K59" s="955"/>
      <c r="L59" s="955"/>
      <c r="M59" s="955"/>
      <c r="N59" s="955"/>
      <c r="O59" s="48">
        <f>P59*4</f>
        <v>0</v>
      </c>
      <c r="P59" s="843">
        <f>X61</f>
        <v>0</v>
      </c>
      <c r="Q59" s="844"/>
      <c r="R59" s="664"/>
      <c r="S59" s="1010"/>
      <c r="T59" s="1016"/>
      <c r="U59" s="1016"/>
      <c r="V59" s="1014"/>
      <c r="W59" s="1015"/>
      <c r="X59" s="1015"/>
      <c r="Y59" s="1015"/>
    </row>
    <row r="60" spans="2:25" ht="27.95" customHeight="1">
      <c r="B60" s="806" t="s">
        <v>217</v>
      </c>
      <c r="C60" s="807"/>
      <c r="D60" s="808"/>
      <c r="E60" s="808"/>
      <c r="F60" s="808"/>
      <c r="G60" s="808" t="s">
        <v>218</v>
      </c>
      <c r="H60" s="808"/>
      <c r="I60" s="808"/>
      <c r="J60" s="808"/>
      <c r="K60" s="808"/>
      <c r="L60" s="808" t="s">
        <v>219</v>
      </c>
      <c r="M60" s="808"/>
      <c r="N60" s="808" t="s">
        <v>220</v>
      </c>
      <c r="O60" s="808"/>
      <c r="P60" s="850"/>
      <c r="Q60" s="867"/>
      <c r="R60" s="664"/>
      <c r="S60" s="1010"/>
      <c r="T60" s="1016"/>
      <c r="U60" s="1016"/>
      <c r="V60" s="798"/>
      <c r="W60" s="799"/>
      <c r="X60" s="799"/>
      <c r="Y60" s="799"/>
    </row>
    <row r="61" spans="2:25" ht="95.1" customHeight="1">
      <c r="B61" s="742" t="s">
        <v>473</v>
      </c>
      <c r="C61" s="743"/>
      <c r="D61" s="743"/>
      <c r="E61" s="746" t="s">
        <v>222</v>
      </c>
      <c r="F61" s="747"/>
      <c r="G61" s="754" t="s">
        <v>228</v>
      </c>
      <c r="H61" s="755"/>
      <c r="I61" s="755"/>
      <c r="J61" s="174" t="s">
        <v>224</v>
      </c>
      <c r="K61" s="194">
        <f>VLOOKUP(G61,Referencia!AI165:AJ169,2)</f>
        <v>0</v>
      </c>
      <c r="L61" s="935"/>
      <c r="M61" s="935"/>
      <c r="N61" s="988" t="s">
        <v>474</v>
      </c>
      <c r="O61" s="989"/>
      <c r="P61" s="989"/>
      <c r="Q61" s="990"/>
      <c r="R61" s="664"/>
      <c r="S61" s="671">
        <v>0.3</v>
      </c>
      <c r="T61" s="901">
        <v>4</v>
      </c>
      <c r="U61" s="672">
        <f>T61*S61</f>
        <v>1.2</v>
      </c>
      <c r="V61" s="902">
        <f>SUM(W61:W63)</f>
        <v>0</v>
      </c>
      <c r="W61" s="673">
        <f>U61*K61</f>
        <v>0</v>
      </c>
      <c r="X61" s="800">
        <f>SUM(Y61:Y63)</f>
        <v>0</v>
      </c>
      <c r="Y61" s="166">
        <f>K61*S61</f>
        <v>0</v>
      </c>
    </row>
    <row r="62" spans="2:25" ht="95.1" customHeight="1">
      <c r="B62" s="742" t="s">
        <v>475</v>
      </c>
      <c r="C62" s="743"/>
      <c r="D62" s="743"/>
      <c r="E62" s="863"/>
      <c r="F62" s="864"/>
      <c r="G62" s="754" t="s">
        <v>228</v>
      </c>
      <c r="H62" s="755"/>
      <c r="I62" s="755"/>
      <c r="J62" s="174" t="s">
        <v>224</v>
      </c>
      <c r="K62" s="194">
        <f>VLOOKUP(G62,Referencia!AI175:AJ179,2)</f>
        <v>0</v>
      </c>
      <c r="L62" s="784"/>
      <c r="M62" s="784"/>
      <c r="N62" s="991"/>
      <c r="O62" s="992"/>
      <c r="P62" s="992"/>
      <c r="Q62" s="993"/>
      <c r="S62" s="671">
        <v>0.3</v>
      </c>
      <c r="T62" s="901"/>
      <c r="U62" s="672">
        <f>T61*S62</f>
        <v>1.2</v>
      </c>
      <c r="V62" s="902"/>
      <c r="W62" s="673">
        <f>K62*U62</f>
        <v>0</v>
      </c>
      <c r="X62" s="800"/>
      <c r="Y62" s="166">
        <f>K62*S62</f>
        <v>0</v>
      </c>
    </row>
    <row r="63" spans="2:25" ht="95.1" customHeight="1">
      <c r="B63" s="742" t="s">
        <v>476</v>
      </c>
      <c r="C63" s="743"/>
      <c r="D63" s="743"/>
      <c r="E63" s="863"/>
      <c r="F63" s="864"/>
      <c r="G63" s="754" t="s">
        <v>228</v>
      </c>
      <c r="H63" s="755"/>
      <c r="I63" s="755"/>
      <c r="J63" s="174" t="s">
        <v>224</v>
      </c>
      <c r="K63" s="194">
        <f>VLOOKUP(G63,Referencia!AI185:AJ189,2)</f>
        <v>0</v>
      </c>
      <c r="L63" s="934"/>
      <c r="M63" s="934"/>
      <c r="N63" s="994"/>
      <c r="O63" s="995"/>
      <c r="P63" s="995"/>
      <c r="Q63" s="996"/>
      <c r="S63" s="671">
        <v>0.4</v>
      </c>
      <c r="T63" s="901"/>
      <c r="U63" s="672">
        <f>T61*S63</f>
        <v>1.6</v>
      </c>
      <c r="V63" s="902"/>
      <c r="W63" s="673">
        <f>K63*U63</f>
        <v>0</v>
      </c>
      <c r="X63" s="800"/>
      <c r="Y63" s="166">
        <f>K63*S63</f>
        <v>0</v>
      </c>
    </row>
    <row r="64" spans="2:25" ht="18.95" customHeight="1">
      <c r="B64" s="781" t="s">
        <v>234</v>
      </c>
      <c r="C64" s="782"/>
      <c r="D64" s="782"/>
      <c r="E64" s="782"/>
      <c r="F64" s="783"/>
      <c r="G64" s="1033" t="s">
        <v>235</v>
      </c>
      <c r="H64" s="1033"/>
      <c r="I64" s="1033"/>
      <c r="J64" s="1033"/>
      <c r="K64" s="1033"/>
      <c r="L64" s="618" t="s">
        <v>252</v>
      </c>
      <c r="M64" s="1033" t="s">
        <v>236</v>
      </c>
      <c r="N64" s="1033"/>
      <c r="O64" s="1063" t="s">
        <v>237</v>
      </c>
      <c r="P64" s="1064"/>
      <c r="Q64" s="1065"/>
      <c r="S64" s="195">
        <f>SUM(S61:S63)</f>
        <v>1</v>
      </c>
      <c r="T64" s="160"/>
      <c r="U64" s="160"/>
      <c r="V64" s="160"/>
      <c r="W64" s="160"/>
      <c r="X64" s="619"/>
      <c r="Y64" s="619"/>
    </row>
    <row r="65" spans="2:23" ht="27" customHeight="1">
      <c r="B65" s="777" t="s">
        <v>123</v>
      </c>
      <c r="C65" s="778"/>
      <c r="D65" s="778"/>
      <c r="E65" s="748">
        <f>IF(K61=0%,0,(IF(K61&lt;75%,1,2)))</f>
        <v>0</v>
      </c>
      <c r="F65" s="749"/>
      <c r="G65" s="1051" t="s">
        <v>477</v>
      </c>
      <c r="H65" s="1060"/>
      <c r="I65" s="1060"/>
      <c r="J65" s="1060"/>
      <c r="K65" s="1052"/>
      <c r="L65" s="1057" t="s">
        <v>478</v>
      </c>
      <c r="M65" s="1051" t="s">
        <v>479</v>
      </c>
      <c r="N65" s="1052"/>
      <c r="O65" s="1066" t="s">
        <v>480</v>
      </c>
      <c r="P65" s="1067"/>
      <c r="Q65" s="1068"/>
      <c r="S65" s="9"/>
    </row>
    <row r="66" spans="2:23" ht="27" customHeight="1">
      <c r="B66" s="777" t="s">
        <v>481</v>
      </c>
      <c r="C66" s="778"/>
      <c r="D66" s="778"/>
      <c r="E66" s="748">
        <f>IF(K63=0%,0,(IF(K63&lt;75%,1,2)))</f>
        <v>0</v>
      </c>
      <c r="F66" s="749"/>
      <c r="G66" s="1053"/>
      <c r="H66" s="1061"/>
      <c r="I66" s="1061"/>
      <c r="J66" s="1061"/>
      <c r="K66" s="1054"/>
      <c r="L66" s="1058"/>
      <c r="M66" s="1053"/>
      <c r="N66" s="1054"/>
      <c r="O66" s="1069"/>
      <c r="P66" s="1070"/>
      <c r="Q66" s="1071"/>
      <c r="S66" s="9"/>
    </row>
    <row r="67" spans="2:23" ht="27" customHeight="1">
      <c r="B67" s="744" t="s">
        <v>482</v>
      </c>
      <c r="C67" s="745"/>
      <c r="D67" s="745"/>
      <c r="E67" s="758"/>
      <c r="F67" s="759"/>
      <c r="G67" s="1053"/>
      <c r="H67" s="1061"/>
      <c r="I67" s="1061"/>
      <c r="J67" s="1061"/>
      <c r="K67" s="1054"/>
      <c r="L67" s="1058"/>
      <c r="M67" s="1053"/>
      <c r="N67" s="1054"/>
      <c r="O67" s="1069"/>
      <c r="P67" s="1070"/>
      <c r="Q67" s="1071"/>
      <c r="S67" s="9"/>
    </row>
    <row r="68" spans="2:23" ht="27" customHeight="1">
      <c r="B68" s="999"/>
      <c r="C68" s="1000"/>
      <c r="D68" s="1000"/>
      <c r="E68" s="758"/>
      <c r="F68" s="759"/>
      <c r="G68" s="1053"/>
      <c r="H68" s="1061"/>
      <c r="I68" s="1061"/>
      <c r="J68" s="1061"/>
      <c r="K68" s="1054"/>
      <c r="L68" s="1058"/>
      <c r="M68" s="1053"/>
      <c r="N68" s="1054"/>
      <c r="O68" s="1069"/>
      <c r="P68" s="1070"/>
      <c r="Q68" s="1071"/>
      <c r="S68" s="9"/>
    </row>
    <row r="69" spans="2:23" ht="27" customHeight="1" thickBot="1">
      <c r="B69" s="1001"/>
      <c r="C69" s="1002"/>
      <c r="D69" s="1002"/>
      <c r="E69" s="756"/>
      <c r="F69" s="757"/>
      <c r="G69" s="1055"/>
      <c r="H69" s="1062"/>
      <c r="I69" s="1062"/>
      <c r="J69" s="1062"/>
      <c r="K69" s="1056"/>
      <c r="L69" s="1059"/>
      <c r="M69" s="1055"/>
      <c r="N69" s="1056"/>
      <c r="O69" s="1072"/>
      <c r="P69" s="1073"/>
      <c r="Q69" s="1074"/>
      <c r="S69" s="150"/>
      <c r="T69" s="150"/>
      <c r="U69" s="150"/>
      <c r="V69" s="150"/>
      <c r="W69" s="150"/>
    </row>
    <row r="70" spans="2:23" ht="15" customHeight="1">
      <c r="S70" s="150"/>
      <c r="T70" s="150"/>
      <c r="U70" s="150"/>
      <c r="V70" s="150"/>
      <c r="W70" s="150"/>
    </row>
    <row r="71" spans="2:23" ht="15" customHeight="1">
      <c r="S71" s="150"/>
      <c r="T71" s="150"/>
      <c r="U71" s="150"/>
      <c r="V71" s="150"/>
      <c r="W71" s="150"/>
    </row>
    <row r="72" spans="2:23" ht="15" customHeight="1">
      <c r="S72" s="150"/>
      <c r="T72" s="150"/>
      <c r="U72" s="150"/>
      <c r="V72" s="150"/>
      <c r="W72" s="150"/>
    </row>
    <row r="73" spans="2:23" ht="15" customHeight="1">
      <c r="S73" s="150"/>
      <c r="T73" s="150"/>
      <c r="U73" s="150"/>
      <c r="V73" s="150"/>
      <c r="W73" s="150"/>
    </row>
    <row r="74" spans="2:23" ht="27.95" customHeight="1">
      <c r="S74" s="150"/>
      <c r="T74" s="150"/>
      <c r="U74" s="150"/>
      <c r="V74" s="150"/>
      <c r="W74" s="150"/>
    </row>
    <row r="75" spans="2:23" ht="15" customHeight="1">
      <c r="S75" s="150"/>
      <c r="T75" s="150"/>
      <c r="U75" s="150"/>
      <c r="V75" s="150"/>
      <c r="W75" s="150"/>
    </row>
    <row r="76" spans="2:23" ht="15" customHeight="1">
      <c r="S76" s="150"/>
      <c r="T76" s="150"/>
      <c r="U76" s="150"/>
      <c r="V76" s="150"/>
      <c r="W76" s="150"/>
    </row>
    <row r="77" spans="2:23">
      <c r="B77" s="150"/>
      <c r="C77" s="150"/>
      <c r="D77" s="150"/>
      <c r="E77" s="150"/>
      <c r="F77" s="150"/>
      <c r="S77" s="150"/>
      <c r="T77" s="150"/>
      <c r="U77" s="150"/>
      <c r="V77" s="150"/>
      <c r="W77" s="150"/>
    </row>
    <row r="78" spans="2:23" ht="15" customHeight="1">
      <c r="S78" s="150"/>
      <c r="T78" s="150"/>
      <c r="U78" s="150"/>
      <c r="V78" s="150"/>
      <c r="W78" s="150"/>
    </row>
    <row r="79" spans="2:23" ht="15" customHeight="1">
      <c r="S79" s="150"/>
      <c r="T79" s="150"/>
      <c r="U79" s="150"/>
      <c r="V79" s="150"/>
      <c r="W79" s="150"/>
    </row>
    <row r="80" spans="2:23" ht="15" customHeight="1">
      <c r="S80" s="150"/>
      <c r="T80" s="150"/>
      <c r="U80" s="150"/>
      <c r="V80" s="150"/>
      <c r="W80" s="150"/>
    </row>
    <row r="81" spans="19:23" ht="15" customHeight="1">
      <c r="S81" s="150"/>
      <c r="T81" s="150"/>
      <c r="U81" s="150"/>
      <c r="V81" s="150"/>
      <c r="W81" s="150"/>
    </row>
    <row r="82" spans="19:23" ht="15" customHeight="1">
      <c r="S82" s="150"/>
      <c r="T82" s="150"/>
      <c r="U82" s="150"/>
      <c r="V82" s="150"/>
      <c r="W82" s="150"/>
    </row>
    <row r="83" spans="19:23" ht="15" customHeight="1">
      <c r="S83" s="150"/>
      <c r="T83" s="150"/>
      <c r="U83" s="150"/>
      <c r="V83" s="150"/>
      <c r="W83" s="150"/>
    </row>
    <row r="84" spans="19:23" ht="15" customHeight="1">
      <c r="S84" s="150"/>
      <c r="T84" s="150"/>
      <c r="U84" s="150"/>
      <c r="V84" s="150"/>
      <c r="W84" s="150"/>
    </row>
    <row r="85" spans="19:23" ht="15" customHeight="1">
      <c r="S85" s="150"/>
      <c r="T85" s="150"/>
      <c r="U85" s="150"/>
      <c r="V85" s="150"/>
      <c r="W85" s="150"/>
    </row>
    <row r="86" spans="19:23" ht="15" customHeight="1">
      <c r="S86" s="150"/>
      <c r="T86" s="150"/>
      <c r="U86" s="150"/>
      <c r="V86" s="150"/>
      <c r="W86" s="150"/>
    </row>
    <row r="87" spans="19:23" ht="15" customHeight="1">
      <c r="S87" s="150"/>
      <c r="T87" s="150"/>
      <c r="U87" s="150"/>
      <c r="V87" s="150"/>
      <c r="W87" s="150"/>
    </row>
    <row r="88" spans="19:23" ht="15" customHeight="1">
      <c r="S88" s="150"/>
      <c r="T88" s="150"/>
      <c r="U88" s="150"/>
      <c r="V88" s="150"/>
      <c r="W88" s="150"/>
    </row>
    <row r="89" spans="19:23" ht="15" customHeight="1">
      <c r="S89" s="150"/>
      <c r="T89" s="150"/>
      <c r="U89" s="150"/>
      <c r="V89" s="150"/>
      <c r="W89" s="150"/>
    </row>
    <row r="90" spans="19:23" ht="15" customHeight="1">
      <c r="S90" s="150"/>
      <c r="T90" s="150"/>
      <c r="U90" s="150"/>
      <c r="V90" s="150"/>
      <c r="W90" s="150"/>
    </row>
    <row r="91" spans="19:23" ht="15" customHeight="1">
      <c r="S91" s="150"/>
      <c r="T91" s="150"/>
      <c r="U91" s="150"/>
      <c r="V91" s="150"/>
      <c r="W91" s="150"/>
    </row>
    <row r="92" spans="19:23" ht="15" customHeight="1">
      <c r="S92" s="150"/>
      <c r="T92" s="150"/>
      <c r="U92" s="150"/>
      <c r="V92" s="150"/>
      <c r="W92" s="150"/>
    </row>
    <row r="93" spans="19:23" ht="15" customHeight="1">
      <c r="S93" s="150"/>
      <c r="T93" s="150"/>
      <c r="U93" s="150"/>
      <c r="V93" s="150"/>
      <c r="W93" s="150"/>
    </row>
    <row r="94" spans="19:23" ht="15" customHeight="1">
      <c r="S94" s="150"/>
      <c r="T94" s="150"/>
      <c r="U94" s="150"/>
      <c r="V94" s="150"/>
      <c r="W94" s="150"/>
    </row>
    <row r="95" spans="19:23" ht="15" customHeight="1">
      <c r="S95" s="150"/>
      <c r="T95" s="150"/>
      <c r="U95" s="150"/>
      <c r="V95" s="150"/>
      <c r="W95" s="150"/>
    </row>
    <row r="96" spans="19:23" ht="15" customHeight="1">
      <c r="S96" s="150"/>
      <c r="T96" s="150"/>
      <c r="U96" s="150"/>
      <c r="V96" s="150"/>
      <c r="W96" s="150"/>
    </row>
    <row r="97" spans="18:23" ht="15" customHeight="1">
      <c r="S97" s="150"/>
      <c r="T97" s="150"/>
      <c r="U97" s="150"/>
      <c r="V97" s="150"/>
      <c r="W97" s="150"/>
    </row>
    <row r="98" spans="18:23" ht="15" customHeight="1">
      <c r="S98" s="150"/>
      <c r="T98" s="150"/>
      <c r="U98" s="150"/>
      <c r="V98" s="150"/>
      <c r="W98" s="150"/>
    </row>
    <row r="99" spans="18:23" ht="15" customHeight="1">
      <c r="S99" s="150"/>
      <c r="T99" s="150"/>
      <c r="U99" s="150"/>
      <c r="V99" s="150"/>
      <c r="W99" s="150"/>
    </row>
    <row r="100" spans="18:23" ht="15" customHeight="1">
      <c r="S100" s="150"/>
      <c r="T100" s="150"/>
      <c r="U100" s="150"/>
      <c r="V100" s="150"/>
      <c r="W100" s="150"/>
    </row>
    <row r="101" spans="18:23" ht="15" customHeight="1">
      <c r="S101" s="150"/>
      <c r="T101" s="150"/>
      <c r="U101" s="150"/>
      <c r="V101" s="150"/>
      <c r="W101" s="150"/>
    </row>
    <row r="102" spans="18:23" ht="15" customHeight="1">
      <c r="S102" s="150"/>
      <c r="T102" s="150"/>
      <c r="U102" s="150"/>
      <c r="V102" s="150"/>
      <c r="W102" s="150"/>
    </row>
    <row r="103" spans="18:23" ht="15" customHeight="1">
      <c r="S103" s="150"/>
      <c r="T103" s="150"/>
      <c r="U103" s="150"/>
      <c r="V103" s="150"/>
      <c r="W103" s="150"/>
    </row>
    <row r="104" spans="18:23" ht="15" customHeight="1">
      <c r="S104" s="150"/>
      <c r="T104" s="150"/>
      <c r="U104" s="150"/>
      <c r="V104" s="150"/>
      <c r="W104" s="150"/>
    </row>
    <row r="105" spans="18:23" ht="15" customHeight="1">
      <c r="S105" s="150"/>
      <c r="T105" s="150"/>
      <c r="U105" s="150"/>
      <c r="V105" s="150"/>
      <c r="W105" s="150"/>
    </row>
    <row r="106" spans="18:23" ht="15" customHeight="1">
      <c r="S106" s="150"/>
      <c r="T106" s="150"/>
      <c r="U106" s="150"/>
      <c r="V106" s="150"/>
      <c r="W106" s="150"/>
    </row>
    <row r="107" spans="18:23" ht="15" customHeight="1">
      <c r="S107" s="150"/>
      <c r="T107" s="150"/>
      <c r="U107" s="150"/>
      <c r="V107" s="150"/>
      <c r="W107" s="150"/>
    </row>
    <row r="108" spans="18:23" ht="15" customHeight="1">
      <c r="S108" s="150"/>
      <c r="T108" s="150"/>
      <c r="U108" s="150"/>
      <c r="V108" s="150"/>
      <c r="W108" s="150"/>
    </row>
    <row r="109" spans="18:23" ht="15" customHeight="1">
      <c r="S109" s="150"/>
      <c r="T109" s="150"/>
      <c r="U109" s="150"/>
      <c r="V109" s="150"/>
      <c r="W109" s="150"/>
    </row>
    <row r="110" spans="18:23" ht="15" customHeight="1">
      <c r="S110" s="150"/>
      <c r="T110" s="150"/>
      <c r="U110" s="150"/>
      <c r="V110" s="150"/>
      <c r="W110" s="150"/>
    </row>
    <row r="111" spans="18:23" ht="15" customHeight="1">
      <c r="R111" s="150"/>
      <c r="S111" s="150"/>
      <c r="T111" s="150"/>
      <c r="U111" s="150"/>
      <c r="V111" s="150"/>
      <c r="W111" s="150"/>
    </row>
    <row r="112" spans="18:23" ht="15" customHeight="1">
      <c r="R112" s="150"/>
      <c r="S112" s="150"/>
      <c r="T112" s="150"/>
      <c r="U112" s="150"/>
      <c r="V112" s="150"/>
      <c r="W112" s="150"/>
    </row>
    <row r="113" spans="18:23" ht="15" customHeight="1">
      <c r="R113" s="150"/>
      <c r="S113" s="150"/>
      <c r="T113" s="150"/>
      <c r="U113" s="150"/>
      <c r="V113" s="150"/>
      <c r="W113" s="150"/>
    </row>
    <row r="114" spans="18:23" ht="15" customHeight="1">
      <c r="R114" s="150"/>
      <c r="S114" s="150"/>
      <c r="T114" s="150"/>
      <c r="U114" s="150"/>
      <c r="V114" s="150"/>
      <c r="W114" s="150"/>
    </row>
    <row r="115" spans="18:23" ht="15" customHeight="1">
      <c r="R115" s="150"/>
      <c r="S115" s="150"/>
      <c r="T115" s="150"/>
      <c r="U115" s="150"/>
      <c r="V115" s="150"/>
      <c r="W115" s="150"/>
    </row>
    <row r="116" spans="18:23" ht="15.75">
      <c r="R116" s="150"/>
      <c r="S116" s="662"/>
      <c r="T116" s="662"/>
      <c r="U116" s="662"/>
      <c r="V116" s="662"/>
      <c r="W116" s="662"/>
    </row>
    <row r="117" spans="18:23" ht="15.75">
      <c r="R117" s="150"/>
      <c r="S117" s="681"/>
      <c r="T117" s="681"/>
      <c r="U117" s="681"/>
      <c r="V117" s="681"/>
      <c r="W117" s="681"/>
    </row>
    <row r="118" spans="18:23">
      <c r="R118" s="150"/>
      <c r="S118" s="150"/>
      <c r="T118" s="150"/>
      <c r="U118" s="150"/>
      <c r="V118" s="150"/>
      <c r="W118" s="150"/>
    </row>
    <row r="119" spans="18:23">
      <c r="R119" s="150"/>
      <c r="S119" s="150"/>
      <c r="T119" s="150"/>
      <c r="U119" s="150"/>
      <c r="V119" s="150"/>
      <c r="W119" s="150"/>
    </row>
    <row r="120" spans="18:23">
      <c r="R120" s="150"/>
      <c r="S120" s="150"/>
      <c r="T120" s="150"/>
      <c r="U120" s="150"/>
      <c r="V120" s="150"/>
      <c r="W120" s="150"/>
    </row>
    <row r="121" spans="18:23">
      <c r="R121" s="150"/>
      <c r="S121" s="150"/>
      <c r="T121" s="150"/>
      <c r="U121" s="150"/>
      <c r="V121" s="150"/>
      <c r="W121" s="150"/>
    </row>
    <row r="122" spans="18:23">
      <c r="R122" s="150"/>
      <c r="S122" s="150"/>
      <c r="T122" s="150"/>
      <c r="U122" s="150"/>
      <c r="V122" s="150"/>
      <c r="W122" s="150"/>
    </row>
    <row r="123" spans="18:23" ht="15.75">
      <c r="R123" s="662"/>
      <c r="S123" s="150"/>
      <c r="T123" s="150"/>
      <c r="U123" s="150"/>
      <c r="V123" s="150"/>
      <c r="W123" s="150"/>
    </row>
    <row r="124" spans="18:23" ht="15.75">
      <c r="R124" s="662"/>
      <c r="S124" s="150"/>
      <c r="T124" s="150"/>
      <c r="U124" s="150"/>
      <c r="V124" s="150"/>
      <c r="W124" s="150"/>
    </row>
    <row r="125" spans="18:23">
      <c r="R125" s="150"/>
      <c r="S125" s="150"/>
      <c r="T125" s="150"/>
      <c r="U125" s="150"/>
      <c r="V125" s="150"/>
      <c r="W125" s="150"/>
    </row>
    <row r="126" spans="18:23">
      <c r="R126" s="150"/>
      <c r="S126" s="150"/>
      <c r="T126" s="150"/>
      <c r="U126" s="150"/>
      <c r="V126" s="150"/>
      <c r="W126" s="150"/>
    </row>
    <row r="127" spans="18:23">
      <c r="R127" s="150"/>
      <c r="S127" s="150"/>
      <c r="T127" s="150"/>
      <c r="U127" s="150"/>
      <c r="V127" s="150"/>
      <c r="W127" s="150"/>
    </row>
    <row r="128" spans="18:23">
      <c r="R128" s="150"/>
      <c r="S128" s="150"/>
      <c r="T128" s="150"/>
      <c r="U128" s="150"/>
      <c r="V128" s="150"/>
      <c r="W128" s="150"/>
    </row>
    <row r="129" spans="18:23">
      <c r="R129" s="150"/>
      <c r="S129" s="150"/>
      <c r="T129" s="150"/>
      <c r="U129" s="150"/>
      <c r="V129" s="150"/>
      <c r="W129" s="150"/>
    </row>
    <row r="130" spans="18:23">
      <c r="R130" s="150"/>
      <c r="S130" s="150"/>
      <c r="T130" s="150"/>
      <c r="U130" s="150"/>
      <c r="V130" s="150"/>
      <c r="W130" s="150"/>
    </row>
    <row r="131" spans="18:23">
      <c r="R131" s="150"/>
    </row>
    <row r="132" spans="18:23">
      <c r="R132" s="150"/>
    </row>
    <row r="133" spans="18:23">
      <c r="R133" s="150"/>
    </row>
    <row r="134" spans="18:23">
      <c r="R134" s="150"/>
    </row>
    <row r="135" spans="18:23">
      <c r="R135" s="150"/>
    </row>
    <row r="136" spans="18:23">
      <c r="R136" s="150"/>
    </row>
    <row r="137" spans="18:23">
      <c r="R137" s="150"/>
    </row>
  </sheetData>
  <sheetProtection password="CAAD" sheet="1" objects="1" scenarios="1" formatRows="0"/>
  <mergeCells count="224">
    <mergeCell ref="G50:K50"/>
    <mergeCell ref="M50:N50"/>
    <mergeCell ref="G63:I63"/>
    <mergeCell ref="L61:M61"/>
    <mergeCell ref="L62:M62"/>
    <mergeCell ref="E63:F63"/>
    <mergeCell ref="B27:D27"/>
    <mergeCell ref="B28:D28"/>
    <mergeCell ref="B61:D61"/>
    <mergeCell ref="B62:D62"/>
    <mergeCell ref="B63:D63"/>
    <mergeCell ref="E27:F27"/>
    <mergeCell ref="E49:F49"/>
    <mergeCell ref="E61:F61"/>
    <mergeCell ref="E62:F62"/>
    <mergeCell ref="B41:F41"/>
    <mergeCell ref="B56:D56"/>
    <mergeCell ref="E30:F30"/>
    <mergeCell ref="E31:F31"/>
    <mergeCell ref="E42:F42"/>
    <mergeCell ref="E43:F43"/>
    <mergeCell ref="E44:F44"/>
    <mergeCell ref="E45:F45"/>
    <mergeCell ref="E46:F46"/>
    <mergeCell ref="E56:F56"/>
    <mergeCell ref="B51:D51"/>
    <mergeCell ref="E22:F22"/>
    <mergeCell ref="B33:D33"/>
    <mergeCell ref="B34:D34"/>
    <mergeCell ref="B35:D35"/>
    <mergeCell ref="B43:D43"/>
    <mergeCell ref="B44:D44"/>
    <mergeCell ref="B45:D45"/>
    <mergeCell ref="B46:D46"/>
    <mergeCell ref="B50:F50"/>
    <mergeCell ref="E47:F47"/>
    <mergeCell ref="E48:F48"/>
    <mergeCell ref="B37:D37"/>
    <mergeCell ref="B26:F26"/>
    <mergeCell ref="B47:D47"/>
    <mergeCell ref="B48:D48"/>
    <mergeCell ref="B49:D49"/>
    <mergeCell ref="B29:D29"/>
    <mergeCell ref="B30:D30"/>
    <mergeCell ref="E36:F36"/>
    <mergeCell ref="B36:D36"/>
    <mergeCell ref="B31:D31"/>
    <mergeCell ref="E33:F33"/>
    <mergeCell ref="O65:Q69"/>
    <mergeCell ref="O51:Q56"/>
    <mergeCell ref="E37:F37"/>
    <mergeCell ref="P59:Q59"/>
    <mergeCell ref="G45:I45"/>
    <mergeCell ref="G46:I46"/>
    <mergeCell ref="G47:I47"/>
    <mergeCell ref="G48:I48"/>
    <mergeCell ref="G49:I49"/>
    <mergeCell ref="L42:M42"/>
    <mergeCell ref="L43:M43"/>
    <mergeCell ref="L44:M44"/>
    <mergeCell ref="L45:M45"/>
    <mergeCell ref="L46:M46"/>
    <mergeCell ref="L47:M47"/>
    <mergeCell ref="L48:M48"/>
    <mergeCell ref="L49:M49"/>
    <mergeCell ref="G42:I42"/>
    <mergeCell ref="G43:I43"/>
    <mergeCell ref="G44:I44"/>
    <mergeCell ref="L51:L56"/>
    <mergeCell ref="G51:K56"/>
    <mergeCell ref="O50:Q50"/>
    <mergeCell ref="N42:Q49"/>
    <mergeCell ref="S58:S60"/>
    <mergeCell ref="S1:T1"/>
    <mergeCell ref="M65:N69"/>
    <mergeCell ref="L65:L69"/>
    <mergeCell ref="G65:K69"/>
    <mergeCell ref="R11:R13"/>
    <mergeCell ref="S11:S13"/>
    <mergeCell ref="T11:U13"/>
    <mergeCell ref="O64:Q64"/>
    <mergeCell ref="L63:M63"/>
    <mergeCell ref="N61:Q63"/>
    <mergeCell ref="P58:Q58"/>
    <mergeCell ref="N60:Q60"/>
    <mergeCell ref="B58:N59"/>
    <mergeCell ref="G60:K60"/>
    <mergeCell ref="L60:M60"/>
    <mergeCell ref="B60:F60"/>
    <mergeCell ref="G31:I31"/>
    <mergeCell ref="P40:Q40"/>
    <mergeCell ref="M51:N56"/>
    <mergeCell ref="L41:M41"/>
    <mergeCell ref="C3:E3"/>
    <mergeCell ref="C4:E4"/>
    <mergeCell ref="B1:Q1"/>
    <mergeCell ref="V11:Y13"/>
    <mergeCell ref="E14:F14"/>
    <mergeCell ref="E15:F15"/>
    <mergeCell ref="E16:F16"/>
    <mergeCell ref="R42:R43"/>
    <mergeCell ref="R56:R57"/>
    <mergeCell ref="X61:X63"/>
    <mergeCell ref="V58:Y60"/>
    <mergeCell ref="T42:T49"/>
    <mergeCell ref="V42:V49"/>
    <mergeCell ref="V61:V63"/>
    <mergeCell ref="V39:Y41"/>
    <mergeCell ref="X14:X16"/>
    <mergeCell ref="X27:X31"/>
    <mergeCell ref="V24:Y26"/>
    <mergeCell ref="S39:S41"/>
    <mergeCell ref="T39:U41"/>
    <mergeCell ref="V27:V31"/>
    <mergeCell ref="T14:T16"/>
    <mergeCell ref="V14:V16"/>
    <mergeCell ref="X42:X49"/>
    <mergeCell ref="S24:S26"/>
    <mergeCell ref="T58:U60"/>
    <mergeCell ref="T61:T63"/>
    <mergeCell ref="E29:F29"/>
    <mergeCell ref="O17:Q17"/>
    <mergeCell ref="B11:N12"/>
    <mergeCell ref="G13:K13"/>
    <mergeCell ref="L13:M13"/>
    <mergeCell ref="N13:Q13"/>
    <mergeCell ref="G14:I14"/>
    <mergeCell ref="G15:I15"/>
    <mergeCell ref="G16:I16"/>
    <mergeCell ref="B13:F13"/>
    <mergeCell ref="B17:F17"/>
    <mergeCell ref="B19:D19"/>
    <mergeCell ref="B20:D20"/>
    <mergeCell ref="B21:D21"/>
    <mergeCell ref="B22:D22"/>
    <mergeCell ref="E18:F18"/>
    <mergeCell ref="E19:F19"/>
    <mergeCell ref="B18:D18"/>
    <mergeCell ref="E20:F20"/>
    <mergeCell ref="E21:F21"/>
    <mergeCell ref="P12:Q12"/>
    <mergeCell ref="P39:Q39"/>
    <mergeCell ref="P24:Q24"/>
    <mergeCell ref="P25:Q25"/>
    <mergeCell ref="O33:Q37"/>
    <mergeCell ref="T24:U26"/>
    <mergeCell ref="T27:T31"/>
    <mergeCell ref="L27:M27"/>
    <mergeCell ref="O18:Q22"/>
    <mergeCell ref="L28:M28"/>
    <mergeCell ref="M33:N37"/>
    <mergeCell ref="L33:L37"/>
    <mergeCell ref="E34:F34"/>
    <mergeCell ref="T2:U2"/>
    <mergeCell ref="L31:M31"/>
    <mergeCell ref="N27:Q31"/>
    <mergeCell ref="M18:N22"/>
    <mergeCell ref="L18:L22"/>
    <mergeCell ref="G18:K22"/>
    <mergeCell ref="G33:K37"/>
    <mergeCell ref="G27:I27"/>
    <mergeCell ref="G28:I28"/>
    <mergeCell ref="G29:I29"/>
    <mergeCell ref="G30:I30"/>
    <mergeCell ref="G17:K17"/>
    <mergeCell ref="M17:N17"/>
    <mergeCell ref="C5:E5"/>
    <mergeCell ref="C6:E6"/>
    <mergeCell ref="C8:E8"/>
    <mergeCell ref="C2:E2"/>
    <mergeCell ref="B14:D14"/>
    <mergeCell ref="B15:D15"/>
    <mergeCell ref="B16:D16"/>
    <mergeCell ref="E35:F35"/>
    <mergeCell ref="B2:B10"/>
    <mergeCell ref="E28:F28"/>
    <mergeCell ref="B64:F64"/>
    <mergeCell ref="G64:K64"/>
    <mergeCell ref="B42:D42"/>
    <mergeCell ref="V2:Y2"/>
    <mergeCell ref="T3:T6"/>
    <mergeCell ref="V3:V6"/>
    <mergeCell ref="X3:X6"/>
    <mergeCell ref="L29:M29"/>
    <mergeCell ref="L30:M30"/>
    <mergeCell ref="B39:N40"/>
    <mergeCell ref="L14:M14"/>
    <mergeCell ref="L15:M15"/>
    <mergeCell ref="L16:M16"/>
    <mergeCell ref="N14:Q16"/>
    <mergeCell ref="B24:N25"/>
    <mergeCell ref="G26:K26"/>
    <mergeCell ref="L26:M26"/>
    <mergeCell ref="N26:Q26"/>
    <mergeCell ref="B32:F32"/>
    <mergeCell ref="G32:K32"/>
    <mergeCell ref="M32:N32"/>
    <mergeCell ref="O32:Q32"/>
    <mergeCell ref="R28:R29"/>
    <mergeCell ref="P11:Q11"/>
    <mergeCell ref="N41:Q41"/>
    <mergeCell ref="M64:N64"/>
    <mergeCell ref="B66:D66"/>
    <mergeCell ref="B67:D67"/>
    <mergeCell ref="B68:D68"/>
    <mergeCell ref="B69:D69"/>
    <mergeCell ref="E65:F65"/>
    <mergeCell ref="E66:F66"/>
    <mergeCell ref="E67:F67"/>
    <mergeCell ref="E68:F68"/>
    <mergeCell ref="E69:F69"/>
    <mergeCell ref="G41:K41"/>
    <mergeCell ref="B65:D65"/>
    <mergeCell ref="B52:D52"/>
    <mergeCell ref="B53:D53"/>
    <mergeCell ref="B54:D54"/>
    <mergeCell ref="B55:D55"/>
    <mergeCell ref="E51:F51"/>
    <mergeCell ref="E52:F52"/>
    <mergeCell ref="E53:F53"/>
    <mergeCell ref="E54:F54"/>
    <mergeCell ref="E55:F55"/>
    <mergeCell ref="G61:I61"/>
    <mergeCell ref="G62:I62"/>
  </mergeCells>
  <phoneticPr fontId="40" type="noConversion"/>
  <conditionalFormatting sqref="K14">
    <cfRule type="cellIs" dxfId="942" priority="265" operator="equal">
      <formula>0%</formula>
    </cfRule>
    <cfRule type="cellIs" dxfId="941" priority="266" operator="equal">
      <formula>25%</formula>
    </cfRule>
    <cfRule type="cellIs" dxfId="940" priority="267" operator="equal">
      <formula>50%</formula>
    </cfRule>
    <cfRule type="cellIs" dxfId="939" priority="268" operator="equal">
      <formula>75%</formula>
    </cfRule>
    <cfRule type="cellIs" dxfId="938" priority="269" operator="equal">
      <formula>90%</formula>
    </cfRule>
    <cfRule type="cellIs" dxfId="937" priority="270" operator="equal">
      <formula>100%</formula>
    </cfRule>
  </conditionalFormatting>
  <conditionalFormatting sqref="K16">
    <cfRule type="cellIs" dxfId="936" priority="259" operator="equal">
      <formula>0%</formula>
    </cfRule>
    <cfRule type="cellIs" dxfId="935" priority="260" operator="equal">
      <formula>25%</formula>
    </cfRule>
    <cfRule type="cellIs" dxfId="934" priority="261" operator="equal">
      <formula>50%</formula>
    </cfRule>
    <cfRule type="cellIs" dxfId="933" priority="262" operator="equal">
      <formula>75%</formula>
    </cfRule>
    <cfRule type="cellIs" dxfId="932" priority="263" operator="equal">
      <formula>90%</formula>
    </cfRule>
    <cfRule type="cellIs" dxfId="931" priority="264" operator="equal">
      <formula>100%</formula>
    </cfRule>
  </conditionalFormatting>
  <conditionalFormatting sqref="K15">
    <cfRule type="cellIs" dxfId="930" priority="253" operator="equal">
      <formula>0%</formula>
    </cfRule>
    <cfRule type="cellIs" dxfId="929" priority="254" operator="equal">
      <formula>25%</formula>
    </cfRule>
    <cfRule type="cellIs" dxfId="928" priority="255" operator="equal">
      <formula>50%</formula>
    </cfRule>
    <cfRule type="cellIs" dxfId="927" priority="256" operator="equal">
      <formula>75%</formula>
    </cfRule>
    <cfRule type="cellIs" dxfId="926" priority="257" operator="equal">
      <formula>90%</formula>
    </cfRule>
    <cfRule type="cellIs" dxfId="925" priority="258" operator="equal">
      <formula>100%</formula>
    </cfRule>
  </conditionalFormatting>
  <conditionalFormatting sqref="K27">
    <cfRule type="cellIs" dxfId="924" priority="247" operator="equal">
      <formula>0%</formula>
    </cfRule>
    <cfRule type="cellIs" dxfId="923" priority="248" operator="equal">
      <formula>25%</formula>
    </cfRule>
    <cfRule type="cellIs" dxfId="922" priority="249" operator="equal">
      <formula>50%</formula>
    </cfRule>
    <cfRule type="cellIs" dxfId="921" priority="250" operator="equal">
      <formula>75%</formula>
    </cfRule>
    <cfRule type="cellIs" dxfId="920" priority="251" operator="equal">
      <formula>90%</formula>
    </cfRule>
    <cfRule type="cellIs" dxfId="919" priority="252" operator="equal">
      <formula>100%</formula>
    </cfRule>
  </conditionalFormatting>
  <conditionalFormatting sqref="K29">
    <cfRule type="cellIs" dxfId="918" priority="241" operator="equal">
      <formula>0%</formula>
    </cfRule>
    <cfRule type="cellIs" dxfId="917" priority="242" operator="equal">
      <formula>25%</formula>
    </cfRule>
    <cfRule type="cellIs" dxfId="916" priority="243" operator="equal">
      <formula>50%</formula>
    </cfRule>
    <cfRule type="cellIs" dxfId="915" priority="244" operator="equal">
      <formula>75%</formula>
    </cfRule>
    <cfRule type="cellIs" dxfId="914" priority="245" operator="equal">
      <formula>90%</formula>
    </cfRule>
    <cfRule type="cellIs" dxfId="913" priority="246" operator="equal">
      <formula>100%</formula>
    </cfRule>
  </conditionalFormatting>
  <conditionalFormatting sqref="K28">
    <cfRule type="cellIs" dxfId="912" priority="235" operator="equal">
      <formula>0%</formula>
    </cfRule>
    <cfRule type="cellIs" dxfId="911" priority="236" operator="equal">
      <formula>25%</formula>
    </cfRule>
    <cfRule type="cellIs" dxfId="910" priority="237" operator="equal">
      <formula>50%</formula>
    </cfRule>
    <cfRule type="cellIs" dxfId="909" priority="238" operator="equal">
      <formula>75%</formula>
    </cfRule>
    <cfRule type="cellIs" dxfId="908" priority="239" operator="equal">
      <formula>90%</formula>
    </cfRule>
    <cfRule type="cellIs" dxfId="907" priority="240" operator="equal">
      <formula>100%</formula>
    </cfRule>
  </conditionalFormatting>
  <conditionalFormatting sqref="K30">
    <cfRule type="cellIs" dxfId="906" priority="229" operator="equal">
      <formula>0%</formula>
    </cfRule>
    <cfRule type="cellIs" dxfId="905" priority="230" operator="equal">
      <formula>25%</formula>
    </cfRule>
    <cfRule type="cellIs" dxfId="904" priority="231" operator="equal">
      <formula>50%</formula>
    </cfRule>
    <cfRule type="cellIs" dxfId="903" priority="232" operator="equal">
      <formula>75%</formula>
    </cfRule>
    <cfRule type="cellIs" dxfId="902" priority="233" operator="equal">
      <formula>90%</formula>
    </cfRule>
    <cfRule type="cellIs" dxfId="901" priority="234" operator="equal">
      <formula>100%</formula>
    </cfRule>
  </conditionalFormatting>
  <conditionalFormatting sqref="K31">
    <cfRule type="cellIs" dxfId="900" priority="223" operator="equal">
      <formula>0%</formula>
    </cfRule>
    <cfRule type="cellIs" dxfId="899" priority="224" operator="equal">
      <formula>25%</formula>
    </cfRule>
    <cfRule type="cellIs" dxfId="898" priority="225" operator="equal">
      <formula>50%</formula>
    </cfRule>
    <cfRule type="cellIs" dxfId="897" priority="226" operator="equal">
      <formula>75%</formula>
    </cfRule>
    <cfRule type="cellIs" dxfId="896" priority="227" operator="equal">
      <formula>90%</formula>
    </cfRule>
    <cfRule type="cellIs" dxfId="895" priority="228" operator="equal">
      <formula>100%</formula>
    </cfRule>
  </conditionalFormatting>
  <conditionalFormatting sqref="K42">
    <cfRule type="cellIs" dxfId="894" priority="217" operator="equal">
      <formula>0%</formula>
    </cfRule>
    <cfRule type="cellIs" dxfId="893" priority="218" operator="equal">
      <formula>25%</formula>
    </cfRule>
    <cfRule type="cellIs" dxfId="892" priority="219" operator="equal">
      <formula>50%</formula>
    </cfRule>
    <cfRule type="cellIs" dxfId="891" priority="220" operator="equal">
      <formula>75%</formula>
    </cfRule>
    <cfRule type="cellIs" dxfId="890" priority="221" operator="equal">
      <formula>90%</formula>
    </cfRule>
    <cfRule type="cellIs" dxfId="889" priority="222" operator="equal">
      <formula>100%</formula>
    </cfRule>
  </conditionalFormatting>
  <conditionalFormatting sqref="K44">
    <cfRule type="cellIs" dxfId="888" priority="211" operator="equal">
      <formula>0%</formula>
    </cfRule>
    <cfRule type="cellIs" dxfId="887" priority="212" operator="equal">
      <formula>25%</formula>
    </cfRule>
    <cfRule type="cellIs" dxfId="886" priority="213" operator="equal">
      <formula>50%</formula>
    </cfRule>
    <cfRule type="cellIs" dxfId="885" priority="214" operator="equal">
      <formula>75%</formula>
    </cfRule>
    <cfRule type="cellIs" dxfId="884" priority="215" operator="equal">
      <formula>90%</formula>
    </cfRule>
    <cfRule type="cellIs" dxfId="883" priority="216" operator="equal">
      <formula>100%</formula>
    </cfRule>
  </conditionalFormatting>
  <conditionalFormatting sqref="K43">
    <cfRule type="cellIs" dxfId="882" priority="205" operator="equal">
      <formula>0%</formula>
    </cfRule>
    <cfRule type="cellIs" dxfId="881" priority="206" operator="equal">
      <formula>25%</formula>
    </cfRule>
    <cfRule type="cellIs" dxfId="880" priority="207" operator="equal">
      <formula>50%</formula>
    </cfRule>
    <cfRule type="cellIs" dxfId="879" priority="208" operator="equal">
      <formula>75%</formula>
    </cfRule>
    <cfRule type="cellIs" dxfId="878" priority="209" operator="equal">
      <formula>90%</formula>
    </cfRule>
    <cfRule type="cellIs" dxfId="877" priority="210" operator="equal">
      <formula>100%</formula>
    </cfRule>
  </conditionalFormatting>
  <conditionalFormatting sqref="K45">
    <cfRule type="cellIs" dxfId="876" priority="199" operator="equal">
      <formula>0%</formula>
    </cfRule>
    <cfRule type="cellIs" dxfId="875" priority="200" operator="equal">
      <formula>25%</formula>
    </cfRule>
    <cfRule type="cellIs" dxfId="874" priority="201" operator="equal">
      <formula>50%</formula>
    </cfRule>
    <cfRule type="cellIs" dxfId="873" priority="202" operator="equal">
      <formula>75%</formula>
    </cfRule>
    <cfRule type="cellIs" dxfId="872" priority="203" operator="equal">
      <formula>90%</formula>
    </cfRule>
    <cfRule type="cellIs" dxfId="871" priority="204" operator="equal">
      <formula>100%</formula>
    </cfRule>
  </conditionalFormatting>
  <conditionalFormatting sqref="K46">
    <cfRule type="cellIs" dxfId="870" priority="193" operator="equal">
      <formula>0%</formula>
    </cfRule>
    <cfRule type="cellIs" dxfId="869" priority="194" operator="equal">
      <formula>25%</formula>
    </cfRule>
    <cfRule type="cellIs" dxfId="868" priority="195" operator="equal">
      <formula>50%</formula>
    </cfRule>
    <cfRule type="cellIs" dxfId="867" priority="196" operator="equal">
      <formula>75%</formula>
    </cfRule>
    <cfRule type="cellIs" dxfId="866" priority="197" operator="equal">
      <formula>90%</formula>
    </cfRule>
    <cfRule type="cellIs" dxfId="865" priority="198" operator="equal">
      <formula>100%</formula>
    </cfRule>
  </conditionalFormatting>
  <conditionalFormatting sqref="K47">
    <cfRule type="cellIs" dxfId="864" priority="187" operator="equal">
      <formula>0%</formula>
    </cfRule>
    <cfRule type="cellIs" dxfId="863" priority="188" operator="equal">
      <formula>25%</formula>
    </cfRule>
    <cfRule type="cellIs" dxfId="862" priority="189" operator="equal">
      <formula>50%</formula>
    </cfRule>
    <cfRule type="cellIs" dxfId="861" priority="190" operator="equal">
      <formula>75%</formula>
    </cfRule>
    <cfRule type="cellIs" dxfId="860" priority="191" operator="equal">
      <formula>90%</formula>
    </cfRule>
    <cfRule type="cellIs" dxfId="859" priority="192" operator="equal">
      <formula>100%</formula>
    </cfRule>
  </conditionalFormatting>
  <conditionalFormatting sqref="K48">
    <cfRule type="cellIs" dxfId="858" priority="181" operator="equal">
      <formula>0%</formula>
    </cfRule>
    <cfRule type="cellIs" dxfId="857" priority="182" operator="equal">
      <formula>25%</formula>
    </cfRule>
    <cfRule type="cellIs" dxfId="856" priority="183" operator="equal">
      <formula>50%</formula>
    </cfRule>
    <cfRule type="cellIs" dxfId="855" priority="184" operator="equal">
      <formula>75%</formula>
    </cfRule>
    <cfRule type="cellIs" dxfId="854" priority="185" operator="equal">
      <formula>90%</formula>
    </cfRule>
    <cfRule type="cellIs" dxfId="853" priority="186" operator="equal">
      <formula>100%</formula>
    </cfRule>
  </conditionalFormatting>
  <conditionalFormatting sqref="K49">
    <cfRule type="cellIs" dxfId="852" priority="175" operator="equal">
      <formula>0%</formula>
    </cfRule>
    <cfRule type="cellIs" dxfId="851" priority="176" operator="equal">
      <formula>25%</formula>
    </cfRule>
    <cfRule type="cellIs" dxfId="850" priority="177" operator="equal">
      <formula>50%</formula>
    </cfRule>
    <cfRule type="cellIs" dxfId="849" priority="178" operator="equal">
      <formula>75%</formula>
    </cfRule>
    <cfRule type="cellIs" dxfId="848" priority="179" operator="equal">
      <formula>90%</formula>
    </cfRule>
    <cfRule type="cellIs" dxfId="847" priority="180" operator="equal">
      <formula>100%</formula>
    </cfRule>
  </conditionalFormatting>
  <conditionalFormatting sqref="K61">
    <cfRule type="cellIs" dxfId="846" priority="169" operator="equal">
      <formula>0%</formula>
    </cfRule>
    <cfRule type="cellIs" dxfId="845" priority="170" operator="equal">
      <formula>25%</formula>
    </cfRule>
    <cfRule type="cellIs" dxfId="844" priority="171" operator="equal">
      <formula>50%</formula>
    </cfRule>
    <cfRule type="cellIs" dxfId="843" priority="172" operator="equal">
      <formula>75%</formula>
    </cfRule>
    <cfRule type="cellIs" dxfId="842" priority="173" operator="equal">
      <formula>90%</formula>
    </cfRule>
    <cfRule type="cellIs" dxfId="841" priority="174" operator="equal">
      <formula>100%</formula>
    </cfRule>
  </conditionalFormatting>
  <conditionalFormatting sqref="K63">
    <cfRule type="cellIs" dxfId="840" priority="163" operator="equal">
      <formula>0%</formula>
    </cfRule>
    <cfRule type="cellIs" dxfId="839" priority="164" operator="equal">
      <formula>25%</formula>
    </cfRule>
    <cfRule type="cellIs" dxfId="838" priority="165" operator="equal">
      <formula>50%</formula>
    </cfRule>
    <cfRule type="cellIs" dxfId="837" priority="166" operator="equal">
      <formula>75%</formula>
    </cfRule>
    <cfRule type="cellIs" dxfId="836" priority="167" operator="equal">
      <formula>90%</formula>
    </cfRule>
    <cfRule type="cellIs" dxfId="835" priority="168" operator="equal">
      <formula>100%</formula>
    </cfRule>
  </conditionalFormatting>
  <conditionalFormatting sqref="K62">
    <cfRule type="cellIs" dxfId="834" priority="157" operator="equal">
      <formula>0%</formula>
    </cfRule>
    <cfRule type="cellIs" dxfId="833" priority="158" operator="equal">
      <formula>25%</formula>
    </cfRule>
    <cfRule type="cellIs" dxfId="832" priority="159" operator="equal">
      <formula>50%</formula>
    </cfRule>
    <cfRule type="cellIs" dxfId="831" priority="160" operator="equal">
      <formula>75%</formula>
    </cfRule>
    <cfRule type="cellIs" dxfId="830" priority="161" operator="equal">
      <formula>90%</formula>
    </cfRule>
    <cfRule type="cellIs" dxfId="829" priority="162" operator="equal">
      <formula>100%</formula>
    </cfRule>
  </conditionalFormatting>
  <conditionalFormatting sqref="X14">
    <cfRule type="cellIs" dxfId="828" priority="152" operator="between">
      <formula>0.95</formula>
      <formula>1</formula>
    </cfRule>
    <cfRule type="cellIs" dxfId="827" priority="153" operator="between">
      <formula>0.75</formula>
      <formula>0.9499999</formula>
    </cfRule>
    <cfRule type="cellIs" dxfId="826" priority="154" operator="between">
      <formula>50%</formula>
      <formula>74.99999%</formula>
    </cfRule>
    <cfRule type="cellIs" dxfId="825" priority="155" operator="between">
      <formula>0</formula>
      <formula>24.999999%</formula>
    </cfRule>
    <cfRule type="cellIs" dxfId="824" priority="156" operator="between">
      <formula>25%</formula>
      <formula>49.99999%</formula>
    </cfRule>
  </conditionalFormatting>
  <conditionalFormatting sqref="X27">
    <cfRule type="cellIs" dxfId="823" priority="147" operator="between">
      <formula>0.95</formula>
      <formula>1</formula>
    </cfRule>
    <cfRule type="cellIs" dxfId="822" priority="148" operator="between">
      <formula>0.75</formula>
      <formula>0.9499999</formula>
    </cfRule>
    <cfRule type="cellIs" dxfId="821" priority="149" operator="between">
      <formula>50%</formula>
      <formula>74.99999%</formula>
    </cfRule>
    <cfRule type="cellIs" dxfId="820" priority="150" operator="between">
      <formula>0</formula>
      <formula>24.999999%</formula>
    </cfRule>
    <cfRule type="cellIs" dxfId="819" priority="151" operator="between">
      <formula>25%</formula>
      <formula>49.99999%</formula>
    </cfRule>
  </conditionalFormatting>
  <conditionalFormatting sqref="X42">
    <cfRule type="cellIs" dxfId="818" priority="142" operator="between">
      <formula>0.95</formula>
      <formula>1</formula>
    </cfRule>
    <cfRule type="cellIs" dxfId="817" priority="143" operator="between">
      <formula>0.75</formula>
      <formula>0.9499999</formula>
    </cfRule>
    <cfRule type="cellIs" dxfId="816" priority="144" operator="between">
      <formula>50%</formula>
      <formula>74.99999%</formula>
    </cfRule>
    <cfRule type="cellIs" dxfId="815" priority="145" operator="between">
      <formula>0</formula>
      <formula>24.999999%</formula>
    </cfRule>
    <cfRule type="cellIs" dxfId="814" priority="146" operator="between">
      <formula>25%</formula>
      <formula>49.99999%</formula>
    </cfRule>
  </conditionalFormatting>
  <conditionalFormatting sqref="X61">
    <cfRule type="cellIs" dxfId="813" priority="137" operator="between">
      <formula>0.95</formula>
      <formula>1</formula>
    </cfRule>
    <cfRule type="cellIs" dxfId="812" priority="138" operator="between">
      <formula>0.75</formula>
      <formula>0.9499999</formula>
    </cfRule>
    <cfRule type="cellIs" dxfId="811" priority="139" operator="between">
      <formula>50%</formula>
      <formula>74.99999%</formula>
    </cfRule>
    <cfRule type="cellIs" dxfId="810" priority="140" operator="between">
      <formula>0</formula>
      <formula>24.999999%</formula>
    </cfRule>
    <cfRule type="cellIs" dxfId="809" priority="141" operator="between">
      <formula>25%</formula>
      <formula>49.99999%</formula>
    </cfRule>
  </conditionalFormatting>
  <conditionalFormatting sqref="X3">
    <cfRule type="cellIs" dxfId="808" priority="82" operator="between">
      <formula>0.95</formula>
      <formula>1</formula>
    </cfRule>
    <cfRule type="cellIs" dxfId="807" priority="83" operator="between">
      <formula>0.75</formula>
      <formula>0.9499999</formula>
    </cfRule>
    <cfRule type="cellIs" dxfId="806" priority="84" operator="between">
      <formula>50%</formula>
      <formula>74.99999%</formula>
    </cfRule>
    <cfRule type="cellIs" dxfId="805" priority="85" operator="between">
      <formula>0</formula>
      <formula>24.999999%</formula>
    </cfRule>
    <cfRule type="cellIs" dxfId="804" priority="86" operator="between">
      <formula>25%</formula>
      <formula>49.99999%</formula>
    </cfRule>
  </conditionalFormatting>
  <conditionalFormatting sqref="P12">
    <cfRule type="cellIs" dxfId="803" priority="92" operator="between">
      <formula>0.95</formula>
      <formula>1</formula>
    </cfRule>
    <cfRule type="cellIs" dxfId="802" priority="93" operator="between">
      <formula>0.75</formula>
      <formula>0.9499999</formula>
    </cfRule>
    <cfRule type="cellIs" dxfId="801" priority="94" operator="between">
      <formula>50%</formula>
      <formula>74.99999%</formula>
    </cfRule>
    <cfRule type="cellIs" dxfId="800" priority="95" operator="between">
      <formula>0</formula>
      <formula>24.999999%</formula>
    </cfRule>
    <cfRule type="cellIs" dxfId="799" priority="96" operator="between">
      <formula>25%</formula>
      <formula>49.99999%</formula>
    </cfRule>
  </conditionalFormatting>
  <conditionalFormatting sqref="H3">
    <cfRule type="cellIs" dxfId="798" priority="77" operator="between">
      <formula>0.95</formula>
      <formula>1</formula>
    </cfRule>
    <cfRule type="cellIs" dxfId="797" priority="78" operator="between">
      <formula>0.75</formula>
      <formula>0.9499999</formula>
    </cfRule>
    <cfRule type="cellIs" dxfId="796" priority="79" operator="between">
      <formula>50%</formula>
      <formula>74.99999%</formula>
    </cfRule>
    <cfRule type="cellIs" dxfId="795" priority="80" operator="between">
      <formula>0</formula>
      <formula>24.999999%</formula>
    </cfRule>
    <cfRule type="cellIs" dxfId="794" priority="81" operator="between">
      <formula>25%</formula>
      <formula>49.99999%</formula>
    </cfRule>
  </conditionalFormatting>
  <conditionalFormatting sqref="H8">
    <cfRule type="cellIs" dxfId="793" priority="72" operator="between">
      <formula>0.95</formula>
      <formula>1</formula>
    </cfRule>
    <cfRule type="cellIs" dxfId="792" priority="73" operator="between">
      <formula>0.75</formula>
      <formula>0.9499999</formula>
    </cfRule>
    <cfRule type="cellIs" dxfId="791" priority="74" operator="between">
      <formula>50%</formula>
      <formula>74.99999%</formula>
    </cfRule>
    <cfRule type="cellIs" dxfId="790" priority="75" operator="between">
      <formula>0</formula>
      <formula>24.999999%</formula>
    </cfRule>
    <cfRule type="cellIs" dxfId="789" priority="76" operator="between">
      <formula>25%</formula>
      <formula>49.99999%</formula>
    </cfRule>
  </conditionalFormatting>
  <conditionalFormatting sqref="H4">
    <cfRule type="cellIs" dxfId="788" priority="67" operator="between">
      <formula>0.95</formula>
      <formula>1</formula>
    </cfRule>
    <cfRule type="cellIs" dxfId="787" priority="68" operator="between">
      <formula>0.75</formula>
      <formula>0.9499999</formula>
    </cfRule>
    <cfRule type="cellIs" dxfId="786" priority="69" operator="between">
      <formula>50%</formula>
      <formula>74.99999%</formula>
    </cfRule>
    <cfRule type="cellIs" dxfId="785" priority="70" operator="between">
      <formula>0</formula>
      <formula>24.999999%</formula>
    </cfRule>
    <cfRule type="cellIs" dxfId="784" priority="71" operator="between">
      <formula>25%</formula>
      <formula>49.99999%</formula>
    </cfRule>
  </conditionalFormatting>
  <conditionalFormatting sqref="H5">
    <cfRule type="cellIs" dxfId="783" priority="62" operator="between">
      <formula>0.95</formula>
      <formula>1</formula>
    </cfRule>
    <cfRule type="cellIs" dxfId="782" priority="63" operator="between">
      <formula>0.75</formula>
      <formula>0.9499999</formula>
    </cfRule>
    <cfRule type="cellIs" dxfId="781" priority="64" operator="between">
      <formula>50%</formula>
      <formula>74.99999%</formula>
    </cfRule>
    <cfRule type="cellIs" dxfId="780" priority="65" operator="between">
      <formula>0</formula>
      <formula>24.999999%</formula>
    </cfRule>
    <cfRule type="cellIs" dxfId="779" priority="66" operator="between">
      <formula>25%</formula>
      <formula>49.99999%</formula>
    </cfRule>
  </conditionalFormatting>
  <conditionalFormatting sqref="H6">
    <cfRule type="cellIs" dxfId="778" priority="57" operator="between">
      <formula>0.95</formula>
      <formula>1</formula>
    </cfRule>
    <cfRule type="cellIs" dxfId="777" priority="58" operator="between">
      <formula>0.75</formula>
      <formula>0.9499999</formula>
    </cfRule>
    <cfRule type="cellIs" dxfId="776" priority="59" operator="between">
      <formula>50%</formula>
      <formula>74.99999%</formula>
    </cfRule>
    <cfRule type="cellIs" dxfId="775" priority="60" operator="between">
      <formula>0</formula>
      <formula>24.999999%</formula>
    </cfRule>
    <cfRule type="cellIs" dxfId="774" priority="61" operator="between">
      <formula>25%</formula>
      <formula>49.99999%</formula>
    </cfRule>
  </conditionalFormatting>
  <conditionalFormatting sqref="P25">
    <cfRule type="cellIs" dxfId="773" priority="47" operator="between">
      <formula>0.95</formula>
      <formula>1</formula>
    </cfRule>
    <cfRule type="cellIs" dxfId="772" priority="48" operator="between">
      <formula>0.75</formula>
      <formula>0.9499999</formula>
    </cfRule>
    <cfRule type="cellIs" dxfId="771" priority="49" operator="between">
      <formula>50%</formula>
      <formula>74.99999%</formula>
    </cfRule>
    <cfRule type="cellIs" dxfId="770" priority="50" operator="between">
      <formula>0</formula>
      <formula>24.999999%</formula>
    </cfRule>
    <cfRule type="cellIs" dxfId="769" priority="51" operator="between">
      <formula>25%</formula>
      <formula>49.99999%</formula>
    </cfRule>
  </conditionalFormatting>
  <conditionalFormatting sqref="P40">
    <cfRule type="cellIs" dxfId="768" priority="42" operator="between">
      <formula>0.95</formula>
      <formula>1</formula>
    </cfRule>
    <cfRule type="cellIs" dxfId="767" priority="43" operator="between">
      <formula>0.75</formula>
      <formula>0.9499999</formula>
    </cfRule>
    <cfRule type="cellIs" dxfId="766" priority="44" operator="between">
      <formula>50%</formula>
      <formula>74.99999%</formula>
    </cfRule>
    <cfRule type="cellIs" dxfId="765" priority="45" operator="between">
      <formula>0</formula>
      <formula>24.999999%</formula>
    </cfRule>
    <cfRule type="cellIs" dxfId="764" priority="46" operator="between">
      <formula>25%</formula>
      <formula>49.99999%</formula>
    </cfRule>
  </conditionalFormatting>
  <conditionalFormatting sqref="P59">
    <cfRule type="cellIs" dxfId="763" priority="37" operator="between">
      <formula>0.95</formula>
      <formula>1</formula>
    </cfRule>
    <cfRule type="cellIs" dxfId="762" priority="38" operator="between">
      <formula>0.75</formula>
      <formula>0.9499999</formula>
    </cfRule>
    <cfRule type="cellIs" dxfId="761" priority="39" operator="between">
      <formula>50%</formula>
      <formula>74.99999%</formula>
    </cfRule>
    <cfRule type="cellIs" dxfId="760" priority="40" operator="between">
      <formula>0</formula>
      <formula>24.999999%</formula>
    </cfRule>
    <cfRule type="cellIs" dxfId="759" priority="41" operator="between">
      <formula>25%</formula>
      <formula>49.99999%</formula>
    </cfRule>
  </conditionalFormatting>
  <conditionalFormatting sqref="O59">
    <cfRule type="iconSet" priority="24">
      <iconSet iconSet="5Rating">
        <cfvo type="percent" val="0"/>
        <cfvo type="num" val="1"/>
        <cfvo type="num" val="1.5"/>
        <cfvo type="num" val="2.5"/>
        <cfvo type="num" val="3.5"/>
      </iconSet>
    </cfRule>
  </conditionalFormatting>
  <conditionalFormatting sqref="O40">
    <cfRule type="iconSet" priority="23">
      <iconSet iconSet="5Rating">
        <cfvo type="percent" val="0"/>
        <cfvo type="num" val="1"/>
        <cfvo type="num" val="1.5"/>
        <cfvo type="num" val="2.5"/>
        <cfvo type="num" val="3.5"/>
      </iconSet>
    </cfRule>
  </conditionalFormatting>
  <conditionalFormatting sqref="O25">
    <cfRule type="iconSet" priority="22">
      <iconSet iconSet="5Rating">
        <cfvo type="percent" val="0"/>
        <cfvo type="num" val="1"/>
        <cfvo type="num" val="1.5"/>
        <cfvo type="num" val="2.5"/>
        <cfvo type="num" val="3.5"/>
      </iconSet>
    </cfRule>
  </conditionalFormatting>
  <conditionalFormatting sqref="O12">
    <cfRule type="iconSet" priority="21">
      <iconSet iconSet="5Rating">
        <cfvo type="percent" val="0"/>
        <cfvo type="num" val="1"/>
        <cfvo type="num" val="1.5"/>
        <cfvo type="num" val="2.5"/>
        <cfvo type="num" val="3.5"/>
      </iconSet>
    </cfRule>
  </conditionalFormatting>
  <conditionalFormatting sqref="E18:E22">
    <cfRule type="iconSet" priority="7">
      <iconSet iconSet="3Symbols2" showValue="0">
        <cfvo type="percent" val="0"/>
        <cfvo type="num" val="1"/>
        <cfvo type="num" val="2"/>
      </iconSet>
    </cfRule>
  </conditionalFormatting>
  <conditionalFormatting sqref="E33:E35 E37">
    <cfRule type="iconSet" priority="6">
      <iconSet iconSet="3Symbols2" showValue="0">
        <cfvo type="percent" val="0"/>
        <cfvo type="num" val="1"/>
        <cfvo type="num" val="2"/>
      </iconSet>
    </cfRule>
  </conditionalFormatting>
  <conditionalFormatting sqref="E65:E69">
    <cfRule type="iconSet" priority="4">
      <iconSet iconSet="3Symbols2" showValue="0">
        <cfvo type="percent" val="0"/>
        <cfvo type="num" val="1"/>
        <cfvo type="num" val="2"/>
      </iconSet>
    </cfRule>
  </conditionalFormatting>
  <conditionalFormatting sqref="E51:E55">
    <cfRule type="iconSet" priority="462">
      <iconSet iconSet="3Symbols2" showValue="0">
        <cfvo type="percent" val="0"/>
        <cfvo type="num" val="1"/>
        <cfvo type="num" val="2"/>
      </iconSet>
    </cfRule>
  </conditionalFormatting>
  <conditionalFormatting sqref="E56">
    <cfRule type="iconSet" priority="3">
      <iconSet iconSet="3Symbols2" showValue="0">
        <cfvo type="percent" val="0"/>
        <cfvo type="num" val="1"/>
        <cfvo type="num" val="2"/>
      </iconSet>
    </cfRule>
  </conditionalFormatting>
  <conditionalFormatting sqref="E36">
    <cfRule type="iconSet" priority="1">
      <iconSet iconSet="3Symbols2" showValue="0">
        <cfvo type="percent" val="0"/>
        <cfvo type="num" val="1"/>
        <cfvo type="num" val="2"/>
      </iconSet>
    </cfRule>
  </conditionalFormatting>
  <dataValidations count="2">
    <dataValidation allowBlank="1" showInputMessage="1" showErrorMessage="1" promptTitle="Otros documentos" prompt="Indicar el nombre del documento o evidencia_x000d_" sqref="B66"/>
    <dataValidation type="list" allowBlank="1" showInputMessage="1" showErrorMessage="1" prompt="Indicar el número que corresponda de acuerdo a los siguientes criterios:_x000d_1 = Se cuenta con algo básico_x000d_2 = Sí se cuenta con el documento" sqref="E20:E22 E67:E69 E37">
      <formula1>$AX$6:$AX$7</formula1>
    </dataValidation>
  </dataValidations>
  <hyperlinks>
    <hyperlink ref="E14" location="Glosario!B16" display="?"/>
    <hyperlink ref="F14" location="Glosario!B16" display="Glosario!B16"/>
    <hyperlink ref="E27" location="Glosario!B56" display="?"/>
    <hyperlink ref="F27" location="Glosario!B56" display="Glosario!B56"/>
    <hyperlink ref="E28" location="Glosario!B24" display="?"/>
    <hyperlink ref="F28" location="Glosario!B24" display="Glosario!B24"/>
    <hyperlink ref="E47" location="Glosario!B59" display="?"/>
    <hyperlink ref="F47" location="Glosario!B59" display="Glosario!B59"/>
    <hyperlink ref="E48" location="Glosario!B63" display="?"/>
    <hyperlink ref="F48" location="Glosario!B63" display="Glosario!B63"/>
    <hyperlink ref="E61" location="Glosario!B46" display="?"/>
    <hyperlink ref="F61" location="Glosario!B46" display="Glosario!B46"/>
    <hyperlink ref="J14" location="Referencia!AH5" display="+"/>
    <hyperlink ref="J15" location="Referencia!AH15" display="+"/>
    <hyperlink ref="J16" location="Referencia!AH25" display="+"/>
    <hyperlink ref="J27" location="Referencia!AH35" display="+"/>
    <hyperlink ref="J28" location="Referencia!AH45" display="+"/>
    <hyperlink ref="J29" location="Referencia!AH55" display="+"/>
    <hyperlink ref="J30" location="Referencia!AH65" display="+"/>
    <hyperlink ref="J31" location="Referencia!AH75" display="+"/>
    <hyperlink ref="J42" location="Referencia!AH85" display="+"/>
    <hyperlink ref="J43" location="Referencia!AH95" display="+"/>
    <hyperlink ref="J44" location="Referencia!AH105" display="+"/>
    <hyperlink ref="J45" location="Referencia!AH115" display="+"/>
    <hyperlink ref="J46" location="Referencia!AH125" display="+"/>
    <hyperlink ref="J47" location="Referencia!AH135" display="+"/>
    <hyperlink ref="J48" location="Referencia!AH145" display="+"/>
    <hyperlink ref="J49" location="Referencia!AH155" display="+"/>
    <hyperlink ref="J61" location="Referencia!AH165" display="+"/>
    <hyperlink ref="J62" location="Referencia!AH175" display="+"/>
    <hyperlink ref="J63" location="Referencia!AH185" display="+"/>
  </hyperlinks>
  <printOptions horizontalCentered="1" verticalCentered="1"/>
  <pageMargins left="0.24000000000000002" right="0.24000000000000002" top="0.75000000000000011" bottom="0.75000000000000011" header="0.31" footer="0.31"/>
  <pageSetup scale="59" fitToWidth="0" fitToHeight="0" orientation="landscape" horizontalDpi="4294967295" verticalDpi="4294967295"/>
  <headerFooter>
    <oddHeader>&amp;L&amp;"Calibri,Normal"&amp;K000000&amp;D&amp;R&amp;"Calibri,Normal"&amp;K000000Eje de Capital Humano</oddHeader>
    <oddFooter>&amp;L&amp;"Calibri,Normal"&amp;K000000Nombre de la Organización&amp;C&amp;"Calibri,Normal"&amp;K000000&amp;P/&amp;N&amp;R&amp;"Calibri,Normal"&amp;K000000Versión 1.0</oddFooter>
  </headerFooter>
  <rowBreaks count="3" manualBreakCount="3">
    <brk id="22" min="1" max="16" man="1"/>
    <brk id="37" min="1" max="16" man="1"/>
    <brk id="56" min="1" max="16" man="1"/>
  </rowBreaks>
  <ignoredErrors>
    <ignoredError sqref="E35" formula="1"/>
  </ignoredErrors>
  <drawing r:id="rId1"/>
  <extLst>
    <ext xmlns:x14="http://schemas.microsoft.com/office/spreadsheetml/2009/9/main" uri="{CCE6A557-97BC-4b89-ADB6-D9C93CAAB3DF}">
      <x14:dataValidations xmlns:xm="http://schemas.microsoft.com/office/excel/2006/main" count="20">
        <x14:dataValidation type="list" allowBlank="1" showInputMessage="1" showErrorMessage="1">
          <x14:formula1>
            <xm:f>Referencia!$AI$5:$AI$9</xm:f>
          </x14:formula1>
          <xm:sqref>G14:I14</xm:sqref>
        </x14:dataValidation>
        <x14:dataValidation type="list" allowBlank="1" showInputMessage="1" showErrorMessage="1">
          <x14:formula1>
            <xm:f>Referencia!$AI$15:$AI$19</xm:f>
          </x14:formula1>
          <xm:sqref>G15:I15</xm:sqref>
        </x14:dataValidation>
        <x14:dataValidation type="list" allowBlank="1" showInputMessage="1" showErrorMessage="1">
          <x14:formula1>
            <xm:f>Referencia!$AI$25:$AI$29</xm:f>
          </x14:formula1>
          <xm:sqref>G16:I16</xm:sqref>
        </x14:dataValidation>
        <x14:dataValidation type="list" allowBlank="1" showInputMessage="1" showErrorMessage="1">
          <x14:formula1>
            <xm:f>Referencia!$AI$45:$AI$49</xm:f>
          </x14:formula1>
          <xm:sqref>G28:I28</xm:sqref>
        </x14:dataValidation>
        <x14:dataValidation type="list" allowBlank="1" showInputMessage="1" showErrorMessage="1">
          <x14:formula1>
            <xm:f>Referencia!$AI$65:$AI$69</xm:f>
          </x14:formula1>
          <xm:sqref>G30:I30</xm:sqref>
        </x14:dataValidation>
        <x14:dataValidation type="list" allowBlank="1" showInputMessage="1" showErrorMessage="1">
          <x14:formula1>
            <xm:f>Referencia!$AI$75:$AI$79</xm:f>
          </x14:formula1>
          <xm:sqref>G31:I31</xm:sqref>
        </x14:dataValidation>
        <x14:dataValidation type="list" allowBlank="1" showInputMessage="1" showErrorMessage="1">
          <x14:formula1>
            <xm:f>Referencia!$AI$85:$AI$89</xm:f>
          </x14:formula1>
          <xm:sqref>G42:I42</xm:sqref>
        </x14:dataValidation>
        <x14:dataValidation type="list" allowBlank="1" showInputMessage="1" showErrorMessage="1">
          <x14:formula1>
            <xm:f>Referencia!$AI$95:$AI$99</xm:f>
          </x14:formula1>
          <xm:sqref>G43:I43</xm:sqref>
        </x14:dataValidation>
        <x14:dataValidation type="list" allowBlank="1" showInputMessage="1" showErrorMessage="1">
          <x14:formula1>
            <xm:f>Referencia!$AI$105:$AI$109</xm:f>
          </x14:formula1>
          <xm:sqref>G44:I44</xm:sqref>
        </x14:dataValidation>
        <x14:dataValidation type="list" allowBlank="1" showInputMessage="1" showErrorMessage="1">
          <x14:formula1>
            <xm:f>Referencia!$AI$115:$AI$119</xm:f>
          </x14:formula1>
          <xm:sqref>G45:I45</xm:sqref>
        </x14:dataValidation>
        <x14:dataValidation type="list" allowBlank="1" showInputMessage="1" showErrorMessage="1">
          <x14:formula1>
            <xm:f>Referencia!$AI$125:$AI$129</xm:f>
          </x14:formula1>
          <xm:sqref>G46:I46</xm:sqref>
        </x14:dataValidation>
        <x14:dataValidation type="list" allowBlank="1" showInputMessage="1" showErrorMessage="1">
          <x14:formula1>
            <xm:f>Referencia!$AI$135:$AI$139</xm:f>
          </x14:formula1>
          <xm:sqref>G47:I47</xm:sqref>
        </x14:dataValidation>
        <x14:dataValidation type="list" allowBlank="1" showInputMessage="1" showErrorMessage="1">
          <x14:formula1>
            <xm:f>Referencia!$AI$145:$AI$149</xm:f>
          </x14:formula1>
          <xm:sqref>G48:I48</xm:sqref>
        </x14:dataValidation>
        <x14:dataValidation type="list" allowBlank="1" showInputMessage="1" showErrorMessage="1">
          <x14:formula1>
            <xm:f>Referencia!$AI$155:$AI$159</xm:f>
          </x14:formula1>
          <xm:sqref>G49:I49</xm:sqref>
        </x14:dataValidation>
        <x14:dataValidation type="list" allowBlank="1" showInputMessage="1" showErrorMessage="1">
          <x14:formula1>
            <xm:f>Referencia!$AI$165:$AI$169</xm:f>
          </x14:formula1>
          <xm:sqref>G61:I61</xm:sqref>
        </x14:dataValidation>
        <x14:dataValidation type="list" allowBlank="1" showInputMessage="1" showErrorMessage="1">
          <x14:formula1>
            <xm:f>Referencia!$AI$175:$AI$179</xm:f>
          </x14:formula1>
          <xm:sqref>G62:I62</xm:sqref>
        </x14:dataValidation>
        <x14:dataValidation type="list" allowBlank="1" showInputMessage="1" showErrorMessage="1">
          <x14:formula1>
            <xm:f>Referencia!$AI$185:$AI$189</xm:f>
          </x14:formula1>
          <xm:sqref>G63:I63</xm:sqref>
        </x14:dataValidation>
        <x14:dataValidation type="list" allowBlank="1" showInputMessage="1" showErrorMessage="1">
          <x14:formula1>
            <xm:f>Referencia!$AI$35:$AI$39</xm:f>
          </x14:formula1>
          <xm:sqref>G27:I27</xm:sqref>
        </x14:dataValidation>
        <x14:dataValidation type="list" allowBlank="1" showInputMessage="1" showErrorMessage="1">
          <x14:formula1>
            <xm:f>Referencia!$AI$55:$AI$59</xm:f>
          </x14:formula1>
          <xm:sqref>G29:I29</xm:sqref>
        </x14:dataValidation>
        <x14:dataValidation type="list" allowBlank="1" showInputMessage="1" showErrorMessage="1" prompt="Indicar el número que corresponda de acuerdo a los siguientes criterios:_x000d_1 = Se cuenta con algo básico_x000d_2 = Sí se cuenta con el documento">
          <x14:formula1>
            <xm:f>Referencia!$BX$6:$BX$7</xm:f>
          </x14:formula1>
          <xm:sqref>E55:E56</xm:sqref>
        </x14:dataValidation>
      </x14:dataValidations>
    </ext>
    <ext xmlns:mx="http://schemas.microsoft.com/office/mac/excel/2008/main" uri="{64002731-A6B0-56B0-2670-7721B7C09600}">
      <mx:PLV Mode="0" OnePage="0" WScale="0"/>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2">
    <tabColor theme="4" tint="0.79998168889431442"/>
  </sheetPr>
  <dimension ref="B1:Z133"/>
  <sheetViews>
    <sheetView workbookViewId="0">
      <selection activeCell="L56" sqref="L56"/>
    </sheetView>
  </sheetViews>
  <sheetFormatPr baseColWidth="10" defaultColWidth="9.42578125" defaultRowHeight="15"/>
  <cols>
    <col min="1" max="1" width="1.85546875" style="151" customWidth="1"/>
    <col min="2" max="2" width="6.85546875" style="151" customWidth="1"/>
    <col min="3" max="3" width="12.85546875" style="151" customWidth="1"/>
    <col min="4" max="4" width="17.85546875" style="151" customWidth="1"/>
    <col min="5" max="5" width="3.85546875" style="151" customWidth="1"/>
    <col min="6" max="6" width="1" style="151" customWidth="1"/>
    <col min="7" max="8" width="7.85546875" style="151" customWidth="1"/>
    <col min="9" max="9" width="16.85546875" style="151" customWidth="1"/>
    <col min="10" max="10" width="2.85546875" style="151" customWidth="1"/>
    <col min="11" max="11" width="7.85546875" style="151" customWidth="1"/>
    <col min="12" max="12" width="39.85546875" style="151" customWidth="1"/>
    <col min="13" max="13" width="18.85546875" style="151" customWidth="1"/>
    <col min="14" max="14" width="21.85546875" style="151" customWidth="1"/>
    <col min="15" max="15" width="18.85546875" style="151" customWidth="1"/>
    <col min="16" max="16" width="14.85546875" style="151" customWidth="1"/>
    <col min="17" max="17" width="4.85546875" style="3" customWidth="1"/>
    <col min="18" max="18" width="1.85546875" style="151" customWidth="1"/>
    <col min="19" max="19" width="9.85546875" style="2" hidden="1" customWidth="1"/>
    <col min="20" max="23" width="7.85546875" style="2" hidden="1" customWidth="1"/>
    <col min="24" max="24" width="8.85546875" style="2" hidden="1" customWidth="1"/>
    <col min="25" max="25" width="7.85546875" style="151" hidden="1" customWidth="1"/>
    <col min="26" max="26" width="9.42578125" style="151" hidden="1" customWidth="1"/>
    <col min="27" max="28" width="9.42578125" style="151" customWidth="1"/>
    <col min="29" max="16384" width="9.42578125" style="151"/>
  </cols>
  <sheetData>
    <row r="1" spans="2:26" ht="39" customHeight="1">
      <c r="B1" s="919" t="s">
        <v>202</v>
      </c>
      <c r="C1" s="920"/>
      <c r="D1" s="920"/>
      <c r="E1" s="920"/>
      <c r="F1" s="920"/>
      <c r="G1" s="920"/>
      <c r="H1" s="920"/>
      <c r="I1" s="920"/>
      <c r="J1" s="920"/>
      <c r="K1" s="920"/>
      <c r="L1" s="920"/>
      <c r="M1" s="920"/>
      <c r="N1" s="920"/>
      <c r="O1" s="920"/>
      <c r="P1" s="920"/>
      <c r="Q1" s="921"/>
      <c r="S1" s="170"/>
      <c r="T1" s="170"/>
      <c r="U1" s="170"/>
      <c r="V1" s="170"/>
      <c r="W1" s="170"/>
      <c r="X1" s="170"/>
    </row>
    <row r="2" spans="2:26" s="150" customFormat="1" ht="77.099999999999994" customHeight="1" thickBot="1">
      <c r="B2" s="847"/>
      <c r="C2" s="894" t="s">
        <v>210</v>
      </c>
      <c r="D2" s="894"/>
      <c r="E2" s="894"/>
      <c r="F2" s="628"/>
      <c r="G2" s="324" t="s">
        <v>211</v>
      </c>
      <c r="H2" s="324" t="s">
        <v>212</v>
      </c>
      <c r="I2" s="12"/>
      <c r="J2" s="12"/>
      <c r="K2" s="12"/>
      <c r="L2" s="12"/>
      <c r="M2" s="12"/>
      <c r="N2" s="12"/>
      <c r="O2" s="7"/>
      <c r="P2" s="7"/>
      <c r="Q2" s="47"/>
      <c r="R2" s="151"/>
      <c r="S2" s="156" t="s">
        <v>177</v>
      </c>
      <c r="T2" s="796" t="s">
        <v>178</v>
      </c>
      <c r="U2" s="797"/>
      <c r="V2" s="798" t="s">
        <v>179</v>
      </c>
      <c r="W2" s="799"/>
      <c r="X2" s="799"/>
      <c r="Y2" s="799"/>
      <c r="Z2" s="171"/>
    </row>
    <row r="3" spans="2:26" s="150" customFormat="1" ht="29.1" customHeight="1" thickTop="1">
      <c r="B3" s="848"/>
      <c r="C3" s="741" t="str">
        <f>B11</f>
        <v>Estrategia de monitoreo y evaluación</v>
      </c>
      <c r="D3" s="741"/>
      <c r="E3" s="741"/>
      <c r="F3" s="612"/>
      <c r="G3" s="30">
        <f>O12</f>
        <v>0</v>
      </c>
      <c r="H3" s="33">
        <f>P12</f>
        <v>0</v>
      </c>
      <c r="I3" s="51">
        <v>1</v>
      </c>
      <c r="J3" s="51"/>
      <c r="K3" s="18"/>
      <c r="L3" s="612"/>
      <c r="M3" s="612"/>
      <c r="N3" s="612"/>
      <c r="O3" s="611"/>
      <c r="P3" s="611"/>
      <c r="Q3" s="617"/>
      <c r="R3" s="151"/>
      <c r="S3" s="188">
        <v>0.4</v>
      </c>
      <c r="T3" s="792">
        <v>4</v>
      </c>
      <c r="U3" s="158">
        <f>T3*S3</f>
        <v>1.6</v>
      </c>
      <c r="V3" s="1011">
        <f>SUM(W3:W5)</f>
        <v>0</v>
      </c>
      <c r="W3" s="613">
        <f>U3*H3</f>
        <v>0</v>
      </c>
      <c r="X3" s="800">
        <f>SUM(Y3:Y5)</f>
        <v>0</v>
      </c>
      <c r="Y3" s="228">
        <f>S3*H3</f>
        <v>0</v>
      </c>
      <c r="Z3" s="171"/>
    </row>
    <row r="4" spans="2:26" s="150" customFormat="1" ht="29.1" customHeight="1">
      <c r="B4" s="848"/>
      <c r="C4" s="741" t="str">
        <f>B28</f>
        <v>Aplicación de aprendizajes</v>
      </c>
      <c r="D4" s="741"/>
      <c r="E4" s="741"/>
      <c r="F4" s="612"/>
      <c r="G4" s="30">
        <f>O29</f>
        <v>0</v>
      </c>
      <c r="H4" s="33">
        <f>P29</f>
        <v>0</v>
      </c>
      <c r="I4" s="51">
        <v>1</v>
      </c>
      <c r="J4" s="51"/>
      <c r="K4" s="18"/>
      <c r="L4" s="612"/>
      <c r="M4" s="612"/>
      <c r="N4" s="612"/>
      <c r="O4" s="183"/>
      <c r="P4" s="183"/>
      <c r="Q4" s="184"/>
      <c r="R4" s="151"/>
      <c r="S4" s="188">
        <v>0.3</v>
      </c>
      <c r="T4" s="792"/>
      <c r="U4" s="158">
        <f>T3*S4</f>
        <v>1.2</v>
      </c>
      <c r="V4" s="1011"/>
      <c r="W4" s="613">
        <f t="shared" ref="W4:W5" si="0">U4*H4</f>
        <v>0</v>
      </c>
      <c r="X4" s="800"/>
      <c r="Y4" s="228">
        <f t="shared" ref="Y4:Y5" si="1">S4*H4</f>
        <v>0</v>
      </c>
      <c r="Z4" s="171"/>
    </row>
    <row r="5" spans="2:26" s="150" customFormat="1" ht="29.1" customHeight="1">
      <c r="B5" s="848"/>
      <c r="C5" s="741" t="str">
        <f>B42</f>
        <v>Desempeño institucional</v>
      </c>
      <c r="D5" s="741"/>
      <c r="E5" s="741"/>
      <c r="F5" s="612"/>
      <c r="G5" s="30">
        <f>O43</f>
        <v>0</v>
      </c>
      <c r="H5" s="33">
        <f>P43</f>
        <v>0</v>
      </c>
      <c r="I5" s="51">
        <v>1</v>
      </c>
      <c r="J5" s="51"/>
      <c r="K5" s="18"/>
      <c r="L5" s="612"/>
      <c r="M5" s="612"/>
      <c r="N5" s="612"/>
      <c r="O5" s="183"/>
      <c r="P5" s="183"/>
      <c r="Q5" s="184"/>
      <c r="R5" s="151"/>
      <c r="S5" s="188">
        <v>0.3</v>
      </c>
      <c r="T5" s="792"/>
      <c r="U5" s="158">
        <f>T3*S5</f>
        <v>1.2</v>
      </c>
      <c r="V5" s="1011"/>
      <c r="W5" s="613">
        <f t="shared" si="0"/>
        <v>0</v>
      </c>
      <c r="X5" s="800"/>
      <c r="Y5" s="228">
        <f t="shared" si="1"/>
        <v>0</v>
      </c>
      <c r="Z5" s="171"/>
    </row>
    <row r="6" spans="2:26" s="150" customFormat="1" ht="29.1" customHeight="1">
      <c r="B6" s="848"/>
      <c r="C6" s="612"/>
      <c r="D6" s="612"/>
      <c r="E6" s="612"/>
      <c r="F6" s="612"/>
      <c r="G6" s="612"/>
      <c r="H6" s="612"/>
      <c r="I6" s="51">
        <v>1</v>
      </c>
      <c r="J6" s="51"/>
      <c r="K6" s="18"/>
      <c r="L6" s="612"/>
      <c r="M6" s="612"/>
      <c r="N6" s="612"/>
      <c r="O6" s="183"/>
      <c r="P6" s="183"/>
      <c r="Q6" s="184"/>
      <c r="R6" s="151"/>
      <c r="S6" s="188"/>
      <c r="T6" s="792"/>
      <c r="U6" s="158"/>
      <c r="V6" s="1011"/>
      <c r="W6" s="613"/>
      <c r="X6" s="800"/>
      <c r="Y6" s="166"/>
      <c r="Z6" s="171"/>
    </row>
    <row r="7" spans="2:26" s="150" customFormat="1" ht="6" customHeight="1">
      <c r="B7" s="848"/>
      <c r="C7" s="612"/>
      <c r="D7" s="612"/>
      <c r="E7" s="612"/>
      <c r="F7" s="612"/>
      <c r="G7" s="612"/>
      <c r="H7" s="612"/>
      <c r="I7" s="612"/>
      <c r="J7" s="612"/>
      <c r="K7" s="612"/>
      <c r="L7" s="612"/>
      <c r="M7" s="612"/>
      <c r="N7" s="612"/>
      <c r="O7" s="183"/>
      <c r="P7" s="183"/>
      <c r="Q7" s="184"/>
      <c r="R7" s="151"/>
      <c r="S7" s="612"/>
      <c r="T7" s="612"/>
      <c r="U7" s="612"/>
      <c r="V7" s="612"/>
      <c r="W7" s="612"/>
      <c r="X7" s="155"/>
      <c r="Y7" s="155"/>
      <c r="Z7" s="171"/>
    </row>
    <row r="8" spans="2:26" s="150" customFormat="1" ht="21" customHeight="1">
      <c r="B8" s="848"/>
      <c r="C8" s="895" t="s">
        <v>213</v>
      </c>
      <c r="D8" s="895"/>
      <c r="E8" s="895"/>
      <c r="F8" s="23"/>
      <c r="G8" s="15">
        <f>V3</f>
        <v>0</v>
      </c>
      <c r="H8" s="35">
        <f>X3</f>
        <v>0</v>
      </c>
      <c r="I8" s="19"/>
      <c r="J8" s="19"/>
      <c r="K8" s="19"/>
      <c r="L8" s="612"/>
      <c r="M8" s="612"/>
      <c r="N8" s="612"/>
      <c r="O8" s="611"/>
      <c r="P8" s="611"/>
      <c r="Q8" s="617"/>
      <c r="R8" s="151"/>
      <c r="S8" s="196">
        <f>SUM(S3:S6)</f>
        <v>1</v>
      </c>
      <c r="T8" s="197"/>
      <c r="U8" s="198">
        <f>SUM(U3:U6)</f>
        <v>4</v>
      </c>
      <c r="V8" s="160"/>
      <c r="W8" s="199">
        <f>SUM(W3:W6)</f>
        <v>0</v>
      </c>
      <c r="X8" s="155"/>
      <c r="Y8" s="155"/>
      <c r="Z8" s="171"/>
    </row>
    <row r="9" spans="2:26" s="150" customFormat="1" ht="21.95" customHeight="1">
      <c r="B9" s="848"/>
      <c r="C9" s="24"/>
      <c r="D9" s="24"/>
      <c r="E9" s="24"/>
      <c r="F9" s="24"/>
      <c r="G9" s="612"/>
      <c r="H9" s="22"/>
      <c r="I9" s="22"/>
      <c r="J9" s="22"/>
      <c r="K9" s="22"/>
      <c r="L9" s="612"/>
      <c r="M9" s="612"/>
      <c r="N9" s="612"/>
      <c r="O9" s="611"/>
      <c r="P9" s="611"/>
      <c r="Q9" s="617"/>
      <c r="R9" s="151"/>
      <c r="S9" s="160"/>
      <c r="T9" s="160"/>
      <c r="U9" s="160"/>
      <c r="V9" s="160"/>
      <c r="W9" s="160"/>
      <c r="X9" s="155"/>
      <c r="Y9" s="155"/>
      <c r="Z9" s="171"/>
    </row>
    <row r="10" spans="2:26" s="150" customFormat="1" ht="44.1" customHeight="1" thickBot="1">
      <c r="B10" s="849"/>
      <c r="C10" s="612"/>
      <c r="D10" s="612"/>
      <c r="E10" s="612"/>
      <c r="F10" s="612"/>
      <c r="G10" s="612"/>
      <c r="H10" s="612"/>
      <c r="I10" s="612"/>
      <c r="J10" s="612"/>
      <c r="K10" s="612"/>
      <c r="L10" s="612"/>
      <c r="M10" s="612"/>
      <c r="N10" s="612"/>
      <c r="O10" s="611"/>
      <c r="P10" s="611"/>
      <c r="Q10" s="617"/>
      <c r="R10" s="151"/>
      <c r="S10" s="2"/>
      <c r="T10" s="2"/>
      <c r="U10" s="2"/>
      <c r="V10" s="2"/>
      <c r="W10" s="2"/>
      <c r="X10" s="171"/>
      <c r="Y10" s="171"/>
      <c r="Z10" s="171"/>
    </row>
    <row r="11" spans="2:26" ht="31.5">
      <c r="B11" s="950" t="s">
        <v>483</v>
      </c>
      <c r="C11" s="951"/>
      <c r="D11" s="951"/>
      <c r="E11" s="952"/>
      <c r="F11" s="952"/>
      <c r="G11" s="952"/>
      <c r="H11" s="952"/>
      <c r="I11" s="952"/>
      <c r="J11" s="952"/>
      <c r="K11" s="952"/>
      <c r="L11" s="952"/>
      <c r="M11" s="952"/>
      <c r="N11" s="952"/>
      <c r="O11" s="49" t="s">
        <v>215</v>
      </c>
      <c r="P11" s="845" t="s">
        <v>216</v>
      </c>
      <c r="Q11" s="846"/>
      <c r="S11" s="1010" t="s">
        <v>177</v>
      </c>
      <c r="T11" s="1016" t="s">
        <v>178</v>
      </c>
      <c r="U11" s="1016"/>
      <c r="V11" s="1077" t="s">
        <v>179</v>
      </c>
      <c r="W11" s="1077"/>
      <c r="X11" s="1077"/>
      <c r="Y11" s="1077"/>
    </row>
    <row r="12" spans="2:26" ht="24.95" customHeight="1">
      <c r="B12" s="953"/>
      <c r="C12" s="954"/>
      <c r="D12" s="954"/>
      <c r="E12" s="955"/>
      <c r="F12" s="955"/>
      <c r="G12" s="955"/>
      <c r="H12" s="955"/>
      <c r="I12" s="955"/>
      <c r="J12" s="955"/>
      <c r="K12" s="955"/>
      <c r="L12" s="955"/>
      <c r="M12" s="955"/>
      <c r="N12" s="955"/>
      <c r="O12" s="48">
        <f>P12*4</f>
        <v>0</v>
      </c>
      <c r="P12" s="843">
        <f>X14</f>
        <v>0</v>
      </c>
      <c r="Q12" s="844"/>
      <c r="S12" s="1010"/>
      <c r="T12" s="1016"/>
      <c r="U12" s="1016"/>
      <c r="V12" s="1077"/>
      <c r="W12" s="1077"/>
      <c r="X12" s="1077"/>
      <c r="Y12" s="1077"/>
    </row>
    <row r="13" spans="2:26" ht="26.1" customHeight="1">
      <c r="B13" s="806" t="s">
        <v>217</v>
      </c>
      <c r="C13" s="807"/>
      <c r="D13" s="807"/>
      <c r="E13" s="808"/>
      <c r="F13" s="808"/>
      <c r="G13" s="808" t="s">
        <v>218</v>
      </c>
      <c r="H13" s="808"/>
      <c r="I13" s="808"/>
      <c r="J13" s="808"/>
      <c r="K13" s="808"/>
      <c r="L13" s="808" t="s">
        <v>219</v>
      </c>
      <c r="M13" s="808"/>
      <c r="N13" s="808" t="s">
        <v>220</v>
      </c>
      <c r="O13" s="808"/>
      <c r="P13" s="850"/>
      <c r="Q13" s="867"/>
      <c r="R13" s="984"/>
      <c r="S13" s="1010"/>
      <c r="T13" s="1016"/>
      <c r="U13" s="1016"/>
      <c r="V13" s="1077"/>
      <c r="W13" s="1077"/>
      <c r="X13" s="1077"/>
      <c r="Y13" s="1077"/>
    </row>
    <row r="14" spans="2:26" ht="84" customHeight="1">
      <c r="B14" s="742" t="s">
        <v>484</v>
      </c>
      <c r="C14" s="743"/>
      <c r="D14" s="743"/>
      <c r="E14" s="746" t="s">
        <v>222</v>
      </c>
      <c r="F14" s="747"/>
      <c r="G14" s="754" t="s">
        <v>228</v>
      </c>
      <c r="H14" s="755"/>
      <c r="I14" s="755"/>
      <c r="J14" s="139" t="s">
        <v>224</v>
      </c>
      <c r="K14" s="226">
        <f>VLOOKUP(G14,Referencia!AQ5:AR9,2)</f>
        <v>0</v>
      </c>
      <c r="L14" s="935"/>
      <c r="M14" s="935"/>
      <c r="N14" s="834" t="s">
        <v>485</v>
      </c>
      <c r="O14" s="835"/>
      <c r="P14" s="835"/>
      <c r="Q14" s="836"/>
      <c r="R14" s="984"/>
      <c r="S14" s="21">
        <v>0.2</v>
      </c>
      <c r="T14" s="901">
        <v>4</v>
      </c>
      <c r="U14" s="672">
        <f>T14*S14</f>
        <v>0.8</v>
      </c>
      <c r="V14" s="902">
        <f>SUM(W14:W21)</f>
        <v>0</v>
      </c>
      <c r="W14" s="673">
        <f>U14*K14</f>
        <v>0</v>
      </c>
      <c r="X14" s="800">
        <f>SUM(Y14:Y20)</f>
        <v>0</v>
      </c>
      <c r="Y14" s="166">
        <f t="shared" ref="Y14:Y20" si="2">K14*S14</f>
        <v>0</v>
      </c>
    </row>
    <row r="15" spans="2:26" ht="65.099999999999994" customHeight="1">
      <c r="B15" s="742" t="s">
        <v>486</v>
      </c>
      <c r="C15" s="743"/>
      <c r="D15" s="743"/>
      <c r="E15" s="863"/>
      <c r="F15" s="864"/>
      <c r="G15" s="754" t="s">
        <v>228</v>
      </c>
      <c r="H15" s="755"/>
      <c r="I15" s="755"/>
      <c r="J15" s="139" t="s">
        <v>224</v>
      </c>
      <c r="K15" s="226">
        <f>VLOOKUP(G15,Referencia!AQ15:AR19,2)</f>
        <v>0</v>
      </c>
      <c r="L15" s="784"/>
      <c r="M15" s="784"/>
      <c r="N15" s="837"/>
      <c r="O15" s="838"/>
      <c r="P15" s="838"/>
      <c r="Q15" s="839"/>
      <c r="R15" s="664"/>
      <c r="S15" s="21">
        <v>0.15</v>
      </c>
      <c r="T15" s="901"/>
      <c r="U15" s="672">
        <f>T14*S15</f>
        <v>0.6</v>
      </c>
      <c r="V15" s="902"/>
      <c r="W15" s="673">
        <f t="shared" ref="W15:W20" si="3">K15*U15</f>
        <v>0</v>
      </c>
      <c r="X15" s="800"/>
      <c r="Y15" s="166">
        <f t="shared" si="2"/>
        <v>0</v>
      </c>
    </row>
    <row r="16" spans="2:26" ht="65.099999999999994" customHeight="1">
      <c r="B16" s="742" t="s">
        <v>487</v>
      </c>
      <c r="C16" s="743"/>
      <c r="D16" s="743"/>
      <c r="E16" s="863"/>
      <c r="F16" s="864"/>
      <c r="G16" s="754" t="s">
        <v>228</v>
      </c>
      <c r="H16" s="755"/>
      <c r="I16" s="755"/>
      <c r="J16" s="139" t="s">
        <v>224</v>
      </c>
      <c r="K16" s="226">
        <f>VLOOKUP(G16,Referencia!AQ25:AR29,2)</f>
        <v>0</v>
      </c>
      <c r="L16" s="784"/>
      <c r="M16" s="784"/>
      <c r="N16" s="837"/>
      <c r="O16" s="838"/>
      <c r="P16" s="838"/>
      <c r="Q16" s="839"/>
      <c r="R16" s="664"/>
      <c r="S16" s="21">
        <v>0.2</v>
      </c>
      <c r="T16" s="901"/>
      <c r="U16" s="672">
        <f>T14*S16</f>
        <v>0.8</v>
      </c>
      <c r="V16" s="902"/>
      <c r="W16" s="673">
        <f t="shared" si="3"/>
        <v>0</v>
      </c>
      <c r="X16" s="800"/>
      <c r="Y16" s="166">
        <f t="shared" si="2"/>
        <v>0</v>
      </c>
    </row>
    <row r="17" spans="2:25" ht="65.099999999999994" customHeight="1">
      <c r="B17" s="742" t="s">
        <v>488</v>
      </c>
      <c r="C17" s="743"/>
      <c r="D17" s="743"/>
      <c r="E17" s="863"/>
      <c r="F17" s="864"/>
      <c r="G17" s="754" t="s">
        <v>228</v>
      </c>
      <c r="H17" s="755"/>
      <c r="I17" s="755"/>
      <c r="J17" s="139" t="s">
        <v>224</v>
      </c>
      <c r="K17" s="226">
        <f>VLOOKUP(G17,Referencia!AQ35:AR39,2)</f>
        <v>0</v>
      </c>
      <c r="L17" s="784"/>
      <c r="M17" s="784"/>
      <c r="N17" s="837"/>
      <c r="O17" s="838"/>
      <c r="P17" s="838"/>
      <c r="Q17" s="839"/>
      <c r="R17" s="664"/>
      <c r="S17" s="21">
        <v>0.15</v>
      </c>
      <c r="T17" s="901"/>
      <c r="U17" s="672">
        <f>T14*S17</f>
        <v>0.6</v>
      </c>
      <c r="V17" s="902"/>
      <c r="W17" s="673">
        <f t="shared" si="3"/>
        <v>0</v>
      </c>
      <c r="X17" s="800"/>
      <c r="Y17" s="166">
        <f t="shared" si="2"/>
        <v>0</v>
      </c>
    </row>
    <row r="18" spans="2:25" ht="65.099999999999994" customHeight="1">
      <c r="B18" s="742" t="s">
        <v>489</v>
      </c>
      <c r="C18" s="743"/>
      <c r="D18" s="743"/>
      <c r="E18" s="863"/>
      <c r="F18" s="864"/>
      <c r="G18" s="754" t="s">
        <v>228</v>
      </c>
      <c r="H18" s="755"/>
      <c r="I18" s="755"/>
      <c r="J18" s="139" t="s">
        <v>224</v>
      </c>
      <c r="K18" s="226">
        <f>VLOOKUP(G18,Referencia!AQ45:AR49,2)</f>
        <v>0</v>
      </c>
      <c r="L18" s="784"/>
      <c r="M18" s="784"/>
      <c r="N18" s="837"/>
      <c r="O18" s="838"/>
      <c r="P18" s="838"/>
      <c r="Q18" s="839"/>
      <c r="R18" s="664"/>
      <c r="S18" s="21">
        <v>0.1</v>
      </c>
      <c r="T18" s="901"/>
      <c r="U18" s="672">
        <f>T14*S18</f>
        <v>0.4</v>
      </c>
      <c r="V18" s="902"/>
      <c r="W18" s="673">
        <f t="shared" si="3"/>
        <v>0</v>
      </c>
      <c r="X18" s="800"/>
      <c r="Y18" s="166">
        <f t="shared" si="2"/>
        <v>0</v>
      </c>
    </row>
    <row r="19" spans="2:25" ht="65.099999999999994" customHeight="1">
      <c r="B19" s="742" t="s">
        <v>490</v>
      </c>
      <c r="C19" s="743"/>
      <c r="D19" s="743"/>
      <c r="E19" s="863"/>
      <c r="F19" s="864"/>
      <c r="G19" s="754" t="s">
        <v>228</v>
      </c>
      <c r="H19" s="755"/>
      <c r="I19" s="755"/>
      <c r="J19" s="139" t="s">
        <v>224</v>
      </c>
      <c r="K19" s="226">
        <f>VLOOKUP(G19,Referencia!AQ55:AR59,2)</f>
        <v>0</v>
      </c>
      <c r="L19" s="784"/>
      <c r="M19" s="784"/>
      <c r="N19" s="837"/>
      <c r="O19" s="838"/>
      <c r="P19" s="838"/>
      <c r="Q19" s="839"/>
      <c r="R19" s="664"/>
      <c r="S19" s="21">
        <v>0.1</v>
      </c>
      <c r="T19" s="901"/>
      <c r="U19" s="672">
        <f>T14*S19</f>
        <v>0.4</v>
      </c>
      <c r="V19" s="902"/>
      <c r="W19" s="673">
        <f t="shared" si="3"/>
        <v>0</v>
      </c>
      <c r="X19" s="800"/>
      <c r="Y19" s="166">
        <f t="shared" si="2"/>
        <v>0</v>
      </c>
    </row>
    <row r="20" spans="2:25" ht="65.099999999999994" customHeight="1">
      <c r="B20" s="742" t="s">
        <v>491</v>
      </c>
      <c r="C20" s="743"/>
      <c r="D20" s="743"/>
      <c r="E20" s="863"/>
      <c r="F20" s="864"/>
      <c r="G20" s="754" t="s">
        <v>228</v>
      </c>
      <c r="H20" s="755"/>
      <c r="I20" s="755"/>
      <c r="J20" s="139" t="s">
        <v>224</v>
      </c>
      <c r="K20" s="226">
        <f>VLOOKUP(G20,Referencia!AQ65:AR69,2)</f>
        <v>0</v>
      </c>
      <c r="L20" s="784"/>
      <c r="M20" s="784"/>
      <c r="N20" s="840"/>
      <c r="O20" s="841"/>
      <c r="P20" s="841"/>
      <c r="Q20" s="842"/>
      <c r="S20" s="21">
        <v>0.1</v>
      </c>
      <c r="T20" s="901"/>
      <c r="U20" s="672">
        <f>T14*S20</f>
        <v>0.4</v>
      </c>
      <c r="V20" s="902"/>
      <c r="W20" s="673">
        <f t="shared" si="3"/>
        <v>0</v>
      </c>
      <c r="X20" s="800"/>
      <c r="Y20" s="166">
        <f t="shared" si="2"/>
        <v>0</v>
      </c>
    </row>
    <row r="21" spans="2:25" ht="18.95" customHeight="1">
      <c r="B21" s="781" t="s">
        <v>234</v>
      </c>
      <c r="C21" s="782"/>
      <c r="D21" s="782"/>
      <c r="E21" s="782"/>
      <c r="F21" s="783"/>
      <c r="G21" s="858" t="s">
        <v>235</v>
      </c>
      <c r="H21" s="858"/>
      <c r="I21" s="858"/>
      <c r="J21" s="858"/>
      <c r="K21" s="858"/>
      <c r="L21" s="610" t="s">
        <v>252</v>
      </c>
      <c r="M21" s="858" t="s">
        <v>236</v>
      </c>
      <c r="N21" s="858"/>
      <c r="O21" s="854" t="s">
        <v>237</v>
      </c>
      <c r="P21" s="855"/>
      <c r="Q21" s="856"/>
      <c r="S21" s="195">
        <f>SUM(S14:S20)</f>
        <v>1</v>
      </c>
      <c r="T21" s="619"/>
      <c r="U21" s="619"/>
      <c r="V21" s="619"/>
      <c r="W21" s="619"/>
      <c r="X21" s="160">
        <f>X14*T14</f>
        <v>0</v>
      </c>
      <c r="Y21" s="619"/>
    </row>
    <row r="22" spans="2:25" ht="42" customHeight="1">
      <c r="B22" s="777" t="s">
        <v>127</v>
      </c>
      <c r="C22" s="778"/>
      <c r="D22" s="778"/>
      <c r="E22" s="997">
        <f>IF(K14=0%,0,(IF(K14&lt;75%,1,2)))</f>
        <v>0</v>
      </c>
      <c r="F22" s="998"/>
      <c r="G22" s="816" t="s">
        <v>492</v>
      </c>
      <c r="H22" s="817"/>
      <c r="I22" s="817"/>
      <c r="J22" s="817"/>
      <c r="K22" s="1044"/>
      <c r="L22" s="1078" t="s">
        <v>493</v>
      </c>
      <c r="M22" s="816" t="s">
        <v>494</v>
      </c>
      <c r="N22" s="1044"/>
      <c r="O22" s="816" t="s">
        <v>495</v>
      </c>
      <c r="P22" s="1027"/>
      <c r="Q22" s="1028"/>
      <c r="S22" s="9"/>
      <c r="T22" s="151"/>
      <c r="U22" s="151"/>
      <c r="V22" s="151"/>
      <c r="W22" s="151"/>
    </row>
    <row r="23" spans="2:25" ht="42" customHeight="1">
      <c r="B23" s="779"/>
      <c r="C23" s="780"/>
      <c r="D23" s="780"/>
      <c r="E23" s="1005"/>
      <c r="F23" s="1006"/>
      <c r="G23" s="819"/>
      <c r="H23" s="820"/>
      <c r="I23" s="820"/>
      <c r="J23" s="820"/>
      <c r="K23" s="1045"/>
      <c r="L23" s="1079"/>
      <c r="M23" s="819"/>
      <c r="N23" s="1045"/>
      <c r="O23" s="938"/>
      <c r="P23" s="936"/>
      <c r="Q23" s="937"/>
      <c r="S23" s="9"/>
      <c r="T23" s="151"/>
      <c r="U23" s="151"/>
      <c r="V23" s="151"/>
      <c r="W23" s="151"/>
    </row>
    <row r="24" spans="2:25" ht="42" customHeight="1">
      <c r="B24" s="779"/>
      <c r="C24" s="780"/>
      <c r="D24" s="780"/>
      <c r="E24" s="1005"/>
      <c r="F24" s="1006"/>
      <c r="G24" s="819"/>
      <c r="H24" s="820"/>
      <c r="I24" s="820"/>
      <c r="J24" s="820"/>
      <c r="K24" s="1045"/>
      <c r="L24" s="1079"/>
      <c r="M24" s="819"/>
      <c r="N24" s="1045"/>
      <c r="O24" s="938"/>
      <c r="P24" s="936"/>
      <c r="Q24" s="937"/>
      <c r="S24" s="9"/>
      <c r="T24" s="151"/>
      <c r="U24" s="151"/>
      <c r="V24" s="151"/>
      <c r="W24" s="151"/>
    </row>
    <row r="25" spans="2:25" ht="42" customHeight="1">
      <c r="B25" s="999"/>
      <c r="C25" s="1000"/>
      <c r="D25" s="1000"/>
      <c r="E25" s="1005"/>
      <c r="F25" s="1006"/>
      <c r="G25" s="819"/>
      <c r="H25" s="820"/>
      <c r="I25" s="820"/>
      <c r="J25" s="820"/>
      <c r="K25" s="1045"/>
      <c r="L25" s="1079"/>
      <c r="M25" s="819"/>
      <c r="N25" s="1045"/>
      <c r="O25" s="938"/>
      <c r="P25" s="936"/>
      <c r="Q25" s="937"/>
      <c r="S25" s="9"/>
      <c r="T25" s="151"/>
      <c r="U25" s="151"/>
      <c r="V25" s="151"/>
      <c r="W25" s="151"/>
    </row>
    <row r="26" spans="2:25" ht="42" customHeight="1" thickBot="1">
      <c r="B26" s="1001"/>
      <c r="C26" s="1002"/>
      <c r="D26" s="1002"/>
      <c r="E26" s="1007"/>
      <c r="F26" s="1008"/>
      <c r="G26" s="822"/>
      <c r="H26" s="823"/>
      <c r="I26" s="823"/>
      <c r="J26" s="823"/>
      <c r="K26" s="1046"/>
      <c r="L26" s="1080"/>
      <c r="M26" s="822"/>
      <c r="N26" s="1046"/>
      <c r="O26" s="939"/>
      <c r="P26" s="940"/>
      <c r="Q26" s="941"/>
    </row>
    <row r="27" spans="2:25" s="150" customFormat="1" ht="18.95" customHeight="1" thickBot="1">
      <c r="B27" s="176"/>
      <c r="C27" s="176"/>
      <c r="D27" s="176"/>
      <c r="E27" s="176"/>
      <c r="G27" s="176"/>
      <c r="H27" s="176"/>
      <c r="I27" s="176"/>
      <c r="J27" s="176"/>
      <c r="K27" s="177"/>
      <c r="L27" s="176"/>
      <c r="M27" s="176"/>
      <c r="N27" s="176"/>
      <c r="O27" s="176"/>
      <c r="P27" s="176"/>
      <c r="Q27" s="176"/>
      <c r="R27" s="151"/>
    </row>
    <row r="28" spans="2:25" ht="30" customHeight="1">
      <c r="B28" s="950" t="s">
        <v>496</v>
      </c>
      <c r="C28" s="951"/>
      <c r="D28" s="951"/>
      <c r="E28" s="952"/>
      <c r="F28" s="952"/>
      <c r="G28" s="952"/>
      <c r="H28" s="952"/>
      <c r="I28" s="952"/>
      <c r="J28" s="952"/>
      <c r="K28" s="952"/>
      <c r="L28" s="952"/>
      <c r="M28" s="952"/>
      <c r="N28" s="952"/>
      <c r="O28" s="49" t="s">
        <v>215</v>
      </c>
      <c r="P28" s="845" t="s">
        <v>216</v>
      </c>
      <c r="Q28" s="846"/>
      <c r="R28" s="984"/>
      <c r="S28" s="1010" t="s">
        <v>177</v>
      </c>
      <c r="T28" s="1016" t="s">
        <v>178</v>
      </c>
      <c r="U28" s="1016"/>
      <c r="V28" s="1077" t="s">
        <v>179</v>
      </c>
      <c r="W28" s="1077"/>
      <c r="X28" s="1077"/>
      <c r="Y28" s="1077"/>
    </row>
    <row r="29" spans="2:25" ht="23.1" customHeight="1">
      <c r="B29" s="953"/>
      <c r="C29" s="954"/>
      <c r="D29" s="954"/>
      <c r="E29" s="955"/>
      <c r="F29" s="955"/>
      <c r="G29" s="955"/>
      <c r="H29" s="955"/>
      <c r="I29" s="955"/>
      <c r="J29" s="955"/>
      <c r="K29" s="955"/>
      <c r="L29" s="955"/>
      <c r="M29" s="955"/>
      <c r="N29" s="955"/>
      <c r="O29" s="48">
        <f>P29*4</f>
        <v>0</v>
      </c>
      <c r="P29" s="1075">
        <f>X31</f>
        <v>0</v>
      </c>
      <c r="Q29" s="1076"/>
      <c r="R29" s="984"/>
      <c r="S29" s="1010"/>
      <c r="T29" s="1016"/>
      <c r="U29" s="1016"/>
      <c r="V29" s="1077"/>
      <c r="W29" s="1077"/>
      <c r="X29" s="1077"/>
      <c r="Y29" s="1077"/>
    </row>
    <row r="30" spans="2:25" ht="26.1" customHeight="1">
      <c r="B30" s="806" t="s">
        <v>217</v>
      </c>
      <c r="C30" s="807"/>
      <c r="D30" s="807"/>
      <c r="E30" s="808"/>
      <c r="F30" s="808"/>
      <c r="G30" s="808" t="s">
        <v>218</v>
      </c>
      <c r="H30" s="808"/>
      <c r="I30" s="808"/>
      <c r="J30" s="808"/>
      <c r="K30" s="808"/>
      <c r="L30" s="808" t="s">
        <v>219</v>
      </c>
      <c r="M30" s="808"/>
      <c r="N30" s="808" t="s">
        <v>220</v>
      </c>
      <c r="O30" s="808"/>
      <c r="P30" s="850"/>
      <c r="Q30" s="867"/>
      <c r="R30" s="984"/>
      <c r="S30" s="1010"/>
      <c r="T30" s="1016"/>
      <c r="U30" s="1016"/>
      <c r="V30" s="1077"/>
      <c r="W30" s="1077"/>
      <c r="X30" s="1077"/>
      <c r="Y30" s="1077"/>
    </row>
    <row r="31" spans="2:25" ht="84.95" customHeight="1">
      <c r="B31" s="742" t="s">
        <v>497</v>
      </c>
      <c r="C31" s="743"/>
      <c r="D31" s="743"/>
      <c r="E31" s="863"/>
      <c r="F31" s="864"/>
      <c r="G31" s="754" t="s">
        <v>228</v>
      </c>
      <c r="H31" s="755"/>
      <c r="I31" s="755"/>
      <c r="J31" s="139" t="s">
        <v>224</v>
      </c>
      <c r="K31" s="226">
        <f>VLOOKUP(G31,Referencia!AQ75:AR79,2)</f>
        <v>0</v>
      </c>
      <c r="L31" s="935"/>
      <c r="M31" s="935"/>
      <c r="N31" s="834" t="s">
        <v>498</v>
      </c>
      <c r="O31" s="835"/>
      <c r="P31" s="835"/>
      <c r="Q31" s="836"/>
      <c r="R31" s="664"/>
      <c r="S31" s="671">
        <v>0.3</v>
      </c>
      <c r="T31" s="901">
        <v>4</v>
      </c>
      <c r="U31" s="672">
        <f>T31*S31</f>
        <v>1.2</v>
      </c>
      <c r="V31" s="902">
        <f>SUM(W31:W34)</f>
        <v>0</v>
      </c>
      <c r="W31" s="673">
        <f>U31*K31</f>
        <v>0</v>
      </c>
      <c r="X31" s="800">
        <f>SUM(Y31:Y34)</f>
        <v>0</v>
      </c>
      <c r="Y31" s="166">
        <f>K31*S31</f>
        <v>0</v>
      </c>
    </row>
    <row r="32" spans="2:25" ht="84.95" customHeight="1">
      <c r="B32" s="742" t="s">
        <v>499</v>
      </c>
      <c r="C32" s="743"/>
      <c r="D32" s="743"/>
      <c r="E32" s="863"/>
      <c r="F32" s="864"/>
      <c r="G32" s="754" t="s">
        <v>228</v>
      </c>
      <c r="H32" s="755"/>
      <c r="I32" s="755"/>
      <c r="J32" s="139" t="s">
        <v>224</v>
      </c>
      <c r="K32" s="226">
        <f>VLOOKUP(G32,Referencia!AQ85:AR89,2)</f>
        <v>0</v>
      </c>
      <c r="L32" s="784"/>
      <c r="M32" s="784"/>
      <c r="N32" s="837"/>
      <c r="O32" s="838"/>
      <c r="P32" s="838"/>
      <c r="Q32" s="839"/>
      <c r="R32" s="664"/>
      <c r="S32" s="671">
        <v>0.25</v>
      </c>
      <c r="T32" s="901"/>
      <c r="U32" s="672">
        <f>T31*S32</f>
        <v>1</v>
      </c>
      <c r="V32" s="902"/>
      <c r="W32" s="673">
        <f>K32*U32</f>
        <v>0</v>
      </c>
      <c r="X32" s="800"/>
      <c r="Y32" s="166">
        <f>K32*S32</f>
        <v>0</v>
      </c>
    </row>
    <row r="33" spans="2:25" ht="84.95" customHeight="1">
      <c r="B33" s="742" t="s">
        <v>500</v>
      </c>
      <c r="C33" s="743"/>
      <c r="D33" s="743"/>
      <c r="E33" s="746" t="s">
        <v>222</v>
      </c>
      <c r="F33" s="747"/>
      <c r="G33" s="754" t="s">
        <v>228</v>
      </c>
      <c r="H33" s="755"/>
      <c r="I33" s="755"/>
      <c r="J33" s="139" t="s">
        <v>224</v>
      </c>
      <c r="K33" s="226">
        <f>VLOOKUP(G33,Referencia!AQ95:AR99,2)</f>
        <v>0</v>
      </c>
      <c r="L33" s="784"/>
      <c r="M33" s="784"/>
      <c r="N33" s="837"/>
      <c r="O33" s="838"/>
      <c r="P33" s="838"/>
      <c r="Q33" s="839"/>
      <c r="R33" s="664"/>
      <c r="S33" s="671">
        <v>0.25</v>
      </c>
      <c r="T33" s="901"/>
      <c r="U33" s="672">
        <f>T31*S33</f>
        <v>1</v>
      </c>
      <c r="V33" s="902"/>
      <c r="W33" s="673">
        <f>K33*U33</f>
        <v>0</v>
      </c>
      <c r="X33" s="800"/>
      <c r="Y33" s="166">
        <f>K33*S33</f>
        <v>0</v>
      </c>
    </row>
    <row r="34" spans="2:25" ht="84.95" customHeight="1">
      <c r="B34" s="742" t="s">
        <v>501</v>
      </c>
      <c r="C34" s="743"/>
      <c r="D34" s="743"/>
      <c r="E34" s="863"/>
      <c r="F34" s="864"/>
      <c r="G34" s="754" t="s">
        <v>228</v>
      </c>
      <c r="H34" s="755"/>
      <c r="I34" s="755"/>
      <c r="J34" s="139" t="s">
        <v>224</v>
      </c>
      <c r="K34" s="226">
        <f>VLOOKUP(G34,Referencia!AQ105:AR109,2)</f>
        <v>0</v>
      </c>
      <c r="L34" s="934"/>
      <c r="M34" s="934"/>
      <c r="N34" s="840"/>
      <c r="O34" s="841"/>
      <c r="P34" s="841"/>
      <c r="Q34" s="842"/>
      <c r="R34" s="664"/>
      <c r="S34" s="671">
        <v>0.2</v>
      </c>
      <c r="T34" s="901"/>
      <c r="U34" s="672">
        <f>T31*S34</f>
        <v>0.8</v>
      </c>
      <c r="V34" s="902"/>
      <c r="W34" s="673">
        <f>K34*U34</f>
        <v>0</v>
      </c>
      <c r="X34" s="800"/>
      <c r="Y34" s="166">
        <f>K34*S34</f>
        <v>0</v>
      </c>
    </row>
    <row r="35" spans="2:25" ht="18.95" customHeight="1">
      <c r="B35" s="781" t="s">
        <v>234</v>
      </c>
      <c r="C35" s="782"/>
      <c r="D35" s="782"/>
      <c r="E35" s="782"/>
      <c r="F35" s="783"/>
      <c r="G35" s="858" t="s">
        <v>235</v>
      </c>
      <c r="H35" s="858"/>
      <c r="I35" s="858"/>
      <c r="J35" s="858"/>
      <c r="K35" s="858"/>
      <c r="L35" s="610" t="s">
        <v>252</v>
      </c>
      <c r="M35" s="858" t="s">
        <v>236</v>
      </c>
      <c r="N35" s="858"/>
      <c r="O35" s="854" t="s">
        <v>237</v>
      </c>
      <c r="P35" s="855"/>
      <c r="Q35" s="856"/>
      <c r="S35" s="195">
        <f>SUM(S31:S34)</f>
        <v>1</v>
      </c>
      <c r="T35" s="160"/>
      <c r="U35" s="160"/>
      <c r="V35" s="160"/>
      <c r="W35" s="160"/>
      <c r="X35" s="160">
        <f>X31*T31</f>
        <v>0</v>
      </c>
      <c r="Y35" s="619"/>
    </row>
    <row r="36" spans="2:25" ht="36" customHeight="1">
      <c r="B36" s="814" t="s">
        <v>502</v>
      </c>
      <c r="C36" s="815"/>
      <c r="D36" s="815"/>
      <c r="E36" s="748">
        <f>IF(K33=0%,0,(IF(K33&lt;75%,1,2)))</f>
        <v>0</v>
      </c>
      <c r="F36" s="749"/>
      <c r="G36" s="811" t="s">
        <v>503</v>
      </c>
      <c r="H36" s="812"/>
      <c r="I36" s="812"/>
      <c r="J36" s="812"/>
      <c r="K36" s="813"/>
      <c r="L36" s="766" t="s">
        <v>504</v>
      </c>
      <c r="M36" s="811" t="s">
        <v>505</v>
      </c>
      <c r="N36" s="813"/>
      <c r="O36" s="816" t="s">
        <v>506</v>
      </c>
      <c r="P36" s="1027"/>
      <c r="Q36" s="1028"/>
      <c r="S36" s="9"/>
    </row>
    <row r="37" spans="2:25" ht="36" customHeight="1">
      <c r="B37" s="777" t="s">
        <v>507</v>
      </c>
      <c r="C37" s="778"/>
      <c r="D37" s="778"/>
      <c r="E37" s="748">
        <f>IF(K33=0%,0,(IF(K33&lt;75%,1,2)))</f>
        <v>0</v>
      </c>
      <c r="F37" s="749"/>
      <c r="G37" s="760"/>
      <c r="H37" s="761"/>
      <c r="I37" s="761"/>
      <c r="J37" s="761"/>
      <c r="K37" s="762"/>
      <c r="L37" s="767"/>
      <c r="M37" s="760"/>
      <c r="N37" s="762"/>
      <c r="O37" s="938"/>
      <c r="P37" s="936"/>
      <c r="Q37" s="937"/>
      <c r="S37" s="9"/>
    </row>
    <row r="38" spans="2:25" ht="36" customHeight="1">
      <c r="B38" s="999"/>
      <c r="C38" s="1000"/>
      <c r="D38" s="1000"/>
      <c r="E38" s="758"/>
      <c r="F38" s="759"/>
      <c r="G38" s="760"/>
      <c r="H38" s="761"/>
      <c r="I38" s="761"/>
      <c r="J38" s="761"/>
      <c r="K38" s="762"/>
      <c r="L38" s="767"/>
      <c r="M38" s="760"/>
      <c r="N38" s="762"/>
      <c r="O38" s="938"/>
      <c r="P38" s="936"/>
      <c r="Q38" s="937"/>
      <c r="S38" s="9"/>
    </row>
    <row r="39" spans="2:25" ht="36" customHeight="1">
      <c r="B39" s="999"/>
      <c r="C39" s="1000"/>
      <c r="D39" s="1000"/>
      <c r="E39" s="758"/>
      <c r="F39" s="759"/>
      <c r="G39" s="760"/>
      <c r="H39" s="761"/>
      <c r="I39" s="761"/>
      <c r="J39" s="761"/>
      <c r="K39" s="762"/>
      <c r="L39" s="767"/>
      <c r="M39" s="760"/>
      <c r="N39" s="762"/>
      <c r="O39" s="938"/>
      <c r="P39" s="936"/>
      <c r="Q39" s="937"/>
      <c r="S39" s="9"/>
    </row>
    <row r="40" spans="2:25" ht="36" customHeight="1" thickBot="1">
      <c r="B40" s="1001"/>
      <c r="C40" s="1002"/>
      <c r="D40" s="1002"/>
      <c r="E40" s="756"/>
      <c r="F40" s="757"/>
      <c r="G40" s="763"/>
      <c r="H40" s="764"/>
      <c r="I40" s="764"/>
      <c r="J40" s="764"/>
      <c r="K40" s="765"/>
      <c r="L40" s="768"/>
      <c r="M40" s="763"/>
      <c r="N40" s="765"/>
      <c r="O40" s="939"/>
      <c r="P40" s="940"/>
      <c r="Q40" s="941"/>
    </row>
    <row r="41" spans="2:25" s="150" customFormat="1" ht="18.95" customHeight="1" thickBot="1">
      <c r="B41" s="176"/>
      <c r="C41" s="176"/>
      <c r="D41" s="176"/>
      <c r="E41" s="176"/>
      <c r="G41" s="176"/>
      <c r="H41" s="176"/>
      <c r="I41" s="176"/>
      <c r="J41" s="176"/>
      <c r="K41" s="177"/>
      <c r="L41" s="176"/>
      <c r="M41" s="176"/>
      <c r="N41" s="176"/>
      <c r="O41" s="176"/>
      <c r="P41" s="176"/>
      <c r="Q41" s="176"/>
      <c r="R41" s="151"/>
    </row>
    <row r="42" spans="2:25" ht="31.5">
      <c r="B42" s="950" t="s">
        <v>508</v>
      </c>
      <c r="C42" s="951"/>
      <c r="D42" s="951"/>
      <c r="E42" s="952"/>
      <c r="F42" s="952"/>
      <c r="G42" s="952"/>
      <c r="H42" s="952"/>
      <c r="I42" s="952"/>
      <c r="J42" s="952"/>
      <c r="K42" s="952"/>
      <c r="L42" s="952"/>
      <c r="M42" s="952"/>
      <c r="N42" s="952"/>
      <c r="O42" s="49" t="s">
        <v>215</v>
      </c>
      <c r="P42" s="845" t="s">
        <v>216</v>
      </c>
      <c r="Q42" s="846"/>
      <c r="R42" s="984"/>
      <c r="S42" s="1010" t="s">
        <v>177</v>
      </c>
      <c r="T42" s="1016" t="s">
        <v>178</v>
      </c>
      <c r="U42" s="1016"/>
      <c r="V42" s="1077" t="s">
        <v>179</v>
      </c>
      <c r="W42" s="1077"/>
      <c r="X42" s="1077"/>
      <c r="Y42" s="1077"/>
    </row>
    <row r="43" spans="2:25" ht="21.95" customHeight="1">
      <c r="B43" s="953"/>
      <c r="C43" s="954"/>
      <c r="D43" s="954"/>
      <c r="E43" s="955"/>
      <c r="F43" s="955"/>
      <c r="G43" s="955"/>
      <c r="H43" s="955"/>
      <c r="I43" s="955"/>
      <c r="J43" s="955"/>
      <c r="K43" s="955"/>
      <c r="L43" s="955"/>
      <c r="M43" s="955"/>
      <c r="N43" s="955"/>
      <c r="O43" s="48">
        <f>P43*4</f>
        <v>0</v>
      </c>
      <c r="P43" s="1075">
        <f>X45</f>
        <v>0</v>
      </c>
      <c r="Q43" s="1076"/>
      <c r="R43" s="984"/>
      <c r="S43" s="1010"/>
      <c r="T43" s="1016"/>
      <c r="U43" s="1016"/>
      <c r="V43" s="1077"/>
      <c r="W43" s="1077"/>
      <c r="X43" s="1077"/>
      <c r="Y43" s="1077"/>
    </row>
    <row r="44" spans="2:25" ht="27" customHeight="1">
      <c r="B44" s="806" t="s">
        <v>217</v>
      </c>
      <c r="C44" s="807"/>
      <c r="D44" s="807"/>
      <c r="E44" s="808"/>
      <c r="F44" s="808"/>
      <c r="G44" s="808" t="s">
        <v>218</v>
      </c>
      <c r="H44" s="808"/>
      <c r="I44" s="808"/>
      <c r="J44" s="808"/>
      <c r="K44" s="808"/>
      <c r="L44" s="808" t="s">
        <v>219</v>
      </c>
      <c r="M44" s="808"/>
      <c r="N44" s="808" t="s">
        <v>220</v>
      </c>
      <c r="O44" s="808"/>
      <c r="P44" s="850"/>
      <c r="Q44" s="867"/>
      <c r="R44" s="984"/>
      <c r="S44" s="1010"/>
      <c r="T44" s="1016"/>
      <c r="U44" s="1016"/>
      <c r="V44" s="1077"/>
      <c r="W44" s="1077"/>
      <c r="X44" s="1077"/>
      <c r="Y44" s="1077"/>
    </row>
    <row r="45" spans="2:25" ht="84.95" customHeight="1">
      <c r="B45" s="742" t="s">
        <v>509</v>
      </c>
      <c r="C45" s="743"/>
      <c r="D45" s="743"/>
      <c r="E45" s="863"/>
      <c r="F45" s="864"/>
      <c r="G45" s="754" t="s">
        <v>228</v>
      </c>
      <c r="H45" s="755"/>
      <c r="I45" s="755"/>
      <c r="J45" s="139" t="s">
        <v>224</v>
      </c>
      <c r="K45" s="226">
        <f>VLOOKUP(G45,Referencia!AQ115:AR119,2)</f>
        <v>0</v>
      </c>
      <c r="L45" s="935"/>
      <c r="M45" s="935"/>
      <c r="N45" s="834" t="s">
        <v>510</v>
      </c>
      <c r="O45" s="835"/>
      <c r="P45" s="835"/>
      <c r="Q45" s="836"/>
      <c r="R45" s="664"/>
      <c r="S45" s="671">
        <v>0.2</v>
      </c>
      <c r="T45" s="901">
        <v>4</v>
      </c>
      <c r="U45" s="672">
        <f>T45*S45</f>
        <v>0.8</v>
      </c>
      <c r="V45" s="902">
        <f>SUM(W45:W48)</f>
        <v>0</v>
      </c>
      <c r="W45" s="673">
        <f>U45*K45</f>
        <v>0</v>
      </c>
      <c r="X45" s="800">
        <f>SUM(Y45:Y48)</f>
        <v>0</v>
      </c>
      <c r="Y45" s="166">
        <f>K45*S45</f>
        <v>0</v>
      </c>
    </row>
    <row r="46" spans="2:25" ht="84.95" customHeight="1">
      <c r="B46" s="742" t="s">
        <v>511</v>
      </c>
      <c r="C46" s="743"/>
      <c r="D46" s="743"/>
      <c r="E46" s="863"/>
      <c r="F46" s="864"/>
      <c r="G46" s="754" t="s">
        <v>228</v>
      </c>
      <c r="H46" s="755"/>
      <c r="I46" s="755"/>
      <c r="J46" s="139" t="s">
        <v>224</v>
      </c>
      <c r="K46" s="226">
        <f>VLOOKUP(G46,Referencia!AQ125:AR129,2)</f>
        <v>0</v>
      </c>
      <c r="L46" s="784"/>
      <c r="M46" s="784"/>
      <c r="N46" s="837"/>
      <c r="O46" s="838"/>
      <c r="P46" s="838"/>
      <c r="Q46" s="839"/>
      <c r="R46" s="664"/>
      <c r="S46" s="671">
        <v>0.2</v>
      </c>
      <c r="T46" s="901"/>
      <c r="U46" s="672">
        <f>T45*S46</f>
        <v>0.8</v>
      </c>
      <c r="V46" s="902"/>
      <c r="W46" s="673">
        <f>K46*U46</f>
        <v>0</v>
      </c>
      <c r="X46" s="800"/>
      <c r="Y46" s="166">
        <f>K46*S46</f>
        <v>0</v>
      </c>
    </row>
    <row r="47" spans="2:25" ht="84.95" customHeight="1">
      <c r="B47" s="742" t="s">
        <v>512</v>
      </c>
      <c r="C47" s="743"/>
      <c r="D47" s="743"/>
      <c r="E47" s="863"/>
      <c r="F47" s="864"/>
      <c r="G47" s="754" t="s">
        <v>228</v>
      </c>
      <c r="H47" s="755"/>
      <c r="I47" s="755"/>
      <c r="J47" s="139" t="s">
        <v>224</v>
      </c>
      <c r="K47" s="226">
        <f>VLOOKUP(G47,Referencia!AQ135:AR139,2)</f>
        <v>0</v>
      </c>
      <c r="L47" s="784"/>
      <c r="M47" s="784"/>
      <c r="N47" s="837"/>
      <c r="O47" s="838"/>
      <c r="P47" s="838"/>
      <c r="Q47" s="839"/>
      <c r="R47" s="664"/>
      <c r="S47" s="671">
        <v>0.4</v>
      </c>
      <c r="T47" s="901"/>
      <c r="U47" s="672">
        <f>T45*S47</f>
        <v>1.6</v>
      </c>
      <c r="V47" s="902"/>
      <c r="W47" s="673">
        <f>K47*U47</f>
        <v>0</v>
      </c>
      <c r="X47" s="800"/>
      <c r="Y47" s="166">
        <f>K47*S47</f>
        <v>0</v>
      </c>
    </row>
    <row r="48" spans="2:25" ht="84.95" customHeight="1">
      <c r="B48" s="742" t="s">
        <v>513</v>
      </c>
      <c r="C48" s="743"/>
      <c r="D48" s="743"/>
      <c r="E48" s="863"/>
      <c r="F48" s="864"/>
      <c r="G48" s="754" t="s">
        <v>228</v>
      </c>
      <c r="H48" s="755"/>
      <c r="I48" s="755"/>
      <c r="J48" s="139" t="s">
        <v>224</v>
      </c>
      <c r="K48" s="226">
        <f>VLOOKUP(G48,Referencia!AQ145:AR149,2)</f>
        <v>0</v>
      </c>
      <c r="L48" s="934"/>
      <c r="M48" s="934"/>
      <c r="N48" s="840"/>
      <c r="O48" s="841"/>
      <c r="P48" s="841"/>
      <c r="Q48" s="842"/>
      <c r="S48" s="671">
        <v>0.2</v>
      </c>
      <c r="T48" s="901"/>
      <c r="U48" s="672">
        <f>T45*S48</f>
        <v>0.8</v>
      </c>
      <c r="V48" s="902"/>
      <c r="W48" s="673">
        <f>K48*U48</f>
        <v>0</v>
      </c>
      <c r="X48" s="800"/>
      <c r="Y48" s="166">
        <f>K48*S48</f>
        <v>0</v>
      </c>
    </row>
    <row r="49" spans="2:25" ht="18.95" customHeight="1">
      <c r="B49" s="781" t="s">
        <v>234</v>
      </c>
      <c r="C49" s="782"/>
      <c r="D49" s="782"/>
      <c r="E49" s="782"/>
      <c r="F49" s="783"/>
      <c r="G49" s="858" t="s">
        <v>235</v>
      </c>
      <c r="H49" s="858"/>
      <c r="I49" s="858"/>
      <c r="J49" s="858"/>
      <c r="K49" s="858"/>
      <c r="L49" s="610" t="s">
        <v>252</v>
      </c>
      <c r="M49" s="858" t="s">
        <v>236</v>
      </c>
      <c r="N49" s="858"/>
      <c r="O49" s="854" t="s">
        <v>237</v>
      </c>
      <c r="P49" s="855"/>
      <c r="Q49" s="856"/>
      <c r="S49" s="195">
        <f>SUM(S45:S48)</f>
        <v>1</v>
      </c>
      <c r="T49" s="160"/>
      <c r="U49" s="160"/>
      <c r="V49" s="160"/>
      <c r="W49" s="160"/>
      <c r="X49" s="160">
        <f>X45*T45</f>
        <v>0</v>
      </c>
      <c r="Y49" s="619"/>
    </row>
    <row r="50" spans="2:25" ht="42" customHeight="1">
      <c r="B50" s="777" t="s">
        <v>514</v>
      </c>
      <c r="C50" s="778"/>
      <c r="D50" s="778"/>
      <c r="E50" s="748">
        <f>IF(K45=0%,0,(IF(K45&lt;75%,1,2)))</f>
        <v>0</v>
      </c>
      <c r="F50" s="749"/>
      <c r="G50" s="811" t="s">
        <v>515</v>
      </c>
      <c r="H50" s="812"/>
      <c r="I50" s="812"/>
      <c r="J50" s="812"/>
      <c r="K50" s="813"/>
      <c r="L50" s="766" t="s">
        <v>516</v>
      </c>
      <c r="M50" s="811" t="s">
        <v>517</v>
      </c>
      <c r="N50" s="813"/>
      <c r="O50" s="816" t="s">
        <v>518</v>
      </c>
      <c r="P50" s="1027"/>
      <c r="Q50" s="1028"/>
      <c r="S50" s="9"/>
    </row>
    <row r="51" spans="2:25" ht="42" customHeight="1">
      <c r="B51" s="777" t="s">
        <v>519</v>
      </c>
      <c r="C51" s="778"/>
      <c r="D51" s="778"/>
      <c r="E51" s="748">
        <f>IF(K47=0%,0,(IF(K47&lt;75%,1,2)))</f>
        <v>0</v>
      </c>
      <c r="F51" s="749"/>
      <c r="G51" s="760"/>
      <c r="H51" s="761"/>
      <c r="I51" s="761"/>
      <c r="J51" s="761"/>
      <c r="K51" s="762"/>
      <c r="L51" s="767"/>
      <c r="M51" s="760"/>
      <c r="N51" s="762"/>
      <c r="O51" s="938"/>
      <c r="P51" s="936"/>
      <c r="Q51" s="937"/>
      <c r="S51" s="9"/>
    </row>
    <row r="52" spans="2:25" ht="42" customHeight="1">
      <c r="B52" s="999"/>
      <c r="C52" s="1000"/>
      <c r="D52" s="1000"/>
      <c r="E52" s="758"/>
      <c r="F52" s="759"/>
      <c r="G52" s="760"/>
      <c r="H52" s="761"/>
      <c r="I52" s="761"/>
      <c r="J52" s="761"/>
      <c r="K52" s="762"/>
      <c r="L52" s="767"/>
      <c r="M52" s="760"/>
      <c r="N52" s="762"/>
      <c r="O52" s="938"/>
      <c r="P52" s="936"/>
      <c r="Q52" s="937"/>
      <c r="S52" s="9"/>
    </row>
    <row r="53" spans="2:25" ht="42" customHeight="1">
      <c r="B53" s="999"/>
      <c r="C53" s="1000"/>
      <c r="D53" s="1000"/>
      <c r="E53" s="758"/>
      <c r="F53" s="759"/>
      <c r="G53" s="760"/>
      <c r="H53" s="761"/>
      <c r="I53" s="761"/>
      <c r="J53" s="761"/>
      <c r="K53" s="762"/>
      <c r="L53" s="767"/>
      <c r="M53" s="760"/>
      <c r="N53" s="762"/>
      <c r="O53" s="938"/>
      <c r="P53" s="936"/>
      <c r="Q53" s="937"/>
      <c r="S53" s="9"/>
    </row>
    <row r="54" spans="2:25" ht="42" customHeight="1" thickBot="1">
      <c r="B54" s="1001"/>
      <c r="C54" s="1002"/>
      <c r="D54" s="1002"/>
      <c r="E54" s="756"/>
      <c r="F54" s="757"/>
      <c r="G54" s="763"/>
      <c r="H54" s="764"/>
      <c r="I54" s="764"/>
      <c r="J54" s="764"/>
      <c r="K54" s="765"/>
      <c r="L54" s="768"/>
      <c r="M54" s="763"/>
      <c r="N54" s="765"/>
      <c r="O54" s="939"/>
      <c r="P54" s="940"/>
      <c r="Q54" s="941"/>
    </row>
    <row r="55" spans="2:25">
      <c r="R55" s="616"/>
    </row>
    <row r="56" spans="2:25" ht="15.75">
      <c r="R56" s="664"/>
    </row>
    <row r="57" spans="2:25" ht="15.75">
      <c r="R57" s="664"/>
    </row>
    <row r="58" spans="2:25" ht="15.75">
      <c r="R58" s="664"/>
    </row>
    <row r="59" spans="2:25" ht="15.75">
      <c r="R59" s="664"/>
    </row>
    <row r="99" spans="18:24">
      <c r="S99" s="150"/>
      <c r="T99" s="150"/>
      <c r="U99" s="150"/>
      <c r="V99" s="150"/>
      <c r="W99" s="150"/>
    </row>
    <row r="100" spans="18:24">
      <c r="S100" s="150"/>
      <c r="T100" s="150"/>
      <c r="U100" s="150"/>
      <c r="V100" s="150"/>
      <c r="W100" s="150"/>
    </row>
    <row r="101" spans="18:24">
      <c r="S101" s="150"/>
      <c r="T101" s="150"/>
      <c r="U101" s="150"/>
      <c r="V101" s="150"/>
      <c r="W101" s="150"/>
    </row>
    <row r="102" spans="18:24">
      <c r="S102" s="150"/>
      <c r="T102" s="150"/>
      <c r="U102" s="150"/>
      <c r="V102" s="150"/>
      <c r="W102" s="150"/>
    </row>
    <row r="103" spans="18:24">
      <c r="S103" s="150"/>
      <c r="T103" s="150"/>
      <c r="U103" s="150"/>
      <c r="V103" s="150"/>
      <c r="W103" s="150"/>
    </row>
    <row r="104" spans="18:24">
      <c r="S104" s="150"/>
      <c r="T104" s="150"/>
      <c r="U104" s="150"/>
      <c r="V104" s="150"/>
      <c r="W104" s="150"/>
    </row>
    <row r="105" spans="18:24">
      <c r="S105" s="150"/>
      <c r="T105" s="150"/>
      <c r="U105" s="150"/>
      <c r="V105" s="150"/>
      <c r="W105" s="150"/>
    </row>
    <row r="106" spans="18:24">
      <c r="S106" s="150"/>
      <c r="T106" s="150"/>
      <c r="U106" s="150"/>
      <c r="V106" s="150"/>
      <c r="W106" s="150"/>
    </row>
    <row r="107" spans="18:24">
      <c r="R107" s="150"/>
      <c r="S107" s="150"/>
      <c r="T107" s="150"/>
      <c r="U107" s="150"/>
      <c r="V107" s="150"/>
      <c r="W107" s="150"/>
      <c r="X107" s="150"/>
    </row>
    <row r="108" spans="18:24">
      <c r="R108" s="150"/>
      <c r="S108" s="150"/>
      <c r="T108" s="150"/>
      <c r="U108" s="150"/>
      <c r="V108" s="150"/>
      <c r="W108" s="150"/>
      <c r="X108" s="150"/>
    </row>
    <row r="109" spans="18:24">
      <c r="R109" s="150"/>
      <c r="S109" s="150"/>
      <c r="T109" s="150"/>
      <c r="U109" s="150"/>
      <c r="V109" s="150"/>
      <c r="W109" s="150"/>
      <c r="X109" s="150"/>
    </row>
    <row r="110" spans="18:24">
      <c r="R110" s="150"/>
      <c r="S110" s="150"/>
      <c r="T110" s="150"/>
      <c r="U110" s="150"/>
      <c r="V110" s="150"/>
      <c r="W110" s="150"/>
      <c r="X110" s="150"/>
    </row>
    <row r="111" spans="18:24">
      <c r="R111" s="150"/>
      <c r="S111" s="150"/>
      <c r="T111" s="150"/>
      <c r="U111" s="150"/>
      <c r="V111" s="150"/>
      <c r="W111" s="150"/>
      <c r="X111" s="150"/>
    </row>
    <row r="112" spans="18:24">
      <c r="R112" s="150"/>
      <c r="S112" s="150"/>
      <c r="T112" s="150"/>
      <c r="U112" s="150"/>
      <c r="V112" s="150"/>
      <c r="W112" s="150"/>
      <c r="X112" s="150"/>
    </row>
    <row r="113" spans="18:24">
      <c r="R113" s="150"/>
      <c r="S113" s="150"/>
      <c r="T113" s="150"/>
      <c r="U113" s="150"/>
      <c r="V113" s="150"/>
      <c r="W113" s="150"/>
      <c r="X113" s="150"/>
    </row>
    <row r="114" spans="18:24">
      <c r="R114" s="150"/>
      <c r="S114" s="150"/>
      <c r="T114" s="150"/>
      <c r="U114" s="150"/>
      <c r="V114" s="150"/>
      <c r="W114" s="150"/>
      <c r="X114" s="150"/>
    </row>
    <row r="115" spans="18:24">
      <c r="R115" s="150"/>
      <c r="S115" s="150"/>
      <c r="T115" s="150"/>
      <c r="U115" s="150"/>
      <c r="V115" s="150"/>
      <c r="W115" s="150"/>
      <c r="X115" s="150"/>
    </row>
    <row r="116" spans="18:24">
      <c r="R116" s="150"/>
      <c r="S116" s="150"/>
      <c r="T116" s="150"/>
      <c r="U116" s="150"/>
      <c r="V116" s="150"/>
      <c r="W116" s="150"/>
      <c r="X116" s="150"/>
    </row>
    <row r="117" spans="18:24">
      <c r="R117" s="150"/>
      <c r="S117" s="150"/>
      <c r="T117" s="150"/>
      <c r="U117" s="150"/>
      <c r="V117" s="150"/>
      <c r="W117" s="150"/>
      <c r="X117" s="150"/>
    </row>
    <row r="118" spans="18:24">
      <c r="R118" s="150"/>
      <c r="S118" s="150"/>
      <c r="T118" s="150"/>
      <c r="U118" s="150"/>
      <c r="V118" s="150"/>
      <c r="W118" s="150"/>
      <c r="X118" s="150"/>
    </row>
    <row r="119" spans="18:24" ht="15.75">
      <c r="R119" s="662"/>
      <c r="S119" s="662"/>
      <c r="T119" s="662"/>
      <c r="U119" s="662"/>
      <c r="V119" s="662"/>
      <c r="W119" s="662"/>
      <c r="X119" s="662"/>
    </row>
    <row r="120" spans="18:24" ht="15.75">
      <c r="R120" s="662"/>
      <c r="S120" s="681"/>
      <c r="T120" s="681"/>
      <c r="U120" s="681"/>
      <c r="V120" s="681"/>
      <c r="W120" s="681"/>
      <c r="X120" s="681"/>
    </row>
    <row r="121" spans="18:24">
      <c r="R121" s="150"/>
      <c r="S121" s="150"/>
      <c r="T121" s="150"/>
      <c r="U121" s="150"/>
      <c r="V121" s="150"/>
      <c r="W121" s="150"/>
      <c r="X121" s="150"/>
    </row>
    <row r="122" spans="18:24">
      <c r="R122" s="150"/>
      <c r="S122" s="150"/>
      <c r="T122" s="150"/>
      <c r="U122" s="150"/>
      <c r="V122" s="150"/>
      <c r="W122" s="150"/>
      <c r="X122" s="150"/>
    </row>
    <row r="123" spans="18:24">
      <c r="R123" s="150"/>
      <c r="S123" s="150"/>
      <c r="T123" s="150"/>
      <c r="U123" s="150"/>
      <c r="V123" s="150"/>
      <c r="W123" s="150"/>
      <c r="X123" s="150"/>
    </row>
    <row r="124" spans="18:24">
      <c r="R124" s="150"/>
      <c r="S124" s="150"/>
      <c r="T124" s="150"/>
      <c r="U124" s="150"/>
      <c r="V124" s="150"/>
      <c r="W124" s="150"/>
      <c r="X124" s="150"/>
    </row>
    <row r="125" spans="18:24">
      <c r="R125" s="150"/>
      <c r="S125" s="150"/>
      <c r="T125" s="150"/>
      <c r="U125" s="150"/>
      <c r="V125" s="150"/>
      <c r="W125" s="150"/>
      <c r="X125" s="150"/>
    </row>
    <row r="126" spans="18:24">
      <c r="R126" s="150"/>
      <c r="S126" s="150"/>
      <c r="T126" s="150"/>
      <c r="U126" s="150"/>
      <c r="V126" s="150"/>
      <c r="W126" s="150"/>
      <c r="X126" s="150"/>
    </row>
    <row r="127" spans="18:24">
      <c r="R127" s="150"/>
      <c r="S127" s="150"/>
      <c r="T127" s="150"/>
      <c r="U127" s="150"/>
      <c r="V127" s="150"/>
      <c r="W127" s="150"/>
      <c r="X127" s="150"/>
    </row>
    <row r="128" spans="18:24">
      <c r="R128" s="150"/>
      <c r="S128" s="150"/>
      <c r="T128" s="150"/>
      <c r="U128" s="150"/>
      <c r="V128" s="150"/>
      <c r="W128" s="150"/>
      <c r="X128" s="150"/>
    </row>
    <row r="129" spans="18:24">
      <c r="R129" s="150"/>
      <c r="S129" s="150"/>
      <c r="T129" s="150"/>
      <c r="U129" s="150"/>
      <c r="V129" s="150"/>
      <c r="W129" s="150"/>
      <c r="X129" s="150"/>
    </row>
    <row r="130" spans="18:24">
      <c r="R130" s="150"/>
      <c r="S130" s="150"/>
      <c r="T130" s="150"/>
      <c r="U130" s="150"/>
      <c r="V130" s="150"/>
      <c r="W130" s="150"/>
      <c r="X130" s="150"/>
    </row>
    <row r="131" spans="18:24">
      <c r="R131" s="150"/>
      <c r="S131" s="150"/>
      <c r="T131" s="150"/>
      <c r="U131" s="150"/>
      <c r="V131" s="150"/>
      <c r="W131" s="150"/>
      <c r="X131" s="150"/>
    </row>
    <row r="132" spans="18:24">
      <c r="R132" s="150"/>
      <c r="S132" s="150"/>
      <c r="T132" s="150"/>
      <c r="U132" s="150"/>
      <c r="V132" s="150"/>
      <c r="W132" s="150"/>
      <c r="X132" s="150"/>
    </row>
    <row r="133" spans="18:24">
      <c r="R133" s="150"/>
      <c r="S133" s="150"/>
      <c r="T133" s="150"/>
      <c r="U133" s="150"/>
      <c r="V133" s="150"/>
      <c r="W133" s="150"/>
      <c r="X133" s="150"/>
    </row>
  </sheetData>
  <sheetProtection password="CAAD" sheet="1" objects="1" scenarios="1" formatRows="0"/>
  <mergeCells count="171">
    <mergeCell ref="B2:B10"/>
    <mergeCell ref="B32:D32"/>
    <mergeCell ref="B33:D33"/>
    <mergeCell ref="B34:D34"/>
    <mergeCell ref="B45:D45"/>
    <mergeCell ref="B46:D46"/>
    <mergeCell ref="B47:D47"/>
    <mergeCell ref="B48:D48"/>
    <mergeCell ref="E14:F14"/>
    <mergeCell ref="E15:F15"/>
    <mergeCell ref="E16:F16"/>
    <mergeCell ref="E17:F17"/>
    <mergeCell ref="E18:F18"/>
    <mergeCell ref="E19:F19"/>
    <mergeCell ref="E20:F20"/>
    <mergeCell ref="E31:F31"/>
    <mergeCell ref="E32:F32"/>
    <mergeCell ref="E33:F33"/>
    <mergeCell ref="E34:F34"/>
    <mergeCell ref="E45:F45"/>
    <mergeCell ref="E46:F46"/>
    <mergeCell ref="E47:F47"/>
    <mergeCell ref="E48:F48"/>
    <mergeCell ref="B1:Q1"/>
    <mergeCell ref="B13:F13"/>
    <mergeCell ref="N13:Q13"/>
    <mergeCell ref="L15:M15"/>
    <mergeCell ref="L16:M16"/>
    <mergeCell ref="G22:K26"/>
    <mergeCell ref="M36:N40"/>
    <mergeCell ref="L36:L40"/>
    <mergeCell ref="G14:I14"/>
    <mergeCell ref="C3:E3"/>
    <mergeCell ref="C4:E4"/>
    <mergeCell ref="C5:E5"/>
    <mergeCell ref="C8:E8"/>
    <mergeCell ref="C2:E2"/>
    <mergeCell ref="G16:I16"/>
    <mergeCell ref="G17:I17"/>
    <mergeCell ref="G18:I18"/>
    <mergeCell ref="B30:F30"/>
    <mergeCell ref="B35:F35"/>
    <mergeCell ref="G35:K35"/>
    <mergeCell ref="M35:N35"/>
    <mergeCell ref="G31:I31"/>
    <mergeCell ref="G32:I32"/>
    <mergeCell ref="G33:I33"/>
    <mergeCell ref="S42:S44"/>
    <mergeCell ref="B44:F44"/>
    <mergeCell ref="B42:N43"/>
    <mergeCell ref="G44:K44"/>
    <mergeCell ref="L44:M44"/>
    <mergeCell ref="N44:Q44"/>
    <mergeCell ref="B54:D54"/>
    <mergeCell ref="E50:F50"/>
    <mergeCell ref="E51:F51"/>
    <mergeCell ref="B49:F49"/>
    <mergeCell ref="G49:K49"/>
    <mergeCell ref="E52:F52"/>
    <mergeCell ref="E53:F53"/>
    <mergeCell ref="B50:D50"/>
    <mergeCell ref="B51:D51"/>
    <mergeCell ref="B52:D52"/>
    <mergeCell ref="B53:D53"/>
    <mergeCell ref="R42:R44"/>
    <mergeCell ref="L45:M45"/>
    <mergeCell ref="L46:M46"/>
    <mergeCell ref="L47:M47"/>
    <mergeCell ref="L48:M48"/>
    <mergeCell ref="N45:Q48"/>
    <mergeCell ref="G45:I45"/>
    <mergeCell ref="G46:I46"/>
    <mergeCell ref="G47:I47"/>
    <mergeCell ref="G48:I48"/>
    <mergeCell ref="G19:I19"/>
    <mergeCell ref="G20:I20"/>
    <mergeCell ref="B25:D25"/>
    <mergeCell ref="B26:D26"/>
    <mergeCell ref="E22:F22"/>
    <mergeCell ref="E23:F23"/>
    <mergeCell ref="E24:F24"/>
    <mergeCell ref="E25:F25"/>
    <mergeCell ref="B28:N29"/>
    <mergeCell ref="G30:K30"/>
    <mergeCell ref="L30:M30"/>
    <mergeCell ref="N30:Q30"/>
    <mergeCell ref="L33:M33"/>
    <mergeCell ref="L34:M34"/>
    <mergeCell ref="N31:Q34"/>
    <mergeCell ref="G34:I34"/>
    <mergeCell ref="L32:M32"/>
    <mergeCell ref="L31:M31"/>
    <mergeCell ref="B19:D19"/>
    <mergeCell ref="B20:D20"/>
    <mergeCell ref="B31:D31"/>
    <mergeCell ref="S28:S30"/>
    <mergeCell ref="B11:N12"/>
    <mergeCell ref="G13:K13"/>
    <mergeCell ref="L13:M13"/>
    <mergeCell ref="M21:N21"/>
    <mergeCell ref="O21:Q21"/>
    <mergeCell ref="R13:R14"/>
    <mergeCell ref="R28:R30"/>
    <mergeCell ref="S11:S13"/>
    <mergeCell ref="G15:I15"/>
    <mergeCell ref="B21:F21"/>
    <mergeCell ref="G21:K21"/>
    <mergeCell ref="P28:Q28"/>
    <mergeCell ref="P29:Q29"/>
    <mergeCell ref="M22:N26"/>
    <mergeCell ref="L22:L26"/>
    <mergeCell ref="B22:D22"/>
    <mergeCell ref="B23:D23"/>
    <mergeCell ref="B24:D24"/>
    <mergeCell ref="B14:D14"/>
    <mergeCell ref="B15:D15"/>
    <mergeCell ref="B16:D16"/>
    <mergeCell ref="B17:D17"/>
    <mergeCell ref="B18:D18"/>
    <mergeCell ref="X31:X34"/>
    <mergeCell ref="V28:Y30"/>
    <mergeCell ref="X45:X48"/>
    <mergeCell ref="V42:Y44"/>
    <mergeCell ref="V45:V48"/>
    <mergeCell ref="T28:U30"/>
    <mergeCell ref="T31:T34"/>
    <mergeCell ref="V31:V34"/>
    <mergeCell ref="T11:U13"/>
    <mergeCell ref="T45:T48"/>
    <mergeCell ref="T42:U44"/>
    <mergeCell ref="V2:Y2"/>
    <mergeCell ref="T3:T6"/>
    <mergeCell ref="V3:V6"/>
    <mergeCell ref="X3:X6"/>
    <mergeCell ref="L14:M14"/>
    <mergeCell ref="T14:T20"/>
    <mergeCell ref="L17:M17"/>
    <mergeCell ref="L18:M18"/>
    <mergeCell ref="V14:V20"/>
    <mergeCell ref="L19:M19"/>
    <mergeCell ref="X14:X20"/>
    <mergeCell ref="V11:Y13"/>
    <mergeCell ref="T2:U2"/>
    <mergeCell ref="L20:M20"/>
    <mergeCell ref="N14:Q20"/>
    <mergeCell ref="P11:Q11"/>
    <mergeCell ref="P12:Q12"/>
    <mergeCell ref="E54:F54"/>
    <mergeCell ref="O50:Q54"/>
    <mergeCell ref="E26:F26"/>
    <mergeCell ref="O22:Q26"/>
    <mergeCell ref="B36:D36"/>
    <mergeCell ref="B37:D37"/>
    <mergeCell ref="B38:D38"/>
    <mergeCell ref="B39:D39"/>
    <mergeCell ref="B40:D40"/>
    <mergeCell ref="E36:F36"/>
    <mergeCell ref="E37:F37"/>
    <mergeCell ref="E38:F38"/>
    <mergeCell ref="E39:F39"/>
    <mergeCell ref="E40:F40"/>
    <mergeCell ref="O36:Q40"/>
    <mergeCell ref="O49:Q49"/>
    <mergeCell ref="P42:Q42"/>
    <mergeCell ref="P43:Q43"/>
    <mergeCell ref="O35:Q35"/>
    <mergeCell ref="M49:N49"/>
    <mergeCell ref="M50:N54"/>
    <mergeCell ref="L50:L54"/>
    <mergeCell ref="G50:K54"/>
    <mergeCell ref="G36:K40"/>
  </mergeCells>
  <phoneticPr fontId="40" type="noConversion"/>
  <conditionalFormatting sqref="K14">
    <cfRule type="cellIs" dxfId="758" priority="224" operator="equal">
      <formula>0%</formula>
    </cfRule>
    <cfRule type="cellIs" dxfId="757" priority="225" operator="equal">
      <formula>25%</formula>
    </cfRule>
    <cfRule type="cellIs" dxfId="756" priority="226" operator="equal">
      <formula>50%</formula>
    </cfRule>
    <cfRule type="cellIs" dxfId="755" priority="227" operator="equal">
      <formula>75%</formula>
    </cfRule>
    <cfRule type="cellIs" dxfId="754" priority="228" operator="equal">
      <formula>90%</formula>
    </cfRule>
    <cfRule type="cellIs" dxfId="753" priority="229" operator="equal">
      <formula>100%</formula>
    </cfRule>
  </conditionalFormatting>
  <conditionalFormatting sqref="K16">
    <cfRule type="cellIs" dxfId="752" priority="218" operator="equal">
      <formula>0%</formula>
    </cfRule>
    <cfRule type="cellIs" dxfId="751" priority="219" operator="equal">
      <formula>25%</formula>
    </cfRule>
    <cfRule type="cellIs" dxfId="750" priority="220" operator="equal">
      <formula>50%</formula>
    </cfRule>
    <cfRule type="cellIs" dxfId="749" priority="221" operator="equal">
      <formula>75%</formula>
    </cfRule>
    <cfRule type="cellIs" dxfId="748" priority="222" operator="equal">
      <formula>90%</formula>
    </cfRule>
    <cfRule type="cellIs" dxfId="747" priority="223" operator="equal">
      <formula>100%</formula>
    </cfRule>
  </conditionalFormatting>
  <conditionalFormatting sqref="K17">
    <cfRule type="cellIs" dxfId="746" priority="206" operator="equal">
      <formula>0%</formula>
    </cfRule>
    <cfRule type="cellIs" dxfId="745" priority="207" operator="equal">
      <formula>25%</formula>
    </cfRule>
    <cfRule type="cellIs" dxfId="744" priority="208" operator="equal">
      <formula>50%</formula>
    </cfRule>
    <cfRule type="cellIs" dxfId="743" priority="209" operator="equal">
      <formula>75%</formula>
    </cfRule>
    <cfRule type="cellIs" dxfId="742" priority="210" operator="equal">
      <formula>90%</formula>
    </cfRule>
    <cfRule type="cellIs" dxfId="741" priority="211" operator="equal">
      <formula>100%</formula>
    </cfRule>
  </conditionalFormatting>
  <conditionalFormatting sqref="K18">
    <cfRule type="cellIs" dxfId="740" priority="200" operator="equal">
      <formula>0%</formula>
    </cfRule>
    <cfRule type="cellIs" dxfId="739" priority="201" operator="equal">
      <formula>25%</formula>
    </cfRule>
    <cfRule type="cellIs" dxfId="738" priority="202" operator="equal">
      <formula>50%</formula>
    </cfRule>
    <cfRule type="cellIs" dxfId="737" priority="203" operator="equal">
      <formula>75%</formula>
    </cfRule>
    <cfRule type="cellIs" dxfId="736" priority="204" operator="equal">
      <formula>90%</formula>
    </cfRule>
    <cfRule type="cellIs" dxfId="735" priority="205" operator="equal">
      <formula>100%</formula>
    </cfRule>
  </conditionalFormatting>
  <conditionalFormatting sqref="K19">
    <cfRule type="cellIs" dxfId="734" priority="194" operator="equal">
      <formula>0%</formula>
    </cfRule>
    <cfRule type="cellIs" dxfId="733" priority="195" operator="equal">
      <formula>25%</formula>
    </cfRule>
    <cfRule type="cellIs" dxfId="732" priority="196" operator="equal">
      <formula>50%</formula>
    </cfRule>
    <cfRule type="cellIs" dxfId="731" priority="197" operator="equal">
      <formula>75%</formula>
    </cfRule>
    <cfRule type="cellIs" dxfId="730" priority="198" operator="equal">
      <formula>90%</formula>
    </cfRule>
    <cfRule type="cellIs" dxfId="729" priority="199" operator="equal">
      <formula>100%</formula>
    </cfRule>
  </conditionalFormatting>
  <conditionalFormatting sqref="K20">
    <cfRule type="cellIs" dxfId="728" priority="188" operator="equal">
      <formula>0%</formula>
    </cfRule>
    <cfRule type="cellIs" dxfId="727" priority="189" operator="equal">
      <formula>25%</formula>
    </cfRule>
    <cfRule type="cellIs" dxfId="726" priority="190" operator="equal">
      <formula>50%</formula>
    </cfRule>
    <cfRule type="cellIs" dxfId="725" priority="191" operator="equal">
      <formula>75%</formula>
    </cfRule>
    <cfRule type="cellIs" dxfId="724" priority="192" operator="equal">
      <formula>90%</formula>
    </cfRule>
    <cfRule type="cellIs" dxfId="723" priority="193" operator="equal">
      <formula>100%</formula>
    </cfRule>
  </conditionalFormatting>
  <conditionalFormatting sqref="K15">
    <cfRule type="cellIs" dxfId="722" priority="176" operator="equal">
      <formula>0%</formula>
    </cfRule>
    <cfRule type="cellIs" dxfId="721" priority="177" operator="equal">
      <formula>25%</formula>
    </cfRule>
    <cfRule type="cellIs" dxfId="720" priority="178" operator="equal">
      <formula>50%</formula>
    </cfRule>
    <cfRule type="cellIs" dxfId="719" priority="179" operator="equal">
      <formula>75%</formula>
    </cfRule>
    <cfRule type="cellIs" dxfId="718" priority="180" operator="equal">
      <formula>90%</formula>
    </cfRule>
    <cfRule type="cellIs" dxfId="717" priority="181" operator="equal">
      <formula>100%</formula>
    </cfRule>
  </conditionalFormatting>
  <conditionalFormatting sqref="K31">
    <cfRule type="cellIs" dxfId="716" priority="170" operator="equal">
      <formula>0%</formula>
    </cfRule>
    <cfRule type="cellIs" dxfId="715" priority="171" operator="equal">
      <formula>25%</formula>
    </cfRule>
    <cfRule type="cellIs" dxfId="714" priority="172" operator="equal">
      <formula>50%</formula>
    </cfRule>
    <cfRule type="cellIs" dxfId="713" priority="173" operator="equal">
      <formula>75%</formula>
    </cfRule>
    <cfRule type="cellIs" dxfId="712" priority="174" operator="equal">
      <formula>90%</formula>
    </cfRule>
    <cfRule type="cellIs" dxfId="711" priority="175" operator="equal">
      <formula>100%</formula>
    </cfRule>
  </conditionalFormatting>
  <conditionalFormatting sqref="K33">
    <cfRule type="cellIs" dxfId="710" priority="164" operator="equal">
      <formula>0%</formula>
    </cfRule>
    <cfRule type="cellIs" dxfId="709" priority="165" operator="equal">
      <formula>25%</formula>
    </cfRule>
    <cfRule type="cellIs" dxfId="708" priority="166" operator="equal">
      <formula>50%</formula>
    </cfRule>
    <cfRule type="cellIs" dxfId="707" priority="167" operator="equal">
      <formula>75%</formula>
    </cfRule>
    <cfRule type="cellIs" dxfId="706" priority="168" operator="equal">
      <formula>90%</formula>
    </cfRule>
    <cfRule type="cellIs" dxfId="705" priority="169" operator="equal">
      <formula>100%</formula>
    </cfRule>
  </conditionalFormatting>
  <conditionalFormatting sqref="K32">
    <cfRule type="cellIs" dxfId="704" priority="158" operator="equal">
      <formula>0%</formula>
    </cfRule>
    <cfRule type="cellIs" dxfId="703" priority="159" operator="equal">
      <formula>25%</formula>
    </cfRule>
    <cfRule type="cellIs" dxfId="702" priority="160" operator="equal">
      <formula>50%</formula>
    </cfRule>
    <cfRule type="cellIs" dxfId="701" priority="161" operator="equal">
      <formula>75%</formula>
    </cfRule>
    <cfRule type="cellIs" dxfId="700" priority="162" operator="equal">
      <formula>90%</formula>
    </cfRule>
    <cfRule type="cellIs" dxfId="699" priority="163" operator="equal">
      <formula>100%</formula>
    </cfRule>
  </conditionalFormatting>
  <conditionalFormatting sqref="K34">
    <cfRule type="cellIs" dxfId="698" priority="152" operator="equal">
      <formula>0%</formula>
    </cfRule>
    <cfRule type="cellIs" dxfId="697" priority="153" operator="equal">
      <formula>25%</formula>
    </cfRule>
    <cfRule type="cellIs" dxfId="696" priority="154" operator="equal">
      <formula>50%</formula>
    </cfRule>
    <cfRule type="cellIs" dxfId="695" priority="155" operator="equal">
      <formula>75%</formula>
    </cfRule>
    <cfRule type="cellIs" dxfId="694" priority="156" operator="equal">
      <formula>90%</formula>
    </cfRule>
    <cfRule type="cellIs" dxfId="693" priority="157" operator="equal">
      <formula>100%</formula>
    </cfRule>
  </conditionalFormatting>
  <conditionalFormatting sqref="K45">
    <cfRule type="cellIs" dxfId="692" priority="146" operator="equal">
      <formula>0%</formula>
    </cfRule>
    <cfRule type="cellIs" dxfId="691" priority="147" operator="equal">
      <formula>25%</formula>
    </cfRule>
    <cfRule type="cellIs" dxfId="690" priority="148" operator="equal">
      <formula>50%</formula>
    </cfRule>
    <cfRule type="cellIs" dxfId="689" priority="149" operator="equal">
      <formula>75%</formula>
    </cfRule>
    <cfRule type="cellIs" dxfId="688" priority="150" operator="equal">
      <formula>90%</formula>
    </cfRule>
    <cfRule type="cellIs" dxfId="687" priority="151" operator="equal">
      <formula>100%</formula>
    </cfRule>
  </conditionalFormatting>
  <conditionalFormatting sqref="K47">
    <cfRule type="cellIs" dxfId="686" priority="140" operator="equal">
      <formula>0%</formula>
    </cfRule>
    <cfRule type="cellIs" dxfId="685" priority="141" operator="equal">
      <formula>25%</formula>
    </cfRule>
    <cfRule type="cellIs" dxfId="684" priority="142" operator="equal">
      <formula>50%</formula>
    </cfRule>
    <cfRule type="cellIs" dxfId="683" priority="143" operator="equal">
      <formula>75%</formula>
    </cfRule>
    <cfRule type="cellIs" dxfId="682" priority="144" operator="equal">
      <formula>90%</formula>
    </cfRule>
    <cfRule type="cellIs" dxfId="681" priority="145" operator="equal">
      <formula>100%</formula>
    </cfRule>
  </conditionalFormatting>
  <conditionalFormatting sqref="K46">
    <cfRule type="cellIs" dxfId="680" priority="134" operator="equal">
      <formula>0%</formula>
    </cfRule>
    <cfRule type="cellIs" dxfId="679" priority="135" operator="equal">
      <formula>25%</formula>
    </cfRule>
    <cfRule type="cellIs" dxfId="678" priority="136" operator="equal">
      <formula>50%</formula>
    </cfRule>
    <cfRule type="cellIs" dxfId="677" priority="137" operator="equal">
      <formula>75%</formula>
    </cfRule>
    <cfRule type="cellIs" dxfId="676" priority="138" operator="equal">
      <formula>90%</formula>
    </cfRule>
    <cfRule type="cellIs" dxfId="675" priority="139" operator="equal">
      <formula>100%</formula>
    </cfRule>
  </conditionalFormatting>
  <conditionalFormatting sqref="K48">
    <cfRule type="cellIs" dxfId="674" priority="128" operator="equal">
      <formula>0%</formula>
    </cfRule>
    <cfRule type="cellIs" dxfId="673" priority="129" operator="equal">
      <formula>25%</formula>
    </cfRule>
    <cfRule type="cellIs" dxfId="672" priority="130" operator="equal">
      <formula>50%</formula>
    </cfRule>
    <cfRule type="cellIs" dxfId="671" priority="131" operator="equal">
      <formula>75%</formula>
    </cfRule>
    <cfRule type="cellIs" dxfId="670" priority="132" operator="equal">
      <formula>90%</formula>
    </cfRule>
    <cfRule type="cellIs" dxfId="669" priority="133" operator="equal">
      <formula>100%</formula>
    </cfRule>
  </conditionalFormatting>
  <conditionalFormatting sqref="X14">
    <cfRule type="cellIs" dxfId="668" priority="123" operator="between">
      <formula>0.95</formula>
      <formula>1</formula>
    </cfRule>
    <cfRule type="cellIs" dxfId="667" priority="124" operator="between">
      <formula>0.75</formula>
      <formula>0.9499999</formula>
    </cfRule>
    <cfRule type="cellIs" dxfId="666" priority="125" operator="between">
      <formula>50%</formula>
      <formula>74.99999%</formula>
    </cfRule>
    <cfRule type="cellIs" dxfId="665" priority="126" operator="between">
      <formula>0</formula>
      <formula>24.999999%</formula>
    </cfRule>
    <cfRule type="cellIs" dxfId="664" priority="127" operator="between">
      <formula>25%</formula>
      <formula>49.99999%</formula>
    </cfRule>
  </conditionalFormatting>
  <conditionalFormatting sqref="X31">
    <cfRule type="cellIs" dxfId="663" priority="103" operator="between">
      <formula>0.95</formula>
      <formula>1</formula>
    </cfRule>
    <cfRule type="cellIs" dxfId="662" priority="104" operator="between">
      <formula>0.75</formula>
      <formula>0.9499999</formula>
    </cfRule>
    <cfRule type="cellIs" dxfId="661" priority="105" operator="between">
      <formula>50%</formula>
      <formula>74.99999%</formula>
    </cfRule>
    <cfRule type="cellIs" dxfId="660" priority="106" operator="between">
      <formula>0</formula>
      <formula>24.999999%</formula>
    </cfRule>
    <cfRule type="cellIs" dxfId="659" priority="107" operator="between">
      <formula>25%</formula>
      <formula>49.99999%</formula>
    </cfRule>
  </conditionalFormatting>
  <conditionalFormatting sqref="X45">
    <cfRule type="cellIs" dxfId="658" priority="98" operator="between">
      <formula>0.95</formula>
      <formula>1</formula>
    </cfRule>
    <cfRule type="cellIs" dxfId="657" priority="99" operator="between">
      <formula>0.75</formula>
      <formula>0.9499999</formula>
    </cfRule>
    <cfRule type="cellIs" dxfId="656" priority="100" operator="between">
      <formula>50%</formula>
      <formula>74.99999%</formula>
    </cfRule>
    <cfRule type="cellIs" dxfId="655" priority="101" operator="between">
      <formula>0</formula>
      <formula>24.999999%</formula>
    </cfRule>
    <cfRule type="cellIs" dxfId="654" priority="102" operator="between">
      <formula>25%</formula>
      <formula>49.99999%</formula>
    </cfRule>
  </conditionalFormatting>
  <conditionalFormatting sqref="P12">
    <cfRule type="cellIs" dxfId="653" priority="78" operator="between">
      <formula>0.95</formula>
      <formula>1</formula>
    </cfRule>
    <cfRule type="cellIs" dxfId="652" priority="79" operator="between">
      <formula>0.75</formula>
      <formula>0.9499999</formula>
    </cfRule>
    <cfRule type="cellIs" dxfId="651" priority="80" operator="between">
      <formula>50%</formula>
      <formula>74.99999%</formula>
    </cfRule>
    <cfRule type="cellIs" dxfId="650" priority="81" operator="between">
      <formula>0</formula>
      <formula>24.999999%</formula>
    </cfRule>
    <cfRule type="cellIs" dxfId="649" priority="82" operator="between">
      <formula>25%</formula>
      <formula>49.99999%</formula>
    </cfRule>
  </conditionalFormatting>
  <conditionalFormatting sqref="H8">
    <cfRule type="cellIs" dxfId="648" priority="48" operator="between">
      <formula>0.95</formula>
      <formula>1</formula>
    </cfRule>
    <cfRule type="cellIs" dxfId="647" priority="49" operator="between">
      <formula>0.75</formula>
      <formula>0.9499999</formula>
    </cfRule>
    <cfRule type="cellIs" dxfId="646" priority="50" operator="between">
      <formula>50%</formula>
      <formula>74.99999%</formula>
    </cfRule>
    <cfRule type="cellIs" dxfId="645" priority="51" operator="between">
      <formula>0</formula>
      <formula>24.999999%</formula>
    </cfRule>
    <cfRule type="cellIs" dxfId="644" priority="52" operator="between">
      <formula>25%</formula>
      <formula>49.99999%</formula>
    </cfRule>
  </conditionalFormatting>
  <conditionalFormatting sqref="X3">
    <cfRule type="cellIs" dxfId="643" priority="68" operator="between">
      <formula>0.95</formula>
      <formula>1</formula>
    </cfRule>
    <cfRule type="cellIs" dxfId="642" priority="69" operator="between">
      <formula>0.75</formula>
      <formula>0.9499999</formula>
    </cfRule>
    <cfRule type="cellIs" dxfId="641" priority="70" operator="between">
      <formula>50%</formula>
      <formula>74.99999%</formula>
    </cfRule>
    <cfRule type="cellIs" dxfId="640" priority="71" operator="between">
      <formula>0</formula>
      <formula>24.999999%</formula>
    </cfRule>
    <cfRule type="cellIs" dxfId="639" priority="72" operator="between">
      <formula>25%</formula>
      <formula>49.99999%</formula>
    </cfRule>
  </conditionalFormatting>
  <conditionalFormatting sqref="H3">
    <cfRule type="cellIs" dxfId="638" priority="63" operator="between">
      <formula>0.95</formula>
      <formula>1</formula>
    </cfRule>
    <cfRule type="cellIs" dxfId="637" priority="64" operator="between">
      <formula>0.75</formula>
      <formula>0.9499999</formula>
    </cfRule>
    <cfRule type="cellIs" dxfId="636" priority="65" operator="between">
      <formula>50%</formula>
      <formula>74.99999%</formula>
    </cfRule>
    <cfRule type="cellIs" dxfId="635" priority="66" operator="between">
      <formula>0</formula>
      <formula>24.999999%</formula>
    </cfRule>
    <cfRule type="cellIs" dxfId="634" priority="67" operator="between">
      <formula>25%</formula>
      <formula>49.99999%</formula>
    </cfRule>
  </conditionalFormatting>
  <conditionalFormatting sqref="H4">
    <cfRule type="cellIs" dxfId="633" priority="58" operator="between">
      <formula>0.95</formula>
      <formula>1</formula>
    </cfRule>
    <cfRule type="cellIs" dxfId="632" priority="59" operator="between">
      <formula>0.75</formula>
      <formula>0.9499999</formula>
    </cfRule>
    <cfRule type="cellIs" dxfId="631" priority="60" operator="between">
      <formula>50%</formula>
      <formula>74.99999%</formula>
    </cfRule>
    <cfRule type="cellIs" dxfId="630" priority="61" operator="between">
      <formula>0</formula>
      <formula>24.999999%</formula>
    </cfRule>
    <cfRule type="cellIs" dxfId="629" priority="62" operator="between">
      <formula>25%</formula>
      <formula>49.99999%</formula>
    </cfRule>
  </conditionalFormatting>
  <conditionalFormatting sqref="H5">
    <cfRule type="cellIs" dxfId="628" priority="53" operator="between">
      <formula>0.95</formula>
      <formula>1</formula>
    </cfRule>
    <cfRule type="cellIs" dxfId="627" priority="54" operator="between">
      <formula>0.75</formula>
      <formula>0.9499999</formula>
    </cfRule>
    <cfRule type="cellIs" dxfId="626" priority="55" operator="between">
      <formula>50%</formula>
      <formula>74.99999%</formula>
    </cfRule>
    <cfRule type="cellIs" dxfId="625" priority="56" operator="between">
      <formula>0</formula>
      <formula>24.999999%</formula>
    </cfRule>
    <cfRule type="cellIs" dxfId="624" priority="57" operator="between">
      <formula>25%</formula>
      <formula>49.99999%</formula>
    </cfRule>
  </conditionalFormatting>
  <conditionalFormatting sqref="P29">
    <cfRule type="cellIs" dxfId="623" priority="38" operator="between">
      <formula>0.95</formula>
      <formula>1</formula>
    </cfRule>
    <cfRule type="cellIs" dxfId="622" priority="39" operator="between">
      <formula>0.75</formula>
      <formula>0.9499999</formula>
    </cfRule>
    <cfRule type="cellIs" dxfId="621" priority="40" operator="between">
      <formula>50%</formula>
      <formula>74.99999%</formula>
    </cfRule>
    <cfRule type="cellIs" dxfId="620" priority="41" operator="between">
      <formula>0</formula>
      <formula>24.999999%</formula>
    </cfRule>
    <cfRule type="cellIs" dxfId="619" priority="42" operator="between">
      <formula>25%</formula>
      <formula>49.99999%</formula>
    </cfRule>
  </conditionalFormatting>
  <conditionalFormatting sqref="P43">
    <cfRule type="cellIs" dxfId="618" priority="33" operator="between">
      <formula>0.95</formula>
      <formula>1</formula>
    </cfRule>
    <cfRule type="cellIs" dxfId="617" priority="34" operator="between">
      <formula>0.75</formula>
      <formula>0.9499999</formula>
    </cfRule>
    <cfRule type="cellIs" dxfId="616" priority="35" operator="between">
      <formula>50%</formula>
      <formula>74.99999%</formula>
    </cfRule>
    <cfRule type="cellIs" dxfId="615" priority="36" operator="between">
      <formula>0</formula>
      <formula>24.999999%</formula>
    </cfRule>
    <cfRule type="cellIs" dxfId="614" priority="37" operator="between">
      <formula>25%</formula>
      <formula>49.99999%</formula>
    </cfRule>
  </conditionalFormatting>
  <conditionalFormatting sqref="O43">
    <cfRule type="iconSet" priority="20">
      <iconSet iconSet="5Rating">
        <cfvo type="percent" val="0"/>
        <cfvo type="num" val="1"/>
        <cfvo type="num" val="1.5"/>
        <cfvo type="num" val="2.5"/>
        <cfvo type="num" val="3.5"/>
      </iconSet>
    </cfRule>
  </conditionalFormatting>
  <conditionalFormatting sqref="O29">
    <cfRule type="iconSet" priority="19">
      <iconSet iconSet="5Rating">
        <cfvo type="percent" val="0"/>
        <cfvo type="num" val="1"/>
        <cfvo type="num" val="1.5"/>
        <cfvo type="num" val="2.5"/>
        <cfvo type="num" val="3.5"/>
      </iconSet>
    </cfRule>
  </conditionalFormatting>
  <conditionalFormatting sqref="O12">
    <cfRule type="iconSet" priority="18">
      <iconSet iconSet="5Rating">
        <cfvo type="percent" val="0"/>
        <cfvo type="num" val="1"/>
        <cfvo type="num" val="1.5"/>
        <cfvo type="num" val="2.5"/>
        <cfvo type="num" val="3.5"/>
      </iconSet>
    </cfRule>
  </conditionalFormatting>
  <conditionalFormatting sqref="E50:E54">
    <cfRule type="iconSet" priority="3">
      <iconSet iconSet="3Symbols2" showValue="0">
        <cfvo type="percent" val="0"/>
        <cfvo type="num" val="1"/>
        <cfvo type="num" val="2"/>
      </iconSet>
    </cfRule>
  </conditionalFormatting>
  <conditionalFormatting sqref="E36:E40">
    <cfRule type="iconSet" priority="2">
      <iconSet iconSet="3Symbols2" showValue="0">
        <cfvo type="percent" val="0"/>
        <cfvo type="num" val="1"/>
        <cfvo type="num" val="2"/>
      </iconSet>
    </cfRule>
  </conditionalFormatting>
  <conditionalFormatting sqref="E22:E26">
    <cfRule type="iconSet" priority="1">
      <iconSet iconSet="3Symbols2" showValue="0">
        <cfvo type="percent" val="0"/>
        <cfvo type="num" val="1"/>
        <cfvo type="num" val="2"/>
      </iconSet>
    </cfRule>
  </conditionalFormatting>
  <dataValidations count="1">
    <dataValidation type="list" allowBlank="1" showInputMessage="1" showErrorMessage="1" prompt="Indicar el número que corresponda de acuerdo a los siguientes criterios:_x000d_1 = Se cuenta con algo básico_x000d_2 = Sí se cuenta con el documento" sqref="E38:E40 E52:E54">
      <formula1>$AX$6:$AX$7</formula1>
    </dataValidation>
  </dataValidations>
  <hyperlinks>
    <hyperlink ref="E14" location="Glosario!B48" display="?"/>
    <hyperlink ref="F14" location="Glosario!B48" display="Glosario!B48"/>
    <hyperlink ref="E33" location="Glosario!B32" display="?"/>
    <hyperlink ref="F33" location="Glosario!B32" display="Glosario!B32"/>
    <hyperlink ref="J14" location="Referencia!AP5" display="+"/>
    <hyperlink ref="J15" location="Referencia!AP15" display="+"/>
    <hyperlink ref="J16" location="Referencia!AP25" display="+"/>
    <hyperlink ref="J17" location="Referencia!AP35" display="+"/>
    <hyperlink ref="J18" location="Referencia!AP45" display="+"/>
    <hyperlink ref="J19" location="Referencia!AP55" display="+"/>
    <hyperlink ref="J20" location="Referencia!AP65" display="+"/>
    <hyperlink ref="J31" location="Referencia!AP75" display="+"/>
    <hyperlink ref="J32" location="Referencia!AP85" display="+"/>
    <hyperlink ref="J33" location="Referencia!AP95" display="+"/>
    <hyperlink ref="J34" location="Referencia!AP105" display="+"/>
    <hyperlink ref="J45" location="Referencia!AP115" display="+"/>
    <hyperlink ref="J46" location="Referencia!AP125" display="+"/>
    <hyperlink ref="J47" location="Referencia!AP135" display="+"/>
    <hyperlink ref="J48" location="Referencia!AP145" display="+"/>
  </hyperlinks>
  <printOptions horizontalCentered="1" verticalCentered="1"/>
  <pageMargins left="0.24000000000000002" right="0.24000000000000002" top="0.75000000000000011" bottom="0.75000000000000011" header="0.31" footer="0.31"/>
  <pageSetup scale="59" fitToWidth="0" fitToHeight="0" orientation="landscape" horizontalDpi="4294967295" verticalDpi="4294967295"/>
  <headerFooter>
    <oddHeader>&amp;L&amp;"Calibri,Normal"&amp;K000000&amp;D&amp;R&amp;"Calibri,Normal"&amp;K000000Eje de Evaluación y Monitoreo</oddHeader>
    <oddFooter>&amp;L&amp;"Calibri,Normal"&amp;K000000Nombre de la Organización&amp;C&amp;"Calibri,Normal"&amp;K000000&amp;P/&amp;N&amp;R&amp;"Calibri,Normal"&amp;K000000Versión 1.0</oddFooter>
  </headerFooter>
  <rowBreaks count="2" manualBreakCount="2">
    <brk id="26" min="1" max="16" man="1"/>
    <brk id="40" min="1" max="16" man="1"/>
  </rowBreaks>
  <drawing r:id="rId1"/>
  <extLst>
    <ext xmlns:x14="http://schemas.microsoft.com/office/spreadsheetml/2009/9/main" uri="{CCE6A557-97BC-4b89-ADB6-D9C93CAAB3DF}">
      <x14:dataValidations xmlns:xm="http://schemas.microsoft.com/office/excel/2006/main" count="16">
        <x14:dataValidation type="list" allowBlank="1" showInputMessage="1" showErrorMessage="1">
          <x14:formula1>
            <xm:f>Referencia!$AQ$5:$AQ$9</xm:f>
          </x14:formula1>
          <xm:sqref>G14:I14</xm:sqref>
        </x14:dataValidation>
        <x14:dataValidation type="list" allowBlank="1" showInputMessage="1" showErrorMessage="1">
          <x14:formula1>
            <xm:f>Referencia!$AQ$15:$AQ$19</xm:f>
          </x14:formula1>
          <xm:sqref>G15:I15</xm:sqref>
        </x14:dataValidation>
        <x14:dataValidation type="list" allowBlank="1" showInputMessage="1" showErrorMessage="1">
          <x14:formula1>
            <xm:f>Referencia!$AQ$25:$AQ$29</xm:f>
          </x14:formula1>
          <xm:sqref>G16:I16</xm:sqref>
        </x14:dataValidation>
        <x14:dataValidation type="list" allowBlank="1" showInputMessage="1" showErrorMessage="1">
          <x14:formula1>
            <xm:f>Referencia!$AQ$35:$AQ$39</xm:f>
          </x14:formula1>
          <xm:sqref>G17:I17</xm:sqref>
        </x14:dataValidation>
        <x14:dataValidation type="list" allowBlank="1" showInputMessage="1" showErrorMessage="1">
          <x14:formula1>
            <xm:f>Referencia!$AQ$45:$AQ$49</xm:f>
          </x14:formula1>
          <xm:sqref>G18:I18</xm:sqref>
        </x14:dataValidation>
        <x14:dataValidation type="list" allowBlank="1" showInputMessage="1" showErrorMessage="1">
          <x14:formula1>
            <xm:f>Referencia!$AQ$55:$AQ$59</xm:f>
          </x14:formula1>
          <xm:sqref>G19:I19</xm:sqref>
        </x14:dataValidation>
        <x14:dataValidation type="list" allowBlank="1" showInputMessage="1" showErrorMessage="1">
          <x14:formula1>
            <xm:f>Referencia!$AQ$65:$AQ$69</xm:f>
          </x14:formula1>
          <xm:sqref>G20:I20</xm:sqref>
        </x14:dataValidation>
        <x14:dataValidation type="list" allowBlank="1" showInputMessage="1" showErrorMessage="1">
          <x14:formula1>
            <xm:f>Referencia!$AQ$75:$AQ$79</xm:f>
          </x14:formula1>
          <xm:sqref>G31:I31</xm:sqref>
        </x14:dataValidation>
        <x14:dataValidation type="list" allowBlank="1" showInputMessage="1" showErrorMessage="1">
          <x14:formula1>
            <xm:f>Referencia!$AQ$85:$AQ$89</xm:f>
          </x14:formula1>
          <xm:sqref>G32:I32</xm:sqref>
        </x14:dataValidation>
        <x14:dataValidation type="list" allowBlank="1" showInputMessage="1" showErrorMessage="1">
          <x14:formula1>
            <xm:f>Referencia!$AQ$95:$AQ$99</xm:f>
          </x14:formula1>
          <xm:sqref>G33:I33</xm:sqref>
        </x14:dataValidation>
        <x14:dataValidation type="list" allowBlank="1" showInputMessage="1" showErrorMessage="1">
          <x14:formula1>
            <xm:f>Referencia!$AQ$105:$AQ$109</xm:f>
          </x14:formula1>
          <xm:sqref>G34:I34</xm:sqref>
        </x14:dataValidation>
        <x14:dataValidation type="list" allowBlank="1" showInputMessage="1" showErrorMessage="1">
          <x14:formula1>
            <xm:f>Referencia!$AQ$115:$AQ$119</xm:f>
          </x14:formula1>
          <xm:sqref>G45:I45</xm:sqref>
        </x14:dataValidation>
        <x14:dataValidation type="list" allowBlank="1" showInputMessage="1" showErrorMessage="1">
          <x14:formula1>
            <xm:f>Referencia!$AQ$125:$AQ$129</xm:f>
          </x14:formula1>
          <xm:sqref>G46:I46</xm:sqref>
        </x14:dataValidation>
        <x14:dataValidation type="list" allowBlank="1" showInputMessage="1" showErrorMessage="1">
          <x14:formula1>
            <xm:f>Referencia!$AQ$135:$AQ$139</xm:f>
          </x14:formula1>
          <xm:sqref>G47:I47</xm:sqref>
        </x14:dataValidation>
        <x14:dataValidation type="list" allowBlank="1" showInputMessage="1" showErrorMessage="1">
          <x14:formula1>
            <xm:f>Referencia!$AQ$145:$AQ$149</xm:f>
          </x14:formula1>
          <xm:sqref>G48:I48</xm:sqref>
        </x14:dataValidation>
        <x14:dataValidation type="list" allowBlank="1" showInputMessage="1" showErrorMessage="1" prompt="Indicar el número que corresponda de acuerdo a los siguientes criterios:_x000d_1 = Se cuenta con algo básico_x000d_2 = Sí se cuenta con el documento">
          <x14:formula1>
            <xm:f>Referencia!$BX$6:$BX$7</xm:f>
          </x14:formula1>
          <xm:sqref>E23:E26</xm:sqref>
        </x14:dataValidation>
      </x14:dataValidations>
    </ext>
    <ext xmlns:mx="http://schemas.microsoft.com/office/mac/excel/2008/main" uri="{64002731-A6B0-56B0-2670-7721B7C09600}">
      <mx:PLV Mode="0" OnePage="0" WScale="0"/>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3">
    <tabColor theme="4" tint="0.39997558519241921"/>
  </sheetPr>
  <dimension ref="B1:AG136"/>
  <sheetViews>
    <sheetView workbookViewId="0">
      <selection activeCell="L63" sqref="L63:M63"/>
    </sheetView>
  </sheetViews>
  <sheetFormatPr baseColWidth="10" defaultColWidth="9.42578125" defaultRowHeight="15"/>
  <cols>
    <col min="1" max="1" width="1.85546875" style="151" customWidth="1"/>
    <col min="2" max="2" width="7.85546875" style="151" customWidth="1"/>
    <col min="3" max="3" width="12.85546875" style="151" customWidth="1"/>
    <col min="4" max="4" width="17.85546875" style="151" customWidth="1"/>
    <col min="5" max="5" width="3.85546875" style="151" customWidth="1"/>
    <col min="6" max="6" width="1" style="151" customWidth="1"/>
    <col min="7" max="8" width="7.85546875" style="151" customWidth="1"/>
    <col min="9" max="9" width="16.85546875" style="151" customWidth="1"/>
    <col min="10" max="10" width="2.85546875" style="151" customWidth="1"/>
    <col min="11" max="11" width="7.85546875" style="151" customWidth="1"/>
    <col min="12" max="12" width="39.85546875" style="151" customWidth="1"/>
    <col min="13" max="13" width="18.85546875" style="151" customWidth="1"/>
    <col min="14" max="14" width="21.85546875" style="151" customWidth="1"/>
    <col min="15" max="15" width="18.85546875" style="151" customWidth="1"/>
    <col min="16" max="16" width="14.85546875" style="151" customWidth="1"/>
    <col min="17" max="17" width="4.85546875" style="3" customWidth="1"/>
    <col min="18" max="18" width="1.85546875" style="151" customWidth="1"/>
    <col min="19" max="19" width="9.85546875" style="2" hidden="1" customWidth="1"/>
    <col min="20" max="23" width="7.85546875" style="2" hidden="1" customWidth="1"/>
    <col min="24" max="25" width="7.85546875" style="151" hidden="1" customWidth="1"/>
    <col min="26" max="33" width="9.42578125" style="151" hidden="1" customWidth="1"/>
    <col min="34" max="39" width="9.42578125" style="151" customWidth="1"/>
    <col min="40" max="16384" width="9.42578125" style="151"/>
  </cols>
  <sheetData>
    <row r="1" spans="2:33" ht="39" customHeight="1">
      <c r="B1" s="919" t="s">
        <v>520</v>
      </c>
      <c r="C1" s="920"/>
      <c r="D1" s="920"/>
      <c r="E1" s="920"/>
      <c r="F1" s="920"/>
      <c r="G1" s="920"/>
      <c r="H1" s="920"/>
      <c r="I1" s="920"/>
      <c r="J1" s="920"/>
      <c r="K1" s="920"/>
      <c r="L1" s="920"/>
      <c r="M1" s="920"/>
      <c r="N1" s="920"/>
      <c r="O1" s="920"/>
      <c r="P1" s="920"/>
      <c r="Q1" s="921"/>
      <c r="S1" s="880"/>
      <c r="T1" s="1026"/>
      <c r="U1" s="170"/>
      <c r="V1" s="170"/>
      <c r="W1" s="170"/>
    </row>
    <row r="2" spans="2:33" s="150" customFormat="1" ht="77.099999999999994" customHeight="1" thickBot="1">
      <c r="B2" s="847"/>
      <c r="C2" s="894" t="s">
        <v>210</v>
      </c>
      <c r="D2" s="894"/>
      <c r="E2" s="894"/>
      <c r="F2" s="628"/>
      <c r="G2" s="324" t="s">
        <v>211</v>
      </c>
      <c r="H2" s="324" t="s">
        <v>212</v>
      </c>
      <c r="I2" s="12"/>
      <c r="J2" s="12"/>
      <c r="K2" s="12"/>
      <c r="L2" s="12"/>
      <c r="M2" s="12"/>
      <c r="N2" s="12"/>
      <c r="O2" s="7"/>
      <c r="P2" s="7"/>
      <c r="Q2" s="47"/>
      <c r="R2" s="151"/>
      <c r="S2" s="156" t="s">
        <v>177</v>
      </c>
      <c r="T2" s="796" t="s">
        <v>178</v>
      </c>
      <c r="U2" s="797"/>
      <c r="V2" s="798" t="s">
        <v>179</v>
      </c>
      <c r="W2" s="799"/>
      <c r="X2" s="799"/>
      <c r="Y2" s="799"/>
      <c r="Z2" s="171"/>
      <c r="AA2" s="156" t="s">
        <v>177</v>
      </c>
      <c r="AB2" s="796" t="s">
        <v>178</v>
      </c>
      <c r="AC2" s="797"/>
      <c r="AD2" s="798" t="s">
        <v>179</v>
      </c>
      <c r="AE2" s="799"/>
      <c r="AF2" s="799"/>
      <c r="AG2" s="799"/>
    </row>
    <row r="3" spans="2:33" s="150" customFormat="1" ht="29.1" customHeight="1" thickTop="1">
      <c r="B3" s="848"/>
      <c r="C3" s="741" t="str">
        <f>B11</f>
        <v>Activos físicos y materiales</v>
      </c>
      <c r="D3" s="741"/>
      <c r="E3" s="741"/>
      <c r="F3" s="612"/>
      <c r="G3" s="30">
        <f>O12</f>
        <v>0</v>
      </c>
      <c r="H3" s="33">
        <f>P12</f>
        <v>0</v>
      </c>
      <c r="I3" s="51">
        <v>1</v>
      </c>
      <c r="J3" s="51"/>
      <c r="K3" s="18"/>
      <c r="L3" s="612"/>
      <c r="M3" s="612"/>
      <c r="N3" s="612"/>
      <c r="O3" s="611"/>
      <c r="P3" s="611"/>
      <c r="Q3" s="617"/>
      <c r="R3" s="151"/>
      <c r="S3" s="188">
        <v>0.2</v>
      </c>
      <c r="T3" s="792">
        <v>4</v>
      </c>
      <c r="U3" s="158">
        <f>T3*S3</f>
        <v>0.8</v>
      </c>
      <c r="V3" s="1081">
        <f>SUM(W3:W6)</f>
        <v>0</v>
      </c>
      <c r="W3" s="613">
        <f>H3*U3</f>
        <v>0</v>
      </c>
      <c r="X3" s="800">
        <f>SUM(Y3:Y6)</f>
        <v>0</v>
      </c>
      <c r="Y3" s="159">
        <f>H3*S3</f>
        <v>0</v>
      </c>
      <c r="Z3" s="171"/>
      <c r="AA3" s="188">
        <v>0.15</v>
      </c>
      <c r="AB3" s="792">
        <v>4</v>
      </c>
      <c r="AC3" s="158">
        <f>AB3*AA3</f>
        <v>0.6</v>
      </c>
      <c r="AD3" s="1081">
        <f>SUM(AE3:AE5)</f>
        <v>0</v>
      </c>
      <c r="AE3" s="613">
        <f>AC3*(AVERAGE(H3))</f>
        <v>0</v>
      </c>
      <c r="AF3" s="800">
        <f>SUM(AG3:AG6)</f>
        <v>0</v>
      </c>
      <c r="AG3" s="233">
        <f>H3*AA3</f>
        <v>0</v>
      </c>
    </row>
    <row r="4" spans="2:33" s="150" customFormat="1" ht="29.1" customHeight="1">
      <c r="B4" s="848"/>
      <c r="C4" s="741" t="str">
        <f>B26</f>
        <v>Gestión de información</v>
      </c>
      <c r="D4" s="741"/>
      <c r="E4" s="741"/>
      <c r="F4" s="612"/>
      <c r="G4" s="30">
        <f>O27</f>
        <v>0</v>
      </c>
      <c r="H4" s="33">
        <f>P27</f>
        <v>0</v>
      </c>
      <c r="I4" s="51">
        <v>1</v>
      </c>
      <c r="J4" s="51"/>
      <c r="K4" s="18"/>
      <c r="L4" s="612"/>
      <c r="M4" s="612"/>
      <c r="N4" s="612"/>
      <c r="O4" s="183"/>
      <c r="P4" s="183"/>
      <c r="Q4" s="184"/>
      <c r="R4" s="151"/>
      <c r="S4" s="188">
        <v>0.2</v>
      </c>
      <c r="T4" s="792"/>
      <c r="U4" s="158">
        <f>T3*S4</f>
        <v>0.8</v>
      </c>
      <c r="V4" s="1081"/>
      <c r="W4" s="613">
        <f>H4*U4</f>
        <v>0</v>
      </c>
      <c r="X4" s="800"/>
      <c r="Y4" s="159">
        <f>H4*S4</f>
        <v>0</v>
      </c>
      <c r="Z4" s="171"/>
      <c r="AA4" s="188">
        <v>0.15</v>
      </c>
      <c r="AB4" s="792"/>
      <c r="AC4" s="158">
        <f>AB3*AA4</f>
        <v>0.6</v>
      </c>
      <c r="AD4" s="1081"/>
      <c r="AE4" s="613">
        <f>AC4*(AVERAGE(H4))</f>
        <v>0</v>
      </c>
      <c r="AF4" s="800"/>
      <c r="AG4" s="233">
        <f>H4*AA4</f>
        <v>0</v>
      </c>
    </row>
    <row r="5" spans="2:33" s="150" customFormat="1" ht="29.1" customHeight="1">
      <c r="B5" s="848"/>
      <c r="C5" s="741" t="str">
        <f>B41</f>
        <v>Recursos financieros</v>
      </c>
      <c r="D5" s="741"/>
      <c r="E5" s="741"/>
      <c r="F5" s="612"/>
      <c r="G5" s="30">
        <f>O42</f>
        <v>0</v>
      </c>
      <c r="H5" s="33">
        <f>P42</f>
        <v>0</v>
      </c>
      <c r="I5" s="51">
        <v>1</v>
      </c>
      <c r="J5" s="51"/>
      <c r="K5" s="18"/>
      <c r="L5" s="612"/>
      <c r="M5" s="612"/>
      <c r="N5" s="612"/>
      <c r="O5" s="183"/>
      <c r="P5" s="183"/>
      <c r="Q5" s="184"/>
      <c r="R5" s="151"/>
      <c r="S5" s="188">
        <v>0.3</v>
      </c>
      <c r="T5" s="792"/>
      <c r="U5" s="158">
        <f>T3*S5</f>
        <v>1.2</v>
      </c>
      <c r="V5" s="1081"/>
      <c r="W5" s="613">
        <f>H5*U5</f>
        <v>0</v>
      </c>
      <c r="X5" s="800"/>
      <c r="Y5" s="159">
        <f>H5*S5</f>
        <v>0</v>
      </c>
      <c r="Z5" s="171"/>
      <c r="AA5" s="188">
        <v>0.7</v>
      </c>
      <c r="AB5" s="792"/>
      <c r="AC5" s="158">
        <f>AB3*AA5</f>
        <v>2.8</v>
      </c>
      <c r="AD5" s="1081"/>
      <c r="AE5" s="613">
        <f>AC5*(AVERAGE(H5))</f>
        <v>0</v>
      </c>
      <c r="AF5" s="800"/>
      <c r="AG5" s="233">
        <f>H5*AA5</f>
        <v>0</v>
      </c>
    </row>
    <row r="6" spans="2:33" s="150" customFormat="1" ht="29.1" customHeight="1">
      <c r="B6" s="848"/>
      <c r="C6" s="741" t="str">
        <f>B56</f>
        <v>Administración de subvenciones</v>
      </c>
      <c r="D6" s="741"/>
      <c r="E6" s="741"/>
      <c r="F6" s="612"/>
      <c r="G6" s="30">
        <f>O57</f>
        <v>0</v>
      </c>
      <c r="H6" s="229">
        <f>P57</f>
        <v>0</v>
      </c>
      <c r="I6" s="51">
        <v>1</v>
      </c>
      <c r="J6" s="51"/>
      <c r="K6" s="18"/>
      <c r="L6" s="612"/>
      <c r="M6" s="612"/>
      <c r="N6" s="612"/>
      <c r="O6" s="183"/>
      <c r="P6" s="183"/>
      <c r="Q6" s="184"/>
      <c r="R6" s="151"/>
      <c r="S6" s="188">
        <v>0.3</v>
      </c>
      <c r="T6" s="792"/>
      <c r="U6" s="158">
        <f>T3*S6</f>
        <v>1.2</v>
      </c>
      <c r="V6" s="1081"/>
      <c r="W6" s="55">
        <f>H6*U6</f>
        <v>0</v>
      </c>
      <c r="X6" s="800"/>
      <c r="Y6" s="159">
        <f>H6*S6</f>
        <v>0</v>
      </c>
      <c r="Z6" s="171"/>
      <c r="AA6" s="188"/>
      <c r="AB6" s="792"/>
      <c r="AC6" s="158"/>
      <c r="AD6" s="1081"/>
      <c r="AE6" s="613"/>
      <c r="AF6" s="800"/>
      <c r="AG6" s="166"/>
    </row>
    <row r="7" spans="2:33" s="150" customFormat="1" ht="6" customHeight="1">
      <c r="B7" s="848"/>
      <c r="C7" s="633"/>
      <c r="D7" s="633"/>
      <c r="E7" s="633"/>
      <c r="F7" s="612"/>
      <c r="G7" s="612"/>
      <c r="H7" s="612"/>
      <c r="I7" s="612"/>
      <c r="J7" s="612"/>
      <c r="K7" s="612"/>
      <c r="L7" s="612"/>
      <c r="M7" s="612"/>
      <c r="N7" s="612"/>
      <c r="O7" s="183"/>
      <c r="P7" s="183"/>
      <c r="Q7" s="184"/>
      <c r="R7" s="151"/>
      <c r="S7" s="612"/>
      <c r="T7" s="612"/>
      <c r="U7" s="612"/>
      <c r="V7" s="612"/>
      <c r="W7" s="612"/>
      <c r="X7" s="227"/>
      <c r="Y7" s="227"/>
      <c r="Z7" s="171"/>
      <c r="AA7" s="171"/>
    </row>
    <row r="8" spans="2:33" s="150" customFormat="1" ht="21" customHeight="1">
      <c r="B8" s="848"/>
      <c r="C8" s="895" t="s">
        <v>213</v>
      </c>
      <c r="D8" s="895"/>
      <c r="E8" s="895"/>
      <c r="F8" s="23"/>
      <c r="G8" s="15">
        <f>IF(G6="N/A",AD3,V3)</f>
        <v>0</v>
      </c>
      <c r="H8" s="35">
        <f>IF(H6="N/A",AF3,X3)</f>
        <v>0</v>
      </c>
      <c r="I8" s="19"/>
      <c r="J8" s="19"/>
      <c r="K8" s="19"/>
      <c r="L8" s="612"/>
      <c r="M8" s="612"/>
      <c r="N8" s="612"/>
      <c r="O8" s="611"/>
      <c r="P8" s="611"/>
      <c r="Q8" s="617"/>
      <c r="R8" s="151"/>
      <c r="S8" s="196">
        <f>SUM(S3:S6)</f>
        <v>1</v>
      </c>
      <c r="T8" s="197"/>
      <c r="U8" s="198">
        <f>SUM(U3:U6)</f>
        <v>4</v>
      </c>
      <c r="V8" s="160"/>
      <c r="W8" s="199">
        <f>SUM(W3:W6)</f>
        <v>0</v>
      </c>
      <c r="X8" s="155"/>
      <c r="Y8" s="155"/>
      <c r="Z8" s="171"/>
      <c r="AA8" s="171"/>
    </row>
    <row r="9" spans="2:33" s="150" customFormat="1" ht="21.95" customHeight="1">
      <c r="B9" s="848"/>
      <c r="C9" s="24"/>
      <c r="D9" s="24"/>
      <c r="E9" s="24"/>
      <c r="F9" s="24"/>
      <c r="G9" s="612"/>
      <c r="H9" s="32"/>
      <c r="I9" s="22"/>
      <c r="J9" s="22"/>
      <c r="K9" s="22"/>
      <c r="L9" s="612"/>
      <c r="M9" s="612"/>
      <c r="N9" s="612"/>
      <c r="O9" s="611"/>
      <c r="P9" s="611"/>
      <c r="Q9" s="617"/>
      <c r="R9" s="151"/>
      <c r="S9" s="2"/>
      <c r="T9" s="2"/>
      <c r="U9" s="2"/>
      <c r="V9" s="2"/>
      <c r="W9" s="2"/>
      <c r="X9" s="171"/>
      <c r="Y9" s="171"/>
      <c r="Z9" s="171"/>
      <c r="AA9" s="171"/>
    </row>
    <row r="10" spans="2:33" s="150" customFormat="1" ht="44.1" customHeight="1" thickBot="1">
      <c r="B10" s="849"/>
      <c r="C10" s="612"/>
      <c r="D10" s="612"/>
      <c r="E10" s="612"/>
      <c r="F10" s="612"/>
      <c r="G10" s="612"/>
      <c r="H10" s="612"/>
      <c r="I10" s="612"/>
      <c r="J10" s="612"/>
      <c r="K10" s="612"/>
      <c r="L10" s="612"/>
      <c r="M10" s="612"/>
      <c r="N10" s="612"/>
      <c r="O10" s="611"/>
      <c r="P10" s="611"/>
      <c r="Q10" s="617"/>
      <c r="R10" s="151"/>
      <c r="S10" s="2"/>
      <c r="T10" s="2"/>
      <c r="U10" s="2"/>
      <c r="V10" s="2"/>
      <c r="W10" s="2"/>
      <c r="X10" s="171"/>
      <c r="Y10" s="171"/>
      <c r="Z10" s="171"/>
      <c r="AA10" s="171"/>
      <c r="AB10" s="171"/>
    </row>
    <row r="11" spans="2:33" ht="31.5">
      <c r="B11" s="950" t="s">
        <v>521</v>
      </c>
      <c r="C11" s="951"/>
      <c r="D11" s="951"/>
      <c r="E11" s="952"/>
      <c r="F11" s="952"/>
      <c r="G11" s="952"/>
      <c r="H11" s="952"/>
      <c r="I11" s="952"/>
      <c r="J11" s="952"/>
      <c r="K11" s="952"/>
      <c r="L11" s="952"/>
      <c r="M11" s="952"/>
      <c r="N11" s="952"/>
      <c r="O11" s="49" t="s">
        <v>215</v>
      </c>
      <c r="P11" s="845" t="s">
        <v>216</v>
      </c>
      <c r="Q11" s="846"/>
      <c r="R11" s="984"/>
      <c r="S11" s="1010" t="s">
        <v>177</v>
      </c>
      <c r="T11" s="1016" t="s">
        <v>178</v>
      </c>
      <c r="U11" s="1016"/>
      <c r="V11" s="1014" t="s">
        <v>179</v>
      </c>
      <c r="W11" s="1015"/>
      <c r="X11" s="1015"/>
      <c r="Y11" s="1015"/>
    </row>
    <row r="12" spans="2:33" ht="24.95" customHeight="1">
      <c r="B12" s="953"/>
      <c r="C12" s="954"/>
      <c r="D12" s="954"/>
      <c r="E12" s="955"/>
      <c r="F12" s="955"/>
      <c r="G12" s="955"/>
      <c r="H12" s="955"/>
      <c r="I12" s="955"/>
      <c r="J12" s="955"/>
      <c r="K12" s="955"/>
      <c r="L12" s="955"/>
      <c r="M12" s="955"/>
      <c r="N12" s="955"/>
      <c r="O12" s="48">
        <f>P12*4</f>
        <v>0</v>
      </c>
      <c r="P12" s="1075">
        <f>X14</f>
        <v>0</v>
      </c>
      <c r="Q12" s="1076"/>
      <c r="R12" s="984"/>
      <c r="S12" s="1010"/>
      <c r="T12" s="1016"/>
      <c r="U12" s="1016"/>
      <c r="V12" s="1014"/>
      <c r="W12" s="1015"/>
      <c r="X12" s="1015"/>
      <c r="Y12" s="1015"/>
    </row>
    <row r="13" spans="2:33" ht="26.1" customHeight="1">
      <c r="B13" s="806" t="s">
        <v>217</v>
      </c>
      <c r="C13" s="807"/>
      <c r="D13" s="807"/>
      <c r="E13" s="808"/>
      <c r="F13" s="808"/>
      <c r="G13" s="808" t="s">
        <v>218</v>
      </c>
      <c r="H13" s="808"/>
      <c r="I13" s="808"/>
      <c r="J13" s="808"/>
      <c r="K13" s="808"/>
      <c r="L13" s="808" t="s">
        <v>219</v>
      </c>
      <c r="M13" s="808"/>
      <c r="N13" s="808" t="s">
        <v>220</v>
      </c>
      <c r="O13" s="808"/>
      <c r="P13" s="850"/>
      <c r="Q13" s="867"/>
      <c r="R13" s="984"/>
      <c r="S13" s="1010"/>
      <c r="T13" s="1016"/>
      <c r="U13" s="1016"/>
      <c r="V13" s="798"/>
      <c r="W13" s="799"/>
      <c r="X13" s="799"/>
      <c r="Y13" s="799"/>
    </row>
    <row r="14" spans="2:33" ht="75" customHeight="1">
      <c r="B14" s="742" t="s">
        <v>522</v>
      </c>
      <c r="C14" s="743"/>
      <c r="D14" s="743"/>
      <c r="E14" s="863"/>
      <c r="F14" s="864"/>
      <c r="G14" s="754" t="s">
        <v>228</v>
      </c>
      <c r="H14" s="755"/>
      <c r="I14" s="755"/>
      <c r="J14" s="139" t="s">
        <v>224</v>
      </c>
      <c r="K14" s="226">
        <f>VLOOKUP(G14,Referencia!AY5:AZ9,2)</f>
        <v>0</v>
      </c>
      <c r="L14" s="935"/>
      <c r="M14" s="935"/>
      <c r="N14" s="1095" t="s">
        <v>523</v>
      </c>
      <c r="O14" s="1095"/>
      <c r="P14" s="1096"/>
      <c r="Q14" s="1097"/>
      <c r="R14" s="664"/>
      <c r="S14" s="21">
        <v>0.3</v>
      </c>
      <c r="T14" s="901">
        <v>4</v>
      </c>
      <c r="U14" s="672">
        <f>T14*S14</f>
        <v>1.2</v>
      </c>
      <c r="V14" s="902">
        <f>SUM(W14:W18)</f>
        <v>0</v>
      </c>
      <c r="W14" s="673">
        <f>U14*K14</f>
        <v>0</v>
      </c>
      <c r="X14" s="793">
        <f>SUM(Y14:Y18)</f>
        <v>0</v>
      </c>
      <c r="Y14" s="166">
        <f>K14*S14</f>
        <v>0</v>
      </c>
    </row>
    <row r="15" spans="2:33" ht="75" customHeight="1">
      <c r="B15" s="742" t="s">
        <v>524</v>
      </c>
      <c r="C15" s="743"/>
      <c r="D15" s="743"/>
      <c r="E15" s="863"/>
      <c r="F15" s="864"/>
      <c r="G15" s="754" t="s">
        <v>228</v>
      </c>
      <c r="H15" s="755"/>
      <c r="I15" s="755"/>
      <c r="J15" s="139" t="s">
        <v>224</v>
      </c>
      <c r="K15" s="226">
        <f>VLOOKUP(G15,Referencia!AY15:AZ19,2)</f>
        <v>0</v>
      </c>
      <c r="L15" s="784"/>
      <c r="M15" s="784"/>
      <c r="N15" s="1095"/>
      <c r="O15" s="1095"/>
      <c r="P15" s="1096"/>
      <c r="Q15" s="1097"/>
      <c r="R15" s="664"/>
      <c r="S15" s="21">
        <v>0.3</v>
      </c>
      <c r="T15" s="901"/>
      <c r="U15" s="672">
        <f>T14*S15</f>
        <v>1.2</v>
      </c>
      <c r="V15" s="902"/>
      <c r="W15" s="673">
        <f>K15*U15</f>
        <v>0</v>
      </c>
      <c r="X15" s="794"/>
      <c r="Y15" s="166">
        <f>K15*S15</f>
        <v>0</v>
      </c>
    </row>
    <row r="16" spans="2:33" ht="75" customHeight="1">
      <c r="B16" s="742" t="s">
        <v>525</v>
      </c>
      <c r="C16" s="743"/>
      <c r="D16" s="743"/>
      <c r="E16" s="746" t="s">
        <v>222</v>
      </c>
      <c r="F16" s="747"/>
      <c r="G16" s="754" t="s">
        <v>228</v>
      </c>
      <c r="H16" s="755"/>
      <c r="I16" s="755"/>
      <c r="J16" s="139" t="s">
        <v>224</v>
      </c>
      <c r="K16" s="226">
        <f>VLOOKUP(G16,Referencia!AY25:AZ29,2)</f>
        <v>0</v>
      </c>
      <c r="L16" s="784"/>
      <c r="M16" s="784"/>
      <c r="N16" s="1095"/>
      <c r="O16" s="1095"/>
      <c r="P16" s="1096"/>
      <c r="Q16" s="1097"/>
      <c r="R16" s="664"/>
      <c r="S16" s="21">
        <v>0.15</v>
      </c>
      <c r="T16" s="901"/>
      <c r="U16" s="672">
        <f>T14*S16</f>
        <v>0.6</v>
      </c>
      <c r="V16" s="902"/>
      <c r="W16" s="673">
        <f>K16*U16</f>
        <v>0</v>
      </c>
      <c r="X16" s="794"/>
      <c r="Y16" s="166">
        <f>K16*S16</f>
        <v>0</v>
      </c>
    </row>
    <row r="17" spans="2:25" ht="75" customHeight="1">
      <c r="B17" s="742" t="s">
        <v>526</v>
      </c>
      <c r="C17" s="743"/>
      <c r="D17" s="743"/>
      <c r="E17" s="863"/>
      <c r="F17" s="864"/>
      <c r="G17" s="754" t="s">
        <v>228</v>
      </c>
      <c r="H17" s="755"/>
      <c r="I17" s="755"/>
      <c r="J17" s="139" t="s">
        <v>224</v>
      </c>
      <c r="K17" s="226">
        <f>VLOOKUP(G17,Referencia!AY35:AZ39,2)</f>
        <v>0</v>
      </c>
      <c r="L17" s="784"/>
      <c r="M17" s="784"/>
      <c r="N17" s="1095"/>
      <c r="O17" s="1095"/>
      <c r="P17" s="1096"/>
      <c r="Q17" s="1097"/>
      <c r="R17" s="664"/>
      <c r="S17" s="21">
        <v>0.15</v>
      </c>
      <c r="T17" s="901"/>
      <c r="U17" s="672">
        <f>T14*S17</f>
        <v>0.6</v>
      </c>
      <c r="V17" s="902"/>
      <c r="W17" s="673">
        <f>K17*U17</f>
        <v>0</v>
      </c>
      <c r="X17" s="794"/>
      <c r="Y17" s="166">
        <f>K17*S17</f>
        <v>0</v>
      </c>
    </row>
    <row r="18" spans="2:25" ht="75" customHeight="1">
      <c r="B18" s="742" t="s">
        <v>527</v>
      </c>
      <c r="C18" s="743"/>
      <c r="D18" s="743"/>
      <c r="E18" s="746" t="s">
        <v>222</v>
      </c>
      <c r="F18" s="747"/>
      <c r="G18" s="754" t="s">
        <v>228</v>
      </c>
      <c r="H18" s="755"/>
      <c r="I18" s="755"/>
      <c r="J18" s="139" t="s">
        <v>224</v>
      </c>
      <c r="K18" s="226">
        <f>VLOOKUP(G18,Referencia!AY45:AZ49,2)</f>
        <v>0</v>
      </c>
      <c r="L18" s="934"/>
      <c r="M18" s="934"/>
      <c r="N18" s="1095"/>
      <c r="O18" s="1095"/>
      <c r="P18" s="1096"/>
      <c r="Q18" s="1097"/>
      <c r="R18" s="664"/>
      <c r="S18" s="21">
        <v>0.1</v>
      </c>
      <c r="T18" s="901"/>
      <c r="U18" s="672">
        <f>T14*S18</f>
        <v>0.4</v>
      </c>
      <c r="V18" s="902"/>
      <c r="W18" s="673">
        <f>K18*U18</f>
        <v>0</v>
      </c>
      <c r="X18" s="794"/>
      <c r="Y18" s="166">
        <f>K18*S18</f>
        <v>0</v>
      </c>
    </row>
    <row r="19" spans="2:25" ht="18.95" customHeight="1">
      <c r="B19" s="781" t="s">
        <v>234</v>
      </c>
      <c r="C19" s="782"/>
      <c r="D19" s="782"/>
      <c r="E19" s="782"/>
      <c r="F19" s="783"/>
      <c r="G19" s="858" t="s">
        <v>235</v>
      </c>
      <c r="H19" s="858"/>
      <c r="I19" s="858"/>
      <c r="J19" s="858"/>
      <c r="K19" s="858"/>
      <c r="L19" s="610" t="s">
        <v>252</v>
      </c>
      <c r="M19" s="858" t="s">
        <v>236</v>
      </c>
      <c r="N19" s="858"/>
      <c r="O19" s="854" t="s">
        <v>237</v>
      </c>
      <c r="P19" s="855"/>
      <c r="Q19" s="856"/>
      <c r="S19" s="195">
        <f>SUM(S14:S18)</f>
        <v>1</v>
      </c>
      <c r="T19" s="160"/>
      <c r="U19" s="160"/>
      <c r="V19" s="230"/>
      <c r="W19" s="160"/>
      <c r="X19" s="619"/>
      <c r="Y19" s="619"/>
    </row>
    <row r="20" spans="2:25" ht="33" customHeight="1">
      <c r="B20" s="777" t="s">
        <v>147</v>
      </c>
      <c r="C20" s="778"/>
      <c r="D20" s="778"/>
      <c r="E20" s="748">
        <f>IF(K16=0%,0,(IF(K16&lt;75%,1,2)))</f>
        <v>0</v>
      </c>
      <c r="F20" s="749"/>
      <c r="G20" s="811" t="s">
        <v>528</v>
      </c>
      <c r="H20" s="812"/>
      <c r="I20" s="812"/>
      <c r="J20" s="812"/>
      <c r="K20" s="813"/>
      <c r="L20" s="766" t="s">
        <v>529</v>
      </c>
      <c r="M20" s="811" t="s">
        <v>530</v>
      </c>
      <c r="N20" s="813"/>
      <c r="O20" s="811" t="s">
        <v>531</v>
      </c>
      <c r="P20" s="1036"/>
      <c r="Q20" s="1037"/>
      <c r="S20" s="9"/>
      <c r="V20" s="36"/>
    </row>
    <row r="21" spans="2:25" ht="33" customHeight="1">
      <c r="B21" s="814" t="s">
        <v>532</v>
      </c>
      <c r="C21" s="815"/>
      <c r="D21" s="815"/>
      <c r="E21" s="748">
        <f>IF(K17=0%,0,(IF(K17&lt;75%,1,2)))</f>
        <v>0</v>
      </c>
      <c r="F21" s="749"/>
      <c r="G21" s="760"/>
      <c r="H21" s="761"/>
      <c r="I21" s="761"/>
      <c r="J21" s="761"/>
      <c r="K21" s="762"/>
      <c r="L21" s="767"/>
      <c r="M21" s="760"/>
      <c r="N21" s="762"/>
      <c r="O21" s="1038"/>
      <c r="P21" s="1039"/>
      <c r="Q21" s="1040"/>
      <c r="S21" s="9"/>
      <c r="V21" s="36"/>
    </row>
    <row r="22" spans="2:25" ht="33" customHeight="1">
      <c r="B22" s="814" t="s">
        <v>99</v>
      </c>
      <c r="C22" s="815"/>
      <c r="D22" s="815"/>
      <c r="E22" s="748">
        <f>IF(K18=0%,0,(IF(K18&lt;75%,1,2)))</f>
        <v>0</v>
      </c>
      <c r="F22" s="749"/>
      <c r="G22" s="760"/>
      <c r="H22" s="761"/>
      <c r="I22" s="761"/>
      <c r="J22" s="761"/>
      <c r="K22" s="762"/>
      <c r="L22" s="767"/>
      <c r="M22" s="760"/>
      <c r="N22" s="762"/>
      <c r="O22" s="1038"/>
      <c r="P22" s="1039"/>
      <c r="Q22" s="1040"/>
      <c r="S22" s="9"/>
      <c r="V22" s="36"/>
    </row>
    <row r="23" spans="2:25" ht="33" customHeight="1">
      <c r="B23" s="999"/>
      <c r="C23" s="1000"/>
      <c r="D23" s="1000"/>
      <c r="E23" s="758"/>
      <c r="F23" s="759"/>
      <c r="G23" s="760"/>
      <c r="H23" s="761"/>
      <c r="I23" s="761"/>
      <c r="J23" s="761"/>
      <c r="K23" s="762"/>
      <c r="L23" s="767"/>
      <c r="M23" s="760"/>
      <c r="N23" s="762"/>
      <c r="O23" s="1038"/>
      <c r="P23" s="1039"/>
      <c r="Q23" s="1040"/>
      <c r="S23" s="9"/>
      <c r="V23" s="36"/>
    </row>
    <row r="24" spans="2:25" ht="33" customHeight="1" thickBot="1">
      <c r="B24" s="1001"/>
      <c r="C24" s="1002"/>
      <c r="D24" s="1002"/>
      <c r="E24" s="756"/>
      <c r="F24" s="757"/>
      <c r="G24" s="763"/>
      <c r="H24" s="764"/>
      <c r="I24" s="764"/>
      <c r="J24" s="764"/>
      <c r="K24" s="765"/>
      <c r="L24" s="768"/>
      <c r="M24" s="763"/>
      <c r="N24" s="765"/>
      <c r="O24" s="1041"/>
      <c r="P24" s="1042"/>
      <c r="Q24" s="1043"/>
    </row>
    <row r="25" spans="2:25" s="150" customFormat="1" ht="18.95" customHeight="1" thickBot="1">
      <c r="B25" s="176"/>
      <c r="C25" s="176"/>
      <c r="D25" s="176"/>
      <c r="E25" s="176"/>
      <c r="G25" s="176"/>
      <c r="H25" s="176"/>
      <c r="I25" s="176"/>
      <c r="J25" s="176"/>
      <c r="K25" s="177"/>
      <c r="L25" s="176"/>
      <c r="M25" s="176"/>
      <c r="N25" s="176"/>
      <c r="O25" s="176"/>
      <c r="P25" s="176"/>
      <c r="Q25" s="176"/>
      <c r="R25" s="151"/>
    </row>
    <row r="26" spans="2:25" ht="31.5">
      <c r="B26" s="1083" t="s">
        <v>533</v>
      </c>
      <c r="C26" s="1084"/>
      <c r="D26" s="1084"/>
      <c r="E26" s="1085"/>
      <c r="F26" s="1085"/>
      <c r="G26" s="1085"/>
      <c r="H26" s="1085"/>
      <c r="I26" s="1085"/>
      <c r="J26" s="1085"/>
      <c r="K26" s="1085"/>
      <c r="L26" s="1085"/>
      <c r="M26" s="1085"/>
      <c r="N26" s="1085"/>
      <c r="O26" s="49" t="s">
        <v>215</v>
      </c>
      <c r="P26" s="845" t="s">
        <v>216</v>
      </c>
      <c r="Q26" s="846"/>
      <c r="S26" s="1010" t="s">
        <v>177</v>
      </c>
      <c r="T26" s="1016" t="s">
        <v>178</v>
      </c>
      <c r="U26" s="1016"/>
      <c r="V26" s="1014" t="s">
        <v>179</v>
      </c>
      <c r="W26" s="1015"/>
      <c r="X26" s="1015"/>
      <c r="Y26" s="1015"/>
    </row>
    <row r="27" spans="2:25" ht="23.1" customHeight="1">
      <c r="B27" s="1086"/>
      <c r="C27" s="1087"/>
      <c r="D27" s="1087"/>
      <c r="E27" s="1088"/>
      <c r="F27" s="1088"/>
      <c r="G27" s="1088"/>
      <c r="H27" s="1088"/>
      <c r="I27" s="1088"/>
      <c r="J27" s="1088"/>
      <c r="K27" s="1088"/>
      <c r="L27" s="1088"/>
      <c r="M27" s="1088"/>
      <c r="N27" s="1088"/>
      <c r="O27" s="48">
        <f>P27*4</f>
        <v>0</v>
      </c>
      <c r="P27" s="1075">
        <f>X29</f>
        <v>0</v>
      </c>
      <c r="Q27" s="1076"/>
      <c r="S27" s="1010"/>
      <c r="T27" s="1016"/>
      <c r="U27" s="1016"/>
      <c r="V27" s="1014"/>
      <c r="W27" s="1015"/>
      <c r="X27" s="1015"/>
      <c r="Y27" s="1015"/>
    </row>
    <row r="28" spans="2:25" ht="27" customHeight="1">
      <c r="B28" s="806" t="s">
        <v>217</v>
      </c>
      <c r="C28" s="807"/>
      <c r="D28" s="807"/>
      <c r="E28" s="808"/>
      <c r="F28" s="808"/>
      <c r="G28" s="808" t="s">
        <v>218</v>
      </c>
      <c r="H28" s="808"/>
      <c r="I28" s="808"/>
      <c r="J28" s="808"/>
      <c r="K28" s="808"/>
      <c r="L28" s="808" t="s">
        <v>219</v>
      </c>
      <c r="M28" s="808"/>
      <c r="N28" s="808" t="s">
        <v>220</v>
      </c>
      <c r="O28" s="808"/>
      <c r="P28" s="850"/>
      <c r="Q28" s="867"/>
      <c r="R28" s="984"/>
      <c r="S28" s="1010"/>
      <c r="T28" s="1016"/>
      <c r="U28" s="1016"/>
      <c r="V28" s="798"/>
      <c r="W28" s="799"/>
      <c r="X28" s="799"/>
      <c r="Y28" s="799"/>
    </row>
    <row r="29" spans="2:25" ht="75" customHeight="1">
      <c r="B29" s="742" t="s">
        <v>534</v>
      </c>
      <c r="C29" s="743"/>
      <c r="D29" s="743"/>
      <c r="E29" s="863"/>
      <c r="F29" s="864"/>
      <c r="G29" s="1047" t="s">
        <v>535</v>
      </c>
      <c r="H29" s="1048"/>
      <c r="I29" s="1048"/>
      <c r="J29" s="139" t="s">
        <v>224</v>
      </c>
      <c r="K29" s="226">
        <f>VLOOKUP(G29,Referencia!AY55:AZ59,2)</f>
        <v>0</v>
      </c>
      <c r="L29" s="935"/>
      <c r="M29" s="935"/>
      <c r="N29" s="834" t="s">
        <v>536</v>
      </c>
      <c r="O29" s="835"/>
      <c r="P29" s="835"/>
      <c r="Q29" s="836"/>
      <c r="R29" s="984"/>
      <c r="S29" s="21">
        <v>0.2</v>
      </c>
      <c r="T29" s="901">
        <v>4</v>
      </c>
      <c r="U29" s="672">
        <f>T29*S29</f>
        <v>0.8</v>
      </c>
      <c r="V29" s="902">
        <f>SUM(W29:W33)</f>
        <v>0</v>
      </c>
      <c r="W29" s="673">
        <f>U29*K29</f>
        <v>0</v>
      </c>
      <c r="X29" s="793">
        <f>SUM(Y29:Y33)</f>
        <v>0</v>
      </c>
      <c r="Y29" s="166">
        <f>K29*S29</f>
        <v>0</v>
      </c>
    </row>
    <row r="30" spans="2:25" ht="75" customHeight="1">
      <c r="B30" s="742" t="s">
        <v>537</v>
      </c>
      <c r="C30" s="743"/>
      <c r="D30" s="743"/>
      <c r="E30" s="863"/>
      <c r="F30" s="864"/>
      <c r="G30" s="1047" t="s">
        <v>228</v>
      </c>
      <c r="H30" s="1048"/>
      <c r="I30" s="1048"/>
      <c r="J30" s="139" t="s">
        <v>224</v>
      </c>
      <c r="K30" s="226">
        <f>VLOOKUP(G30,Referencia!AY65:AZ69,2)</f>
        <v>0</v>
      </c>
      <c r="L30" s="784"/>
      <c r="M30" s="784"/>
      <c r="N30" s="837"/>
      <c r="O30" s="838"/>
      <c r="P30" s="838"/>
      <c r="Q30" s="839"/>
      <c r="R30" s="664"/>
      <c r="S30" s="21">
        <v>0.2</v>
      </c>
      <c r="T30" s="901"/>
      <c r="U30" s="672">
        <f>T29*S30</f>
        <v>0.8</v>
      </c>
      <c r="V30" s="902"/>
      <c r="W30" s="673">
        <f>K30*U30</f>
        <v>0</v>
      </c>
      <c r="X30" s="794"/>
      <c r="Y30" s="166">
        <f>K30*S30</f>
        <v>0</v>
      </c>
    </row>
    <row r="31" spans="2:25" ht="75" customHeight="1">
      <c r="B31" s="742" t="s">
        <v>538</v>
      </c>
      <c r="C31" s="743"/>
      <c r="D31" s="743"/>
      <c r="E31" s="746" t="s">
        <v>222</v>
      </c>
      <c r="F31" s="747"/>
      <c r="G31" s="1047" t="s">
        <v>228</v>
      </c>
      <c r="H31" s="1048"/>
      <c r="I31" s="1048"/>
      <c r="J31" s="139" t="s">
        <v>224</v>
      </c>
      <c r="K31" s="226">
        <f>VLOOKUP(G31,Referencia!AY75:AZ79,2)</f>
        <v>0</v>
      </c>
      <c r="L31" s="784"/>
      <c r="M31" s="784"/>
      <c r="N31" s="837"/>
      <c r="O31" s="838"/>
      <c r="P31" s="838"/>
      <c r="Q31" s="839"/>
      <c r="R31" s="664"/>
      <c r="S31" s="21">
        <v>0.2</v>
      </c>
      <c r="T31" s="901"/>
      <c r="U31" s="672">
        <f>T29*S31</f>
        <v>0.8</v>
      </c>
      <c r="V31" s="902"/>
      <c r="W31" s="673">
        <f>K31*U31</f>
        <v>0</v>
      </c>
      <c r="X31" s="794"/>
      <c r="Y31" s="166">
        <f>K31*S31</f>
        <v>0</v>
      </c>
    </row>
    <row r="32" spans="2:25" ht="75" customHeight="1">
      <c r="B32" s="742" t="s">
        <v>539</v>
      </c>
      <c r="C32" s="743"/>
      <c r="D32" s="743"/>
      <c r="E32" s="863"/>
      <c r="F32" s="864"/>
      <c r="G32" s="1047" t="s">
        <v>228</v>
      </c>
      <c r="H32" s="1048"/>
      <c r="I32" s="1048"/>
      <c r="J32" s="139" t="s">
        <v>224</v>
      </c>
      <c r="K32" s="226">
        <f>VLOOKUP(G32,Referencia!AY85:AZ89,2)</f>
        <v>0</v>
      </c>
      <c r="L32" s="784"/>
      <c r="M32" s="784"/>
      <c r="N32" s="837"/>
      <c r="O32" s="838"/>
      <c r="P32" s="838"/>
      <c r="Q32" s="839"/>
      <c r="R32" s="664"/>
      <c r="S32" s="21">
        <v>0.2</v>
      </c>
      <c r="T32" s="901"/>
      <c r="U32" s="672">
        <f>T29*S32</f>
        <v>0.8</v>
      </c>
      <c r="V32" s="902"/>
      <c r="W32" s="673">
        <f>K32*U32</f>
        <v>0</v>
      </c>
      <c r="X32" s="794"/>
      <c r="Y32" s="166">
        <f>K32*S32</f>
        <v>0</v>
      </c>
    </row>
    <row r="33" spans="2:25" ht="75" customHeight="1">
      <c r="B33" s="742" t="s">
        <v>540</v>
      </c>
      <c r="C33" s="743"/>
      <c r="D33" s="743"/>
      <c r="E33" s="863"/>
      <c r="F33" s="864"/>
      <c r="G33" s="1047" t="s">
        <v>228</v>
      </c>
      <c r="H33" s="1048"/>
      <c r="I33" s="1048"/>
      <c r="J33" s="139" t="s">
        <v>224</v>
      </c>
      <c r="K33" s="226">
        <f>VLOOKUP(G33,Referencia!AY95:AZ99,2)</f>
        <v>0</v>
      </c>
      <c r="L33" s="784"/>
      <c r="M33" s="784"/>
      <c r="N33" s="840"/>
      <c r="O33" s="841"/>
      <c r="P33" s="841"/>
      <c r="Q33" s="842"/>
      <c r="R33" s="664"/>
      <c r="S33" s="21">
        <v>0.2</v>
      </c>
      <c r="T33" s="901"/>
      <c r="U33" s="672">
        <f>T29*S33</f>
        <v>0.8</v>
      </c>
      <c r="V33" s="902"/>
      <c r="W33" s="673">
        <f>K33*U33</f>
        <v>0</v>
      </c>
      <c r="X33" s="794"/>
      <c r="Y33" s="166">
        <f>K33*S33</f>
        <v>0</v>
      </c>
    </row>
    <row r="34" spans="2:25" ht="18.95" customHeight="1">
      <c r="B34" s="781" t="s">
        <v>234</v>
      </c>
      <c r="C34" s="782"/>
      <c r="D34" s="782"/>
      <c r="E34" s="782"/>
      <c r="F34" s="783"/>
      <c r="G34" s="858" t="s">
        <v>235</v>
      </c>
      <c r="H34" s="858"/>
      <c r="I34" s="858"/>
      <c r="J34" s="858"/>
      <c r="K34" s="858"/>
      <c r="L34" s="610" t="s">
        <v>252</v>
      </c>
      <c r="M34" s="858" t="s">
        <v>236</v>
      </c>
      <c r="N34" s="858"/>
      <c r="O34" s="854" t="s">
        <v>237</v>
      </c>
      <c r="P34" s="855"/>
      <c r="Q34" s="856"/>
      <c r="S34" s="195">
        <f>SUM(S29:S33)</f>
        <v>1</v>
      </c>
      <c r="T34" s="160"/>
      <c r="U34" s="160"/>
      <c r="V34" s="160"/>
      <c r="W34" s="160"/>
      <c r="X34" s="187">
        <f>X29*T29</f>
        <v>0</v>
      </c>
      <c r="Y34" s="619"/>
    </row>
    <row r="35" spans="2:25" ht="45" customHeight="1">
      <c r="B35" s="777" t="s">
        <v>541</v>
      </c>
      <c r="C35" s="778"/>
      <c r="D35" s="778"/>
      <c r="E35" s="748">
        <f>IF(K31=0%,0,(IF(K31&lt;75%,1,2)))</f>
        <v>0</v>
      </c>
      <c r="F35" s="749"/>
      <c r="G35" s="811" t="s">
        <v>542</v>
      </c>
      <c r="H35" s="812"/>
      <c r="I35" s="812"/>
      <c r="J35" s="812"/>
      <c r="K35" s="813"/>
      <c r="L35" s="766" t="s">
        <v>543</v>
      </c>
      <c r="M35" s="811" t="s">
        <v>544</v>
      </c>
      <c r="N35" s="813"/>
      <c r="O35" s="811" t="s">
        <v>545</v>
      </c>
      <c r="P35" s="1036"/>
      <c r="Q35" s="1037"/>
      <c r="S35" s="9"/>
      <c r="X35" s="53"/>
    </row>
    <row r="36" spans="2:25" ht="45" customHeight="1">
      <c r="B36" s="999"/>
      <c r="C36" s="1000"/>
      <c r="D36" s="1000"/>
      <c r="E36" s="758"/>
      <c r="F36" s="759"/>
      <c r="G36" s="760"/>
      <c r="H36" s="761"/>
      <c r="I36" s="761"/>
      <c r="J36" s="761"/>
      <c r="K36" s="762"/>
      <c r="L36" s="767"/>
      <c r="M36" s="760"/>
      <c r="N36" s="762"/>
      <c r="O36" s="1038"/>
      <c r="P36" s="1039"/>
      <c r="Q36" s="1040"/>
      <c r="S36" s="9"/>
      <c r="X36" s="53"/>
    </row>
    <row r="37" spans="2:25" ht="45" customHeight="1">
      <c r="B37" s="999"/>
      <c r="C37" s="1000"/>
      <c r="D37" s="1000"/>
      <c r="E37" s="758"/>
      <c r="F37" s="759"/>
      <c r="G37" s="760"/>
      <c r="H37" s="761"/>
      <c r="I37" s="761"/>
      <c r="J37" s="761"/>
      <c r="K37" s="762"/>
      <c r="L37" s="767"/>
      <c r="M37" s="760"/>
      <c r="N37" s="762"/>
      <c r="O37" s="1038"/>
      <c r="P37" s="1039"/>
      <c r="Q37" s="1040"/>
      <c r="S37" s="9"/>
      <c r="X37" s="53"/>
    </row>
    <row r="38" spans="2:25" ht="45" customHeight="1">
      <c r="B38" s="999"/>
      <c r="C38" s="1000"/>
      <c r="D38" s="1000"/>
      <c r="E38" s="758"/>
      <c r="F38" s="759"/>
      <c r="G38" s="760"/>
      <c r="H38" s="761"/>
      <c r="I38" s="761"/>
      <c r="J38" s="761"/>
      <c r="K38" s="762"/>
      <c r="L38" s="767"/>
      <c r="M38" s="760"/>
      <c r="N38" s="762"/>
      <c r="O38" s="1038"/>
      <c r="P38" s="1039"/>
      <c r="Q38" s="1040"/>
      <c r="S38" s="9"/>
      <c r="X38" s="53"/>
    </row>
    <row r="39" spans="2:25" ht="45" customHeight="1" thickBot="1">
      <c r="B39" s="1001"/>
      <c r="C39" s="1002"/>
      <c r="D39" s="1002"/>
      <c r="E39" s="756"/>
      <c r="F39" s="757"/>
      <c r="G39" s="763"/>
      <c r="H39" s="764"/>
      <c r="I39" s="764"/>
      <c r="J39" s="764"/>
      <c r="K39" s="765"/>
      <c r="L39" s="768"/>
      <c r="M39" s="763"/>
      <c r="N39" s="765"/>
      <c r="O39" s="1041"/>
      <c r="P39" s="1042"/>
      <c r="Q39" s="1043"/>
    </row>
    <row r="40" spans="2:25" s="150" customFormat="1" ht="18.95" customHeight="1" thickBot="1">
      <c r="B40" s="176"/>
      <c r="C40" s="176"/>
      <c r="D40" s="176"/>
      <c r="E40" s="176"/>
      <c r="G40" s="176"/>
      <c r="H40" s="176"/>
      <c r="I40" s="176"/>
      <c r="J40" s="176"/>
      <c r="K40" s="177"/>
      <c r="L40" s="176"/>
      <c r="M40" s="176"/>
      <c r="N40" s="176"/>
      <c r="O40" s="176"/>
      <c r="P40" s="176"/>
      <c r="Q40" s="176"/>
      <c r="R40" s="151"/>
    </row>
    <row r="41" spans="2:25" ht="31.5">
      <c r="B41" s="1083" t="s">
        <v>546</v>
      </c>
      <c r="C41" s="1084"/>
      <c r="D41" s="1084"/>
      <c r="E41" s="1085"/>
      <c r="F41" s="1085"/>
      <c r="G41" s="1085"/>
      <c r="H41" s="1085"/>
      <c r="I41" s="1085"/>
      <c r="J41" s="1085"/>
      <c r="K41" s="1085"/>
      <c r="L41" s="1085"/>
      <c r="M41" s="1085"/>
      <c r="N41" s="1085"/>
      <c r="O41" s="49" t="s">
        <v>215</v>
      </c>
      <c r="P41" s="845" t="s">
        <v>216</v>
      </c>
      <c r="Q41" s="846"/>
      <c r="R41" s="984"/>
      <c r="S41" s="1010" t="s">
        <v>177</v>
      </c>
      <c r="T41" s="1016" t="s">
        <v>178</v>
      </c>
      <c r="U41" s="1016"/>
      <c r="V41" s="1014" t="s">
        <v>179</v>
      </c>
      <c r="W41" s="1015"/>
      <c r="X41" s="1015"/>
      <c r="Y41" s="1015"/>
    </row>
    <row r="42" spans="2:25" ht="21.95" customHeight="1">
      <c r="B42" s="1086"/>
      <c r="C42" s="1087"/>
      <c r="D42" s="1087"/>
      <c r="E42" s="1088"/>
      <c r="F42" s="1088"/>
      <c r="G42" s="1088"/>
      <c r="H42" s="1088"/>
      <c r="I42" s="1088"/>
      <c r="J42" s="1088"/>
      <c r="K42" s="1088"/>
      <c r="L42" s="1088"/>
      <c r="M42" s="1088"/>
      <c r="N42" s="1088"/>
      <c r="O42" s="48">
        <f>P42*4</f>
        <v>0</v>
      </c>
      <c r="P42" s="1075">
        <f>X44</f>
        <v>0</v>
      </c>
      <c r="Q42" s="1076"/>
      <c r="R42" s="984"/>
      <c r="S42" s="1010"/>
      <c r="T42" s="1016"/>
      <c r="U42" s="1016"/>
      <c r="V42" s="1014"/>
      <c r="W42" s="1015"/>
      <c r="X42" s="1015"/>
      <c r="Y42" s="1015"/>
    </row>
    <row r="43" spans="2:25" ht="26.1" customHeight="1">
      <c r="B43" s="806" t="s">
        <v>217</v>
      </c>
      <c r="C43" s="807"/>
      <c r="D43" s="807"/>
      <c r="E43" s="808"/>
      <c r="F43" s="808"/>
      <c r="G43" s="808" t="s">
        <v>218</v>
      </c>
      <c r="H43" s="808"/>
      <c r="I43" s="808"/>
      <c r="J43" s="808"/>
      <c r="K43" s="808"/>
      <c r="L43" s="808" t="s">
        <v>219</v>
      </c>
      <c r="M43" s="808"/>
      <c r="N43" s="808" t="s">
        <v>220</v>
      </c>
      <c r="O43" s="808"/>
      <c r="P43" s="850"/>
      <c r="Q43" s="867"/>
      <c r="R43" s="984"/>
      <c r="S43" s="1010"/>
      <c r="T43" s="1016"/>
      <c r="U43" s="1016"/>
      <c r="V43" s="798"/>
      <c r="W43" s="799"/>
      <c r="X43" s="799"/>
      <c r="Y43" s="799"/>
    </row>
    <row r="44" spans="2:25" ht="75" customHeight="1">
      <c r="B44" s="742" t="s">
        <v>547</v>
      </c>
      <c r="C44" s="743"/>
      <c r="D44" s="743"/>
      <c r="E44" s="746" t="s">
        <v>222</v>
      </c>
      <c r="F44" s="747"/>
      <c r="G44" s="754" t="s">
        <v>228</v>
      </c>
      <c r="H44" s="755"/>
      <c r="I44" s="755"/>
      <c r="J44" s="139" t="s">
        <v>224</v>
      </c>
      <c r="K44" s="234">
        <f>VLOOKUP(G44,Referencia!AY105:AZ109,2)</f>
        <v>0</v>
      </c>
      <c r="L44" s="935"/>
      <c r="M44" s="935"/>
      <c r="N44" s="834" t="s">
        <v>548</v>
      </c>
      <c r="O44" s="835"/>
      <c r="P44" s="835"/>
      <c r="Q44" s="836"/>
      <c r="R44" s="664"/>
      <c r="S44" s="671">
        <v>0.2</v>
      </c>
      <c r="T44" s="901">
        <v>4</v>
      </c>
      <c r="U44" s="672">
        <f>T44*S44</f>
        <v>0.8</v>
      </c>
      <c r="V44" s="902">
        <f>SUM(W44:W48)</f>
        <v>0</v>
      </c>
      <c r="W44" s="673">
        <f>U44*K44</f>
        <v>0</v>
      </c>
      <c r="X44" s="793">
        <f>SUM(Y44:Y48)</f>
        <v>0</v>
      </c>
      <c r="Y44" s="166">
        <f>K44*S44</f>
        <v>0</v>
      </c>
    </row>
    <row r="45" spans="2:25" ht="75" customHeight="1">
      <c r="B45" s="742" t="s">
        <v>549</v>
      </c>
      <c r="C45" s="743"/>
      <c r="D45" s="743"/>
      <c r="E45" s="863"/>
      <c r="F45" s="864"/>
      <c r="G45" s="754" t="s">
        <v>228</v>
      </c>
      <c r="H45" s="755"/>
      <c r="I45" s="755"/>
      <c r="J45" s="139" t="s">
        <v>224</v>
      </c>
      <c r="K45" s="234">
        <f>VLOOKUP(G45,Referencia!AY115:AZ119,2)</f>
        <v>0</v>
      </c>
      <c r="L45" s="784"/>
      <c r="M45" s="784"/>
      <c r="N45" s="837"/>
      <c r="O45" s="838"/>
      <c r="P45" s="838"/>
      <c r="Q45" s="839"/>
      <c r="R45" s="664"/>
      <c r="S45" s="671">
        <v>0.15</v>
      </c>
      <c r="T45" s="901"/>
      <c r="U45" s="672">
        <f>T44*S45</f>
        <v>0.6</v>
      </c>
      <c r="V45" s="902"/>
      <c r="W45" s="673">
        <f>K45*U45</f>
        <v>0</v>
      </c>
      <c r="X45" s="794"/>
      <c r="Y45" s="166">
        <f>K45*S45</f>
        <v>0</v>
      </c>
    </row>
    <row r="46" spans="2:25" ht="75" customHeight="1">
      <c r="B46" s="742" t="s">
        <v>550</v>
      </c>
      <c r="C46" s="743"/>
      <c r="D46" s="743"/>
      <c r="E46" s="863"/>
      <c r="F46" s="864"/>
      <c r="G46" s="754" t="s">
        <v>228</v>
      </c>
      <c r="H46" s="755"/>
      <c r="I46" s="755"/>
      <c r="J46" s="139" t="s">
        <v>224</v>
      </c>
      <c r="K46" s="234">
        <f>VLOOKUP(G46,Referencia!AY125:AZ129,2)</f>
        <v>0</v>
      </c>
      <c r="L46" s="784"/>
      <c r="M46" s="784"/>
      <c r="N46" s="837"/>
      <c r="O46" s="838"/>
      <c r="P46" s="838"/>
      <c r="Q46" s="839"/>
      <c r="R46" s="664"/>
      <c r="S46" s="671">
        <v>0.3</v>
      </c>
      <c r="T46" s="901"/>
      <c r="U46" s="672">
        <f>T44*S46</f>
        <v>1.2</v>
      </c>
      <c r="V46" s="902"/>
      <c r="W46" s="673">
        <f>K46*U46</f>
        <v>0</v>
      </c>
      <c r="X46" s="794"/>
      <c r="Y46" s="166">
        <f>K46*S46</f>
        <v>0</v>
      </c>
    </row>
    <row r="47" spans="2:25" ht="75" customHeight="1">
      <c r="B47" s="742" t="s">
        <v>551</v>
      </c>
      <c r="C47" s="743"/>
      <c r="D47" s="743"/>
      <c r="E47" s="863"/>
      <c r="F47" s="864"/>
      <c r="G47" s="754" t="s">
        <v>552</v>
      </c>
      <c r="H47" s="755"/>
      <c r="I47" s="755"/>
      <c r="J47" s="139" t="s">
        <v>224</v>
      </c>
      <c r="K47" s="234">
        <f>VLOOKUP(G47,Referencia!AY135:AZ139,2)</f>
        <v>0</v>
      </c>
      <c r="L47" s="784"/>
      <c r="M47" s="784"/>
      <c r="N47" s="837"/>
      <c r="O47" s="838"/>
      <c r="P47" s="838"/>
      <c r="Q47" s="839"/>
      <c r="S47" s="671">
        <v>0.15</v>
      </c>
      <c r="T47" s="901"/>
      <c r="U47" s="672">
        <f>T44*S47</f>
        <v>0.6</v>
      </c>
      <c r="V47" s="902"/>
      <c r="W47" s="673">
        <f>K47*U47</f>
        <v>0</v>
      </c>
      <c r="X47" s="794"/>
      <c r="Y47" s="166">
        <f>K47*S47</f>
        <v>0</v>
      </c>
    </row>
    <row r="48" spans="2:25" ht="75" customHeight="1">
      <c r="B48" s="742" t="s">
        <v>553</v>
      </c>
      <c r="C48" s="743"/>
      <c r="D48" s="743"/>
      <c r="E48" s="746" t="s">
        <v>222</v>
      </c>
      <c r="F48" s="747"/>
      <c r="G48" s="754" t="s">
        <v>228</v>
      </c>
      <c r="H48" s="755"/>
      <c r="I48" s="755"/>
      <c r="J48" s="139" t="s">
        <v>224</v>
      </c>
      <c r="K48" s="234">
        <f>VLOOKUP(G48,Referencia!AY145:AZ149,2)</f>
        <v>0</v>
      </c>
      <c r="L48" s="784"/>
      <c r="M48" s="784"/>
      <c r="N48" s="840"/>
      <c r="O48" s="841"/>
      <c r="P48" s="841"/>
      <c r="Q48" s="842"/>
      <c r="S48" s="671">
        <v>0.2</v>
      </c>
      <c r="T48" s="901"/>
      <c r="U48" s="672">
        <f>T44*S48</f>
        <v>0.8</v>
      </c>
      <c r="V48" s="902"/>
      <c r="W48" s="673">
        <f>K48*U48</f>
        <v>0</v>
      </c>
      <c r="X48" s="794"/>
      <c r="Y48" s="166">
        <f>K48*S48</f>
        <v>0</v>
      </c>
    </row>
    <row r="49" spans="2:25" ht="18.95" customHeight="1">
      <c r="B49" s="781" t="s">
        <v>234</v>
      </c>
      <c r="C49" s="782"/>
      <c r="D49" s="782"/>
      <c r="E49" s="782"/>
      <c r="F49" s="783"/>
      <c r="G49" s="858" t="s">
        <v>235</v>
      </c>
      <c r="H49" s="858"/>
      <c r="I49" s="858"/>
      <c r="J49" s="858"/>
      <c r="K49" s="858"/>
      <c r="L49" s="610" t="s">
        <v>252</v>
      </c>
      <c r="M49" s="858" t="s">
        <v>236</v>
      </c>
      <c r="N49" s="858"/>
      <c r="O49" s="854" t="s">
        <v>237</v>
      </c>
      <c r="P49" s="855"/>
      <c r="Q49" s="856"/>
      <c r="S49" s="231">
        <f>SUM(S44:S48)</f>
        <v>1</v>
      </c>
      <c r="T49" s="160"/>
      <c r="U49" s="160"/>
      <c r="V49" s="160"/>
      <c r="W49" s="160"/>
      <c r="X49" s="232">
        <f>X44*T44</f>
        <v>0</v>
      </c>
      <c r="Y49" s="619"/>
    </row>
    <row r="50" spans="2:25" ht="41.1" customHeight="1">
      <c r="B50" s="1089" t="s">
        <v>554</v>
      </c>
      <c r="C50" s="1090"/>
      <c r="D50" s="1090"/>
      <c r="E50" s="748">
        <f>IF(K44=0%,0,(IF(K44&lt;75%,1,2)))</f>
        <v>0</v>
      </c>
      <c r="F50" s="749"/>
      <c r="G50" s="811" t="s">
        <v>555</v>
      </c>
      <c r="H50" s="812"/>
      <c r="I50" s="812"/>
      <c r="J50" s="812"/>
      <c r="K50" s="813"/>
      <c r="L50" s="766" t="s">
        <v>556</v>
      </c>
      <c r="M50" s="811" t="s">
        <v>557</v>
      </c>
      <c r="N50" s="813"/>
      <c r="O50" s="816" t="s">
        <v>558</v>
      </c>
      <c r="P50" s="1027"/>
      <c r="Q50" s="1028"/>
      <c r="S50" s="8"/>
      <c r="X50" s="54"/>
    </row>
    <row r="51" spans="2:25" ht="41.1" customHeight="1">
      <c r="B51" s="1089" t="s">
        <v>559</v>
      </c>
      <c r="C51" s="1090"/>
      <c r="D51" s="1090"/>
      <c r="E51" s="748">
        <f>IF(K46=0%,0,(IF(K46&lt;75%,1,2)))</f>
        <v>0</v>
      </c>
      <c r="F51" s="749"/>
      <c r="G51" s="760"/>
      <c r="H51" s="761"/>
      <c r="I51" s="761"/>
      <c r="J51" s="761"/>
      <c r="K51" s="762"/>
      <c r="L51" s="767"/>
      <c r="M51" s="760"/>
      <c r="N51" s="762"/>
      <c r="O51" s="938"/>
      <c r="P51" s="936"/>
      <c r="Q51" s="937"/>
      <c r="S51" s="8"/>
      <c r="X51" s="54"/>
    </row>
    <row r="52" spans="2:25" ht="41.1" customHeight="1">
      <c r="B52" s="1089" t="s">
        <v>560</v>
      </c>
      <c r="C52" s="1090"/>
      <c r="D52" s="1090"/>
      <c r="E52" s="748">
        <f>IF(K48=0%,0,(IF(K48&lt;75%,1,2)))</f>
        <v>0</v>
      </c>
      <c r="F52" s="749"/>
      <c r="G52" s="760"/>
      <c r="H52" s="761"/>
      <c r="I52" s="761"/>
      <c r="J52" s="761"/>
      <c r="K52" s="762"/>
      <c r="L52" s="767"/>
      <c r="M52" s="760"/>
      <c r="N52" s="762"/>
      <c r="O52" s="938"/>
      <c r="P52" s="936"/>
      <c r="Q52" s="937"/>
      <c r="S52" s="8"/>
      <c r="X52" s="54"/>
    </row>
    <row r="53" spans="2:25" ht="41.1" customHeight="1">
      <c r="B53" s="1091"/>
      <c r="C53" s="1092"/>
      <c r="D53" s="1092"/>
      <c r="E53" s="758"/>
      <c r="F53" s="759"/>
      <c r="G53" s="760"/>
      <c r="H53" s="761"/>
      <c r="I53" s="761"/>
      <c r="J53" s="761"/>
      <c r="K53" s="762"/>
      <c r="L53" s="767"/>
      <c r="M53" s="760"/>
      <c r="N53" s="762"/>
      <c r="O53" s="938"/>
      <c r="P53" s="936"/>
      <c r="Q53" s="937"/>
      <c r="S53" s="8"/>
      <c r="X53" s="54"/>
    </row>
    <row r="54" spans="2:25" ht="41.1" customHeight="1" thickBot="1">
      <c r="B54" s="1093"/>
      <c r="C54" s="1094"/>
      <c r="D54" s="1094"/>
      <c r="E54" s="756"/>
      <c r="F54" s="757"/>
      <c r="G54" s="763"/>
      <c r="H54" s="764"/>
      <c r="I54" s="764"/>
      <c r="J54" s="764"/>
      <c r="K54" s="765"/>
      <c r="L54" s="768"/>
      <c r="M54" s="763"/>
      <c r="N54" s="765"/>
      <c r="O54" s="939"/>
      <c r="P54" s="940"/>
      <c r="Q54" s="941"/>
    </row>
    <row r="55" spans="2:25" s="150" customFormat="1" ht="18.95" customHeight="1" thickBot="1">
      <c r="B55" s="176"/>
      <c r="C55" s="176"/>
      <c r="D55" s="176"/>
      <c r="E55" s="176"/>
      <c r="G55" s="176"/>
      <c r="H55" s="176"/>
      <c r="I55" s="176"/>
      <c r="J55" s="176"/>
      <c r="K55" s="177"/>
      <c r="L55" s="176"/>
      <c r="M55" s="176"/>
      <c r="N55" s="176"/>
      <c r="O55" s="176"/>
      <c r="P55" s="176"/>
      <c r="Q55" s="176"/>
      <c r="R55" s="151"/>
    </row>
    <row r="56" spans="2:25" ht="31.5">
      <c r="B56" s="1083" t="s">
        <v>561</v>
      </c>
      <c r="C56" s="1084"/>
      <c r="D56" s="1084"/>
      <c r="E56" s="1085"/>
      <c r="F56" s="1085"/>
      <c r="G56" s="1085"/>
      <c r="H56" s="1085"/>
      <c r="I56" s="1085"/>
      <c r="J56" s="1085"/>
      <c r="K56" s="1085"/>
      <c r="L56" s="1085"/>
      <c r="M56" s="1085"/>
      <c r="N56" s="1085"/>
      <c r="O56" s="49" t="s">
        <v>215</v>
      </c>
      <c r="P56" s="845" t="s">
        <v>216</v>
      </c>
      <c r="Q56" s="846"/>
      <c r="R56" s="664"/>
      <c r="S56" s="1010" t="s">
        <v>177</v>
      </c>
      <c r="T56" s="1016" t="s">
        <v>178</v>
      </c>
      <c r="U56" s="1016"/>
      <c r="V56" s="1014" t="s">
        <v>179</v>
      </c>
      <c r="W56" s="1015"/>
      <c r="X56" s="1015"/>
      <c r="Y56" s="1015"/>
    </row>
    <row r="57" spans="2:25" ht="23.1" customHeight="1">
      <c r="B57" s="1086"/>
      <c r="C57" s="1087"/>
      <c r="D57" s="1087"/>
      <c r="E57" s="1088"/>
      <c r="F57" s="1088"/>
      <c r="G57" s="1088"/>
      <c r="H57" s="1088"/>
      <c r="I57" s="1088"/>
      <c r="J57" s="1088"/>
      <c r="K57" s="1088"/>
      <c r="L57" s="1088"/>
      <c r="M57" s="1088"/>
      <c r="N57" s="1088"/>
      <c r="O57" s="48">
        <f>IF(P57="N/A","N/A",(P57*4))</f>
        <v>0</v>
      </c>
      <c r="P57" s="1075">
        <f>X59</f>
        <v>0</v>
      </c>
      <c r="Q57" s="1076"/>
      <c r="R57" s="664"/>
      <c r="S57" s="1010"/>
      <c r="T57" s="1016"/>
      <c r="U57" s="1016"/>
      <c r="V57" s="1014"/>
      <c r="W57" s="1015"/>
      <c r="X57" s="1015"/>
      <c r="Y57" s="1015"/>
    </row>
    <row r="58" spans="2:25" ht="27" customHeight="1">
      <c r="B58" s="806" t="s">
        <v>217</v>
      </c>
      <c r="C58" s="807"/>
      <c r="D58" s="807"/>
      <c r="E58" s="808"/>
      <c r="F58" s="808"/>
      <c r="G58" s="808" t="s">
        <v>218</v>
      </c>
      <c r="H58" s="808"/>
      <c r="I58" s="808"/>
      <c r="J58" s="808"/>
      <c r="K58" s="808"/>
      <c r="L58" s="808" t="s">
        <v>219</v>
      </c>
      <c r="M58" s="808"/>
      <c r="N58" s="808" t="s">
        <v>220</v>
      </c>
      <c r="O58" s="808"/>
      <c r="P58" s="850"/>
      <c r="Q58" s="867"/>
      <c r="R58" s="664"/>
      <c r="S58" s="1010"/>
      <c r="T58" s="1016"/>
      <c r="U58" s="1016"/>
      <c r="V58" s="798"/>
      <c r="W58" s="799"/>
      <c r="X58" s="799"/>
      <c r="Y58" s="799"/>
    </row>
    <row r="59" spans="2:25" ht="75" customHeight="1">
      <c r="B59" s="742" t="s">
        <v>562</v>
      </c>
      <c r="C59" s="743"/>
      <c r="D59" s="743"/>
      <c r="E59" s="746" t="s">
        <v>222</v>
      </c>
      <c r="F59" s="747"/>
      <c r="G59" s="754" t="s">
        <v>228</v>
      </c>
      <c r="H59" s="755"/>
      <c r="I59" s="755"/>
      <c r="J59" s="139" t="s">
        <v>224</v>
      </c>
      <c r="K59" s="234">
        <f>VLOOKUP(G59,Referencia!AY155:AZ160,2)</f>
        <v>0</v>
      </c>
      <c r="L59" s="935"/>
      <c r="M59" s="935"/>
      <c r="N59" s="834" t="s">
        <v>563</v>
      </c>
      <c r="O59" s="835"/>
      <c r="P59" s="835"/>
      <c r="Q59" s="836"/>
      <c r="R59" s="664"/>
      <c r="S59" s="671">
        <v>0.25</v>
      </c>
      <c r="T59" s="901">
        <v>4</v>
      </c>
      <c r="U59" s="672">
        <f>T59*S59</f>
        <v>1</v>
      </c>
      <c r="V59" s="902">
        <f>IF(K59="N/A","N/A",(SUM(W59:W63)))</f>
        <v>0</v>
      </c>
      <c r="W59" s="673">
        <f>U59*K59</f>
        <v>0</v>
      </c>
      <c r="X59" s="1082">
        <f>IF(K59="N/A","N/A",(SUM(Y59:Y63)))</f>
        <v>0</v>
      </c>
      <c r="Y59" s="166">
        <f>K59*S59</f>
        <v>0</v>
      </c>
    </row>
    <row r="60" spans="2:25" ht="75" customHeight="1">
      <c r="B60" s="742" t="s">
        <v>564</v>
      </c>
      <c r="C60" s="743"/>
      <c r="D60" s="743"/>
      <c r="E60" s="863"/>
      <c r="F60" s="864"/>
      <c r="G60" s="754" t="s">
        <v>228</v>
      </c>
      <c r="H60" s="755"/>
      <c r="I60" s="755"/>
      <c r="J60" s="139" t="s">
        <v>224</v>
      </c>
      <c r="K60" s="234">
        <f>VLOOKUP(G60,Referencia!AY166:AZ171,2)</f>
        <v>0</v>
      </c>
      <c r="L60" s="784"/>
      <c r="M60" s="784"/>
      <c r="N60" s="837"/>
      <c r="O60" s="838"/>
      <c r="P60" s="838"/>
      <c r="Q60" s="839"/>
      <c r="R60" s="664"/>
      <c r="S60" s="671">
        <v>0.2</v>
      </c>
      <c r="T60" s="901"/>
      <c r="U60" s="672">
        <f>T59*S60</f>
        <v>0.8</v>
      </c>
      <c r="V60" s="902"/>
      <c r="W60" s="673">
        <f>K60*U60</f>
        <v>0</v>
      </c>
      <c r="X60" s="1082"/>
      <c r="Y60" s="166">
        <f>K60*S60</f>
        <v>0</v>
      </c>
    </row>
    <row r="61" spans="2:25" ht="75" customHeight="1">
      <c r="B61" s="742" t="s">
        <v>565</v>
      </c>
      <c r="C61" s="743"/>
      <c r="D61" s="743"/>
      <c r="E61" s="863"/>
      <c r="F61" s="864"/>
      <c r="G61" s="754" t="s">
        <v>228</v>
      </c>
      <c r="H61" s="755"/>
      <c r="I61" s="755"/>
      <c r="J61" s="139" t="s">
        <v>224</v>
      </c>
      <c r="K61" s="234">
        <f>VLOOKUP(G61,Referencia!AY177:AZ182,2)</f>
        <v>0</v>
      </c>
      <c r="L61" s="784"/>
      <c r="M61" s="784"/>
      <c r="N61" s="837"/>
      <c r="O61" s="838"/>
      <c r="P61" s="838"/>
      <c r="Q61" s="839"/>
      <c r="S61" s="671">
        <v>0.1</v>
      </c>
      <c r="T61" s="901"/>
      <c r="U61" s="672">
        <f>T59*S61</f>
        <v>0.4</v>
      </c>
      <c r="V61" s="902"/>
      <c r="W61" s="673">
        <f>K61*U61</f>
        <v>0</v>
      </c>
      <c r="X61" s="1082"/>
      <c r="Y61" s="166">
        <f>K61*S61</f>
        <v>0</v>
      </c>
    </row>
    <row r="62" spans="2:25" ht="75" customHeight="1">
      <c r="B62" s="742" t="s">
        <v>566</v>
      </c>
      <c r="C62" s="743"/>
      <c r="D62" s="743"/>
      <c r="E62" s="863"/>
      <c r="F62" s="864"/>
      <c r="G62" s="754" t="s">
        <v>228</v>
      </c>
      <c r="H62" s="755"/>
      <c r="I62" s="755"/>
      <c r="J62" s="139" t="s">
        <v>224</v>
      </c>
      <c r="K62" s="234">
        <f>VLOOKUP(G62,Referencia!AY188:AZ193,2)</f>
        <v>0</v>
      </c>
      <c r="L62" s="784"/>
      <c r="M62" s="784"/>
      <c r="N62" s="837"/>
      <c r="O62" s="838"/>
      <c r="P62" s="838"/>
      <c r="Q62" s="839"/>
      <c r="S62" s="671">
        <v>0.25</v>
      </c>
      <c r="T62" s="901"/>
      <c r="U62" s="672">
        <f>T59*S62</f>
        <v>1</v>
      </c>
      <c r="V62" s="902"/>
      <c r="W62" s="673">
        <f>K62*U62</f>
        <v>0</v>
      </c>
      <c r="X62" s="1082"/>
      <c r="Y62" s="166">
        <f>K62*S62</f>
        <v>0</v>
      </c>
    </row>
    <row r="63" spans="2:25" ht="75" customHeight="1">
      <c r="B63" s="742" t="s">
        <v>567</v>
      </c>
      <c r="C63" s="743"/>
      <c r="D63" s="743"/>
      <c r="E63" s="863"/>
      <c r="F63" s="864"/>
      <c r="G63" s="754" t="s">
        <v>228</v>
      </c>
      <c r="H63" s="755"/>
      <c r="I63" s="755"/>
      <c r="J63" s="139" t="s">
        <v>224</v>
      </c>
      <c r="K63" s="234">
        <f>VLOOKUP(G63,Referencia!AY199:AZ204,2)</f>
        <v>0</v>
      </c>
      <c r="L63" s="784"/>
      <c r="M63" s="784"/>
      <c r="N63" s="840"/>
      <c r="O63" s="841"/>
      <c r="P63" s="841"/>
      <c r="Q63" s="842"/>
      <c r="S63" s="671">
        <v>0.2</v>
      </c>
      <c r="T63" s="901"/>
      <c r="U63" s="672">
        <f>T59*S63</f>
        <v>0.8</v>
      </c>
      <c r="V63" s="902"/>
      <c r="W63" s="673">
        <f>K63*U63</f>
        <v>0</v>
      </c>
      <c r="X63" s="1082"/>
      <c r="Y63" s="166">
        <f>K63*S63</f>
        <v>0</v>
      </c>
    </row>
    <row r="64" spans="2:25" ht="18.95" customHeight="1">
      <c r="B64" s="781" t="s">
        <v>234</v>
      </c>
      <c r="C64" s="782"/>
      <c r="D64" s="782"/>
      <c r="E64" s="782"/>
      <c r="F64" s="783"/>
      <c r="G64" s="858" t="s">
        <v>235</v>
      </c>
      <c r="H64" s="858"/>
      <c r="I64" s="858"/>
      <c r="J64" s="858"/>
      <c r="K64" s="858"/>
      <c r="L64" s="610" t="s">
        <v>252</v>
      </c>
      <c r="M64" s="858" t="s">
        <v>236</v>
      </c>
      <c r="N64" s="858"/>
      <c r="O64" s="854" t="s">
        <v>237</v>
      </c>
      <c r="P64" s="855"/>
      <c r="Q64" s="856"/>
      <c r="S64" s="231">
        <f>SUM(S59:S63)</f>
        <v>1</v>
      </c>
      <c r="T64" s="160"/>
      <c r="U64" s="160"/>
      <c r="V64" s="160"/>
      <c r="W64" s="160">
        <f>X59*T59</f>
        <v>0</v>
      </c>
      <c r="X64" s="619"/>
      <c r="Y64" s="619"/>
    </row>
    <row r="65" spans="2:19" ht="47.1" customHeight="1">
      <c r="B65" s="814" t="s">
        <v>568</v>
      </c>
      <c r="C65" s="815"/>
      <c r="D65" s="815"/>
      <c r="E65" s="748">
        <f>IF(K59=0%,0,(IF(K59&lt;75%,1,2)))</f>
        <v>0</v>
      </c>
      <c r="F65" s="749"/>
      <c r="G65" s="811" t="s">
        <v>569</v>
      </c>
      <c r="H65" s="812"/>
      <c r="I65" s="812"/>
      <c r="J65" s="812"/>
      <c r="K65" s="813"/>
      <c r="L65" s="766" t="s">
        <v>570</v>
      </c>
      <c r="M65" s="811" t="s">
        <v>571</v>
      </c>
      <c r="N65" s="813"/>
      <c r="O65" s="811" t="s">
        <v>572</v>
      </c>
      <c r="P65" s="1036"/>
      <c r="Q65" s="1037"/>
      <c r="S65" s="8"/>
    </row>
    <row r="66" spans="2:19" ht="47.1" customHeight="1">
      <c r="B66" s="814" t="s">
        <v>573</v>
      </c>
      <c r="C66" s="815"/>
      <c r="D66" s="815"/>
      <c r="E66" s="748">
        <f>IF(K61=0%,0,(IF(K61&lt;75%,1,2)))</f>
        <v>0</v>
      </c>
      <c r="F66" s="749"/>
      <c r="G66" s="760"/>
      <c r="H66" s="761"/>
      <c r="I66" s="761"/>
      <c r="J66" s="761"/>
      <c r="K66" s="762"/>
      <c r="L66" s="767"/>
      <c r="M66" s="760"/>
      <c r="N66" s="762"/>
      <c r="O66" s="1038"/>
      <c r="P66" s="1039"/>
      <c r="Q66" s="1040"/>
      <c r="S66" s="8"/>
    </row>
    <row r="67" spans="2:19" ht="47.1" customHeight="1">
      <c r="B67" s="814" t="s">
        <v>574</v>
      </c>
      <c r="C67" s="815"/>
      <c r="D67" s="815"/>
      <c r="E67" s="748">
        <f>IF(K62=0%,0,(IF(K62&lt;75%,1,2)))</f>
        <v>0</v>
      </c>
      <c r="F67" s="749"/>
      <c r="G67" s="760"/>
      <c r="H67" s="761"/>
      <c r="I67" s="761"/>
      <c r="J67" s="761"/>
      <c r="K67" s="762"/>
      <c r="L67" s="767"/>
      <c r="M67" s="760"/>
      <c r="N67" s="762"/>
      <c r="O67" s="1038"/>
      <c r="P67" s="1039"/>
      <c r="Q67" s="1040"/>
      <c r="S67" s="8"/>
    </row>
    <row r="68" spans="2:19" ht="47.1" customHeight="1">
      <c r="B68" s="814" t="s">
        <v>575</v>
      </c>
      <c r="C68" s="815"/>
      <c r="D68" s="815"/>
      <c r="E68" s="748">
        <f>IF(K63=0%,0,(IF(K63&lt;75%,1,2)))</f>
        <v>0</v>
      </c>
      <c r="F68" s="749"/>
      <c r="G68" s="760"/>
      <c r="H68" s="761"/>
      <c r="I68" s="761"/>
      <c r="J68" s="761"/>
      <c r="K68" s="762"/>
      <c r="L68" s="767"/>
      <c r="M68" s="760"/>
      <c r="N68" s="762"/>
      <c r="O68" s="1038"/>
      <c r="P68" s="1039"/>
      <c r="Q68" s="1040"/>
      <c r="S68" s="8"/>
    </row>
    <row r="69" spans="2:19" ht="47.1" customHeight="1" thickBot="1">
      <c r="B69" s="977"/>
      <c r="C69" s="978"/>
      <c r="D69" s="978"/>
      <c r="E69" s="756"/>
      <c r="F69" s="757"/>
      <c r="G69" s="763"/>
      <c r="H69" s="764"/>
      <c r="I69" s="764"/>
      <c r="J69" s="764"/>
      <c r="K69" s="765"/>
      <c r="L69" s="768"/>
      <c r="M69" s="763"/>
      <c r="N69" s="765"/>
      <c r="O69" s="1041"/>
      <c r="P69" s="1042"/>
      <c r="Q69" s="1043"/>
    </row>
    <row r="110" spans="18:23">
      <c r="R110" s="150"/>
      <c r="S110" s="150"/>
      <c r="T110" s="150"/>
      <c r="U110" s="150"/>
      <c r="V110" s="150"/>
      <c r="W110" s="150"/>
    </row>
    <row r="111" spans="18:23">
      <c r="R111" s="150"/>
      <c r="S111" s="150"/>
      <c r="T111" s="150"/>
      <c r="U111" s="150"/>
      <c r="V111" s="150"/>
      <c r="W111" s="150"/>
    </row>
    <row r="112" spans="18:23">
      <c r="R112" s="150"/>
      <c r="S112" s="150"/>
      <c r="T112" s="150"/>
      <c r="U112" s="150"/>
      <c r="V112" s="150"/>
      <c r="W112" s="150"/>
    </row>
    <row r="113" spans="18:23">
      <c r="R113" s="150"/>
      <c r="S113" s="150"/>
      <c r="T113" s="150"/>
      <c r="U113" s="150"/>
      <c r="V113" s="150"/>
      <c r="W113" s="150"/>
    </row>
    <row r="114" spans="18:23">
      <c r="R114" s="150"/>
      <c r="S114" s="150"/>
      <c r="T114" s="150"/>
      <c r="U114" s="150"/>
      <c r="V114" s="150"/>
      <c r="W114" s="150"/>
    </row>
    <row r="115" spans="18:23">
      <c r="R115" s="150"/>
      <c r="S115" s="150"/>
      <c r="T115" s="150"/>
      <c r="U115" s="150"/>
      <c r="V115" s="150"/>
      <c r="W115" s="150"/>
    </row>
    <row r="116" spans="18:23">
      <c r="R116" s="150"/>
      <c r="S116" s="150"/>
      <c r="T116" s="150"/>
      <c r="U116" s="150"/>
      <c r="V116" s="150"/>
      <c r="W116" s="150"/>
    </row>
    <row r="117" spans="18:23">
      <c r="R117" s="150"/>
      <c r="S117" s="150"/>
      <c r="T117" s="150"/>
      <c r="U117" s="150"/>
      <c r="V117" s="150"/>
      <c r="W117" s="150"/>
    </row>
    <row r="118" spans="18:23">
      <c r="R118" s="150"/>
      <c r="S118" s="150"/>
      <c r="T118" s="150"/>
      <c r="U118" s="150"/>
      <c r="V118" s="150"/>
      <c r="W118" s="150"/>
    </row>
    <row r="119" spans="18:23">
      <c r="R119" s="150"/>
      <c r="S119" s="150"/>
      <c r="T119" s="150"/>
      <c r="U119" s="150"/>
      <c r="V119" s="150"/>
      <c r="W119" s="150"/>
    </row>
    <row r="120" spans="18:23">
      <c r="R120" s="150"/>
      <c r="S120" s="150"/>
      <c r="T120" s="150"/>
      <c r="U120" s="150"/>
      <c r="V120" s="150"/>
      <c r="W120" s="150"/>
    </row>
    <row r="121" spans="18:23">
      <c r="R121" s="150"/>
      <c r="S121" s="150"/>
      <c r="T121" s="150"/>
      <c r="U121" s="150"/>
      <c r="V121" s="150"/>
      <c r="W121" s="150"/>
    </row>
    <row r="122" spans="18:23" ht="15.75">
      <c r="R122" s="662"/>
      <c r="S122" s="662"/>
      <c r="T122" s="662"/>
      <c r="U122" s="662"/>
      <c r="V122" s="662"/>
      <c r="W122" s="662"/>
    </row>
    <row r="123" spans="18:23" ht="15.75">
      <c r="R123" s="662"/>
      <c r="S123" s="681"/>
      <c r="T123" s="681"/>
      <c r="U123" s="681"/>
      <c r="V123" s="681"/>
      <c r="W123" s="681"/>
    </row>
    <row r="124" spans="18:23">
      <c r="R124" s="150"/>
      <c r="S124" s="150"/>
      <c r="T124" s="150"/>
      <c r="U124" s="150"/>
      <c r="V124" s="150"/>
      <c r="W124" s="150"/>
    </row>
    <row r="125" spans="18:23">
      <c r="R125" s="150"/>
      <c r="S125" s="150"/>
      <c r="T125" s="150"/>
      <c r="U125" s="150"/>
      <c r="V125" s="150"/>
      <c r="W125" s="150"/>
    </row>
    <row r="126" spans="18:23">
      <c r="R126" s="150"/>
      <c r="S126" s="150"/>
      <c r="T126" s="150"/>
      <c r="U126" s="150"/>
      <c r="V126" s="150"/>
      <c r="W126" s="150"/>
    </row>
    <row r="127" spans="18:23">
      <c r="R127" s="150"/>
      <c r="S127" s="150"/>
      <c r="T127" s="150"/>
      <c r="U127" s="150"/>
      <c r="V127" s="150"/>
      <c r="W127" s="150"/>
    </row>
    <row r="128" spans="18:23">
      <c r="R128" s="150"/>
      <c r="S128" s="150"/>
      <c r="T128" s="150"/>
      <c r="U128" s="150"/>
      <c r="V128" s="150"/>
      <c r="W128" s="150"/>
    </row>
    <row r="129" spans="18:23">
      <c r="R129" s="150"/>
      <c r="S129" s="150"/>
      <c r="T129" s="150"/>
      <c r="U129" s="150"/>
      <c r="V129" s="150"/>
      <c r="W129" s="150"/>
    </row>
    <row r="130" spans="18:23">
      <c r="R130" s="150"/>
      <c r="S130" s="150"/>
      <c r="T130" s="150"/>
      <c r="U130" s="150"/>
      <c r="V130" s="150"/>
      <c r="W130" s="150"/>
    </row>
    <row r="131" spans="18:23">
      <c r="R131" s="150"/>
      <c r="S131" s="150"/>
      <c r="T131" s="150"/>
      <c r="U131" s="150"/>
      <c r="V131" s="150"/>
      <c r="W131" s="150"/>
    </row>
    <row r="132" spans="18:23">
      <c r="R132" s="150"/>
      <c r="S132" s="150"/>
      <c r="T132" s="150"/>
      <c r="U132" s="150"/>
      <c r="V132" s="150"/>
      <c r="W132" s="150"/>
    </row>
    <row r="133" spans="18:23">
      <c r="R133" s="150"/>
      <c r="S133" s="150"/>
      <c r="T133" s="150"/>
      <c r="U133" s="150"/>
      <c r="V133" s="150"/>
      <c r="W133" s="150"/>
    </row>
    <row r="134" spans="18:23">
      <c r="R134" s="150"/>
      <c r="S134" s="150"/>
      <c r="T134" s="150"/>
      <c r="U134" s="150"/>
      <c r="V134" s="150"/>
      <c r="W134" s="150"/>
    </row>
    <row r="135" spans="18:23">
      <c r="R135" s="150"/>
      <c r="S135" s="150"/>
      <c r="T135" s="150"/>
      <c r="U135" s="150"/>
      <c r="V135" s="150"/>
      <c r="W135" s="150"/>
    </row>
    <row r="136" spans="18:23">
      <c r="R136" s="150"/>
      <c r="S136" s="150"/>
      <c r="T136" s="150"/>
      <c r="U136" s="150"/>
      <c r="V136" s="150"/>
      <c r="W136" s="150"/>
    </row>
  </sheetData>
  <sheetProtection password="CAAD" sheet="1" objects="1" scenarios="1" formatRows="0"/>
  <mergeCells count="230">
    <mergeCell ref="E29:F29"/>
    <mergeCell ref="E30:F30"/>
    <mergeCell ref="E31:F31"/>
    <mergeCell ref="E32:F32"/>
    <mergeCell ref="E33:F33"/>
    <mergeCell ref="E44:F44"/>
    <mergeCell ref="E45:F45"/>
    <mergeCell ref="E46:F46"/>
    <mergeCell ref="S1:T1"/>
    <mergeCell ref="B1:Q1"/>
    <mergeCell ref="B13:F13"/>
    <mergeCell ref="G30:I30"/>
    <mergeCell ref="G31:I31"/>
    <mergeCell ref="G32:I32"/>
    <mergeCell ref="G33:I33"/>
    <mergeCell ref="L29:M29"/>
    <mergeCell ref="G44:I44"/>
    <mergeCell ref="M20:N24"/>
    <mergeCell ref="L20:L24"/>
    <mergeCell ref="G20:K24"/>
    <mergeCell ref="G19:K19"/>
    <mergeCell ref="M19:N19"/>
    <mergeCell ref="O19:Q19"/>
    <mergeCell ref="C3:E3"/>
    <mergeCell ref="C4:E4"/>
    <mergeCell ref="C5:E5"/>
    <mergeCell ref="C6:E6"/>
    <mergeCell ref="C8:E8"/>
    <mergeCell ref="C2:E2"/>
    <mergeCell ref="G14:I14"/>
    <mergeCell ref="G15:I15"/>
    <mergeCell ref="B2:B10"/>
    <mergeCell ref="G16:I16"/>
    <mergeCell ref="G17:I17"/>
    <mergeCell ref="G18:I18"/>
    <mergeCell ref="L14:M14"/>
    <mergeCell ref="L15:M15"/>
    <mergeCell ref="L16:M16"/>
    <mergeCell ref="L17:M17"/>
    <mergeCell ref="L18:M18"/>
    <mergeCell ref="B14:D14"/>
    <mergeCell ref="B15:D15"/>
    <mergeCell ref="B16:D16"/>
    <mergeCell ref="B17:D17"/>
    <mergeCell ref="B18:D18"/>
    <mergeCell ref="E14:F14"/>
    <mergeCell ref="E15:F15"/>
    <mergeCell ref="E16:F16"/>
    <mergeCell ref="E17:F17"/>
    <mergeCell ref="E18:F18"/>
    <mergeCell ref="N14:Q18"/>
    <mergeCell ref="B49:F49"/>
    <mergeCell ref="G49:K49"/>
    <mergeCell ref="P11:Q11"/>
    <mergeCell ref="P12:Q12"/>
    <mergeCell ref="G58:K58"/>
    <mergeCell ref="T59:T63"/>
    <mergeCell ref="R11:R13"/>
    <mergeCell ref="S11:S13"/>
    <mergeCell ref="T11:U13"/>
    <mergeCell ref="T14:T18"/>
    <mergeCell ref="T26:U28"/>
    <mergeCell ref="T29:T33"/>
    <mergeCell ref="T56:U58"/>
    <mergeCell ref="R41:R43"/>
    <mergeCell ref="S41:S43"/>
    <mergeCell ref="T41:U43"/>
    <mergeCell ref="B11:N12"/>
    <mergeCell ref="G13:K13"/>
    <mergeCell ref="L13:M13"/>
    <mergeCell ref="N13:Q13"/>
    <mergeCell ref="B19:F19"/>
    <mergeCell ref="G46:I46"/>
    <mergeCell ref="E51:F51"/>
    <mergeCell ref="V59:V63"/>
    <mergeCell ref="R28:R29"/>
    <mergeCell ref="S56:S58"/>
    <mergeCell ref="G29:I29"/>
    <mergeCell ref="M49:N49"/>
    <mergeCell ref="O49:Q49"/>
    <mergeCell ref="N43:Q43"/>
    <mergeCell ref="N44:Q48"/>
    <mergeCell ref="B56:N57"/>
    <mergeCell ref="L58:M58"/>
    <mergeCell ref="N58:Q58"/>
    <mergeCell ref="T44:T48"/>
    <mergeCell ref="S26:S28"/>
    <mergeCell ref="G61:I61"/>
    <mergeCell ref="N29:Q33"/>
    <mergeCell ref="E50:F50"/>
    <mergeCell ref="E53:F53"/>
    <mergeCell ref="E54:F54"/>
    <mergeCell ref="O50:Q54"/>
    <mergeCell ref="B31:D31"/>
    <mergeCell ref="B32:D32"/>
    <mergeCell ref="B33:D33"/>
    <mergeCell ref="B44:D44"/>
    <mergeCell ref="B45:D45"/>
    <mergeCell ref="B50:D50"/>
    <mergeCell ref="B51:D51"/>
    <mergeCell ref="B52:D52"/>
    <mergeCell ref="B53:D53"/>
    <mergeCell ref="B54:D54"/>
    <mergeCell ref="E52:F52"/>
    <mergeCell ref="X29:X33"/>
    <mergeCell ref="V26:Y28"/>
    <mergeCell ref="X44:X48"/>
    <mergeCell ref="V41:Y43"/>
    <mergeCell ref="V44:V48"/>
    <mergeCell ref="V29:V33"/>
    <mergeCell ref="B26:N27"/>
    <mergeCell ref="G28:K28"/>
    <mergeCell ref="L28:M28"/>
    <mergeCell ref="N28:Q28"/>
    <mergeCell ref="G34:K34"/>
    <mergeCell ref="M34:N34"/>
    <mergeCell ref="O34:Q34"/>
    <mergeCell ref="L43:M43"/>
    <mergeCell ref="P26:Q26"/>
    <mergeCell ref="P27:Q27"/>
    <mergeCell ref="P41:Q41"/>
    <mergeCell ref="P42:Q42"/>
    <mergeCell ref="L31:M31"/>
    <mergeCell ref="L32:M32"/>
    <mergeCell ref="L33:M33"/>
    <mergeCell ref="B41:N42"/>
    <mergeCell ref="G43:K43"/>
    <mergeCell ref="L45:M45"/>
    <mergeCell ref="L46:M46"/>
    <mergeCell ref="L47:M47"/>
    <mergeCell ref="L48:M48"/>
    <mergeCell ref="M35:N39"/>
    <mergeCell ref="L35:L39"/>
    <mergeCell ref="G35:K39"/>
    <mergeCell ref="G45:I45"/>
    <mergeCell ref="L44:M44"/>
    <mergeCell ref="G47:I47"/>
    <mergeCell ref="G48:I48"/>
    <mergeCell ref="B46:D46"/>
    <mergeCell ref="B47:D47"/>
    <mergeCell ref="B48:D48"/>
    <mergeCell ref="E48:F48"/>
    <mergeCell ref="E47:F47"/>
    <mergeCell ref="B67:D67"/>
    <mergeCell ref="B68:D68"/>
    <mergeCell ref="B69:D69"/>
    <mergeCell ref="E65:F65"/>
    <mergeCell ref="AB2:AC2"/>
    <mergeCell ref="AD2:AG2"/>
    <mergeCell ref="AB3:AB6"/>
    <mergeCell ref="AD3:AD6"/>
    <mergeCell ref="AF3:AF6"/>
    <mergeCell ref="X14:X18"/>
    <mergeCell ref="V11:Y13"/>
    <mergeCell ref="T2:U2"/>
    <mergeCell ref="V2:Y2"/>
    <mergeCell ref="T3:T6"/>
    <mergeCell ref="V3:V6"/>
    <mergeCell ref="X3:X6"/>
    <mergeCell ref="V14:V18"/>
    <mergeCell ref="X59:X63"/>
    <mergeCell ref="V56:Y58"/>
    <mergeCell ref="B28:F28"/>
    <mergeCell ref="B43:F43"/>
    <mergeCell ref="B58:F58"/>
    <mergeCell ref="B34:F34"/>
    <mergeCell ref="L30:M30"/>
    <mergeCell ref="G60:I60"/>
    <mergeCell ref="L59:M59"/>
    <mergeCell ref="B60:D60"/>
    <mergeCell ref="B61:D61"/>
    <mergeCell ref="B62:D62"/>
    <mergeCell ref="B63:D63"/>
    <mergeCell ref="B65:D65"/>
    <mergeCell ref="B66:D66"/>
    <mergeCell ref="B59:D59"/>
    <mergeCell ref="E59:F59"/>
    <mergeCell ref="E60:F60"/>
    <mergeCell ref="E61:F61"/>
    <mergeCell ref="E62:F62"/>
    <mergeCell ref="E63:F63"/>
    <mergeCell ref="E66:F66"/>
    <mergeCell ref="O20:Q24"/>
    <mergeCell ref="B35:D35"/>
    <mergeCell ref="B36:D36"/>
    <mergeCell ref="B37:D37"/>
    <mergeCell ref="B38:D38"/>
    <mergeCell ref="B39:D39"/>
    <mergeCell ref="E35:F35"/>
    <mergeCell ref="E36:F36"/>
    <mergeCell ref="E37:F37"/>
    <mergeCell ref="E38:F38"/>
    <mergeCell ref="E39:F39"/>
    <mergeCell ref="O35:Q39"/>
    <mergeCell ref="B20:D20"/>
    <mergeCell ref="B21:D21"/>
    <mergeCell ref="B22:D22"/>
    <mergeCell ref="B23:D23"/>
    <mergeCell ref="B24:D24"/>
    <mergeCell ref="E20:F20"/>
    <mergeCell ref="E21:F21"/>
    <mergeCell ref="E22:F22"/>
    <mergeCell ref="E23:F23"/>
    <mergeCell ref="E24:F24"/>
    <mergeCell ref="B29:D29"/>
    <mergeCell ref="B30:D30"/>
    <mergeCell ref="E67:F67"/>
    <mergeCell ref="E68:F68"/>
    <mergeCell ref="E69:F69"/>
    <mergeCell ref="O65:Q69"/>
    <mergeCell ref="M50:N54"/>
    <mergeCell ref="L50:L54"/>
    <mergeCell ref="G50:K54"/>
    <mergeCell ref="P56:Q56"/>
    <mergeCell ref="P57:Q57"/>
    <mergeCell ref="G64:K64"/>
    <mergeCell ref="M64:N64"/>
    <mergeCell ref="O64:Q64"/>
    <mergeCell ref="B64:F64"/>
    <mergeCell ref="M65:N69"/>
    <mergeCell ref="L65:L69"/>
    <mergeCell ref="G65:K69"/>
    <mergeCell ref="G62:I62"/>
    <mergeCell ref="G63:I63"/>
    <mergeCell ref="L62:M62"/>
    <mergeCell ref="L63:M63"/>
    <mergeCell ref="N59:Q63"/>
    <mergeCell ref="L60:M60"/>
    <mergeCell ref="L61:M61"/>
    <mergeCell ref="G59:I59"/>
  </mergeCells>
  <phoneticPr fontId="40" type="noConversion"/>
  <conditionalFormatting sqref="K29:K33">
    <cfRule type="cellIs" dxfId="613" priority="194" operator="equal">
      <formula>0%</formula>
    </cfRule>
    <cfRule type="cellIs" dxfId="612" priority="195" operator="equal">
      <formula>25%</formula>
    </cfRule>
    <cfRule type="cellIs" dxfId="611" priority="196" operator="equal">
      <formula>50%</formula>
    </cfRule>
    <cfRule type="cellIs" dxfId="610" priority="197" operator="equal">
      <formula>75%</formula>
    </cfRule>
    <cfRule type="cellIs" dxfId="609" priority="198" operator="equal">
      <formula>90%</formula>
    </cfRule>
    <cfRule type="cellIs" dxfId="608" priority="199" operator="equal">
      <formula>100%</formula>
    </cfRule>
  </conditionalFormatting>
  <conditionalFormatting sqref="K44:K48">
    <cfRule type="cellIs" dxfId="607" priority="188" operator="equal">
      <formula>0%</formula>
    </cfRule>
    <cfRule type="cellIs" dxfId="606" priority="189" operator="equal">
      <formula>25%</formula>
    </cfRule>
    <cfRule type="cellIs" dxfId="605" priority="190" operator="equal">
      <formula>50%</formula>
    </cfRule>
    <cfRule type="cellIs" dxfId="604" priority="191" operator="equal">
      <formula>75%</formula>
    </cfRule>
    <cfRule type="cellIs" dxfId="603" priority="192" operator="equal">
      <formula>90%</formula>
    </cfRule>
    <cfRule type="cellIs" dxfId="602" priority="193" operator="equal">
      <formula>100%</formula>
    </cfRule>
  </conditionalFormatting>
  <conditionalFormatting sqref="K14">
    <cfRule type="cellIs" dxfId="601" priority="326" operator="equal">
      <formula>0%</formula>
    </cfRule>
    <cfRule type="cellIs" dxfId="600" priority="327" operator="equal">
      <formula>25%</formula>
    </cfRule>
    <cfRule type="cellIs" dxfId="599" priority="328" operator="equal">
      <formula>50%</formula>
    </cfRule>
    <cfRule type="cellIs" dxfId="598" priority="329" operator="equal">
      <formula>75%</formula>
    </cfRule>
    <cfRule type="cellIs" dxfId="597" priority="330" operator="equal">
      <formula>90%</formula>
    </cfRule>
    <cfRule type="cellIs" dxfId="596" priority="331" operator="equal">
      <formula>100%</formula>
    </cfRule>
  </conditionalFormatting>
  <conditionalFormatting sqref="K16">
    <cfRule type="cellIs" dxfId="595" priority="320" operator="equal">
      <formula>0%</formula>
    </cfRule>
    <cfRule type="cellIs" dxfId="594" priority="321" operator="equal">
      <formula>25%</formula>
    </cfRule>
    <cfRule type="cellIs" dxfId="593" priority="322" operator="equal">
      <formula>50%</formula>
    </cfRule>
    <cfRule type="cellIs" dxfId="592" priority="323" operator="equal">
      <formula>75%</formula>
    </cfRule>
    <cfRule type="cellIs" dxfId="591" priority="324" operator="equal">
      <formula>90%</formula>
    </cfRule>
    <cfRule type="cellIs" dxfId="590" priority="325" operator="equal">
      <formula>100%</formula>
    </cfRule>
  </conditionalFormatting>
  <conditionalFormatting sqref="K17">
    <cfRule type="cellIs" dxfId="589" priority="314" operator="equal">
      <formula>0%</formula>
    </cfRule>
    <cfRule type="cellIs" dxfId="588" priority="315" operator="equal">
      <formula>25%</formula>
    </cfRule>
    <cfRule type="cellIs" dxfId="587" priority="316" operator="equal">
      <formula>50%</formula>
    </cfRule>
    <cfRule type="cellIs" dxfId="586" priority="317" operator="equal">
      <formula>75%</formula>
    </cfRule>
    <cfRule type="cellIs" dxfId="585" priority="318" operator="equal">
      <formula>90%</formula>
    </cfRule>
    <cfRule type="cellIs" dxfId="584" priority="319" operator="equal">
      <formula>100%</formula>
    </cfRule>
  </conditionalFormatting>
  <conditionalFormatting sqref="K18">
    <cfRule type="cellIs" dxfId="583" priority="308" operator="equal">
      <formula>0%</formula>
    </cfRule>
    <cfRule type="cellIs" dxfId="582" priority="309" operator="equal">
      <formula>25%</formula>
    </cfRule>
    <cfRule type="cellIs" dxfId="581" priority="310" operator="equal">
      <formula>50%</formula>
    </cfRule>
    <cfRule type="cellIs" dxfId="580" priority="311" operator="equal">
      <formula>75%</formula>
    </cfRule>
    <cfRule type="cellIs" dxfId="579" priority="312" operator="equal">
      <formula>90%</formula>
    </cfRule>
    <cfRule type="cellIs" dxfId="578" priority="313" operator="equal">
      <formula>100%</formula>
    </cfRule>
  </conditionalFormatting>
  <conditionalFormatting sqref="K15">
    <cfRule type="cellIs" dxfId="577" priority="290" operator="equal">
      <formula>0%</formula>
    </cfRule>
    <cfRule type="cellIs" dxfId="576" priority="291" operator="equal">
      <formula>25%</formula>
    </cfRule>
    <cfRule type="cellIs" dxfId="575" priority="292" operator="equal">
      <formula>50%</formula>
    </cfRule>
    <cfRule type="cellIs" dxfId="574" priority="293" operator="equal">
      <formula>75%</formula>
    </cfRule>
    <cfRule type="cellIs" dxfId="573" priority="294" operator="equal">
      <formula>90%</formula>
    </cfRule>
    <cfRule type="cellIs" dxfId="572" priority="295" operator="equal">
      <formula>100%</formula>
    </cfRule>
  </conditionalFormatting>
  <conditionalFormatting sqref="K59:K63">
    <cfRule type="cellIs" dxfId="571" priority="176" operator="equal">
      <formula>0%</formula>
    </cfRule>
    <cfRule type="cellIs" dxfId="570" priority="177" operator="equal">
      <formula>25%</formula>
    </cfRule>
    <cfRule type="cellIs" dxfId="569" priority="178" operator="equal">
      <formula>50%</formula>
    </cfRule>
    <cfRule type="cellIs" dxfId="568" priority="179" operator="equal">
      <formula>75%</formula>
    </cfRule>
    <cfRule type="cellIs" dxfId="567" priority="180" operator="equal">
      <formula>90%</formula>
    </cfRule>
    <cfRule type="cellIs" dxfId="566" priority="181" operator="equal">
      <formula>100%</formula>
    </cfRule>
  </conditionalFormatting>
  <conditionalFormatting sqref="X14">
    <cfRule type="cellIs" dxfId="565" priority="171" operator="between">
      <formula>0.95</formula>
      <formula>1</formula>
    </cfRule>
    <cfRule type="cellIs" dxfId="564" priority="172" operator="between">
      <formula>0.75</formula>
      <formula>0.9499999</formula>
    </cfRule>
    <cfRule type="cellIs" dxfId="563" priority="173" operator="between">
      <formula>50%</formula>
      <formula>74.99999%</formula>
    </cfRule>
    <cfRule type="cellIs" dxfId="562" priority="174" operator="between">
      <formula>0</formula>
      <formula>24.999999%</formula>
    </cfRule>
    <cfRule type="cellIs" dxfId="561" priority="175" operator="between">
      <formula>25%</formula>
      <formula>49.99999%</formula>
    </cfRule>
  </conditionalFormatting>
  <conditionalFormatting sqref="X29">
    <cfRule type="cellIs" dxfId="560" priority="146" operator="between">
      <formula>0.95</formula>
      <formula>1</formula>
    </cfRule>
    <cfRule type="cellIs" dxfId="559" priority="147" operator="between">
      <formula>0.75</formula>
      <formula>0.9499999</formula>
    </cfRule>
    <cfRule type="cellIs" dxfId="558" priority="148" operator="between">
      <formula>50%</formula>
      <formula>74.99999%</formula>
    </cfRule>
    <cfRule type="cellIs" dxfId="557" priority="149" operator="between">
      <formula>0</formula>
      <formula>24.999999%</formula>
    </cfRule>
    <cfRule type="cellIs" dxfId="556" priority="150" operator="between">
      <formula>25%</formula>
      <formula>49.99999%</formula>
    </cfRule>
  </conditionalFormatting>
  <conditionalFormatting sqref="X44">
    <cfRule type="cellIs" dxfId="555" priority="141" operator="between">
      <formula>0.95</formula>
      <formula>1</formula>
    </cfRule>
    <cfRule type="cellIs" dxfId="554" priority="142" operator="between">
      <formula>0.75</formula>
      <formula>0.9499999</formula>
    </cfRule>
    <cfRule type="cellIs" dxfId="553" priority="143" operator="between">
      <formula>50%</formula>
      <formula>74.99999%</formula>
    </cfRule>
    <cfRule type="cellIs" dxfId="552" priority="144" operator="between">
      <formula>0</formula>
      <formula>24.999999%</formula>
    </cfRule>
    <cfRule type="cellIs" dxfId="551" priority="145" operator="between">
      <formula>25%</formula>
      <formula>49.99999%</formula>
    </cfRule>
  </conditionalFormatting>
  <conditionalFormatting sqref="P12">
    <cfRule type="cellIs" dxfId="550" priority="121" operator="between">
      <formula>0.95</formula>
      <formula>1</formula>
    </cfRule>
    <cfRule type="cellIs" dxfId="549" priority="122" operator="between">
      <formula>0.75</formula>
      <formula>0.9499999</formula>
    </cfRule>
    <cfRule type="cellIs" dxfId="548" priority="123" operator="between">
      <formula>50%</formula>
      <formula>74.99999%</formula>
    </cfRule>
    <cfRule type="cellIs" dxfId="547" priority="124" operator="between">
      <formula>0</formula>
      <formula>24.999999%</formula>
    </cfRule>
    <cfRule type="cellIs" dxfId="546" priority="125" operator="between">
      <formula>25%</formula>
      <formula>49.99999%</formula>
    </cfRule>
  </conditionalFormatting>
  <conditionalFormatting sqref="X3">
    <cfRule type="cellIs" dxfId="545" priority="106" operator="between">
      <formula>0.95</formula>
      <formula>1</formula>
    </cfRule>
    <cfRule type="cellIs" dxfId="544" priority="107" operator="between">
      <formula>0.75</formula>
      <formula>0.9499999</formula>
    </cfRule>
    <cfRule type="cellIs" dxfId="543" priority="108" operator="between">
      <formula>50%</formula>
      <formula>74.99999%</formula>
    </cfRule>
    <cfRule type="cellIs" dxfId="542" priority="109" operator="between">
      <formula>0</formula>
      <formula>24.999999%</formula>
    </cfRule>
    <cfRule type="cellIs" dxfId="541" priority="110" operator="between">
      <formula>25%</formula>
      <formula>49.99999%</formula>
    </cfRule>
  </conditionalFormatting>
  <conditionalFormatting sqref="H3">
    <cfRule type="cellIs" dxfId="540" priority="101" operator="between">
      <formula>0.95</formula>
      <formula>1</formula>
    </cfRule>
    <cfRule type="cellIs" dxfId="539" priority="102" operator="between">
      <formula>0.75</formula>
      <formula>0.9499999</formula>
    </cfRule>
    <cfRule type="cellIs" dxfId="538" priority="103" operator="between">
      <formula>50%</formula>
      <formula>74.99999%</formula>
    </cfRule>
    <cfRule type="cellIs" dxfId="537" priority="104" operator="between">
      <formula>0</formula>
      <formula>24.999999%</formula>
    </cfRule>
    <cfRule type="cellIs" dxfId="536" priority="105" operator="between">
      <formula>25%</formula>
      <formula>49.99999%</formula>
    </cfRule>
  </conditionalFormatting>
  <conditionalFormatting sqref="AF3">
    <cfRule type="cellIs" dxfId="535" priority="76" operator="between">
      <formula>0.95</formula>
      <formula>1</formula>
    </cfRule>
    <cfRule type="cellIs" dxfId="534" priority="77" operator="between">
      <formula>0.75</formula>
      <formula>0.9499999</formula>
    </cfRule>
    <cfRule type="cellIs" dxfId="533" priority="78" operator="between">
      <formula>50%</formula>
      <formula>74.99999%</formula>
    </cfRule>
    <cfRule type="cellIs" dxfId="532" priority="79" operator="between">
      <formula>0</formula>
      <formula>24.999999%</formula>
    </cfRule>
    <cfRule type="cellIs" dxfId="531" priority="80" operator="between">
      <formula>25%</formula>
      <formula>49.99999%</formula>
    </cfRule>
  </conditionalFormatting>
  <conditionalFormatting sqref="H8">
    <cfRule type="cellIs" dxfId="530" priority="71" operator="between">
      <formula>0.95</formula>
      <formula>1</formula>
    </cfRule>
    <cfRule type="cellIs" dxfId="529" priority="72" operator="between">
      <formula>0.75</formula>
      <formula>0.9499999</formula>
    </cfRule>
    <cfRule type="cellIs" dxfId="528" priority="73" operator="between">
      <formula>50%</formula>
      <formula>74.99999%</formula>
    </cfRule>
    <cfRule type="cellIs" dxfId="527" priority="74" operator="between">
      <formula>0</formula>
      <formula>24.999999%</formula>
    </cfRule>
    <cfRule type="cellIs" dxfId="526" priority="75" operator="between">
      <formula>25%</formula>
      <formula>49.99999%</formula>
    </cfRule>
  </conditionalFormatting>
  <conditionalFormatting sqref="P27">
    <cfRule type="cellIs" dxfId="525" priority="56" operator="between">
      <formula>0.95</formula>
      <formula>1</formula>
    </cfRule>
    <cfRule type="cellIs" dxfId="524" priority="57" operator="between">
      <formula>0.75</formula>
      <formula>0.9499999</formula>
    </cfRule>
    <cfRule type="cellIs" dxfId="523" priority="58" operator="between">
      <formula>50%</formula>
      <formula>74.99999%</formula>
    </cfRule>
    <cfRule type="cellIs" dxfId="522" priority="59" operator="between">
      <formula>0</formula>
      <formula>24.999999%</formula>
    </cfRule>
    <cfRule type="cellIs" dxfId="521" priority="60" operator="between">
      <formula>25%</formula>
      <formula>49.99999%</formula>
    </cfRule>
  </conditionalFormatting>
  <conditionalFormatting sqref="P42">
    <cfRule type="cellIs" dxfId="520" priority="51" operator="between">
      <formula>0.95</formula>
      <formula>1</formula>
    </cfRule>
    <cfRule type="cellIs" dxfId="519" priority="52" operator="between">
      <formula>0.75</formula>
      <formula>0.9499999</formula>
    </cfRule>
    <cfRule type="cellIs" dxfId="518" priority="53" operator="between">
      <formula>50%</formula>
      <formula>74.99999%</formula>
    </cfRule>
    <cfRule type="cellIs" dxfId="517" priority="54" operator="between">
      <formula>0</formula>
      <formula>24.999999%</formula>
    </cfRule>
    <cfRule type="cellIs" dxfId="516" priority="55" operator="between">
      <formula>25%</formula>
      <formula>49.99999%</formula>
    </cfRule>
  </conditionalFormatting>
  <conditionalFormatting sqref="P57">
    <cfRule type="cellIs" dxfId="515" priority="46" operator="between">
      <formula>0.95</formula>
      <formula>1</formula>
    </cfRule>
    <cfRule type="cellIs" dxfId="514" priority="47" operator="between">
      <formula>0.75</formula>
      <formula>0.9499999</formula>
    </cfRule>
    <cfRule type="cellIs" dxfId="513" priority="48" operator="between">
      <formula>50%</formula>
      <formula>74.99999%</formula>
    </cfRule>
    <cfRule type="cellIs" dxfId="512" priority="49" operator="between">
      <formula>0</formula>
      <formula>24.999999%</formula>
    </cfRule>
    <cfRule type="cellIs" dxfId="511" priority="50" operator="between">
      <formula>25%</formula>
      <formula>49.99999%</formula>
    </cfRule>
  </conditionalFormatting>
  <conditionalFormatting sqref="H4:H6">
    <cfRule type="cellIs" dxfId="510" priority="41" operator="between">
      <formula>0.95</formula>
      <formula>1</formula>
    </cfRule>
    <cfRule type="cellIs" dxfId="509" priority="42" operator="between">
      <formula>0.75</formula>
      <formula>0.9499999</formula>
    </cfRule>
    <cfRule type="cellIs" dxfId="508" priority="43" operator="between">
      <formula>50%</formula>
      <formula>74.99999%</formula>
    </cfRule>
    <cfRule type="cellIs" dxfId="507" priority="44" operator="between">
      <formula>0</formula>
      <formula>24.999999%</formula>
    </cfRule>
    <cfRule type="cellIs" dxfId="506" priority="45" operator="between">
      <formula>25%</formula>
      <formula>49.99999%</formula>
    </cfRule>
  </conditionalFormatting>
  <conditionalFormatting sqref="O12">
    <cfRule type="iconSet" priority="17">
      <iconSet iconSet="5Rating">
        <cfvo type="percent" val="0"/>
        <cfvo type="num" val="1"/>
        <cfvo type="num" val="1.5"/>
        <cfvo type="num" val="2.5"/>
        <cfvo type="num" val="3.5"/>
      </iconSet>
    </cfRule>
  </conditionalFormatting>
  <conditionalFormatting sqref="O27">
    <cfRule type="iconSet" priority="16">
      <iconSet iconSet="5Rating">
        <cfvo type="percent" val="0"/>
        <cfvo type="num" val="1"/>
        <cfvo type="num" val="1.5"/>
        <cfvo type="num" val="2.5"/>
        <cfvo type="num" val="3.5"/>
      </iconSet>
    </cfRule>
  </conditionalFormatting>
  <conditionalFormatting sqref="O42">
    <cfRule type="iconSet" priority="15">
      <iconSet iconSet="5Rating">
        <cfvo type="percent" val="0"/>
        <cfvo type="num" val="1"/>
        <cfvo type="num" val="1.5"/>
        <cfvo type="num" val="2.5"/>
        <cfvo type="num" val="3.5"/>
      </iconSet>
    </cfRule>
  </conditionalFormatting>
  <conditionalFormatting sqref="O57">
    <cfRule type="iconSet" priority="14">
      <iconSet iconSet="5Rating">
        <cfvo type="percent" val="0"/>
        <cfvo type="num" val="1"/>
        <cfvo type="num" val="1.5"/>
        <cfvo type="num" val="2.5"/>
        <cfvo type="num" val="3.5"/>
      </iconSet>
    </cfRule>
  </conditionalFormatting>
  <conditionalFormatting sqref="E20:E24">
    <cfRule type="iconSet" priority="4">
      <iconSet iconSet="3Symbols2" showValue="0">
        <cfvo type="percent" val="0"/>
        <cfvo type="num" val="1"/>
        <cfvo type="num" val="2"/>
      </iconSet>
    </cfRule>
  </conditionalFormatting>
  <conditionalFormatting sqref="E35:E39">
    <cfRule type="iconSet" priority="3">
      <iconSet iconSet="3Symbols2" showValue="0">
        <cfvo type="percent" val="0"/>
        <cfvo type="num" val="1"/>
        <cfvo type="num" val="2"/>
      </iconSet>
    </cfRule>
  </conditionalFormatting>
  <conditionalFormatting sqref="E50:E54">
    <cfRule type="iconSet" priority="2">
      <iconSet iconSet="3Symbols2" showValue="0">
        <cfvo type="percent" val="0"/>
        <cfvo type="num" val="1"/>
        <cfvo type="num" val="2"/>
      </iconSet>
    </cfRule>
  </conditionalFormatting>
  <conditionalFormatting sqref="E65:E69">
    <cfRule type="iconSet" priority="1">
      <iconSet iconSet="3Symbols2" showValue="0">
        <cfvo type="percent" val="0"/>
        <cfvo type="num" val="1"/>
        <cfvo type="num" val="2"/>
      </iconSet>
    </cfRule>
  </conditionalFormatting>
  <dataValidations count="1">
    <dataValidation type="list" allowBlank="1" showInputMessage="1" showErrorMessage="1" prompt="Indicar el número que corresponda de acuerdo a los siguientes criterios:_x000d_1 = Se cuenta con algo básico_x000d_2 = Sí se cuenta con el documento" sqref="E36:E39 E69 E53:E54">
      <formula1>$AX$6:$AX$7</formula1>
    </dataValidation>
  </dataValidations>
  <hyperlinks>
    <hyperlink ref="E16" location="Glosario!B58" display="?"/>
    <hyperlink ref="F16" location="Glosario!B58" display="Glosario!B58"/>
    <hyperlink ref="E18" location="Glosario!B34" display="?"/>
    <hyperlink ref="F18" location="Glosario!B34" display="Glosario!B34"/>
    <hyperlink ref="E31" location="Glosario!B61" display="?"/>
    <hyperlink ref="F31" location="Glosario!B61" display="Glosario!B61"/>
    <hyperlink ref="E44" location="Glosario!B22" display="?"/>
    <hyperlink ref="F44" location="Glosario!B22" display="Glosario!B22"/>
    <hyperlink ref="E48" location="Glosario!B13" display="?"/>
    <hyperlink ref="F48" location="Glosario!B13" display="Glosario!B13"/>
    <hyperlink ref="E59" location="Glosario!B68" display="?"/>
    <hyperlink ref="F59" location="Glosario!B68" display="Glosario!B68"/>
    <hyperlink ref="J14" location="Referencia!AX5" display="+"/>
    <hyperlink ref="J15" location="Referencia!AX15" display="+"/>
    <hyperlink ref="J16" location="Referencia!AX25" display="+"/>
    <hyperlink ref="J17" location="Referencia!AX35" display="+"/>
    <hyperlink ref="J18" location="Referencia!AX45" display="+"/>
    <hyperlink ref="J29" location="Referencia!AX55" display="+"/>
    <hyperlink ref="J30" location="Referencia!AX65" display="+"/>
    <hyperlink ref="J31" location="Referencia!AX75" display="+"/>
    <hyperlink ref="J32" location="Referencia!AX85" display="+"/>
    <hyperlink ref="J33" location="Referencia!AX95" display="+"/>
    <hyperlink ref="J44" location="Referencia!AX105" display="+"/>
    <hyperlink ref="J45" location="Referencia!AX115" display="+"/>
    <hyperlink ref="J46" location="Referencia!AX125" display="+"/>
    <hyperlink ref="J47" location="Referencia!AX135" display="+"/>
    <hyperlink ref="J48" location="Referencia!AX145" display="+"/>
    <hyperlink ref="J59" location="Referencia!AX155" display="+"/>
    <hyperlink ref="J60" location="Referencia!AX166" display="+"/>
    <hyperlink ref="J61" location="Referencia!AX177" display="+"/>
    <hyperlink ref="J62" location="Referencia!AX188" display="+"/>
    <hyperlink ref="J63" location="Referencia!AX199" display="+"/>
  </hyperlinks>
  <printOptions horizontalCentered="1" verticalCentered="1"/>
  <pageMargins left="0.24000000000000002" right="0.24000000000000002" top="0.75000000000000011" bottom="0.75000000000000011" header="0.31" footer="0.31"/>
  <pageSetup scale="59" fitToWidth="0" fitToHeight="0" orientation="landscape" horizontalDpi="4294967295" verticalDpi="4294967295"/>
  <headerFooter>
    <oddHeader>&amp;L&amp;"Calibri,Normal"&amp;K000000&amp;D&amp;R&amp;"Calibri,Normal"&amp;K000000Eje de Gestión de Recursos</oddHeader>
    <oddFooter>&amp;L&amp;"Calibri,Normal"&amp;K000000Nombre de la Organización&amp;C&amp;"Calibri,Normal"&amp;K000000&amp;P/&amp;N&amp;R&amp;"Calibri,Normal"&amp;K000000Versión 1.0</oddFooter>
  </headerFooter>
  <rowBreaks count="3" manualBreakCount="3">
    <brk id="24" min="1" max="16" man="1"/>
    <brk id="39" min="1" max="16" man="1"/>
    <brk id="54" min="1" max="16" man="1"/>
  </rowBreaks>
  <drawing r:id="rId1"/>
  <extLst>
    <ext xmlns:x14="http://schemas.microsoft.com/office/spreadsheetml/2009/9/main" uri="{CCE6A557-97BC-4b89-ADB6-D9C93CAAB3DF}">
      <x14:dataValidations xmlns:xm="http://schemas.microsoft.com/office/excel/2006/main" count="21">
        <x14:dataValidation type="list" allowBlank="1" showInputMessage="1" showErrorMessage="1">
          <x14:formula1>
            <xm:f>Referencia!$AY$5:$AY$9</xm:f>
          </x14:formula1>
          <xm:sqref>G14:I14</xm:sqref>
        </x14:dataValidation>
        <x14:dataValidation type="list" allowBlank="1" showInputMessage="1" showErrorMessage="1">
          <x14:formula1>
            <xm:f>Referencia!$AY$15:$AY$19</xm:f>
          </x14:formula1>
          <xm:sqref>G15:I15</xm:sqref>
        </x14:dataValidation>
        <x14:dataValidation type="list" allowBlank="1" showInputMessage="1" showErrorMessage="1">
          <x14:formula1>
            <xm:f>Referencia!$AY$25:$AY$29</xm:f>
          </x14:formula1>
          <xm:sqref>G16:I16</xm:sqref>
        </x14:dataValidation>
        <x14:dataValidation type="list" allowBlank="1" showInputMessage="1" showErrorMessage="1">
          <x14:formula1>
            <xm:f>Referencia!$AY$35:$AY$39</xm:f>
          </x14:formula1>
          <xm:sqref>G17:I17</xm:sqref>
        </x14:dataValidation>
        <x14:dataValidation type="list" allowBlank="1" showInputMessage="1" showErrorMessage="1">
          <x14:formula1>
            <xm:f>Referencia!$AY$45:$AY$49</xm:f>
          </x14:formula1>
          <xm:sqref>G18:I18</xm:sqref>
        </x14:dataValidation>
        <x14:dataValidation type="list" allowBlank="1" showInputMessage="1" showErrorMessage="1">
          <x14:formula1>
            <xm:f>Referencia!$AY$65:$AY$69</xm:f>
          </x14:formula1>
          <xm:sqref>G30:I30</xm:sqref>
        </x14:dataValidation>
        <x14:dataValidation type="list" allowBlank="1" showInputMessage="1" showErrorMessage="1">
          <x14:formula1>
            <xm:f>Referencia!$AY$75:$AY$79</xm:f>
          </x14:formula1>
          <xm:sqref>G31:I31</xm:sqref>
        </x14:dataValidation>
        <x14:dataValidation type="list" allowBlank="1" showInputMessage="1" showErrorMessage="1">
          <x14:formula1>
            <xm:f>Referencia!$AY$85:$AY$89</xm:f>
          </x14:formula1>
          <xm:sqref>G32:I32</xm:sqref>
        </x14:dataValidation>
        <x14:dataValidation type="list" allowBlank="1" showInputMessage="1" showErrorMessage="1">
          <x14:formula1>
            <xm:f>Referencia!$AY$95:$AY$99</xm:f>
          </x14:formula1>
          <xm:sqref>G33:I33</xm:sqref>
        </x14:dataValidation>
        <x14:dataValidation type="list" allowBlank="1" showInputMessage="1" showErrorMessage="1">
          <x14:formula1>
            <xm:f>Referencia!$AY$105:$AY$109</xm:f>
          </x14:formula1>
          <xm:sqref>G44:I44</xm:sqref>
        </x14:dataValidation>
        <x14:dataValidation type="list" allowBlank="1" showInputMessage="1" showErrorMessage="1">
          <x14:formula1>
            <xm:f>Referencia!$AY$115:$AY$119</xm:f>
          </x14:formula1>
          <xm:sqref>G45:I45</xm:sqref>
        </x14:dataValidation>
        <x14:dataValidation type="list" allowBlank="1" showInputMessage="1" showErrorMessage="1">
          <x14:formula1>
            <xm:f>Referencia!$AY$125:$AY$129</xm:f>
          </x14:formula1>
          <xm:sqref>G46:I46</xm:sqref>
        </x14:dataValidation>
        <x14:dataValidation type="list" allowBlank="1" showInputMessage="1" showErrorMessage="1">
          <x14:formula1>
            <xm:f>Referencia!$AY$135:$AY$139</xm:f>
          </x14:formula1>
          <xm:sqref>G47:I47</xm:sqref>
        </x14:dataValidation>
        <x14:dataValidation type="list" allowBlank="1" showInputMessage="1" showErrorMessage="1">
          <x14:formula1>
            <xm:f>Referencia!$AY$145:$AY$149</xm:f>
          </x14:formula1>
          <xm:sqref>G48:I48</xm:sqref>
        </x14:dataValidation>
        <x14:dataValidation type="list" allowBlank="1" showInputMessage="1" showErrorMessage="1">
          <x14:formula1>
            <xm:f>Referencia!$AY$155:$AY$160</xm:f>
          </x14:formula1>
          <xm:sqref>G59:I59</xm:sqref>
        </x14:dataValidation>
        <x14:dataValidation type="list" allowBlank="1" showInputMessage="1" showErrorMessage="1">
          <x14:formula1>
            <xm:f>Referencia!$AY$166:$AY$171</xm:f>
          </x14:formula1>
          <xm:sqref>G60:I60</xm:sqref>
        </x14:dataValidation>
        <x14:dataValidation type="list" allowBlank="1" showInputMessage="1" showErrorMessage="1">
          <x14:formula1>
            <xm:f>Referencia!$AY$177:$AY$182</xm:f>
          </x14:formula1>
          <xm:sqref>G61:I61</xm:sqref>
        </x14:dataValidation>
        <x14:dataValidation type="list" allowBlank="1" showInputMessage="1" showErrorMessage="1">
          <x14:formula1>
            <xm:f>Referencia!$AY$188:$AY$193</xm:f>
          </x14:formula1>
          <xm:sqref>G62:I62</xm:sqref>
        </x14:dataValidation>
        <x14:dataValidation type="list" allowBlank="1" showInputMessage="1" showErrorMessage="1">
          <x14:formula1>
            <xm:f>Referencia!$AY$199:$AY$204</xm:f>
          </x14:formula1>
          <xm:sqref>G63:I63</xm:sqref>
        </x14:dataValidation>
        <x14:dataValidation type="list" allowBlank="1" showInputMessage="1" showErrorMessage="1">
          <x14:formula1>
            <xm:f>Referencia!$AY$55:$AY$59</xm:f>
          </x14:formula1>
          <xm:sqref>G29:I29</xm:sqref>
        </x14:dataValidation>
        <x14:dataValidation type="list" allowBlank="1" showInputMessage="1" showErrorMessage="1" prompt="Indicar el número que corresponda de acuerdo a los siguientes criterios:_x000d_1 = Se cuenta con algo básico_x000d_2 = Sí se cuenta con el documento">
          <x14:formula1>
            <xm:f>Referencia!$BX$6:$BX$7</xm:f>
          </x14:formula1>
          <xm:sqref>E23:E24</xm:sqref>
        </x14:dataValidation>
      </x14:dataValidations>
    </ext>
    <ext xmlns:mx="http://schemas.microsoft.com/office/mac/excel/2008/main" uri="{64002731-A6B0-56B0-2670-7721B7C09600}">
      <mx:PLV Mode="0" OnePage="0" WScale="0"/>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4">
    <tabColor theme="4" tint="0.79998168889431442"/>
  </sheetPr>
  <dimension ref="B1:AD136"/>
  <sheetViews>
    <sheetView topLeftCell="A28" workbookViewId="0">
      <selection activeCell="C8" sqref="C8:E8"/>
    </sheetView>
  </sheetViews>
  <sheetFormatPr baseColWidth="10" defaultColWidth="9.42578125" defaultRowHeight="15"/>
  <cols>
    <col min="1" max="1" width="1.85546875" style="151" customWidth="1"/>
    <col min="2" max="2" width="7.85546875" style="151" customWidth="1"/>
    <col min="3" max="3" width="12.85546875" style="151" customWidth="1"/>
    <col min="4" max="4" width="17.85546875" style="151" customWidth="1"/>
    <col min="5" max="5" width="3.85546875" style="151" customWidth="1"/>
    <col min="6" max="6" width="1" style="151" customWidth="1"/>
    <col min="7" max="8" width="7.85546875" style="151" customWidth="1"/>
    <col min="9" max="9" width="16.85546875" style="151" customWidth="1"/>
    <col min="10" max="10" width="2.85546875" style="151" customWidth="1"/>
    <col min="11" max="11" width="7.85546875" style="151" customWidth="1"/>
    <col min="12" max="12" width="39.85546875" style="151" customWidth="1"/>
    <col min="13" max="13" width="18.85546875" style="151" customWidth="1"/>
    <col min="14" max="14" width="21.85546875" style="151" customWidth="1"/>
    <col min="15" max="15" width="18.85546875" style="151" customWidth="1"/>
    <col min="16" max="16" width="14.85546875" style="151" customWidth="1"/>
    <col min="17" max="17" width="4.85546875" style="3" customWidth="1"/>
    <col min="18" max="18" width="1.85546875" style="151" customWidth="1"/>
    <col min="19" max="19" width="9.85546875" style="2" hidden="1" customWidth="1"/>
    <col min="20" max="23" width="7.85546875" style="2" hidden="1" customWidth="1"/>
    <col min="24" max="30" width="9.42578125" style="151" hidden="1" customWidth="1"/>
    <col min="31" max="31" width="0" style="151" hidden="1" customWidth="1"/>
    <col min="32" max="16384" width="9.42578125" style="151"/>
  </cols>
  <sheetData>
    <row r="1" spans="2:28" ht="39" customHeight="1">
      <c r="B1" s="919" t="s">
        <v>576</v>
      </c>
      <c r="C1" s="920"/>
      <c r="D1" s="920"/>
      <c r="E1" s="920"/>
      <c r="F1" s="920"/>
      <c r="G1" s="920"/>
      <c r="H1" s="920"/>
      <c r="I1" s="920"/>
      <c r="J1" s="920"/>
      <c r="K1" s="920"/>
      <c r="L1" s="920"/>
      <c r="M1" s="920"/>
      <c r="N1" s="920"/>
      <c r="O1" s="920"/>
      <c r="P1" s="920"/>
      <c r="Q1" s="921"/>
      <c r="S1" s="170"/>
      <c r="T1" s="170"/>
      <c r="U1" s="170"/>
      <c r="V1" s="170"/>
      <c r="W1" s="170"/>
    </row>
    <row r="2" spans="2:28" s="150" customFormat="1" ht="77.099999999999994" customHeight="1" thickBot="1">
      <c r="B2" s="847"/>
      <c r="C2" s="894" t="s">
        <v>210</v>
      </c>
      <c r="D2" s="894"/>
      <c r="E2" s="894"/>
      <c r="F2" s="628"/>
      <c r="G2" s="324" t="s">
        <v>211</v>
      </c>
      <c r="H2" s="324" t="s">
        <v>212</v>
      </c>
      <c r="I2" s="12"/>
      <c r="J2" s="12"/>
      <c r="K2" s="12"/>
      <c r="L2" s="12"/>
      <c r="M2" s="12"/>
      <c r="N2" s="12"/>
      <c r="O2" s="7"/>
      <c r="P2" s="7"/>
      <c r="Q2" s="47"/>
      <c r="R2" s="151"/>
      <c r="S2" s="156" t="s">
        <v>177</v>
      </c>
      <c r="T2" s="796" t="s">
        <v>178</v>
      </c>
      <c r="U2" s="797"/>
      <c r="V2" s="798" t="s">
        <v>179</v>
      </c>
      <c r="W2" s="799"/>
      <c r="X2" s="799"/>
      <c r="Y2" s="799"/>
      <c r="Z2" s="171"/>
      <c r="AA2" s="171"/>
    </row>
    <row r="3" spans="2:28" s="150" customFormat="1" ht="29.1" customHeight="1" thickTop="1">
      <c r="B3" s="848"/>
      <c r="C3" s="741" t="str">
        <f>B11</f>
        <v>Planeación</v>
      </c>
      <c r="D3" s="741"/>
      <c r="E3" s="741"/>
      <c r="F3" s="612"/>
      <c r="G3" s="30">
        <f>O12</f>
        <v>0</v>
      </c>
      <c r="H3" s="33">
        <f>P12</f>
        <v>0</v>
      </c>
      <c r="I3" s="51">
        <v>1</v>
      </c>
      <c r="J3" s="51"/>
      <c r="K3" s="18"/>
      <c r="L3" s="612"/>
      <c r="M3" s="612"/>
      <c r="N3" s="612"/>
      <c r="O3" s="611"/>
      <c r="P3" s="611"/>
      <c r="Q3" s="617"/>
      <c r="R3" s="151"/>
      <c r="S3" s="188">
        <v>0.3</v>
      </c>
      <c r="T3" s="792">
        <v>4</v>
      </c>
      <c r="U3" s="158">
        <f>T3*S3</f>
        <v>1.2</v>
      </c>
      <c r="V3" s="1011">
        <f>SUM(W3:W6)</f>
        <v>0</v>
      </c>
      <c r="W3" s="613">
        <f>U3*H3</f>
        <v>0</v>
      </c>
      <c r="X3" s="800">
        <f>SUM(Y3:Y6)</f>
        <v>0</v>
      </c>
      <c r="Y3" s="159">
        <f>H3*S3</f>
        <v>0</v>
      </c>
      <c r="Z3" s="171"/>
      <c r="AA3" s="171"/>
    </row>
    <row r="4" spans="2:28" s="150" customFormat="1" ht="29.1" customHeight="1">
      <c r="B4" s="848"/>
      <c r="C4" s="741" t="str">
        <f>B27</f>
        <v>Implementación</v>
      </c>
      <c r="D4" s="741"/>
      <c r="E4" s="741"/>
      <c r="F4" s="612"/>
      <c r="G4" s="30">
        <f>O28</f>
        <v>0</v>
      </c>
      <c r="H4" s="33">
        <f>P28</f>
        <v>0</v>
      </c>
      <c r="I4" s="51">
        <v>1</v>
      </c>
      <c r="J4" s="51"/>
      <c r="K4" s="18"/>
      <c r="L4" s="612"/>
      <c r="M4" s="612"/>
      <c r="N4" s="612"/>
      <c r="O4" s="183"/>
      <c r="P4" s="183"/>
      <c r="Q4" s="184"/>
      <c r="R4" s="151"/>
      <c r="S4" s="188">
        <v>0.3</v>
      </c>
      <c r="T4" s="792"/>
      <c r="U4" s="158">
        <f>T3*S4</f>
        <v>1.2</v>
      </c>
      <c r="V4" s="1011"/>
      <c r="W4" s="613">
        <f>U4*H4</f>
        <v>0</v>
      </c>
      <c r="X4" s="800"/>
      <c r="Y4" s="159">
        <f>H4*S4</f>
        <v>0</v>
      </c>
      <c r="Z4" s="171"/>
      <c r="AA4" s="171"/>
    </row>
    <row r="5" spans="2:28" s="150" customFormat="1" ht="29.1" customHeight="1">
      <c r="B5" s="848"/>
      <c r="C5" s="741" t="str">
        <f>B41</f>
        <v>Medición</v>
      </c>
      <c r="D5" s="741"/>
      <c r="E5" s="741"/>
      <c r="F5" s="612"/>
      <c r="G5" s="30">
        <f>O42</f>
        <v>0</v>
      </c>
      <c r="H5" s="33">
        <f>P42</f>
        <v>0</v>
      </c>
      <c r="I5" s="51">
        <v>1</v>
      </c>
      <c r="J5" s="51"/>
      <c r="K5" s="18"/>
      <c r="L5" s="612"/>
      <c r="M5" s="612"/>
      <c r="N5" s="612"/>
      <c r="O5" s="183"/>
      <c r="P5" s="183"/>
      <c r="Q5" s="184"/>
      <c r="R5" s="151"/>
      <c r="S5" s="188">
        <v>0.1</v>
      </c>
      <c r="T5" s="792"/>
      <c r="U5" s="158">
        <f>T3*S5</f>
        <v>0.4</v>
      </c>
      <c r="V5" s="1011"/>
      <c r="W5" s="613">
        <f>U5*H5</f>
        <v>0</v>
      </c>
      <c r="X5" s="800"/>
      <c r="Y5" s="159">
        <f>H5*S5</f>
        <v>0</v>
      </c>
      <c r="Z5" s="171"/>
      <c r="AA5" s="171"/>
    </row>
    <row r="6" spans="2:28" s="150" customFormat="1" ht="29.1" customHeight="1">
      <c r="B6" s="848"/>
      <c r="C6" s="741" t="str">
        <f>B54</f>
        <v>Incidencia</v>
      </c>
      <c r="D6" s="741"/>
      <c r="E6" s="741"/>
      <c r="F6" s="612"/>
      <c r="G6" s="30">
        <f>O55</f>
        <v>0</v>
      </c>
      <c r="H6" s="33">
        <f>P55</f>
        <v>0</v>
      </c>
      <c r="I6" s="51">
        <v>1</v>
      </c>
      <c r="J6" s="51"/>
      <c r="K6" s="18"/>
      <c r="L6" s="612"/>
      <c r="M6" s="612"/>
      <c r="N6" s="612"/>
      <c r="O6" s="183"/>
      <c r="P6" s="183"/>
      <c r="Q6" s="184"/>
      <c r="R6" s="151"/>
      <c r="S6" s="188">
        <v>0.3</v>
      </c>
      <c r="T6" s="792"/>
      <c r="U6" s="158">
        <f>T3*S6</f>
        <v>1.2</v>
      </c>
      <c r="V6" s="1011"/>
      <c r="W6" s="613">
        <f>U6*H6</f>
        <v>0</v>
      </c>
      <c r="X6" s="800"/>
      <c r="Y6" s="159">
        <f>H6*S6</f>
        <v>0</v>
      </c>
      <c r="Z6" s="171"/>
      <c r="AA6" s="171"/>
    </row>
    <row r="7" spans="2:28" s="150" customFormat="1" ht="6" customHeight="1">
      <c r="B7" s="848"/>
      <c r="C7" s="633"/>
      <c r="D7" s="633"/>
      <c r="E7" s="633"/>
      <c r="F7" s="612"/>
      <c r="G7" s="612"/>
      <c r="H7" s="612"/>
      <c r="I7" s="612"/>
      <c r="J7" s="612"/>
      <c r="K7" s="612"/>
      <c r="L7" s="612"/>
      <c r="M7" s="612"/>
      <c r="N7" s="612"/>
      <c r="O7" s="183"/>
      <c r="P7" s="183"/>
      <c r="Q7" s="184"/>
      <c r="R7" s="151"/>
      <c r="S7" s="612"/>
      <c r="T7" s="612"/>
      <c r="U7" s="612"/>
      <c r="V7" s="612"/>
      <c r="W7" s="612"/>
      <c r="X7" s="227"/>
      <c r="Y7" s="227"/>
      <c r="Z7" s="171"/>
      <c r="AA7" s="171"/>
    </row>
    <row r="8" spans="2:28" s="150" customFormat="1" ht="21" customHeight="1">
      <c r="B8" s="848"/>
      <c r="C8" s="895" t="s">
        <v>213</v>
      </c>
      <c r="D8" s="895"/>
      <c r="E8" s="895"/>
      <c r="F8" s="23"/>
      <c r="G8" s="15">
        <f>V3</f>
        <v>0</v>
      </c>
      <c r="H8" s="35">
        <f>X3</f>
        <v>0</v>
      </c>
      <c r="I8" s="19"/>
      <c r="J8" s="19"/>
      <c r="K8" s="19"/>
      <c r="L8" s="612"/>
      <c r="M8" s="612"/>
      <c r="N8" s="612"/>
      <c r="O8" s="611"/>
      <c r="P8" s="611"/>
      <c r="Q8" s="617"/>
      <c r="R8" s="151"/>
      <c r="S8" s="196"/>
      <c r="T8" s="197"/>
      <c r="U8" s="198"/>
      <c r="V8" s="160"/>
      <c r="W8" s="199"/>
      <c r="X8" s="155"/>
      <c r="Y8" s="155"/>
      <c r="Z8" s="171"/>
      <c r="AA8" s="171"/>
    </row>
    <row r="9" spans="2:28" s="150" customFormat="1" ht="21.95" customHeight="1">
      <c r="B9" s="848"/>
      <c r="C9" s="24"/>
      <c r="D9" s="24"/>
      <c r="E9" s="24"/>
      <c r="F9" s="24"/>
      <c r="G9" s="612"/>
      <c r="H9" s="32"/>
      <c r="I9" s="22"/>
      <c r="J9" s="22"/>
      <c r="K9" s="22"/>
      <c r="L9" s="612"/>
      <c r="M9" s="612"/>
      <c r="N9" s="612"/>
      <c r="O9" s="611"/>
      <c r="P9" s="611"/>
      <c r="Q9" s="617"/>
      <c r="R9" s="151"/>
      <c r="S9" s="160"/>
      <c r="T9" s="160"/>
      <c r="U9" s="160"/>
      <c r="V9" s="160"/>
      <c r="W9" s="160"/>
      <c r="X9" s="155"/>
      <c r="Y9" s="155"/>
      <c r="Z9" s="171"/>
      <c r="AA9" s="171"/>
    </row>
    <row r="10" spans="2:28" s="150" customFormat="1" ht="44.1" customHeight="1" thickBot="1">
      <c r="B10" s="849"/>
      <c r="C10" s="24"/>
      <c r="D10" s="24"/>
      <c r="E10" s="24"/>
      <c r="F10" s="24"/>
      <c r="G10" s="612"/>
      <c r="H10" s="32"/>
      <c r="I10" s="612"/>
      <c r="J10" s="612"/>
      <c r="K10" s="612"/>
      <c r="L10" s="612"/>
      <c r="M10" s="612"/>
      <c r="N10" s="612"/>
      <c r="O10" s="611"/>
      <c r="P10" s="611"/>
      <c r="Q10" s="617"/>
      <c r="R10" s="151"/>
      <c r="S10" s="2"/>
      <c r="T10" s="2"/>
      <c r="U10" s="2"/>
      <c r="V10" s="2"/>
      <c r="W10" s="2"/>
      <c r="X10" s="171"/>
      <c r="Y10" s="171"/>
      <c r="Z10" s="171"/>
      <c r="AA10" s="171"/>
      <c r="AB10" s="171"/>
    </row>
    <row r="11" spans="2:28" ht="31.5">
      <c r="B11" s="1083" t="s">
        <v>577</v>
      </c>
      <c r="C11" s="1084"/>
      <c r="D11" s="1084"/>
      <c r="E11" s="1085"/>
      <c r="F11" s="1085"/>
      <c r="G11" s="1085"/>
      <c r="H11" s="1085"/>
      <c r="I11" s="1085"/>
      <c r="J11" s="1085"/>
      <c r="K11" s="1085"/>
      <c r="L11" s="1085"/>
      <c r="M11" s="1085"/>
      <c r="N11" s="1085"/>
      <c r="O11" s="49" t="s">
        <v>215</v>
      </c>
      <c r="P11" s="845" t="s">
        <v>216</v>
      </c>
      <c r="Q11" s="846"/>
      <c r="R11" s="984"/>
      <c r="S11" s="1010" t="s">
        <v>177</v>
      </c>
      <c r="T11" s="1016" t="s">
        <v>178</v>
      </c>
      <c r="U11" s="1016"/>
      <c r="V11" s="1014" t="s">
        <v>179</v>
      </c>
      <c r="W11" s="1015"/>
      <c r="X11" s="1015"/>
      <c r="Y11" s="1015"/>
    </row>
    <row r="12" spans="2:28" ht="24.95" customHeight="1">
      <c r="B12" s="1086"/>
      <c r="C12" s="1087"/>
      <c r="D12" s="1087"/>
      <c r="E12" s="1088"/>
      <c r="F12" s="1088"/>
      <c r="G12" s="1088"/>
      <c r="H12" s="1088"/>
      <c r="I12" s="1088"/>
      <c r="J12" s="1088"/>
      <c r="K12" s="1088"/>
      <c r="L12" s="1088"/>
      <c r="M12" s="1088"/>
      <c r="N12" s="1088"/>
      <c r="O12" s="48">
        <f>P12*4</f>
        <v>0</v>
      </c>
      <c r="P12" s="1075">
        <f>X14</f>
        <v>0</v>
      </c>
      <c r="Q12" s="1076"/>
      <c r="R12" s="984"/>
      <c r="S12" s="1115"/>
      <c r="T12" s="1114"/>
      <c r="U12" s="1114"/>
      <c r="V12" s="1014"/>
      <c r="W12" s="1015"/>
      <c r="X12" s="1015"/>
      <c r="Y12" s="1015"/>
    </row>
    <row r="13" spans="2:28" ht="21.95" customHeight="1">
      <c r="B13" s="806" t="s">
        <v>217</v>
      </c>
      <c r="C13" s="807"/>
      <c r="D13" s="807"/>
      <c r="E13" s="808"/>
      <c r="F13" s="808"/>
      <c r="G13" s="808" t="s">
        <v>218</v>
      </c>
      <c r="H13" s="808"/>
      <c r="I13" s="808"/>
      <c r="J13" s="808"/>
      <c r="K13" s="808"/>
      <c r="L13" s="808" t="s">
        <v>219</v>
      </c>
      <c r="M13" s="808"/>
      <c r="N13" s="808" t="s">
        <v>220</v>
      </c>
      <c r="O13" s="808"/>
      <c r="P13" s="850"/>
      <c r="Q13" s="867"/>
      <c r="R13" s="984"/>
      <c r="S13" s="1115"/>
      <c r="T13" s="1114"/>
      <c r="U13" s="1114"/>
      <c r="V13" s="798"/>
      <c r="W13" s="799"/>
      <c r="X13" s="799"/>
      <c r="Y13" s="799"/>
    </row>
    <row r="14" spans="2:28" ht="69.95" customHeight="1">
      <c r="B14" s="742" t="s">
        <v>578</v>
      </c>
      <c r="C14" s="743"/>
      <c r="D14" s="743"/>
      <c r="E14" s="746" t="s">
        <v>222</v>
      </c>
      <c r="F14" s="747"/>
      <c r="G14" s="754" t="s">
        <v>228</v>
      </c>
      <c r="H14" s="755"/>
      <c r="I14" s="755"/>
      <c r="J14" s="139" t="s">
        <v>224</v>
      </c>
      <c r="K14" s="226">
        <f>VLOOKUP(G14,Referencia!BG5:BH9,2)</f>
        <v>0</v>
      </c>
      <c r="L14" s="935"/>
      <c r="M14" s="935"/>
      <c r="N14" s="834" t="s">
        <v>579</v>
      </c>
      <c r="O14" s="835"/>
      <c r="P14" s="835"/>
      <c r="Q14" s="836"/>
      <c r="R14" s="664"/>
      <c r="S14" s="21">
        <v>0.25</v>
      </c>
      <c r="T14" s="792">
        <v>4</v>
      </c>
      <c r="U14" s="614">
        <f>T14*S14</f>
        <v>1</v>
      </c>
      <c r="V14" s="787">
        <f>SUM(W14:W19)</f>
        <v>0</v>
      </c>
      <c r="W14" s="613">
        <f>U14*K14</f>
        <v>0</v>
      </c>
      <c r="X14" s="793">
        <f>SUM(Y14:Y19)</f>
        <v>0</v>
      </c>
      <c r="Y14" s="166">
        <f t="shared" ref="Y14:Y19" si="0">K14*S14</f>
        <v>0</v>
      </c>
    </row>
    <row r="15" spans="2:28" ht="69.95" customHeight="1">
      <c r="B15" s="742" t="s">
        <v>580</v>
      </c>
      <c r="C15" s="743"/>
      <c r="D15" s="743"/>
      <c r="E15" s="863"/>
      <c r="F15" s="864"/>
      <c r="G15" s="754" t="s">
        <v>228</v>
      </c>
      <c r="H15" s="755"/>
      <c r="I15" s="755"/>
      <c r="J15" s="139" t="s">
        <v>224</v>
      </c>
      <c r="K15" s="226">
        <f>VLOOKUP(G15,Referencia!BG15:BH19,2)</f>
        <v>0</v>
      </c>
      <c r="L15" s="784"/>
      <c r="M15" s="784"/>
      <c r="N15" s="837"/>
      <c r="O15" s="838"/>
      <c r="P15" s="838"/>
      <c r="Q15" s="839"/>
      <c r="R15" s="664"/>
      <c r="S15" s="21">
        <v>0.05</v>
      </c>
      <c r="T15" s="792"/>
      <c r="U15" s="614">
        <f>T14*S15</f>
        <v>0.2</v>
      </c>
      <c r="V15" s="787"/>
      <c r="W15" s="613">
        <f>K15*U15</f>
        <v>0</v>
      </c>
      <c r="X15" s="794"/>
      <c r="Y15" s="166">
        <f t="shared" si="0"/>
        <v>0</v>
      </c>
    </row>
    <row r="16" spans="2:28" ht="69.95" customHeight="1">
      <c r="B16" s="742" t="s">
        <v>581</v>
      </c>
      <c r="C16" s="743"/>
      <c r="D16" s="743"/>
      <c r="E16" s="863"/>
      <c r="F16" s="864"/>
      <c r="G16" s="754" t="s">
        <v>228</v>
      </c>
      <c r="H16" s="755"/>
      <c r="I16" s="755"/>
      <c r="J16" s="139" t="s">
        <v>224</v>
      </c>
      <c r="K16" s="226">
        <f>VLOOKUP(G16,Referencia!BG25:BH29,2)</f>
        <v>0</v>
      </c>
      <c r="L16" s="784"/>
      <c r="M16" s="784"/>
      <c r="N16" s="837"/>
      <c r="O16" s="838"/>
      <c r="P16" s="838"/>
      <c r="Q16" s="839"/>
      <c r="R16" s="664"/>
      <c r="S16" s="21">
        <v>0.1</v>
      </c>
      <c r="T16" s="792"/>
      <c r="U16" s="614">
        <f>T14*S16</f>
        <v>0.4</v>
      </c>
      <c r="V16" s="787"/>
      <c r="W16" s="613">
        <f>K16*U16</f>
        <v>0</v>
      </c>
      <c r="X16" s="794"/>
      <c r="Y16" s="166">
        <f t="shared" si="0"/>
        <v>0</v>
      </c>
    </row>
    <row r="17" spans="2:25" ht="69.95" customHeight="1">
      <c r="B17" s="742" t="s">
        <v>582</v>
      </c>
      <c r="C17" s="743"/>
      <c r="D17" s="743"/>
      <c r="E17" s="746" t="s">
        <v>222</v>
      </c>
      <c r="F17" s="747"/>
      <c r="G17" s="754" t="s">
        <v>228</v>
      </c>
      <c r="H17" s="755"/>
      <c r="I17" s="755"/>
      <c r="J17" s="139" t="s">
        <v>224</v>
      </c>
      <c r="K17" s="226">
        <f>VLOOKUP(G17,Referencia!BG35:BH39,2)</f>
        <v>0</v>
      </c>
      <c r="L17" s="784"/>
      <c r="M17" s="784"/>
      <c r="N17" s="837"/>
      <c r="O17" s="838"/>
      <c r="P17" s="838"/>
      <c r="Q17" s="839"/>
      <c r="R17" s="664"/>
      <c r="S17" s="21">
        <v>0.3</v>
      </c>
      <c r="T17" s="792"/>
      <c r="U17" s="614">
        <f>T14*S17</f>
        <v>1.2</v>
      </c>
      <c r="V17" s="787"/>
      <c r="W17" s="613">
        <f>K17*U17</f>
        <v>0</v>
      </c>
      <c r="X17" s="794"/>
      <c r="Y17" s="166">
        <f t="shared" si="0"/>
        <v>0</v>
      </c>
    </row>
    <row r="18" spans="2:25" ht="69.95" customHeight="1">
      <c r="B18" s="742" t="s">
        <v>583</v>
      </c>
      <c r="C18" s="743"/>
      <c r="D18" s="743"/>
      <c r="E18" s="863"/>
      <c r="F18" s="864"/>
      <c r="G18" s="754" t="s">
        <v>584</v>
      </c>
      <c r="H18" s="755"/>
      <c r="I18" s="755"/>
      <c r="J18" s="139" t="s">
        <v>224</v>
      </c>
      <c r="K18" s="226">
        <f>VLOOKUP(G18,Referencia!BG45:BH49,2)</f>
        <v>0</v>
      </c>
      <c r="L18" s="784"/>
      <c r="M18" s="784"/>
      <c r="N18" s="837"/>
      <c r="O18" s="838"/>
      <c r="P18" s="838"/>
      <c r="Q18" s="839"/>
      <c r="R18" s="664"/>
      <c r="S18" s="21">
        <v>0.15</v>
      </c>
      <c r="T18" s="792"/>
      <c r="U18" s="614">
        <f>T14*S18</f>
        <v>0.6</v>
      </c>
      <c r="V18" s="787"/>
      <c r="W18" s="613">
        <f>K18*U18</f>
        <v>0</v>
      </c>
      <c r="X18" s="794"/>
      <c r="Y18" s="166">
        <f t="shared" si="0"/>
        <v>0</v>
      </c>
    </row>
    <row r="19" spans="2:25" ht="69.95" customHeight="1">
      <c r="B19" s="742" t="s">
        <v>585</v>
      </c>
      <c r="C19" s="743"/>
      <c r="D19" s="743"/>
      <c r="E19" s="863"/>
      <c r="F19" s="864"/>
      <c r="G19" s="754" t="s">
        <v>586</v>
      </c>
      <c r="H19" s="755"/>
      <c r="I19" s="755"/>
      <c r="J19" s="139" t="s">
        <v>224</v>
      </c>
      <c r="K19" s="226">
        <f>VLOOKUP(G19,Referencia!BG55:BH59,2)</f>
        <v>0</v>
      </c>
      <c r="L19" s="784"/>
      <c r="M19" s="784"/>
      <c r="N19" s="840"/>
      <c r="O19" s="841"/>
      <c r="P19" s="841"/>
      <c r="Q19" s="842"/>
      <c r="S19" s="21">
        <v>0.15</v>
      </c>
      <c r="T19" s="792"/>
      <c r="U19" s="614">
        <f>T14*S19</f>
        <v>0.6</v>
      </c>
      <c r="V19" s="787"/>
      <c r="W19" s="613">
        <f>K19*U19</f>
        <v>0</v>
      </c>
      <c r="X19" s="794"/>
      <c r="Y19" s="166">
        <f t="shared" si="0"/>
        <v>0</v>
      </c>
    </row>
    <row r="20" spans="2:25" ht="18.95" customHeight="1">
      <c r="B20" s="781" t="s">
        <v>234</v>
      </c>
      <c r="C20" s="782"/>
      <c r="D20" s="782"/>
      <c r="E20" s="782"/>
      <c r="F20" s="783"/>
      <c r="G20" s="858" t="s">
        <v>235</v>
      </c>
      <c r="H20" s="858"/>
      <c r="I20" s="858"/>
      <c r="J20" s="858"/>
      <c r="K20" s="858"/>
      <c r="L20" s="610" t="s">
        <v>252</v>
      </c>
      <c r="M20" s="858" t="s">
        <v>236</v>
      </c>
      <c r="N20" s="858"/>
      <c r="O20" s="854" t="s">
        <v>237</v>
      </c>
      <c r="P20" s="855"/>
      <c r="Q20" s="856"/>
      <c r="S20" s="235">
        <f>SUM(S14:S19)</f>
        <v>1</v>
      </c>
      <c r="T20" s="160"/>
      <c r="U20" s="160"/>
      <c r="V20" s="160"/>
      <c r="W20" s="160"/>
      <c r="X20" s="619"/>
      <c r="Y20" s="619"/>
    </row>
    <row r="21" spans="2:25" ht="51" customHeight="1">
      <c r="B21" s="814" t="s">
        <v>81</v>
      </c>
      <c r="C21" s="815"/>
      <c r="D21" s="815"/>
      <c r="E21" s="748">
        <f>IF(K14=0%,0,(IF(K14&lt;75%,1,2)))</f>
        <v>0</v>
      </c>
      <c r="F21" s="749"/>
      <c r="G21" s="811" t="s">
        <v>587</v>
      </c>
      <c r="H21" s="812"/>
      <c r="I21" s="812"/>
      <c r="J21" s="812"/>
      <c r="K21" s="813"/>
      <c r="L21" s="1111" t="s">
        <v>588</v>
      </c>
      <c r="M21" s="825" t="s">
        <v>589</v>
      </c>
      <c r="N21" s="1108"/>
      <c r="O21" s="825" t="s">
        <v>590</v>
      </c>
      <c r="P21" s="1098"/>
      <c r="Q21" s="1099"/>
      <c r="S21" s="5"/>
    </row>
    <row r="22" spans="2:25" ht="51" customHeight="1">
      <c r="B22" s="814" t="s">
        <v>591</v>
      </c>
      <c r="C22" s="815"/>
      <c r="D22" s="815"/>
      <c r="E22" s="748">
        <f>IF(K15=0%,0,(IF(K15&lt;75%,1,2)))</f>
        <v>0</v>
      </c>
      <c r="F22" s="749"/>
      <c r="G22" s="760"/>
      <c r="H22" s="761"/>
      <c r="I22" s="761"/>
      <c r="J22" s="761"/>
      <c r="K22" s="762"/>
      <c r="L22" s="1112"/>
      <c r="M22" s="828"/>
      <c r="N22" s="1109"/>
      <c r="O22" s="1100"/>
      <c r="P22" s="1101"/>
      <c r="Q22" s="1102"/>
      <c r="S22" s="5"/>
    </row>
    <row r="23" spans="2:25" ht="51" customHeight="1">
      <c r="B23" s="814" t="s">
        <v>125</v>
      </c>
      <c r="C23" s="815"/>
      <c r="D23" s="815"/>
      <c r="E23" s="748">
        <f>IF(K17=0%,0,(IF(K17&lt;75%,1,2)))</f>
        <v>0</v>
      </c>
      <c r="F23" s="749"/>
      <c r="G23" s="760"/>
      <c r="H23" s="761"/>
      <c r="I23" s="761"/>
      <c r="J23" s="761"/>
      <c r="K23" s="762"/>
      <c r="L23" s="1112"/>
      <c r="M23" s="828"/>
      <c r="N23" s="1109"/>
      <c r="O23" s="1100"/>
      <c r="P23" s="1101"/>
      <c r="Q23" s="1102"/>
      <c r="S23" s="5"/>
    </row>
    <row r="24" spans="2:25" ht="51" customHeight="1">
      <c r="B24" s="814" t="s">
        <v>592</v>
      </c>
      <c r="C24" s="815"/>
      <c r="D24" s="815"/>
      <c r="E24" s="748">
        <f>IF(K19=0%,0,(IF(K19&lt;75%,1,2)))</f>
        <v>0</v>
      </c>
      <c r="F24" s="749"/>
      <c r="G24" s="760"/>
      <c r="H24" s="761"/>
      <c r="I24" s="761"/>
      <c r="J24" s="761"/>
      <c r="K24" s="762"/>
      <c r="L24" s="1112"/>
      <c r="M24" s="828"/>
      <c r="N24" s="1109"/>
      <c r="O24" s="1100"/>
      <c r="P24" s="1101"/>
      <c r="Q24" s="1102"/>
      <c r="S24" s="5"/>
    </row>
    <row r="25" spans="2:25" ht="51" customHeight="1" thickBot="1">
      <c r="B25" s="977"/>
      <c r="C25" s="978"/>
      <c r="D25" s="978"/>
      <c r="E25" s="756"/>
      <c r="F25" s="757"/>
      <c r="G25" s="763"/>
      <c r="H25" s="764"/>
      <c r="I25" s="764"/>
      <c r="J25" s="764"/>
      <c r="K25" s="765"/>
      <c r="L25" s="1113"/>
      <c r="M25" s="831"/>
      <c r="N25" s="1110"/>
      <c r="O25" s="1103"/>
      <c r="P25" s="1104"/>
      <c r="Q25" s="1105"/>
    </row>
    <row r="26" spans="2:25" s="150" customFormat="1" ht="18.95" customHeight="1" thickBot="1">
      <c r="B26" s="176"/>
      <c r="C26" s="176"/>
      <c r="D26" s="176"/>
      <c r="E26" s="176"/>
      <c r="G26" s="176"/>
      <c r="H26" s="176"/>
      <c r="I26" s="176"/>
      <c r="J26" s="176"/>
      <c r="K26" s="177"/>
      <c r="L26" s="176"/>
      <c r="M26" s="176"/>
      <c r="N26" s="176"/>
      <c r="O26" s="176"/>
      <c r="P26" s="176"/>
      <c r="Q26" s="176"/>
      <c r="R26" s="151"/>
    </row>
    <row r="27" spans="2:25" ht="31.5">
      <c r="B27" s="1083" t="s">
        <v>400</v>
      </c>
      <c r="C27" s="1084"/>
      <c r="D27" s="1084"/>
      <c r="E27" s="1085"/>
      <c r="F27" s="1085"/>
      <c r="G27" s="1085"/>
      <c r="H27" s="1085"/>
      <c r="I27" s="1085"/>
      <c r="J27" s="1085"/>
      <c r="K27" s="1085"/>
      <c r="L27" s="1085"/>
      <c r="M27" s="1085"/>
      <c r="N27" s="1085"/>
      <c r="O27" s="49" t="s">
        <v>215</v>
      </c>
      <c r="P27" s="845" t="s">
        <v>216</v>
      </c>
      <c r="Q27" s="846"/>
      <c r="R27" s="984"/>
      <c r="S27" s="1010" t="s">
        <v>177</v>
      </c>
      <c r="T27" s="1016" t="s">
        <v>178</v>
      </c>
      <c r="U27" s="1016"/>
      <c r="V27" s="1014" t="s">
        <v>179</v>
      </c>
      <c r="W27" s="1015"/>
      <c r="X27" s="1015"/>
      <c r="Y27" s="1015"/>
    </row>
    <row r="28" spans="2:25" ht="23.1" customHeight="1">
      <c r="B28" s="1086"/>
      <c r="C28" s="1087"/>
      <c r="D28" s="1087"/>
      <c r="E28" s="1088"/>
      <c r="F28" s="1088"/>
      <c r="G28" s="1088"/>
      <c r="H28" s="1088"/>
      <c r="I28" s="1088"/>
      <c r="J28" s="1088"/>
      <c r="K28" s="1088"/>
      <c r="L28" s="1088"/>
      <c r="M28" s="1088"/>
      <c r="N28" s="1088"/>
      <c r="O28" s="48">
        <f>P28*4</f>
        <v>0</v>
      </c>
      <c r="P28" s="1075">
        <f>X30</f>
        <v>0</v>
      </c>
      <c r="Q28" s="1076"/>
      <c r="R28" s="984"/>
      <c r="S28" s="1115"/>
      <c r="T28" s="1114"/>
      <c r="U28" s="1114"/>
      <c r="V28" s="1014"/>
      <c r="W28" s="1015"/>
      <c r="X28" s="1015"/>
      <c r="Y28" s="1015"/>
    </row>
    <row r="29" spans="2:25" ht="27" customHeight="1">
      <c r="B29" s="806" t="s">
        <v>217</v>
      </c>
      <c r="C29" s="807"/>
      <c r="D29" s="807"/>
      <c r="E29" s="808"/>
      <c r="F29" s="808"/>
      <c r="G29" s="808" t="s">
        <v>218</v>
      </c>
      <c r="H29" s="808"/>
      <c r="I29" s="808"/>
      <c r="J29" s="808"/>
      <c r="K29" s="808"/>
      <c r="L29" s="808" t="s">
        <v>219</v>
      </c>
      <c r="M29" s="808"/>
      <c r="N29" s="808" t="s">
        <v>220</v>
      </c>
      <c r="O29" s="808"/>
      <c r="P29" s="850"/>
      <c r="Q29" s="867"/>
      <c r="R29" s="984"/>
      <c r="S29" s="1115"/>
      <c r="T29" s="1114"/>
      <c r="U29" s="1114"/>
      <c r="V29" s="798"/>
      <c r="W29" s="799"/>
      <c r="X29" s="799"/>
      <c r="Y29" s="799"/>
    </row>
    <row r="30" spans="2:25" ht="84.95" customHeight="1">
      <c r="B30" s="742" t="s">
        <v>593</v>
      </c>
      <c r="C30" s="743"/>
      <c r="D30" s="743"/>
      <c r="E30" s="863"/>
      <c r="F30" s="864"/>
      <c r="G30" s="754" t="s">
        <v>228</v>
      </c>
      <c r="H30" s="755"/>
      <c r="I30" s="755"/>
      <c r="J30" s="139" t="s">
        <v>224</v>
      </c>
      <c r="K30" s="226">
        <f>VLOOKUP(G30,Referencia!BG65:BH69,2)</f>
        <v>0</v>
      </c>
      <c r="L30" s="935"/>
      <c r="M30" s="935"/>
      <c r="N30" s="834" t="s">
        <v>594</v>
      </c>
      <c r="O30" s="835"/>
      <c r="P30" s="835"/>
      <c r="Q30" s="836"/>
      <c r="R30" s="664"/>
      <c r="S30" s="4">
        <v>0.3</v>
      </c>
      <c r="T30" s="792">
        <v>4</v>
      </c>
      <c r="U30" s="614">
        <f>T30*S30</f>
        <v>1.2</v>
      </c>
      <c r="V30" s="787">
        <f>SUM(W30:W33)</f>
        <v>0</v>
      </c>
      <c r="W30" s="613">
        <f>U30*K30</f>
        <v>0</v>
      </c>
      <c r="X30" s="1049">
        <f>SUM(Y30:Y33)</f>
        <v>0</v>
      </c>
      <c r="Y30" s="166">
        <f>K30*S30</f>
        <v>0</v>
      </c>
    </row>
    <row r="31" spans="2:25" ht="84.95" customHeight="1">
      <c r="B31" s="742" t="s">
        <v>595</v>
      </c>
      <c r="C31" s="743"/>
      <c r="D31" s="743"/>
      <c r="E31" s="746" t="s">
        <v>222</v>
      </c>
      <c r="F31" s="747"/>
      <c r="G31" s="754" t="s">
        <v>228</v>
      </c>
      <c r="H31" s="755"/>
      <c r="I31" s="755"/>
      <c r="J31" s="139" t="s">
        <v>224</v>
      </c>
      <c r="K31" s="226">
        <f>VLOOKUP(G31,Referencia!BG75:BH77,2)</f>
        <v>0</v>
      </c>
      <c r="L31" s="784"/>
      <c r="M31" s="784"/>
      <c r="N31" s="837"/>
      <c r="O31" s="838"/>
      <c r="P31" s="838"/>
      <c r="Q31" s="839"/>
      <c r="R31" s="664"/>
      <c r="S31" s="4">
        <v>0.2</v>
      </c>
      <c r="T31" s="792"/>
      <c r="U31" s="614">
        <f>T30*S31</f>
        <v>0.8</v>
      </c>
      <c r="V31" s="787"/>
      <c r="W31" s="613">
        <f>K31*U31</f>
        <v>0</v>
      </c>
      <c r="X31" s="1050"/>
      <c r="Y31" s="166">
        <f>K31*S31</f>
        <v>0</v>
      </c>
    </row>
    <row r="32" spans="2:25" ht="84.95" customHeight="1">
      <c r="B32" s="742" t="s">
        <v>596</v>
      </c>
      <c r="C32" s="743"/>
      <c r="D32" s="743"/>
      <c r="E32" s="863"/>
      <c r="F32" s="864"/>
      <c r="G32" s="754" t="s">
        <v>597</v>
      </c>
      <c r="H32" s="755"/>
      <c r="I32" s="755"/>
      <c r="J32" s="139" t="s">
        <v>224</v>
      </c>
      <c r="K32" s="226">
        <f>VLOOKUP(G32,Referencia!BG83:BH85,2)</f>
        <v>0</v>
      </c>
      <c r="L32" s="784"/>
      <c r="M32" s="784"/>
      <c r="N32" s="837"/>
      <c r="O32" s="838"/>
      <c r="P32" s="838"/>
      <c r="Q32" s="839"/>
      <c r="R32" s="664"/>
      <c r="S32" s="4">
        <v>0.1</v>
      </c>
      <c r="T32" s="792"/>
      <c r="U32" s="614">
        <f>T30*S32</f>
        <v>0.4</v>
      </c>
      <c r="V32" s="787"/>
      <c r="W32" s="613">
        <f>K32*U32</f>
        <v>0</v>
      </c>
      <c r="X32" s="1050"/>
      <c r="Y32" s="166">
        <f>K32*S32</f>
        <v>0</v>
      </c>
    </row>
    <row r="33" spans="2:25" ht="84.95" customHeight="1">
      <c r="B33" s="742" t="s">
        <v>598</v>
      </c>
      <c r="C33" s="743"/>
      <c r="D33" s="743"/>
      <c r="E33" s="863"/>
      <c r="F33" s="864"/>
      <c r="G33" s="754" t="s">
        <v>599</v>
      </c>
      <c r="H33" s="755"/>
      <c r="I33" s="755"/>
      <c r="J33" s="139" t="s">
        <v>224</v>
      </c>
      <c r="K33" s="226">
        <f>VLOOKUP(G33,Referencia!BG91:BH95,2)</f>
        <v>0</v>
      </c>
      <c r="L33" s="784"/>
      <c r="M33" s="784"/>
      <c r="N33" s="840"/>
      <c r="O33" s="841"/>
      <c r="P33" s="841"/>
      <c r="Q33" s="842"/>
      <c r="R33" s="664"/>
      <c r="S33" s="4">
        <v>0.4</v>
      </c>
      <c r="T33" s="792"/>
      <c r="U33" s="614">
        <f>T30*S33</f>
        <v>1.6</v>
      </c>
      <c r="V33" s="787"/>
      <c r="W33" s="613">
        <f>K33*U33</f>
        <v>0</v>
      </c>
      <c r="X33" s="1050"/>
      <c r="Y33" s="166">
        <f>K33*S33</f>
        <v>0</v>
      </c>
    </row>
    <row r="34" spans="2:25" ht="18.95" customHeight="1">
      <c r="B34" s="781" t="s">
        <v>234</v>
      </c>
      <c r="C34" s="782"/>
      <c r="D34" s="782"/>
      <c r="E34" s="782"/>
      <c r="F34" s="783"/>
      <c r="G34" s="858" t="s">
        <v>235</v>
      </c>
      <c r="H34" s="858"/>
      <c r="I34" s="858"/>
      <c r="J34" s="858"/>
      <c r="K34" s="858"/>
      <c r="L34" s="610" t="s">
        <v>252</v>
      </c>
      <c r="M34" s="858" t="s">
        <v>236</v>
      </c>
      <c r="N34" s="858"/>
      <c r="O34" s="854" t="s">
        <v>237</v>
      </c>
      <c r="P34" s="855"/>
      <c r="Q34" s="856"/>
      <c r="S34" s="235">
        <f>SUM(S30:S33)</f>
        <v>1</v>
      </c>
      <c r="T34" s="160"/>
      <c r="U34" s="160"/>
      <c r="V34" s="160"/>
      <c r="W34" s="160"/>
      <c r="X34" s="619"/>
      <c r="Y34" s="619"/>
    </row>
    <row r="35" spans="2:25" ht="30.95" customHeight="1">
      <c r="B35" s="814" t="s">
        <v>600</v>
      </c>
      <c r="C35" s="815"/>
      <c r="D35" s="815"/>
      <c r="E35" s="748">
        <f>IF(K31=0%,0,(IF(K31&lt;75%,1,2)))</f>
        <v>0</v>
      </c>
      <c r="F35" s="749"/>
      <c r="G35" s="811" t="s">
        <v>601</v>
      </c>
      <c r="H35" s="812"/>
      <c r="I35" s="812"/>
      <c r="J35" s="812"/>
      <c r="K35" s="813"/>
      <c r="L35" s="766" t="s">
        <v>602</v>
      </c>
      <c r="M35" s="811" t="s">
        <v>603</v>
      </c>
      <c r="N35" s="813"/>
      <c r="O35" s="811" t="s">
        <v>604</v>
      </c>
      <c r="P35" s="1036"/>
      <c r="Q35" s="1037"/>
      <c r="S35" s="5"/>
    </row>
    <row r="36" spans="2:25" ht="30.95" customHeight="1">
      <c r="B36" s="999"/>
      <c r="C36" s="1000"/>
      <c r="D36" s="1000"/>
      <c r="E36" s="758"/>
      <c r="F36" s="759"/>
      <c r="G36" s="760"/>
      <c r="H36" s="761"/>
      <c r="I36" s="761"/>
      <c r="J36" s="761"/>
      <c r="K36" s="762"/>
      <c r="L36" s="767"/>
      <c r="M36" s="760"/>
      <c r="N36" s="762"/>
      <c r="O36" s="1038"/>
      <c r="P36" s="1039"/>
      <c r="Q36" s="1040"/>
      <c r="S36" s="5"/>
    </row>
    <row r="37" spans="2:25" ht="30.95" customHeight="1">
      <c r="B37" s="999"/>
      <c r="C37" s="1000"/>
      <c r="D37" s="1000"/>
      <c r="E37" s="758"/>
      <c r="F37" s="759"/>
      <c r="G37" s="760"/>
      <c r="H37" s="761"/>
      <c r="I37" s="761"/>
      <c r="J37" s="761"/>
      <c r="K37" s="762"/>
      <c r="L37" s="767"/>
      <c r="M37" s="760"/>
      <c r="N37" s="762"/>
      <c r="O37" s="1038"/>
      <c r="P37" s="1039"/>
      <c r="Q37" s="1040"/>
      <c r="S37" s="5"/>
    </row>
    <row r="38" spans="2:25" ht="30.95" customHeight="1">
      <c r="B38" s="999"/>
      <c r="C38" s="1000"/>
      <c r="D38" s="1000"/>
      <c r="E38" s="758"/>
      <c r="F38" s="759"/>
      <c r="G38" s="760"/>
      <c r="H38" s="761"/>
      <c r="I38" s="761"/>
      <c r="J38" s="761"/>
      <c r="K38" s="762"/>
      <c r="L38" s="767"/>
      <c r="M38" s="760"/>
      <c r="N38" s="762"/>
      <c r="O38" s="1038"/>
      <c r="P38" s="1039"/>
      <c r="Q38" s="1040"/>
      <c r="S38" s="5"/>
    </row>
    <row r="39" spans="2:25" ht="30.95" customHeight="1" thickBot="1">
      <c r="B39" s="1001"/>
      <c r="C39" s="1002"/>
      <c r="D39" s="1002"/>
      <c r="E39" s="756"/>
      <c r="F39" s="757"/>
      <c r="G39" s="763"/>
      <c r="H39" s="764"/>
      <c r="I39" s="764"/>
      <c r="J39" s="764"/>
      <c r="K39" s="765"/>
      <c r="L39" s="768"/>
      <c r="M39" s="763"/>
      <c r="N39" s="765"/>
      <c r="O39" s="1041"/>
      <c r="P39" s="1042"/>
      <c r="Q39" s="1043"/>
    </row>
    <row r="40" spans="2:25" s="150" customFormat="1" ht="18.95" customHeight="1" thickBot="1">
      <c r="B40" s="176"/>
      <c r="C40" s="176"/>
      <c r="D40" s="176"/>
      <c r="E40" s="176"/>
      <c r="G40" s="176"/>
      <c r="H40" s="176"/>
      <c r="I40" s="176"/>
      <c r="J40" s="176"/>
      <c r="K40" s="177"/>
      <c r="L40" s="176"/>
      <c r="M40" s="176"/>
      <c r="N40" s="176"/>
      <c r="O40" s="176"/>
      <c r="P40" s="176"/>
      <c r="Q40" s="176"/>
      <c r="R40" s="151"/>
    </row>
    <row r="41" spans="2:25" ht="31.5">
      <c r="B41" s="1083" t="s">
        <v>605</v>
      </c>
      <c r="C41" s="1084"/>
      <c r="D41" s="1084"/>
      <c r="E41" s="1085"/>
      <c r="F41" s="1085"/>
      <c r="G41" s="1085"/>
      <c r="H41" s="1085"/>
      <c r="I41" s="1085"/>
      <c r="J41" s="1085"/>
      <c r="K41" s="1085"/>
      <c r="L41" s="1085"/>
      <c r="M41" s="1085"/>
      <c r="N41" s="1085"/>
      <c r="O41" s="49" t="s">
        <v>215</v>
      </c>
      <c r="P41" s="845" t="s">
        <v>216</v>
      </c>
      <c r="Q41" s="846"/>
      <c r="R41" s="984"/>
      <c r="S41" s="1010" t="s">
        <v>177</v>
      </c>
      <c r="T41" s="1016" t="s">
        <v>178</v>
      </c>
      <c r="U41" s="1016"/>
      <c r="V41" s="1014" t="s">
        <v>179</v>
      </c>
      <c r="W41" s="1015"/>
      <c r="X41" s="1015"/>
      <c r="Y41" s="1015"/>
    </row>
    <row r="42" spans="2:25" ht="21.95" customHeight="1">
      <c r="B42" s="1086"/>
      <c r="C42" s="1087"/>
      <c r="D42" s="1087"/>
      <c r="E42" s="1088"/>
      <c r="F42" s="1088"/>
      <c r="G42" s="1088"/>
      <c r="H42" s="1088"/>
      <c r="I42" s="1088"/>
      <c r="J42" s="1088"/>
      <c r="K42" s="1088"/>
      <c r="L42" s="1088"/>
      <c r="M42" s="1088"/>
      <c r="N42" s="1088"/>
      <c r="O42" s="48">
        <f>P42*4</f>
        <v>0</v>
      </c>
      <c r="P42" s="1075">
        <f>X44</f>
        <v>0</v>
      </c>
      <c r="Q42" s="1076"/>
      <c r="R42" s="984"/>
      <c r="S42" s="1115"/>
      <c r="T42" s="1114"/>
      <c r="U42" s="1114"/>
      <c r="V42" s="1014"/>
      <c r="W42" s="1015"/>
      <c r="X42" s="1015"/>
      <c r="Y42" s="1015"/>
    </row>
    <row r="43" spans="2:25" ht="27" customHeight="1">
      <c r="B43" s="806" t="s">
        <v>217</v>
      </c>
      <c r="C43" s="807"/>
      <c r="D43" s="807"/>
      <c r="E43" s="808"/>
      <c r="F43" s="808"/>
      <c r="G43" s="808" t="s">
        <v>218</v>
      </c>
      <c r="H43" s="808"/>
      <c r="I43" s="808"/>
      <c r="J43" s="808"/>
      <c r="K43" s="808"/>
      <c r="L43" s="808" t="s">
        <v>219</v>
      </c>
      <c r="M43" s="808"/>
      <c r="N43" s="808" t="s">
        <v>220</v>
      </c>
      <c r="O43" s="808"/>
      <c r="P43" s="850"/>
      <c r="Q43" s="867"/>
      <c r="R43" s="984"/>
      <c r="S43" s="1115"/>
      <c r="T43" s="1114"/>
      <c r="U43" s="1114"/>
      <c r="V43" s="798"/>
      <c r="W43" s="799"/>
      <c r="X43" s="799"/>
      <c r="Y43" s="799"/>
    </row>
    <row r="44" spans="2:25" ht="86.1" customHeight="1">
      <c r="B44" s="742" t="s">
        <v>606</v>
      </c>
      <c r="C44" s="743"/>
      <c r="D44" s="743"/>
      <c r="E44" s="863"/>
      <c r="F44" s="864"/>
      <c r="G44" s="1106" t="s">
        <v>228</v>
      </c>
      <c r="H44" s="1107"/>
      <c r="I44" s="1107"/>
      <c r="J44" s="139" t="s">
        <v>224</v>
      </c>
      <c r="K44" s="226">
        <f>VLOOKUP(G44,Referencia!BG101:BH105,2)</f>
        <v>0</v>
      </c>
      <c r="L44" s="935"/>
      <c r="M44" s="935"/>
      <c r="N44" s="834" t="s">
        <v>607</v>
      </c>
      <c r="O44" s="835"/>
      <c r="P44" s="835"/>
      <c r="Q44" s="836"/>
      <c r="R44" s="664"/>
      <c r="S44" s="4">
        <v>0.6</v>
      </c>
      <c r="T44" s="792">
        <v>4</v>
      </c>
      <c r="U44" s="614">
        <f>T44*S44</f>
        <v>2.4</v>
      </c>
      <c r="V44" s="787">
        <f>SUM(W44:W46)</f>
        <v>0</v>
      </c>
      <c r="W44" s="613">
        <f>U44*K44</f>
        <v>0</v>
      </c>
      <c r="X44" s="793">
        <f>SUM(Y44:Y46)</f>
        <v>0</v>
      </c>
      <c r="Y44" s="166">
        <f>K44*S44</f>
        <v>0</v>
      </c>
    </row>
    <row r="45" spans="2:25" ht="86.1" customHeight="1">
      <c r="B45" s="742" t="s">
        <v>608</v>
      </c>
      <c r="C45" s="743"/>
      <c r="D45" s="743"/>
      <c r="E45" s="746" t="s">
        <v>222</v>
      </c>
      <c r="F45" s="747"/>
      <c r="G45" s="1106" t="s">
        <v>609</v>
      </c>
      <c r="H45" s="1107"/>
      <c r="I45" s="1107"/>
      <c r="J45" s="139" t="s">
        <v>224</v>
      </c>
      <c r="K45" s="226">
        <f>VLOOKUP(G45,Referencia!BG111:BH115,2)</f>
        <v>0</v>
      </c>
      <c r="L45" s="784"/>
      <c r="M45" s="784"/>
      <c r="N45" s="837"/>
      <c r="O45" s="838"/>
      <c r="P45" s="838"/>
      <c r="Q45" s="839"/>
      <c r="R45" s="664"/>
      <c r="S45" s="4">
        <v>0.2</v>
      </c>
      <c r="T45" s="792"/>
      <c r="U45" s="614">
        <f>T44*S45</f>
        <v>0.8</v>
      </c>
      <c r="V45" s="787"/>
      <c r="W45" s="613">
        <f>K45*U45</f>
        <v>0</v>
      </c>
      <c r="X45" s="794"/>
      <c r="Y45" s="166">
        <f>K45*S45</f>
        <v>0</v>
      </c>
    </row>
    <row r="46" spans="2:25" ht="86.1" customHeight="1">
      <c r="B46" s="742" t="s">
        <v>610</v>
      </c>
      <c r="C46" s="743"/>
      <c r="D46" s="743"/>
      <c r="E46" s="863"/>
      <c r="F46" s="864"/>
      <c r="G46" s="1106" t="s">
        <v>228</v>
      </c>
      <c r="H46" s="1107"/>
      <c r="I46" s="1107"/>
      <c r="J46" s="139" t="s">
        <v>224</v>
      </c>
      <c r="K46" s="226">
        <f>VLOOKUP(G46,Referencia!BG121:BH125,2)</f>
        <v>0</v>
      </c>
      <c r="L46" s="784"/>
      <c r="M46" s="784"/>
      <c r="N46" s="840"/>
      <c r="O46" s="841"/>
      <c r="P46" s="841"/>
      <c r="Q46" s="842"/>
      <c r="R46" s="664"/>
      <c r="S46" s="4">
        <v>0.2</v>
      </c>
      <c r="T46" s="792"/>
      <c r="U46" s="614">
        <f>T44*S46</f>
        <v>0.8</v>
      </c>
      <c r="V46" s="787"/>
      <c r="W46" s="613">
        <f>K46*U46</f>
        <v>0</v>
      </c>
      <c r="X46" s="794"/>
      <c r="Y46" s="166">
        <f>K46*S46</f>
        <v>0</v>
      </c>
    </row>
    <row r="47" spans="2:25" ht="18.95" customHeight="1">
      <c r="B47" s="781" t="s">
        <v>234</v>
      </c>
      <c r="C47" s="782"/>
      <c r="D47" s="782"/>
      <c r="E47" s="782"/>
      <c r="F47" s="783"/>
      <c r="G47" s="858" t="s">
        <v>235</v>
      </c>
      <c r="H47" s="858"/>
      <c r="I47" s="858"/>
      <c r="J47" s="858"/>
      <c r="K47" s="858"/>
      <c r="L47" s="610" t="s">
        <v>252</v>
      </c>
      <c r="M47" s="858" t="s">
        <v>236</v>
      </c>
      <c r="N47" s="858"/>
      <c r="O47" s="854" t="s">
        <v>237</v>
      </c>
      <c r="P47" s="855"/>
      <c r="Q47" s="856"/>
      <c r="S47" s="235">
        <f>SUM(S44:S46)</f>
        <v>1</v>
      </c>
      <c r="T47" s="160"/>
      <c r="U47" s="160"/>
      <c r="V47" s="160"/>
      <c r="W47" s="160"/>
      <c r="X47" s="619"/>
      <c r="Y47" s="619"/>
    </row>
    <row r="48" spans="2:25" ht="33.950000000000003" customHeight="1">
      <c r="B48" s="814" t="s">
        <v>105</v>
      </c>
      <c r="C48" s="815"/>
      <c r="D48" s="815"/>
      <c r="E48" s="748">
        <f>IF(K45=0%,0,(IF(K45&lt;75%,1,2)))</f>
        <v>0</v>
      </c>
      <c r="F48" s="749"/>
      <c r="G48" s="811" t="s">
        <v>611</v>
      </c>
      <c r="H48" s="812"/>
      <c r="I48" s="812"/>
      <c r="J48" s="812"/>
      <c r="K48" s="813"/>
      <c r="L48" s="766" t="s">
        <v>612</v>
      </c>
      <c r="M48" s="811" t="s">
        <v>613</v>
      </c>
      <c r="N48" s="813"/>
      <c r="O48" s="816" t="s">
        <v>614</v>
      </c>
      <c r="P48" s="1027"/>
      <c r="Q48" s="1028"/>
      <c r="S48" s="235"/>
      <c r="T48" s="160"/>
      <c r="U48" s="160"/>
      <c r="V48" s="160"/>
      <c r="W48" s="160"/>
      <c r="X48" s="619"/>
      <c r="Y48" s="619"/>
    </row>
    <row r="49" spans="2:25" ht="33.950000000000003" customHeight="1">
      <c r="B49" s="999"/>
      <c r="C49" s="1000"/>
      <c r="D49" s="1000"/>
      <c r="E49" s="758"/>
      <c r="F49" s="759"/>
      <c r="G49" s="760"/>
      <c r="H49" s="761"/>
      <c r="I49" s="761"/>
      <c r="J49" s="761"/>
      <c r="K49" s="762"/>
      <c r="L49" s="767"/>
      <c r="M49" s="760"/>
      <c r="N49" s="762"/>
      <c r="O49" s="938"/>
      <c r="P49" s="936"/>
      <c r="Q49" s="937"/>
      <c r="S49" s="5"/>
    </row>
    <row r="50" spans="2:25" ht="33.950000000000003" customHeight="1">
      <c r="B50" s="999"/>
      <c r="C50" s="1000"/>
      <c r="D50" s="1000"/>
      <c r="E50" s="758"/>
      <c r="F50" s="759"/>
      <c r="G50" s="760"/>
      <c r="H50" s="761"/>
      <c r="I50" s="761"/>
      <c r="J50" s="761"/>
      <c r="K50" s="762"/>
      <c r="L50" s="767"/>
      <c r="M50" s="760"/>
      <c r="N50" s="762"/>
      <c r="O50" s="938"/>
      <c r="P50" s="936"/>
      <c r="Q50" s="937"/>
      <c r="S50" s="5"/>
    </row>
    <row r="51" spans="2:25" ht="33.950000000000003" customHeight="1">
      <c r="B51" s="999"/>
      <c r="C51" s="1000"/>
      <c r="D51" s="1000"/>
      <c r="E51" s="758"/>
      <c r="F51" s="759"/>
      <c r="G51" s="760"/>
      <c r="H51" s="761"/>
      <c r="I51" s="761"/>
      <c r="J51" s="761"/>
      <c r="K51" s="762"/>
      <c r="L51" s="767"/>
      <c r="M51" s="760"/>
      <c r="N51" s="762"/>
      <c r="O51" s="938"/>
      <c r="P51" s="936"/>
      <c r="Q51" s="937"/>
      <c r="S51" s="5"/>
    </row>
    <row r="52" spans="2:25" ht="33.950000000000003" customHeight="1" thickBot="1">
      <c r="B52" s="1001"/>
      <c r="C52" s="1002"/>
      <c r="D52" s="1002"/>
      <c r="E52" s="756"/>
      <c r="F52" s="757"/>
      <c r="G52" s="763"/>
      <c r="H52" s="764"/>
      <c r="I52" s="764"/>
      <c r="J52" s="764"/>
      <c r="K52" s="765"/>
      <c r="L52" s="768"/>
      <c r="M52" s="763"/>
      <c r="N52" s="765"/>
      <c r="O52" s="939"/>
      <c r="P52" s="940"/>
      <c r="Q52" s="941"/>
    </row>
    <row r="53" spans="2:25" s="150" customFormat="1" ht="18.95" customHeight="1" thickBot="1">
      <c r="B53" s="176"/>
      <c r="C53" s="176"/>
      <c r="D53" s="176"/>
      <c r="E53" s="176"/>
      <c r="G53" s="176"/>
      <c r="H53" s="176"/>
      <c r="I53" s="176"/>
      <c r="J53" s="176"/>
      <c r="K53" s="177"/>
      <c r="L53" s="176"/>
      <c r="M53" s="176"/>
      <c r="N53" s="176"/>
      <c r="O53" s="176"/>
      <c r="P53" s="176"/>
      <c r="Q53" s="176"/>
      <c r="R53" s="151"/>
    </row>
    <row r="54" spans="2:25" ht="31.5">
      <c r="B54" s="1083" t="s">
        <v>615</v>
      </c>
      <c r="C54" s="1084"/>
      <c r="D54" s="1084"/>
      <c r="E54" s="1085"/>
      <c r="F54" s="1085"/>
      <c r="G54" s="1085"/>
      <c r="H54" s="1085"/>
      <c r="I54" s="1085"/>
      <c r="J54" s="1085"/>
      <c r="K54" s="1085"/>
      <c r="L54" s="1085"/>
      <c r="M54" s="1085"/>
      <c r="N54" s="1085"/>
      <c r="O54" s="49" t="s">
        <v>215</v>
      </c>
      <c r="P54" s="845" t="s">
        <v>216</v>
      </c>
      <c r="Q54" s="846"/>
      <c r="R54" s="984"/>
      <c r="S54" s="1010" t="s">
        <v>177</v>
      </c>
      <c r="T54" s="1016" t="s">
        <v>178</v>
      </c>
      <c r="U54" s="1016"/>
      <c r="V54" s="1014" t="s">
        <v>179</v>
      </c>
      <c r="W54" s="1015"/>
      <c r="X54" s="1015"/>
      <c r="Y54" s="1015"/>
    </row>
    <row r="55" spans="2:25" ht="23.1" customHeight="1">
      <c r="B55" s="1086"/>
      <c r="C55" s="1087"/>
      <c r="D55" s="1087"/>
      <c r="E55" s="1088"/>
      <c r="F55" s="1088"/>
      <c r="G55" s="1088"/>
      <c r="H55" s="1088"/>
      <c r="I55" s="1088"/>
      <c r="J55" s="1088"/>
      <c r="K55" s="1088"/>
      <c r="L55" s="1088"/>
      <c r="M55" s="1088"/>
      <c r="N55" s="1088"/>
      <c r="O55" s="48">
        <f>P55*4</f>
        <v>0</v>
      </c>
      <c r="P55" s="1075">
        <f>X57</f>
        <v>0</v>
      </c>
      <c r="Q55" s="1076"/>
      <c r="R55" s="984"/>
      <c r="S55" s="1115"/>
      <c r="T55" s="1114"/>
      <c r="U55" s="1114"/>
      <c r="V55" s="1014"/>
      <c r="W55" s="1015"/>
      <c r="X55" s="1015"/>
      <c r="Y55" s="1015"/>
    </row>
    <row r="56" spans="2:25" ht="27" customHeight="1">
      <c r="B56" s="806" t="s">
        <v>217</v>
      </c>
      <c r="C56" s="807"/>
      <c r="D56" s="807"/>
      <c r="E56" s="808"/>
      <c r="F56" s="808"/>
      <c r="G56" s="808" t="s">
        <v>218</v>
      </c>
      <c r="H56" s="808"/>
      <c r="I56" s="808"/>
      <c r="J56" s="808"/>
      <c r="K56" s="808"/>
      <c r="L56" s="808" t="s">
        <v>219</v>
      </c>
      <c r="M56" s="808"/>
      <c r="N56" s="808" t="s">
        <v>220</v>
      </c>
      <c r="O56" s="808"/>
      <c r="P56" s="850"/>
      <c r="Q56" s="867"/>
      <c r="R56" s="984"/>
      <c r="S56" s="1115"/>
      <c r="T56" s="1114"/>
      <c r="U56" s="1114"/>
      <c r="V56" s="798"/>
      <c r="W56" s="799"/>
      <c r="X56" s="799"/>
      <c r="Y56" s="799"/>
    </row>
    <row r="57" spans="2:25" ht="84.95" customHeight="1">
      <c r="B57" s="742" t="s">
        <v>616</v>
      </c>
      <c r="C57" s="743"/>
      <c r="D57" s="743"/>
      <c r="E57" s="746" t="s">
        <v>222</v>
      </c>
      <c r="F57" s="747"/>
      <c r="G57" s="1106" t="s">
        <v>228</v>
      </c>
      <c r="H57" s="1107"/>
      <c r="I57" s="1107"/>
      <c r="J57" s="139" t="s">
        <v>224</v>
      </c>
      <c r="K57" s="226">
        <f>VLOOKUP(G57,Referencia!BG131:BH135,2)</f>
        <v>0</v>
      </c>
      <c r="L57" s="935"/>
      <c r="M57" s="935"/>
      <c r="N57" s="834" t="s">
        <v>617</v>
      </c>
      <c r="O57" s="835"/>
      <c r="P57" s="835"/>
      <c r="Q57" s="836"/>
      <c r="R57" s="664"/>
      <c r="S57" s="4">
        <v>0.35</v>
      </c>
      <c r="T57" s="792">
        <v>4</v>
      </c>
      <c r="U57" s="614">
        <f>T57*S57</f>
        <v>1.4</v>
      </c>
      <c r="V57" s="787">
        <f>SUM(W57:W60)</f>
        <v>0</v>
      </c>
      <c r="W57" s="613">
        <f>U57*K57</f>
        <v>0</v>
      </c>
      <c r="X57" s="1049">
        <f>SUM(Y57:Y60)</f>
        <v>0</v>
      </c>
      <c r="Y57" s="166">
        <f>K57*S57</f>
        <v>0</v>
      </c>
    </row>
    <row r="58" spans="2:25" ht="84.95" customHeight="1">
      <c r="B58" s="742" t="s">
        <v>618</v>
      </c>
      <c r="C58" s="743"/>
      <c r="D58" s="743"/>
      <c r="E58" s="863"/>
      <c r="F58" s="864"/>
      <c r="G58" s="1106" t="s">
        <v>228</v>
      </c>
      <c r="H58" s="1107"/>
      <c r="I58" s="1107"/>
      <c r="J58" s="139" t="s">
        <v>224</v>
      </c>
      <c r="K58" s="226">
        <f>VLOOKUP(G58,Referencia!BG141:BH145,2)</f>
        <v>0</v>
      </c>
      <c r="L58" s="784"/>
      <c r="M58" s="784"/>
      <c r="N58" s="837"/>
      <c r="O58" s="838"/>
      <c r="P58" s="838"/>
      <c r="Q58" s="839"/>
      <c r="R58" s="664"/>
      <c r="S58" s="4">
        <v>0.35</v>
      </c>
      <c r="T58" s="792"/>
      <c r="U58" s="614">
        <f>T57*S58</f>
        <v>1.4</v>
      </c>
      <c r="V58" s="787"/>
      <c r="W58" s="613">
        <f>K58*U58</f>
        <v>0</v>
      </c>
      <c r="X58" s="1050"/>
      <c r="Y58" s="166">
        <f>K58*S58</f>
        <v>0</v>
      </c>
    </row>
    <row r="59" spans="2:25" ht="84.95" customHeight="1">
      <c r="B59" s="742" t="s">
        <v>619</v>
      </c>
      <c r="C59" s="743"/>
      <c r="D59" s="743"/>
      <c r="E59" s="863"/>
      <c r="F59" s="864"/>
      <c r="G59" s="1106" t="s">
        <v>620</v>
      </c>
      <c r="H59" s="1107"/>
      <c r="I59" s="1107"/>
      <c r="J59" s="139" t="s">
        <v>224</v>
      </c>
      <c r="K59" s="226">
        <f>VLOOKUP(G59,Referencia!BG151:BH155,2)</f>
        <v>0</v>
      </c>
      <c r="L59" s="784"/>
      <c r="M59" s="784"/>
      <c r="N59" s="837"/>
      <c r="O59" s="838"/>
      <c r="P59" s="838"/>
      <c r="Q59" s="839"/>
      <c r="R59" s="664"/>
      <c r="S59" s="4">
        <v>0.15</v>
      </c>
      <c r="T59" s="792"/>
      <c r="U59" s="614">
        <f>T57*S59</f>
        <v>0.6</v>
      </c>
      <c r="V59" s="787"/>
      <c r="W59" s="613">
        <f>K59*U59</f>
        <v>0</v>
      </c>
      <c r="X59" s="1050"/>
      <c r="Y59" s="166">
        <f>K59*S59</f>
        <v>0</v>
      </c>
    </row>
    <row r="60" spans="2:25" ht="84.95" customHeight="1">
      <c r="B60" s="742" t="s">
        <v>621</v>
      </c>
      <c r="C60" s="743"/>
      <c r="D60" s="743"/>
      <c r="E60" s="863"/>
      <c r="F60" s="864"/>
      <c r="G60" s="1106" t="s">
        <v>228</v>
      </c>
      <c r="H60" s="1107"/>
      <c r="I60" s="1107"/>
      <c r="J60" s="139" t="s">
        <v>224</v>
      </c>
      <c r="K60" s="226">
        <f>VLOOKUP(G60,Referencia!BG161:BH165,2)</f>
        <v>0</v>
      </c>
      <c r="L60" s="934"/>
      <c r="M60" s="934"/>
      <c r="N60" s="840"/>
      <c r="O60" s="841"/>
      <c r="P60" s="841"/>
      <c r="Q60" s="842"/>
      <c r="R60" s="664"/>
      <c r="S60" s="4">
        <v>0.15</v>
      </c>
      <c r="T60" s="792"/>
      <c r="U60" s="614">
        <f>T57*S60</f>
        <v>0.6</v>
      </c>
      <c r="V60" s="787"/>
      <c r="W60" s="613">
        <f>K60*U60</f>
        <v>0</v>
      </c>
      <c r="X60" s="1050"/>
      <c r="Y60" s="166">
        <f>K60*S60</f>
        <v>0</v>
      </c>
    </row>
    <row r="61" spans="2:25" ht="18.95" customHeight="1">
      <c r="B61" s="781" t="s">
        <v>234</v>
      </c>
      <c r="C61" s="782"/>
      <c r="D61" s="782"/>
      <c r="E61" s="782"/>
      <c r="F61" s="783"/>
      <c r="G61" s="858" t="s">
        <v>235</v>
      </c>
      <c r="H61" s="858"/>
      <c r="I61" s="858"/>
      <c r="J61" s="858"/>
      <c r="K61" s="858"/>
      <c r="L61" s="610" t="s">
        <v>252</v>
      </c>
      <c r="M61" s="858" t="s">
        <v>236</v>
      </c>
      <c r="N61" s="858"/>
      <c r="O61" s="854" t="s">
        <v>237</v>
      </c>
      <c r="P61" s="855"/>
      <c r="Q61" s="856"/>
      <c r="S61" s="235">
        <f>SUM(S57:S60)</f>
        <v>1</v>
      </c>
      <c r="T61" s="160"/>
      <c r="U61" s="160"/>
      <c r="V61" s="160"/>
      <c r="W61" s="160"/>
      <c r="X61" s="619"/>
      <c r="Y61" s="619"/>
    </row>
    <row r="62" spans="2:25" ht="32.1" customHeight="1">
      <c r="B62" s="814" t="s">
        <v>622</v>
      </c>
      <c r="C62" s="815"/>
      <c r="D62" s="815"/>
      <c r="E62" s="997">
        <f>IF(K57=0%,0,(IF(K57&lt;75%,1,2)))</f>
        <v>0</v>
      </c>
      <c r="F62" s="998"/>
      <c r="G62" s="811" t="s">
        <v>623</v>
      </c>
      <c r="H62" s="812"/>
      <c r="I62" s="812"/>
      <c r="J62" s="812"/>
      <c r="K62" s="813"/>
      <c r="L62" s="766" t="s">
        <v>624</v>
      </c>
      <c r="M62" s="811" t="s">
        <v>625</v>
      </c>
      <c r="N62" s="813"/>
      <c r="O62" s="811" t="s">
        <v>626</v>
      </c>
      <c r="P62" s="1036"/>
      <c r="Q62" s="1037"/>
      <c r="S62" s="235"/>
      <c r="T62" s="160"/>
      <c r="U62" s="160"/>
      <c r="V62" s="160"/>
      <c r="W62" s="160"/>
      <c r="X62" s="619"/>
      <c r="Y62" s="619"/>
    </row>
    <row r="63" spans="2:25" ht="32.1" customHeight="1">
      <c r="B63" s="999"/>
      <c r="C63" s="1000"/>
      <c r="D63" s="1000"/>
      <c r="E63" s="1005"/>
      <c r="F63" s="1006"/>
      <c r="G63" s="760"/>
      <c r="H63" s="761"/>
      <c r="I63" s="761"/>
      <c r="J63" s="761"/>
      <c r="K63" s="762"/>
      <c r="L63" s="767"/>
      <c r="M63" s="760"/>
      <c r="N63" s="762"/>
      <c r="O63" s="1038"/>
      <c r="P63" s="1039"/>
      <c r="Q63" s="1040"/>
      <c r="S63" s="5"/>
    </row>
    <row r="64" spans="2:25" ht="32.1" customHeight="1">
      <c r="B64" s="999"/>
      <c r="C64" s="1000"/>
      <c r="D64" s="1000"/>
      <c r="E64" s="1005"/>
      <c r="F64" s="1006"/>
      <c r="G64" s="760"/>
      <c r="H64" s="761"/>
      <c r="I64" s="761"/>
      <c r="J64" s="761"/>
      <c r="K64" s="762"/>
      <c r="L64" s="767"/>
      <c r="M64" s="760"/>
      <c r="N64" s="762"/>
      <c r="O64" s="1038"/>
      <c r="P64" s="1039"/>
      <c r="Q64" s="1040"/>
      <c r="S64" s="5"/>
    </row>
    <row r="65" spans="2:19" ht="32.1" customHeight="1">
      <c r="B65" s="999"/>
      <c r="C65" s="1000"/>
      <c r="D65" s="1000"/>
      <c r="E65" s="1005"/>
      <c r="F65" s="1006"/>
      <c r="G65" s="760"/>
      <c r="H65" s="761"/>
      <c r="I65" s="761"/>
      <c r="J65" s="761"/>
      <c r="K65" s="762"/>
      <c r="L65" s="767"/>
      <c r="M65" s="760"/>
      <c r="N65" s="762"/>
      <c r="O65" s="1038"/>
      <c r="P65" s="1039"/>
      <c r="Q65" s="1040"/>
      <c r="S65" s="5"/>
    </row>
    <row r="66" spans="2:19" ht="32.1" customHeight="1" thickBot="1">
      <c r="B66" s="1001"/>
      <c r="C66" s="1002"/>
      <c r="D66" s="1002"/>
      <c r="E66" s="1007"/>
      <c r="F66" s="1008"/>
      <c r="G66" s="763"/>
      <c r="H66" s="764"/>
      <c r="I66" s="764"/>
      <c r="J66" s="764"/>
      <c r="K66" s="765"/>
      <c r="L66" s="768"/>
      <c r="M66" s="763"/>
      <c r="N66" s="765"/>
      <c r="O66" s="1041"/>
      <c r="P66" s="1042"/>
      <c r="Q66" s="1043"/>
    </row>
    <row r="67" spans="2:19" ht="15.75">
      <c r="B67" s="784"/>
      <c r="C67" s="784"/>
    </row>
    <row r="110" spans="18:23">
      <c r="R110" s="150"/>
      <c r="S110" s="150"/>
      <c r="T110" s="150"/>
      <c r="U110" s="150"/>
      <c r="V110" s="150"/>
      <c r="W110" s="150"/>
    </row>
    <row r="111" spans="18:23">
      <c r="R111" s="150"/>
      <c r="S111" s="150"/>
      <c r="T111" s="150"/>
      <c r="U111" s="150"/>
      <c r="V111" s="150"/>
      <c r="W111" s="150"/>
    </row>
    <row r="112" spans="18:23">
      <c r="R112" s="150"/>
      <c r="S112" s="150"/>
      <c r="T112" s="150"/>
      <c r="U112" s="150"/>
      <c r="V112" s="150"/>
      <c r="W112" s="150"/>
    </row>
    <row r="113" spans="18:23">
      <c r="R113" s="150"/>
      <c r="S113" s="150"/>
      <c r="T113" s="150"/>
      <c r="U113" s="150"/>
      <c r="V113" s="150"/>
      <c r="W113" s="150"/>
    </row>
    <row r="114" spans="18:23">
      <c r="R114" s="150"/>
      <c r="S114" s="150"/>
      <c r="T114" s="150"/>
      <c r="U114" s="150"/>
      <c r="V114" s="150"/>
      <c r="W114" s="150"/>
    </row>
    <row r="115" spans="18:23">
      <c r="R115" s="150"/>
      <c r="S115" s="150"/>
      <c r="T115" s="150"/>
      <c r="U115" s="150"/>
      <c r="V115" s="150"/>
      <c r="W115" s="150"/>
    </row>
    <row r="116" spans="18:23">
      <c r="R116" s="150"/>
      <c r="S116" s="150"/>
      <c r="T116" s="150"/>
      <c r="U116" s="150"/>
      <c r="V116" s="150"/>
      <c r="W116" s="150"/>
    </row>
    <row r="117" spans="18:23">
      <c r="R117" s="150"/>
      <c r="S117" s="150"/>
      <c r="T117" s="150"/>
      <c r="U117" s="150"/>
      <c r="V117" s="150"/>
      <c r="W117" s="150"/>
    </row>
    <row r="118" spans="18:23">
      <c r="R118" s="150"/>
      <c r="S118" s="150"/>
      <c r="T118" s="150"/>
      <c r="U118" s="150"/>
      <c r="V118" s="150"/>
      <c r="W118" s="150"/>
    </row>
    <row r="119" spans="18:23">
      <c r="R119" s="150"/>
      <c r="S119" s="150"/>
      <c r="T119" s="150"/>
      <c r="U119" s="150"/>
      <c r="V119" s="150"/>
      <c r="W119" s="150"/>
    </row>
    <row r="120" spans="18:23">
      <c r="R120" s="150"/>
      <c r="S120" s="150"/>
      <c r="T120" s="150"/>
      <c r="U120" s="150"/>
      <c r="V120" s="150"/>
      <c r="W120" s="150"/>
    </row>
    <row r="121" spans="18:23">
      <c r="R121" s="150"/>
      <c r="S121" s="150"/>
      <c r="T121" s="150"/>
      <c r="U121" s="150"/>
      <c r="V121" s="150"/>
      <c r="W121" s="150"/>
    </row>
    <row r="122" spans="18:23" ht="15.75">
      <c r="R122" s="662"/>
      <c r="S122" s="662"/>
      <c r="T122" s="662"/>
      <c r="U122" s="662"/>
      <c r="V122" s="662"/>
      <c r="W122" s="662"/>
    </row>
    <row r="123" spans="18:23" ht="15.75">
      <c r="R123" s="662"/>
      <c r="S123" s="681"/>
      <c r="T123" s="681"/>
      <c r="U123" s="681"/>
      <c r="V123" s="681"/>
      <c r="W123" s="681"/>
    </row>
    <row r="124" spans="18:23">
      <c r="R124" s="150"/>
      <c r="S124" s="150"/>
      <c r="T124" s="150"/>
      <c r="U124" s="150"/>
      <c r="V124" s="150"/>
      <c r="W124" s="150"/>
    </row>
    <row r="125" spans="18:23">
      <c r="R125" s="150"/>
      <c r="S125" s="150"/>
      <c r="T125" s="150"/>
      <c r="U125" s="150"/>
      <c r="V125" s="150"/>
      <c r="W125" s="150"/>
    </row>
    <row r="126" spans="18:23">
      <c r="R126" s="150"/>
      <c r="S126" s="150"/>
      <c r="T126" s="150"/>
      <c r="U126" s="150"/>
      <c r="V126" s="150"/>
      <c r="W126" s="150"/>
    </row>
    <row r="127" spans="18:23">
      <c r="R127" s="150"/>
      <c r="S127" s="150"/>
      <c r="T127" s="150"/>
      <c r="U127" s="150"/>
      <c r="V127" s="150"/>
      <c r="W127" s="150"/>
    </row>
    <row r="128" spans="18:23">
      <c r="R128" s="150"/>
      <c r="S128" s="150"/>
      <c r="T128" s="150"/>
      <c r="U128" s="150"/>
      <c r="V128" s="150"/>
      <c r="W128" s="150"/>
    </row>
    <row r="129" spans="18:23">
      <c r="R129" s="150"/>
      <c r="S129" s="150"/>
      <c r="T129" s="150"/>
      <c r="U129" s="150"/>
      <c r="V129" s="150"/>
      <c r="W129" s="150"/>
    </row>
    <row r="130" spans="18:23">
      <c r="R130" s="150"/>
      <c r="S130" s="150"/>
      <c r="T130" s="150"/>
      <c r="U130" s="150"/>
      <c r="V130" s="150"/>
      <c r="W130" s="150"/>
    </row>
    <row r="131" spans="18:23">
      <c r="R131" s="150"/>
      <c r="S131" s="150"/>
      <c r="T131" s="150"/>
      <c r="U131" s="150"/>
      <c r="V131" s="150"/>
      <c r="W131" s="150"/>
    </row>
    <row r="132" spans="18:23">
      <c r="R132" s="150"/>
      <c r="S132" s="150"/>
      <c r="T132" s="150"/>
      <c r="U132" s="150"/>
      <c r="V132" s="150"/>
      <c r="W132" s="150"/>
    </row>
    <row r="133" spans="18:23">
      <c r="R133" s="150"/>
      <c r="S133" s="150"/>
      <c r="T133" s="150"/>
      <c r="U133" s="150"/>
      <c r="V133" s="150"/>
      <c r="W133" s="150"/>
    </row>
    <row r="134" spans="18:23">
      <c r="R134" s="150"/>
      <c r="S134" s="150"/>
      <c r="T134" s="150"/>
      <c r="U134" s="150"/>
      <c r="V134" s="150"/>
      <c r="W134" s="150"/>
    </row>
    <row r="135" spans="18:23">
      <c r="R135" s="150"/>
      <c r="S135" s="150"/>
      <c r="T135" s="150"/>
      <c r="U135" s="150"/>
      <c r="V135" s="150"/>
      <c r="W135" s="150"/>
    </row>
    <row r="136" spans="18:23">
      <c r="R136" s="150"/>
      <c r="S136" s="150"/>
      <c r="T136" s="150"/>
      <c r="U136" s="150"/>
      <c r="V136" s="150"/>
      <c r="W136" s="150"/>
    </row>
  </sheetData>
  <sheetProtection password="CAAD" sheet="1" objects="1" scenarios="1"/>
  <mergeCells count="214">
    <mergeCell ref="E45:F45"/>
    <mergeCell ref="E46:F46"/>
    <mergeCell ref="E57:F57"/>
    <mergeCell ref="E58:F58"/>
    <mergeCell ref="B54:N55"/>
    <mergeCell ref="G56:K56"/>
    <mergeCell ref="L46:M46"/>
    <mergeCell ref="G44:I44"/>
    <mergeCell ref="B44:D44"/>
    <mergeCell ref="B45:D45"/>
    <mergeCell ref="B46:D46"/>
    <mergeCell ref="B57:D57"/>
    <mergeCell ref="B58:D58"/>
    <mergeCell ref="B49:D49"/>
    <mergeCell ref="B50:D50"/>
    <mergeCell ref="B51:D51"/>
    <mergeCell ref="B52:D52"/>
    <mergeCell ref="M48:N52"/>
    <mergeCell ref="L48:L52"/>
    <mergeCell ref="G48:K52"/>
    <mergeCell ref="N44:Q46"/>
    <mergeCell ref="L56:M56"/>
    <mergeCell ref="N56:Q56"/>
    <mergeCell ref="O48:Q52"/>
    <mergeCell ref="C2:E2"/>
    <mergeCell ref="B22:D22"/>
    <mergeCell ref="B23:D23"/>
    <mergeCell ref="B24:D24"/>
    <mergeCell ref="E21:F21"/>
    <mergeCell ref="E22:F22"/>
    <mergeCell ref="E23:F23"/>
    <mergeCell ref="E24:F24"/>
    <mergeCell ref="B25:D25"/>
    <mergeCell ref="E25:F25"/>
    <mergeCell ref="B2:B10"/>
    <mergeCell ref="E14:F14"/>
    <mergeCell ref="E15:F15"/>
    <mergeCell ref="E16:F16"/>
    <mergeCell ref="E17:F17"/>
    <mergeCell ref="E18:F18"/>
    <mergeCell ref="E19:F19"/>
    <mergeCell ref="B16:D16"/>
    <mergeCell ref="B17:D17"/>
    <mergeCell ref="B18:D18"/>
    <mergeCell ref="B19:D19"/>
    <mergeCell ref="G59:I59"/>
    <mergeCell ref="G60:I60"/>
    <mergeCell ref="L57:M57"/>
    <mergeCell ref="L58:M58"/>
    <mergeCell ref="L59:M59"/>
    <mergeCell ref="E59:F59"/>
    <mergeCell ref="E60:F60"/>
    <mergeCell ref="O62:Q66"/>
    <mergeCell ref="C3:E3"/>
    <mergeCell ref="C4:E4"/>
    <mergeCell ref="C5:E5"/>
    <mergeCell ref="C6:E6"/>
    <mergeCell ref="C8:E8"/>
    <mergeCell ref="B48:D48"/>
    <mergeCell ref="E48:F48"/>
    <mergeCell ref="B61:F61"/>
    <mergeCell ref="G61:K61"/>
    <mergeCell ref="M61:N61"/>
    <mergeCell ref="O61:Q61"/>
    <mergeCell ref="B56:F56"/>
    <mergeCell ref="E32:F32"/>
    <mergeCell ref="E52:F52"/>
    <mergeCell ref="E33:F33"/>
    <mergeCell ref="E44:F44"/>
    <mergeCell ref="R41:R43"/>
    <mergeCell ref="S41:S43"/>
    <mergeCell ref="B59:D59"/>
    <mergeCell ref="B60:D60"/>
    <mergeCell ref="B1:Q1"/>
    <mergeCell ref="G14:I14"/>
    <mergeCell ref="G15:I15"/>
    <mergeCell ref="G16:I16"/>
    <mergeCell ref="G17:I17"/>
    <mergeCell ref="G18:I18"/>
    <mergeCell ref="G19:I19"/>
    <mergeCell ref="L14:M14"/>
    <mergeCell ref="L17:M17"/>
    <mergeCell ref="L18:M18"/>
    <mergeCell ref="L19:M19"/>
    <mergeCell ref="N14:Q19"/>
    <mergeCell ref="P11:Q11"/>
    <mergeCell ref="P12:Q12"/>
    <mergeCell ref="B14:D14"/>
    <mergeCell ref="B15:D15"/>
    <mergeCell ref="L60:M60"/>
    <mergeCell ref="N57:Q60"/>
    <mergeCell ref="G57:I57"/>
    <mergeCell ref="G58:I58"/>
    <mergeCell ref="L43:M43"/>
    <mergeCell ref="G35:K39"/>
    <mergeCell ref="S11:S13"/>
    <mergeCell ref="T11:U13"/>
    <mergeCell ref="B43:F43"/>
    <mergeCell ref="S27:S29"/>
    <mergeCell ref="T27:U29"/>
    <mergeCell ref="T30:T33"/>
    <mergeCell ref="B20:F20"/>
    <mergeCell ref="G20:K20"/>
    <mergeCell ref="M20:N20"/>
    <mergeCell ref="O20:Q20"/>
    <mergeCell ref="N43:Q43"/>
    <mergeCell ref="N29:Q29"/>
    <mergeCell ref="O34:Q34"/>
    <mergeCell ref="R11:R13"/>
    <mergeCell ref="M35:N39"/>
    <mergeCell ref="L35:L39"/>
    <mergeCell ref="G33:I33"/>
    <mergeCell ref="L30:M30"/>
    <mergeCell ref="B33:D33"/>
    <mergeCell ref="P41:Q41"/>
    <mergeCell ref="P27:Q27"/>
    <mergeCell ref="P28:Q28"/>
    <mergeCell ref="R54:R56"/>
    <mergeCell ref="S54:S56"/>
    <mergeCell ref="T54:U56"/>
    <mergeCell ref="X57:X60"/>
    <mergeCell ref="V54:Y56"/>
    <mergeCell ref="V11:Y13"/>
    <mergeCell ref="B13:F13"/>
    <mergeCell ref="B29:F29"/>
    <mergeCell ref="X14:X19"/>
    <mergeCell ref="T14:T19"/>
    <mergeCell ref="V14:V19"/>
    <mergeCell ref="R27:R29"/>
    <mergeCell ref="B11:N12"/>
    <mergeCell ref="G13:K13"/>
    <mergeCell ref="L13:M13"/>
    <mergeCell ref="N13:Q13"/>
    <mergeCell ref="L15:M15"/>
    <mergeCell ref="L16:M16"/>
    <mergeCell ref="B34:F34"/>
    <mergeCell ref="B41:N42"/>
    <mergeCell ref="G43:K43"/>
    <mergeCell ref="T57:T60"/>
    <mergeCell ref="V57:V60"/>
    <mergeCell ref="L45:M45"/>
    <mergeCell ref="T2:U2"/>
    <mergeCell ref="V2:Y2"/>
    <mergeCell ref="T3:T6"/>
    <mergeCell ref="V3:V6"/>
    <mergeCell ref="X3:X6"/>
    <mergeCell ref="V41:Y43"/>
    <mergeCell ref="X44:X46"/>
    <mergeCell ref="V27:Y29"/>
    <mergeCell ref="X30:X33"/>
    <mergeCell ref="T44:T46"/>
    <mergeCell ref="V44:V46"/>
    <mergeCell ref="V30:V33"/>
    <mergeCell ref="T41:U43"/>
    <mergeCell ref="M62:N66"/>
    <mergeCell ref="L62:L66"/>
    <mergeCell ref="G62:K66"/>
    <mergeCell ref="B62:D62"/>
    <mergeCell ref="B63:D63"/>
    <mergeCell ref="B64:D64"/>
    <mergeCell ref="B65:D65"/>
    <mergeCell ref="B66:D66"/>
    <mergeCell ref="E62:F62"/>
    <mergeCell ref="E63:F63"/>
    <mergeCell ref="E64:F64"/>
    <mergeCell ref="E65:F65"/>
    <mergeCell ref="E66:F66"/>
    <mergeCell ref="M47:N47"/>
    <mergeCell ref="O47:Q47"/>
    <mergeCell ref="P54:Q54"/>
    <mergeCell ref="P55:Q55"/>
    <mergeCell ref="G47:K47"/>
    <mergeCell ref="B47:F47"/>
    <mergeCell ref="E49:F49"/>
    <mergeCell ref="E50:F50"/>
    <mergeCell ref="E51:F51"/>
    <mergeCell ref="B67:C67"/>
    <mergeCell ref="O21:Q25"/>
    <mergeCell ref="B35:D35"/>
    <mergeCell ref="B36:D36"/>
    <mergeCell ref="B37:D37"/>
    <mergeCell ref="B38:D38"/>
    <mergeCell ref="B39:D39"/>
    <mergeCell ref="E35:F35"/>
    <mergeCell ref="E36:F36"/>
    <mergeCell ref="E37:F37"/>
    <mergeCell ref="E38:F38"/>
    <mergeCell ref="E39:F39"/>
    <mergeCell ref="O35:Q39"/>
    <mergeCell ref="G30:I30"/>
    <mergeCell ref="G31:I31"/>
    <mergeCell ref="G32:I32"/>
    <mergeCell ref="L29:M29"/>
    <mergeCell ref="G45:I45"/>
    <mergeCell ref="G46:I46"/>
    <mergeCell ref="L44:M44"/>
    <mergeCell ref="M21:N25"/>
    <mergeCell ref="L21:L25"/>
    <mergeCell ref="G21:K25"/>
    <mergeCell ref="B21:D21"/>
    <mergeCell ref="B30:D30"/>
    <mergeCell ref="B31:D31"/>
    <mergeCell ref="B32:D32"/>
    <mergeCell ref="P42:Q42"/>
    <mergeCell ref="G34:K34"/>
    <mergeCell ref="M34:N34"/>
    <mergeCell ref="L33:M33"/>
    <mergeCell ref="N30:Q33"/>
    <mergeCell ref="B27:N28"/>
    <mergeCell ref="G29:K29"/>
    <mergeCell ref="L31:M31"/>
    <mergeCell ref="L32:M32"/>
    <mergeCell ref="E30:F30"/>
    <mergeCell ref="E31:F31"/>
  </mergeCells>
  <phoneticPr fontId="40" type="noConversion"/>
  <conditionalFormatting sqref="K19">
    <cfRule type="cellIs" dxfId="505" priority="232" operator="equal">
      <formula>0%</formula>
    </cfRule>
    <cfRule type="cellIs" dxfId="504" priority="233" operator="equal">
      <formula>25%</formula>
    </cfRule>
    <cfRule type="cellIs" dxfId="503" priority="234" operator="equal">
      <formula>50%</formula>
    </cfRule>
    <cfRule type="cellIs" dxfId="502" priority="235" operator="equal">
      <formula>75%</formula>
    </cfRule>
    <cfRule type="cellIs" dxfId="501" priority="236" operator="equal">
      <formula>90%</formula>
    </cfRule>
    <cfRule type="cellIs" dxfId="500" priority="237" operator="equal">
      <formula>100%</formula>
    </cfRule>
  </conditionalFormatting>
  <conditionalFormatting sqref="K30">
    <cfRule type="cellIs" dxfId="499" priority="226" operator="equal">
      <formula>0%</formula>
    </cfRule>
    <cfRule type="cellIs" dxfId="498" priority="227" operator="equal">
      <formula>25%</formula>
    </cfRule>
    <cfRule type="cellIs" dxfId="497" priority="228" operator="equal">
      <formula>50%</formula>
    </cfRule>
    <cfRule type="cellIs" dxfId="496" priority="229" operator="equal">
      <formula>75%</formula>
    </cfRule>
    <cfRule type="cellIs" dxfId="495" priority="230" operator="equal">
      <formula>90%</formula>
    </cfRule>
    <cfRule type="cellIs" dxfId="494" priority="231" operator="equal">
      <formula>100%</formula>
    </cfRule>
  </conditionalFormatting>
  <conditionalFormatting sqref="K32">
    <cfRule type="cellIs" dxfId="493" priority="220" operator="equal">
      <formula>0%</formula>
    </cfRule>
    <cfRule type="cellIs" dxfId="492" priority="221" operator="equal">
      <formula>25%</formula>
    </cfRule>
    <cfRule type="cellIs" dxfId="491" priority="222" operator="equal">
      <formula>50%</formula>
    </cfRule>
    <cfRule type="cellIs" dxfId="490" priority="223" operator="equal">
      <formula>75%</formula>
    </cfRule>
    <cfRule type="cellIs" dxfId="489" priority="224" operator="equal">
      <formula>90%</formula>
    </cfRule>
    <cfRule type="cellIs" dxfId="488" priority="225" operator="equal">
      <formula>100%</formula>
    </cfRule>
  </conditionalFormatting>
  <conditionalFormatting sqref="K33">
    <cfRule type="cellIs" dxfId="487" priority="214" operator="equal">
      <formula>0%</formula>
    </cfRule>
    <cfRule type="cellIs" dxfId="486" priority="215" operator="equal">
      <formula>25%</formula>
    </cfRule>
    <cfRule type="cellIs" dxfId="485" priority="216" operator="equal">
      <formula>50%</formula>
    </cfRule>
    <cfRule type="cellIs" dxfId="484" priority="217" operator="equal">
      <formula>75%</formula>
    </cfRule>
    <cfRule type="cellIs" dxfId="483" priority="218" operator="equal">
      <formula>90%</formula>
    </cfRule>
    <cfRule type="cellIs" dxfId="482" priority="219" operator="equal">
      <formula>100%</formula>
    </cfRule>
  </conditionalFormatting>
  <conditionalFormatting sqref="K31">
    <cfRule type="cellIs" dxfId="481" priority="202" operator="equal">
      <formula>0%</formula>
    </cfRule>
    <cfRule type="cellIs" dxfId="480" priority="203" operator="equal">
      <formula>25%</formula>
    </cfRule>
    <cfRule type="cellIs" dxfId="479" priority="204" operator="equal">
      <formula>50%</formula>
    </cfRule>
    <cfRule type="cellIs" dxfId="478" priority="205" operator="equal">
      <formula>75%</formula>
    </cfRule>
    <cfRule type="cellIs" dxfId="477" priority="206" operator="equal">
      <formula>90%</formula>
    </cfRule>
    <cfRule type="cellIs" dxfId="476" priority="207" operator="equal">
      <formula>100%</formula>
    </cfRule>
  </conditionalFormatting>
  <conditionalFormatting sqref="K44">
    <cfRule type="cellIs" dxfId="475" priority="190" operator="equal">
      <formula>0%</formula>
    </cfRule>
    <cfRule type="cellIs" dxfId="474" priority="191" operator="equal">
      <formula>25%</formula>
    </cfRule>
    <cfRule type="cellIs" dxfId="473" priority="192" operator="equal">
      <formula>50%</formula>
    </cfRule>
    <cfRule type="cellIs" dxfId="472" priority="193" operator="equal">
      <formula>75%</formula>
    </cfRule>
    <cfRule type="cellIs" dxfId="471" priority="194" operator="equal">
      <formula>90%</formula>
    </cfRule>
    <cfRule type="cellIs" dxfId="470" priority="195" operator="equal">
      <formula>100%</formula>
    </cfRule>
  </conditionalFormatting>
  <conditionalFormatting sqref="K46">
    <cfRule type="cellIs" dxfId="469" priority="184" operator="equal">
      <formula>0%</formula>
    </cfRule>
    <cfRule type="cellIs" dxfId="468" priority="185" operator="equal">
      <formula>25%</formula>
    </cfRule>
    <cfRule type="cellIs" dxfId="467" priority="186" operator="equal">
      <formula>50%</formula>
    </cfRule>
    <cfRule type="cellIs" dxfId="466" priority="187" operator="equal">
      <formula>75%</formula>
    </cfRule>
    <cfRule type="cellIs" dxfId="465" priority="188" operator="equal">
      <formula>90%</formula>
    </cfRule>
    <cfRule type="cellIs" dxfId="464" priority="189" operator="equal">
      <formula>100%</formula>
    </cfRule>
  </conditionalFormatting>
  <conditionalFormatting sqref="K45">
    <cfRule type="cellIs" dxfId="463" priority="172" operator="equal">
      <formula>0%</formula>
    </cfRule>
    <cfRule type="cellIs" dxfId="462" priority="173" operator="equal">
      <formula>25%</formula>
    </cfRule>
    <cfRule type="cellIs" dxfId="461" priority="174" operator="equal">
      <formula>50%</formula>
    </cfRule>
    <cfRule type="cellIs" dxfId="460" priority="175" operator="equal">
      <formula>75%</formula>
    </cfRule>
    <cfRule type="cellIs" dxfId="459" priority="176" operator="equal">
      <formula>90%</formula>
    </cfRule>
    <cfRule type="cellIs" dxfId="458" priority="177" operator="equal">
      <formula>100%</formula>
    </cfRule>
  </conditionalFormatting>
  <conditionalFormatting sqref="K57">
    <cfRule type="cellIs" dxfId="457" priority="166" operator="equal">
      <formula>0%</formula>
    </cfRule>
    <cfRule type="cellIs" dxfId="456" priority="167" operator="equal">
      <formula>25%</formula>
    </cfRule>
    <cfRule type="cellIs" dxfId="455" priority="168" operator="equal">
      <formula>50%</formula>
    </cfRule>
    <cfRule type="cellIs" dxfId="454" priority="169" operator="equal">
      <formula>75%</formula>
    </cfRule>
    <cfRule type="cellIs" dxfId="453" priority="170" operator="equal">
      <formula>90%</formula>
    </cfRule>
    <cfRule type="cellIs" dxfId="452" priority="171" operator="equal">
      <formula>100%</formula>
    </cfRule>
  </conditionalFormatting>
  <conditionalFormatting sqref="K59">
    <cfRule type="cellIs" dxfId="451" priority="160" operator="equal">
      <formula>0%</formula>
    </cfRule>
    <cfRule type="cellIs" dxfId="450" priority="161" operator="equal">
      <formula>25%</formula>
    </cfRule>
    <cfRule type="cellIs" dxfId="449" priority="162" operator="equal">
      <formula>50%</formula>
    </cfRule>
    <cfRule type="cellIs" dxfId="448" priority="163" operator="equal">
      <formula>75%</formula>
    </cfRule>
    <cfRule type="cellIs" dxfId="447" priority="164" operator="equal">
      <formula>90%</formula>
    </cfRule>
    <cfRule type="cellIs" dxfId="446" priority="165" operator="equal">
      <formula>100%</formula>
    </cfRule>
  </conditionalFormatting>
  <conditionalFormatting sqref="K58">
    <cfRule type="cellIs" dxfId="445" priority="154" operator="equal">
      <formula>0%</formula>
    </cfRule>
    <cfRule type="cellIs" dxfId="444" priority="155" operator="equal">
      <formula>25%</formula>
    </cfRule>
    <cfRule type="cellIs" dxfId="443" priority="156" operator="equal">
      <formula>50%</formula>
    </cfRule>
    <cfRule type="cellIs" dxfId="442" priority="157" operator="equal">
      <formula>75%</formula>
    </cfRule>
    <cfRule type="cellIs" dxfId="441" priority="158" operator="equal">
      <formula>90%</formula>
    </cfRule>
    <cfRule type="cellIs" dxfId="440" priority="159" operator="equal">
      <formula>100%</formula>
    </cfRule>
  </conditionalFormatting>
  <conditionalFormatting sqref="K60">
    <cfRule type="cellIs" dxfId="439" priority="148" operator="equal">
      <formula>0%</formula>
    </cfRule>
    <cfRule type="cellIs" dxfId="438" priority="149" operator="equal">
      <formula>25%</formula>
    </cfRule>
    <cfRule type="cellIs" dxfId="437" priority="150" operator="equal">
      <formula>50%</formula>
    </cfRule>
    <cfRule type="cellIs" dxfId="436" priority="151" operator="equal">
      <formula>75%</formula>
    </cfRule>
    <cfRule type="cellIs" dxfId="435" priority="152" operator="equal">
      <formula>90%</formula>
    </cfRule>
    <cfRule type="cellIs" dxfId="434" priority="153" operator="equal">
      <formula>100%</formula>
    </cfRule>
  </conditionalFormatting>
  <conditionalFormatting sqref="K14">
    <cfRule type="cellIs" dxfId="433" priority="352" operator="equal">
      <formula>0%</formula>
    </cfRule>
    <cfRule type="cellIs" dxfId="432" priority="353" operator="equal">
      <formula>25%</formula>
    </cfRule>
    <cfRule type="cellIs" dxfId="431" priority="354" operator="equal">
      <formula>50%</formula>
    </cfRule>
    <cfRule type="cellIs" dxfId="430" priority="355" operator="equal">
      <formula>75%</formula>
    </cfRule>
    <cfRule type="cellIs" dxfId="429" priority="356" operator="equal">
      <formula>90%</formula>
    </cfRule>
    <cfRule type="cellIs" dxfId="428" priority="357" operator="equal">
      <formula>100%</formula>
    </cfRule>
  </conditionalFormatting>
  <conditionalFormatting sqref="K16">
    <cfRule type="cellIs" dxfId="427" priority="346" operator="equal">
      <formula>0%</formula>
    </cfRule>
    <cfRule type="cellIs" dxfId="426" priority="347" operator="equal">
      <formula>25%</formula>
    </cfRule>
    <cfRule type="cellIs" dxfId="425" priority="348" operator="equal">
      <formula>50%</formula>
    </cfRule>
    <cfRule type="cellIs" dxfId="424" priority="349" operator="equal">
      <formula>75%</formula>
    </cfRule>
    <cfRule type="cellIs" dxfId="423" priority="350" operator="equal">
      <formula>90%</formula>
    </cfRule>
    <cfRule type="cellIs" dxfId="422" priority="351" operator="equal">
      <formula>100%</formula>
    </cfRule>
  </conditionalFormatting>
  <conditionalFormatting sqref="K17">
    <cfRule type="cellIs" dxfId="421" priority="340" operator="equal">
      <formula>0%</formula>
    </cfRule>
    <cfRule type="cellIs" dxfId="420" priority="341" operator="equal">
      <formula>25%</formula>
    </cfRule>
    <cfRule type="cellIs" dxfId="419" priority="342" operator="equal">
      <formula>50%</formula>
    </cfRule>
    <cfRule type="cellIs" dxfId="418" priority="343" operator="equal">
      <formula>75%</formula>
    </cfRule>
    <cfRule type="cellIs" dxfId="417" priority="344" operator="equal">
      <formula>90%</formula>
    </cfRule>
    <cfRule type="cellIs" dxfId="416" priority="345" operator="equal">
      <formula>100%</formula>
    </cfRule>
  </conditionalFormatting>
  <conditionalFormatting sqref="K18">
    <cfRule type="cellIs" dxfId="415" priority="334" operator="equal">
      <formula>0%</formula>
    </cfRule>
    <cfRule type="cellIs" dxfId="414" priority="335" operator="equal">
      <formula>25%</formula>
    </cfRule>
    <cfRule type="cellIs" dxfId="413" priority="336" operator="equal">
      <formula>50%</formula>
    </cfRule>
    <cfRule type="cellIs" dxfId="412" priority="337" operator="equal">
      <formula>75%</formula>
    </cfRule>
    <cfRule type="cellIs" dxfId="411" priority="338" operator="equal">
      <formula>90%</formula>
    </cfRule>
    <cfRule type="cellIs" dxfId="410" priority="339" operator="equal">
      <formula>100%</formula>
    </cfRule>
  </conditionalFormatting>
  <conditionalFormatting sqref="K15">
    <cfRule type="cellIs" dxfId="409" priority="328" operator="equal">
      <formula>0%</formula>
    </cfRule>
    <cfRule type="cellIs" dxfId="408" priority="329" operator="equal">
      <formula>25%</formula>
    </cfRule>
    <cfRule type="cellIs" dxfId="407" priority="330" operator="equal">
      <formula>50%</formula>
    </cfRule>
    <cfRule type="cellIs" dxfId="406" priority="331" operator="equal">
      <formula>75%</formula>
    </cfRule>
    <cfRule type="cellIs" dxfId="405" priority="332" operator="equal">
      <formula>90%</formula>
    </cfRule>
    <cfRule type="cellIs" dxfId="404" priority="333" operator="equal">
      <formula>100%</formula>
    </cfRule>
  </conditionalFormatting>
  <conditionalFormatting sqref="X14">
    <cfRule type="cellIs" dxfId="403" priority="143" operator="between">
      <formula>0.95</formula>
      <formula>1</formula>
    </cfRule>
    <cfRule type="cellIs" dxfId="402" priority="144" operator="between">
      <formula>0.75</formula>
      <formula>0.9499999</formula>
    </cfRule>
    <cfRule type="cellIs" dxfId="401" priority="145" operator="between">
      <formula>50%</formula>
      <formula>74.99999%</formula>
    </cfRule>
    <cfRule type="cellIs" dxfId="400" priority="146" operator="between">
      <formula>0</formula>
      <formula>24.999999%</formula>
    </cfRule>
    <cfRule type="cellIs" dxfId="399" priority="147" operator="between">
      <formula>25%</formula>
      <formula>49.99999%</formula>
    </cfRule>
  </conditionalFormatting>
  <conditionalFormatting sqref="P12">
    <cfRule type="cellIs" dxfId="398" priority="123" operator="between">
      <formula>0.95</formula>
      <formula>1</formula>
    </cfRule>
    <cfRule type="cellIs" dxfId="397" priority="124" operator="between">
      <formula>0.75</formula>
      <formula>0.9499999</formula>
    </cfRule>
    <cfRule type="cellIs" dxfId="396" priority="125" operator="between">
      <formula>50%</formula>
      <formula>74.99999%</formula>
    </cfRule>
    <cfRule type="cellIs" dxfId="395" priority="126" operator="between">
      <formula>0</formula>
      <formula>24.999999%</formula>
    </cfRule>
    <cfRule type="cellIs" dxfId="394" priority="127" operator="between">
      <formula>25%</formula>
      <formula>49.99999%</formula>
    </cfRule>
  </conditionalFormatting>
  <conditionalFormatting sqref="X44">
    <cfRule type="cellIs" dxfId="393" priority="118" operator="between">
      <formula>0.95</formula>
      <formula>1</formula>
    </cfRule>
    <cfRule type="cellIs" dxfId="392" priority="119" operator="between">
      <formula>0.75</formula>
      <formula>0.9499999</formula>
    </cfRule>
    <cfRule type="cellIs" dxfId="391" priority="120" operator="between">
      <formula>50%</formula>
      <formula>74.99999%</formula>
    </cfRule>
    <cfRule type="cellIs" dxfId="390" priority="121" operator="between">
      <formula>0</formula>
      <formula>24.999999%</formula>
    </cfRule>
    <cfRule type="cellIs" dxfId="389" priority="122" operator="between">
      <formula>25%</formula>
      <formula>49.99999%</formula>
    </cfRule>
  </conditionalFormatting>
  <conditionalFormatting sqref="X30">
    <cfRule type="cellIs" dxfId="388" priority="113" operator="between">
      <formula>0.95</formula>
      <formula>1</formula>
    </cfRule>
    <cfRule type="cellIs" dxfId="387" priority="114" operator="between">
      <formula>0.75</formula>
      <formula>0.9499999</formula>
    </cfRule>
    <cfRule type="cellIs" dxfId="386" priority="115" operator="between">
      <formula>50%</formula>
      <formula>74.99999%</formula>
    </cfRule>
    <cfRule type="cellIs" dxfId="385" priority="116" operator="between">
      <formula>0</formula>
      <formula>24.999999%</formula>
    </cfRule>
    <cfRule type="cellIs" dxfId="384" priority="117" operator="between">
      <formula>25%</formula>
      <formula>49.99999%</formula>
    </cfRule>
  </conditionalFormatting>
  <conditionalFormatting sqref="X57">
    <cfRule type="cellIs" dxfId="383" priority="108" operator="between">
      <formula>0.95</formula>
      <formula>1</formula>
    </cfRule>
    <cfRule type="cellIs" dxfId="382" priority="109" operator="between">
      <formula>0.75</formula>
      <formula>0.9499999</formula>
    </cfRule>
    <cfRule type="cellIs" dxfId="381" priority="110" operator="between">
      <formula>50%</formula>
      <formula>74.99999%</formula>
    </cfRule>
    <cfRule type="cellIs" dxfId="380" priority="111" operator="between">
      <formula>0</formula>
      <formula>24.999999%</formula>
    </cfRule>
    <cfRule type="cellIs" dxfId="379" priority="112" operator="between">
      <formula>25%</formula>
      <formula>49.99999%</formula>
    </cfRule>
  </conditionalFormatting>
  <conditionalFormatting sqref="X3">
    <cfRule type="cellIs" dxfId="378" priority="98" operator="between">
      <formula>0.95</formula>
      <formula>1</formula>
    </cfRule>
    <cfRule type="cellIs" dxfId="377" priority="99" operator="between">
      <formula>0.75</formula>
      <formula>0.9499999</formula>
    </cfRule>
    <cfRule type="cellIs" dxfId="376" priority="100" operator="between">
      <formula>50%</formula>
      <formula>74.99999%</formula>
    </cfRule>
    <cfRule type="cellIs" dxfId="375" priority="101" operator="between">
      <formula>0</formula>
      <formula>24.999999%</formula>
    </cfRule>
    <cfRule type="cellIs" dxfId="374" priority="102" operator="between">
      <formula>25%</formula>
      <formula>49.99999%</formula>
    </cfRule>
  </conditionalFormatting>
  <conditionalFormatting sqref="H3">
    <cfRule type="cellIs" dxfId="373" priority="93" operator="between">
      <formula>0.95</formula>
      <formula>1</formula>
    </cfRule>
    <cfRule type="cellIs" dxfId="372" priority="94" operator="between">
      <formula>0.75</formula>
      <formula>0.9499999</formula>
    </cfRule>
    <cfRule type="cellIs" dxfId="371" priority="95" operator="between">
      <formula>50%</formula>
      <formula>74.99999%</formula>
    </cfRule>
    <cfRule type="cellIs" dxfId="370" priority="96" operator="between">
      <formula>0</formula>
      <formula>24.999999%</formula>
    </cfRule>
    <cfRule type="cellIs" dxfId="369" priority="97" operator="between">
      <formula>25%</formula>
      <formula>49.99999%</formula>
    </cfRule>
  </conditionalFormatting>
  <conditionalFormatting sqref="H8">
    <cfRule type="cellIs" dxfId="368" priority="88" operator="between">
      <formula>0.95</formula>
      <formula>1</formula>
    </cfRule>
    <cfRule type="cellIs" dxfId="367" priority="89" operator="between">
      <formula>0.75</formula>
      <formula>0.9499999</formula>
    </cfRule>
    <cfRule type="cellIs" dxfId="366" priority="90" operator="between">
      <formula>50%</formula>
      <formula>74.99999%</formula>
    </cfRule>
    <cfRule type="cellIs" dxfId="365" priority="91" operator="between">
      <formula>0</formula>
      <formula>24.999999%</formula>
    </cfRule>
    <cfRule type="cellIs" dxfId="364" priority="92" operator="between">
      <formula>25%</formula>
      <formula>49.99999%</formula>
    </cfRule>
  </conditionalFormatting>
  <conditionalFormatting sqref="P28">
    <cfRule type="cellIs" dxfId="363" priority="63" operator="between">
      <formula>0.95</formula>
      <formula>1</formula>
    </cfRule>
    <cfRule type="cellIs" dxfId="362" priority="64" operator="between">
      <formula>0.75</formula>
      <formula>0.9499999</formula>
    </cfRule>
    <cfRule type="cellIs" dxfId="361" priority="65" operator="between">
      <formula>50%</formula>
      <formula>74.99999%</formula>
    </cfRule>
    <cfRule type="cellIs" dxfId="360" priority="66" operator="between">
      <formula>0</formula>
      <formula>24.999999%</formula>
    </cfRule>
    <cfRule type="cellIs" dxfId="359" priority="67" operator="between">
      <formula>25%</formula>
      <formula>49.99999%</formula>
    </cfRule>
  </conditionalFormatting>
  <conditionalFormatting sqref="P42">
    <cfRule type="cellIs" dxfId="358" priority="58" operator="between">
      <formula>0.95</formula>
      <formula>1</formula>
    </cfRule>
    <cfRule type="cellIs" dxfId="357" priority="59" operator="between">
      <formula>0.75</formula>
      <formula>0.9499999</formula>
    </cfRule>
    <cfRule type="cellIs" dxfId="356" priority="60" operator="between">
      <formula>50%</formula>
      <formula>74.99999%</formula>
    </cfRule>
    <cfRule type="cellIs" dxfId="355" priority="61" operator="between">
      <formula>0</formula>
      <formula>24.999999%</formula>
    </cfRule>
    <cfRule type="cellIs" dxfId="354" priority="62" operator="between">
      <formula>25%</formula>
      <formula>49.99999%</formula>
    </cfRule>
  </conditionalFormatting>
  <conditionalFormatting sqref="P55">
    <cfRule type="cellIs" dxfId="353" priority="53" operator="between">
      <formula>0.95</formula>
      <formula>1</formula>
    </cfRule>
    <cfRule type="cellIs" dxfId="352" priority="54" operator="between">
      <formula>0.75</formula>
      <formula>0.9499999</formula>
    </cfRule>
    <cfRule type="cellIs" dxfId="351" priority="55" operator="between">
      <formula>50%</formula>
      <formula>74.99999%</formula>
    </cfRule>
    <cfRule type="cellIs" dxfId="350" priority="56" operator="between">
      <formula>0</formula>
      <formula>24.999999%</formula>
    </cfRule>
    <cfRule type="cellIs" dxfId="349" priority="57" operator="between">
      <formula>25%</formula>
      <formula>49.99999%</formula>
    </cfRule>
  </conditionalFormatting>
  <conditionalFormatting sqref="H4:H6">
    <cfRule type="cellIs" dxfId="348" priority="48" operator="between">
      <formula>0.95</formula>
      <formula>1</formula>
    </cfRule>
    <cfRule type="cellIs" dxfId="347" priority="49" operator="between">
      <formula>0.75</formula>
      <formula>0.9499999</formula>
    </cfRule>
    <cfRule type="cellIs" dxfId="346" priority="50" operator="between">
      <formula>50%</formula>
      <formula>74.99999%</formula>
    </cfRule>
    <cfRule type="cellIs" dxfId="345" priority="51" operator="between">
      <formula>0</formula>
      <formula>24.999999%</formula>
    </cfRule>
    <cfRule type="cellIs" dxfId="344" priority="52" operator="between">
      <formula>25%</formula>
      <formula>49.99999%</formula>
    </cfRule>
  </conditionalFormatting>
  <conditionalFormatting sqref="E62:E66">
    <cfRule type="iconSet" priority="9">
      <iconSet iconSet="3Symbols2" showValue="0">
        <cfvo type="percent" val="0"/>
        <cfvo type="num" val="1"/>
        <cfvo type="num" val="2"/>
      </iconSet>
    </cfRule>
  </conditionalFormatting>
  <conditionalFormatting sqref="E48:E52">
    <cfRule type="iconSet" priority="8">
      <iconSet iconSet="3Symbols2" showValue="0">
        <cfvo type="percent" val="0"/>
        <cfvo type="num" val="1"/>
        <cfvo type="num" val="2"/>
      </iconSet>
    </cfRule>
  </conditionalFormatting>
  <conditionalFormatting sqref="E35:E39">
    <cfRule type="iconSet" priority="7">
      <iconSet iconSet="3Symbols2" showValue="0">
        <cfvo type="percent" val="0"/>
        <cfvo type="num" val="1"/>
        <cfvo type="num" val="2"/>
      </iconSet>
    </cfRule>
  </conditionalFormatting>
  <conditionalFormatting sqref="O12">
    <cfRule type="iconSet" priority="5">
      <iconSet iconSet="5Rating">
        <cfvo type="percent" val="0"/>
        <cfvo type="num" val="1"/>
        <cfvo type="num" val="1.5"/>
        <cfvo type="num" val="2.5"/>
        <cfvo type="num" val="3.5"/>
      </iconSet>
    </cfRule>
  </conditionalFormatting>
  <conditionalFormatting sqref="O28">
    <cfRule type="iconSet" priority="4">
      <iconSet iconSet="5Rating">
        <cfvo type="percent" val="0"/>
        <cfvo type="num" val="1"/>
        <cfvo type="num" val="1.5"/>
        <cfvo type="num" val="2.5"/>
        <cfvo type="num" val="3.5"/>
      </iconSet>
    </cfRule>
  </conditionalFormatting>
  <conditionalFormatting sqref="O42">
    <cfRule type="iconSet" priority="3">
      <iconSet iconSet="5Rating">
        <cfvo type="percent" val="0"/>
        <cfvo type="num" val="1"/>
        <cfvo type="num" val="1.5"/>
        <cfvo type="num" val="2.5"/>
        <cfvo type="num" val="3.5"/>
      </iconSet>
    </cfRule>
  </conditionalFormatting>
  <conditionalFormatting sqref="O55">
    <cfRule type="iconSet" priority="2">
      <iconSet iconSet="5Rating">
        <cfvo type="percent" val="0"/>
        <cfvo type="num" val="1"/>
        <cfvo type="num" val="1.5"/>
        <cfvo type="num" val="2.5"/>
        <cfvo type="num" val="3.5"/>
      </iconSet>
    </cfRule>
  </conditionalFormatting>
  <conditionalFormatting sqref="E21:E24">
    <cfRule type="iconSet" priority="462">
      <iconSet iconSet="3Symbols2" showValue="0">
        <cfvo type="percent" val="0"/>
        <cfvo type="num" val="1"/>
        <cfvo type="num" val="2"/>
      </iconSet>
    </cfRule>
  </conditionalFormatting>
  <conditionalFormatting sqref="E25">
    <cfRule type="iconSet" priority="1">
      <iconSet iconSet="3Symbols2" showValue="0">
        <cfvo type="percent" val="0"/>
        <cfvo type="num" val="1"/>
        <cfvo type="num" val="2"/>
      </iconSet>
    </cfRule>
  </conditionalFormatting>
  <dataValidations count="1">
    <dataValidation type="list" allowBlank="1" showInputMessage="1" showErrorMessage="1" prompt="Indicar el número que corresponda de acuerdo a los siguientes criterios:_x000d_1 = Se cuenta con algo básico_x000d_2 = Sí se cuenta con el documento" sqref="E49:E52 E25 E36:E39">
      <formula1>$AX$6:$AX$7</formula1>
    </dataValidation>
  </dataValidations>
  <hyperlinks>
    <hyperlink ref="E14" location="Glosario!B25" display="?"/>
    <hyperlink ref="F14" location="Glosario!B25" display="Glosario!B25"/>
    <hyperlink ref="E17" location="Glosario!B47" display="?"/>
    <hyperlink ref="F17" location="Glosario!B47" display="Glosario!B47"/>
    <hyperlink ref="E31" location="Glosario!B32" display="?"/>
    <hyperlink ref="F31" location="Glosario!B32" display="Glosario!B32"/>
    <hyperlink ref="E45" location="Glosario!B37" display="?"/>
    <hyperlink ref="F45" location="Glosario!B37" display="Glosario!B37"/>
    <hyperlink ref="E57" location="Glosario!B11" display="?"/>
    <hyperlink ref="F57" location="Glosario!B11" display="Glosario!B11"/>
    <hyperlink ref="J14" location="Referencia!BF5" display="+"/>
    <hyperlink ref="J15" location="Referencia!BF15" display="+"/>
    <hyperlink ref="J16" location="Referencia!BF25" display="+"/>
    <hyperlink ref="J18" location="Referencia!BF45" display="+"/>
    <hyperlink ref="J17" location="Referencia!BF35" display="+"/>
    <hyperlink ref="J19" location="Referencia!BF55" display="+"/>
    <hyperlink ref="J30" location="Referencia!BF65" display="+"/>
    <hyperlink ref="J31" location="Referencia!BF75" display="+"/>
    <hyperlink ref="J32" location="Referencia!BF83" display="+"/>
    <hyperlink ref="J33" location="Referencia!BF91" display="+"/>
    <hyperlink ref="J44" location="Referencia!BF101" display="+"/>
    <hyperlink ref="J45" location="Referencia!BF111" display="+"/>
    <hyperlink ref="J46" location="Referencia!BF121" display="+"/>
    <hyperlink ref="J57" location="Referencia!BF131" display="+"/>
    <hyperlink ref="J58" location="Referencia!BF141" display="+"/>
    <hyperlink ref="J59" location="Referencia!BF151" display="+"/>
    <hyperlink ref="J60" location="Referencia!BF161" display="+"/>
  </hyperlinks>
  <printOptions horizontalCentered="1" verticalCentered="1"/>
  <pageMargins left="0.24000000000000002" right="0.24000000000000002" top="0.75000000000000011" bottom="0.75000000000000011" header="0.31" footer="0.31"/>
  <pageSetup scale="59" fitToWidth="0" fitToHeight="0" orientation="landscape" horizontalDpi="4294967295" verticalDpi="4294967295"/>
  <headerFooter>
    <oddHeader>&amp;L&amp;"Calibri,Normal"&amp;K000000&amp;D&amp;R&amp;"Calibri,Normal"&amp;K000000Eje de Comunicación Externa</oddHeader>
    <oddFooter>&amp;L&amp;"Calibri,Normal"&amp;K000000Nombre de la Organización&amp;C&amp;"Calibri,Normal"&amp;K000000&amp;P/&amp;N&amp;R&amp;"Calibri,Normal"&amp;K000000Versión 1.0</oddFooter>
  </headerFooter>
  <rowBreaks count="3" manualBreakCount="3">
    <brk id="25" min="1" max="16" man="1"/>
    <brk id="39" min="1" max="16" man="1"/>
    <brk id="52" min="1" max="16" man="1"/>
  </rowBreaks>
  <drawing r:id="rId1"/>
  <extLst>
    <ext xmlns:x14="http://schemas.microsoft.com/office/spreadsheetml/2009/9/main" uri="{CCE6A557-97BC-4b89-ADB6-D9C93CAAB3DF}">
      <x14:dataValidations xmlns:xm="http://schemas.microsoft.com/office/excel/2006/main" count="18">
        <x14:dataValidation type="list" allowBlank="1" showInputMessage="1" showErrorMessage="1">
          <x14:formula1>
            <xm:f>Referencia!$BG$5:$BG$9</xm:f>
          </x14:formula1>
          <xm:sqref>G14:I14</xm:sqref>
        </x14:dataValidation>
        <x14:dataValidation type="list" allowBlank="1" showInputMessage="1" showErrorMessage="1">
          <x14:formula1>
            <xm:f>Referencia!$BG$15:$BG$19</xm:f>
          </x14:formula1>
          <xm:sqref>G15:I15</xm:sqref>
        </x14:dataValidation>
        <x14:dataValidation type="list" allowBlank="1" showInputMessage="1" showErrorMessage="1">
          <x14:formula1>
            <xm:f>Referencia!$BG$25:$BG$29</xm:f>
          </x14:formula1>
          <xm:sqref>G16:I16</xm:sqref>
        </x14:dataValidation>
        <x14:dataValidation type="list" allowBlank="1" showInputMessage="1" showErrorMessage="1">
          <x14:formula1>
            <xm:f>Referencia!$BG$35:$BG$39</xm:f>
          </x14:formula1>
          <xm:sqref>G17:I17</xm:sqref>
        </x14:dataValidation>
        <x14:dataValidation type="list" allowBlank="1" showInputMessage="1" showErrorMessage="1">
          <x14:formula1>
            <xm:f>Referencia!$BG$45:$BG$49</xm:f>
          </x14:formula1>
          <xm:sqref>G18:I18</xm:sqref>
        </x14:dataValidation>
        <x14:dataValidation type="list" allowBlank="1" showInputMessage="1" showErrorMessage="1">
          <x14:formula1>
            <xm:f>Referencia!$BG$55:$BG$59</xm:f>
          </x14:formula1>
          <xm:sqref>G19:I19</xm:sqref>
        </x14:dataValidation>
        <x14:dataValidation type="list" allowBlank="1" showInputMessage="1" showErrorMessage="1">
          <x14:formula1>
            <xm:f>Referencia!$BG$65:$BG$69</xm:f>
          </x14:formula1>
          <xm:sqref>G30:I30</xm:sqref>
        </x14:dataValidation>
        <x14:dataValidation type="list" allowBlank="1" showInputMessage="1" showErrorMessage="1">
          <x14:formula1>
            <xm:f>Referencia!$BG$75:$BG$77</xm:f>
          </x14:formula1>
          <xm:sqref>G31:I31</xm:sqref>
        </x14:dataValidation>
        <x14:dataValidation type="list" allowBlank="1" showInputMessage="1" showErrorMessage="1">
          <x14:formula1>
            <xm:f>Referencia!$BG$83:$BG$85</xm:f>
          </x14:formula1>
          <xm:sqref>G32:I32</xm:sqref>
        </x14:dataValidation>
        <x14:dataValidation type="list" allowBlank="1" showInputMessage="1" showErrorMessage="1">
          <x14:formula1>
            <xm:f>Referencia!$BG$91:$BG$95</xm:f>
          </x14:formula1>
          <xm:sqref>G33:I33</xm:sqref>
        </x14:dataValidation>
        <x14:dataValidation type="list" allowBlank="1" showInputMessage="1" showErrorMessage="1">
          <x14:formula1>
            <xm:f>Referencia!$BG$101:$BG$105</xm:f>
          </x14:formula1>
          <xm:sqref>G44:I44</xm:sqref>
        </x14:dataValidation>
        <x14:dataValidation type="list" allowBlank="1" showInputMessage="1" showErrorMessage="1">
          <x14:formula1>
            <xm:f>Referencia!$BG$111:$BG$115</xm:f>
          </x14:formula1>
          <xm:sqref>G45:I45</xm:sqref>
        </x14:dataValidation>
        <x14:dataValidation type="list" allowBlank="1" showInputMessage="1" showErrorMessage="1">
          <x14:formula1>
            <xm:f>Referencia!$BG$121:$BG$125</xm:f>
          </x14:formula1>
          <xm:sqref>G46:I46</xm:sqref>
        </x14:dataValidation>
        <x14:dataValidation type="list" allowBlank="1" showInputMessage="1" showErrorMessage="1">
          <x14:formula1>
            <xm:f>Referencia!$BG$131:$BG$135</xm:f>
          </x14:formula1>
          <xm:sqref>G57:I57</xm:sqref>
        </x14:dataValidation>
        <x14:dataValidation type="list" allowBlank="1" showInputMessage="1" showErrorMessage="1">
          <x14:formula1>
            <xm:f>Referencia!$BG$141:$BG$145</xm:f>
          </x14:formula1>
          <xm:sqref>G58:I58</xm:sqref>
        </x14:dataValidation>
        <x14:dataValidation type="list" allowBlank="1" showInputMessage="1" showErrorMessage="1">
          <x14:formula1>
            <xm:f>Referencia!$BG$151:$BG$155</xm:f>
          </x14:formula1>
          <xm:sqref>G59:I59</xm:sqref>
        </x14:dataValidation>
        <x14:dataValidation type="list" allowBlank="1" showInputMessage="1" showErrorMessage="1">
          <x14:formula1>
            <xm:f>Referencia!$BG$161:$BG$165</xm:f>
          </x14:formula1>
          <xm:sqref>G60:I60</xm:sqref>
        </x14:dataValidation>
        <x14:dataValidation type="list" allowBlank="1" showInputMessage="1" showErrorMessage="1" prompt="Indicar el número que corresponda de acuerdo a los siguientes criterios:_x000d_1 = Se cuenta con algo básico_x000d_2 = Sí se cuenta con el documento">
          <x14:formula1>
            <xm:f>Referencia!$BX$6:$BX$7</xm:f>
          </x14:formula1>
          <xm:sqref>E63:E66</xm:sqref>
        </x14:dataValidation>
      </x14:dataValidations>
    </ext>
    <ext xmlns:mx="http://schemas.microsoft.com/office/mac/excel/2008/main" uri="{64002731-A6B0-56B0-2670-7721B7C09600}">
      <mx:PLV Mode="0" OnePage="0" WScale="0"/>
    </ext>
  </extLst>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5">
    <tabColor theme="1" tint="0.499984740745262"/>
  </sheetPr>
  <dimension ref="A1:EB499"/>
  <sheetViews>
    <sheetView topLeftCell="A18" zoomScale="125" zoomScaleNormal="125" zoomScalePageLayoutView="125" workbookViewId="0">
      <selection activeCell="BG116" sqref="BG116"/>
    </sheetView>
  </sheetViews>
  <sheetFormatPr baseColWidth="10" defaultColWidth="10.85546875" defaultRowHeight="18.75"/>
  <cols>
    <col min="1" max="1" width="10.85546875" style="155"/>
    <col min="2" max="2" width="30.85546875" style="285" customWidth="1"/>
    <col min="3" max="3" width="81.140625" style="285" customWidth="1"/>
    <col min="4" max="4" width="10.85546875" style="285"/>
    <col min="5" max="8" width="20.85546875" style="155" customWidth="1"/>
    <col min="9" max="9" width="10.85546875" style="155" customWidth="1"/>
    <col min="10" max="10" width="30.85546875" style="285" customWidth="1"/>
    <col min="11" max="11" width="80.85546875" style="285" customWidth="1"/>
    <col min="12" max="12" width="10.85546875" style="285"/>
    <col min="13" max="16" width="20.85546875" style="155" customWidth="1"/>
    <col min="17" max="17" width="10.85546875" style="155" customWidth="1"/>
    <col min="18" max="18" width="30.85546875" style="263" customWidth="1"/>
    <col min="19" max="19" width="80.85546875" style="263" customWidth="1"/>
    <col min="20" max="20" width="10.85546875" style="286"/>
    <col min="21" max="24" width="21" style="155" customWidth="1"/>
    <col min="25" max="25" width="10.85546875" style="155" customWidth="1"/>
    <col min="26" max="26" width="30.85546875" style="286" customWidth="1"/>
    <col min="27" max="27" width="80.85546875" style="286" customWidth="1"/>
    <col min="28" max="28" width="10.85546875" style="286"/>
    <col min="29" max="32" width="20.85546875" style="155" customWidth="1"/>
    <col min="33" max="33" width="10.85546875" style="155" customWidth="1"/>
    <col min="34" max="34" width="30.85546875" style="263" customWidth="1"/>
    <col min="35" max="35" width="81" style="263" customWidth="1"/>
    <col min="36" max="36" width="10.85546875" style="285"/>
    <col min="37" max="40" width="20.85546875" style="155" customWidth="1"/>
    <col min="41" max="41" width="10.85546875" style="155" customWidth="1"/>
    <col min="42" max="42" width="30.85546875" style="263" customWidth="1"/>
    <col min="43" max="43" width="80.85546875" style="263" customWidth="1"/>
    <col min="44" max="44" width="10.85546875" style="263"/>
    <col min="45" max="48" width="20.85546875" style="155" customWidth="1"/>
    <col min="49" max="49" width="10.85546875" style="155" customWidth="1"/>
    <col min="50" max="50" width="30.85546875" style="286" customWidth="1"/>
    <col min="51" max="51" width="80.85546875" style="286" customWidth="1"/>
    <col min="52" max="52" width="10.85546875" style="286"/>
    <col min="53" max="56" width="20.85546875" style="155" customWidth="1"/>
    <col min="57" max="57" width="10.85546875" style="155" customWidth="1"/>
    <col min="58" max="58" width="26.85546875" style="285" customWidth="1"/>
    <col min="59" max="59" width="76.5703125" style="285" customWidth="1"/>
    <col min="60" max="60" width="10.85546875" style="285"/>
    <col min="61" max="62" width="10.85546875" style="168"/>
    <col min="63" max="63" width="13.85546875" style="168" customWidth="1"/>
    <col min="64" max="132" width="10.85546875" style="168"/>
    <col min="133" max="16384" width="10.85546875" style="285"/>
  </cols>
  <sheetData>
    <row r="1" spans="1:132" s="155" customFormat="1">
      <c r="A1" s="236"/>
      <c r="B1" s="236"/>
      <c r="C1" s="236"/>
      <c r="D1" s="236"/>
      <c r="E1" s="236"/>
      <c r="F1" s="236"/>
      <c r="G1" s="236"/>
      <c r="H1" s="236"/>
      <c r="I1" s="236"/>
      <c r="R1" s="237"/>
      <c r="S1" s="237"/>
      <c r="Z1" s="238"/>
      <c r="AA1" s="238"/>
      <c r="AB1" s="239"/>
      <c r="AH1" s="238"/>
      <c r="AI1" s="238"/>
      <c r="AJ1" s="239"/>
      <c r="AP1" s="238"/>
      <c r="AQ1" s="238"/>
      <c r="AR1" s="238"/>
      <c r="AX1" s="238"/>
      <c r="AY1" s="238"/>
      <c r="AZ1" s="238"/>
      <c r="BI1" s="168"/>
      <c r="BJ1" s="168"/>
      <c r="BK1" s="168"/>
      <c r="BL1" s="168"/>
      <c r="BM1" s="168"/>
      <c r="BN1" s="168"/>
      <c r="BO1" s="168"/>
      <c r="BP1" s="168"/>
      <c r="BQ1" s="168"/>
      <c r="BR1" s="168"/>
      <c r="BS1" s="168"/>
      <c r="BT1" s="168"/>
      <c r="BU1" s="168"/>
      <c r="BV1" s="168"/>
      <c r="BW1" s="168"/>
      <c r="BX1" s="168"/>
      <c r="BY1" s="168"/>
      <c r="BZ1" s="168"/>
      <c r="CA1" s="168"/>
      <c r="CB1" s="168"/>
      <c r="CC1" s="168"/>
      <c r="CD1" s="168"/>
      <c r="CE1" s="168"/>
      <c r="CF1" s="168"/>
      <c r="CG1" s="168"/>
      <c r="CH1" s="168"/>
      <c r="CI1" s="168"/>
      <c r="CJ1" s="168"/>
      <c r="CK1" s="168"/>
      <c r="CL1" s="168"/>
      <c r="CM1" s="168"/>
      <c r="CN1" s="168"/>
      <c r="CO1" s="168"/>
      <c r="CP1" s="168"/>
      <c r="CQ1" s="168"/>
      <c r="CR1" s="168"/>
      <c r="CS1" s="168"/>
      <c r="CT1" s="168"/>
      <c r="CU1" s="168"/>
      <c r="CV1" s="168"/>
      <c r="CW1" s="168"/>
      <c r="CX1" s="168"/>
      <c r="CY1" s="168"/>
      <c r="CZ1" s="168"/>
      <c r="DA1" s="168"/>
      <c r="DB1" s="168"/>
      <c r="DC1" s="168"/>
      <c r="DD1" s="168"/>
      <c r="DE1" s="168"/>
      <c r="DF1" s="168"/>
      <c r="DG1" s="168"/>
      <c r="DH1" s="168"/>
      <c r="DI1" s="168"/>
      <c r="DJ1" s="168"/>
      <c r="DK1" s="168"/>
      <c r="DL1" s="168"/>
      <c r="DM1" s="168"/>
      <c r="DN1" s="168"/>
      <c r="DO1" s="168"/>
      <c r="DP1" s="168"/>
      <c r="DQ1" s="168"/>
      <c r="DR1" s="168"/>
      <c r="DS1" s="168"/>
      <c r="DT1" s="168"/>
      <c r="DU1" s="168"/>
      <c r="DV1" s="168"/>
      <c r="DW1" s="168"/>
      <c r="DX1" s="168"/>
      <c r="DY1" s="168"/>
      <c r="DZ1" s="168"/>
      <c r="EA1" s="168"/>
      <c r="EB1" s="168"/>
    </row>
    <row r="2" spans="1:132" s="155" customFormat="1" ht="21">
      <c r="B2" s="1133" t="str">
        <f>'1.0 Planeación'!B1</f>
        <v>PLANEACIÓN Y LIDERAZGO</v>
      </c>
      <c r="C2" s="1133"/>
      <c r="D2" s="1133"/>
      <c r="J2" s="1133" t="str">
        <f>'2.0 Gestión programas'!B1</f>
        <v>GESTIÓN DE PROGRAMAS</v>
      </c>
      <c r="K2" s="1133"/>
      <c r="L2" s="1133"/>
      <c r="M2" s="621"/>
      <c r="N2" s="621"/>
      <c r="O2" s="621"/>
      <c r="P2" s="621"/>
      <c r="Q2" s="621"/>
      <c r="R2" s="1133" t="str">
        <f>'3.0 Procesos'!B1</f>
        <v>PROCESOS INTERNOS</v>
      </c>
      <c r="S2" s="1133"/>
      <c r="T2" s="1133"/>
      <c r="Z2" s="1129" t="str">
        <f>'4.0 Género e inclusión'!B1</f>
        <v>GÉNERO E INCLUSIÓN</v>
      </c>
      <c r="AA2" s="1129"/>
      <c r="AB2" s="1129"/>
      <c r="AH2" s="1129" t="str">
        <f>'5.0 Capital Humano'!B1</f>
        <v>CAPITAL HUMANO</v>
      </c>
      <c r="AI2" s="1129"/>
      <c r="AJ2" s="1129"/>
      <c r="AP2" s="1128" t="str">
        <f>'6.0 Monitoreo y evaluación'!B1</f>
        <v>MONITOREO Y EVALUACIÓN</v>
      </c>
      <c r="AQ2" s="1128"/>
      <c r="AR2" s="1128"/>
      <c r="AX2" s="1128" t="str">
        <f>'7.0 Gestión recursos'!B1</f>
        <v>GESTIÓN DE RECURSOS DE LA ORGANIZACIÓN</v>
      </c>
      <c r="AY2" s="1128"/>
      <c r="AZ2" s="1128"/>
      <c r="BF2" s="1128" t="str">
        <f>'8.0 Comunicación externa'!B1</f>
        <v>COMUNICACIÓN EXTERNA</v>
      </c>
      <c r="BG2" s="1128"/>
      <c r="BH2" s="1128"/>
      <c r="BI2" s="168"/>
      <c r="BJ2" s="168"/>
      <c r="BK2" s="168"/>
      <c r="BL2" s="168"/>
      <c r="BM2" s="168"/>
      <c r="BN2" s="168"/>
      <c r="BO2" s="168"/>
      <c r="BP2" s="168"/>
      <c r="BQ2" s="168"/>
      <c r="BR2" s="168"/>
      <c r="BS2" s="168"/>
      <c r="BT2" s="168"/>
      <c r="BU2" s="168"/>
      <c r="BV2" s="168"/>
      <c r="BW2" s="168"/>
      <c r="BX2" s="168"/>
      <c r="BY2" s="168"/>
      <c r="BZ2" s="168"/>
      <c r="CA2" s="168"/>
      <c r="CB2" s="168"/>
      <c r="CC2" s="168"/>
      <c r="CD2" s="168"/>
      <c r="CE2" s="168"/>
      <c r="CF2" s="168"/>
      <c r="CG2" s="168"/>
      <c r="CH2" s="168"/>
      <c r="CI2" s="168"/>
      <c r="CJ2" s="168"/>
      <c r="CK2" s="168"/>
      <c r="CL2" s="168"/>
      <c r="CM2" s="168"/>
      <c r="CN2" s="168"/>
      <c r="CO2" s="168"/>
      <c r="CP2" s="168"/>
      <c r="CQ2" s="168"/>
      <c r="CR2" s="168"/>
      <c r="CS2" s="168"/>
      <c r="CT2" s="168"/>
      <c r="CU2" s="168"/>
      <c r="CV2" s="168"/>
      <c r="CW2" s="168"/>
      <c r="CX2" s="168"/>
      <c r="CY2" s="168"/>
      <c r="CZ2" s="168"/>
      <c r="DA2" s="168"/>
      <c r="DB2" s="168"/>
      <c r="DC2" s="168"/>
      <c r="DD2" s="168"/>
      <c r="DE2" s="168"/>
      <c r="DF2" s="168"/>
      <c r="DG2" s="168"/>
      <c r="DH2" s="168"/>
      <c r="DI2" s="168"/>
      <c r="DJ2" s="168"/>
      <c r="DK2" s="168"/>
      <c r="DL2" s="168"/>
      <c r="DM2" s="168"/>
      <c r="DN2" s="168"/>
      <c r="DO2" s="168"/>
      <c r="DP2" s="168"/>
      <c r="DQ2" s="168"/>
      <c r="DR2" s="168"/>
      <c r="DS2" s="168"/>
      <c r="DT2" s="168"/>
      <c r="DU2" s="168"/>
      <c r="DV2" s="168"/>
      <c r="DW2" s="168"/>
      <c r="DX2" s="168"/>
      <c r="DY2" s="168"/>
      <c r="DZ2" s="168"/>
      <c r="EA2" s="168"/>
      <c r="EB2" s="168"/>
    </row>
    <row r="3" spans="1:132" s="155" customFormat="1" ht="21">
      <c r="B3" s="240"/>
      <c r="C3" s="240"/>
      <c r="D3" s="240"/>
      <c r="J3" s="240"/>
      <c r="K3" s="240"/>
      <c r="L3" s="240"/>
      <c r="M3" s="240"/>
      <c r="N3" s="240"/>
      <c r="O3" s="240"/>
      <c r="P3" s="240"/>
      <c r="Q3" s="240"/>
      <c r="R3" s="241"/>
      <c r="S3" s="241"/>
      <c r="T3" s="240"/>
      <c r="Z3" s="242"/>
      <c r="AA3" s="242"/>
      <c r="AB3" s="243"/>
      <c r="AH3" s="242"/>
      <c r="AI3" s="242"/>
      <c r="AJ3" s="243"/>
      <c r="AP3" s="242"/>
      <c r="AQ3" s="242"/>
      <c r="AR3" s="242"/>
      <c r="AX3" s="242"/>
      <c r="AY3" s="242"/>
      <c r="AZ3" s="242"/>
      <c r="BF3" s="242"/>
      <c r="BG3" s="242"/>
      <c r="BH3" s="242"/>
      <c r="BI3" s="168"/>
      <c r="BJ3" s="168"/>
      <c r="BK3" s="168"/>
      <c r="BL3" s="168"/>
      <c r="BM3" s="168"/>
      <c r="BN3" s="168"/>
      <c r="BO3" s="168"/>
      <c r="BP3" s="168"/>
      <c r="BQ3" s="168"/>
      <c r="BR3" s="168"/>
      <c r="BS3" s="168"/>
      <c r="BT3" s="168"/>
      <c r="BU3" s="168"/>
      <c r="BV3" s="168"/>
      <c r="BW3" s="168"/>
      <c r="BX3" s="168"/>
      <c r="BY3" s="168"/>
      <c r="BZ3" s="168"/>
      <c r="CA3" s="168"/>
      <c r="CB3" s="168"/>
      <c r="CC3" s="168"/>
      <c r="CD3" s="168"/>
      <c r="CE3" s="168"/>
      <c r="CF3" s="168"/>
      <c r="CG3" s="168"/>
      <c r="CH3" s="168"/>
      <c r="CI3" s="168"/>
      <c r="CJ3" s="168"/>
      <c r="CK3" s="168"/>
      <c r="CL3" s="168"/>
      <c r="CM3" s="168"/>
      <c r="CN3" s="168"/>
      <c r="CO3" s="168"/>
      <c r="CP3" s="168"/>
      <c r="CQ3" s="168"/>
      <c r="CR3" s="168"/>
      <c r="CS3" s="168"/>
      <c r="CT3" s="168"/>
      <c r="CU3" s="168"/>
      <c r="CV3" s="168"/>
      <c r="CW3" s="168"/>
      <c r="CX3" s="168"/>
      <c r="CY3" s="168"/>
      <c r="CZ3" s="168"/>
      <c r="DA3" s="168"/>
      <c r="DB3" s="168"/>
      <c r="DC3" s="168"/>
      <c r="DD3" s="168"/>
      <c r="DE3" s="168"/>
      <c r="DF3" s="168"/>
      <c r="DG3" s="168"/>
      <c r="DH3" s="168"/>
      <c r="DI3" s="168"/>
      <c r="DJ3" s="168"/>
      <c r="DK3" s="168"/>
      <c r="DL3" s="168"/>
      <c r="DM3" s="168"/>
      <c r="DN3" s="168"/>
      <c r="DO3" s="168"/>
      <c r="DP3" s="168"/>
      <c r="DQ3" s="168"/>
      <c r="DR3" s="168"/>
      <c r="DS3" s="168"/>
      <c r="DT3" s="168"/>
      <c r="DU3" s="168"/>
      <c r="DV3" s="168"/>
      <c r="DW3" s="168"/>
      <c r="DX3" s="168"/>
      <c r="DY3" s="168"/>
      <c r="DZ3" s="168"/>
      <c r="EA3" s="168"/>
      <c r="EB3" s="168"/>
    </row>
    <row r="4" spans="1:132" s="155" customFormat="1" ht="21.75" thickBot="1">
      <c r="B4" s="1127" t="str">
        <f>'1.0 Planeación'!B11</f>
        <v>Estrategia y planes operativos</v>
      </c>
      <c r="C4" s="1127"/>
      <c r="D4" s="1127"/>
      <c r="J4" s="1127" t="str">
        <f>'2.0 Gestión programas'!B11</f>
        <v>Vinculación y rendición de cuentas</v>
      </c>
      <c r="K4" s="1127"/>
      <c r="L4" s="1127"/>
      <c r="M4" s="620"/>
      <c r="N4" s="620"/>
      <c r="O4" s="620"/>
      <c r="P4" s="620"/>
      <c r="Q4" s="620"/>
      <c r="R4" s="1127" t="str">
        <f>'3.0 Procesos'!B11</f>
        <v>Procesos fundamentales</v>
      </c>
      <c r="S4" s="1127"/>
      <c r="T4" s="1127"/>
      <c r="Z4" s="1123" t="str">
        <f>'4.0 Género e inclusión'!B11</f>
        <v>Políticas</v>
      </c>
      <c r="AA4" s="1123"/>
      <c r="AB4" s="1123"/>
      <c r="AH4" s="1123" t="str">
        <f>'5.0 Capital Humano'!B11</f>
        <v>Políticas y manuales</v>
      </c>
      <c r="AI4" s="1123"/>
      <c r="AJ4" s="1123"/>
      <c r="AP4" s="1116" t="str">
        <f>'6.0 Monitoreo y evaluación'!B11</f>
        <v>Estrategia de monitoreo y evaluación</v>
      </c>
      <c r="AQ4" s="1116"/>
      <c r="AR4" s="1116"/>
      <c r="AX4" s="1116" t="str">
        <f>'7.0 Gestión recursos'!B11</f>
        <v>Activos físicos y materiales</v>
      </c>
      <c r="AY4" s="1116"/>
      <c r="AZ4" s="1116"/>
      <c r="BF4" s="1116" t="str">
        <f>'8.0 Comunicación externa'!B11</f>
        <v>Planeación</v>
      </c>
      <c r="BG4" s="1116"/>
      <c r="BH4" s="1116"/>
      <c r="BI4" s="168"/>
      <c r="BJ4" s="168"/>
      <c r="BO4" s="168"/>
      <c r="BP4" s="168"/>
      <c r="BQ4" s="168"/>
      <c r="BR4" s="168"/>
      <c r="BS4" s="168"/>
      <c r="BT4" s="168"/>
      <c r="BU4" s="168"/>
      <c r="BV4" s="168"/>
      <c r="BW4" s="168"/>
      <c r="BX4" s="168"/>
      <c r="BY4" s="168"/>
      <c r="BZ4" s="244" t="s">
        <v>3</v>
      </c>
      <c r="CA4" s="168"/>
      <c r="CB4" s="168"/>
      <c r="CC4" s="168"/>
      <c r="CD4" s="168"/>
      <c r="CE4" s="168"/>
      <c r="CF4" s="168"/>
      <c r="CG4" s="168"/>
      <c r="CH4" s="168"/>
      <c r="CI4" s="168"/>
      <c r="CJ4" s="168"/>
      <c r="CK4" s="168"/>
      <c r="CL4" s="168"/>
      <c r="CM4" s="168"/>
      <c r="CN4" s="168"/>
      <c r="CO4" s="168"/>
      <c r="CP4" s="168"/>
      <c r="CQ4" s="168"/>
      <c r="CR4" s="168"/>
      <c r="CS4" s="168"/>
      <c r="CT4" s="168"/>
      <c r="CU4" s="168"/>
      <c r="CV4" s="168"/>
      <c r="CW4" s="168"/>
      <c r="CX4" s="168"/>
      <c r="CY4" s="168"/>
      <c r="CZ4" s="168"/>
      <c r="DA4" s="168"/>
      <c r="DB4" s="168"/>
      <c r="DC4" s="168"/>
      <c r="DD4" s="168"/>
      <c r="DE4" s="168"/>
      <c r="DF4" s="168"/>
      <c r="DG4" s="168"/>
      <c r="DH4" s="168"/>
      <c r="DI4" s="168"/>
      <c r="DJ4" s="168"/>
      <c r="DK4" s="168"/>
      <c r="DL4" s="168"/>
      <c r="DM4" s="168"/>
      <c r="DN4" s="168"/>
      <c r="DO4" s="168"/>
      <c r="DP4" s="168"/>
      <c r="DQ4" s="168"/>
      <c r="DR4" s="168"/>
      <c r="DS4" s="168"/>
      <c r="DT4" s="168"/>
      <c r="DU4" s="168"/>
      <c r="DV4" s="168"/>
      <c r="DW4" s="168"/>
      <c r="DX4" s="168"/>
      <c r="DY4" s="168"/>
      <c r="DZ4" s="168"/>
      <c r="EA4" s="168"/>
      <c r="EB4" s="168"/>
    </row>
    <row r="5" spans="1:132" s="155" customFormat="1" ht="50.1" customHeight="1">
      <c r="B5" s="1120" t="str">
        <f>'1.0 Planeación'!B14</f>
        <v>¿Se cuenta con una misión, visión y valores?</v>
      </c>
      <c r="C5" s="245" t="s">
        <v>223</v>
      </c>
      <c r="D5" s="246">
        <v>0</v>
      </c>
      <c r="J5" s="1120" t="str">
        <f>'2.0 Gestión programas'!B14</f>
        <v>¿Se dan a conocer los resultados de los programas y el manejo de recursos a los financiadores?</v>
      </c>
      <c r="K5" s="247" t="s">
        <v>228</v>
      </c>
      <c r="L5" s="246">
        <v>0</v>
      </c>
      <c r="M5" s="248"/>
      <c r="N5" s="248"/>
      <c r="O5" s="248"/>
      <c r="P5" s="248"/>
      <c r="Q5" s="248"/>
      <c r="R5" s="1120" t="str">
        <f>'3.0 Procesos'!B14</f>
        <v>¿Se han mapeado los procesos organizacionales para identificar los más importantes?</v>
      </c>
      <c r="S5" s="247" t="s">
        <v>1445</v>
      </c>
      <c r="T5" s="246">
        <v>0</v>
      </c>
      <c r="Z5" s="1117" t="str">
        <f>'4.0 Género e inclusión'!B14</f>
        <v>¿El organigrama está diseñado desde una perspectiva de igualdad de género?</v>
      </c>
      <c r="AA5" s="247" t="s">
        <v>228</v>
      </c>
      <c r="AB5" s="246">
        <v>0</v>
      </c>
      <c r="AH5" s="1120" t="str">
        <f>'5.0 Capital Humano'!B14</f>
        <v>¿Se cuenta con un código de conducta o una política específica para señalar el comportamiento contrario a la ética de la organización?</v>
      </c>
      <c r="AI5" s="247" t="s">
        <v>228</v>
      </c>
      <c r="AJ5" s="246">
        <v>0</v>
      </c>
      <c r="AP5" s="1120" t="str">
        <f>'6.0 Monitoreo y evaluación'!B14</f>
        <v>¿Se cuenta con un plan de monitoreo, evaluación y aprendizaje institucional por escrito?</v>
      </c>
      <c r="AQ5" s="245" t="s">
        <v>228</v>
      </c>
      <c r="AR5" s="246">
        <v>0</v>
      </c>
      <c r="AX5" s="1120" t="str">
        <f>'7.0 Gestión recursos'!B14</f>
        <v>¿Existe disponibilidad TICs de acuerdo al incremento del equipo?</v>
      </c>
      <c r="AY5" s="247" t="s">
        <v>228</v>
      </c>
      <c r="AZ5" s="246">
        <v>0</v>
      </c>
      <c r="BF5" s="1120" t="str">
        <f>'8.0 Comunicación externa'!B14</f>
        <v>¿Se cuenta con una estrategia de comunicación escrita y alineada a la planeación estratégica?</v>
      </c>
      <c r="BG5" s="249" t="s">
        <v>228</v>
      </c>
      <c r="BH5" s="246">
        <v>0</v>
      </c>
      <c r="BI5" s="168"/>
      <c r="BJ5" s="168"/>
      <c r="BO5" s="168"/>
      <c r="BP5" s="168"/>
      <c r="BQ5" s="168"/>
      <c r="BR5" s="168"/>
      <c r="BS5" s="168"/>
      <c r="BT5" s="168"/>
      <c r="BU5" s="168"/>
      <c r="BV5" s="168"/>
      <c r="BW5" s="250" t="s">
        <v>228</v>
      </c>
      <c r="BX5" s="244">
        <v>0</v>
      </c>
      <c r="BY5" s="168"/>
      <c r="BZ5" s="251">
        <v>1</v>
      </c>
      <c r="CA5" s="168"/>
      <c r="CB5" s="168"/>
      <c r="CC5" s="168"/>
      <c r="CD5" s="168"/>
      <c r="CE5" s="168"/>
      <c r="CF5" s="168"/>
      <c r="CG5" s="168"/>
      <c r="CH5" s="168"/>
      <c r="CI5" s="168"/>
      <c r="CJ5" s="168"/>
      <c r="CK5" s="168"/>
      <c r="CL5" s="168"/>
      <c r="CM5" s="168"/>
      <c r="CN5" s="168"/>
      <c r="CO5" s="168"/>
      <c r="CP5" s="168"/>
      <c r="CQ5" s="168"/>
      <c r="CR5" s="168"/>
      <c r="CS5" s="168"/>
      <c r="CT5" s="168"/>
      <c r="CU5" s="168"/>
      <c r="CV5" s="168"/>
      <c r="CW5" s="168"/>
      <c r="CX5" s="168"/>
      <c r="CY5" s="168"/>
      <c r="CZ5" s="168"/>
      <c r="DA5" s="168"/>
      <c r="DB5" s="168"/>
      <c r="DC5" s="168"/>
      <c r="DD5" s="168"/>
      <c r="DE5" s="168"/>
      <c r="DF5" s="168"/>
      <c r="DG5" s="168"/>
      <c r="DH5" s="168"/>
      <c r="DI5" s="168"/>
      <c r="DJ5" s="168"/>
      <c r="DK5" s="168"/>
      <c r="DL5" s="168"/>
      <c r="DM5" s="168"/>
      <c r="DN5" s="168"/>
      <c r="DO5" s="168"/>
      <c r="DP5" s="168"/>
      <c r="DQ5" s="168"/>
      <c r="DR5" s="168"/>
      <c r="DS5" s="168"/>
      <c r="DT5" s="168"/>
      <c r="DU5" s="168"/>
      <c r="DV5" s="168"/>
      <c r="DW5" s="168"/>
      <c r="DX5" s="168"/>
      <c r="DY5" s="168"/>
      <c r="DZ5" s="168"/>
      <c r="EA5" s="168"/>
      <c r="EB5" s="168"/>
    </row>
    <row r="6" spans="1:132" s="155" customFormat="1" ht="50.1" customHeight="1">
      <c r="B6" s="1121"/>
      <c r="C6" s="252" t="s">
        <v>627</v>
      </c>
      <c r="D6" s="253">
        <v>0.25</v>
      </c>
      <c r="J6" s="1121"/>
      <c r="K6" s="254" t="s">
        <v>1438</v>
      </c>
      <c r="L6" s="253">
        <v>0.25</v>
      </c>
      <c r="M6" s="248"/>
      <c r="N6" s="248"/>
      <c r="O6" s="248"/>
      <c r="P6" s="248"/>
      <c r="Q6" s="248"/>
      <c r="R6" s="1121"/>
      <c r="S6" s="254" t="s">
        <v>629</v>
      </c>
      <c r="T6" s="253">
        <v>0.25</v>
      </c>
      <c r="Z6" s="1118"/>
      <c r="AA6" s="254" t="s">
        <v>630</v>
      </c>
      <c r="AB6" s="253">
        <v>0.25</v>
      </c>
      <c r="AH6" s="1121"/>
      <c r="AI6" s="254" t="s">
        <v>631</v>
      </c>
      <c r="AJ6" s="253">
        <v>0.25</v>
      </c>
      <c r="AP6" s="1121"/>
      <c r="AQ6" s="252" t="s">
        <v>632</v>
      </c>
      <c r="AR6" s="253">
        <v>0.25</v>
      </c>
      <c r="AX6" s="1121"/>
      <c r="AY6" s="254" t="s">
        <v>1453</v>
      </c>
      <c r="AZ6" s="253">
        <v>0.25</v>
      </c>
      <c r="BF6" s="1121"/>
      <c r="BG6" s="250" t="s">
        <v>634</v>
      </c>
      <c r="BH6" s="253">
        <v>0.25</v>
      </c>
      <c r="BI6" s="168"/>
      <c r="BJ6" s="168"/>
      <c r="BO6" s="168"/>
      <c r="BP6" s="168"/>
      <c r="BQ6" s="168"/>
      <c r="BR6" s="168"/>
      <c r="BS6" s="168"/>
      <c r="BT6" s="168"/>
      <c r="BU6" s="168"/>
      <c r="BV6" s="168"/>
      <c r="BW6" s="250" t="s">
        <v>635</v>
      </c>
      <c r="BX6" s="244">
        <v>1</v>
      </c>
      <c r="BY6" s="168"/>
      <c r="BZ6" s="251">
        <v>2</v>
      </c>
      <c r="CA6" s="168"/>
      <c r="CB6" s="168"/>
      <c r="CC6" s="168"/>
      <c r="CD6" s="168"/>
      <c r="CE6" s="168"/>
      <c r="CF6" s="168"/>
      <c r="CG6" s="168"/>
      <c r="CH6" s="168"/>
      <c r="CI6" s="168"/>
      <c r="CJ6" s="168"/>
      <c r="CK6" s="168"/>
      <c r="CL6" s="168"/>
      <c r="CM6" s="168"/>
      <c r="CN6" s="168"/>
      <c r="CO6" s="168"/>
      <c r="CP6" s="168"/>
      <c r="CQ6" s="168"/>
      <c r="CR6" s="168"/>
      <c r="CS6" s="168"/>
      <c r="CT6" s="168"/>
      <c r="CU6" s="168"/>
      <c r="CV6" s="168"/>
      <c r="CW6" s="168"/>
      <c r="CX6" s="168"/>
      <c r="CY6" s="168"/>
      <c r="CZ6" s="168"/>
      <c r="DA6" s="168"/>
      <c r="DB6" s="168"/>
      <c r="DC6" s="168"/>
      <c r="DD6" s="168"/>
      <c r="DE6" s="168"/>
      <c r="DF6" s="168"/>
      <c r="DG6" s="168"/>
      <c r="DH6" s="168"/>
      <c r="DI6" s="168"/>
      <c r="DJ6" s="168"/>
      <c r="DK6" s="168"/>
      <c r="DL6" s="168"/>
      <c r="DM6" s="168"/>
      <c r="DN6" s="168"/>
      <c r="DO6" s="168"/>
      <c r="DP6" s="168"/>
      <c r="DQ6" s="168"/>
      <c r="DR6" s="168"/>
      <c r="DS6" s="168"/>
      <c r="DT6" s="168"/>
      <c r="DU6" s="168"/>
      <c r="DV6" s="168"/>
      <c r="DW6" s="168"/>
      <c r="DX6" s="168"/>
      <c r="DY6" s="168"/>
      <c r="DZ6" s="168"/>
      <c r="EA6" s="168"/>
      <c r="EB6" s="168"/>
    </row>
    <row r="7" spans="1:132" s="155" customFormat="1" ht="50.1" customHeight="1">
      <c r="B7" s="1121"/>
      <c r="C7" s="252" t="s">
        <v>636</v>
      </c>
      <c r="D7" s="255">
        <v>0.5</v>
      </c>
      <c r="J7" s="1121"/>
      <c r="K7" s="254" t="s">
        <v>637</v>
      </c>
      <c r="L7" s="255">
        <v>0.5</v>
      </c>
      <c r="M7" s="256"/>
      <c r="N7" s="256"/>
      <c r="O7" s="256"/>
      <c r="P7" s="256"/>
      <c r="Q7" s="256"/>
      <c r="R7" s="1121"/>
      <c r="S7" s="254" t="s">
        <v>638</v>
      </c>
      <c r="T7" s="255">
        <v>0.5</v>
      </c>
      <c r="Z7" s="1118"/>
      <c r="AA7" s="254" t="s">
        <v>639</v>
      </c>
      <c r="AB7" s="255">
        <v>0.5</v>
      </c>
      <c r="AH7" s="1121"/>
      <c r="AI7" s="254" t="s">
        <v>640</v>
      </c>
      <c r="AJ7" s="255">
        <v>0.5</v>
      </c>
      <c r="AP7" s="1121"/>
      <c r="AQ7" s="252" t="s">
        <v>641</v>
      </c>
      <c r="AR7" s="255">
        <v>0.5</v>
      </c>
      <c r="AX7" s="1121"/>
      <c r="AY7" s="254" t="s">
        <v>642</v>
      </c>
      <c r="AZ7" s="255">
        <v>0.5</v>
      </c>
      <c r="BF7" s="1121"/>
      <c r="BG7" s="250" t="s">
        <v>643</v>
      </c>
      <c r="BH7" s="255">
        <v>0.5</v>
      </c>
      <c r="BI7" s="168"/>
      <c r="BJ7" s="168"/>
      <c r="BO7" s="168"/>
      <c r="BP7" s="168"/>
      <c r="BQ7" s="168"/>
      <c r="BR7" s="168"/>
      <c r="BS7" s="168"/>
      <c r="BT7" s="168"/>
      <c r="BU7" s="168"/>
      <c r="BV7" s="168"/>
      <c r="BW7" s="250" t="s">
        <v>644</v>
      </c>
      <c r="BX7" s="244">
        <v>2</v>
      </c>
      <c r="BY7" s="168"/>
      <c r="BZ7" s="251">
        <v>3</v>
      </c>
      <c r="CA7" s="168"/>
      <c r="CB7" s="168"/>
      <c r="CC7" s="168"/>
      <c r="CD7" s="168"/>
      <c r="CE7" s="168"/>
      <c r="CF7" s="168"/>
      <c r="CG7" s="168"/>
      <c r="CH7" s="168"/>
      <c r="CI7" s="168"/>
      <c r="CJ7" s="168"/>
      <c r="CK7" s="168"/>
      <c r="CL7" s="168"/>
      <c r="CM7" s="168"/>
      <c r="CN7" s="168"/>
      <c r="CO7" s="168"/>
      <c r="CP7" s="168"/>
      <c r="CQ7" s="168"/>
      <c r="CR7" s="168"/>
      <c r="CS7" s="168"/>
      <c r="CT7" s="168"/>
      <c r="CU7" s="168"/>
      <c r="CV7" s="168"/>
      <c r="CW7" s="168"/>
      <c r="CX7" s="168"/>
      <c r="CY7" s="168"/>
      <c r="CZ7" s="168"/>
      <c r="DA7" s="168"/>
      <c r="DB7" s="168"/>
      <c r="DC7" s="168"/>
      <c r="DD7" s="168"/>
      <c r="DE7" s="168"/>
      <c r="DF7" s="168"/>
      <c r="DG7" s="168"/>
      <c r="DH7" s="168"/>
      <c r="DI7" s="168"/>
      <c r="DJ7" s="168"/>
      <c r="DK7" s="168"/>
      <c r="DL7" s="168"/>
      <c r="DM7" s="168"/>
      <c r="DN7" s="168"/>
      <c r="DO7" s="168"/>
      <c r="DP7" s="168"/>
      <c r="DQ7" s="168"/>
      <c r="DR7" s="168"/>
      <c r="DS7" s="168"/>
      <c r="DT7" s="168"/>
      <c r="DU7" s="168"/>
      <c r="DV7" s="168"/>
      <c r="DW7" s="168"/>
      <c r="DX7" s="168"/>
      <c r="DY7" s="168"/>
      <c r="DZ7" s="168"/>
      <c r="EA7" s="168"/>
      <c r="EB7" s="168"/>
    </row>
    <row r="8" spans="1:132" s="155" customFormat="1" ht="50.1" customHeight="1">
      <c r="B8" s="1121"/>
      <c r="C8" s="252" t="s">
        <v>645</v>
      </c>
      <c r="D8" s="257">
        <v>0.75</v>
      </c>
      <c r="J8" s="1121"/>
      <c r="K8" s="254" t="s">
        <v>646</v>
      </c>
      <c r="L8" s="257">
        <v>0.75</v>
      </c>
      <c r="M8" s="248"/>
      <c r="N8" s="248"/>
      <c r="O8" s="248"/>
      <c r="P8" s="248"/>
      <c r="R8" s="1121"/>
      <c r="S8" s="254" t="s">
        <v>647</v>
      </c>
      <c r="T8" s="257">
        <v>0.75</v>
      </c>
      <c r="Z8" s="1118"/>
      <c r="AA8" s="254" t="s">
        <v>648</v>
      </c>
      <c r="AB8" s="257">
        <v>0.75</v>
      </c>
      <c r="AH8" s="1121"/>
      <c r="AI8" s="254" t="s">
        <v>649</v>
      </c>
      <c r="AJ8" s="257">
        <v>0.75</v>
      </c>
      <c r="AP8" s="1121"/>
      <c r="AQ8" s="252" t="s">
        <v>650</v>
      </c>
      <c r="AR8" s="257">
        <v>0.75</v>
      </c>
      <c r="AX8" s="1121"/>
      <c r="AY8" s="254" t="s">
        <v>651</v>
      </c>
      <c r="AZ8" s="257">
        <v>0.75</v>
      </c>
      <c r="BF8" s="1121"/>
      <c r="BG8" s="250" t="s">
        <v>652</v>
      </c>
      <c r="BH8" s="257">
        <v>0.75</v>
      </c>
      <c r="BI8" s="168"/>
      <c r="BJ8" s="168"/>
      <c r="BO8" s="168"/>
      <c r="BP8" s="168"/>
      <c r="BQ8" s="168"/>
      <c r="BR8" s="168"/>
      <c r="BS8" s="168"/>
      <c r="BT8" s="168"/>
      <c r="BU8" s="168"/>
      <c r="BV8" s="168"/>
      <c r="BW8" s="168"/>
      <c r="BX8" s="168"/>
      <c r="BY8" s="168"/>
      <c r="BZ8" s="251">
        <v>4</v>
      </c>
      <c r="CA8" s="168"/>
      <c r="CB8" s="168"/>
      <c r="CC8" s="168"/>
      <c r="CD8" s="168"/>
      <c r="CE8" s="168"/>
      <c r="CF8" s="168"/>
      <c r="CG8" s="168"/>
      <c r="CH8" s="168"/>
      <c r="CI8" s="168"/>
      <c r="CJ8" s="168"/>
      <c r="CK8" s="168"/>
      <c r="CL8" s="168"/>
      <c r="CM8" s="168"/>
      <c r="CN8" s="168"/>
      <c r="CO8" s="168"/>
      <c r="CP8" s="168"/>
      <c r="CQ8" s="168"/>
      <c r="CR8" s="168"/>
      <c r="CS8" s="168"/>
      <c r="CT8" s="168"/>
      <c r="CU8" s="168"/>
      <c r="CV8" s="168"/>
      <c r="CW8" s="168"/>
      <c r="CX8" s="168"/>
      <c r="CY8" s="168"/>
      <c r="CZ8" s="168"/>
      <c r="DA8" s="168"/>
      <c r="DB8" s="168"/>
      <c r="DC8" s="168"/>
      <c r="DD8" s="168"/>
      <c r="DE8" s="168"/>
      <c r="DF8" s="168"/>
      <c r="DG8" s="168"/>
      <c r="DH8" s="168"/>
      <c r="DI8" s="168"/>
      <c r="DJ8" s="168"/>
      <c r="DK8" s="168"/>
      <c r="DL8" s="168"/>
      <c r="DM8" s="168"/>
      <c r="DN8" s="168"/>
      <c r="DO8" s="168"/>
      <c r="DP8" s="168"/>
      <c r="DQ8" s="168"/>
      <c r="DR8" s="168"/>
      <c r="DS8" s="168"/>
      <c r="DT8" s="168"/>
      <c r="DU8" s="168"/>
      <c r="DV8" s="168"/>
      <c r="DW8" s="168"/>
      <c r="DX8" s="168"/>
      <c r="DY8" s="168"/>
      <c r="DZ8" s="168"/>
      <c r="EA8" s="168"/>
      <c r="EB8" s="168"/>
    </row>
    <row r="9" spans="1:132" s="155" customFormat="1" ht="50.1" customHeight="1" thickBot="1">
      <c r="B9" s="1122"/>
      <c r="C9" s="258" t="s">
        <v>653</v>
      </c>
      <c r="D9" s="259">
        <v>1</v>
      </c>
      <c r="J9" s="1122"/>
      <c r="K9" s="260" t="s">
        <v>654</v>
      </c>
      <c r="L9" s="259">
        <v>1</v>
      </c>
      <c r="M9" s="248"/>
      <c r="N9" s="248"/>
      <c r="O9" s="248"/>
      <c r="P9" s="248"/>
      <c r="R9" s="1122"/>
      <c r="S9" s="260" t="s">
        <v>655</v>
      </c>
      <c r="T9" s="259">
        <v>1</v>
      </c>
      <c r="Z9" s="1119"/>
      <c r="AA9" s="260" t="s">
        <v>656</v>
      </c>
      <c r="AB9" s="259">
        <v>1</v>
      </c>
      <c r="AH9" s="1122"/>
      <c r="AI9" s="260" t="s">
        <v>657</v>
      </c>
      <c r="AJ9" s="259">
        <v>1</v>
      </c>
      <c r="AP9" s="1122"/>
      <c r="AQ9" s="258" t="s">
        <v>658</v>
      </c>
      <c r="AR9" s="259">
        <v>1</v>
      </c>
      <c r="AX9" s="1122"/>
      <c r="AY9" s="260" t="s">
        <v>659</v>
      </c>
      <c r="AZ9" s="259">
        <v>1</v>
      </c>
      <c r="BF9" s="1122"/>
      <c r="BG9" s="261" t="s">
        <v>1460</v>
      </c>
      <c r="BH9" s="259">
        <v>1</v>
      </c>
      <c r="BI9" s="168"/>
      <c r="BJ9" s="168"/>
      <c r="BK9" s="168"/>
      <c r="BL9" s="168"/>
      <c r="BM9" s="168"/>
      <c r="BN9" s="168"/>
      <c r="BO9" s="168"/>
      <c r="BP9" s="168"/>
      <c r="BQ9" s="168"/>
      <c r="BR9" s="168"/>
      <c r="BS9" s="168"/>
      <c r="BT9" s="168"/>
      <c r="BU9" s="168"/>
      <c r="BV9" s="168"/>
      <c r="BW9" s="168"/>
      <c r="BX9" s="168"/>
      <c r="BY9" s="168"/>
      <c r="BZ9" s="168"/>
      <c r="CA9" s="168"/>
      <c r="CB9" s="168"/>
      <c r="CC9" s="168"/>
      <c r="CD9" s="168"/>
      <c r="CE9" s="168"/>
      <c r="CF9" s="168"/>
      <c r="CG9" s="168"/>
      <c r="CH9" s="168"/>
      <c r="CI9" s="168"/>
      <c r="CJ9" s="168"/>
      <c r="CK9" s="168"/>
      <c r="CL9" s="168"/>
      <c r="CM9" s="168"/>
      <c r="CN9" s="168"/>
      <c r="CO9" s="168"/>
      <c r="CP9" s="168"/>
      <c r="CQ9" s="168"/>
      <c r="CR9" s="168"/>
      <c r="CS9" s="168"/>
      <c r="CT9" s="168"/>
      <c r="CU9" s="168"/>
      <c r="CV9" s="168"/>
      <c r="CW9" s="168"/>
      <c r="CX9" s="168"/>
      <c r="CY9" s="168"/>
      <c r="CZ9" s="168"/>
      <c r="DA9" s="168"/>
      <c r="DB9" s="168"/>
      <c r="DC9" s="168"/>
      <c r="DD9" s="168"/>
      <c r="DE9" s="168"/>
      <c r="DF9" s="168"/>
      <c r="DG9" s="168"/>
      <c r="DH9" s="168"/>
      <c r="DI9" s="168"/>
      <c r="DJ9" s="168"/>
      <c r="DK9" s="168"/>
      <c r="DL9" s="168"/>
      <c r="DM9" s="168"/>
      <c r="DN9" s="168"/>
      <c r="DO9" s="168"/>
      <c r="DP9" s="168"/>
      <c r="DQ9" s="168"/>
      <c r="DR9" s="168"/>
      <c r="DS9" s="168"/>
      <c r="DT9" s="168"/>
      <c r="DU9" s="168"/>
      <c r="DV9" s="168"/>
      <c r="DW9" s="168"/>
      <c r="DX9" s="168"/>
      <c r="DY9" s="168"/>
      <c r="DZ9" s="168"/>
      <c r="EA9" s="168"/>
      <c r="EB9" s="168"/>
    </row>
    <row r="10" spans="1:132" s="155" customFormat="1" ht="50.1" customHeight="1">
      <c r="Z10" s="239"/>
      <c r="AA10" s="239"/>
      <c r="AB10" s="239"/>
      <c r="AH10" s="238"/>
      <c r="AI10" s="238"/>
      <c r="AJ10" s="239"/>
      <c r="AP10" s="238"/>
      <c r="AQ10" s="238"/>
      <c r="AR10" s="238"/>
      <c r="AX10" s="238"/>
      <c r="AY10" s="238"/>
      <c r="AZ10" s="238"/>
      <c r="BF10" s="238"/>
      <c r="BG10" s="238"/>
      <c r="BH10" s="238"/>
      <c r="BI10" s="168"/>
      <c r="BJ10" s="168"/>
      <c r="BK10" s="168"/>
      <c r="BL10" s="168"/>
      <c r="BM10" s="168"/>
      <c r="BN10" s="168"/>
      <c r="BO10" s="168"/>
      <c r="BP10" s="168"/>
      <c r="BQ10" s="168"/>
      <c r="BR10" s="168"/>
      <c r="BS10" s="168"/>
      <c r="BT10" s="168"/>
      <c r="BU10" s="168"/>
      <c r="BV10" s="168"/>
      <c r="BW10" s="168"/>
      <c r="BX10" s="168"/>
      <c r="BY10" s="168"/>
      <c r="BZ10" s="168"/>
      <c r="CA10" s="168"/>
      <c r="CB10" s="168"/>
      <c r="CC10" s="168"/>
      <c r="CD10" s="168"/>
      <c r="CE10" s="168"/>
      <c r="CF10" s="168"/>
      <c r="CG10" s="168"/>
      <c r="CH10" s="168"/>
      <c r="CI10" s="168"/>
      <c r="CJ10" s="168"/>
      <c r="CK10" s="168"/>
      <c r="CL10" s="168"/>
      <c r="CM10" s="168"/>
      <c r="CN10" s="168"/>
      <c r="CO10" s="168"/>
      <c r="CP10" s="168"/>
      <c r="CQ10" s="168"/>
      <c r="CR10" s="168"/>
      <c r="CS10" s="168"/>
      <c r="CT10" s="168"/>
      <c r="CU10" s="168"/>
      <c r="CV10" s="168"/>
      <c r="CW10" s="168"/>
      <c r="CX10" s="168"/>
      <c r="CY10" s="168"/>
      <c r="CZ10" s="168"/>
      <c r="DA10" s="168"/>
      <c r="DB10" s="168"/>
      <c r="DC10" s="168"/>
      <c r="DD10" s="168"/>
      <c r="DE10" s="168"/>
      <c r="DF10" s="168"/>
      <c r="DG10" s="168"/>
      <c r="DH10" s="168"/>
      <c r="DI10" s="168"/>
      <c r="DJ10" s="168"/>
      <c r="DK10" s="168"/>
      <c r="DL10" s="168"/>
      <c r="DM10" s="168"/>
      <c r="DN10" s="168"/>
      <c r="DO10" s="168"/>
      <c r="DP10" s="168"/>
      <c r="DQ10" s="168"/>
      <c r="DR10" s="168"/>
      <c r="DS10" s="168"/>
      <c r="DT10" s="168"/>
      <c r="DU10" s="168"/>
      <c r="DV10" s="168"/>
      <c r="DW10" s="168"/>
      <c r="DX10" s="168"/>
      <c r="DY10" s="168"/>
      <c r="DZ10" s="168"/>
      <c r="EA10" s="168"/>
      <c r="EB10" s="168"/>
    </row>
    <row r="11" spans="1:132" s="155" customFormat="1" ht="50.1" customHeight="1">
      <c r="Z11" s="239"/>
      <c r="AA11" s="239"/>
      <c r="AB11" s="239"/>
      <c r="AH11" s="238"/>
      <c r="AI11" s="238"/>
      <c r="AJ11" s="239"/>
      <c r="AP11" s="238"/>
      <c r="AQ11" s="238"/>
      <c r="AR11" s="238"/>
      <c r="AX11" s="238"/>
      <c r="AY11" s="238"/>
      <c r="AZ11" s="238"/>
      <c r="BF11" s="238"/>
      <c r="BG11" s="238"/>
      <c r="BH11" s="238"/>
      <c r="BI11" s="168"/>
      <c r="BJ11" s="168"/>
      <c r="BK11" s="168"/>
      <c r="BL11" s="168"/>
      <c r="BM11" s="168"/>
      <c r="BN11" s="168"/>
      <c r="BO11" s="168"/>
      <c r="BP11" s="168"/>
      <c r="BQ11" s="168"/>
      <c r="BR11" s="168"/>
      <c r="BS11" s="168"/>
      <c r="BT11" s="168"/>
      <c r="BU11" s="168"/>
      <c r="BV11" s="168"/>
      <c r="BW11" s="168"/>
      <c r="BX11" s="168"/>
      <c r="BY11" s="168"/>
      <c r="BZ11" s="168"/>
      <c r="CA11" s="168"/>
      <c r="CB11" s="168"/>
      <c r="CC11" s="168"/>
      <c r="CD11" s="168"/>
      <c r="CE11" s="168"/>
      <c r="CF11" s="168"/>
      <c r="CG11" s="168"/>
      <c r="CH11" s="168"/>
      <c r="CI11" s="168"/>
      <c r="CJ11" s="168"/>
      <c r="CK11" s="168"/>
      <c r="CL11" s="168"/>
      <c r="CM11" s="168"/>
      <c r="CN11" s="168"/>
      <c r="CO11" s="168"/>
      <c r="CP11" s="168"/>
      <c r="CQ11" s="168"/>
      <c r="CR11" s="168"/>
      <c r="CS11" s="168"/>
      <c r="CT11" s="168"/>
      <c r="CU11" s="168"/>
      <c r="CV11" s="168"/>
      <c r="CW11" s="168"/>
      <c r="CX11" s="168"/>
      <c r="CY11" s="168"/>
      <c r="CZ11" s="168"/>
      <c r="DA11" s="168"/>
      <c r="DB11" s="168"/>
      <c r="DC11" s="168"/>
      <c r="DD11" s="168"/>
      <c r="DE11" s="168"/>
      <c r="DF11" s="168"/>
      <c r="DG11" s="168"/>
      <c r="DH11" s="168"/>
      <c r="DI11" s="168"/>
      <c r="DJ11" s="168"/>
      <c r="DK11" s="168"/>
      <c r="DL11" s="168"/>
      <c r="DM11" s="168"/>
      <c r="DN11" s="168"/>
      <c r="DO11" s="168"/>
      <c r="DP11" s="168"/>
      <c r="DQ11" s="168"/>
      <c r="DR11" s="168"/>
      <c r="DS11" s="168"/>
      <c r="DT11" s="168"/>
      <c r="DU11" s="168"/>
      <c r="DV11" s="168"/>
      <c r="DW11" s="168"/>
      <c r="DX11" s="168"/>
      <c r="DY11" s="168"/>
      <c r="DZ11" s="168"/>
      <c r="EA11" s="168"/>
      <c r="EB11" s="168"/>
    </row>
    <row r="12" spans="1:132" s="155" customFormat="1" ht="50.1" customHeight="1">
      <c r="Z12" s="239"/>
      <c r="AA12" s="239"/>
      <c r="AB12" s="239"/>
      <c r="AH12" s="238"/>
      <c r="AI12" s="238"/>
      <c r="AJ12" s="239"/>
      <c r="AP12" s="238"/>
      <c r="AQ12" s="238"/>
      <c r="AR12" s="238"/>
      <c r="AX12" s="238"/>
      <c r="AY12" s="238"/>
      <c r="AZ12" s="238"/>
      <c r="BF12" s="238"/>
      <c r="BG12" s="238"/>
      <c r="BH12" s="238"/>
      <c r="BI12" s="168"/>
      <c r="BJ12" s="168"/>
      <c r="BK12" s="168"/>
      <c r="BL12" s="168"/>
      <c r="BM12" s="168"/>
      <c r="BN12" s="168"/>
      <c r="BO12" s="168"/>
      <c r="BP12" s="168"/>
      <c r="BQ12" s="168"/>
      <c r="BR12" s="168"/>
      <c r="BS12" s="168"/>
      <c r="BT12" s="168"/>
      <c r="BU12" s="168"/>
      <c r="BV12" s="168"/>
      <c r="BW12" s="168"/>
      <c r="BX12" s="168"/>
      <c r="BY12" s="168"/>
      <c r="BZ12" s="168"/>
      <c r="CA12" s="168"/>
      <c r="CB12" s="168"/>
      <c r="CC12" s="168"/>
      <c r="CD12" s="168"/>
      <c r="CE12" s="168"/>
      <c r="CF12" s="168"/>
      <c r="CG12" s="168"/>
      <c r="CH12" s="168"/>
      <c r="CI12" s="168"/>
      <c r="CJ12" s="168"/>
      <c r="CK12" s="168"/>
      <c r="CL12" s="168"/>
      <c r="CM12" s="168"/>
      <c r="CN12" s="168"/>
      <c r="CO12" s="168"/>
      <c r="CP12" s="168"/>
      <c r="CQ12" s="168"/>
      <c r="CR12" s="168"/>
      <c r="CS12" s="168"/>
      <c r="CT12" s="168"/>
      <c r="CU12" s="168"/>
      <c r="CV12" s="168"/>
      <c r="CW12" s="168"/>
      <c r="CX12" s="168"/>
      <c r="CY12" s="168"/>
      <c r="CZ12" s="168"/>
      <c r="DA12" s="168"/>
      <c r="DB12" s="168"/>
      <c r="DC12" s="168"/>
      <c r="DD12" s="168"/>
      <c r="DE12" s="168"/>
      <c r="DF12" s="168"/>
      <c r="DG12" s="168"/>
      <c r="DH12" s="168"/>
      <c r="DI12" s="168"/>
      <c r="DJ12" s="168"/>
      <c r="DK12" s="168"/>
      <c r="DL12" s="168"/>
      <c r="DM12" s="168"/>
      <c r="DN12" s="168"/>
      <c r="DO12" s="168"/>
      <c r="DP12" s="168"/>
      <c r="DQ12" s="168"/>
      <c r="DR12" s="168"/>
      <c r="DS12" s="168"/>
      <c r="DT12" s="168"/>
      <c r="DU12" s="168"/>
      <c r="DV12" s="168"/>
      <c r="DW12" s="168"/>
      <c r="DX12" s="168"/>
      <c r="DY12" s="168"/>
      <c r="DZ12" s="168"/>
      <c r="EA12" s="168"/>
      <c r="EB12" s="168"/>
    </row>
    <row r="13" spans="1:132" s="155" customFormat="1" ht="50.1" customHeight="1">
      <c r="Z13" s="239"/>
      <c r="AA13" s="239"/>
      <c r="AB13" s="239"/>
      <c r="AH13" s="238"/>
      <c r="AI13" s="238"/>
      <c r="AJ13" s="239"/>
      <c r="AP13" s="238"/>
      <c r="AQ13" s="238"/>
      <c r="AR13" s="238"/>
      <c r="AX13" s="238"/>
      <c r="AY13" s="238"/>
      <c r="AZ13" s="238"/>
      <c r="BF13" s="238"/>
      <c r="BG13" s="238"/>
      <c r="BH13" s="238"/>
      <c r="BI13" s="168"/>
      <c r="BJ13" s="168"/>
      <c r="BK13" s="168"/>
      <c r="BL13" s="168"/>
      <c r="BM13" s="168"/>
      <c r="BN13" s="168"/>
      <c r="BO13" s="168"/>
      <c r="BP13" s="168"/>
      <c r="BQ13" s="168"/>
      <c r="BR13" s="168"/>
      <c r="BS13" s="168"/>
      <c r="BT13" s="168"/>
      <c r="BU13" s="168"/>
      <c r="BV13" s="168"/>
      <c r="BW13" s="168"/>
      <c r="BX13" s="168"/>
      <c r="BY13" s="168"/>
      <c r="BZ13" s="168"/>
      <c r="CA13" s="168"/>
      <c r="CB13" s="168"/>
      <c r="CC13" s="168"/>
      <c r="CD13" s="168"/>
      <c r="CE13" s="168"/>
      <c r="CF13" s="168"/>
      <c r="CG13" s="168"/>
      <c r="CH13" s="168"/>
      <c r="CI13" s="168"/>
      <c r="CJ13" s="168"/>
      <c r="CK13" s="168"/>
      <c r="CL13" s="168"/>
      <c r="CM13" s="168"/>
      <c r="CN13" s="168"/>
      <c r="CO13" s="168"/>
      <c r="CP13" s="168"/>
      <c r="CQ13" s="168"/>
      <c r="CR13" s="168"/>
      <c r="CS13" s="168"/>
      <c r="CT13" s="168"/>
      <c r="CU13" s="168"/>
      <c r="CV13" s="168"/>
      <c r="CW13" s="168"/>
      <c r="CX13" s="168"/>
      <c r="CY13" s="168"/>
      <c r="CZ13" s="168"/>
      <c r="DA13" s="168"/>
      <c r="DB13" s="168"/>
      <c r="DC13" s="168"/>
      <c r="DD13" s="168"/>
      <c r="DE13" s="168"/>
      <c r="DF13" s="168"/>
      <c r="DG13" s="168"/>
      <c r="DH13" s="168"/>
      <c r="DI13" s="168"/>
      <c r="DJ13" s="168"/>
      <c r="DK13" s="168"/>
      <c r="DL13" s="168"/>
      <c r="DM13" s="168"/>
      <c r="DN13" s="168"/>
      <c r="DO13" s="168"/>
      <c r="DP13" s="168"/>
      <c r="DQ13" s="168"/>
      <c r="DR13" s="168"/>
      <c r="DS13" s="168"/>
      <c r="DT13" s="168"/>
      <c r="DU13" s="168"/>
      <c r="DV13" s="168"/>
      <c r="DW13" s="168"/>
      <c r="DX13" s="168"/>
      <c r="DY13" s="168"/>
      <c r="DZ13" s="168"/>
      <c r="EA13" s="168"/>
      <c r="EB13" s="168"/>
    </row>
    <row r="14" spans="1:132" s="155" customFormat="1" ht="50.1" customHeight="1" thickBot="1">
      <c r="B14" s="1127" t="str">
        <f>$B$4</f>
        <v>Estrategia y planes operativos</v>
      </c>
      <c r="C14" s="1127"/>
      <c r="D14" s="1127"/>
      <c r="J14" s="1127" t="str">
        <f>$J$4</f>
        <v>Vinculación y rendición de cuentas</v>
      </c>
      <c r="K14" s="1127"/>
      <c r="L14" s="1127"/>
      <c r="M14" s="620"/>
      <c r="N14" s="620"/>
      <c r="O14" s="620"/>
      <c r="P14" s="620"/>
      <c r="Q14" s="620"/>
      <c r="R14" s="1127" t="str">
        <f>$R$4</f>
        <v>Procesos fundamentales</v>
      </c>
      <c r="S14" s="1127"/>
      <c r="T14" s="1127"/>
      <c r="Z14" s="1123" t="str">
        <f>$Z$4</f>
        <v>Políticas</v>
      </c>
      <c r="AA14" s="1123"/>
      <c r="AB14" s="1123"/>
      <c r="AH14" s="1123" t="str">
        <f>$AH$4</f>
        <v>Políticas y manuales</v>
      </c>
      <c r="AI14" s="1123"/>
      <c r="AJ14" s="1123"/>
      <c r="AP14" s="1116" t="str">
        <f>$AP$4</f>
        <v>Estrategia de monitoreo y evaluación</v>
      </c>
      <c r="AQ14" s="1116"/>
      <c r="AR14" s="1116"/>
      <c r="AX14" s="1116" t="str">
        <f>$AX$4</f>
        <v>Activos físicos y materiales</v>
      </c>
      <c r="AY14" s="1116"/>
      <c r="AZ14" s="1116"/>
      <c r="BF14" s="1116" t="str">
        <f>$BF$4</f>
        <v>Planeación</v>
      </c>
      <c r="BG14" s="1116"/>
      <c r="BH14" s="1116"/>
      <c r="BI14" s="168"/>
      <c r="BJ14" s="168"/>
      <c r="BK14" s="168"/>
      <c r="BL14" s="168"/>
      <c r="BM14" s="168"/>
      <c r="BN14" s="168"/>
      <c r="BO14" s="168"/>
      <c r="BP14" s="168"/>
      <c r="BQ14" s="168"/>
      <c r="BR14" s="168"/>
      <c r="BS14" s="168"/>
      <c r="BT14" s="168"/>
      <c r="BU14" s="168"/>
      <c r="BV14" s="168"/>
      <c r="BW14" s="168"/>
      <c r="BX14" s="168"/>
      <c r="BY14" s="168"/>
      <c r="BZ14" s="168"/>
      <c r="CA14" s="168"/>
      <c r="CB14" s="168"/>
      <c r="CC14" s="168"/>
      <c r="CD14" s="168"/>
      <c r="CE14" s="168"/>
      <c r="CF14" s="168"/>
      <c r="CG14" s="168"/>
      <c r="CH14" s="168"/>
      <c r="CI14" s="168"/>
      <c r="CJ14" s="168"/>
      <c r="CK14" s="168"/>
      <c r="CL14" s="168"/>
      <c r="CM14" s="168"/>
      <c r="CN14" s="168"/>
      <c r="CO14" s="168"/>
      <c r="CP14" s="168"/>
      <c r="CQ14" s="168"/>
      <c r="CR14" s="168"/>
      <c r="CS14" s="168"/>
      <c r="CT14" s="168"/>
      <c r="CU14" s="168"/>
      <c r="CV14" s="168"/>
      <c r="CW14" s="168"/>
      <c r="CX14" s="168"/>
      <c r="CY14" s="168"/>
      <c r="CZ14" s="168"/>
      <c r="DA14" s="168"/>
      <c r="DB14" s="168"/>
      <c r="DC14" s="168"/>
      <c r="DD14" s="168"/>
      <c r="DE14" s="168"/>
      <c r="DF14" s="168"/>
      <c r="DG14" s="168"/>
      <c r="DH14" s="168"/>
      <c r="DI14" s="168"/>
      <c r="DJ14" s="168"/>
      <c r="DK14" s="168"/>
      <c r="DL14" s="168"/>
      <c r="DM14" s="168"/>
      <c r="DN14" s="168"/>
      <c r="DO14" s="168"/>
      <c r="DP14" s="168"/>
      <c r="DQ14" s="168"/>
      <c r="DR14" s="168"/>
      <c r="DS14" s="168"/>
      <c r="DT14" s="168"/>
      <c r="DU14" s="168"/>
      <c r="DV14" s="168"/>
      <c r="DW14" s="168"/>
      <c r="DX14" s="168"/>
      <c r="DY14" s="168"/>
      <c r="DZ14" s="168"/>
      <c r="EA14" s="168"/>
      <c r="EB14" s="168"/>
    </row>
    <row r="15" spans="1:132" s="263" customFormat="1" ht="51" customHeight="1">
      <c r="A15" s="238"/>
      <c r="B15" s="1124" t="str">
        <f>'1.0 Planeación'!B15</f>
        <v>¿Se han definido objetivos estratégicos vinculados a la misión de la organización?</v>
      </c>
      <c r="C15" s="245" t="s">
        <v>223</v>
      </c>
      <c r="D15" s="246">
        <v>0</v>
      </c>
      <c r="E15" s="238"/>
      <c r="F15" s="238"/>
      <c r="G15" s="238"/>
      <c r="H15" s="238"/>
      <c r="I15" s="238"/>
      <c r="J15" s="1120" t="str">
        <f>'2.0 Gestión programas'!B15</f>
        <v>¿Se comunica a la población objetivo los hallazgos de los programas?</v>
      </c>
      <c r="K15" s="247" t="s">
        <v>228</v>
      </c>
      <c r="L15" s="246">
        <v>0</v>
      </c>
      <c r="M15" s="248"/>
      <c r="N15" s="248"/>
      <c r="O15" s="248"/>
      <c r="P15" s="248"/>
      <c r="Q15" s="248"/>
      <c r="R15" s="1124" t="str">
        <f>'3.0 Procesos'!B15</f>
        <v>¿Se tienen documentados, aplicados y actualizados los procedimientos vinculados  a los procesos fundamentales para la organización?</v>
      </c>
      <c r="S15" s="245" t="s">
        <v>341</v>
      </c>
      <c r="T15" s="246">
        <v>0</v>
      </c>
      <c r="U15" s="238"/>
      <c r="V15" s="238"/>
      <c r="W15" s="238"/>
      <c r="X15" s="238"/>
      <c r="Y15" s="238"/>
      <c r="Z15" s="1117" t="str">
        <f>'4.0 Género e inclusión'!B15</f>
        <v>¿Existen mecanismos para asegurar la igualdad de hombres y mujeres en la ocupación de puestos de toma de decisiones?</v>
      </c>
      <c r="AA15" s="247" t="s">
        <v>228</v>
      </c>
      <c r="AB15" s="246">
        <v>0</v>
      </c>
      <c r="AC15" s="238"/>
      <c r="AD15" s="238"/>
      <c r="AE15" s="238"/>
      <c r="AF15" s="238"/>
      <c r="AG15" s="238"/>
      <c r="AH15" s="1120" t="str">
        <f>'5.0 Capital Humano'!B15</f>
        <v>¿Se supervisa el cumplimiento del código de conducta?</v>
      </c>
      <c r="AI15" s="249" t="s">
        <v>228</v>
      </c>
      <c r="AJ15" s="246">
        <v>0</v>
      </c>
      <c r="AK15" s="238"/>
      <c r="AL15" s="238"/>
      <c r="AM15" s="238"/>
      <c r="AN15" s="238"/>
      <c r="AO15" s="238"/>
      <c r="AP15" s="1120" t="str">
        <f>'6.0 Monitoreo y evaluación'!B15</f>
        <v>¿El plan de monitoreo institucional está alineado a los objetivos e indicadores de desempeño del plan estratégico?</v>
      </c>
      <c r="AQ15" s="247" t="s">
        <v>228</v>
      </c>
      <c r="AR15" s="246">
        <v>0</v>
      </c>
      <c r="AS15" s="238"/>
      <c r="AT15" s="238"/>
      <c r="AU15" s="238"/>
      <c r="AV15" s="238"/>
      <c r="AW15" s="238"/>
      <c r="AX15" s="1120" t="str">
        <f>'7.0 Gestión recursos'!B15</f>
        <v>¿Los equipos de cómputo tienen conexión a internet y el software necesario para operar?</v>
      </c>
      <c r="AY15" s="247" t="s">
        <v>228</v>
      </c>
      <c r="AZ15" s="246">
        <v>0</v>
      </c>
      <c r="BA15" s="238"/>
      <c r="BB15" s="238"/>
      <c r="BC15" s="238"/>
      <c r="BD15" s="238"/>
      <c r="BE15" s="238"/>
      <c r="BF15" s="1120" t="str">
        <f>'8.0 Comunicación externa'!B15</f>
        <v>¿Existen lineamientos escritos para la generación y difusión de contenidos?</v>
      </c>
      <c r="BG15" s="247" t="s">
        <v>228</v>
      </c>
      <c r="BH15" s="246">
        <v>0</v>
      </c>
      <c r="BI15" s="262"/>
      <c r="BJ15" s="262"/>
      <c r="BK15" s="262"/>
      <c r="BL15" s="262"/>
      <c r="BM15" s="262"/>
      <c r="BN15" s="262"/>
      <c r="BO15" s="262"/>
      <c r="BP15" s="262"/>
      <c r="BQ15" s="262"/>
      <c r="BR15" s="262"/>
      <c r="BS15" s="262"/>
      <c r="BT15" s="262"/>
      <c r="BU15" s="262"/>
      <c r="BV15" s="262"/>
      <c r="BW15" s="262"/>
      <c r="BX15" s="262"/>
      <c r="BY15" s="262"/>
      <c r="BZ15" s="262"/>
      <c r="CA15" s="262"/>
      <c r="CB15" s="262"/>
      <c r="CC15" s="262"/>
      <c r="CD15" s="262"/>
      <c r="CE15" s="262"/>
      <c r="CF15" s="262"/>
      <c r="CG15" s="262"/>
      <c r="CH15" s="262"/>
      <c r="CI15" s="262"/>
      <c r="CJ15" s="262"/>
      <c r="CK15" s="262"/>
      <c r="CL15" s="262"/>
      <c r="CM15" s="262"/>
      <c r="CN15" s="262"/>
      <c r="CO15" s="262"/>
      <c r="CP15" s="262"/>
      <c r="CQ15" s="262"/>
      <c r="CR15" s="262"/>
      <c r="CS15" s="262"/>
      <c r="CT15" s="262"/>
      <c r="CU15" s="262"/>
      <c r="CV15" s="262"/>
      <c r="CW15" s="262"/>
      <c r="CX15" s="262"/>
      <c r="CY15" s="262"/>
      <c r="CZ15" s="262"/>
      <c r="DA15" s="262"/>
      <c r="DB15" s="262"/>
      <c r="DC15" s="262"/>
      <c r="DD15" s="262"/>
      <c r="DE15" s="262"/>
      <c r="DF15" s="262"/>
      <c r="DG15" s="262"/>
      <c r="DH15" s="262"/>
      <c r="DI15" s="262"/>
      <c r="DJ15" s="262"/>
      <c r="DK15" s="262"/>
      <c r="DL15" s="262"/>
      <c r="DM15" s="262"/>
      <c r="DN15" s="262"/>
      <c r="DO15" s="262"/>
      <c r="DP15" s="262"/>
      <c r="DQ15" s="262"/>
      <c r="DR15" s="262"/>
      <c r="DS15" s="262"/>
      <c r="DT15" s="262"/>
      <c r="DU15" s="262"/>
      <c r="DV15" s="262"/>
      <c r="DW15" s="262"/>
      <c r="DX15" s="262"/>
      <c r="DY15" s="262"/>
      <c r="DZ15" s="262"/>
      <c r="EA15" s="262"/>
      <c r="EB15" s="262"/>
    </row>
    <row r="16" spans="1:132" s="263" customFormat="1" ht="51" customHeight="1">
      <c r="A16" s="238"/>
      <c r="B16" s="1125"/>
      <c r="C16" s="252" t="s">
        <v>660</v>
      </c>
      <c r="D16" s="253">
        <v>0.25</v>
      </c>
      <c r="E16" s="238"/>
      <c r="F16" s="238"/>
      <c r="G16" s="238"/>
      <c r="H16" s="238"/>
      <c r="I16" s="238"/>
      <c r="J16" s="1121"/>
      <c r="K16" s="254" t="s">
        <v>628</v>
      </c>
      <c r="L16" s="253">
        <v>0.25</v>
      </c>
      <c r="M16" s="248"/>
      <c r="N16" s="248"/>
      <c r="O16" s="248"/>
      <c r="P16" s="248"/>
      <c r="Q16" s="248"/>
      <c r="R16" s="1125"/>
      <c r="S16" s="252" t="s">
        <v>661</v>
      </c>
      <c r="T16" s="253">
        <v>0.25</v>
      </c>
      <c r="U16" s="238"/>
      <c r="V16" s="238"/>
      <c r="W16" s="238"/>
      <c r="X16" s="238"/>
      <c r="Y16" s="238"/>
      <c r="Z16" s="1118"/>
      <c r="AA16" s="254" t="s">
        <v>630</v>
      </c>
      <c r="AB16" s="253">
        <v>0.25</v>
      </c>
      <c r="AC16" s="238"/>
      <c r="AD16" s="238"/>
      <c r="AE16" s="238"/>
      <c r="AF16" s="238"/>
      <c r="AG16" s="238"/>
      <c r="AH16" s="1121"/>
      <c r="AI16" s="250" t="s">
        <v>662</v>
      </c>
      <c r="AJ16" s="253">
        <v>0.25</v>
      </c>
      <c r="AK16" s="238"/>
      <c r="AL16" s="238"/>
      <c r="AM16" s="238"/>
      <c r="AN16" s="238"/>
      <c r="AO16" s="238"/>
      <c r="AP16" s="1121"/>
      <c r="AQ16" s="254" t="s">
        <v>663</v>
      </c>
      <c r="AR16" s="253">
        <v>0.25</v>
      </c>
      <c r="AS16" s="238"/>
      <c r="AT16" s="238"/>
      <c r="AU16" s="238"/>
      <c r="AV16" s="238"/>
      <c r="AW16" s="238"/>
      <c r="AX16" s="1121"/>
      <c r="AY16" s="254" t="s">
        <v>1454</v>
      </c>
      <c r="AZ16" s="253">
        <v>0.25</v>
      </c>
      <c r="BA16" s="238"/>
      <c r="BB16" s="238"/>
      <c r="BC16" s="238"/>
      <c r="BD16" s="238"/>
      <c r="BE16" s="238"/>
      <c r="BF16" s="1121"/>
      <c r="BG16" s="250" t="s">
        <v>664</v>
      </c>
      <c r="BH16" s="253">
        <v>0.25</v>
      </c>
      <c r="BI16" s="262"/>
      <c r="BJ16" s="262"/>
      <c r="BK16" s="262"/>
      <c r="BL16" s="262"/>
      <c r="BM16" s="262"/>
      <c r="BN16" s="262"/>
      <c r="BO16" s="262"/>
      <c r="BP16" s="262"/>
      <c r="BQ16" s="262"/>
      <c r="BR16" s="262"/>
      <c r="BS16" s="262"/>
      <c r="BT16" s="262"/>
      <c r="BU16" s="262"/>
      <c r="BV16" s="262"/>
      <c r="BW16" s="262"/>
      <c r="BX16" s="262"/>
      <c r="BY16" s="262"/>
      <c r="BZ16" s="262"/>
      <c r="CA16" s="262"/>
      <c r="CB16" s="262"/>
      <c r="CC16" s="262"/>
      <c r="CD16" s="262"/>
      <c r="CE16" s="262"/>
      <c r="CF16" s="262"/>
      <c r="CG16" s="262"/>
      <c r="CH16" s="262"/>
      <c r="CI16" s="262"/>
      <c r="CJ16" s="262"/>
      <c r="CK16" s="262"/>
      <c r="CL16" s="262"/>
      <c r="CM16" s="262"/>
      <c r="CN16" s="262"/>
      <c r="CO16" s="262"/>
      <c r="CP16" s="262"/>
      <c r="CQ16" s="262"/>
      <c r="CR16" s="262"/>
      <c r="CS16" s="262"/>
      <c r="CT16" s="262"/>
      <c r="CU16" s="262"/>
      <c r="CV16" s="262"/>
      <c r="CW16" s="262"/>
      <c r="CX16" s="262"/>
      <c r="CY16" s="262"/>
      <c r="CZ16" s="262"/>
      <c r="DA16" s="262"/>
      <c r="DB16" s="262"/>
      <c r="DC16" s="262"/>
      <c r="DD16" s="262"/>
      <c r="DE16" s="262"/>
      <c r="DF16" s="262"/>
      <c r="DG16" s="262"/>
      <c r="DH16" s="262"/>
      <c r="DI16" s="262"/>
      <c r="DJ16" s="262"/>
      <c r="DK16" s="262"/>
      <c r="DL16" s="262"/>
      <c r="DM16" s="262"/>
      <c r="DN16" s="262"/>
      <c r="DO16" s="262"/>
      <c r="DP16" s="262"/>
      <c r="DQ16" s="262"/>
      <c r="DR16" s="262"/>
      <c r="DS16" s="262"/>
      <c r="DT16" s="262"/>
      <c r="DU16" s="262"/>
      <c r="DV16" s="262"/>
      <c r="DW16" s="262"/>
      <c r="DX16" s="262"/>
      <c r="DY16" s="262"/>
      <c r="DZ16" s="262"/>
      <c r="EA16" s="262"/>
      <c r="EB16" s="262"/>
    </row>
    <row r="17" spans="1:132" s="263" customFormat="1" ht="51" customHeight="1">
      <c r="A17" s="238"/>
      <c r="B17" s="1125"/>
      <c r="C17" s="252" t="s">
        <v>665</v>
      </c>
      <c r="D17" s="255">
        <v>0.5</v>
      </c>
      <c r="E17" s="238"/>
      <c r="F17" s="238"/>
      <c r="G17" s="238"/>
      <c r="H17" s="238"/>
      <c r="I17" s="238"/>
      <c r="J17" s="1121"/>
      <c r="K17" s="254" t="s">
        <v>666</v>
      </c>
      <c r="L17" s="255">
        <v>0.5</v>
      </c>
      <c r="M17" s="256"/>
      <c r="N17" s="256"/>
      <c r="O17" s="256"/>
      <c r="P17" s="256"/>
      <c r="Q17" s="256"/>
      <c r="R17" s="1125"/>
      <c r="S17" s="252" t="s">
        <v>1446</v>
      </c>
      <c r="T17" s="255">
        <v>0.5</v>
      </c>
      <c r="U17" s="238"/>
      <c r="V17" s="238"/>
      <c r="W17" s="238"/>
      <c r="X17" s="238"/>
      <c r="Y17" s="238"/>
      <c r="Z17" s="1118"/>
      <c r="AA17" s="254" t="s">
        <v>639</v>
      </c>
      <c r="AB17" s="255">
        <v>0.5</v>
      </c>
      <c r="AC17" s="238"/>
      <c r="AD17" s="238"/>
      <c r="AE17" s="238"/>
      <c r="AF17" s="238"/>
      <c r="AG17" s="238"/>
      <c r="AH17" s="1121"/>
      <c r="AI17" s="250" t="s">
        <v>667</v>
      </c>
      <c r="AJ17" s="255">
        <v>0.5</v>
      </c>
      <c r="AK17" s="238"/>
      <c r="AL17" s="238"/>
      <c r="AM17" s="238"/>
      <c r="AN17" s="238"/>
      <c r="AO17" s="238"/>
      <c r="AP17" s="1121"/>
      <c r="AQ17" s="254" t="s">
        <v>668</v>
      </c>
      <c r="AR17" s="255">
        <v>0.5</v>
      </c>
      <c r="AS17" s="238"/>
      <c r="AT17" s="238"/>
      <c r="AU17" s="238"/>
      <c r="AV17" s="238"/>
      <c r="AW17" s="238"/>
      <c r="AX17" s="1121"/>
      <c r="AY17" s="254" t="s">
        <v>669</v>
      </c>
      <c r="AZ17" s="255">
        <v>0.5</v>
      </c>
      <c r="BA17" s="238"/>
      <c r="BB17" s="238"/>
      <c r="BC17" s="238"/>
      <c r="BD17" s="238"/>
      <c r="BE17" s="238"/>
      <c r="BF17" s="1121"/>
      <c r="BG17" s="250" t="s">
        <v>670</v>
      </c>
      <c r="BH17" s="255">
        <v>0.5</v>
      </c>
      <c r="BI17" s="262"/>
      <c r="BJ17" s="262"/>
      <c r="BK17" s="262"/>
      <c r="BL17" s="262"/>
      <c r="BM17" s="262"/>
      <c r="BN17" s="262"/>
      <c r="BO17" s="262"/>
      <c r="BP17" s="262"/>
      <c r="BQ17" s="262"/>
      <c r="BR17" s="262"/>
      <c r="BS17" s="262"/>
      <c r="BT17" s="262"/>
      <c r="BU17" s="262"/>
      <c r="BV17" s="262"/>
      <c r="BW17" s="262"/>
      <c r="BX17" s="262"/>
      <c r="BY17" s="262"/>
      <c r="BZ17" s="262"/>
      <c r="CA17" s="262"/>
      <c r="CB17" s="262"/>
      <c r="CC17" s="262"/>
      <c r="CD17" s="262"/>
      <c r="CE17" s="262"/>
      <c r="CF17" s="262"/>
      <c r="CG17" s="262"/>
      <c r="CH17" s="262"/>
      <c r="CI17" s="262"/>
      <c r="CJ17" s="262"/>
      <c r="CK17" s="262"/>
      <c r="CL17" s="262"/>
      <c r="CM17" s="262"/>
      <c r="CN17" s="262"/>
      <c r="CO17" s="262"/>
      <c r="CP17" s="262"/>
      <c r="CQ17" s="262"/>
      <c r="CR17" s="262"/>
      <c r="CS17" s="262"/>
      <c r="CT17" s="262"/>
      <c r="CU17" s="262"/>
      <c r="CV17" s="262"/>
      <c r="CW17" s="262"/>
      <c r="CX17" s="262"/>
      <c r="CY17" s="262"/>
      <c r="CZ17" s="262"/>
      <c r="DA17" s="262"/>
      <c r="DB17" s="262"/>
      <c r="DC17" s="262"/>
      <c r="DD17" s="262"/>
      <c r="DE17" s="262"/>
      <c r="DF17" s="262"/>
      <c r="DG17" s="262"/>
      <c r="DH17" s="262"/>
      <c r="DI17" s="262"/>
      <c r="DJ17" s="262"/>
      <c r="DK17" s="262"/>
      <c r="DL17" s="262"/>
      <c r="DM17" s="262"/>
      <c r="DN17" s="262"/>
      <c r="DO17" s="262"/>
      <c r="DP17" s="262"/>
      <c r="DQ17" s="262"/>
      <c r="DR17" s="262"/>
      <c r="DS17" s="262"/>
      <c r="DT17" s="262"/>
      <c r="DU17" s="262"/>
      <c r="DV17" s="262"/>
      <c r="DW17" s="262"/>
      <c r="DX17" s="262"/>
      <c r="DY17" s="262"/>
      <c r="DZ17" s="262"/>
      <c r="EA17" s="262"/>
      <c r="EB17" s="262"/>
    </row>
    <row r="18" spans="1:132" s="263" customFormat="1" ht="51" customHeight="1">
      <c r="A18" s="238"/>
      <c r="B18" s="1125"/>
      <c r="C18" s="252" t="s">
        <v>671</v>
      </c>
      <c r="D18" s="257">
        <v>0.75</v>
      </c>
      <c r="E18" s="238"/>
      <c r="F18" s="238"/>
      <c r="G18" s="238"/>
      <c r="H18" s="238"/>
      <c r="I18" s="155"/>
      <c r="J18" s="1121"/>
      <c r="K18" s="254" t="s">
        <v>672</v>
      </c>
      <c r="L18" s="257">
        <v>0.75</v>
      </c>
      <c r="M18" s="248"/>
      <c r="N18" s="248"/>
      <c r="O18" s="248"/>
      <c r="P18" s="248"/>
      <c r="Q18" s="248"/>
      <c r="R18" s="1125"/>
      <c r="S18" s="252" t="s">
        <v>673</v>
      </c>
      <c r="T18" s="257">
        <v>0.75</v>
      </c>
      <c r="U18" s="238"/>
      <c r="V18" s="238"/>
      <c r="W18" s="238"/>
      <c r="X18" s="238"/>
      <c r="Y18" s="155"/>
      <c r="Z18" s="1118"/>
      <c r="AA18" s="254" t="s">
        <v>648</v>
      </c>
      <c r="AB18" s="257">
        <v>0.75</v>
      </c>
      <c r="AC18" s="238"/>
      <c r="AD18" s="238"/>
      <c r="AE18" s="238"/>
      <c r="AF18" s="238"/>
      <c r="AG18" s="155"/>
      <c r="AH18" s="1121"/>
      <c r="AI18" s="250" t="s">
        <v>674</v>
      </c>
      <c r="AJ18" s="257">
        <v>0.75</v>
      </c>
      <c r="AK18" s="238"/>
      <c r="AL18" s="238"/>
      <c r="AM18" s="238"/>
      <c r="AN18" s="238"/>
      <c r="AO18" s="155"/>
      <c r="AP18" s="1121"/>
      <c r="AQ18" s="254" t="s">
        <v>675</v>
      </c>
      <c r="AR18" s="257">
        <v>0.75</v>
      </c>
      <c r="AS18" s="238"/>
      <c r="AT18" s="238"/>
      <c r="AU18" s="238"/>
      <c r="AV18" s="238"/>
      <c r="AW18" s="238"/>
      <c r="AX18" s="1121"/>
      <c r="AY18" s="254" t="s">
        <v>676</v>
      </c>
      <c r="AZ18" s="257">
        <v>0.75</v>
      </c>
      <c r="BA18" s="238"/>
      <c r="BB18" s="238"/>
      <c r="BC18" s="238"/>
      <c r="BD18" s="238"/>
      <c r="BE18" s="238"/>
      <c r="BF18" s="1121"/>
      <c r="BG18" s="250" t="s">
        <v>677</v>
      </c>
      <c r="BH18" s="257">
        <v>0.75</v>
      </c>
      <c r="BI18" s="262"/>
      <c r="BJ18" s="262"/>
      <c r="BK18" s="262"/>
      <c r="BL18" s="262"/>
      <c r="BM18" s="262"/>
      <c r="BN18" s="262"/>
      <c r="BO18" s="262"/>
      <c r="BP18" s="262"/>
      <c r="BQ18" s="262"/>
      <c r="BR18" s="262"/>
      <c r="BS18" s="262"/>
      <c r="BT18" s="262"/>
      <c r="BU18" s="262"/>
      <c r="BV18" s="262"/>
      <c r="BW18" s="262"/>
      <c r="BX18" s="262"/>
      <c r="BY18" s="262"/>
      <c r="BZ18" s="262"/>
      <c r="CA18" s="262"/>
      <c r="CB18" s="262"/>
      <c r="CC18" s="262"/>
      <c r="CD18" s="262"/>
      <c r="CE18" s="262"/>
      <c r="CF18" s="262"/>
      <c r="CG18" s="262"/>
      <c r="CH18" s="262"/>
      <c r="CI18" s="262"/>
      <c r="CJ18" s="262"/>
      <c r="CK18" s="262"/>
      <c r="CL18" s="262"/>
      <c r="CM18" s="262"/>
      <c r="CN18" s="262"/>
      <c r="CO18" s="262"/>
      <c r="CP18" s="262"/>
      <c r="CQ18" s="262"/>
      <c r="CR18" s="262"/>
      <c r="CS18" s="262"/>
      <c r="CT18" s="262"/>
      <c r="CU18" s="262"/>
      <c r="CV18" s="262"/>
      <c r="CW18" s="262"/>
      <c r="CX18" s="262"/>
      <c r="CY18" s="262"/>
      <c r="CZ18" s="262"/>
      <c r="DA18" s="262"/>
      <c r="DB18" s="262"/>
      <c r="DC18" s="262"/>
      <c r="DD18" s="262"/>
      <c r="DE18" s="262"/>
      <c r="DF18" s="262"/>
      <c r="DG18" s="262"/>
      <c r="DH18" s="262"/>
      <c r="DI18" s="262"/>
      <c r="DJ18" s="262"/>
      <c r="DK18" s="262"/>
      <c r="DL18" s="262"/>
      <c r="DM18" s="262"/>
      <c r="DN18" s="262"/>
      <c r="DO18" s="262"/>
      <c r="DP18" s="262"/>
      <c r="DQ18" s="262"/>
      <c r="DR18" s="262"/>
      <c r="DS18" s="262"/>
      <c r="DT18" s="262"/>
      <c r="DU18" s="262"/>
      <c r="DV18" s="262"/>
      <c r="DW18" s="262"/>
      <c r="DX18" s="262"/>
      <c r="DY18" s="262"/>
      <c r="DZ18" s="262"/>
      <c r="EA18" s="262"/>
      <c r="EB18" s="262"/>
    </row>
    <row r="19" spans="1:132" s="263" customFormat="1" ht="51" customHeight="1" thickBot="1">
      <c r="A19" s="155"/>
      <c r="B19" s="1126"/>
      <c r="C19" s="258" t="s">
        <v>678</v>
      </c>
      <c r="D19" s="259">
        <v>1</v>
      </c>
      <c r="E19" s="238"/>
      <c r="F19" s="238"/>
      <c r="G19" s="238"/>
      <c r="H19" s="238"/>
      <c r="I19" s="155"/>
      <c r="J19" s="1122"/>
      <c r="K19" s="260" t="s">
        <v>679</v>
      </c>
      <c r="L19" s="259">
        <v>1</v>
      </c>
      <c r="M19" s="248"/>
      <c r="N19" s="248"/>
      <c r="O19" s="248"/>
      <c r="P19" s="248"/>
      <c r="Q19" s="155"/>
      <c r="R19" s="1125"/>
      <c r="S19" s="252" t="s">
        <v>680</v>
      </c>
      <c r="T19" s="264">
        <v>0.9</v>
      </c>
      <c r="U19" s="238"/>
      <c r="V19" s="238"/>
      <c r="W19" s="238"/>
      <c r="X19" s="238"/>
      <c r="Y19" s="155"/>
      <c r="Z19" s="1119"/>
      <c r="AA19" s="260" t="s">
        <v>656</v>
      </c>
      <c r="AB19" s="259">
        <v>1</v>
      </c>
      <c r="AC19" s="238"/>
      <c r="AD19" s="238"/>
      <c r="AE19" s="238"/>
      <c r="AF19" s="238"/>
      <c r="AG19" s="155"/>
      <c r="AH19" s="1122"/>
      <c r="AI19" s="261" t="s">
        <v>656</v>
      </c>
      <c r="AJ19" s="259">
        <v>1</v>
      </c>
      <c r="AK19" s="238"/>
      <c r="AL19" s="238"/>
      <c r="AM19" s="238"/>
      <c r="AN19" s="238"/>
      <c r="AO19" s="155"/>
      <c r="AP19" s="1122"/>
      <c r="AQ19" s="260" t="s">
        <v>681</v>
      </c>
      <c r="AR19" s="259">
        <v>1</v>
      </c>
      <c r="AS19" s="238"/>
      <c r="AT19" s="238"/>
      <c r="AU19" s="238"/>
      <c r="AV19" s="238"/>
      <c r="AW19" s="155"/>
      <c r="AX19" s="1122"/>
      <c r="AY19" s="260" t="s">
        <v>682</v>
      </c>
      <c r="AZ19" s="259">
        <v>1</v>
      </c>
      <c r="BA19" s="238"/>
      <c r="BB19" s="238"/>
      <c r="BC19" s="238"/>
      <c r="BD19" s="238"/>
      <c r="BE19" s="155"/>
      <c r="BF19" s="1122"/>
      <c r="BG19" s="261" t="s">
        <v>683</v>
      </c>
      <c r="BH19" s="259">
        <v>1</v>
      </c>
      <c r="BI19" s="262"/>
      <c r="BJ19" s="262"/>
      <c r="BK19" s="262"/>
      <c r="BL19" s="262"/>
      <c r="BM19" s="262"/>
      <c r="BN19" s="262"/>
      <c r="BO19" s="262"/>
      <c r="BP19" s="262"/>
      <c r="BQ19" s="262"/>
      <c r="BR19" s="262"/>
      <c r="BS19" s="262"/>
      <c r="BT19" s="262"/>
      <c r="BU19" s="262"/>
      <c r="BV19" s="262"/>
      <c r="BW19" s="262"/>
      <c r="BX19" s="262"/>
      <c r="BY19" s="262"/>
      <c r="BZ19" s="262"/>
      <c r="CA19" s="262"/>
      <c r="CB19" s="262"/>
      <c r="CC19" s="262"/>
      <c r="CD19" s="262"/>
      <c r="CE19" s="262"/>
      <c r="CF19" s="262"/>
      <c r="CG19" s="262"/>
      <c r="CH19" s="262"/>
      <c r="CI19" s="262"/>
      <c r="CJ19" s="262"/>
      <c r="CK19" s="262"/>
      <c r="CL19" s="262"/>
      <c r="CM19" s="262"/>
      <c r="CN19" s="262"/>
      <c r="CO19" s="262"/>
      <c r="CP19" s="262"/>
      <c r="CQ19" s="262"/>
      <c r="CR19" s="262"/>
      <c r="CS19" s="262"/>
      <c r="CT19" s="262"/>
      <c r="CU19" s="262"/>
      <c r="CV19" s="262"/>
      <c r="CW19" s="262"/>
      <c r="CX19" s="262"/>
      <c r="CY19" s="262"/>
      <c r="CZ19" s="262"/>
      <c r="DA19" s="262"/>
      <c r="DB19" s="262"/>
      <c r="DC19" s="262"/>
      <c r="DD19" s="262"/>
      <c r="DE19" s="262"/>
      <c r="DF19" s="262"/>
      <c r="DG19" s="262"/>
      <c r="DH19" s="262"/>
      <c r="DI19" s="262"/>
      <c r="DJ19" s="262"/>
      <c r="DK19" s="262"/>
      <c r="DL19" s="262"/>
      <c r="DM19" s="262"/>
      <c r="DN19" s="262"/>
      <c r="DO19" s="262"/>
      <c r="DP19" s="262"/>
      <c r="DQ19" s="262"/>
      <c r="DR19" s="262"/>
      <c r="DS19" s="262"/>
      <c r="DT19" s="262"/>
      <c r="DU19" s="262"/>
      <c r="DV19" s="262"/>
      <c r="DW19" s="262"/>
      <c r="DX19" s="262"/>
      <c r="DY19" s="262"/>
      <c r="DZ19" s="262"/>
      <c r="EA19" s="262"/>
      <c r="EB19" s="262"/>
    </row>
    <row r="20" spans="1:132" s="263" customFormat="1" ht="51" customHeight="1" thickBot="1">
      <c r="A20" s="238"/>
      <c r="B20" s="155"/>
      <c r="C20" s="155"/>
      <c r="D20" s="155"/>
      <c r="E20" s="238"/>
      <c r="F20" s="238"/>
      <c r="G20" s="238"/>
      <c r="H20" s="238"/>
      <c r="I20" s="238"/>
      <c r="J20" s="155"/>
      <c r="K20" s="155"/>
      <c r="L20" s="155"/>
      <c r="M20" s="155"/>
      <c r="N20" s="155"/>
      <c r="O20" s="155"/>
      <c r="P20" s="155"/>
      <c r="Q20" s="155"/>
      <c r="R20" s="1126"/>
      <c r="S20" s="260" t="s">
        <v>684</v>
      </c>
      <c r="T20" s="259">
        <v>1</v>
      </c>
      <c r="U20" s="238"/>
      <c r="V20" s="238"/>
      <c r="W20" s="238"/>
      <c r="X20" s="238"/>
      <c r="Y20" s="238"/>
      <c r="Z20" s="239"/>
      <c r="AA20" s="239"/>
      <c r="AB20" s="239"/>
      <c r="AC20" s="238"/>
      <c r="AD20" s="238"/>
      <c r="AE20" s="238"/>
      <c r="AF20" s="238"/>
      <c r="AG20" s="238"/>
      <c r="AH20" s="238"/>
      <c r="AI20" s="238"/>
      <c r="AJ20" s="239"/>
      <c r="AK20" s="238"/>
      <c r="AL20" s="238"/>
      <c r="AM20" s="238"/>
      <c r="AN20" s="238"/>
      <c r="AO20" s="238"/>
      <c r="AP20" s="238"/>
      <c r="AQ20" s="238"/>
      <c r="AR20" s="238"/>
      <c r="AS20" s="238"/>
      <c r="AT20" s="238"/>
      <c r="AU20" s="238"/>
      <c r="AV20" s="238"/>
      <c r="AW20" s="238"/>
      <c r="AX20" s="238"/>
      <c r="AY20" s="238"/>
      <c r="AZ20" s="238"/>
      <c r="BA20" s="238"/>
      <c r="BB20" s="238"/>
      <c r="BC20" s="238"/>
      <c r="BD20" s="238"/>
      <c r="BE20" s="238"/>
      <c r="BF20" s="238"/>
      <c r="BG20" s="238"/>
      <c r="BH20" s="238"/>
      <c r="BI20" s="262"/>
      <c r="BJ20" s="262"/>
      <c r="BK20" s="262"/>
      <c r="BL20" s="262"/>
      <c r="BM20" s="262"/>
      <c r="BN20" s="262"/>
      <c r="BO20" s="262"/>
      <c r="BP20" s="262"/>
      <c r="BQ20" s="262"/>
      <c r="BR20" s="262"/>
      <c r="BS20" s="262"/>
      <c r="BT20" s="262"/>
      <c r="BU20" s="262"/>
      <c r="BV20" s="262"/>
      <c r="BW20" s="262"/>
      <c r="BX20" s="262"/>
      <c r="BY20" s="262"/>
      <c r="BZ20" s="262"/>
      <c r="CA20" s="262"/>
      <c r="CB20" s="262"/>
      <c r="CC20" s="262"/>
      <c r="CD20" s="262"/>
      <c r="CE20" s="262"/>
      <c r="CF20" s="262"/>
      <c r="CG20" s="262"/>
      <c r="CH20" s="262"/>
      <c r="CI20" s="262"/>
      <c r="CJ20" s="262"/>
      <c r="CK20" s="262"/>
      <c r="CL20" s="262"/>
      <c r="CM20" s="262"/>
      <c r="CN20" s="262"/>
      <c r="CO20" s="262"/>
      <c r="CP20" s="262"/>
      <c r="CQ20" s="262"/>
      <c r="CR20" s="262"/>
      <c r="CS20" s="262"/>
      <c r="CT20" s="262"/>
      <c r="CU20" s="262"/>
      <c r="CV20" s="262"/>
      <c r="CW20" s="262"/>
      <c r="CX20" s="262"/>
      <c r="CY20" s="262"/>
      <c r="CZ20" s="262"/>
      <c r="DA20" s="262"/>
      <c r="DB20" s="262"/>
      <c r="DC20" s="262"/>
      <c r="DD20" s="262"/>
      <c r="DE20" s="262"/>
      <c r="DF20" s="262"/>
      <c r="DG20" s="262"/>
      <c r="DH20" s="262"/>
      <c r="DI20" s="262"/>
      <c r="DJ20" s="262"/>
      <c r="DK20" s="262"/>
      <c r="DL20" s="262"/>
      <c r="DM20" s="262"/>
      <c r="DN20" s="262"/>
      <c r="DO20" s="262"/>
      <c r="DP20" s="262"/>
      <c r="DQ20" s="262"/>
      <c r="DR20" s="262"/>
      <c r="DS20" s="262"/>
      <c r="DT20" s="262"/>
      <c r="DU20" s="262"/>
      <c r="DV20" s="262"/>
      <c r="DW20" s="262"/>
      <c r="DX20" s="262"/>
      <c r="DY20" s="262"/>
      <c r="DZ20" s="262"/>
      <c r="EA20" s="262"/>
      <c r="EB20" s="262"/>
    </row>
    <row r="21" spans="1:132" s="263" customFormat="1" ht="51" customHeight="1">
      <c r="A21" s="238"/>
      <c r="B21" s="155"/>
      <c r="C21" s="155"/>
      <c r="D21" s="155"/>
      <c r="E21" s="238"/>
      <c r="F21" s="238"/>
      <c r="G21" s="238"/>
      <c r="H21" s="238"/>
      <c r="I21" s="238"/>
      <c r="J21" s="155"/>
      <c r="K21" s="155"/>
      <c r="L21" s="155"/>
      <c r="M21" s="155"/>
      <c r="N21" s="155"/>
      <c r="O21" s="155"/>
      <c r="P21" s="155"/>
      <c r="Q21" s="155"/>
      <c r="R21" s="155"/>
      <c r="S21" s="155"/>
      <c r="T21" s="155"/>
      <c r="U21" s="238"/>
      <c r="V21" s="238"/>
      <c r="W21" s="238"/>
      <c r="X21" s="238"/>
      <c r="Y21" s="238"/>
      <c r="Z21" s="239"/>
      <c r="AA21" s="239"/>
      <c r="AB21" s="239"/>
      <c r="AC21" s="238"/>
      <c r="AD21" s="238"/>
      <c r="AE21" s="238"/>
      <c r="AF21" s="238"/>
      <c r="AG21" s="238"/>
      <c r="AH21" s="238"/>
      <c r="AI21" s="238"/>
      <c r="AJ21" s="239"/>
      <c r="AK21" s="238"/>
      <c r="AL21" s="238"/>
      <c r="AM21" s="238"/>
      <c r="AN21" s="238"/>
      <c r="AO21" s="238"/>
      <c r="AP21" s="238"/>
      <c r="AQ21" s="238"/>
      <c r="AR21" s="238"/>
      <c r="AS21" s="238"/>
      <c r="AT21" s="238"/>
      <c r="AU21" s="238"/>
      <c r="AV21" s="238"/>
      <c r="AW21" s="238"/>
      <c r="AX21" s="238"/>
      <c r="AY21" s="238"/>
      <c r="AZ21" s="238"/>
      <c r="BA21" s="238"/>
      <c r="BB21" s="238"/>
      <c r="BC21" s="238"/>
      <c r="BD21" s="238"/>
      <c r="BE21" s="238"/>
      <c r="BF21" s="238"/>
      <c r="BG21" s="238"/>
      <c r="BH21" s="238"/>
      <c r="BI21" s="262"/>
      <c r="BJ21" s="262"/>
      <c r="BK21" s="262"/>
      <c r="BL21" s="262"/>
      <c r="BM21" s="262"/>
      <c r="BN21" s="262"/>
      <c r="BO21" s="262"/>
      <c r="BP21" s="262"/>
      <c r="BQ21" s="262"/>
      <c r="BR21" s="262"/>
      <c r="BS21" s="262"/>
      <c r="BT21" s="262"/>
      <c r="BU21" s="262"/>
      <c r="BV21" s="262"/>
      <c r="BW21" s="262"/>
      <c r="BX21" s="262"/>
      <c r="BY21" s="262"/>
      <c r="BZ21" s="262"/>
      <c r="CA21" s="262"/>
      <c r="CB21" s="262"/>
      <c r="CC21" s="262"/>
      <c r="CD21" s="262"/>
      <c r="CE21" s="262"/>
      <c r="CF21" s="262"/>
      <c r="CG21" s="262"/>
      <c r="CH21" s="262"/>
      <c r="CI21" s="262"/>
      <c r="CJ21" s="262"/>
      <c r="CK21" s="262"/>
      <c r="CL21" s="262"/>
      <c r="CM21" s="262"/>
      <c r="CN21" s="262"/>
      <c r="CO21" s="262"/>
      <c r="CP21" s="262"/>
      <c r="CQ21" s="262"/>
      <c r="CR21" s="262"/>
      <c r="CS21" s="262"/>
      <c r="CT21" s="262"/>
      <c r="CU21" s="262"/>
      <c r="CV21" s="262"/>
      <c r="CW21" s="262"/>
      <c r="CX21" s="262"/>
      <c r="CY21" s="262"/>
      <c r="CZ21" s="262"/>
      <c r="DA21" s="262"/>
      <c r="DB21" s="262"/>
      <c r="DC21" s="262"/>
      <c r="DD21" s="262"/>
      <c r="DE21" s="262"/>
      <c r="DF21" s="262"/>
      <c r="DG21" s="262"/>
      <c r="DH21" s="262"/>
      <c r="DI21" s="262"/>
      <c r="DJ21" s="262"/>
      <c r="DK21" s="262"/>
      <c r="DL21" s="262"/>
      <c r="DM21" s="262"/>
      <c r="DN21" s="262"/>
      <c r="DO21" s="262"/>
      <c r="DP21" s="262"/>
      <c r="DQ21" s="262"/>
      <c r="DR21" s="262"/>
      <c r="DS21" s="262"/>
      <c r="DT21" s="262"/>
      <c r="DU21" s="262"/>
      <c r="DV21" s="262"/>
      <c r="DW21" s="262"/>
      <c r="DX21" s="262"/>
      <c r="DY21" s="262"/>
      <c r="DZ21" s="262"/>
      <c r="EA21" s="262"/>
      <c r="EB21" s="262"/>
    </row>
    <row r="22" spans="1:132" s="263" customFormat="1" ht="51" customHeight="1">
      <c r="A22" s="238"/>
      <c r="B22" s="155"/>
      <c r="C22" s="155"/>
      <c r="D22" s="155"/>
      <c r="E22" s="238"/>
      <c r="F22" s="238"/>
      <c r="G22" s="238"/>
      <c r="H22" s="238"/>
      <c r="I22" s="238"/>
      <c r="J22" s="155"/>
      <c r="K22" s="155"/>
      <c r="L22" s="155"/>
      <c r="M22" s="155"/>
      <c r="N22" s="155"/>
      <c r="O22" s="155"/>
      <c r="P22" s="155"/>
      <c r="Q22" s="155"/>
      <c r="R22" s="155"/>
      <c r="S22" s="155"/>
      <c r="T22" s="155"/>
      <c r="U22" s="238"/>
      <c r="V22" s="238"/>
      <c r="W22" s="238"/>
      <c r="X22" s="238"/>
      <c r="Y22" s="238"/>
      <c r="Z22" s="239"/>
      <c r="AA22" s="239"/>
      <c r="AB22" s="239"/>
      <c r="AC22" s="238"/>
      <c r="AD22" s="238"/>
      <c r="AE22" s="238"/>
      <c r="AF22" s="238"/>
      <c r="AG22" s="238"/>
      <c r="AH22" s="238"/>
      <c r="AI22" s="238"/>
      <c r="AJ22" s="239"/>
      <c r="AK22" s="238"/>
      <c r="AL22" s="238"/>
      <c r="AM22" s="238"/>
      <c r="AN22" s="238"/>
      <c r="AO22" s="238"/>
      <c r="AP22" s="238"/>
      <c r="AQ22" s="238"/>
      <c r="AR22" s="238"/>
      <c r="AS22" s="238"/>
      <c r="AT22" s="238"/>
      <c r="AU22" s="238"/>
      <c r="AV22" s="238"/>
      <c r="AW22" s="238"/>
      <c r="AX22" s="238"/>
      <c r="AY22" s="238"/>
      <c r="AZ22" s="238"/>
      <c r="BA22" s="238"/>
      <c r="BB22" s="238"/>
      <c r="BC22" s="238"/>
      <c r="BD22" s="238"/>
      <c r="BE22" s="238"/>
      <c r="BF22" s="238"/>
      <c r="BG22" s="238"/>
      <c r="BH22" s="238"/>
      <c r="BI22" s="262"/>
      <c r="BJ22" s="262"/>
      <c r="BK22" s="262"/>
      <c r="BL22" s="262"/>
      <c r="BM22" s="262"/>
      <c r="BN22" s="262"/>
      <c r="BO22" s="262"/>
      <c r="BP22" s="262"/>
      <c r="BQ22" s="262"/>
      <c r="BR22" s="262"/>
      <c r="BS22" s="262"/>
      <c r="BT22" s="262"/>
      <c r="BU22" s="262"/>
      <c r="BV22" s="262"/>
      <c r="BW22" s="262"/>
      <c r="BX22" s="262"/>
      <c r="BY22" s="262"/>
      <c r="BZ22" s="262"/>
      <c r="CA22" s="262"/>
      <c r="CB22" s="262"/>
      <c r="CC22" s="262"/>
      <c r="CD22" s="262"/>
      <c r="CE22" s="262"/>
      <c r="CF22" s="262"/>
      <c r="CG22" s="262"/>
      <c r="CH22" s="262"/>
      <c r="CI22" s="262"/>
      <c r="CJ22" s="262"/>
      <c r="CK22" s="262"/>
      <c r="CL22" s="262"/>
      <c r="CM22" s="262"/>
      <c r="CN22" s="262"/>
      <c r="CO22" s="262"/>
      <c r="CP22" s="262"/>
      <c r="CQ22" s="262"/>
      <c r="CR22" s="262"/>
      <c r="CS22" s="262"/>
      <c r="CT22" s="262"/>
      <c r="CU22" s="262"/>
      <c r="CV22" s="262"/>
      <c r="CW22" s="262"/>
      <c r="CX22" s="262"/>
      <c r="CY22" s="262"/>
      <c r="CZ22" s="262"/>
      <c r="DA22" s="262"/>
      <c r="DB22" s="262"/>
      <c r="DC22" s="262"/>
      <c r="DD22" s="262"/>
      <c r="DE22" s="262"/>
      <c r="DF22" s="262"/>
      <c r="DG22" s="262"/>
      <c r="DH22" s="262"/>
      <c r="DI22" s="262"/>
      <c r="DJ22" s="262"/>
      <c r="DK22" s="262"/>
      <c r="DL22" s="262"/>
      <c r="DM22" s="262"/>
      <c r="DN22" s="262"/>
      <c r="DO22" s="262"/>
      <c r="DP22" s="262"/>
      <c r="DQ22" s="262"/>
      <c r="DR22" s="262"/>
      <c r="DS22" s="262"/>
      <c r="DT22" s="262"/>
      <c r="DU22" s="262"/>
      <c r="DV22" s="262"/>
      <c r="DW22" s="262"/>
      <c r="DX22" s="262"/>
      <c r="DY22" s="262"/>
      <c r="DZ22" s="262"/>
      <c r="EA22" s="262"/>
      <c r="EB22" s="262"/>
    </row>
    <row r="23" spans="1:132" s="263" customFormat="1" ht="51" customHeight="1">
      <c r="A23" s="238"/>
      <c r="B23" s="155"/>
      <c r="C23" s="155"/>
      <c r="D23" s="155"/>
      <c r="E23" s="238"/>
      <c r="F23" s="238"/>
      <c r="G23" s="238"/>
      <c r="H23" s="238"/>
      <c r="I23" s="238"/>
      <c r="J23" s="155"/>
      <c r="K23" s="155"/>
      <c r="L23" s="155"/>
      <c r="M23" s="155"/>
      <c r="N23" s="155"/>
      <c r="O23" s="155"/>
      <c r="P23" s="155"/>
      <c r="Q23" s="155"/>
      <c r="R23" s="155"/>
      <c r="S23" s="155"/>
      <c r="T23" s="155"/>
      <c r="U23" s="238"/>
      <c r="V23" s="238"/>
      <c r="W23" s="238"/>
      <c r="X23" s="238"/>
      <c r="Y23" s="238"/>
      <c r="Z23" s="239"/>
      <c r="AA23" s="239"/>
      <c r="AB23" s="239"/>
      <c r="AC23" s="238"/>
      <c r="AD23" s="238"/>
      <c r="AE23" s="238"/>
      <c r="AF23" s="238"/>
      <c r="AG23" s="238"/>
      <c r="AH23" s="238"/>
      <c r="AI23" s="238"/>
      <c r="AJ23" s="239"/>
      <c r="AK23" s="238"/>
      <c r="AL23" s="238"/>
      <c r="AM23" s="238"/>
      <c r="AN23" s="238"/>
      <c r="AO23" s="238"/>
      <c r="AP23" s="238"/>
      <c r="AQ23" s="238"/>
      <c r="AR23" s="238"/>
      <c r="AS23" s="238"/>
      <c r="AT23" s="238"/>
      <c r="AU23" s="238"/>
      <c r="AV23" s="238"/>
      <c r="AW23" s="238"/>
      <c r="AX23" s="238"/>
      <c r="AY23" s="238"/>
      <c r="AZ23" s="238"/>
      <c r="BA23" s="238"/>
      <c r="BB23" s="238"/>
      <c r="BC23" s="238"/>
      <c r="BD23" s="238"/>
      <c r="BE23" s="238"/>
      <c r="BF23" s="238"/>
      <c r="BG23" s="238"/>
      <c r="BH23" s="238"/>
      <c r="BI23" s="262"/>
      <c r="BJ23" s="262"/>
      <c r="BK23" s="262"/>
      <c r="BL23" s="262"/>
      <c r="BM23" s="262"/>
      <c r="BN23" s="262"/>
      <c r="BO23" s="262"/>
      <c r="BP23" s="262"/>
      <c r="BQ23" s="262"/>
      <c r="BR23" s="262"/>
      <c r="BS23" s="262"/>
      <c r="BT23" s="262"/>
      <c r="BU23" s="262"/>
      <c r="BV23" s="262"/>
      <c r="BW23" s="262"/>
      <c r="BX23" s="262"/>
      <c r="BY23" s="262"/>
      <c r="BZ23" s="262"/>
      <c r="CA23" s="262"/>
      <c r="CB23" s="262"/>
      <c r="CC23" s="262"/>
      <c r="CD23" s="262"/>
      <c r="CE23" s="262"/>
      <c r="CF23" s="262"/>
      <c r="CG23" s="262"/>
      <c r="CH23" s="262"/>
      <c r="CI23" s="262"/>
      <c r="CJ23" s="262"/>
      <c r="CK23" s="262"/>
      <c r="CL23" s="262"/>
      <c r="CM23" s="262"/>
      <c r="CN23" s="262"/>
      <c r="CO23" s="262"/>
      <c r="CP23" s="262"/>
      <c r="CQ23" s="262"/>
      <c r="CR23" s="262"/>
      <c r="CS23" s="262"/>
      <c r="CT23" s="262"/>
      <c r="CU23" s="262"/>
      <c r="CV23" s="262"/>
      <c r="CW23" s="262"/>
      <c r="CX23" s="262"/>
      <c r="CY23" s="262"/>
      <c r="CZ23" s="262"/>
      <c r="DA23" s="262"/>
      <c r="DB23" s="262"/>
      <c r="DC23" s="262"/>
      <c r="DD23" s="262"/>
      <c r="DE23" s="262"/>
      <c r="DF23" s="262"/>
      <c r="DG23" s="262"/>
      <c r="DH23" s="262"/>
      <c r="DI23" s="262"/>
      <c r="DJ23" s="262"/>
      <c r="DK23" s="262"/>
      <c r="DL23" s="262"/>
      <c r="DM23" s="262"/>
      <c r="DN23" s="262"/>
      <c r="DO23" s="262"/>
      <c r="DP23" s="262"/>
      <c r="DQ23" s="262"/>
      <c r="DR23" s="262"/>
      <c r="DS23" s="262"/>
      <c r="DT23" s="262"/>
      <c r="DU23" s="262"/>
      <c r="DV23" s="262"/>
      <c r="DW23" s="262"/>
      <c r="DX23" s="262"/>
      <c r="DY23" s="262"/>
      <c r="DZ23" s="262"/>
      <c r="EA23" s="262"/>
      <c r="EB23" s="262"/>
    </row>
    <row r="24" spans="1:132" s="263" customFormat="1" ht="51" customHeight="1" thickBot="1">
      <c r="A24" s="238"/>
      <c r="B24" s="1127" t="str">
        <f>$B$4</f>
        <v>Estrategia y planes operativos</v>
      </c>
      <c r="C24" s="1127"/>
      <c r="D24" s="1127"/>
      <c r="E24" s="238"/>
      <c r="F24" s="238"/>
      <c r="G24" s="238"/>
      <c r="H24" s="238"/>
      <c r="I24" s="238"/>
      <c r="J24" s="1127" t="str">
        <f>$J$4</f>
        <v>Vinculación y rendición de cuentas</v>
      </c>
      <c r="K24" s="1127"/>
      <c r="L24" s="1127"/>
      <c r="M24" s="620"/>
      <c r="N24" s="620"/>
      <c r="O24" s="620"/>
      <c r="P24" s="620"/>
      <c r="Q24" s="620"/>
      <c r="R24" s="155"/>
      <c r="S24" s="155"/>
      <c r="T24" s="155"/>
      <c r="U24" s="238"/>
      <c r="V24" s="238"/>
      <c r="W24" s="238"/>
      <c r="X24" s="238"/>
      <c r="Y24" s="238"/>
      <c r="Z24" s="1123" t="str">
        <f>$Z$4</f>
        <v>Políticas</v>
      </c>
      <c r="AA24" s="1123"/>
      <c r="AB24" s="1123"/>
      <c r="AC24" s="238"/>
      <c r="AD24" s="238"/>
      <c r="AE24" s="238"/>
      <c r="AF24" s="238"/>
      <c r="AG24" s="238"/>
      <c r="AH24" s="1123" t="str">
        <f>$AH$4</f>
        <v>Políticas y manuales</v>
      </c>
      <c r="AI24" s="1123"/>
      <c r="AJ24" s="1123"/>
      <c r="AK24" s="238"/>
      <c r="AL24" s="238"/>
      <c r="AM24" s="238"/>
      <c r="AN24" s="238"/>
      <c r="AO24" s="238"/>
      <c r="AP24" s="1116" t="str">
        <f>$AP$4</f>
        <v>Estrategia de monitoreo y evaluación</v>
      </c>
      <c r="AQ24" s="1116"/>
      <c r="AR24" s="1116"/>
      <c r="AS24" s="238"/>
      <c r="AT24" s="238"/>
      <c r="AU24" s="238"/>
      <c r="AV24" s="238"/>
      <c r="AW24" s="238"/>
      <c r="AX24" s="1116" t="str">
        <f>$AX$4</f>
        <v>Activos físicos y materiales</v>
      </c>
      <c r="AY24" s="1116"/>
      <c r="AZ24" s="1116"/>
      <c r="BA24" s="238"/>
      <c r="BB24" s="238"/>
      <c r="BC24" s="238"/>
      <c r="BD24" s="238"/>
      <c r="BE24" s="238"/>
      <c r="BF24" s="1116" t="str">
        <f>$BF$4</f>
        <v>Planeación</v>
      </c>
      <c r="BG24" s="1116"/>
      <c r="BH24" s="1116"/>
      <c r="BI24" s="262"/>
      <c r="BJ24" s="262"/>
      <c r="BK24" s="262"/>
      <c r="BL24" s="262"/>
      <c r="BM24" s="262"/>
      <c r="BN24" s="262"/>
      <c r="BO24" s="262"/>
      <c r="BP24" s="262"/>
      <c r="BQ24" s="262"/>
      <c r="BR24" s="262"/>
      <c r="BS24" s="262"/>
      <c r="BT24" s="262"/>
      <c r="BU24" s="262"/>
      <c r="BV24" s="262"/>
      <c r="BW24" s="262"/>
      <c r="BX24" s="262"/>
      <c r="BY24" s="262"/>
      <c r="BZ24" s="262"/>
      <c r="CA24" s="262"/>
      <c r="CB24" s="262"/>
      <c r="CC24" s="262"/>
      <c r="CD24" s="262"/>
      <c r="CE24" s="262"/>
      <c r="CF24" s="262"/>
      <c r="CG24" s="262"/>
      <c r="CH24" s="262"/>
      <c r="CI24" s="262"/>
      <c r="CJ24" s="262"/>
      <c r="CK24" s="262"/>
      <c r="CL24" s="262"/>
      <c r="CM24" s="262"/>
      <c r="CN24" s="262"/>
      <c r="CO24" s="262"/>
      <c r="CP24" s="262"/>
      <c r="CQ24" s="262"/>
      <c r="CR24" s="262"/>
      <c r="CS24" s="262"/>
      <c r="CT24" s="262"/>
      <c r="CU24" s="262"/>
      <c r="CV24" s="262"/>
      <c r="CW24" s="262"/>
      <c r="CX24" s="262"/>
      <c r="CY24" s="262"/>
      <c r="CZ24" s="262"/>
      <c r="DA24" s="262"/>
      <c r="DB24" s="262"/>
      <c r="DC24" s="262"/>
      <c r="DD24" s="262"/>
      <c r="DE24" s="262"/>
      <c r="DF24" s="262"/>
      <c r="DG24" s="262"/>
      <c r="DH24" s="262"/>
      <c r="DI24" s="262"/>
      <c r="DJ24" s="262"/>
      <c r="DK24" s="262"/>
      <c r="DL24" s="262"/>
      <c r="DM24" s="262"/>
      <c r="DN24" s="262"/>
      <c r="DO24" s="262"/>
      <c r="DP24" s="262"/>
      <c r="DQ24" s="262"/>
      <c r="DR24" s="262"/>
      <c r="DS24" s="262"/>
      <c r="DT24" s="262"/>
      <c r="DU24" s="262"/>
      <c r="DV24" s="262"/>
      <c r="DW24" s="262"/>
      <c r="DX24" s="262"/>
      <c r="DY24" s="262"/>
      <c r="DZ24" s="262"/>
      <c r="EA24" s="262"/>
      <c r="EB24" s="262"/>
    </row>
    <row r="25" spans="1:132" s="263" customFormat="1" ht="51" customHeight="1" thickBot="1">
      <c r="A25" s="238"/>
      <c r="B25" s="1124" t="str">
        <f>'1.0 Planeación'!B16</f>
        <v>¿Se ha analizado el entorno político y las necesidades de los grupos de interés (stakeholders)?</v>
      </c>
      <c r="C25" s="245" t="s">
        <v>228</v>
      </c>
      <c r="D25" s="246">
        <v>0</v>
      </c>
      <c r="E25" s="238"/>
      <c r="F25" s="238"/>
      <c r="G25" s="238"/>
      <c r="H25" s="238"/>
      <c r="I25" s="238"/>
      <c r="J25" s="1120" t="str">
        <f>'2.0 Gestión programas'!B16</f>
        <v>¿Se cuenta con mecanismos documentados, aplicados y actualizados para contar con retroalimentación de la ciudadanía sobre los programas y servicios de la organización?</v>
      </c>
      <c r="K25" s="247" t="s">
        <v>228</v>
      </c>
      <c r="L25" s="246">
        <v>0</v>
      </c>
      <c r="M25" s="248"/>
      <c r="N25" s="248"/>
      <c r="O25" s="248"/>
      <c r="P25" s="248"/>
      <c r="Q25" s="248"/>
      <c r="R25" s="1127" t="str">
        <f>$R$4</f>
        <v>Procesos fundamentales</v>
      </c>
      <c r="S25" s="1127"/>
      <c r="T25" s="1127"/>
      <c r="U25" s="238"/>
      <c r="V25" s="238"/>
      <c r="W25" s="238"/>
      <c r="X25" s="238"/>
      <c r="Y25" s="238"/>
      <c r="Z25" s="1120" t="str">
        <f>'4.0 Género e inclusión'!B16</f>
        <v>¿Existe una política / plan de igualdad de oportunidades y no discriminación?</v>
      </c>
      <c r="AA25" s="247" t="s">
        <v>228</v>
      </c>
      <c r="AB25" s="246">
        <v>0</v>
      </c>
      <c r="AC25" s="238"/>
      <c r="AD25" s="238"/>
      <c r="AE25" s="238"/>
      <c r="AF25" s="238"/>
      <c r="AG25" s="238"/>
      <c r="AH25" s="1120" t="str">
        <f>'5.0 Capital Humano'!B16</f>
        <v>¿Existen lineamientos o acciones documentadas para garantizar la calidad en la atención, el trato igualitario y no discriminatorio a la población objetivo?</v>
      </c>
      <c r="AI25" s="265" t="s">
        <v>228</v>
      </c>
      <c r="AJ25" s="246">
        <v>0</v>
      </c>
      <c r="AK25" s="238"/>
      <c r="AL25" s="238"/>
      <c r="AM25" s="238"/>
      <c r="AN25" s="238"/>
      <c r="AO25" s="238"/>
      <c r="AP25" s="1120" t="str">
        <f>'6.0 Monitoreo y evaluación'!B16</f>
        <v>¿El plan de monitoreo incluye líneas base, metas e indicadores?</v>
      </c>
      <c r="AQ25" s="247" t="s">
        <v>228</v>
      </c>
      <c r="AR25" s="246">
        <v>0</v>
      </c>
      <c r="AS25" s="238"/>
      <c r="AT25" s="238"/>
      <c r="AU25" s="238"/>
      <c r="AV25" s="238"/>
      <c r="AW25" s="238"/>
      <c r="AX25" s="1120" t="str">
        <f>'7.0 Gestión recursos'!B16</f>
        <v>¿Se llevan a cabo respaldos de forma periódica?</v>
      </c>
      <c r="AY25" s="247" t="s">
        <v>228</v>
      </c>
      <c r="AZ25" s="246">
        <v>0</v>
      </c>
      <c r="BA25" s="238"/>
      <c r="BB25" s="238"/>
      <c r="BC25" s="238"/>
      <c r="BD25" s="238"/>
      <c r="BE25" s="238"/>
      <c r="BF25" s="1120" t="str">
        <f>'8.0 Comunicación externa'!B16</f>
        <v>¿Se han establecido mecanismos de vocería u otros para gestionar el contacto medios de comunicación?</v>
      </c>
      <c r="BG25" s="249" t="s">
        <v>228</v>
      </c>
      <c r="BH25" s="246">
        <v>0</v>
      </c>
      <c r="BI25" s="262"/>
      <c r="BJ25" s="262"/>
      <c r="BK25" s="262"/>
      <c r="BL25" s="262"/>
      <c r="BM25" s="262"/>
      <c r="BN25" s="262"/>
      <c r="BO25" s="262"/>
      <c r="BP25" s="262"/>
      <c r="BQ25" s="262"/>
      <c r="BR25" s="262"/>
      <c r="BS25" s="262"/>
      <c r="BT25" s="262"/>
      <c r="BU25" s="262"/>
      <c r="BV25" s="262"/>
      <c r="BW25" s="262"/>
      <c r="BX25" s="262"/>
      <c r="BY25" s="262"/>
      <c r="BZ25" s="262"/>
      <c r="CA25" s="262"/>
      <c r="CB25" s="262"/>
      <c r="CC25" s="262"/>
      <c r="CD25" s="262"/>
      <c r="CE25" s="262"/>
      <c r="CF25" s="262"/>
      <c r="CG25" s="262"/>
      <c r="CH25" s="262"/>
      <c r="CI25" s="262"/>
      <c r="CJ25" s="262"/>
      <c r="CK25" s="262"/>
      <c r="CL25" s="262"/>
      <c r="CM25" s="262"/>
      <c r="CN25" s="262"/>
      <c r="CO25" s="262"/>
      <c r="CP25" s="262"/>
      <c r="CQ25" s="262"/>
      <c r="CR25" s="262"/>
      <c r="CS25" s="262"/>
      <c r="CT25" s="262"/>
      <c r="CU25" s="262"/>
      <c r="CV25" s="262"/>
      <c r="CW25" s="262"/>
      <c r="CX25" s="262"/>
      <c r="CY25" s="262"/>
      <c r="CZ25" s="262"/>
      <c r="DA25" s="262"/>
      <c r="DB25" s="262"/>
      <c r="DC25" s="262"/>
      <c r="DD25" s="262"/>
      <c r="DE25" s="262"/>
      <c r="DF25" s="262"/>
      <c r="DG25" s="262"/>
      <c r="DH25" s="262"/>
      <c r="DI25" s="262"/>
      <c r="DJ25" s="262"/>
      <c r="DK25" s="262"/>
      <c r="DL25" s="262"/>
      <c r="DM25" s="262"/>
      <c r="DN25" s="262"/>
      <c r="DO25" s="262"/>
      <c r="DP25" s="262"/>
      <c r="DQ25" s="262"/>
      <c r="DR25" s="262"/>
      <c r="DS25" s="262"/>
      <c r="DT25" s="262"/>
      <c r="DU25" s="262"/>
      <c r="DV25" s="262"/>
      <c r="DW25" s="262"/>
      <c r="DX25" s="262"/>
      <c r="DY25" s="262"/>
      <c r="DZ25" s="262"/>
      <c r="EA25" s="262"/>
      <c r="EB25" s="262"/>
    </row>
    <row r="26" spans="1:132" s="263" customFormat="1" ht="51" customHeight="1">
      <c r="A26" s="238"/>
      <c r="B26" s="1125"/>
      <c r="C26" s="252" t="s">
        <v>685</v>
      </c>
      <c r="D26" s="253">
        <v>0.25</v>
      </c>
      <c r="E26" s="238"/>
      <c r="F26" s="238"/>
      <c r="G26" s="238"/>
      <c r="H26" s="238"/>
      <c r="I26" s="238"/>
      <c r="J26" s="1121"/>
      <c r="K26" s="252" t="s">
        <v>686</v>
      </c>
      <c r="L26" s="253">
        <v>0.25</v>
      </c>
      <c r="M26" s="248"/>
      <c r="N26" s="248"/>
      <c r="O26" s="248"/>
      <c r="P26" s="248"/>
      <c r="Q26" s="248"/>
      <c r="R26" s="1120" t="str">
        <f>'3.0 Procesos'!B16</f>
        <v>¿Se difunden los procedimientos al interior de la organización?</v>
      </c>
      <c r="S26" s="247" t="s">
        <v>228</v>
      </c>
      <c r="T26" s="246">
        <v>0</v>
      </c>
      <c r="U26" s="238"/>
      <c r="V26" s="238"/>
      <c r="W26" s="238"/>
      <c r="X26" s="238"/>
      <c r="Y26" s="238"/>
      <c r="Z26" s="1121"/>
      <c r="AA26" s="254" t="s">
        <v>630</v>
      </c>
      <c r="AB26" s="253">
        <v>0.25</v>
      </c>
      <c r="AC26" s="238"/>
      <c r="AD26" s="238"/>
      <c r="AE26" s="238"/>
      <c r="AF26" s="238"/>
      <c r="AG26" s="238"/>
      <c r="AH26" s="1121"/>
      <c r="AI26" s="266" t="s">
        <v>687</v>
      </c>
      <c r="AJ26" s="253">
        <v>0.25</v>
      </c>
      <c r="AK26" s="238"/>
      <c r="AL26" s="238"/>
      <c r="AM26" s="238"/>
      <c r="AN26" s="238"/>
      <c r="AO26" s="238"/>
      <c r="AP26" s="1121"/>
      <c r="AQ26" s="254" t="s">
        <v>688</v>
      </c>
      <c r="AR26" s="253">
        <v>0.25</v>
      </c>
      <c r="AS26" s="238"/>
      <c r="AT26" s="238"/>
      <c r="AU26" s="238"/>
      <c r="AV26" s="238"/>
      <c r="AW26" s="238"/>
      <c r="AX26" s="1121"/>
      <c r="AY26" s="254" t="s">
        <v>1455</v>
      </c>
      <c r="AZ26" s="253">
        <v>0.25</v>
      </c>
      <c r="BA26" s="238"/>
      <c r="BB26" s="238"/>
      <c r="BC26" s="238"/>
      <c r="BD26" s="238"/>
      <c r="BE26" s="238"/>
      <c r="BF26" s="1121"/>
      <c r="BG26" s="250" t="s">
        <v>689</v>
      </c>
      <c r="BH26" s="253">
        <v>0.25</v>
      </c>
      <c r="BI26" s="262"/>
      <c r="BJ26" s="262"/>
      <c r="BK26" s="262"/>
      <c r="BL26" s="262"/>
      <c r="BM26" s="262"/>
      <c r="BN26" s="262"/>
      <c r="BO26" s="262"/>
      <c r="BP26" s="262"/>
      <c r="BQ26" s="262"/>
      <c r="BR26" s="262"/>
      <c r="BS26" s="262"/>
      <c r="BT26" s="262"/>
      <c r="BU26" s="262"/>
      <c r="BV26" s="262"/>
      <c r="BW26" s="262"/>
      <c r="BX26" s="262"/>
      <c r="BY26" s="262"/>
      <c r="BZ26" s="262"/>
      <c r="CA26" s="262"/>
      <c r="CB26" s="262"/>
      <c r="CC26" s="262"/>
      <c r="CD26" s="262"/>
      <c r="CE26" s="262"/>
      <c r="CF26" s="262"/>
      <c r="CG26" s="262"/>
      <c r="CH26" s="262"/>
      <c r="CI26" s="262"/>
      <c r="CJ26" s="262"/>
      <c r="CK26" s="262"/>
      <c r="CL26" s="262"/>
      <c r="CM26" s="262"/>
      <c r="CN26" s="262"/>
      <c r="CO26" s="262"/>
      <c r="CP26" s="262"/>
      <c r="CQ26" s="262"/>
      <c r="CR26" s="262"/>
      <c r="CS26" s="262"/>
      <c r="CT26" s="262"/>
      <c r="CU26" s="262"/>
      <c r="CV26" s="262"/>
      <c r="CW26" s="262"/>
      <c r="CX26" s="262"/>
      <c r="CY26" s="262"/>
      <c r="CZ26" s="262"/>
      <c r="DA26" s="262"/>
      <c r="DB26" s="262"/>
      <c r="DC26" s="262"/>
      <c r="DD26" s="262"/>
      <c r="DE26" s="262"/>
      <c r="DF26" s="262"/>
      <c r="DG26" s="262"/>
      <c r="DH26" s="262"/>
      <c r="DI26" s="262"/>
      <c r="DJ26" s="262"/>
      <c r="DK26" s="262"/>
      <c r="DL26" s="262"/>
      <c r="DM26" s="262"/>
      <c r="DN26" s="262"/>
      <c r="DO26" s="262"/>
      <c r="DP26" s="262"/>
      <c r="DQ26" s="262"/>
      <c r="DR26" s="262"/>
      <c r="DS26" s="262"/>
      <c r="DT26" s="262"/>
      <c r="DU26" s="262"/>
      <c r="DV26" s="262"/>
      <c r="DW26" s="262"/>
      <c r="DX26" s="262"/>
      <c r="DY26" s="262"/>
      <c r="DZ26" s="262"/>
      <c r="EA26" s="262"/>
      <c r="EB26" s="262"/>
    </row>
    <row r="27" spans="1:132" s="263" customFormat="1" ht="51" customHeight="1">
      <c r="A27" s="238"/>
      <c r="B27" s="1125"/>
      <c r="C27" s="252" t="s">
        <v>690</v>
      </c>
      <c r="D27" s="255">
        <v>0.5</v>
      </c>
      <c r="E27" s="238"/>
      <c r="F27" s="238"/>
      <c r="G27" s="238"/>
      <c r="H27" s="238"/>
      <c r="I27" s="238"/>
      <c r="J27" s="1121"/>
      <c r="K27" s="254" t="s">
        <v>691</v>
      </c>
      <c r="L27" s="255">
        <v>0.5</v>
      </c>
      <c r="M27" s="256"/>
      <c r="N27" s="256"/>
      <c r="O27" s="256"/>
      <c r="P27" s="256"/>
      <c r="Q27" s="256"/>
      <c r="R27" s="1121"/>
      <c r="S27" s="254" t="s">
        <v>692</v>
      </c>
      <c r="T27" s="253">
        <v>0.25</v>
      </c>
      <c r="U27" s="238"/>
      <c r="V27" s="238"/>
      <c r="W27" s="238"/>
      <c r="X27" s="238"/>
      <c r="Y27" s="238"/>
      <c r="Z27" s="1121"/>
      <c r="AA27" s="254" t="s">
        <v>693</v>
      </c>
      <c r="AB27" s="255">
        <v>0.5</v>
      </c>
      <c r="AC27" s="238"/>
      <c r="AD27" s="238"/>
      <c r="AE27" s="238"/>
      <c r="AF27" s="238"/>
      <c r="AG27" s="238"/>
      <c r="AH27" s="1121"/>
      <c r="AI27" s="266" t="s">
        <v>694</v>
      </c>
      <c r="AJ27" s="255">
        <v>0.5</v>
      </c>
      <c r="AK27" s="238"/>
      <c r="AL27" s="238"/>
      <c r="AM27" s="238"/>
      <c r="AN27" s="238"/>
      <c r="AO27" s="238"/>
      <c r="AP27" s="1121"/>
      <c r="AQ27" s="254" t="s">
        <v>695</v>
      </c>
      <c r="AR27" s="255">
        <v>0.5</v>
      </c>
      <c r="AS27" s="238"/>
      <c r="AT27" s="238"/>
      <c r="AU27" s="238"/>
      <c r="AV27" s="238"/>
      <c r="AW27" s="238"/>
      <c r="AX27" s="1121"/>
      <c r="AY27" s="254" t="s">
        <v>1456</v>
      </c>
      <c r="AZ27" s="255">
        <v>0.5</v>
      </c>
      <c r="BA27" s="238"/>
      <c r="BB27" s="238"/>
      <c r="BC27" s="238"/>
      <c r="BD27" s="238"/>
      <c r="BE27" s="238"/>
      <c r="BF27" s="1121"/>
      <c r="BG27" s="250" t="s">
        <v>696</v>
      </c>
      <c r="BH27" s="255">
        <v>0.5</v>
      </c>
      <c r="BI27" s="262"/>
      <c r="BJ27" s="262"/>
      <c r="BK27" s="148"/>
      <c r="BL27" s="262"/>
      <c r="BM27" s="262"/>
      <c r="BN27" s="262"/>
      <c r="BO27" s="262"/>
      <c r="BP27" s="262"/>
      <c r="BQ27" s="262"/>
      <c r="BR27" s="262"/>
      <c r="BS27" s="262"/>
      <c r="BT27" s="262"/>
      <c r="BU27" s="262"/>
      <c r="BV27" s="262"/>
      <c r="BW27" s="262"/>
      <c r="BX27" s="262"/>
      <c r="BY27" s="262"/>
      <c r="BZ27" s="262"/>
      <c r="CA27" s="262"/>
      <c r="CB27" s="262"/>
      <c r="CC27" s="262"/>
      <c r="CD27" s="262"/>
      <c r="CE27" s="262"/>
      <c r="CF27" s="262"/>
      <c r="CG27" s="262"/>
      <c r="CH27" s="262"/>
      <c r="CI27" s="262"/>
      <c r="CJ27" s="262"/>
      <c r="CK27" s="262"/>
      <c r="CL27" s="262"/>
      <c r="CM27" s="262"/>
      <c r="CN27" s="262"/>
      <c r="CO27" s="262"/>
      <c r="CP27" s="262"/>
      <c r="CQ27" s="262"/>
      <c r="CR27" s="262"/>
      <c r="CS27" s="262"/>
      <c r="CT27" s="262"/>
      <c r="CU27" s="262"/>
      <c r="CV27" s="262"/>
      <c r="CW27" s="262"/>
      <c r="CX27" s="262"/>
      <c r="CY27" s="262"/>
      <c r="CZ27" s="262"/>
      <c r="DA27" s="262"/>
      <c r="DB27" s="262"/>
      <c r="DC27" s="262"/>
      <c r="DD27" s="262"/>
      <c r="DE27" s="262"/>
      <c r="DF27" s="262"/>
      <c r="DG27" s="262"/>
      <c r="DH27" s="262"/>
      <c r="DI27" s="262"/>
      <c r="DJ27" s="262"/>
      <c r="DK27" s="262"/>
      <c r="DL27" s="262"/>
      <c r="DM27" s="262"/>
      <c r="DN27" s="262"/>
      <c r="DO27" s="262"/>
      <c r="DP27" s="262"/>
      <c r="DQ27" s="262"/>
      <c r="DR27" s="262"/>
      <c r="DS27" s="262"/>
      <c r="DT27" s="262"/>
      <c r="DU27" s="262"/>
      <c r="DV27" s="262"/>
      <c r="DW27" s="262"/>
      <c r="DX27" s="262"/>
      <c r="DY27" s="262"/>
      <c r="DZ27" s="262"/>
      <c r="EA27" s="262"/>
      <c r="EB27" s="262"/>
    </row>
    <row r="28" spans="1:132" s="263" customFormat="1" ht="51" customHeight="1">
      <c r="A28" s="238"/>
      <c r="B28" s="1125"/>
      <c r="C28" s="252" t="s">
        <v>697</v>
      </c>
      <c r="D28" s="257">
        <v>0.75</v>
      </c>
      <c r="E28" s="238"/>
      <c r="F28" s="238"/>
      <c r="G28" s="238"/>
      <c r="H28" s="238"/>
      <c r="I28" s="155"/>
      <c r="J28" s="1121"/>
      <c r="K28" s="254" t="s">
        <v>698</v>
      </c>
      <c r="L28" s="257">
        <v>0.75</v>
      </c>
      <c r="M28" s="248"/>
      <c r="N28" s="248"/>
      <c r="O28" s="248"/>
      <c r="P28" s="248"/>
      <c r="Q28" s="248"/>
      <c r="R28" s="1121"/>
      <c r="S28" s="254" t="s">
        <v>699</v>
      </c>
      <c r="T28" s="255">
        <v>0.5</v>
      </c>
      <c r="U28" s="238"/>
      <c r="V28" s="238"/>
      <c r="W28" s="238"/>
      <c r="X28" s="238"/>
      <c r="Y28" s="155"/>
      <c r="Z28" s="1121"/>
      <c r="AA28" s="254" t="s">
        <v>700</v>
      </c>
      <c r="AB28" s="257">
        <v>0.75</v>
      </c>
      <c r="AC28" s="238"/>
      <c r="AD28" s="238"/>
      <c r="AE28" s="238"/>
      <c r="AF28" s="238"/>
      <c r="AG28" s="155"/>
      <c r="AH28" s="1121"/>
      <c r="AI28" s="266" t="s">
        <v>701</v>
      </c>
      <c r="AJ28" s="257">
        <v>0.75</v>
      </c>
      <c r="AK28" s="238"/>
      <c r="AL28" s="238"/>
      <c r="AM28" s="238"/>
      <c r="AN28" s="238"/>
      <c r="AO28" s="155"/>
      <c r="AP28" s="1121"/>
      <c r="AQ28" s="254" t="s">
        <v>702</v>
      </c>
      <c r="AR28" s="257">
        <v>0.75</v>
      </c>
      <c r="AS28" s="238"/>
      <c r="AT28" s="238"/>
      <c r="AU28" s="238"/>
      <c r="AV28" s="238"/>
      <c r="AW28" s="238"/>
      <c r="AX28" s="1121"/>
      <c r="AY28" s="254" t="s">
        <v>1457</v>
      </c>
      <c r="AZ28" s="257">
        <v>0.75</v>
      </c>
      <c r="BA28" s="238"/>
      <c r="BB28" s="238"/>
      <c r="BC28" s="238"/>
      <c r="BD28" s="238"/>
      <c r="BE28" s="238"/>
      <c r="BF28" s="1121"/>
      <c r="BG28" s="250" t="s">
        <v>703</v>
      </c>
      <c r="BH28" s="257">
        <v>0.75</v>
      </c>
      <c r="BI28" s="262"/>
      <c r="BJ28" s="262"/>
      <c r="BK28" s="148"/>
      <c r="BL28" s="262"/>
      <c r="BM28" s="262"/>
      <c r="BN28" s="262"/>
      <c r="BO28" s="262"/>
      <c r="BP28" s="262"/>
      <c r="BQ28" s="262"/>
      <c r="BR28" s="262"/>
      <c r="BS28" s="262"/>
      <c r="BT28" s="262"/>
      <c r="BU28" s="262"/>
      <c r="BV28" s="262"/>
      <c r="BW28" s="262"/>
      <c r="BX28" s="262"/>
      <c r="BY28" s="262"/>
      <c r="BZ28" s="262"/>
      <c r="CA28" s="262"/>
      <c r="CB28" s="262"/>
      <c r="CC28" s="262"/>
      <c r="CD28" s="262"/>
      <c r="CE28" s="262"/>
      <c r="CF28" s="262"/>
      <c r="CG28" s="262"/>
      <c r="CH28" s="262"/>
      <c r="CI28" s="262"/>
      <c r="CJ28" s="262"/>
      <c r="CK28" s="262"/>
      <c r="CL28" s="262"/>
      <c r="CM28" s="262"/>
      <c r="CN28" s="262"/>
      <c r="CO28" s="262"/>
      <c r="CP28" s="262"/>
      <c r="CQ28" s="262"/>
      <c r="CR28" s="262"/>
      <c r="CS28" s="262"/>
      <c r="CT28" s="262"/>
      <c r="CU28" s="262"/>
      <c r="CV28" s="262"/>
      <c r="CW28" s="262"/>
      <c r="CX28" s="262"/>
      <c r="CY28" s="262"/>
      <c r="CZ28" s="262"/>
      <c r="DA28" s="262"/>
      <c r="DB28" s="262"/>
      <c r="DC28" s="262"/>
      <c r="DD28" s="262"/>
      <c r="DE28" s="262"/>
      <c r="DF28" s="262"/>
      <c r="DG28" s="262"/>
      <c r="DH28" s="262"/>
      <c r="DI28" s="262"/>
      <c r="DJ28" s="262"/>
      <c r="DK28" s="262"/>
      <c r="DL28" s="262"/>
      <c r="DM28" s="262"/>
      <c r="DN28" s="262"/>
      <c r="DO28" s="262"/>
      <c r="DP28" s="262"/>
      <c r="DQ28" s="262"/>
      <c r="DR28" s="262"/>
      <c r="DS28" s="262"/>
      <c r="DT28" s="262"/>
      <c r="DU28" s="262"/>
      <c r="DV28" s="262"/>
      <c r="DW28" s="262"/>
      <c r="DX28" s="262"/>
      <c r="DY28" s="262"/>
      <c r="DZ28" s="262"/>
      <c r="EA28" s="262"/>
      <c r="EB28" s="262"/>
    </row>
    <row r="29" spans="1:132" s="263" customFormat="1" ht="51" customHeight="1" thickBot="1">
      <c r="A29" s="155"/>
      <c r="B29" s="1126"/>
      <c r="C29" s="258" t="s">
        <v>704</v>
      </c>
      <c r="D29" s="259">
        <v>1</v>
      </c>
      <c r="E29" s="238"/>
      <c r="F29" s="238"/>
      <c r="G29" s="238"/>
      <c r="H29" s="238"/>
      <c r="I29" s="155"/>
      <c r="J29" s="1122"/>
      <c r="K29" s="260" t="s">
        <v>705</v>
      </c>
      <c r="L29" s="259">
        <v>1</v>
      </c>
      <c r="M29" s="248"/>
      <c r="N29" s="248"/>
      <c r="O29" s="248"/>
      <c r="P29" s="248"/>
      <c r="Q29" s="155"/>
      <c r="R29" s="1121"/>
      <c r="S29" s="254" t="s">
        <v>706</v>
      </c>
      <c r="T29" s="257">
        <v>0.75</v>
      </c>
      <c r="U29" s="238"/>
      <c r="V29" s="238"/>
      <c r="W29" s="238"/>
      <c r="X29" s="238"/>
      <c r="Y29" s="155"/>
      <c r="Z29" s="1122"/>
      <c r="AA29" s="260" t="s">
        <v>656</v>
      </c>
      <c r="AB29" s="259">
        <v>1</v>
      </c>
      <c r="AC29" s="238"/>
      <c r="AD29" s="238"/>
      <c r="AE29" s="238"/>
      <c r="AF29" s="238"/>
      <c r="AG29" s="155"/>
      <c r="AH29" s="1122"/>
      <c r="AI29" s="267" t="s">
        <v>707</v>
      </c>
      <c r="AJ29" s="259">
        <v>1</v>
      </c>
      <c r="AK29" s="238"/>
      <c r="AL29" s="238"/>
      <c r="AM29" s="238"/>
      <c r="AN29" s="238"/>
      <c r="AO29" s="155"/>
      <c r="AP29" s="1122"/>
      <c r="AQ29" s="260" t="s">
        <v>708</v>
      </c>
      <c r="AR29" s="259">
        <v>1</v>
      </c>
      <c r="AS29" s="238"/>
      <c r="AT29" s="238"/>
      <c r="AU29" s="238"/>
      <c r="AV29" s="238"/>
      <c r="AW29" s="155"/>
      <c r="AX29" s="1122"/>
      <c r="AY29" s="267" t="s">
        <v>1458</v>
      </c>
      <c r="AZ29" s="259">
        <v>1</v>
      </c>
      <c r="BA29" s="238"/>
      <c r="BB29" s="238"/>
      <c r="BC29" s="238"/>
      <c r="BD29" s="238"/>
      <c r="BE29" s="155"/>
      <c r="BF29" s="1122"/>
      <c r="BG29" s="261" t="s">
        <v>709</v>
      </c>
      <c r="BH29" s="259">
        <v>1</v>
      </c>
      <c r="BI29" s="262"/>
      <c r="BJ29" s="262"/>
      <c r="BK29" s="148"/>
      <c r="BL29" s="262"/>
      <c r="BM29" s="262"/>
      <c r="BN29" s="262"/>
      <c r="BO29" s="262"/>
      <c r="BP29" s="262"/>
      <c r="BQ29" s="262"/>
      <c r="BR29" s="262"/>
      <c r="BS29" s="262"/>
      <c r="BT29" s="262"/>
      <c r="BU29" s="262"/>
      <c r="BV29" s="262"/>
      <c r="BW29" s="262"/>
      <c r="BX29" s="262"/>
      <c r="BY29" s="262"/>
      <c r="BZ29" s="262"/>
      <c r="CA29" s="262"/>
      <c r="CB29" s="262"/>
      <c r="CC29" s="262"/>
      <c r="CD29" s="262"/>
      <c r="CE29" s="262"/>
      <c r="CF29" s="262"/>
      <c r="CG29" s="262"/>
      <c r="CH29" s="262"/>
      <c r="CI29" s="262"/>
      <c r="CJ29" s="262"/>
      <c r="CK29" s="262"/>
      <c r="CL29" s="262"/>
      <c r="CM29" s="262"/>
      <c r="CN29" s="262"/>
      <c r="CO29" s="262"/>
      <c r="CP29" s="262"/>
      <c r="CQ29" s="262"/>
      <c r="CR29" s="262"/>
      <c r="CS29" s="262"/>
      <c r="CT29" s="262"/>
      <c r="CU29" s="262"/>
      <c r="CV29" s="262"/>
      <c r="CW29" s="262"/>
      <c r="CX29" s="262"/>
      <c r="CY29" s="262"/>
      <c r="CZ29" s="262"/>
      <c r="DA29" s="262"/>
      <c r="DB29" s="262"/>
      <c r="DC29" s="262"/>
      <c r="DD29" s="262"/>
      <c r="DE29" s="262"/>
      <c r="DF29" s="262"/>
      <c r="DG29" s="262"/>
      <c r="DH29" s="262"/>
      <c r="DI29" s="262"/>
      <c r="DJ29" s="262"/>
      <c r="DK29" s="262"/>
      <c r="DL29" s="262"/>
      <c r="DM29" s="262"/>
      <c r="DN29" s="262"/>
      <c r="DO29" s="262"/>
      <c r="DP29" s="262"/>
      <c r="DQ29" s="262"/>
      <c r="DR29" s="262"/>
      <c r="DS29" s="262"/>
      <c r="DT29" s="262"/>
      <c r="DU29" s="262"/>
      <c r="DV29" s="262"/>
      <c r="DW29" s="262"/>
      <c r="DX29" s="262"/>
      <c r="DY29" s="262"/>
      <c r="DZ29" s="262"/>
      <c r="EA29" s="262"/>
      <c r="EB29" s="262"/>
    </row>
    <row r="30" spans="1:132" s="263" customFormat="1" ht="51" customHeight="1" thickBot="1">
      <c r="A30" s="238"/>
      <c r="B30" s="155"/>
      <c r="C30" s="155"/>
      <c r="D30" s="155"/>
      <c r="E30" s="238"/>
      <c r="F30" s="238"/>
      <c r="G30" s="238"/>
      <c r="H30" s="238"/>
      <c r="I30" s="238"/>
      <c r="J30" s="155"/>
      <c r="K30" s="155"/>
      <c r="L30" s="155"/>
      <c r="M30" s="238"/>
      <c r="N30" s="238"/>
      <c r="O30" s="238"/>
      <c r="P30" s="238"/>
      <c r="Q30" s="155"/>
      <c r="R30" s="1122"/>
      <c r="S30" s="260" t="s">
        <v>710</v>
      </c>
      <c r="T30" s="259">
        <v>1</v>
      </c>
      <c r="U30" s="238"/>
      <c r="V30" s="238"/>
      <c r="W30" s="238"/>
      <c r="X30" s="238"/>
      <c r="Y30" s="238"/>
      <c r="Z30" s="239"/>
      <c r="AA30" s="239"/>
      <c r="AB30" s="239"/>
      <c r="AC30" s="238"/>
      <c r="AD30" s="238"/>
      <c r="AE30" s="238"/>
      <c r="AF30" s="238"/>
      <c r="AG30" s="238"/>
      <c r="AH30" s="238"/>
      <c r="AI30" s="238"/>
      <c r="AJ30" s="239"/>
      <c r="AK30" s="238"/>
      <c r="AL30" s="238"/>
      <c r="AM30" s="238"/>
      <c r="AN30" s="238"/>
      <c r="AO30" s="238"/>
      <c r="AP30" s="238"/>
      <c r="AQ30" s="238"/>
      <c r="AR30" s="238"/>
      <c r="AS30" s="238"/>
      <c r="AT30" s="238"/>
      <c r="AU30" s="238"/>
      <c r="AV30" s="238"/>
      <c r="AW30" s="238"/>
      <c r="AX30" s="238"/>
      <c r="AY30" s="238"/>
      <c r="AZ30" s="238"/>
      <c r="BA30" s="238"/>
      <c r="BB30" s="238"/>
      <c r="BC30" s="238"/>
      <c r="BD30" s="238"/>
      <c r="BE30" s="238"/>
      <c r="BF30" s="238"/>
      <c r="BG30" s="238"/>
      <c r="BH30" s="238"/>
      <c r="BI30" s="262"/>
      <c r="BJ30" s="262"/>
      <c r="BK30" s="262"/>
      <c r="BL30" s="262"/>
      <c r="BM30" s="262"/>
      <c r="BN30" s="262"/>
      <c r="BO30" s="262"/>
      <c r="BP30" s="262"/>
      <c r="BQ30" s="262"/>
      <c r="BR30" s="262"/>
      <c r="BS30" s="262"/>
      <c r="BT30" s="262"/>
      <c r="BU30" s="262"/>
      <c r="BV30" s="262"/>
      <c r="BW30" s="262"/>
      <c r="BX30" s="262"/>
      <c r="BY30" s="262"/>
      <c r="BZ30" s="262"/>
      <c r="CA30" s="262"/>
      <c r="CB30" s="262"/>
      <c r="CC30" s="262"/>
      <c r="CD30" s="262"/>
      <c r="CE30" s="262"/>
      <c r="CF30" s="262"/>
      <c r="CG30" s="262"/>
      <c r="CH30" s="262"/>
      <c r="CI30" s="262"/>
      <c r="CJ30" s="262"/>
      <c r="CK30" s="262"/>
      <c r="CL30" s="262"/>
      <c r="CM30" s="262"/>
      <c r="CN30" s="262"/>
      <c r="CO30" s="262"/>
      <c r="CP30" s="262"/>
      <c r="CQ30" s="262"/>
      <c r="CR30" s="262"/>
      <c r="CS30" s="262"/>
      <c r="CT30" s="262"/>
      <c r="CU30" s="262"/>
      <c r="CV30" s="262"/>
      <c r="CW30" s="262"/>
      <c r="CX30" s="262"/>
      <c r="CY30" s="262"/>
      <c r="CZ30" s="262"/>
      <c r="DA30" s="262"/>
      <c r="DB30" s="262"/>
      <c r="DC30" s="262"/>
      <c r="DD30" s="262"/>
      <c r="DE30" s="262"/>
      <c r="DF30" s="262"/>
      <c r="DG30" s="262"/>
      <c r="DH30" s="262"/>
      <c r="DI30" s="262"/>
      <c r="DJ30" s="262"/>
      <c r="DK30" s="262"/>
      <c r="DL30" s="262"/>
      <c r="DM30" s="262"/>
      <c r="DN30" s="262"/>
      <c r="DO30" s="262"/>
      <c r="DP30" s="262"/>
      <c r="DQ30" s="262"/>
      <c r="DR30" s="262"/>
      <c r="DS30" s="262"/>
      <c r="DT30" s="262"/>
      <c r="DU30" s="262"/>
      <c r="DV30" s="262"/>
      <c r="DW30" s="262"/>
      <c r="DX30" s="262"/>
      <c r="DY30" s="262"/>
      <c r="DZ30" s="262"/>
      <c r="EA30" s="262"/>
      <c r="EB30" s="262"/>
    </row>
    <row r="31" spans="1:132" s="263" customFormat="1" ht="51" customHeight="1">
      <c r="A31" s="238"/>
      <c r="B31" s="155"/>
      <c r="C31" s="155"/>
      <c r="D31" s="155"/>
      <c r="E31" s="238"/>
      <c r="F31" s="238"/>
      <c r="G31" s="238"/>
      <c r="H31" s="238"/>
      <c r="I31" s="238"/>
      <c r="J31" s="155"/>
      <c r="K31" s="155"/>
      <c r="L31" s="155"/>
      <c r="M31" s="238"/>
      <c r="N31" s="238"/>
      <c r="O31" s="238"/>
      <c r="P31" s="238"/>
      <c r="Q31" s="238"/>
      <c r="R31" s="155"/>
      <c r="S31" s="155"/>
      <c r="T31" s="155"/>
      <c r="U31" s="238"/>
      <c r="V31" s="238"/>
      <c r="W31" s="238"/>
      <c r="X31" s="238"/>
      <c r="Y31" s="238"/>
      <c r="Z31" s="239"/>
      <c r="AA31" s="239"/>
      <c r="AB31" s="239"/>
      <c r="AC31" s="238"/>
      <c r="AD31" s="238"/>
      <c r="AE31" s="238"/>
      <c r="AF31" s="238"/>
      <c r="AG31" s="238"/>
      <c r="AH31" s="238"/>
      <c r="AI31" s="238"/>
      <c r="AJ31" s="239"/>
      <c r="AK31" s="238"/>
      <c r="AL31" s="238"/>
      <c r="AM31" s="238"/>
      <c r="AN31" s="238"/>
      <c r="AO31" s="238"/>
      <c r="AP31" s="238"/>
      <c r="AQ31" s="238"/>
      <c r="AR31" s="238"/>
      <c r="AS31" s="238"/>
      <c r="AT31" s="238"/>
      <c r="AU31" s="238"/>
      <c r="AV31" s="238"/>
      <c r="AW31" s="238"/>
      <c r="AX31" s="238"/>
      <c r="AY31" s="238"/>
      <c r="AZ31" s="238"/>
      <c r="BA31" s="238"/>
      <c r="BB31" s="238"/>
      <c r="BC31" s="238"/>
      <c r="BD31" s="238"/>
      <c r="BE31" s="238"/>
      <c r="BF31" s="238"/>
      <c r="BG31" s="238"/>
      <c r="BH31" s="238"/>
      <c r="BI31" s="262"/>
      <c r="BJ31" s="262"/>
      <c r="BK31" s="262"/>
      <c r="BL31" s="268"/>
      <c r="BM31" s="262"/>
      <c r="BN31" s="262"/>
      <c r="BO31" s="262"/>
      <c r="BP31" s="262"/>
      <c r="BQ31" s="262"/>
      <c r="BR31" s="262"/>
      <c r="BS31" s="262"/>
      <c r="BT31" s="262"/>
      <c r="BU31" s="262"/>
      <c r="BV31" s="262"/>
      <c r="BW31" s="262"/>
      <c r="BX31" s="262"/>
      <c r="BY31" s="262"/>
      <c r="BZ31" s="262"/>
      <c r="CA31" s="262"/>
      <c r="CB31" s="262"/>
      <c r="CC31" s="262"/>
      <c r="CD31" s="262"/>
      <c r="CE31" s="262"/>
      <c r="CF31" s="262"/>
      <c r="CG31" s="262"/>
      <c r="CH31" s="262"/>
      <c r="CI31" s="262"/>
      <c r="CJ31" s="262"/>
      <c r="CK31" s="262"/>
      <c r="CL31" s="262"/>
      <c r="CM31" s="262"/>
      <c r="CN31" s="262"/>
      <c r="CO31" s="262"/>
      <c r="CP31" s="262"/>
      <c r="CQ31" s="262"/>
      <c r="CR31" s="262"/>
      <c r="CS31" s="262"/>
      <c r="CT31" s="262"/>
      <c r="CU31" s="262"/>
      <c r="CV31" s="262"/>
      <c r="CW31" s="262"/>
      <c r="CX31" s="262"/>
      <c r="CY31" s="262"/>
      <c r="CZ31" s="262"/>
      <c r="DA31" s="262"/>
      <c r="DB31" s="262"/>
      <c r="DC31" s="262"/>
      <c r="DD31" s="262"/>
      <c r="DE31" s="262"/>
      <c r="DF31" s="262"/>
      <c r="DG31" s="262"/>
      <c r="DH31" s="262"/>
      <c r="DI31" s="262"/>
      <c r="DJ31" s="262"/>
      <c r="DK31" s="262"/>
      <c r="DL31" s="262"/>
      <c r="DM31" s="262"/>
      <c r="DN31" s="262"/>
      <c r="DO31" s="262"/>
      <c r="DP31" s="262"/>
      <c r="DQ31" s="262"/>
      <c r="DR31" s="262"/>
      <c r="DS31" s="262"/>
      <c r="DT31" s="262"/>
      <c r="DU31" s="262"/>
      <c r="DV31" s="262"/>
      <c r="DW31" s="262"/>
      <c r="DX31" s="262"/>
      <c r="DY31" s="262"/>
      <c r="DZ31" s="262"/>
      <c r="EA31" s="262"/>
      <c r="EB31" s="262"/>
    </row>
    <row r="32" spans="1:132" s="263" customFormat="1" ht="51" customHeight="1">
      <c r="A32" s="238"/>
      <c r="B32" s="155"/>
      <c r="C32" s="155"/>
      <c r="D32" s="155"/>
      <c r="E32" s="238"/>
      <c r="F32" s="238"/>
      <c r="G32" s="238"/>
      <c r="H32" s="238"/>
      <c r="I32" s="238"/>
      <c r="J32" s="155"/>
      <c r="K32" s="155"/>
      <c r="L32" s="155"/>
      <c r="M32" s="238"/>
      <c r="N32" s="238"/>
      <c r="O32" s="238"/>
      <c r="P32" s="238"/>
      <c r="Q32" s="238"/>
      <c r="R32" s="155"/>
      <c r="S32" s="155"/>
      <c r="T32" s="155"/>
      <c r="U32" s="238"/>
      <c r="V32" s="238"/>
      <c r="W32" s="238"/>
      <c r="X32" s="238"/>
      <c r="Y32" s="238"/>
      <c r="Z32" s="239"/>
      <c r="AA32" s="239"/>
      <c r="AB32" s="239"/>
      <c r="AC32" s="238"/>
      <c r="AD32" s="238"/>
      <c r="AE32" s="238"/>
      <c r="AF32" s="238"/>
      <c r="AG32" s="238"/>
      <c r="AH32" s="238"/>
      <c r="AI32" s="238"/>
      <c r="AJ32" s="239"/>
      <c r="AK32" s="238"/>
      <c r="AL32" s="238"/>
      <c r="AM32" s="238"/>
      <c r="AN32" s="238"/>
      <c r="AO32" s="238"/>
      <c r="AP32" s="238"/>
      <c r="AQ32" s="238"/>
      <c r="AR32" s="238"/>
      <c r="AS32" s="238"/>
      <c r="AT32" s="238"/>
      <c r="AU32" s="238"/>
      <c r="AV32" s="238"/>
      <c r="AW32" s="238"/>
      <c r="AX32" s="238"/>
      <c r="AY32" s="238"/>
      <c r="AZ32" s="238"/>
      <c r="BA32" s="238"/>
      <c r="BB32" s="238"/>
      <c r="BC32" s="238"/>
      <c r="BD32" s="238"/>
      <c r="BE32" s="238"/>
      <c r="BF32" s="238"/>
      <c r="BG32" s="238"/>
      <c r="BH32" s="238"/>
      <c r="BI32" s="262"/>
      <c r="BJ32" s="262"/>
      <c r="BK32" s="262"/>
      <c r="BL32" s="268"/>
      <c r="BM32" s="262"/>
      <c r="BN32" s="262"/>
      <c r="BO32" s="262"/>
      <c r="BP32" s="262"/>
      <c r="BQ32" s="262"/>
      <c r="BR32" s="262"/>
      <c r="BS32" s="262"/>
      <c r="BT32" s="262"/>
      <c r="BU32" s="262"/>
      <c r="BV32" s="262"/>
      <c r="BW32" s="262"/>
      <c r="BX32" s="262"/>
      <c r="BY32" s="262"/>
      <c r="BZ32" s="262"/>
      <c r="CA32" s="262"/>
      <c r="CB32" s="262"/>
      <c r="CC32" s="262"/>
      <c r="CD32" s="262"/>
      <c r="CE32" s="262"/>
      <c r="CF32" s="262"/>
      <c r="CG32" s="262"/>
      <c r="CH32" s="262"/>
      <c r="CI32" s="262"/>
      <c r="CJ32" s="262"/>
      <c r="CK32" s="262"/>
      <c r="CL32" s="262"/>
      <c r="CM32" s="262"/>
      <c r="CN32" s="262"/>
      <c r="CO32" s="262"/>
      <c r="CP32" s="262"/>
      <c r="CQ32" s="262"/>
      <c r="CR32" s="262"/>
      <c r="CS32" s="262"/>
      <c r="CT32" s="262"/>
      <c r="CU32" s="262"/>
      <c r="CV32" s="262"/>
      <c r="CW32" s="262"/>
      <c r="CX32" s="262"/>
      <c r="CY32" s="262"/>
      <c r="CZ32" s="262"/>
      <c r="DA32" s="262"/>
      <c r="DB32" s="262"/>
      <c r="DC32" s="262"/>
      <c r="DD32" s="262"/>
      <c r="DE32" s="262"/>
      <c r="DF32" s="262"/>
      <c r="DG32" s="262"/>
      <c r="DH32" s="262"/>
      <c r="DI32" s="262"/>
      <c r="DJ32" s="262"/>
      <c r="DK32" s="262"/>
      <c r="DL32" s="262"/>
      <c r="DM32" s="262"/>
      <c r="DN32" s="262"/>
      <c r="DO32" s="262"/>
      <c r="DP32" s="262"/>
      <c r="DQ32" s="262"/>
      <c r="DR32" s="262"/>
      <c r="DS32" s="262"/>
      <c r="DT32" s="262"/>
      <c r="DU32" s="262"/>
      <c r="DV32" s="262"/>
      <c r="DW32" s="262"/>
      <c r="DX32" s="262"/>
      <c r="DY32" s="262"/>
      <c r="DZ32" s="262"/>
      <c r="EA32" s="262"/>
      <c r="EB32" s="262"/>
    </row>
    <row r="33" spans="1:132" s="263" customFormat="1" ht="51" customHeight="1">
      <c r="A33" s="238"/>
      <c r="B33" s="155"/>
      <c r="C33" s="155"/>
      <c r="D33" s="155"/>
      <c r="E33" s="238"/>
      <c r="F33" s="238"/>
      <c r="G33" s="238"/>
      <c r="H33" s="238"/>
      <c r="I33" s="238"/>
      <c r="J33" s="155"/>
      <c r="K33" s="155"/>
      <c r="L33" s="155"/>
      <c r="M33" s="238"/>
      <c r="N33" s="238"/>
      <c r="O33" s="238"/>
      <c r="P33" s="238"/>
      <c r="Q33" s="238"/>
      <c r="R33" s="155"/>
      <c r="S33" s="155"/>
      <c r="T33" s="155"/>
      <c r="U33" s="238"/>
      <c r="V33" s="238"/>
      <c r="W33" s="238"/>
      <c r="X33" s="238"/>
      <c r="Y33" s="238"/>
      <c r="Z33" s="239"/>
      <c r="AA33" s="239"/>
      <c r="AB33" s="239"/>
      <c r="AC33" s="238"/>
      <c r="AD33" s="238"/>
      <c r="AE33" s="238"/>
      <c r="AF33" s="238"/>
      <c r="AG33" s="238"/>
      <c r="AH33" s="238"/>
      <c r="AI33" s="238"/>
      <c r="AJ33" s="239"/>
      <c r="AK33" s="238"/>
      <c r="AL33" s="238"/>
      <c r="AM33" s="238"/>
      <c r="AN33" s="238"/>
      <c r="AO33" s="238"/>
      <c r="AP33" s="238"/>
      <c r="AQ33" s="238"/>
      <c r="AR33" s="238"/>
      <c r="AS33" s="238"/>
      <c r="AT33" s="238"/>
      <c r="AU33" s="238"/>
      <c r="AV33" s="238"/>
      <c r="AW33" s="238"/>
      <c r="AX33" s="238"/>
      <c r="AY33" s="238"/>
      <c r="AZ33" s="238"/>
      <c r="BA33" s="238"/>
      <c r="BB33" s="238"/>
      <c r="BC33" s="238"/>
      <c r="BD33" s="238"/>
      <c r="BE33" s="238"/>
      <c r="BF33" s="238"/>
      <c r="BG33" s="238"/>
      <c r="BH33" s="238"/>
      <c r="BI33" s="262"/>
      <c r="BJ33" s="262"/>
      <c r="BK33" s="262"/>
      <c r="BL33" s="268"/>
      <c r="BM33" s="262"/>
      <c r="BN33" s="262"/>
      <c r="BO33" s="262"/>
      <c r="BP33" s="262"/>
      <c r="BQ33" s="262"/>
      <c r="BR33" s="262"/>
      <c r="BS33" s="262"/>
      <c r="BT33" s="262"/>
      <c r="BU33" s="262"/>
      <c r="BV33" s="262"/>
      <c r="BW33" s="262"/>
      <c r="BX33" s="262"/>
      <c r="BY33" s="262"/>
      <c r="BZ33" s="262"/>
      <c r="CA33" s="262"/>
      <c r="CB33" s="262"/>
      <c r="CC33" s="262"/>
      <c r="CD33" s="262"/>
      <c r="CE33" s="262"/>
      <c r="CF33" s="262"/>
      <c r="CG33" s="262"/>
      <c r="CH33" s="262"/>
      <c r="CI33" s="262"/>
      <c r="CJ33" s="262"/>
      <c r="CK33" s="262"/>
      <c r="CL33" s="262"/>
      <c r="CM33" s="262"/>
      <c r="CN33" s="262"/>
      <c r="CO33" s="262"/>
      <c r="CP33" s="262"/>
      <c r="CQ33" s="262"/>
      <c r="CR33" s="262"/>
      <c r="CS33" s="262"/>
      <c r="CT33" s="262"/>
      <c r="CU33" s="262"/>
      <c r="CV33" s="262"/>
      <c r="CW33" s="262"/>
      <c r="CX33" s="262"/>
      <c r="CY33" s="262"/>
      <c r="CZ33" s="262"/>
      <c r="DA33" s="262"/>
      <c r="DB33" s="262"/>
      <c r="DC33" s="262"/>
      <c r="DD33" s="262"/>
      <c r="DE33" s="262"/>
      <c r="DF33" s="262"/>
      <c r="DG33" s="262"/>
      <c r="DH33" s="262"/>
      <c r="DI33" s="262"/>
      <c r="DJ33" s="262"/>
      <c r="DK33" s="262"/>
      <c r="DL33" s="262"/>
      <c r="DM33" s="262"/>
      <c r="DN33" s="262"/>
      <c r="DO33" s="262"/>
      <c r="DP33" s="262"/>
      <c r="DQ33" s="262"/>
      <c r="DR33" s="262"/>
      <c r="DS33" s="262"/>
      <c r="DT33" s="262"/>
      <c r="DU33" s="262"/>
      <c r="DV33" s="262"/>
      <c r="DW33" s="262"/>
      <c r="DX33" s="262"/>
      <c r="DY33" s="262"/>
      <c r="DZ33" s="262"/>
      <c r="EA33" s="262"/>
      <c r="EB33" s="262"/>
    </row>
    <row r="34" spans="1:132" s="263" customFormat="1" ht="51" customHeight="1" thickBot="1">
      <c r="A34" s="238"/>
      <c r="B34" s="1127" t="str">
        <f>$B$4</f>
        <v>Estrategia y planes operativos</v>
      </c>
      <c r="C34" s="1127"/>
      <c r="D34" s="1127"/>
      <c r="E34" s="238"/>
      <c r="F34" s="238"/>
      <c r="G34" s="238"/>
      <c r="H34" s="238"/>
      <c r="I34" s="238"/>
      <c r="J34" s="1127" t="str">
        <f>'2.0 Gestión programas'!B24</f>
        <v>Impacto social</v>
      </c>
      <c r="K34" s="1127"/>
      <c r="L34" s="1127"/>
      <c r="M34" s="238"/>
      <c r="N34" s="238"/>
      <c r="O34" s="238"/>
      <c r="P34" s="238"/>
      <c r="Q34" s="238"/>
      <c r="R34" s="155"/>
      <c r="S34" s="155"/>
      <c r="T34" s="155"/>
      <c r="U34" s="238"/>
      <c r="V34" s="238"/>
      <c r="W34" s="238"/>
      <c r="X34" s="238"/>
      <c r="Y34" s="238"/>
      <c r="Z34" s="1123" t="str">
        <f>$Z$4</f>
        <v>Políticas</v>
      </c>
      <c r="AA34" s="1123"/>
      <c r="AB34" s="1123"/>
      <c r="AC34" s="238"/>
      <c r="AD34" s="238"/>
      <c r="AE34" s="238"/>
      <c r="AF34" s="238"/>
      <c r="AG34" s="238"/>
      <c r="AH34" s="1123" t="str">
        <f>'5.0 Capital Humano'!B24</f>
        <v>Gestión de Recursos Humanos</v>
      </c>
      <c r="AI34" s="1123"/>
      <c r="AJ34" s="1123"/>
      <c r="AK34" s="238"/>
      <c r="AL34" s="238"/>
      <c r="AM34" s="238"/>
      <c r="AN34" s="238"/>
      <c r="AO34" s="238"/>
      <c r="AP34" s="1116" t="str">
        <f>$AP$4</f>
        <v>Estrategia de monitoreo y evaluación</v>
      </c>
      <c r="AQ34" s="1116"/>
      <c r="AR34" s="1116"/>
      <c r="AS34" s="238"/>
      <c r="AT34" s="238"/>
      <c r="AU34" s="238"/>
      <c r="AV34" s="238"/>
      <c r="AW34" s="238"/>
      <c r="AX34" s="1116" t="str">
        <f>$AX$4</f>
        <v>Activos físicos y materiales</v>
      </c>
      <c r="AY34" s="1116"/>
      <c r="AZ34" s="1116"/>
      <c r="BA34" s="238"/>
      <c r="BB34" s="238"/>
      <c r="BC34" s="238"/>
      <c r="BD34" s="238"/>
      <c r="BE34" s="238"/>
      <c r="BF34" s="1116" t="str">
        <f>$BF$4</f>
        <v>Planeación</v>
      </c>
      <c r="BG34" s="1116"/>
      <c r="BH34" s="1116"/>
      <c r="BI34" s="262"/>
      <c r="BJ34" s="262"/>
      <c r="BK34" s="262"/>
      <c r="BL34" s="262"/>
      <c r="BM34" s="262"/>
      <c r="BN34" s="262"/>
      <c r="BO34" s="262"/>
      <c r="BP34" s="262"/>
      <c r="BQ34" s="262"/>
      <c r="BR34" s="262"/>
      <c r="BS34" s="262"/>
      <c r="BT34" s="262"/>
      <c r="BU34" s="262"/>
      <c r="BV34" s="262"/>
      <c r="BW34" s="262"/>
      <c r="BX34" s="262"/>
      <c r="BY34" s="262"/>
      <c r="BZ34" s="262"/>
      <c r="CA34" s="262"/>
      <c r="CB34" s="262"/>
      <c r="CC34" s="262"/>
      <c r="CD34" s="262"/>
      <c r="CE34" s="262"/>
      <c r="CF34" s="262"/>
      <c r="CG34" s="262"/>
      <c r="CH34" s="262"/>
      <c r="CI34" s="262"/>
      <c r="CJ34" s="262"/>
      <c r="CK34" s="262"/>
      <c r="CL34" s="262"/>
      <c r="CM34" s="262"/>
      <c r="CN34" s="262"/>
      <c r="CO34" s="262"/>
      <c r="CP34" s="262"/>
      <c r="CQ34" s="262"/>
      <c r="CR34" s="262"/>
      <c r="CS34" s="262"/>
      <c r="CT34" s="262"/>
      <c r="CU34" s="262"/>
      <c r="CV34" s="262"/>
      <c r="CW34" s="262"/>
      <c r="CX34" s="262"/>
      <c r="CY34" s="262"/>
      <c r="CZ34" s="262"/>
      <c r="DA34" s="262"/>
      <c r="DB34" s="262"/>
      <c r="DC34" s="262"/>
      <c r="DD34" s="262"/>
      <c r="DE34" s="262"/>
      <c r="DF34" s="262"/>
      <c r="DG34" s="262"/>
      <c r="DH34" s="262"/>
      <c r="DI34" s="262"/>
      <c r="DJ34" s="262"/>
      <c r="DK34" s="262"/>
      <c r="DL34" s="262"/>
      <c r="DM34" s="262"/>
      <c r="DN34" s="262"/>
      <c r="DO34" s="262"/>
      <c r="DP34" s="262"/>
      <c r="DQ34" s="262"/>
      <c r="DR34" s="262"/>
      <c r="DS34" s="262"/>
      <c r="DT34" s="262"/>
      <c r="DU34" s="262"/>
      <c r="DV34" s="262"/>
      <c r="DW34" s="262"/>
      <c r="DX34" s="262"/>
      <c r="DY34" s="262"/>
      <c r="DZ34" s="262"/>
      <c r="EA34" s="262"/>
      <c r="EB34" s="262"/>
    </row>
    <row r="35" spans="1:132" s="263" customFormat="1" ht="51" customHeight="1" thickBot="1">
      <c r="A35" s="238"/>
      <c r="B35" s="1124" t="str">
        <f>'1.0 Planeación'!B17</f>
        <v>¿Se ha analizado el marco normativo aplicable a los programas de la organización?</v>
      </c>
      <c r="C35" s="245" t="s">
        <v>230</v>
      </c>
      <c r="D35" s="246">
        <v>0</v>
      </c>
      <c r="E35" s="238"/>
      <c r="F35" s="238"/>
      <c r="G35" s="238"/>
      <c r="H35" s="238"/>
      <c r="I35" s="238"/>
      <c r="J35" s="1120" t="str">
        <f>'2.0 Gestión programas'!B27</f>
        <v>¿La organización cuenta con un plan estratégico por escrito para elegir y mantener determinadas alianzas?</v>
      </c>
      <c r="K35" s="247" t="s">
        <v>228</v>
      </c>
      <c r="L35" s="246">
        <v>0</v>
      </c>
      <c r="M35" s="238"/>
      <c r="N35" s="238"/>
      <c r="O35" s="238"/>
      <c r="P35" s="238"/>
      <c r="Q35" s="238"/>
      <c r="R35" s="1127" t="str">
        <f>$R$4</f>
        <v>Procesos fundamentales</v>
      </c>
      <c r="S35" s="1127"/>
      <c r="T35" s="1127"/>
      <c r="U35" s="238"/>
      <c r="V35" s="238"/>
      <c r="W35" s="238"/>
      <c r="X35" s="238"/>
      <c r="Y35" s="238"/>
      <c r="Z35" s="1120" t="str">
        <f>'4.0 Género e inclusión'!B17</f>
        <v>¿Están implementados procedimientos para garantizar la aplicación del plan y/o política de género, inclusión y no discriminación?</v>
      </c>
      <c r="AA35" s="247" t="s">
        <v>228</v>
      </c>
      <c r="AB35" s="246">
        <v>0</v>
      </c>
      <c r="AC35" s="238"/>
      <c r="AD35" s="238"/>
      <c r="AE35" s="238"/>
      <c r="AF35" s="238"/>
      <c r="AG35" s="238"/>
      <c r="AH35" s="1120" t="str">
        <f>'5.0 Capital Humano'!B27</f>
        <v>¿La organización cuenta con una política de administración de personal, perfiles de cargos y un sistema de pagos?</v>
      </c>
      <c r="AI35" s="249" t="s">
        <v>228</v>
      </c>
      <c r="AJ35" s="246">
        <v>0</v>
      </c>
      <c r="AK35" s="238"/>
      <c r="AL35" s="238"/>
      <c r="AM35" s="238"/>
      <c r="AN35" s="238"/>
      <c r="AO35" s="238"/>
      <c r="AP35" s="1120" t="str">
        <f>'6.0 Monitoreo y evaluación'!B17</f>
        <v>¿Se cuenta con referencias de buenas prácticas para la medición de calidad de los servicios y programas?</v>
      </c>
      <c r="AQ35" s="247" t="s">
        <v>228</v>
      </c>
      <c r="AR35" s="246">
        <v>0</v>
      </c>
      <c r="AS35" s="238"/>
      <c r="AT35" s="238"/>
      <c r="AU35" s="238"/>
      <c r="AV35" s="238"/>
      <c r="AW35" s="238"/>
      <c r="AX35" s="1120" t="str">
        <f>'7.0 Gestión recursos'!B17</f>
        <v>¿Se cuenta con mecanismos para contrarrestar virus o violaciones de seguridad?</v>
      </c>
      <c r="AY35" s="249" t="s">
        <v>228</v>
      </c>
      <c r="AZ35" s="246">
        <v>0</v>
      </c>
      <c r="BA35" s="238"/>
      <c r="BB35" s="238"/>
      <c r="BC35" s="238"/>
      <c r="BD35" s="238"/>
      <c r="BE35" s="238"/>
      <c r="BF35" s="1120" t="str">
        <f>'8.0 Comunicación externa'!B17</f>
        <v>¿Existe un plan de comunicación anual alineado a la estrategia de comunicación y la planeación estratégica?</v>
      </c>
      <c r="BG35" s="249" t="s">
        <v>228</v>
      </c>
      <c r="BH35" s="246">
        <v>0</v>
      </c>
      <c r="BI35" s="262"/>
      <c r="BJ35" s="262"/>
      <c r="BK35" s="262"/>
      <c r="BL35" s="262"/>
      <c r="BM35" s="262"/>
      <c r="BN35" s="262"/>
      <c r="BO35" s="262"/>
      <c r="BP35" s="262"/>
      <c r="BQ35" s="262"/>
      <c r="BR35" s="262"/>
      <c r="BS35" s="262"/>
      <c r="BT35" s="262"/>
      <c r="BU35" s="262"/>
      <c r="BV35" s="262"/>
      <c r="BW35" s="262"/>
      <c r="BX35" s="262"/>
      <c r="BY35" s="262"/>
      <c r="BZ35" s="262"/>
      <c r="CA35" s="262"/>
      <c r="CB35" s="262"/>
      <c r="CC35" s="262"/>
      <c r="CD35" s="262"/>
      <c r="CE35" s="262"/>
      <c r="CF35" s="262"/>
      <c r="CG35" s="262"/>
      <c r="CH35" s="262"/>
      <c r="CI35" s="262"/>
      <c r="CJ35" s="262"/>
      <c r="CK35" s="262"/>
      <c r="CL35" s="262"/>
      <c r="CM35" s="262"/>
      <c r="CN35" s="262"/>
      <c r="CO35" s="262"/>
      <c r="CP35" s="262"/>
      <c r="CQ35" s="262"/>
      <c r="CR35" s="262"/>
      <c r="CS35" s="262"/>
      <c r="CT35" s="262"/>
      <c r="CU35" s="262"/>
      <c r="CV35" s="262"/>
      <c r="CW35" s="262"/>
      <c r="CX35" s="262"/>
      <c r="CY35" s="262"/>
      <c r="CZ35" s="262"/>
      <c r="DA35" s="262"/>
      <c r="DB35" s="262"/>
      <c r="DC35" s="262"/>
      <c r="DD35" s="262"/>
      <c r="DE35" s="262"/>
      <c r="DF35" s="262"/>
      <c r="DG35" s="262"/>
      <c r="DH35" s="262"/>
      <c r="DI35" s="262"/>
      <c r="DJ35" s="262"/>
      <c r="DK35" s="262"/>
      <c r="DL35" s="262"/>
      <c r="DM35" s="262"/>
      <c r="DN35" s="262"/>
      <c r="DO35" s="262"/>
      <c r="DP35" s="262"/>
      <c r="DQ35" s="262"/>
      <c r="DR35" s="262"/>
      <c r="DS35" s="262"/>
      <c r="DT35" s="262"/>
      <c r="DU35" s="262"/>
      <c r="DV35" s="262"/>
      <c r="DW35" s="262"/>
      <c r="DX35" s="262"/>
      <c r="DY35" s="262"/>
      <c r="DZ35" s="262"/>
      <c r="EA35" s="262"/>
      <c r="EB35" s="262"/>
    </row>
    <row r="36" spans="1:132" s="263" customFormat="1" ht="51" customHeight="1">
      <c r="A36" s="238"/>
      <c r="B36" s="1125"/>
      <c r="C36" s="252" t="s">
        <v>711</v>
      </c>
      <c r="D36" s="253">
        <v>0.25</v>
      </c>
      <c r="E36" s="238"/>
      <c r="F36" s="238"/>
      <c r="G36" s="238"/>
      <c r="H36" s="238"/>
      <c r="I36" s="238"/>
      <c r="J36" s="1121"/>
      <c r="K36" s="254" t="s">
        <v>712</v>
      </c>
      <c r="L36" s="253">
        <v>0.25</v>
      </c>
      <c r="M36" s="238"/>
      <c r="N36" s="238"/>
      <c r="O36" s="238"/>
      <c r="P36" s="238"/>
      <c r="Q36" s="238"/>
      <c r="R36" s="1120" t="str">
        <f>'3.0 Procesos'!B17</f>
        <v>¿Se cuenta con personas encargadas de aplicar los procesos críticos?</v>
      </c>
      <c r="S36" s="247" t="s">
        <v>346</v>
      </c>
      <c r="T36" s="246">
        <v>0</v>
      </c>
      <c r="U36" s="238"/>
      <c r="V36" s="238"/>
      <c r="W36" s="238"/>
      <c r="X36" s="238"/>
      <c r="Y36" s="238"/>
      <c r="Z36" s="1121"/>
      <c r="AA36" s="254" t="s">
        <v>630</v>
      </c>
      <c r="AB36" s="253">
        <v>0.25</v>
      </c>
      <c r="AC36" s="238"/>
      <c r="AD36" s="238"/>
      <c r="AE36" s="238"/>
      <c r="AF36" s="238"/>
      <c r="AG36" s="238"/>
      <c r="AH36" s="1121"/>
      <c r="AI36" s="250" t="s">
        <v>631</v>
      </c>
      <c r="AJ36" s="253">
        <v>0.25</v>
      </c>
      <c r="AK36" s="238"/>
      <c r="AL36" s="238"/>
      <c r="AM36" s="238"/>
      <c r="AN36" s="238"/>
      <c r="AO36" s="238"/>
      <c r="AP36" s="1121"/>
      <c r="AQ36" s="254" t="s">
        <v>713</v>
      </c>
      <c r="AR36" s="253">
        <v>0.25</v>
      </c>
      <c r="AS36" s="238"/>
      <c r="AT36" s="238"/>
      <c r="AU36" s="238"/>
      <c r="AV36" s="238"/>
      <c r="AW36" s="238"/>
      <c r="AX36" s="1121"/>
      <c r="AY36" s="250" t="s">
        <v>689</v>
      </c>
      <c r="AZ36" s="253">
        <v>0.25</v>
      </c>
      <c r="BA36" s="238"/>
      <c r="BB36" s="238"/>
      <c r="BC36" s="238"/>
      <c r="BD36" s="238"/>
      <c r="BE36" s="238"/>
      <c r="BF36" s="1121"/>
      <c r="BG36" s="250" t="s">
        <v>714</v>
      </c>
      <c r="BH36" s="253">
        <v>0.25</v>
      </c>
      <c r="BI36" s="262"/>
      <c r="BJ36" s="262"/>
      <c r="BK36" s="262"/>
      <c r="BL36" s="262"/>
      <c r="BM36" s="262"/>
      <c r="BN36" s="262"/>
      <c r="BO36" s="262"/>
      <c r="BP36" s="262"/>
      <c r="BQ36" s="262"/>
      <c r="BR36" s="262"/>
      <c r="BS36" s="262"/>
      <c r="BT36" s="262"/>
      <c r="BU36" s="262"/>
      <c r="BV36" s="262"/>
      <c r="BW36" s="262"/>
      <c r="BX36" s="262"/>
      <c r="BY36" s="262"/>
      <c r="BZ36" s="262"/>
      <c r="CA36" s="262"/>
      <c r="CB36" s="262"/>
      <c r="CC36" s="262"/>
      <c r="CD36" s="262"/>
      <c r="CE36" s="262"/>
      <c r="CF36" s="262"/>
      <c r="CG36" s="262"/>
      <c r="CH36" s="262"/>
      <c r="CI36" s="262"/>
      <c r="CJ36" s="262"/>
      <c r="CK36" s="262"/>
      <c r="CL36" s="262"/>
      <c r="CM36" s="262"/>
      <c r="CN36" s="262"/>
      <c r="CO36" s="262"/>
      <c r="CP36" s="262"/>
      <c r="CQ36" s="262"/>
      <c r="CR36" s="262"/>
      <c r="CS36" s="262"/>
      <c r="CT36" s="262"/>
      <c r="CU36" s="262"/>
      <c r="CV36" s="262"/>
      <c r="CW36" s="262"/>
      <c r="CX36" s="262"/>
      <c r="CY36" s="262"/>
      <c r="CZ36" s="262"/>
      <c r="DA36" s="262"/>
      <c r="DB36" s="262"/>
      <c r="DC36" s="262"/>
      <c r="DD36" s="262"/>
      <c r="DE36" s="262"/>
      <c r="DF36" s="262"/>
      <c r="DG36" s="262"/>
      <c r="DH36" s="262"/>
      <c r="DI36" s="262"/>
      <c r="DJ36" s="262"/>
      <c r="DK36" s="262"/>
      <c r="DL36" s="262"/>
      <c r="DM36" s="262"/>
      <c r="DN36" s="262"/>
      <c r="DO36" s="262"/>
      <c r="DP36" s="262"/>
      <c r="DQ36" s="262"/>
      <c r="DR36" s="262"/>
      <c r="DS36" s="262"/>
      <c r="DT36" s="262"/>
      <c r="DU36" s="262"/>
      <c r="DV36" s="262"/>
      <c r="DW36" s="262"/>
      <c r="DX36" s="262"/>
      <c r="DY36" s="262"/>
      <c r="DZ36" s="262"/>
      <c r="EA36" s="262"/>
      <c r="EB36" s="262"/>
    </row>
    <row r="37" spans="1:132" s="263" customFormat="1" ht="51" customHeight="1">
      <c r="A37" s="238"/>
      <c r="B37" s="1125"/>
      <c r="C37" s="252" t="s">
        <v>715</v>
      </c>
      <c r="D37" s="255">
        <v>0.5</v>
      </c>
      <c r="E37" s="238"/>
      <c r="F37" s="238"/>
      <c r="G37" s="238"/>
      <c r="H37" s="238"/>
      <c r="I37" s="238"/>
      <c r="J37" s="1121"/>
      <c r="K37" s="254" t="s">
        <v>716</v>
      </c>
      <c r="L37" s="255">
        <v>0.5</v>
      </c>
      <c r="M37" s="248"/>
      <c r="N37" s="248"/>
      <c r="O37" s="248"/>
      <c r="P37" s="248"/>
      <c r="Q37" s="248"/>
      <c r="R37" s="1121"/>
      <c r="S37" s="254" t="s">
        <v>717</v>
      </c>
      <c r="T37" s="253">
        <v>0.25</v>
      </c>
      <c r="U37" s="238"/>
      <c r="V37" s="238"/>
      <c r="W37" s="238"/>
      <c r="X37" s="238"/>
      <c r="Y37" s="238"/>
      <c r="Z37" s="1121"/>
      <c r="AA37" s="254" t="s">
        <v>718</v>
      </c>
      <c r="AB37" s="255">
        <v>0.5</v>
      </c>
      <c r="AC37" s="238"/>
      <c r="AD37" s="238"/>
      <c r="AE37" s="238"/>
      <c r="AF37" s="238"/>
      <c r="AG37" s="238"/>
      <c r="AH37" s="1121"/>
      <c r="AI37" s="250" t="s">
        <v>719</v>
      </c>
      <c r="AJ37" s="255">
        <v>0.5</v>
      </c>
      <c r="AK37" s="238"/>
      <c r="AL37" s="238"/>
      <c r="AM37" s="238"/>
      <c r="AN37" s="238"/>
      <c r="AO37" s="238"/>
      <c r="AP37" s="1121"/>
      <c r="AQ37" s="254" t="s">
        <v>720</v>
      </c>
      <c r="AR37" s="255">
        <v>0.5</v>
      </c>
      <c r="AS37" s="238"/>
      <c r="AT37" s="238"/>
      <c r="AU37" s="238"/>
      <c r="AV37" s="238"/>
      <c r="AW37" s="238"/>
      <c r="AX37" s="1121"/>
      <c r="AY37" s="250" t="s">
        <v>721</v>
      </c>
      <c r="AZ37" s="255">
        <v>0.5</v>
      </c>
      <c r="BA37" s="238"/>
      <c r="BB37" s="238"/>
      <c r="BC37" s="238"/>
      <c r="BD37" s="238"/>
      <c r="BE37" s="238"/>
      <c r="BF37" s="1121"/>
      <c r="BG37" s="250" t="s">
        <v>722</v>
      </c>
      <c r="BH37" s="255">
        <v>0.5</v>
      </c>
      <c r="BI37" s="262"/>
      <c r="BJ37" s="262"/>
      <c r="BK37" s="262"/>
      <c r="BL37" s="262"/>
      <c r="BM37" s="262"/>
      <c r="BN37" s="262"/>
      <c r="BO37" s="262"/>
      <c r="BP37" s="262"/>
      <c r="BQ37" s="262"/>
      <c r="BR37" s="262"/>
      <c r="BS37" s="262"/>
      <c r="BT37" s="262"/>
      <c r="BU37" s="262"/>
      <c r="BV37" s="262"/>
      <c r="BW37" s="262"/>
      <c r="BX37" s="262"/>
      <c r="BY37" s="262"/>
      <c r="BZ37" s="262"/>
      <c r="CA37" s="262"/>
      <c r="CB37" s="262"/>
      <c r="CC37" s="262"/>
      <c r="CD37" s="262"/>
      <c r="CE37" s="262"/>
      <c r="CF37" s="262"/>
      <c r="CG37" s="262"/>
      <c r="CH37" s="262"/>
      <c r="CI37" s="262"/>
      <c r="CJ37" s="262"/>
      <c r="CK37" s="262"/>
      <c r="CL37" s="262"/>
      <c r="CM37" s="262"/>
      <c r="CN37" s="262"/>
      <c r="CO37" s="262"/>
      <c r="CP37" s="262"/>
      <c r="CQ37" s="262"/>
      <c r="CR37" s="262"/>
      <c r="CS37" s="262"/>
      <c r="CT37" s="262"/>
      <c r="CU37" s="262"/>
      <c r="CV37" s="262"/>
      <c r="CW37" s="262"/>
      <c r="CX37" s="262"/>
      <c r="CY37" s="262"/>
      <c r="CZ37" s="262"/>
      <c r="DA37" s="262"/>
      <c r="DB37" s="262"/>
      <c r="DC37" s="262"/>
      <c r="DD37" s="262"/>
      <c r="DE37" s="262"/>
      <c r="DF37" s="262"/>
      <c r="DG37" s="262"/>
      <c r="DH37" s="262"/>
      <c r="DI37" s="262"/>
      <c r="DJ37" s="262"/>
      <c r="DK37" s="262"/>
      <c r="DL37" s="262"/>
      <c r="DM37" s="262"/>
      <c r="DN37" s="262"/>
      <c r="DO37" s="262"/>
      <c r="DP37" s="262"/>
      <c r="DQ37" s="262"/>
      <c r="DR37" s="262"/>
      <c r="DS37" s="262"/>
      <c r="DT37" s="262"/>
      <c r="DU37" s="262"/>
      <c r="DV37" s="262"/>
      <c r="DW37" s="262"/>
      <c r="DX37" s="262"/>
      <c r="DY37" s="262"/>
      <c r="DZ37" s="262"/>
      <c r="EA37" s="262"/>
      <c r="EB37" s="262"/>
    </row>
    <row r="38" spans="1:132" s="263" customFormat="1" ht="51" customHeight="1">
      <c r="A38" s="238"/>
      <c r="B38" s="1125"/>
      <c r="C38" s="252" t="s">
        <v>723</v>
      </c>
      <c r="D38" s="257">
        <v>0.75</v>
      </c>
      <c r="E38" s="238"/>
      <c r="F38" s="238"/>
      <c r="G38" s="238"/>
      <c r="H38" s="238"/>
      <c r="I38" s="155"/>
      <c r="J38" s="1121"/>
      <c r="K38" s="254" t="s">
        <v>724</v>
      </c>
      <c r="L38" s="257">
        <v>0.75</v>
      </c>
      <c r="M38" s="248"/>
      <c r="N38" s="248"/>
      <c r="O38" s="248"/>
      <c r="P38" s="248"/>
      <c r="Q38" s="248"/>
      <c r="R38" s="1121"/>
      <c r="S38" s="254" t="s">
        <v>725</v>
      </c>
      <c r="T38" s="255">
        <v>0.5</v>
      </c>
      <c r="U38" s="238"/>
      <c r="V38" s="238"/>
      <c r="W38" s="238"/>
      <c r="X38" s="238"/>
      <c r="Y38" s="155"/>
      <c r="Z38" s="1121"/>
      <c r="AA38" s="254" t="s">
        <v>648</v>
      </c>
      <c r="AB38" s="257">
        <v>0.75</v>
      </c>
      <c r="AC38" s="238"/>
      <c r="AD38" s="238"/>
      <c r="AE38" s="238"/>
      <c r="AF38" s="238"/>
      <c r="AG38" s="155"/>
      <c r="AH38" s="1121"/>
      <c r="AI38" s="250" t="s">
        <v>726</v>
      </c>
      <c r="AJ38" s="257">
        <v>0.75</v>
      </c>
      <c r="AK38" s="238"/>
      <c r="AL38" s="238"/>
      <c r="AM38" s="238"/>
      <c r="AN38" s="238"/>
      <c r="AO38" s="155"/>
      <c r="AP38" s="1121"/>
      <c r="AQ38" s="254" t="s">
        <v>727</v>
      </c>
      <c r="AR38" s="257">
        <v>0.75</v>
      </c>
      <c r="AS38" s="238"/>
      <c r="AT38" s="238"/>
      <c r="AU38" s="238"/>
      <c r="AV38" s="238"/>
      <c r="AW38" s="238"/>
      <c r="AX38" s="1121"/>
      <c r="AY38" s="250" t="s">
        <v>728</v>
      </c>
      <c r="AZ38" s="257">
        <v>0.75</v>
      </c>
      <c r="BA38" s="238"/>
      <c r="BB38" s="238"/>
      <c r="BC38" s="238"/>
      <c r="BD38" s="238"/>
      <c r="BE38" s="238"/>
      <c r="BF38" s="1121"/>
      <c r="BG38" s="250" t="s">
        <v>729</v>
      </c>
      <c r="BH38" s="257">
        <v>0.75</v>
      </c>
      <c r="BI38" s="262"/>
      <c r="BJ38" s="262"/>
      <c r="BK38" s="262"/>
      <c r="BL38" s="262"/>
      <c r="BM38" s="262"/>
      <c r="BN38" s="262"/>
      <c r="BO38" s="262"/>
      <c r="BP38" s="262"/>
      <c r="BQ38" s="262"/>
      <c r="BR38" s="262"/>
      <c r="BS38" s="262"/>
      <c r="BT38" s="262"/>
      <c r="BU38" s="262"/>
      <c r="BV38" s="262"/>
      <c r="BW38" s="262"/>
      <c r="BX38" s="262"/>
      <c r="BY38" s="262"/>
      <c r="BZ38" s="262"/>
      <c r="CA38" s="262"/>
      <c r="CB38" s="262"/>
      <c r="CC38" s="262"/>
      <c r="CD38" s="262"/>
      <c r="CE38" s="262"/>
      <c r="CF38" s="262"/>
      <c r="CG38" s="262"/>
      <c r="CH38" s="262"/>
      <c r="CI38" s="262"/>
      <c r="CJ38" s="262"/>
      <c r="CK38" s="262"/>
      <c r="CL38" s="262"/>
      <c r="CM38" s="262"/>
      <c r="CN38" s="262"/>
      <c r="CO38" s="262"/>
      <c r="CP38" s="262"/>
      <c r="CQ38" s="262"/>
      <c r="CR38" s="262"/>
      <c r="CS38" s="262"/>
      <c r="CT38" s="262"/>
      <c r="CU38" s="262"/>
      <c r="CV38" s="262"/>
      <c r="CW38" s="262"/>
      <c r="CX38" s="262"/>
      <c r="CY38" s="262"/>
      <c r="CZ38" s="262"/>
      <c r="DA38" s="262"/>
      <c r="DB38" s="262"/>
      <c r="DC38" s="262"/>
      <c r="DD38" s="262"/>
      <c r="DE38" s="262"/>
      <c r="DF38" s="262"/>
      <c r="DG38" s="262"/>
      <c r="DH38" s="262"/>
      <c r="DI38" s="262"/>
      <c r="DJ38" s="262"/>
      <c r="DK38" s="262"/>
      <c r="DL38" s="262"/>
      <c r="DM38" s="262"/>
      <c r="DN38" s="262"/>
      <c r="DO38" s="262"/>
      <c r="DP38" s="262"/>
      <c r="DQ38" s="262"/>
      <c r="DR38" s="262"/>
      <c r="DS38" s="262"/>
      <c r="DT38" s="262"/>
      <c r="DU38" s="262"/>
      <c r="DV38" s="262"/>
      <c r="DW38" s="262"/>
      <c r="DX38" s="262"/>
      <c r="DY38" s="262"/>
      <c r="DZ38" s="262"/>
      <c r="EA38" s="262"/>
      <c r="EB38" s="262"/>
    </row>
    <row r="39" spans="1:132" s="263" customFormat="1" ht="51" customHeight="1" thickBot="1">
      <c r="A39" s="155"/>
      <c r="B39" s="1126"/>
      <c r="C39" s="258" t="s">
        <v>730</v>
      </c>
      <c r="D39" s="259">
        <v>1</v>
      </c>
      <c r="E39" s="238"/>
      <c r="F39" s="238"/>
      <c r="G39" s="238"/>
      <c r="H39" s="238"/>
      <c r="I39" s="155"/>
      <c r="J39" s="1122"/>
      <c r="K39" s="260" t="s">
        <v>731</v>
      </c>
      <c r="L39" s="259">
        <v>1</v>
      </c>
      <c r="M39" s="248"/>
      <c r="N39" s="248"/>
      <c r="O39" s="248"/>
      <c r="P39" s="248"/>
      <c r="Q39" s="155"/>
      <c r="R39" s="1121"/>
      <c r="S39" s="254" t="s">
        <v>732</v>
      </c>
      <c r="T39" s="257">
        <v>0.75</v>
      </c>
      <c r="U39" s="238"/>
      <c r="V39" s="238"/>
      <c r="W39" s="238"/>
      <c r="X39" s="238"/>
      <c r="Y39" s="155"/>
      <c r="Z39" s="1122"/>
      <c r="AA39" s="260" t="s">
        <v>656</v>
      </c>
      <c r="AB39" s="259">
        <v>1</v>
      </c>
      <c r="AC39" s="238"/>
      <c r="AD39" s="238"/>
      <c r="AE39" s="238"/>
      <c r="AF39" s="238"/>
      <c r="AG39" s="155"/>
      <c r="AH39" s="1122"/>
      <c r="AI39" s="261" t="s">
        <v>733</v>
      </c>
      <c r="AJ39" s="259">
        <v>1</v>
      </c>
      <c r="AK39" s="238"/>
      <c r="AL39" s="238"/>
      <c r="AM39" s="238"/>
      <c r="AN39" s="238"/>
      <c r="AO39" s="155"/>
      <c r="AP39" s="1122"/>
      <c r="AQ39" s="260" t="s">
        <v>734</v>
      </c>
      <c r="AR39" s="259">
        <v>1</v>
      </c>
      <c r="AS39" s="238"/>
      <c r="AT39" s="238"/>
      <c r="AU39" s="238"/>
      <c r="AV39" s="238"/>
      <c r="AW39" s="155"/>
      <c r="AX39" s="1122"/>
      <c r="AY39" s="261" t="s">
        <v>735</v>
      </c>
      <c r="AZ39" s="259">
        <v>1</v>
      </c>
      <c r="BA39" s="238"/>
      <c r="BB39" s="238"/>
      <c r="BC39" s="238"/>
      <c r="BD39" s="238"/>
      <c r="BE39" s="155"/>
      <c r="BF39" s="1122"/>
      <c r="BG39" s="261" t="s">
        <v>736</v>
      </c>
      <c r="BH39" s="259">
        <v>1</v>
      </c>
      <c r="BI39" s="262"/>
      <c r="BJ39" s="262"/>
      <c r="BK39" s="262"/>
      <c r="BL39" s="262"/>
      <c r="BM39" s="262"/>
      <c r="BN39" s="262"/>
      <c r="BO39" s="262"/>
      <c r="BP39" s="262"/>
      <c r="BQ39" s="262"/>
      <c r="BR39" s="262"/>
      <c r="BS39" s="262"/>
      <c r="BT39" s="262"/>
      <c r="BU39" s="262"/>
      <c r="BV39" s="262"/>
      <c r="BW39" s="262"/>
      <c r="BX39" s="262"/>
      <c r="BY39" s="262"/>
      <c r="BZ39" s="262"/>
      <c r="CA39" s="262"/>
      <c r="CB39" s="262"/>
      <c r="CC39" s="262"/>
      <c r="CD39" s="262"/>
      <c r="CE39" s="262"/>
      <c r="CF39" s="262"/>
      <c r="CG39" s="262"/>
      <c r="CH39" s="262"/>
      <c r="CI39" s="262"/>
      <c r="CJ39" s="262"/>
      <c r="CK39" s="262"/>
      <c r="CL39" s="262"/>
      <c r="CM39" s="262"/>
      <c r="CN39" s="262"/>
      <c r="CO39" s="262"/>
      <c r="CP39" s="262"/>
      <c r="CQ39" s="262"/>
      <c r="CR39" s="262"/>
      <c r="CS39" s="262"/>
      <c r="CT39" s="262"/>
      <c r="CU39" s="262"/>
      <c r="CV39" s="262"/>
      <c r="CW39" s="262"/>
      <c r="CX39" s="262"/>
      <c r="CY39" s="262"/>
      <c r="CZ39" s="262"/>
      <c r="DA39" s="262"/>
      <c r="DB39" s="262"/>
      <c r="DC39" s="262"/>
      <c r="DD39" s="262"/>
      <c r="DE39" s="262"/>
      <c r="DF39" s="262"/>
      <c r="DG39" s="262"/>
      <c r="DH39" s="262"/>
      <c r="DI39" s="262"/>
      <c r="DJ39" s="262"/>
      <c r="DK39" s="262"/>
      <c r="DL39" s="262"/>
      <c r="DM39" s="262"/>
      <c r="DN39" s="262"/>
      <c r="DO39" s="262"/>
      <c r="DP39" s="262"/>
      <c r="DQ39" s="262"/>
      <c r="DR39" s="262"/>
      <c r="DS39" s="262"/>
      <c r="DT39" s="262"/>
      <c r="DU39" s="262"/>
      <c r="DV39" s="262"/>
      <c r="DW39" s="262"/>
      <c r="DX39" s="262"/>
      <c r="DY39" s="262"/>
      <c r="DZ39" s="262"/>
      <c r="EA39" s="262"/>
      <c r="EB39" s="262"/>
    </row>
    <row r="40" spans="1:132" s="263" customFormat="1" ht="51" customHeight="1" thickBot="1">
      <c r="A40" s="238"/>
      <c r="B40" s="155"/>
      <c r="C40" s="155"/>
      <c r="D40" s="155"/>
      <c r="E40" s="238"/>
      <c r="F40" s="238"/>
      <c r="G40" s="238"/>
      <c r="H40" s="238"/>
      <c r="I40" s="238"/>
      <c r="J40" s="155"/>
      <c r="K40" s="155"/>
      <c r="L40" s="155"/>
      <c r="M40" s="248"/>
      <c r="N40" s="248"/>
      <c r="O40" s="248"/>
      <c r="P40" s="248"/>
      <c r="Q40" s="155"/>
      <c r="R40" s="1122"/>
      <c r="S40" s="260" t="s">
        <v>737</v>
      </c>
      <c r="T40" s="259">
        <v>1</v>
      </c>
      <c r="U40" s="238"/>
      <c r="V40" s="238"/>
      <c r="W40" s="238"/>
      <c r="X40" s="238"/>
      <c r="Y40" s="238"/>
      <c r="Z40" s="239"/>
      <c r="AA40" s="239"/>
      <c r="AB40" s="239"/>
      <c r="AC40" s="238"/>
      <c r="AD40" s="238"/>
      <c r="AE40" s="238"/>
      <c r="AF40" s="238"/>
      <c r="AG40" s="238"/>
      <c r="AH40" s="238"/>
      <c r="AI40" s="238"/>
      <c r="AJ40" s="239"/>
      <c r="AK40" s="238"/>
      <c r="AL40" s="238"/>
      <c r="AM40" s="238"/>
      <c r="AN40" s="238"/>
      <c r="AO40" s="238"/>
      <c r="AP40" s="238"/>
      <c r="AQ40" s="238"/>
      <c r="AR40" s="238"/>
      <c r="AS40" s="238"/>
      <c r="AT40" s="238"/>
      <c r="AU40" s="238"/>
      <c r="AV40" s="238"/>
      <c r="AW40" s="238"/>
      <c r="AX40" s="238"/>
      <c r="AY40" s="238"/>
      <c r="AZ40" s="238"/>
      <c r="BA40" s="238"/>
      <c r="BB40" s="238"/>
      <c r="BC40" s="238"/>
      <c r="BD40" s="238"/>
      <c r="BE40" s="238"/>
      <c r="BF40" s="238"/>
      <c r="BG40" s="238"/>
      <c r="BH40" s="238"/>
      <c r="BI40" s="262"/>
      <c r="BJ40" s="262"/>
      <c r="BK40" s="262"/>
      <c r="BL40" s="262"/>
      <c r="BM40" s="262"/>
      <c r="BN40" s="262"/>
      <c r="BO40" s="262"/>
      <c r="BP40" s="262"/>
      <c r="BQ40" s="262"/>
      <c r="BR40" s="262"/>
      <c r="BS40" s="262"/>
      <c r="BT40" s="262"/>
      <c r="BU40" s="262"/>
      <c r="BV40" s="262"/>
      <c r="BW40" s="262"/>
      <c r="BX40" s="262"/>
      <c r="BY40" s="262"/>
      <c r="BZ40" s="262"/>
      <c r="CA40" s="262"/>
      <c r="CB40" s="262"/>
      <c r="CC40" s="262"/>
      <c r="CD40" s="262"/>
      <c r="CE40" s="262"/>
      <c r="CF40" s="262"/>
      <c r="CG40" s="262"/>
      <c r="CH40" s="262"/>
      <c r="CI40" s="262"/>
      <c r="CJ40" s="262"/>
      <c r="CK40" s="262"/>
      <c r="CL40" s="262"/>
      <c r="CM40" s="262"/>
      <c r="CN40" s="262"/>
      <c r="CO40" s="262"/>
      <c r="CP40" s="262"/>
      <c r="CQ40" s="262"/>
      <c r="CR40" s="262"/>
      <c r="CS40" s="262"/>
      <c r="CT40" s="262"/>
      <c r="CU40" s="262"/>
      <c r="CV40" s="262"/>
      <c r="CW40" s="262"/>
      <c r="CX40" s="262"/>
      <c r="CY40" s="262"/>
      <c r="CZ40" s="262"/>
      <c r="DA40" s="262"/>
      <c r="DB40" s="262"/>
      <c r="DC40" s="262"/>
      <c r="DD40" s="262"/>
      <c r="DE40" s="262"/>
      <c r="DF40" s="262"/>
      <c r="DG40" s="262"/>
      <c r="DH40" s="262"/>
      <c r="DI40" s="262"/>
      <c r="DJ40" s="262"/>
      <c r="DK40" s="262"/>
      <c r="DL40" s="262"/>
      <c r="DM40" s="262"/>
      <c r="DN40" s="262"/>
      <c r="DO40" s="262"/>
      <c r="DP40" s="262"/>
      <c r="DQ40" s="262"/>
      <c r="DR40" s="262"/>
      <c r="DS40" s="262"/>
      <c r="DT40" s="262"/>
      <c r="DU40" s="262"/>
      <c r="DV40" s="262"/>
      <c r="DW40" s="262"/>
      <c r="DX40" s="262"/>
      <c r="DY40" s="262"/>
      <c r="DZ40" s="262"/>
      <c r="EA40" s="262"/>
      <c r="EB40" s="262"/>
    </row>
    <row r="41" spans="1:132" s="263" customFormat="1" ht="51" customHeight="1">
      <c r="A41" s="238"/>
      <c r="B41" s="155"/>
      <c r="C41" s="155"/>
      <c r="D41" s="155"/>
      <c r="E41" s="238"/>
      <c r="F41" s="238"/>
      <c r="G41" s="238"/>
      <c r="H41" s="238"/>
      <c r="I41" s="238"/>
      <c r="J41" s="155"/>
      <c r="K41" s="155"/>
      <c r="L41" s="155"/>
      <c r="M41" s="248"/>
      <c r="N41" s="248"/>
      <c r="O41" s="248"/>
      <c r="P41" s="248"/>
      <c r="Q41" s="248"/>
      <c r="R41" s="155"/>
      <c r="S41" s="155"/>
      <c r="T41" s="155"/>
      <c r="U41" s="238"/>
      <c r="V41" s="238"/>
      <c r="W41" s="238"/>
      <c r="X41" s="238"/>
      <c r="Y41" s="238"/>
      <c r="Z41" s="239"/>
      <c r="AA41" s="239"/>
      <c r="AB41" s="239"/>
      <c r="AC41" s="238"/>
      <c r="AD41" s="238"/>
      <c r="AE41" s="238"/>
      <c r="AF41" s="238"/>
      <c r="AG41" s="238"/>
      <c r="AH41" s="238"/>
      <c r="AI41" s="238"/>
      <c r="AJ41" s="239"/>
      <c r="AK41" s="238"/>
      <c r="AL41" s="238"/>
      <c r="AM41" s="238"/>
      <c r="AN41" s="238"/>
      <c r="AO41" s="238"/>
      <c r="AP41" s="238"/>
      <c r="AQ41" s="238"/>
      <c r="AR41" s="238"/>
      <c r="AS41" s="238"/>
      <c r="AT41" s="238"/>
      <c r="AU41" s="238"/>
      <c r="AV41" s="238"/>
      <c r="AW41" s="238"/>
      <c r="AX41" s="238"/>
      <c r="AY41" s="238"/>
      <c r="AZ41" s="238"/>
      <c r="BA41" s="238"/>
      <c r="BB41" s="238"/>
      <c r="BC41" s="238"/>
      <c r="BD41" s="238"/>
      <c r="BE41" s="238"/>
      <c r="BF41" s="238"/>
      <c r="BG41" s="238"/>
      <c r="BH41" s="238"/>
      <c r="BI41" s="262"/>
      <c r="BJ41" s="262"/>
      <c r="BK41" s="262"/>
      <c r="BL41" s="262"/>
      <c r="BM41" s="262"/>
      <c r="BN41" s="262"/>
      <c r="BO41" s="262"/>
      <c r="BP41" s="262"/>
      <c r="BQ41" s="262"/>
      <c r="BR41" s="262"/>
      <c r="BS41" s="262"/>
      <c r="BT41" s="262"/>
      <c r="BU41" s="262"/>
      <c r="BV41" s="262"/>
      <c r="BW41" s="262"/>
      <c r="BX41" s="262"/>
      <c r="BY41" s="262"/>
      <c r="BZ41" s="262"/>
      <c r="CA41" s="262"/>
      <c r="CB41" s="262"/>
      <c r="CC41" s="262"/>
      <c r="CD41" s="262"/>
      <c r="CE41" s="262"/>
      <c r="CF41" s="262"/>
      <c r="CG41" s="262"/>
      <c r="CH41" s="262"/>
      <c r="CI41" s="262"/>
      <c r="CJ41" s="262"/>
      <c r="CK41" s="262"/>
      <c r="CL41" s="262"/>
      <c r="CM41" s="262"/>
      <c r="CN41" s="262"/>
      <c r="CO41" s="262"/>
      <c r="CP41" s="262"/>
      <c r="CQ41" s="262"/>
      <c r="CR41" s="262"/>
      <c r="CS41" s="262"/>
      <c r="CT41" s="262"/>
      <c r="CU41" s="262"/>
      <c r="CV41" s="262"/>
      <c r="CW41" s="262"/>
      <c r="CX41" s="262"/>
      <c r="CY41" s="262"/>
      <c r="CZ41" s="262"/>
      <c r="DA41" s="262"/>
      <c r="DB41" s="262"/>
      <c r="DC41" s="262"/>
      <c r="DD41" s="262"/>
      <c r="DE41" s="262"/>
      <c r="DF41" s="262"/>
      <c r="DG41" s="262"/>
      <c r="DH41" s="262"/>
      <c r="DI41" s="262"/>
      <c r="DJ41" s="262"/>
      <c r="DK41" s="262"/>
      <c r="DL41" s="262"/>
      <c r="DM41" s="262"/>
      <c r="DN41" s="262"/>
      <c r="DO41" s="262"/>
      <c r="DP41" s="262"/>
      <c r="DQ41" s="262"/>
      <c r="DR41" s="262"/>
      <c r="DS41" s="262"/>
      <c r="DT41" s="262"/>
      <c r="DU41" s="262"/>
      <c r="DV41" s="262"/>
      <c r="DW41" s="262"/>
      <c r="DX41" s="262"/>
      <c r="DY41" s="262"/>
      <c r="DZ41" s="262"/>
      <c r="EA41" s="262"/>
      <c r="EB41" s="262"/>
    </row>
    <row r="42" spans="1:132" s="263" customFormat="1" ht="51" customHeight="1">
      <c r="A42" s="238"/>
      <c r="B42" s="155"/>
      <c r="C42" s="155"/>
      <c r="D42" s="155"/>
      <c r="E42" s="238"/>
      <c r="F42" s="238"/>
      <c r="G42" s="238"/>
      <c r="H42" s="238"/>
      <c r="I42" s="238"/>
      <c r="J42" s="155"/>
      <c r="K42" s="155"/>
      <c r="L42" s="155"/>
      <c r="M42" s="248"/>
      <c r="N42" s="248"/>
      <c r="O42" s="248"/>
      <c r="P42" s="248"/>
      <c r="Q42" s="248"/>
      <c r="R42" s="155"/>
      <c r="S42" s="155"/>
      <c r="T42" s="155"/>
      <c r="U42" s="238"/>
      <c r="V42" s="238"/>
      <c r="W42" s="238"/>
      <c r="X42" s="238"/>
      <c r="Y42" s="238"/>
      <c r="Z42" s="239"/>
      <c r="AA42" s="239"/>
      <c r="AB42" s="239"/>
      <c r="AC42" s="238"/>
      <c r="AD42" s="238"/>
      <c r="AE42" s="238"/>
      <c r="AF42" s="238"/>
      <c r="AG42" s="238"/>
      <c r="AH42" s="238"/>
      <c r="AI42" s="238"/>
      <c r="AJ42" s="239"/>
      <c r="AK42" s="238"/>
      <c r="AL42" s="238"/>
      <c r="AM42" s="238"/>
      <c r="AN42" s="238"/>
      <c r="AO42" s="238"/>
      <c r="AP42" s="238"/>
      <c r="AQ42" s="238"/>
      <c r="AR42" s="238"/>
      <c r="AS42" s="238"/>
      <c r="AT42" s="238"/>
      <c r="AU42" s="238"/>
      <c r="AV42" s="238"/>
      <c r="AW42" s="238"/>
      <c r="AX42" s="238"/>
      <c r="AY42" s="238"/>
      <c r="AZ42" s="238"/>
      <c r="BA42" s="238"/>
      <c r="BB42" s="238"/>
      <c r="BC42" s="238"/>
      <c r="BD42" s="238"/>
      <c r="BE42" s="238"/>
      <c r="BF42" s="238"/>
      <c r="BG42" s="238"/>
      <c r="BH42" s="238"/>
      <c r="BI42" s="262"/>
      <c r="BJ42" s="262"/>
      <c r="BK42" s="262"/>
      <c r="BL42" s="262"/>
      <c r="BM42" s="262"/>
      <c r="BN42" s="262"/>
      <c r="BO42" s="262"/>
      <c r="BP42" s="262"/>
      <c r="BQ42" s="262"/>
      <c r="BR42" s="262"/>
      <c r="BS42" s="262"/>
      <c r="BT42" s="262"/>
      <c r="BU42" s="262"/>
      <c r="BV42" s="262"/>
      <c r="BW42" s="262"/>
      <c r="BX42" s="262"/>
      <c r="BY42" s="262"/>
      <c r="BZ42" s="262"/>
      <c r="CA42" s="262"/>
      <c r="CB42" s="262"/>
      <c r="CC42" s="262"/>
      <c r="CD42" s="262"/>
      <c r="CE42" s="262"/>
      <c r="CF42" s="262"/>
      <c r="CG42" s="262"/>
      <c r="CH42" s="262"/>
      <c r="CI42" s="262"/>
      <c r="CJ42" s="262"/>
      <c r="CK42" s="262"/>
      <c r="CL42" s="262"/>
      <c r="CM42" s="262"/>
      <c r="CN42" s="262"/>
      <c r="CO42" s="262"/>
      <c r="CP42" s="262"/>
      <c r="CQ42" s="262"/>
      <c r="CR42" s="262"/>
      <c r="CS42" s="262"/>
      <c r="CT42" s="262"/>
      <c r="CU42" s="262"/>
      <c r="CV42" s="262"/>
      <c r="CW42" s="262"/>
      <c r="CX42" s="262"/>
      <c r="CY42" s="262"/>
      <c r="CZ42" s="262"/>
      <c r="DA42" s="262"/>
      <c r="DB42" s="262"/>
      <c r="DC42" s="262"/>
      <c r="DD42" s="262"/>
      <c r="DE42" s="262"/>
      <c r="DF42" s="262"/>
      <c r="DG42" s="262"/>
      <c r="DH42" s="262"/>
      <c r="DI42" s="262"/>
      <c r="DJ42" s="262"/>
      <c r="DK42" s="262"/>
      <c r="DL42" s="262"/>
      <c r="DM42" s="262"/>
      <c r="DN42" s="262"/>
      <c r="DO42" s="262"/>
      <c r="DP42" s="262"/>
      <c r="DQ42" s="262"/>
      <c r="DR42" s="262"/>
      <c r="DS42" s="262"/>
      <c r="DT42" s="262"/>
      <c r="DU42" s="262"/>
      <c r="DV42" s="262"/>
      <c r="DW42" s="262"/>
      <c r="DX42" s="262"/>
      <c r="DY42" s="262"/>
      <c r="DZ42" s="262"/>
      <c r="EA42" s="262"/>
      <c r="EB42" s="262"/>
    </row>
    <row r="43" spans="1:132" s="263" customFormat="1" ht="51" customHeight="1">
      <c r="A43" s="238"/>
      <c r="B43" s="155"/>
      <c r="C43" s="155"/>
      <c r="D43" s="155"/>
      <c r="E43" s="238"/>
      <c r="F43" s="238"/>
      <c r="G43" s="238"/>
      <c r="H43" s="238"/>
      <c r="I43" s="238"/>
      <c r="J43" s="155"/>
      <c r="K43" s="155"/>
      <c r="L43" s="155"/>
      <c r="M43" s="238"/>
      <c r="N43" s="238"/>
      <c r="O43" s="238"/>
      <c r="P43" s="238"/>
      <c r="Q43" s="238"/>
      <c r="R43" s="155"/>
      <c r="S43" s="155"/>
      <c r="T43" s="155"/>
      <c r="U43" s="238"/>
      <c r="V43" s="238"/>
      <c r="W43" s="238"/>
      <c r="X43" s="238"/>
      <c r="Y43" s="238"/>
      <c r="Z43" s="239"/>
      <c r="AA43" s="239"/>
      <c r="AB43" s="239"/>
      <c r="AC43" s="238"/>
      <c r="AD43" s="238"/>
      <c r="AE43" s="238"/>
      <c r="AF43" s="238"/>
      <c r="AG43" s="238"/>
      <c r="AH43" s="238"/>
      <c r="AI43" s="238"/>
      <c r="AJ43" s="239"/>
      <c r="AK43" s="238"/>
      <c r="AL43" s="238"/>
      <c r="AM43" s="238"/>
      <c r="AN43" s="238"/>
      <c r="AO43" s="238"/>
      <c r="AP43" s="238"/>
      <c r="AQ43" s="238"/>
      <c r="AR43" s="238"/>
      <c r="AS43" s="238"/>
      <c r="AT43" s="238"/>
      <c r="AU43" s="238"/>
      <c r="AV43" s="238"/>
      <c r="AW43" s="238"/>
      <c r="AX43" s="238"/>
      <c r="AY43" s="238"/>
      <c r="AZ43" s="238"/>
      <c r="BA43" s="238"/>
      <c r="BB43" s="238"/>
      <c r="BC43" s="238"/>
      <c r="BD43" s="238"/>
      <c r="BE43" s="238"/>
      <c r="BF43" s="238"/>
      <c r="BG43" s="238"/>
      <c r="BH43" s="238"/>
      <c r="BI43" s="262"/>
      <c r="BJ43" s="262"/>
      <c r="BK43" s="262"/>
      <c r="BL43" s="262"/>
      <c r="BM43" s="262"/>
      <c r="BN43" s="262"/>
      <c r="BO43" s="262"/>
      <c r="BP43" s="262"/>
      <c r="BQ43" s="262"/>
      <c r="BR43" s="262"/>
      <c r="BS43" s="262"/>
      <c r="BT43" s="262"/>
      <c r="BU43" s="262"/>
      <c r="BV43" s="262"/>
      <c r="BW43" s="262"/>
      <c r="BX43" s="262"/>
      <c r="BY43" s="262"/>
      <c r="BZ43" s="262"/>
      <c r="CA43" s="262"/>
      <c r="CB43" s="262"/>
      <c r="CC43" s="262"/>
      <c r="CD43" s="262"/>
      <c r="CE43" s="262"/>
      <c r="CF43" s="262"/>
      <c r="CG43" s="262"/>
      <c r="CH43" s="262"/>
      <c r="CI43" s="262"/>
      <c r="CJ43" s="262"/>
      <c r="CK43" s="262"/>
      <c r="CL43" s="262"/>
      <c r="CM43" s="262"/>
      <c r="CN43" s="262"/>
      <c r="CO43" s="262"/>
      <c r="CP43" s="262"/>
      <c r="CQ43" s="262"/>
      <c r="CR43" s="262"/>
      <c r="CS43" s="262"/>
      <c r="CT43" s="262"/>
      <c r="CU43" s="262"/>
      <c r="CV43" s="262"/>
      <c r="CW43" s="262"/>
      <c r="CX43" s="262"/>
      <c r="CY43" s="262"/>
      <c r="CZ43" s="262"/>
      <c r="DA43" s="262"/>
      <c r="DB43" s="262"/>
      <c r="DC43" s="262"/>
      <c r="DD43" s="262"/>
      <c r="DE43" s="262"/>
      <c r="DF43" s="262"/>
      <c r="DG43" s="262"/>
      <c r="DH43" s="262"/>
      <c r="DI43" s="262"/>
      <c r="DJ43" s="262"/>
      <c r="DK43" s="262"/>
      <c r="DL43" s="262"/>
      <c r="DM43" s="262"/>
      <c r="DN43" s="262"/>
      <c r="DO43" s="262"/>
      <c r="DP43" s="262"/>
      <c r="DQ43" s="262"/>
      <c r="DR43" s="262"/>
      <c r="DS43" s="262"/>
      <c r="DT43" s="262"/>
      <c r="DU43" s="262"/>
      <c r="DV43" s="262"/>
      <c r="DW43" s="262"/>
      <c r="DX43" s="262"/>
      <c r="DY43" s="262"/>
      <c r="DZ43" s="262"/>
      <c r="EA43" s="262"/>
      <c r="EB43" s="262"/>
    </row>
    <row r="44" spans="1:132" s="263" customFormat="1" ht="51" customHeight="1" thickBot="1">
      <c r="A44" s="238"/>
      <c r="B44" s="1127" t="str">
        <f>$B$4</f>
        <v>Estrategia y planes operativos</v>
      </c>
      <c r="C44" s="1127"/>
      <c r="D44" s="1127"/>
      <c r="E44" s="238"/>
      <c r="F44" s="238"/>
      <c r="G44" s="238"/>
      <c r="H44" s="238"/>
      <c r="I44" s="238"/>
      <c r="J44" s="1127" t="str">
        <f>$J$34</f>
        <v>Impacto social</v>
      </c>
      <c r="K44" s="1127"/>
      <c r="L44" s="1127"/>
      <c r="M44" s="12"/>
      <c r="N44" s="12"/>
      <c r="O44" s="12"/>
      <c r="P44" s="12"/>
      <c r="Q44" s="12"/>
      <c r="R44" s="155"/>
      <c r="S44" s="155"/>
      <c r="T44" s="155"/>
      <c r="U44" s="238"/>
      <c r="V44" s="238"/>
      <c r="W44" s="238"/>
      <c r="X44" s="238"/>
      <c r="Y44" s="238"/>
      <c r="Z44" s="1123" t="str">
        <f>$Z$4</f>
        <v>Políticas</v>
      </c>
      <c r="AA44" s="1123"/>
      <c r="AB44" s="1123"/>
      <c r="AC44" s="238"/>
      <c r="AD44" s="238"/>
      <c r="AE44" s="238"/>
      <c r="AF44" s="238"/>
      <c r="AG44" s="238"/>
      <c r="AH44" s="1123" t="str">
        <f>$AH$34</f>
        <v>Gestión de Recursos Humanos</v>
      </c>
      <c r="AI44" s="1123"/>
      <c r="AJ44" s="1123"/>
      <c r="AK44" s="238"/>
      <c r="AL44" s="238"/>
      <c r="AM44" s="238"/>
      <c r="AN44" s="238"/>
      <c r="AO44" s="238"/>
      <c r="AP44" s="1116" t="str">
        <f>$AP$4</f>
        <v>Estrategia de monitoreo y evaluación</v>
      </c>
      <c r="AQ44" s="1116"/>
      <c r="AR44" s="1116"/>
      <c r="AS44" s="238"/>
      <c r="AT44" s="238"/>
      <c r="AU44" s="238"/>
      <c r="AV44" s="238"/>
      <c r="AW44" s="238"/>
      <c r="AX44" s="1116" t="str">
        <f>$AX$4</f>
        <v>Activos físicos y materiales</v>
      </c>
      <c r="AY44" s="1116"/>
      <c r="AZ44" s="1116"/>
      <c r="BA44" s="238"/>
      <c r="BB44" s="238"/>
      <c r="BC44" s="238"/>
      <c r="BD44" s="238"/>
      <c r="BE44" s="238"/>
      <c r="BF44" s="1116" t="str">
        <f>$BF$4</f>
        <v>Planeación</v>
      </c>
      <c r="BG44" s="1116"/>
      <c r="BH44" s="1116"/>
      <c r="BI44" s="262"/>
      <c r="BJ44" s="262"/>
      <c r="BK44" s="262"/>
      <c r="BL44" s="262"/>
      <c r="BM44" s="262"/>
      <c r="BN44" s="262"/>
      <c r="BO44" s="262"/>
      <c r="BP44" s="262"/>
      <c r="BQ44" s="262"/>
      <c r="BR44" s="262"/>
      <c r="BS44" s="262"/>
      <c r="BT44" s="262"/>
      <c r="BU44" s="262"/>
      <c r="BV44" s="262"/>
      <c r="BW44" s="262"/>
      <c r="BX44" s="262"/>
      <c r="BY44" s="262"/>
      <c r="BZ44" s="262"/>
      <c r="CA44" s="262"/>
      <c r="CB44" s="262"/>
      <c r="CC44" s="262"/>
      <c r="CD44" s="262"/>
      <c r="CE44" s="262"/>
      <c r="CF44" s="262"/>
      <c r="CG44" s="262"/>
      <c r="CH44" s="262"/>
      <c r="CI44" s="262"/>
      <c r="CJ44" s="262"/>
      <c r="CK44" s="262"/>
      <c r="CL44" s="262"/>
      <c r="CM44" s="262"/>
      <c r="CN44" s="262"/>
      <c r="CO44" s="262"/>
      <c r="CP44" s="262"/>
      <c r="CQ44" s="262"/>
      <c r="CR44" s="262"/>
      <c r="CS44" s="262"/>
      <c r="CT44" s="262"/>
      <c r="CU44" s="262"/>
      <c r="CV44" s="262"/>
      <c r="CW44" s="262"/>
      <c r="CX44" s="262"/>
      <c r="CY44" s="262"/>
      <c r="CZ44" s="262"/>
      <c r="DA44" s="262"/>
      <c r="DB44" s="262"/>
      <c r="DC44" s="262"/>
      <c r="DD44" s="262"/>
      <c r="DE44" s="262"/>
      <c r="DF44" s="262"/>
      <c r="DG44" s="262"/>
      <c r="DH44" s="262"/>
      <c r="DI44" s="262"/>
      <c r="DJ44" s="262"/>
      <c r="DK44" s="262"/>
      <c r="DL44" s="262"/>
      <c r="DM44" s="262"/>
      <c r="DN44" s="262"/>
      <c r="DO44" s="262"/>
      <c r="DP44" s="262"/>
      <c r="DQ44" s="262"/>
      <c r="DR44" s="262"/>
      <c r="DS44" s="262"/>
      <c r="DT44" s="262"/>
      <c r="DU44" s="262"/>
      <c r="DV44" s="262"/>
      <c r="DW44" s="262"/>
      <c r="DX44" s="262"/>
      <c r="DY44" s="262"/>
      <c r="DZ44" s="262"/>
      <c r="EA44" s="262"/>
      <c r="EB44" s="262"/>
    </row>
    <row r="45" spans="1:132" s="263" customFormat="1" ht="51" customHeight="1" thickBot="1">
      <c r="A45" s="238"/>
      <c r="B45" s="1124" t="str">
        <f>'1.0 Planeación'!B18</f>
        <v>¿La organización cuenta con un plan estratégico por escrito y actualizado, producto de una discusión y aprobación de todas las áreas?</v>
      </c>
      <c r="C45" s="245" t="s">
        <v>228</v>
      </c>
      <c r="D45" s="246">
        <v>0</v>
      </c>
      <c r="E45" s="238"/>
      <c r="F45" s="238"/>
      <c r="G45" s="238"/>
      <c r="H45" s="238"/>
      <c r="I45" s="238"/>
      <c r="J45" s="1120" t="str">
        <f>'2.0 Gestión programas'!B28</f>
        <v>¿La organización aprovecha su participación en redes locales? (acceder a mejores prácticas, donantes, oportunidades de articulación, u otros beneficios concretos. )</v>
      </c>
      <c r="K45" s="247" t="s">
        <v>306</v>
      </c>
      <c r="L45" s="246">
        <v>0</v>
      </c>
      <c r="M45" s="248"/>
      <c r="N45" s="248"/>
      <c r="O45" s="248"/>
      <c r="P45" s="248"/>
      <c r="Q45" s="248"/>
      <c r="R45" s="1127" t="str">
        <f>$R$4</f>
        <v>Procesos fundamentales</v>
      </c>
      <c r="S45" s="1127"/>
      <c r="T45" s="1127"/>
      <c r="U45" s="238"/>
      <c r="V45" s="238"/>
      <c r="W45" s="238"/>
      <c r="X45" s="238"/>
      <c r="Y45" s="238"/>
      <c r="Z45" s="1120" t="str">
        <f>'4.0 Género e inclusión'!B18</f>
        <v>¿Se promueven prácticas de igualdad laboral y no discriminación en las diferentes tareas de la organización?</v>
      </c>
      <c r="AA45" s="247" t="s">
        <v>228</v>
      </c>
      <c r="AB45" s="246">
        <v>0</v>
      </c>
      <c r="AC45" s="238"/>
      <c r="AD45" s="238"/>
      <c r="AE45" s="238"/>
      <c r="AF45" s="238"/>
      <c r="AG45" s="238"/>
      <c r="AH45" s="1120" t="str">
        <f>'5.0 Capital Humano'!B28</f>
        <v>¿Existen políticas escritas vigentes para determinar estímulos salariales y no salariales?</v>
      </c>
      <c r="AI45" s="249" t="s">
        <v>228</v>
      </c>
      <c r="AJ45" s="246">
        <v>0</v>
      </c>
      <c r="AK45" s="238"/>
      <c r="AL45" s="238"/>
      <c r="AM45" s="238"/>
      <c r="AN45" s="238"/>
      <c r="AO45" s="238"/>
      <c r="AP45" s="1120" t="str">
        <f>'6.0 Monitoreo y evaluación'!B18</f>
        <v>¿Se evalúa si los programas son replicables?</v>
      </c>
      <c r="AQ45" s="247" t="s">
        <v>228</v>
      </c>
      <c r="AR45" s="246">
        <v>0</v>
      </c>
      <c r="AS45" s="238"/>
      <c r="AT45" s="238"/>
      <c r="AU45" s="238"/>
      <c r="AV45" s="238"/>
      <c r="AW45" s="238"/>
      <c r="AX45" s="1120" t="str">
        <f>'7.0 Gestión recursos'!B18</f>
        <v>¿Existen lineamientos para el extravío y robo de equipamiento?</v>
      </c>
      <c r="AY45" s="247" t="s">
        <v>228</v>
      </c>
      <c r="AZ45" s="246">
        <v>0</v>
      </c>
      <c r="BA45" s="238"/>
      <c r="BB45" s="238"/>
      <c r="BC45" s="238"/>
      <c r="BD45" s="238"/>
      <c r="BE45" s="238"/>
      <c r="BF45" s="1120" t="str">
        <f>'8.0 Comunicación externa'!B18</f>
        <v>¿La organización cuenta con suficiente personal capacitado para gestionar la estrategia de comunicación externa?</v>
      </c>
      <c r="BG45" s="249" t="s">
        <v>584</v>
      </c>
      <c r="BH45" s="246">
        <v>0</v>
      </c>
      <c r="BI45" s="262"/>
      <c r="BJ45" s="262"/>
      <c r="BK45" s="262"/>
      <c r="BL45" s="262"/>
      <c r="BM45" s="262"/>
      <c r="BN45" s="262"/>
      <c r="BO45" s="262"/>
      <c r="BP45" s="262"/>
      <c r="BQ45" s="262"/>
      <c r="BR45" s="262"/>
      <c r="BS45" s="262"/>
      <c r="BT45" s="262"/>
      <c r="BU45" s="262"/>
      <c r="BV45" s="262"/>
      <c r="BW45" s="262"/>
      <c r="BX45" s="262"/>
      <c r="BY45" s="262"/>
      <c r="BZ45" s="262"/>
      <c r="CA45" s="262"/>
      <c r="CB45" s="262"/>
      <c r="CC45" s="262"/>
      <c r="CD45" s="262"/>
      <c r="CE45" s="262"/>
      <c r="CF45" s="262"/>
      <c r="CG45" s="262"/>
      <c r="CH45" s="262"/>
      <c r="CI45" s="262"/>
      <c r="CJ45" s="262"/>
      <c r="CK45" s="262"/>
      <c r="CL45" s="262"/>
      <c r="CM45" s="262"/>
      <c r="CN45" s="262"/>
      <c r="CO45" s="262"/>
      <c r="CP45" s="262"/>
      <c r="CQ45" s="262"/>
      <c r="CR45" s="262"/>
      <c r="CS45" s="262"/>
      <c r="CT45" s="262"/>
      <c r="CU45" s="262"/>
      <c r="CV45" s="262"/>
      <c r="CW45" s="262"/>
      <c r="CX45" s="262"/>
      <c r="CY45" s="262"/>
      <c r="CZ45" s="262"/>
      <c r="DA45" s="262"/>
      <c r="DB45" s="262"/>
      <c r="DC45" s="262"/>
      <c r="DD45" s="262"/>
      <c r="DE45" s="262"/>
      <c r="DF45" s="262"/>
      <c r="DG45" s="262"/>
      <c r="DH45" s="262"/>
      <c r="DI45" s="262"/>
      <c r="DJ45" s="262"/>
      <c r="DK45" s="262"/>
      <c r="DL45" s="262"/>
      <c r="DM45" s="262"/>
      <c r="DN45" s="262"/>
      <c r="DO45" s="262"/>
      <c r="DP45" s="262"/>
      <c r="DQ45" s="262"/>
      <c r="DR45" s="262"/>
      <c r="DS45" s="262"/>
      <c r="DT45" s="262"/>
      <c r="DU45" s="262"/>
      <c r="DV45" s="262"/>
      <c r="DW45" s="262"/>
      <c r="DX45" s="262"/>
      <c r="DY45" s="262"/>
      <c r="DZ45" s="262"/>
      <c r="EA45" s="262"/>
      <c r="EB45" s="262"/>
    </row>
    <row r="46" spans="1:132" s="263" customFormat="1" ht="51" customHeight="1">
      <c r="A46" s="238"/>
      <c r="B46" s="1125"/>
      <c r="C46" s="252" t="s">
        <v>738</v>
      </c>
      <c r="D46" s="253">
        <v>0.25</v>
      </c>
      <c r="E46" s="238"/>
      <c r="F46" s="238"/>
      <c r="G46" s="238"/>
      <c r="H46" s="238"/>
      <c r="I46" s="238"/>
      <c r="J46" s="1121"/>
      <c r="K46" s="254" t="s">
        <v>739</v>
      </c>
      <c r="L46" s="253">
        <v>0.25</v>
      </c>
      <c r="M46" s="248"/>
      <c r="N46" s="248"/>
      <c r="O46" s="248"/>
      <c r="P46" s="248"/>
      <c r="Q46" s="248"/>
      <c r="R46" s="1120" t="str">
        <f>'3.0 Procesos'!B18</f>
        <v>¿Se utilizan herramientas tecnológicas para automatizar procesos internos?</v>
      </c>
      <c r="S46" s="245" t="s">
        <v>228</v>
      </c>
      <c r="T46" s="246">
        <v>0</v>
      </c>
      <c r="U46" s="238"/>
      <c r="V46" s="238"/>
      <c r="W46" s="238"/>
      <c r="X46" s="238"/>
      <c r="Y46" s="238"/>
      <c r="Z46" s="1121"/>
      <c r="AA46" s="254" t="s">
        <v>630</v>
      </c>
      <c r="AB46" s="253">
        <v>0.25</v>
      </c>
      <c r="AC46" s="238"/>
      <c r="AD46" s="238"/>
      <c r="AE46" s="238"/>
      <c r="AF46" s="238"/>
      <c r="AG46" s="238"/>
      <c r="AH46" s="1121"/>
      <c r="AI46" s="250" t="s">
        <v>631</v>
      </c>
      <c r="AJ46" s="253">
        <v>0.25</v>
      </c>
      <c r="AK46" s="238"/>
      <c r="AL46" s="238"/>
      <c r="AM46" s="238"/>
      <c r="AN46" s="238"/>
      <c r="AO46" s="238"/>
      <c r="AP46" s="1121"/>
      <c r="AQ46" s="254" t="s">
        <v>740</v>
      </c>
      <c r="AR46" s="253">
        <v>0.25</v>
      </c>
      <c r="AS46" s="238"/>
      <c r="AT46" s="238"/>
      <c r="AU46" s="238"/>
      <c r="AV46" s="238"/>
      <c r="AW46" s="238"/>
      <c r="AX46" s="1121"/>
      <c r="AY46" s="254" t="s">
        <v>631</v>
      </c>
      <c r="AZ46" s="253">
        <v>0.25</v>
      </c>
      <c r="BA46" s="238"/>
      <c r="BB46" s="238"/>
      <c r="BC46" s="238"/>
      <c r="BD46" s="238"/>
      <c r="BE46" s="238"/>
      <c r="BF46" s="1121"/>
      <c r="BG46" s="250" t="s">
        <v>742</v>
      </c>
      <c r="BH46" s="253">
        <v>0.25</v>
      </c>
      <c r="BI46" s="262"/>
      <c r="BJ46" s="262"/>
      <c r="BK46" s="262"/>
      <c r="BL46" s="262"/>
      <c r="BM46" s="262"/>
      <c r="BN46" s="262"/>
      <c r="BO46" s="262"/>
      <c r="BP46" s="262"/>
      <c r="BQ46" s="262"/>
      <c r="BR46" s="262"/>
      <c r="BS46" s="262"/>
      <c r="BT46" s="262"/>
      <c r="BU46" s="262"/>
      <c r="BV46" s="262"/>
      <c r="BW46" s="262"/>
      <c r="BX46" s="262"/>
      <c r="BY46" s="262"/>
      <c r="BZ46" s="262"/>
      <c r="CA46" s="262"/>
      <c r="CB46" s="262"/>
      <c r="CC46" s="262"/>
      <c r="CD46" s="262"/>
      <c r="CE46" s="262"/>
      <c r="CF46" s="262"/>
      <c r="CG46" s="262"/>
      <c r="CH46" s="262"/>
      <c r="CI46" s="262"/>
      <c r="CJ46" s="262"/>
      <c r="CK46" s="262"/>
      <c r="CL46" s="262"/>
      <c r="CM46" s="262"/>
      <c r="CN46" s="262"/>
      <c r="CO46" s="262"/>
      <c r="CP46" s="262"/>
      <c r="CQ46" s="262"/>
      <c r="CR46" s="262"/>
      <c r="CS46" s="262"/>
      <c r="CT46" s="262"/>
      <c r="CU46" s="262"/>
      <c r="CV46" s="262"/>
      <c r="CW46" s="262"/>
      <c r="CX46" s="262"/>
      <c r="CY46" s="262"/>
      <c r="CZ46" s="262"/>
      <c r="DA46" s="262"/>
      <c r="DB46" s="262"/>
      <c r="DC46" s="262"/>
      <c r="DD46" s="262"/>
      <c r="DE46" s="262"/>
      <c r="DF46" s="262"/>
      <c r="DG46" s="262"/>
      <c r="DH46" s="262"/>
      <c r="DI46" s="262"/>
      <c r="DJ46" s="262"/>
      <c r="DK46" s="262"/>
      <c r="DL46" s="262"/>
      <c r="DM46" s="262"/>
      <c r="DN46" s="262"/>
      <c r="DO46" s="262"/>
      <c r="DP46" s="262"/>
      <c r="DQ46" s="262"/>
      <c r="DR46" s="262"/>
      <c r="DS46" s="262"/>
      <c r="DT46" s="262"/>
      <c r="DU46" s="262"/>
      <c r="DV46" s="262"/>
      <c r="DW46" s="262"/>
      <c r="DX46" s="262"/>
      <c r="DY46" s="262"/>
      <c r="DZ46" s="262"/>
      <c r="EA46" s="262"/>
      <c r="EB46" s="262"/>
    </row>
    <row r="47" spans="1:132" s="263" customFormat="1" ht="51" customHeight="1">
      <c r="A47" s="238"/>
      <c r="B47" s="1125"/>
      <c r="C47" s="252" t="s">
        <v>743</v>
      </c>
      <c r="D47" s="255">
        <v>0.5</v>
      </c>
      <c r="E47" s="238"/>
      <c r="F47" s="238"/>
      <c r="G47" s="238"/>
      <c r="H47" s="238"/>
      <c r="I47" s="238"/>
      <c r="J47" s="1121"/>
      <c r="K47" s="254" t="s">
        <v>744</v>
      </c>
      <c r="L47" s="255">
        <v>0.5</v>
      </c>
      <c r="M47" s="256"/>
      <c r="N47" s="256"/>
      <c r="O47" s="256"/>
      <c r="P47" s="256"/>
      <c r="Q47" s="256"/>
      <c r="R47" s="1121"/>
      <c r="S47" s="252" t="s">
        <v>1447</v>
      </c>
      <c r="T47" s="253">
        <v>0.25</v>
      </c>
      <c r="U47" s="238"/>
      <c r="V47" s="238"/>
      <c r="W47" s="238"/>
      <c r="X47" s="238"/>
      <c r="Y47" s="238"/>
      <c r="Z47" s="1121"/>
      <c r="AA47" s="254" t="s">
        <v>745</v>
      </c>
      <c r="AB47" s="255">
        <v>0.5</v>
      </c>
      <c r="AC47" s="238"/>
      <c r="AD47" s="238"/>
      <c r="AE47" s="238"/>
      <c r="AF47" s="238"/>
      <c r="AG47" s="238"/>
      <c r="AH47" s="1121"/>
      <c r="AI47" s="250" t="s">
        <v>746</v>
      </c>
      <c r="AJ47" s="255">
        <v>0.5</v>
      </c>
      <c r="AK47" s="238"/>
      <c r="AL47" s="238"/>
      <c r="AM47" s="238"/>
      <c r="AN47" s="238"/>
      <c r="AO47" s="238"/>
      <c r="AP47" s="1121"/>
      <c r="AQ47" s="254" t="s">
        <v>747</v>
      </c>
      <c r="AR47" s="255">
        <v>0.5</v>
      </c>
      <c r="AS47" s="238"/>
      <c r="AT47" s="238"/>
      <c r="AU47" s="238"/>
      <c r="AV47" s="238"/>
      <c r="AW47" s="238"/>
      <c r="AX47" s="1121"/>
      <c r="AY47" s="254" t="s">
        <v>748</v>
      </c>
      <c r="AZ47" s="255">
        <v>0.5</v>
      </c>
      <c r="BA47" s="238"/>
      <c r="BB47" s="238"/>
      <c r="BC47" s="238"/>
      <c r="BD47" s="238"/>
      <c r="BE47" s="238"/>
      <c r="BF47" s="1121"/>
      <c r="BG47" s="250" t="s">
        <v>749</v>
      </c>
      <c r="BH47" s="255">
        <v>0.5</v>
      </c>
      <c r="BI47" s="262"/>
      <c r="BJ47" s="262"/>
      <c r="BK47" s="262"/>
      <c r="BL47" s="262"/>
      <c r="BM47" s="262"/>
      <c r="BN47" s="262"/>
      <c r="BO47" s="262"/>
      <c r="BP47" s="262"/>
      <c r="BQ47" s="262"/>
      <c r="BR47" s="262"/>
      <c r="BS47" s="262"/>
      <c r="BT47" s="262"/>
      <c r="BU47" s="262"/>
      <c r="BV47" s="262"/>
      <c r="BW47" s="262"/>
      <c r="BX47" s="262"/>
      <c r="BY47" s="262"/>
      <c r="BZ47" s="262"/>
      <c r="CA47" s="262"/>
      <c r="CB47" s="262"/>
      <c r="CC47" s="262"/>
      <c r="CD47" s="262"/>
      <c r="CE47" s="262"/>
      <c r="CF47" s="262"/>
      <c r="CG47" s="262"/>
      <c r="CH47" s="262"/>
      <c r="CI47" s="262"/>
      <c r="CJ47" s="262"/>
      <c r="CK47" s="262"/>
      <c r="CL47" s="262"/>
      <c r="CM47" s="262"/>
      <c r="CN47" s="262"/>
      <c r="CO47" s="262"/>
      <c r="CP47" s="262"/>
      <c r="CQ47" s="262"/>
      <c r="CR47" s="262"/>
      <c r="CS47" s="262"/>
      <c r="CT47" s="262"/>
      <c r="CU47" s="262"/>
      <c r="CV47" s="262"/>
      <c r="CW47" s="262"/>
      <c r="CX47" s="262"/>
      <c r="CY47" s="262"/>
      <c r="CZ47" s="262"/>
      <c r="DA47" s="262"/>
      <c r="DB47" s="262"/>
      <c r="DC47" s="262"/>
      <c r="DD47" s="262"/>
      <c r="DE47" s="262"/>
      <c r="DF47" s="262"/>
      <c r="DG47" s="262"/>
      <c r="DH47" s="262"/>
      <c r="DI47" s="262"/>
      <c r="DJ47" s="262"/>
      <c r="DK47" s="262"/>
      <c r="DL47" s="262"/>
      <c r="DM47" s="262"/>
      <c r="DN47" s="262"/>
      <c r="DO47" s="262"/>
      <c r="DP47" s="262"/>
      <c r="DQ47" s="262"/>
      <c r="DR47" s="262"/>
      <c r="DS47" s="262"/>
      <c r="DT47" s="262"/>
      <c r="DU47" s="262"/>
      <c r="DV47" s="262"/>
      <c r="DW47" s="262"/>
      <c r="DX47" s="262"/>
      <c r="DY47" s="262"/>
      <c r="DZ47" s="262"/>
      <c r="EA47" s="262"/>
      <c r="EB47" s="262"/>
    </row>
    <row r="48" spans="1:132" s="263" customFormat="1" ht="51" customHeight="1">
      <c r="A48" s="238"/>
      <c r="B48" s="1125"/>
      <c r="C48" s="252" t="s">
        <v>750</v>
      </c>
      <c r="D48" s="257">
        <v>0.75</v>
      </c>
      <c r="E48" s="238"/>
      <c r="F48" s="238"/>
      <c r="G48" s="238"/>
      <c r="H48" s="238"/>
      <c r="I48" s="155"/>
      <c r="J48" s="1121"/>
      <c r="K48" s="254" t="s">
        <v>751</v>
      </c>
      <c r="L48" s="257">
        <v>0.75</v>
      </c>
      <c r="M48" s="256"/>
      <c r="N48" s="256"/>
      <c r="O48" s="256"/>
      <c r="P48" s="256"/>
      <c r="Q48" s="256"/>
      <c r="R48" s="1121"/>
      <c r="S48" s="252" t="s">
        <v>752</v>
      </c>
      <c r="T48" s="255">
        <v>0.5</v>
      </c>
      <c r="U48" s="238"/>
      <c r="V48" s="238"/>
      <c r="W48" s="238"/>
      <c r="X48" s="238"/>
      <c r="Y48" s="155"/>
      <c r="Z48" s="1121"/>
      <c r="AA48" s="254" t="s">
        <v>648</v>
      </c>
      <c r="AB48" s="257">
        <v>0.75</v>
      </c>
      <c r="AC48" s="238"/>
      <c r="AD48" s="238"/>
      <c r="AE48" s="238"/>
      <c r="AF48" s="238"/>
      <c r="AG48" s="155"/>
      <c r="AH48" s="1121"/>
      <c r="AI48" s="250" t="s">
        <v>753</v>
      </c>
      <c r="AJ48" s="257">
        <v>0.75</v>
      </c>
      <c r="AK48" s="238"/>
      <c r="AL48" s="238"/>
      <c r="AM48" s="238"/>
      <c r="AN48" s="238"/>
      <c r="AO48" s="155"/>
      <c r="AP48" s="1121"/>
      <c r="AQ48" s="254" t="s">
        <v>754</v>
      </c>
      <c r="AR48" s="257">
        <v>0.75</v>
      </c>
      <c r="AS48" s="238"/>
      <c r="AT48" s="238"/>
      <c r="AU48" s="238"/>
      <c r="AV48" s="238"/>
      <c r="AW48" s="238"/>
      <c r="AX48" s="1121"/>
      <c r="AY48" s="254" t="s">
        <v>755</v>
      </c>
      <c r="AZ48" s="257">
        <v>0.75</v>
      </c>
      <c r="BA48" s="238"/>
      <c r="BB48" s="238"/>
      <c r="BC48" s="238"/>
      <c r="BD48" s="238"/>
      <c r="BE48" s="238"/>
      <c r="BF48" s="1121"/>
      <c r="BG48" s="250" t="s">
        <v>756</v>
      </c>
      <c r="BH48" s="257">
        <v>0.75</v>
      </c>
      <c r="BI48" s="262"/>
      <c r="BJ48" s="262"/>
      <c r="BK48" s="262"/>
      <c r="BL48" s="262"/>
      <c r="BM48" s="262"/>
      <c r="BN48" s="262"/>
      <c r="BO48" s="262"/>
      <c r="BP48" s="262"/>
      <c r="BQ48" s="262"/>
      <c r="BR48" s="262"/>
      <c r="BS48" s="262"/>
      <c r="BT48" s="262"/>
      <c r="BU48" s="262"/>
      <c r="BV48" s="262"/>
      <c r="BW48" s="262"/>
      <c r="BX48" s="262"/>
      <c r="BY48" s="262"/>
      <c r="BZ48" s="262"/>
      <c r="CA48" s="262"/>
      <c r="CB48" s="262"/>
      <c r="CC48" s="262"/>
      <c r="CD48" s="262"/>
      <c r="CE48" s="262"/>
      <c r="CF48" s="262"/>
      <c r="CG48" s="262"/>
      <c r="CH48" s="262"/>
      <c r="CI48" s="262"/>
      <c r="CJ48" s="262"/>
      <c r="CK48" s="262"/>
      <c r="CL48" s="262"/>
      <c r="CM48" s="262"/>
      <c r="CN48" s="262"/>
      <c r="CO48" s="262"/>
      <c r="CP48" s="262"/>
      <c r="CQ48" s="262"/>
      <c r="CR48" s="262"/>
      <c r="CS48" s="262"/>
      <c r="CT48" s="262"/>
      <c r="CU48" s="262"/>
      <c r="CV48" s="262"/>
      <c r="CW48" s="262"/>
      <c r="CX48" s="262"/>
      <c r="CY48" s="262"/>
      <c r="CZ48" s="262"/>
      <c r="DA48" s="262"/>
      <c r="DB48" s="262"/>
      <c r="DC48" s="262"/>
      <c r="DD48" s="262"/>
      <c r="DE48" s="262"/>
      <c r="DF48" s="262"/>
      <c r="DG48" s="262"/>
      <c r="DH48" s="262"/>
      <c r="DI48" s="262"/>
      <c r="DJ48" s="262"/>
      <c r="DK48" s="262"/>
      <c r="DL48" s="262"/>
      <c r="DM48" s="262"/>
      <c r="DN48" s="262"/>
      <c r="DO48" s="262"/>
      <c r="DP48" s="262"/>
      <c r="DQ48" s="262"/>
      <c r="DR48" s="262"/>
      <c r="DS48" s="262"/>
      <c r="DT48" s="262"/>
      <c r="DU48" s="262"/>
      <c r="DV48" s="262"/>
      <c r="DW48" s="262"/>
      <c r="DX48" s="262"/>
      <c r="DY48" s="262"/>
      <c r="DZ48" s="262"/>
      <c r="EA48" s="262"/>
      <c r="EB48" s="262"/>
    </row>
    <row r="49" spans="1:132" s="263" customFormat="1" ht="51" customHeight="1" thickBot="1">
      <c r="A49" s="155"/>
      <c r="B49" s="1126"/>
      <c r="C49" s="258" t="s">
        <v>757</v>
      </c>
      <c r="D49" s="259">
        <v>1</v>
      </c>
      <c r="E49" s="238"/>
      <c r="F49" s="238"/>
      <c r="G49" s="238"/>
      <c r="H49" s="238"/>
      <c r="I49" s="155"/>
      <c r="J49" s="1122"/>
      <c r="K49" s="260" t="s">
        <v>758</v>
      </c>
      <c r="L49" s="259">
        <v>1</v>
      </c>
      <c r="M49" s="256"/>
      <c r="N49" s="256"/>
      <c r="O49" s="256"/>
      <c r="P49" s="256"/>
      <c r="Q49" s="155"/>
      <c r="R49" s="1121"/>
      <c r="S49" s="252" t="s">
        <v>759</v>
      </c>
      <c r="T49" s="257">
        <v>0.75</v>
      </c>
      <c r="U49" s="238"/>
      <c r="V49" s="238"/>
      <c r="W49" s="238"/>
      <c r="X49" s="238"/>
      <c r="Y49" s="155"/>
      <c r="Z49" s="1122"/>
      <c r="AA49" s="260" t="s">
        <v>656</v>
      </c>
      <c r="AB49" s="259">
        <v>1</v>
      </c>
      <c r="AC49" s="238"/>
      <c r="AD49" s="238"/>
      <c r="AE49" s="238"/>
      <c r="AF49" s="238"/>
      <c r="AG49" s="155"/>
      <c r="AH49" s="1122"/>
      <c r="AI49" s="261" t="s">
        <v>760</v>
      </c>
      <c r="AJ49" s="259">
        <v>1</v>
      </c>
      <c r="AK49" s="238"/>
      <c r="AL49" s="238"/>
      <c r="AM49" s="238"/>
      <c r="AN49" s="238"/>
      <c r="AO49" s="155"/>
      <c r="AP49" s="1122"/>
      <c r="AQ49" s="260" t="s">
        <v>761</v>
      </c>
      <c r="AR49" s="259">
        <v>1</v>
      </c>
      <c r="AS49" s="238"/>
      <c r="AT49" s="238"/>
      <c r="AU49" s="238"/>
      <c r="AV49" s="238"/>
      <c r="AW49" s="155"/>
      <c r="AX49" s="1122"/>
      <c r="AY49" s="260" t="s">
        <v>762</v>
      </c>
      <c r="AZ49" s="259">
        <v>1</v>
      </c>
      <c r="BA49" s="238"/>
      <c r="BB49" s="238"/>
      <c r="BC49" s="238"/>
      <c r="BD49" s="238"/>
      <c r="BE49" s="155"/>
      <c r="BF49" s="1122"/>
      <c r="BG49" s="261" t="s">
        <v>763</v>
      </c>
      <c r="BH49" s="259">
        <v>1</v>
      </c>
      <c r="BI49" s="262"/>
      <c r="BJ49" s="262"/>
      <c r="BK49" s="262"/>
      <c r="BL49" s="262"/>
      <c r="BM49" s="262"/>
      <c r="BN49" s="262"/>
      <c r="BO49" s="262"/>
      <c r="BP49" s="262"/>
      <c r="BQ49" s="262"/>
      <c r="BR49" s="262"/>
      <c r="BS49" s="262"/>
      <c r="BT49" s="262"/>
      <c r="BU49" s="262"/>
      <c r="BV49" s="262"/>
      <c r="BW49" s="262"/>
      <c r="BX49" s="262"/>
      <c r="BY49" s="262"/>
      <c r="BZ49" s="262"/>
      <c r="CA49" s="262"/>
      <c r="CB49" s="262"/>
      <c r="CC49" s="262"/>
      <c r="CD49" s="262"/>
      <c r="CE49" s="262"/>
      <c r="CF49" s="262"/>
      <c r="CG49" s="262"/>
      <c r="CH49" s="262"/>
      <c r="CI49" s="262"/>
      <c r="CJ49" s="262"/>
      <c r="CK49" s="262"/>
      <c r="CL49" s="262"/>
      <c r="CM49" s="262"/>
      <c r="CN49" s="262"/>
      <c r="CO49" s="262"/>
      <c r="CP49" s="262"/>
      <c r="CQ49" s="262"/>
      <c r="CR49" s="262"/>
      <c r="CS49" s="262"/>
      <c r="CT49" s="262"/>
      <c r="CU49" s="262"/>
      <c r="CV49" s="262"/>
      <c r="CW49" s="262"/>
      <c r="CX49" s="262"/>
      <c r="CY49" s="262"/>
      <c r="CZ49" s="262"/>
      <c r="DA49" s="262"/>
      <c r="DB49" s="262"/>
      <c r="DC49" s="262"/>
      <c r="DD49" s="262"/>
      <c r="DE49" s="262"/>
      <c r="DF49" s="262"/>
      <c r="DG49" s="262"/>
      <c r="DH49" s="262"/>
      <c r="DI49" s="262"/>
      <c r="DJ49" s="262"/>
      <c r="DK49" s="262"/>
      <c r="DL49" s="262"/>
      <c r="DM49" s="262"/>
      <c r="DN49" s="262"/>
      <c r="DO49" s="262"/>
      <c r="DP49" s="262"/>
      <c r="DQ49" s="262"/>
      <c r="DR49" s="262"/>
      <c r="DS49" s="262"/>
      <c r="DT49" s="262"/>
      <c r="DU49" s="262"/>
      <c r="DV49" s="262"/>
      <c r="DW49" s="262"/>
      <c r="DX49" s="262"/>
      <c r="DY49" s="262"/>
      <c r="DZ49" s="262"/>
      <c r="EA49" s="262"/>
      <c r="EB49" s="262"/>
    </row>
    <row r="50" spans="1:132" s="263" customFormat="1" ht="51" customHeight="1" thickBot="1">
      <c r="A50" s="238"/>
      <c r="B50" s="155"/>
      <c r="C50" s="155"/>
      <c r="D50" s="155"/>
      <c r="E50" s="238"/>
      <c r="F50" s="238"/>
      <c r="G50" s="238"/>
      <c r="H50" s="238"/>
      <c r="I50" s="238"/>
      <c r="J50" s="155"/>
      <c r="K50" s="155"/>
      <c r="L50" s="155"/>
      <c r="M50" s="256"/>
      <c r="N50" s="256"/>
      <c r="O50" s="256"/>
      <c r="P50" s="256"/>
      <c r="Q50" s="155"/>
      <c r="R50" s="1122"/>
      <c r="S50" s="258" t="s">
        <v>764</v>
      </c>
      <c r="T50" s="259">
        <v>1</v>
      </c>
      <c r="U50" s="238"/>
      <c r="V50" s="238"/>
      <c r="W50" s="238"/>
      <c r="X50" s="238"/>
      <c r="Y50" s="238"/>
      <c r="Z50" s="239"/>
      <c r="AA50" s="239"/>
      <c r="AB50" s="239"/>
      <c r="AC50" s="238"/>
      <c r="AD50" s="238"/>
      <c r="AE50" s="238"/>
      <c r="AF50" s="238"/>
      <c r="AG50" s="238"/>
      <c r="AH50" s="238"/>
      <c r="AI50" s="238"/>
      <c r="AJ50" s="239"/>
      <c r="AK50" s="238"/>
      <c r="AL50" s="238"/>
      <c r="AM50" s="238"/>
      <c r="AN50" s="238"/>
      <c r="AO50" s="238"/>
      <c r="AP50" s="238"/>
      <c r="AQ50" s="238"/>
      <c r="AR50" s="238"/>
      <c r="AS50" s="238"/>
      <c r="AT50" s="238"/>
      <c r="AU50" s="238"/>
      <c r="AV50" s="238"/>
      <c r="AW50" s="238"/>
      <c r="AX50" s="238"/>
      <c r="AY50" s="238"/>
      <c r="AZ50" s="238"/>
      <c r="BA50" s="238"/>
      <c r="BB50" s="238"/>
      <c r="BC50" s="238"/>
      <c r="BD50" s="238"/>
      <c r="BE50" s="238"/>
      <c r="BF50" s="238"/>
      <c r="BG50" s="238"/>
      <c r="BH50" s="238"/>
      <c r="BI50" s="262"/>
      <c r="BJ50" s="262"/>
      <c r="BK50" s="262"/>
      <c r="BL50" s="262"/>
      <c r="BM50" s="262"/>
      <c r="BN50" s="262"/>
      <c r="BO50" s="262"/>
      <c r="BP50" s="262"/>
      <c r="BQ50" s="262"/>
      <c r="BR50" s="262"/>
      <c r="BS50" s="262"/>
      <c r="BT50" s="262"/>
      <c r="BU50" s="262"/>
      <c r="BV50" s="262"/>
      <c r="BW50" s="262"/>
      <c r="BX50" s="262"/>
      <c r="BY50" s="262"/>
      <c r="BZ50" s="262"/>
      <c r="CA50" s="262"/>
      <c r="CB50" s="262"/>
      <c r="CC50" s="262"/>
      <c r="CD50" s="262"/>
      <c r="CE50" s="262"/>
      <c r="CF50" s="262"/>
      <c r="CG50" s="262"/>
      <c r="CH50" s="262"/>
      <c r="CI50" s="262"/>
      <c r="CJ50" s="262"/>
      <c r="CK50" s="262"/>
      <c r="CL50" s="262"/>
      <c r="CM50" s="262"/>
      <c r="CN50" s="262"/>
      <c r="CO50" s="262"/>
      <c r="CP50" s="262"/>
      <c r="CQ50" s="262"/>
      <c r="CR50" s="262"/>
      <c r="CS50" s="262"/>
      <c r="CT50" s="262"/>
      <c r="CU50" s="262"/>
      <c r="CV50" s="262"/>
      <c r="CW50" s="262"/>
      <c r="CX50" s="262"/>
      <c r="CY50" s="262"/>
      <c r="CZ50" s="262"/>
      <c r="DA50" s="262"/>
      <c r="DB50" s="262"/>
      <c r="DC50" s="262"/>
      <c r="DD50" s="262"/>
      <c r="DE50" s="262"/>
      <c r="DF50" s="262"/>
      <c r="DG50" s="262"/>
      <c r="DH50" s="262"/>
      <c r="DI50" s="262"/>
      <c r="DJ50" s="262"/>
      <c r="DK50" s="262"/>
      <c r="DL50" s="262"/>
      <c r="DM50" s="262"/>
      <c r="DN50" s="262"/>
      <c r="DO50" s="262"/>
      <c r="DP50" s="262"/>
      <c r="DQ50" s="262"/>
      <c r="DR50" s="262"/>
      <c r="DS50" s="262"/>
      <c r="DT50" s="262"/>
      <c r="DU50" s="262"/>
      <c r="DV50" s="262"/>
      <c r="DW50" s="262"/>
      <c r="DX50" s="262"/>
      <c r="DY50" s="262"/>
      <c r="DZ50" s="262"/>
      <c r="EA50" s="262"/>
      <c r="EB50" s="262"/>
    </row>
    <row r="51" spans="1:132" s="263" customFormat="1" ht="51" customHeight="1">
      <c r="A51" s="238"/>
      <c r="B51" s="155"/>
      <c r="C51" s="155"/>
      <c r="D51" s="155"/>
      <c r="E51" s="238"/>
      <c r="F51" s="238"/>
      <c r="G51" s="238"/>
      <c r="H51" s="238"/>
      <c r="I51" s="238"/>
      <c r="J51" s="155"/>
      <c r="K51" s="155"/>
      <c r="L51" s="155"/>
      <c r="M51" s="256"/>
      <c r="N51" s="256"/>
      <c r="O51" s="256"/>
      <c r="P51" s="256"/>
      <c r="Q51" s="256"/>
      <c r="R51" s="155"/>
      <c r="S51" s="155"/>
      <c r="T51" s="155"/>
      <c r="U51" s="238"/>
      <c r="V51" s="238"/>
      <c r="W51" s="238"/>
      <c r="X51" s="238"/>
      <c r="Y51" s="238"/>
      <c r="Z51" s="239"/>
      <c r="AA51" s="239"/>
      <c r="AB51" s="239"/>
      <c r="AC51" s="238"/>
      <c r="AD51" s="238"/>
      <c r="AE51" s="238"/>
      <c r="AF51" s="238"/>
      <c r="AG51" s="238"/>
      <c r="AH51" s="238"/>
      <c r="AI51" s="238"/>
      <c r="AJ51" s="239"/>
      <c r="AK51" s="238"/>
      <c r="AL51" s="238"/>
      <c r="AM51" s="238"/>
      <c r="AN51" s="238"/>
      <c r="AO51" s="238"/>
      <c r="AP51" s="238"/>
      <c r="AQ51" s="238"/>
      <c r="AR51" s="238"/>
      <c r="AS51" s="238"/>
      <c r="AT51" s="238"/>
      <c r="AU51" s="238"/>
      <c r="AV51" s="238"/>
      <c r="AW51" s="238"/>
      <c r="AX51" s="238"/>
      <c r="AY51" s="238"/>
      <c r="AZ51" s="238"/>
      <c r="BA51" s="238"/>
      <c r="BB51" s="238"/>
      <c r="BC51" s="238"/>
      <c r="BD51" s="238"/>
      <c r="BE51" s="238"/>
      <c r="BF51" s="238"/>
      <c r="BG51" s="238"/>
      <c r="BH51" s="238"/>
      <c r="BI51" s="262"/>
      <c r="BJ51" s="262"/>
      <c r="BK51" s="262"/>
      <c r="BL51" s="262"/>
      <c r="BM51" s="262"/>
      <c r="BN51" s="262"/>
      <c r="BO51" s="262"/>
      <c r="BP51" s="262"/>
      <c r="BQ51" s="262"/>
      <c r="BR51" s="262"/>
      <c r="BS51" s="262"/>
      <c r="BT51" s="262"/>
      <c r="BU51" s="262"/>
      <c r="BV51" s="262"/>
      <c r="BW51" s="262"/>
      <c r="BX51" s="262"/>
      <c r="BY51" s="262"/>
      <c r="BZ51" s="262"/>
      <c r="CA51" s="262"/>
      <c r="CB51" s="262"/>
      <c r="CC51" s="262"/>
      <c r="CD51" s="262"/>
      <c r="CE51" s="262"/>
      <c r="CF51" s="262"/>
      <c r="CG51" s="262"/>
      <c r="CH51" s="262"/>
      <c r="CI51" s="262"/>
      <c r="CJ51" s="262"/>
      <c r="CK51" s="262"/>
      <c r="CL51" s="262"/>
      <c r="CM51" s="262"/>
      <c r="CN51" s="262"/>
      <c r="CO51" s="262"/>
      <c r="CP51" s="262"/>
      <c r="CQ51" s="262"/>
      <c r="CR51" s="262"/>
      <c r="CS51" s="262"/>
      <c r="CT51" s="262"/>
      <c r="CU51" s="262"/>
      <c r="CV51" s="262"/>
      <c r="CW51" s="262"/>
      <c r="CX51" s="262"/>
      <c r="CY51" s="262"/>
      <c r="CZ51" s="262"/>
      <c r="DA51" s="262"/>
      <c r="DB51" s="262"/>
      <c r="DC51" s="262"/>
      <c r="DD51" s="262"/>
      <c r="DE51" s="262"/>
      <c r="DF51" s="262"/>
      <c r="DG51" s="262"/>
      <c r="DH51" s="262"/>
      <c r="DI51" s="262"/>
      <c r="DJ51" s="262"/>
      <c r="DK51" s="262"/>
      <c r="DL51" s="262"/>
      <c r="DM51" s="262"/>
      <c r="DN51" s="262"/>
      <c r="DO51" s="262"/>
      <c r="DP51" s="262"/>
      <c r="DQ51" s="262"/>
      <c r="DR51" s="262"/>
      <c r="DS51" s="262"/>
      <c r="DT51" s="262"/>
      <c r="DU51" s="262"/>
      <c r="DV51" s="262"/>
      <c r="DW51" s="262"/>
      <c r="DX51" s="262"/>
      <c r="DY51" s="262"/>
      <c r="DZ51" s="262"/>
      <c r="EA51" s="262"/>
      <c r="EB51" s="262"/>
    </row>
    <row r="52" spans="1:132" s="263" customFormat="1" ht="51" customHeight="1">
      <c r="A52" s="238"/>
      <c r="B52" s="155"/>
      <c r="C52" s="155"/>
      <c r="D52" s="155"/>
      <c r="E52" s="238"/>
      <c r="F52" s="238"/>
      <c r="G52" s="238"/>
      <c r="H52" s="238"/>
      <c r="I52" s="238"/>
      <c r="J52" s="155"/>
      <c r="K52" s="155"/>
      <c r="L52" s="155"/>
      <c r="M52" s="256"/>
      <c r="N52" s="256"/>
      <c r="O52" s="256"/>
      <c r="P52" s="256"/>
      <c r="Q52" s="256"/>
      <c r="R52" s="155"/>
      <c r="S52" s="155"/>
      <c r="T52" s="155"/>
      <c r="U52" s="238"/>
      <c r="V52" s="238"/>
      <c r="W52" s="238"/>
      <c r="X52" s="238"/>
      <c r="Y52" s="238"/>
      <c r="Z52" s="239"/>
      <c r="AA52" s="239"/>
      <c r="AB52" s="239"/>
      <c r="AC52" s="238"/>
      <c r="AD52" s="238"/>
      <c r="AE52" s="238"/>
      <c r="AF52" s="238"/>
      <c r="AG52" s="238"/>
      <c r="AH52" s="238"/>
      <c r="AI52" s="238"/>
      <c r="AJ52" s="239"/>
      <c r="AK52" s="238"/>
      <c r="AL52" s="238"/>
      <c r="AM52" s="238"/>
      <c r="AN52" s="238"/>
      <c r="AO52" s="238"/>
      <c r="AP52" s="238"/>
      <c r="AQ52" s="238"/>
      <c r="AR52" s="238"/>
      <c r="AS52" s="238"/>
      <c r="AT52" s="238"/>
      <c r="AU52" s="238"/>
      <c r="AV52" s="238"/>
      <c r="AW52" s="238"/>
      <c r="AX52" s="238"/>
      <c r="AY52" s="238"/>
      <c r="AZ52" s="238"/>
      <c r="BA52" s="238"/>
      <c r="BB52" s="238"/>
      <c r="BC52" s="238"/>
      <c r="BD52" s="238"/>
      <c r="BE52" s="238"/>
      <c r="BF52" s="238"/>
      <c r="BG52" s="238"/>
      <c r="BH52" s="238"/>
      <c r="BI52" s="262"/>
      <c r="BJ52" s="262"/>
      <c r="BK52" s="262"/>
      <c r="BL52" s="262"/>
      <c r="BM52" s="262"/>
      <c r="BN52" s="262"/>
      <c r="BO52" s="262"/>
      <c r="BP52" s="262"/>
      <c r="BQ52" s="262"/>
      <c r="BR52" s="262"/>
      <c r="BS52" s="262"/>
      <c r="BT52" s="262"/>
      <c r="BU52" s="262"/>
      <c r="BV52" s="262"/>
      <c r="BW52" s="262"/>
      <c r="BX52" s="262"/>
      <c r="BY52" s="262"/>
      <c r="BZ52" s="262"/>
      <c r="CA52" s="262"/>
      <c r="CB52" s="262"/>
      <c r="CC52" s="262"/>
      <c r="CD52" s="262"/>
      <c r="CE52" s="262"/>
      <c r="CF52" s="262"/>
      <c r="CG52" s="262"/>
      <c r="CH52" s="262"/>
      <c r="CI52" s="262"/>
      <c r="CJ52" s="262"/>
      <c r="CK52" s="262"/>
      <c r="CL52" s="262"/>
      <c r="CM52" s="262"/>
      <c r="CN52" s="262"/>
      <c r="CO52" s="262"/>
      <c r="CP52" s="262"/>
      <c r="CQ52" s="262"/>
      <c r="CR52" s="262"/>
      <c r="CS52" s="262"/>
      <c r="CT52" s="262"/>
      <c r="CU52" s="262"/>
      <c r="CV52" s="262"/>
      <c r="CW52" s="262"/>
      <c r="CX52" s="262"/>
      <c r="CY52" s="262"/>
      <c r="CZ52" s="262"/>
      <c r="DA52" s="262"/>
      <c r="DB52" s="262"/>
      <c r="DC52" s="262"/>
      <c r="DD52" s="262"/>
      <c r="DE52" s="262"/>
      <c r="DF52" s="262"/>
      <c r="DG52" s="262"/>
      <c r="DH52" s="262"/>
      <c r="DI52" s="262"/>
      <c r="DJ52" s="262"/>
      <c r="DK52" s="262"/>
      <c r="DL52" s="262"/>
      <c r="DM52" s="262"/>
      <c r="DN52" s="262"/>
      <c r="DO52" s="262"/>
      <c r="DP52" s="262"/>
      <c r="DQ52" s="262"/>
      <c r="DR52" s="262"/>
      <c r="DS52" s="262"/>
      <c r="DT52" s="262"/>
      <c r="DU52" s="262"/>
      <c r="DV52" s="262"/>
      <c r="DW52" s="262"/>
      <c r="DX52" s="262"/>
      <c r="DY52" s="262"/>
      <c r="DZ52" s="262"/>
      <c r="EA52" s="262"/>
      <c r="EB52" s="262"/>
    </row>
    <row r="53" spans="1:132" s="263" customFormat="1" ht="51" customHeight="1">
      <c r="A53" s="238"/>
      <c r="B53" s="155"/>
      <c r="C53" s="155"/>
      <c r="D53" s="155"/>
      <c r="E53" s="238"/>
      <c r="F53" s="238"/>
      <c r="G53" s="238"/>
      <c r="H53" s="238"/>
      <c r="I53" s="238"/>
      <c r="J53" s="155"/>
      <c r="K53" s="155"/>
      <c r="L53" s="155"/>
      <c r="M53" s="256"/>
      <c r="N53" s="256"/>
      <c r="O53" s="256"/>
      <c r="P53" s="256"/>
      <c r="Q53" s="256"/>
      <c r="R53" s="155"/>
      <c r="S53" s="155"/>
      <c r="T53" s="155"/>
      <c r="U53" s="238"/>
      <c r="V53" s="238"/>
      <c r="W53" s="238"/>
      <c r="X53" s="238"/>
      <c r="Y53" s="238"/>
      <c r="Z53" s="239"/>
      <c r="AA53" s="239"/>
      <c r="AB53" s="239"/>
      <c r="AC53" s="238"/>
      <c r="AD53" s="238"/>
      <c r="AE53" s="238"/>
      <c r="AF53" s="238"/>
      <c r="AG53" s="238"/>
      <c r="AH53" s="238"/>
      <c r="AI53" s="238"/>
      <c r="AJ53" s="239"/>
      <c r="AK53" s="238"/>
      <c r="AL53" s="238"/>
      <c r="AM53" s="238"/>
      <c r="AN53" s="238"/>
      <c r="AO53" s="238"/>
      <c r="AP53" s="238"/>
      <c r="AQ53" s="238"/>
      <c r="AR53" s="238"/>
      <c r="AS53" s="238"/>
      <c r="AT53" s="238"/>
      <c r="AU53" s="238"/>
      <c r="AV53" s="238"/>
      <c r="AW53" s="238"/>
      <c r="AX53" s="238"/>
      <c r="AY53" s="238"/>
      <c r="AZ53" s="238"/>
      <c r="BA53" s="238"/>
      <c r="BB53" s="238"/>
      <c r="BC53" s="238"/>
      <c r="BD53" s="238"/>
      <c r="BE53" s="238"/>
      <c r="BF53" s="238"/>
      <c r="BG53" s="238"/>
      <c r="BH53" s="238"/>
      <c r="BI53" s="262"/>
      <c r="BJ53" s="262"/>
      <c r="BK53" s="262"/>
      <c r="BL53" s="262"/>
      <c r="BM53" s="262"/>
      <c r="BN53" s="262"/>
      <c r="BO53" s="262"/>
      <c r="BP53" s="262"/>
      <c r="BQ53" s="262"/>
      <c r="BR53" s="262"/>
      <c r="BS53" s="262"/>
      <c r="BT53" s="262"/>
      <c r="BU53" s="262"/>
      <c r="BV53" s="262"/>
      <c r="BW53" s="262"/>
      <c r="BX53" s="262"/>
      <c r="BY53" s="262"/>
      <c r="BZ53" s="262"/>
      <c r="CA53" s="262"/>
      <c r="CB53" s="262"/>
      <c r="CC53" s="262"/>
      <c r="CD53" s="262"/>
      <c r="CE53" s="262"/>
      <c r="CF53" s="262"/>
      <c r="CG53" s="262"/>
      <c r="CH53" s="262"/>
      <c r="CI53" s="262"/>
      <c r="CJ53" s="262"/>
      <c r="CK53" s="262"/>
      <c r="CL53" s="262"/>
      <c r="CM53" s="262"/>
      <c r="CN53" s="262"/>
      <c r="CO53" s="262"/>
      <c r="CP53" s="262"/>
      <c r="CQ53" s="262"/>
      <c r="CR53" s="262"/>
      <c r="CS53" s="262"/>
      <c r="CT53" s="262"/>
      <c r="CU53" s="262"/>
      <c r="CV53" s="262"/>
      <c r="CW53" s="262"/>
      <c r="CX53" s="262"/>
      <c r="CY53" s="262"/>
      <c r="CZ53" s="262"/>
      <c r="DA53" s="262"/>
      <c r="DB53" s="262"/>
      <c r="DC53" s="262"/>
      <c r="DD53" s="262"/>
      <c r="DE53" s="262"/>
      <c r="DF53" s="262"/>
      <c r="DG53" s="262"/>
      <c r="DH53" s="262"/>
      <c r="DI53" s="262"/>
      <c r="DJ53" s="262"/>
      <c r="DK53" s="262"/>
      <c r="DL53" s="262"/>
      <c r="DM53" s="262"/>
      <c r="DN53" s="262"/>
      <c r="DO53" s="262"/>
      <c r="DP53" s="262"/>
      <c r="DQ53" s="262"/>
      <c r="DR53" s="262"/>
      <c r="DS53" s="262"/>
      <c r="DT53" s="262"/>
      <c r="DU53" s="262"/>
      <c r="DV53" s="262"/>
      <c r="DW53" s="262"/>
      <c r="DX53" s="262"/>
      <c r="DY53" s="262"/>
      <c r="DZ53" s="262"/>
      <c r="EA53" s="262"/>
      <c r="EB53" s="262"/>
    </row>
    <row r="54" spans="1:132" s="263" customFormat="1" ht="51" customHeight="1" thickBot="1">
      <c r="A54" s="238"/>
      <c r="B54" s="1127" t="str">
        <f>$B$4</f>
        <v>Estrategia y planes operativos</v>
      </c>
      <c r="C54" s="1127"/>
      <c r="D54" s="1127"/>
      <c r="E54" s="238"/>
      <c r="F54" s="238"/>
      <c r="G54" s="238"/>
      <c r="H54" s="238"/>
      <c r="I54" s="238"/>
      <c r="J54" s="1127" t="str">
        <f>$J$34</f>
        <v>Impacto social</v>
      </c>
      <c r="K54" s="1127"/>
      <c r="L54" s="1127"/>
      <c r="M54" s="256"/>
      <c r="N54" s="256"/>
      <c r="O54" s="256"/>
      <c r="P54" s="256"/>
      <c r="Q54" s="256"/>
      <c r="R54" s="155"/>
      <c r="S54" s="155"/>
      <c r="T54" s="155"/>
      <c r="U54" s="238"/>
      <c r="V54" s="238"/>
      <c r="W54" s="238"/>
      <c r="X54" s="238"/>
      <c r="Y54" s="238"/>
      <c r="Z54" s="1123" t="str">
        <f>'4.0 Género e inclusión'!B26</f>
        <v>Implementación</v>
      </c>
      <c r="AA54" s="1123"/>
      <c r="AB54" s="1123"/>
      <c r="AC54" s="238"/>
      <c r="AD54" s="238"/>
      <c r="AE54" s="238"/>
      <c r="AF54" s="238"/>
      <c r="AG54" s="238"/>
      <c r="AH54" s="1123" t="str">
        <f>$AH$34</f>
        <v>Gestión de Recursos Humanos</v>
      </c>
      <c r="AI54" s="1123"/>
      <c r="AJ54" s="1123"/>
      <c r="AK54" s="238"/>
      <c r="AL54" s="238"/>
      <c r="AM54" s="238"/>
      <c r="AN54" s="238"/>
      <c r="AO54" s="238"/>
      <c r="AP54" s="1116" t="str">
        <f>$AP$4</f>
        <v>Estrategia de monitoreo y evaluación</v>
      </c>
      <c r="AQ54" s="1116"/>
      <c r="AR54" s="1116"/>
      <c r="AS54" s="238"/>
      <c r="AT54" s="238"/>
      <c r="AU54" s="238"/>
      <c r="AV54" s="238"/>
      <c r="AW54" s="238"/>
      <c r="AX54" s="1116" t="str">
        <f>'7.0 Gestión recursos'!B26</f>
        <v>Gestión de información</v>
      </c>
      <c r="AY54" s="1116"/>
      <c r="AZ54" s="1116"/>
      <c r="BA54" s="238"/>
      <c r="BB54" s="238"/>
      <c r="BC54" s="238"/>
      <c r="BD54" s="238"/>
      <c r="BE54" s="238"/>
      <c r="BF54" s="1116" t="str">
        <f>$BF$4</f>
        <v>Planeación</v>
      </c>
      <c r="BG54" s="1116"/>
      <c r="BH54" s="1116"/>
      <c r="BI54" s="262"/>
      <c r="BJ54" s="262"/>
      <c r="BK54" s="262"/>
      <c r="BL54" s="262"/>
      <c r="BM54" s="262"/>
      <c r="BN54" s="262"/>
      <c r="BO54" s="262"/>
      <c r="BP54" s="262"/>
      <c r="BQ54" s="262"/>
      <c r="BR54" s="262"/>
      <c r="BS54" s="262"/>
      <c r="BT54" s="262"/>
      <c r="BU54" s="262"/>
      <c r="BV54" s="262"/>
      <c r="BW54" s="262"/>
      <c r="BX54" s="262"/>
      <c r="BY54" s="262"/>
      <c r="BZ54" s="262"/>
      <c r="CA54" s="262"/>
      <c r="CB54" s="262"/>
      <c r="CC54" s="262"/>
      <c r="CD54" s="262"/>
      <c r="CE54" s="262"/>
      <c r="CF54" s="262"/>
      <c r="CG54" s="262"/>
      <c r="CH54" s="262"/>
      <c r="CI54" s="262"/>
      <c r="CJ54" s="262"/>
      <c r="CK54" s="262"/>
      <c r="CL54" s="262"/>
      <c r="CM54" s="262"/>
      <c r="CN54" s="262"/>
      <c r="CO54" s="262"/>
      <c r="CP54" s="262"/>
      <c r="CQ54" s="262"/>
      <c r="CR54" s="262"/>
      <c r="CS54" s="262"/>
      <c r="CT54" s="262"/>
      <c r="CU54" s="262"/>
      <c r="CV54" s="262"/>
      <c r="CW54" s="262"/>
      <c r="CX54" s="262"/>
      <c r="CY54" s="262"/>
      <c r="CZ54" s="262"/>
      <c r="DA54" s="262"/>
      <c r="DB54" s="262"/>
      <c r="DC54" s="262"/>
      <c r="DD54" s="262"/>
      <c r="DE54" s="262"/>
      <c r="DF54" s="262"/>
      <c r="DG54" s="262"/>
      <c r="DH54" s="262"/>
      <c r="DI54" s="262"/>
      <c r="DJ54" s="262"/>
      <c r="DK54" s="262"/>
      <c r="DL54" s="262"/>
      <c r="DM54" s="262"/>
      <c r="DN54" s="262"/>
      <c r="DO54" s="262"/>
      <c r="DP54" s="262"/>
      <c r="DQ54" s="262"/>
      <c r="DR54" s="262"/>
      <c r="DS54" s="262"/>
      <c r="DT54" s="262"/>
      <c r="DU54" s="262"/>
      <c r="DV54" s="262"/>
      <c r="DW54" s="262"/>
      <c r="DX54" s="262"/>
      <c r="DY54" s="262"/>
      <c r="DZ54" s="262"/>
      <c r="EA54" s="262"/>
      <c r="EB54" s="262"/>
    </row>
    <row r="55" spans="1:132" s="263" customFormat="1" ht="51" customHeight="1" thickBot="1">
      <c r="A55" s="238"/>
      <c r="B55" s="1124" t="str">
        <f>'1.0 Planeación'!B19</f>
        <v>¿Se cuenta con un plan operativo anual por escrito y actualizado que defina plazos y recursos para alcanzar los resultados esperados?</v>
      </c>
      <c r="C55" s="245" t="s">
        <v>228</v>
      </c>
      <c r="D55" s="246">
        <v>0</v>
      </c>
      <c r="E55" s="238"/>
      <c r="F55" s="238"/>
      <c r="G55" s="238"/>
      <c r="H55" s="238"/>
      <c r="I55" s="238"/>
      <c r="J55" s="1120" t="str">
        <f>'2.0 Gestión programas'!B29</f>
        <v>¿La organización aprovecha su participación en redes nacionales? ( acceder a mejores prácticas, donantes, oportunidades de articulación, u otros beneficios concretos. )</v>
      </c>
      <c r="K55" s="247" t="s">
        <v>306</v>
      </c>
      <c r="L55" s="246">
        <v>0</v>
      </c>
      <c r="M55" s="256"/>
      <c r="N55" s="256"/>
      <c r="O55" s="256"/>
      <c r="P55" s="256"/>
      <c r="Q55" s="256"/>
      <c r="R55" s="1127" t="str">
        <f>$R$4</f>
        <v>Procesos fundamentales</v>
      </c>
      <c r="S55" s="1127"/>
      <c r="T55" s="1127"/>
      <c r="U55" s="238"/>
      <c r="V55" s="238"/>
      <c r="W55" s="238"/>
      <c r="X55" s="238"/>
      <c r="Y55" s="238"/>
      <c r="Z55" s="1117" t="str">
        <f>'4.0 Género e inclusión'!B29</f>
        <v>¿Existen políticas escritas para la transversalización de la perspectiva de género conforme a los estándares internacionales (CEDAW, INMUJERES)?</v>
      </c>
      <c r="AA55" s="247" t="s">
        <v>228</v>
      </c>
      <c r="AB55" s="246">
        <v>0</v>
      </c>
      <c r="AC55" s="238"/>
      <c r="AD55" s="238"/>
      <c r="AE55" s="238"/>
      <c r="AF55" s="238"/>
      <c r="AG55" s="238"/>
      <c r="AH55" s="1117" t="str">
        <f>'5.0 Capital Humano'!B29</f>
        <v>¿Existen acciones afirmativas por escrito que impulsen la inclusión, no discriminación y la igualdad de oportunidades entre hombres y mujeres?</v>
      </c>
      <c r="AI55" s="249" t="s">
        <v>228</v>
      </c>
      <c r="AJ55" s="246">
        <v>0</v>
      </c>
      <c r="AK55" s="238"/>
      <c r="AL55" s="238"/>
      <c r="AM55" s="238"/>
      <c r="AN55" s="238"/>
      <c r="AO55" s="238"/>
      <c r="AP55" s="1120" t="str">
        <f>'6.0 Monitoreo y evaluación'!B19</f>
        <v>¿Se analizan las escalas en las que puede intervenir la organización (llegar a nuevas poblaciones)?</v>
      </c>
      <c r="AQ55" s="247" t="s">
        <v>228</v>
      </c>
      <c r="AR55" s="246">
        <v>0</v>
      </c>
      <c r="AS55" s="238"/>
      <c r="AT55" s="238"/>
      <c r="AU55" s="238"/>
      <c r="AV55" s="238"/>
      <c r="AW55" s="238"/>
      <c r="AX55" s="1120" t="str">
        <f>'7.0 Gestión recursos'!B29</f>
        <v>¿Se utilizan canales internos de comunicación para compartir información?</v>
      </c>
      <c r="AY55" s="265" t="s">
        <v>535</v>
      </c>
      <c r="AZ55" s="246">
        <v>0</v>
      </c>
      <c r="BA55" s="238"/>
      <c r="BB55" s="238"/>
      <c r="BC55" s="238"/>
      <c r="BD55" s="238"/>
      <c r="BE55" s="238"/>
      <c r="BF55" s="1120" t="str">
        <f>'8.0 Comunicación externa'!B19</f>
        <v>¿El equipo de comunicación cuenta con el material necesario para generar contenidos de publicación?</v>
      </c>
      <c r="BG55" s="249" t="s">
        <v>586</v>
      </c>
      <c r="BH55" s="246">
        <v>0</v>
      </c>
      <c r="BI55" s="262"/>
      <c r="BJ55" s="262"/>
      <c r="BK55" s="262"/>
      <c r="BL55" s="262"/>
      <c r="BM55" s="262"/>
      <c r="BN55" s="262"/>
      <c r="BO55" s="262"/>
      <c r="BP55" s="262"/>
      <c r="BQ55" s="262"/>
      <c r="BR55" s="262"/>
      <c r="BS55" s="262"/>
      <c r="BT55" s="262"/>
      <c r="BU55" s="262"/>
      <c r="BV55" s="262"/>
      <c r="BW55" s="262"/>
      <c r="BX55" s="262"/>
      <c r="BY55" s="262"/>
      <c r="BZ55" s="262"/>
      <c r="CA55" s="262"/>
      <c r="CB55" s="262"/>
      <c r="CC55" s="262"/>
      <c r="CD55" s="262"/>
      <c r="CE55" s="262"/>
      <c r="CF55" s="262"/>
      <c r="CG55" s="262"/>
      <c r="CH55" s="262"/>
      <c r="CI55" s="262"/>
      <c r="CJ55" s="262"/>
      <c r="CK55" s="262"/>
      <c r="CL55" s="262"/>
      <c r="CM55" s="262"/>
      <c r="CN55" s="262"/>
      <c r="CO55" s="262"/>
      <c r="CP55" s="262"/>
      <c r="CQ55" s="262"/>
      <c r="CR55" s="262"/>
      <c r="CS55" s="262"/>
      <c r="CT55" s="262"/>
      <c r="CU55" s="262"/>
      <c r="CV55" s="262"/>
      <c r="CW55" s="262"/>
      <c r="CX55" s="262"/>
      <c r="CY55" s="262"/>
      <c r="CZ55" s="262"/>
      <c r="DA55" s="262"/>
      <c r="DB55" s="262"/>
      <c r="DC55" s="262"/>
      <c r="DD55" s="262"/>
      <c r="DE55" s="262"/>
      <c r="DF55" s="262"/>
      <c r="DG55" s="262"/>
      <c r="DH55" s="262"/>
      <c r="DI55" s="262"/>
      <c r="DJ55" s="262"/>
      <c r="DK55" s="262"/>
      <c r="DL55" s="262"/>
      <c r="DM55" s="262"/>
      <c r="DN55" s="262"/>
      <c r="DO55" s="262"/>
      <c r="DP55" s="262"/>
      <c r="DQ55" s="262"/>
      <c r="DR55" s="262"/>
      <c r="DS55" s="262"/>
      <c r="DT55" s="262"/>
      <c r="DU55" s="262"/>
      <c r="DV55" s="262"/>
      <c r="DW55" s="262"/>
      <c r="DX55" s="262"/>
      <c r="DY55" s="262"/>
      <c r="DZ55" s="262"/>
      <c r="EA55" s="262"/>
      <c r="EB55" s="262"/>
    </row>
    <row r="56" spans="1:132" s="263" customFormat="1" ht="51" customHeight="1">
      <c r="A56" s="238"/>
      <c r="B56" s="1125"/>
      <c r="C56" s="252" t="s">
        <v>738</v>
      </c>
      <c r="D56" s="253">
        <v>0.25</v>
      </c>
      <c r="E56" s="238"/>
      <c r="F56" s="238"/>
      <c r="G56" s="238"/>
      <c r="H56" s="238"/>
      <c r="I56" s="238"/>
      <c r="J56" s="1121"/>
      <c r="K56" s="254" t="s">
        <v>739</v>
      </c>
      <c r="L56" s="253">
        <v>0.25</v>
      </c>
      <c r="M56" s="248"/>
      <c r="N56" s="248"/>
      <c r="O56" s="248"/>
      <c r="P56" s="248"/>
      <c r="Q56" s="248"/>
      <c r="R56" s="1120" t="str">
        <f>'3.0 Procesos'!B19</f>
        <v>¿Se mide y evalúa la eficacia de los procesos?</v>
      </c>
      <c r="S56" s="247" t="s">
        <v>228</v>
      </c>
      <c r="T56" s="246">
        <v>0</v>
      </c>
      <c r="U56" s="238"/>
      <c r="V56" s="238"/>
      <c r="W56" s="238"/>
      <c r="X56" s="238"/>
      <c r="Y56" s="238"/>
      <c r="Z56" s="1118"/>
      <c r="AA56" s="254" t="s">
        <v>630</v>
      </c>
      <c r="AB56" s="253">
        <v>0.25</v>
      </c>
      <c r="AC56" s="238"/>
      <c r="AD56" s="238"/>
      <c r="AE56" s="238"/>
      <c r="AF56" s="238"/>
      <c r="AG56" s="238"/>
      <c r="AH56" s="1118"/>
      <c r="AI56" s="250" t="s">
        <v>631</v>
      </c>
      <c r="AJ56" s="253">
        <v>0.25</v>
      </c>
      <c r="AK56" s="238"/>
      <c r="AL56" s="238"/>
      <c r="AM56" s="238"/>
      <c r="AN56" s="238"/>
      <c r="AO56" s="238"/>
      <c r="AP56" s="1121"/>
      <c r="AQ56" s="254" t="s">
        <v>765</v>
      </c>
      <c r="AR56" s="253">
        <v>0.25</v>
      </c>
      <c r="AS56" s="238"/>
      <c r="AT56" s="238"/>
      <c r="AU56" s="238"/>
      <c r="AV56" s="238"/>
      <c r="AW56" s="238"/>
      <c r="AX56" s="1121"/>
      <c r="AY56" s="266" t="s">
        <v>766</v>
      </c>
      <c r="AZ56" s="253">
        <v>0.25</v>
      </c>
      <c r="BA56" s="238"/>
      <c r="BB56" s="238"/>
      <c r="BC56" s="238"/>
      <c r="BD56" s="238"/>
      <c r="BE56" s="238"/>
      <c r="BF56" s="1121"/>
      <c r="BG56" s="250" t="s">
        <v>767</v>
      </c>
      <c r="BH56" s="253">
        <v>0.25</v>
      </c>
      <c r="BI56" s="262"/>
      <c r="BJ56" s="262"/>
      <c r="BK56" s="262"/>
      <c r="BL56" s="262"/>
      <c r="BM56" s="262"/>
      <c r="BN56" s="262"/>
      <c r="BO56" s="262"/>
      <c r="BP56" s="262"/>
      <c r="BQ56" s="262"/>
      <c r="BR56" s="262"/>
      <c r="BS56" s="262"/>
      <c r="BT56" s="262"/>
      <c r="BU56" s="262"/>
      <c r="BV56" s="262"/>
      <c r="BW56" s="262"/>
      <c r="BX56" s="262"/>
      <c r="BY56" s="262"/>
      <c r="BZ56" s="262"/>
      <c r="CA56" s="262"/>
      <c r="CB56" s="262"/>
      <c r="CC56" s="262"/>
      <c r="CD56" s="262"/>
      <c r="CE56" s="262"/>
      <c r="CF56" s="262"/>
      <c r="CG56" s="262"/>
      <c r="CH56" s="262"/>
      <c r="CI56" s="262"/>
      <c r="CJ56" s="262"/>
      <c r="CK56" s="262"/>
      <c r="CL56" s="262"/>
      <c r="CM56" s="262"/>
      <c r="CN56" s="262"/>
      <c r="CO56" s="262"/>
      <c r="CP56" s="262"/>
      <c r="CQ56" s="262"/>
      <c r="CR56" s="262"/>
      <c r="CS56" s="262"/>
      <c r="CT56" s="262"/>
      <c r="CU56" s="262"/>
      <c r="CV56" s="262"/>
      <c r="CW56" s="262"/>
      <c r="CX56" s="262"/>
      <c r="CY56" s="262"/>
      <c r="CZ56" s="262"/>
      <c r="DA56" s="262"/>
      <c r="DB56" s="262"/>
      <c r="DC56" s="262"/>
      <c r="DD56" s="262"/>
      <c r="DE56" s="262"/>
      <c r="DF56" s="262"/>
      <c r="DG56" s="262"/>
      <c r="DH56" s="262"/>
      <c r="DI56" s="262"/>
      <c r="DJ56" s="262"/>
      <c r="DK56" s="262"/>
      <c r="DL56" s="262"/>
      <c r="DM56" s="262"/>
      <c r="DN56" s="262"/>
      <c r="DO56" s="262"/>
      <c r="DP56" s="262"/>
      <c r="DQ56" s="262"/>
      <c r="DR56" s="262"/>
      <c r="DS56" s="262"/>
      <c r="DT56" s="262"/>
      <c r="DU56" s="262"/>
      <c r="DV56" s="262"/>
      <c r="DW56" s="262"/>
      <c r="DX56" s="262"/>
      <c r="DY56" s="262"/>
      <c r="DZ56" s="262"/>
      <c r="EA56" s="262"/>
      <c r="EB56" s="262"/>
    </row>
    <row r="57" spans="1:132" s="263" customFormat="1" ht="51" customHeight="1">
      <c r="A57" s="238"/>
      <c r="B57" s="1125"/>
      <c r="C57" s="252" t="s">
        <v>743</v>
      </c>
      <c r="D57" s="255">
        <v>0.5</v>
      </c>
      <c r="E57" s="238"/>
      <c r="F57" s="238"/>
      <c r="G57" s="238"/>
      <c r="H57" s="238"/>
      <c r="I57" s="238"/>
      <c r="J57" s="1121"/>
      <c r="K57" s="254" t="s">
        <v>744</v>
      </c>
      <c r="L57" s="255">
        <v>0.5</v>
      </c>
      <c r="M57" s="248"/>
      <c r="N57" s="248"/>
      <c r="O57" s="248"/>
      <c r="P57" s="248"/>
      <c r="Q57" s="248"/>
      <c r="R57" s="1121"/>
      <c r="S57" s="254" t="s">
        <v>768</v>
      </c>
      <c r="T57" s="253">
        <v>0.25</v>
      </c>
      <c r="U57" s="238"/>
      <c r="V57" s="238"/>
      <c r="W57" s="238"/>
      <c r="X57" s="238"/>
      <c r="Y57" s="238"/>
      <c r="Z57" s="1118"/>
      <c r="AA57" s="254" t="s">
        <v>745</v>
      </c>
      <c r="AB57" s="255">
        <v>0.5</v>
      </c>
      <c r="AC57" s="238"/>
      <c r="AD57" s="238"/>
      <c r="AE57" s="238"/>
      <c r="AF57" s="238"/>
      <c r="AG57" s="238"/>
      <c r="AH57" s="1118"/>
      <c r="AI57" s="250" t="s">
        <v>746</v>
      </c>
      <c r="AJ57" s="255">
        <v>0.5</v>
      </c>
      <c r="AK57" s="238"/>
      <c r="AL57" s="238"/>
      <c r="AM57" s="238"/>
      <c r="AN57" s="238"/>
      <c r="AO57" s="238"/>
      <c r="AP57" s="1121"/>
      <c r="AQ57" s="254" t="s">
        <v>769</v>
      </c>
      <c r="AR57" s="255">
        <v>0.5</v>
      </c>
      <c r="AS57" s="238"/>
      <c r="AT57" s="238"/>
      <c r="AU57" s="238"/>
      <c r="AV57" s="238"/>
      <c r="AW57" s="238"/>
      <c r="AX57" s="1121"/>
      <c r="AY57" s="266" t="s">
        <v>770</v>
      </c>
      <c r="AZ57" s="255">
        <v>0.5</v>
      </c>
      <c r="BA57" s="238"/>
      <c r="BB57" s="238"/>
      <c r="BC57" s="238"/>
      <c r="BD57" s="238"/>
      <c r="BE57" s="238"/>
      <c r="BF57" s="1121"/>
      <c r="BG57" s="250" t="s">
        <v>771</v>
      </c>
      <c r="BH57" s="255">
        <v>0.5</v>
      </c>
      <c r="BI57" s="262"/>
      <c r="BJ57" s="262"/>
      <c r="BK57" s="262"/>
      <c r="BL57" s="262"/>
      <c r="BM57" s="262"/>
      <c r="BN57" s="262"/>
      <c r="BO57" s="262"/>
      <c r="BP57" s="262"/>
      <c r="BQ57" s="262"/>
      <c r="BR57" s="262"/>
      <c r="BS57" s="262"/>
      <c r="BT57" s="262"/>
      <c r="BU57" s="262"/>
      <c r="BV57" s="262"/>
      <c r="BW57" s="262"/>
      <c r="BX57" s="262"/>
      <c r="BY57" s="262"/>
      <c r="BZ57" s="262"/>
      <c r="CA57" s="262"/>
      <c r="CB57" s="262"/>
      <c r="CC57" s="262"/>
      <c r="CD57" s="262"/>
      <c r="CE57" s="262"/>
      <c r="CF57" s="262"/>
      <c r="CG57" s="262"/>
      <c r="CH57" s="262"/>
      <c r="CI57" s="262"/>
      <c r="CJ57" s="262"/>
      <c r="CK57" s="262"/>
      <c r="CL57" s="262"/>
      <c r="CM57" s="262"/>
      <c r="CN57" s="262"/>
      <c r="CO57" s="262"/>
      <c r="CP57" s="262"/>
      <c r="CQ57" s="262"/>
      <c r="CR57" s="262"/>
      <c r="CS57" s="262"/>
      <c r="CT57" s="262"/>
      <c r="CU57" s="262"/>
      <c r="CV57" s="262"/>
      <c r="CW57" s="262"/>
      <c r="CX57" s="262"/>
      <c r="CY57" s="262"/>
      <c r="CZ57" s="262"/>
      <c r="DA57" s="262"/>
      <c r="DB57" s="262"/>
      <c r="DC57" s="262"/>
      <c r="DD57" s="262"/>
      <c r="DE57" s="262"/>
      <c r="DF57" s="262"/>
      <c r="DG57" s="262"/>
      <c r="DH57" s="262"/>
      <c r="DI57" s="262"/>
      <c r="DJ57" s="262"/>
      <c r="DK57" s="262"/>
      <c r="DL57" s="262"/>
      <c r="DM57" s="262"/>
      <c r="DN57" s="262"/>
      <c r="DO57" s="262"/>
      <c r="DP57" s="262"/>
      <c r="DQ57" s="262"/>
      <c r="DR57" s="262"/>
      <c r="DS57" s="262"/>
      <c r="DT57" s="262"/>
      <c r="DU57" s="262"/>
      <c r="DV57" s="262"/>
      <c r="DW57" s="262"/>
      <c r="DX57" s="262"/>
      <c r="DY57" s="262"/>
      <c r="DZ57" s="262"/>
      <c r="EA57" s="262"/>
      <c r="EB57" s="262"/>
    </row>
    <row r="58" spans="1:132" s="263" customFormat="1" ht="51" customHeight="1">
      <c r="A58" s="238"/>
      <c r="B58" s="1125"/>
      <c r="C58" s="252" t="s">
        <v>750</v>
      </c>
      <c r="D58" s="257">
        <v>0.75</v>
      </c>
      <c r="E58" s="238"/>
      <c r="F58" s="238"/>
      <c r="G58" s="238"/>
      <c r="H58" s="238"/>
      <c r="I58" s="155"/>
      <c r="J58" s="1121"/>
      <c r="K58" s="254" t="s">
        <v>751</v>
      </c>
      <c r="L58" s="257">
        <v>0.75</v>
      </c>
      <c r="M58" s="248"/>
      <c r="N58" s="248"/>
      <c r="O58" s="248"/>
      <c r="P58" s="248"/>
      <c r="Q58" s="248"/>
      <c r="R58" s="1121"/>
      <c r="S58" s="254" t="s">
        <v>772</v>
      </c>
      <c r="T58" s="255">
        <v>0.5</v>
      </c>
      <c r="U58" s="238"/>
      <c r="V58" s="238"/>
      <c r="W58" s="238"/>
      <c r="X58" s="238"/>
      <c r="Y58" s="155"/>
      <c r="Z58" s="1118"/>
      <c r="AA58" s="254" t="s">
        <v>648</v>
      </c>
      <c r="AB58" s="257">
        <v>0.75</v>
      </c>
      <c r="AC58" s="238"/>
      <c r="AD58" s="238"/>
      <c r="AE58" s="238"/>
      <c r="AF58" s="238"/>
      <c r="AG58" s="155"/>
      <c r="AH58" s="1118"/>
      <c r="AI58" s="250" t="s">
        <v>753</v>
      </c>
      <c r="AJ58" s="257">
        <v>0.75</v>
      </c>
      <c r="AK58" s="238"/>
      <c r="AL58" s="238"/>
      <c r="AM58" s="238"/>
      <c r="AN58" s="238"/>
      <c r="AO58" s="155"/>
      <c r="AP58" s="1121"/>
      <c r="AQ58" s="254" t="s">
        <v>773</v>
      </c>
      <c r="AR58" s="257">
        <v>0.75</v>
      </c>
      <c r="AS58" s="238"/>
      <c r="AT58" s="238"/>
      <c r="AU58" s="238"/>
      <c r="AV58" s="238"/>
      <c r="AW58" s="238"/>
      <c r="AX58" s="1121"/>
      <c r="AY58" s="266" t="s">
        <v>774</v>
      </c>
      <c r="AZ58" s="257">
        <v>0.75</v>
      </c>
      <c r="BA58" s="238"/>
      <c r="BB58" s="238"/>
      <c r="BC58" s="238"/>
      <c r="BD58" s="238"/>
      <c r="BE58" s="238"/>
      <c r="BF58" s="1121"/>
      <c r="BG58" s="250" t="s">
        <v>775</v>
      </c>
      <c r="BH58" s="257">
        <v>0.75</v>
      </c>
      <c r="BI58" s="262"/>
      <c r="BJ58" s="262"/>
      <c r="BK58" s="262"/>
      <c r="BL58" s="262"/>
      <c r="BM58" s="262"/>
      <c r="BN58" s="262"/>
      <c r="BO58" s="262"/>
      <c r="BP58" s="262"/>
      <c r="BQ58" s="262"/>
      <c r="BR58" s="262"/>
      <c r="BS58" s="262"/>
      <c r="BT58" s="262"/>
      <c r="BU58" s="262"/>
      <c r="BV58" s="262"/>
      <c r="BW58" s="262"/>
      <c r="BX58" s="262"/>
      <c r="BY58" s="262"/>
      <c r="BZ58" s="262"/>
      <c r="CA58" s="262"/>
      <c r="CB58" s="262"/>
      <c r="CC58" s="262"/>
      <c r="CD58" s="262"/>
      <c r="CE58" s="262"/>
      <c r="CF58" s="262"/>
      <c r="CG58" s="262"/>
      <c r="CH58" s="262"/>
      <c r="CI58" s="262"/>
      <c r="CJ58" s="262"/>
      <c r="CK58" s="262"/>
      <c r="CL58" s="262"/>
      <c r="CM58" s="262"/>
      <c r="CN58" s="262"/>
      <c r="CO58" s="262"/>
      <c r="CP58" s="262"/>
      <c r="CQ58" s="262"/>
      <c r="CR58" s="262"/>
      <c r="CS58" s="262"/>
      <c r="CT58" s="262"/>
      <c r="CU58" s="262"/>
      <c r="CV58" s="262"/>
      <c r="CW58" s="262"/>
      <c r="CX58" s="262"/>
      <c r="CY58" s="262"/>
      <c r="CZ58" s="262"/>
      <c r="DA58" s="262"/>
      <c r="DB58" s="262"/>
      <c r="DC58" s="262"/>
      <c r="DD58" s="262"/>
      <c r="DE58" s="262"/>
      <c r="DF58" s="262"/>
      <c r="DG58" s="262"/>
      <c r="DH58" s="262"/>
      <c r="DI58" s="262"/>
      <c r="DJ58" s="262"/>
      <c r="DK58" s="262"/>
      <c r="DL58" s="262"/>
      <c r="DM58" s="262"/>
      <c r="DN58" s="262"/>
      <c r="DO58" s="262"/>
      <c r="DP58" s="262"/>
      <c r="DQ58" s="262"/>
      <c r="DR58" s="262"/>
      <c r="DS58" s="262"/>
      <c r="DT58" s="262"/>
      <c r="DU58" s="262"/>
      <c r="DV58" s="262"/>
      <c r="DW58" s="262"/>
      <c r="DX58" s="262"/>
      <c r="DY58" s="262"/>
      <c r="DZ58" s="262"/>
      <c r="EA58" s="262"/>
      <c r="EB58" s="262"/>
    </row>
    <row r="59" spans="1:132" s="263" customFormat="1" ht="51" customHeight="1" thickBot="1">
      <c r="A59" s="155"/>
      <c r="B59" s="1126"/>
      <c r="C59" s="258" t="s">
        <v>757</v>
      </c>
      <c r="D59" s="259">
        <v>1</v>
      </c>
      <c r="E59" s="238"/>
      <c r="F59" s="238"/>
      <c r="G59" s="238"/>
      <c r="H59" s="238"/>
      <c r="I59" s="155"/>
      <c r="J59" s="1122"/>
      <c r="K59" s="260" t="s">
        <v>758</v>
      </c>
      <c r="L59" s="259">
        <v>1</v>
      </c>
      <c r="M59" s="248"/>
      <c r="N59" s="248"/>
      <c r="O59" s="248"/>
      <c r="P59" s="248"/>
      <c r="Q59" s="155"/>
      <c r="R59" s="1121"/>
      <c r="S59" s="254" t="s">
        <v>776</v>
      </c>
      <c r="T59" s="257">
        <v>0.75</v>
      </c>
      <c r="U59" s="238"/>
      <c r="V59" s="238"/>
      <c r="W59" s="238"/>
      <c r="X59" s="238"/>
      <c r="Y59" s="155"/>
      <c r="Z59" s="1119"/>
      <c r="AA59" s="260" t="s">
        <v>656</v>
      </c>
      <c r="AB59" s="259">
        <v>1</v>
      </c>
      <c r="AC59" s="238"/>
      <c r="AD59" s="238"/>
      <c r="AE59" s="238"/>
      <c r="AF59" s="238"/>
      <c r="AG59" s="155"/>
      <c r="AH59" s="1119"/>
      <c r="AI59" s="261" t="s">
        <v>760</v>
      </c>
      <c r="AJ59" s="259">
        <v>1</v>
      </c>
      <c r="AK59" s="238"/>
      <c r="AL59" s="238"/>
      <c r="AM59" s="238"/>
      <c r="AN59" s="238"/>
      <c r="AO59" s="155"/>
      <c r="AP59" s="1122"/>
      <c r="AQ59" s="260" t="s">
        <v>777</v>
      </c>
      <c r="AR59" s="259">
        <v>1</v>
      </c>
      <c r="AS59" s="238"/>
      <c r="AT59" s="238"/>
      <c r="AU59" s="238"/>
      <c r="AV59" s="238"/>
      <c r="AW59" s="155"/>
      <c r="AX59" s="1122"/>
      <c r="AY59" s="267" t="s">
        <v>778</v>
      </c>
      <c r="AZ59" s="259">
        <v>1</v>
      </c>
      <c r="BA59" s="238"/>
      <c r="BB59" s="238"/>
      <c r="BC59" s="238"/>
      <c r="BD59" s="238"/>
      <c r="BE59" s="155"/>
      <c r="BF59" s="1122"/>
      <c r="BG59" s="261" t="s">
        <v>779</v>
      </c>
      <c r="BH59" s="259">
        <v>1</v>
      </c>
      <c r="BI59" s="262"/>
      <c r="BJ59" s="262"/>
      <c r="BK59" s="262"/>
      <c r="BL59" s="262"/>
      <c r="BM59" s="262"/>
      <c r="BN59" s="262"/>
      <c r="BO59" s="262"/>
      <c r="BP59" s="262"/>
      <c r="BQ59" s="262"/>
      <c r="BR59" s="262"/>
      <c r="BS59" s="262"/>
      <c r="BT59" s="262"/>
      <c r="BU59" s="262"/>
      <c r="BV59" s="262"/>
      <c r="BW59" s="262"/>
      <c r="BX59" s="262"/>
      <c r="BY59" s="262"/>
      <c r="BZ59" s="262"/>
      <c r="CA59" s="262"/>
      <c r="CB59" s="262"/>
      <c r="CC59" s="262"/>
      <c r="CD59" s="262"/>
      <c r="CE59" s="262"/>
      <c r="CF59" s="262"/>
      <c r="CG59" s="262"/>
      <c r="CH59" s="262"/>
      <c r="CI59" s="262"/>
      <c r="CJ59" s="262"/>
      <c r="CK59" s="262"/>
      <c r="CL59" s="262"/>
      <c r="CM59" s="262"/>
      <c r="CN59" s="262"/>
      <c r="CO59" s="262"/>
      <c r="CP59" s="262"/>
      <c r="CQ59" s="262"/>
      <c r="CR59" s="262"/>
      <c r="CS59" s="262"/>
      <c r="CT59" s="262"/>
      <c r="CU59" s="262"/>
      <c r="CV59" s="262"/>
      <c r="CW59" s="262"/>
      <c r="CX59" s="262"/>
      <c r="CY59" s="262"/>
      <c r="CZ59" s="262"/>
      <c r="DA59" s="262"/>
      <c r="DB59" s="262"/>
      <c r="DC59" s="262"/>
      <c r="DD59" s="262"/>
      <c r="DE59" s="262"/>
      <c r="DF59" s="262"/>
      <c r="DG59" s="262"/>
      <c r="DH59" s="262"/>
      <c r="DI59" s="262"/>
      <c r="DJ59" s="262"/>
      <c r="DK59" s="262"/>
      <c r="DL59" s="262"/>
      <c r="DM59" s="262"/>
      <c r="DN59" s="262"/>
      <c r="DO59" s="262"/>
      <c r="DP59" s="262"/>
      <c r="DQ59" s="262"/>
      <c r="DR59" s="262"/>
      <c r="DS59" s="262"/>
      <c r="DT59" s="262"/>
      <c r="DU59" s="262"/>
      <c r="DV59" s="262"/>
      <c r="DW59" s="262"/>
      <c r="DX59" s="262"/>
      <c r="DY59" s="262"/>
      <c r="DZ59" s="262"/>
      <c r="EA59" s="262"/>
      <c r="EB59" s="262"/>
    </row>
    <row r="60" spans="1:132" s="263" customFormat="1" ht="51" customHeight="1" thickBot="1">
      <c r="A60" s="238"/>
      <c r="B60" s="155"/>
      <c r="C60" s="155"/>
      <c r="D60" s="155"/>
      <c r="E60" s="238"/>
      <c r="F60" s="238"/>
      <c r="G60" s="238"/>
      <c r="H60" s="238"/>
      <c r="I60" s="238"/>
      <c r="J60" s="155"/>
      <c r="K60" s="155"/>
      <c r="L60" s="155"/>
      <c r="M60" s="256"/>
      <c r="N60" s="256"/>
      <c r="O60" s="256"/>
      <c r="P60" s="256"/>
      <c r="Q60" s="155"/>
      <c r="R60" s="1122"/>
      <c r="S60" s="260" t="s">
        <v>780</v>
      </c>
      <c r="T60" s="259">
        <v>1</v>
      </c>
      <c r="U60" s="238"/>
      <c r="V60" s="238"/>
      <c r="W60" s="238"/>
      <c r="X60" s="238"/>
      <c r="Y60" s="238"/>
      <c r="Z60" s="239"/>
      <c r="AA60" s="239"/>
      <c r="AB60" s="239"/>
      <c r="AC60" s="238"/>
      <c r="AD60" s="238"/>
      <c r="AE60" s="238"/>
      <c r="AF60" s="238"/>
      <c r="AG60" s="238"/>
      <c r="AH60" s="238"/>
      <c r="AI60" s="238"/>
      <c r="AJ60" s="239"/>
      <c r="AK60" s="238"/>
      <c r="AL60" s="238"/>
      <c r="AM60" s="238"/>
      <c r="AN60" s="238"/>
      <c r="AO60" s="238"/>
      <c r="AP60" s="238"/>
      <c r="AQ60" s="238"/>
      <c r="AR60" s="238"/>
      <c r="AS60" s="238"/>
      <c r="AT60" s="238"/>
      <c r="AU60" s="238"/>
      <c r="AV60" s="238"/>
      <c r="AW60" s="238"/>
      <c r="AX60" s="238"/>
      <c r="AY60" s="238"/>
      <c r="AZ60" s="238"/>
      <c r="BA60" s="238"/>
      <c r="BB60" s="238"/>
      <c r="BC60" s="238"/>
      <c r="BD60" s="238"/>
      <c r="BE60" s="238"/>
      <c r="BF60" s="238"/>
      <c r="BG60" s="238"/>
      <c r="BH60" s="238"/>
      <c r="BI60" s="262"/>
      <c r="BJ60" s="262"/>
      <c r="BK60" s="262"/>
      <c r="BL60" s="262"/>
      <c r="BM60" s="262"/>
      <c r="BN60" s="262"/>
      <c r="BO60" s="262"/>
      <c r="BP60" s="262"/>
      <c r="BQ60" s="262"/>
      <c r="BR60" s="262"/>
      <c r="BS60" s="262"/>
      <c r="BT60" s="262"/>
      <c r="BU60" s="262"/>
      <c r="BV60" s="262"/>
      <c r="BW60" s="262"/>
      <c r="BX60" s="262"/>
      <c r="BY60" s="262"/>
      <c r="BZ60" s="262"/>
      <c r="CA60" s="262"/>
      <c r="CB60" s="262"/>
      <c r="CC60" s="262"/>
      <c r="CD60" s="262"/>
      <c r="CE60" s="262"/>
      <c r="CF60" s="262"/>
      <c r="CG60" s="262"/>
      <c r="CH60" s="262"/>
      <c r="CI60" s="262"/>
      <c r="CJ60" s="262"/>
      <c r="CK60" s="262"/>
      <c r="CL60" s="262"/>
      <c r="CM60" s="262"/>
      <c r="CN60" s="262"/>
      <c r="CO60" s="262"/>
      <c r="CP60" s="262"/>
      <c r="CQ60" s="262"/>
      <c r="CR60" s="262"/>
      <c r="CS60" s="262"/>
      <c r="CT60" s="262"/>
      <c r="CU60" s="262"/>
      <c r="CV60" s="262"/>
      <c r="CW60" s="262"/>
      <c r="CX60" s="262"/>
      <c r="CY60" s="262"/>
      <c r="CZ60" s="262"/>
      <c r="DA60" s="262"/>
      <c r="DB60" s="262"/>
      <c r="DC60" s="262"/>
      <c r="DD60" s="262"/>
      <c r="DE60" s="262"/>
      <c r="DF60" s="262"/>
      <c r="DG60" s="262"/>
      <c r="DH60" s="262"/>
      <c r="DI60" s="262"/>
      <c r="DJ60" s="262"/>
      <c r="DK60" s="262"/>
      <c r="DL60" s="262"/>
      <c r="DM60" s="262"/>
      <c r="DN60" s="262"/>
      <c r="DO60" s="262"/>
      <c r="DP60" s="262"/>
      <c r="DQ60" s="262"/>
      <c r="DR60" s="262"/>
      <c r="DS60" s="262"/>
      <c r="DT60" s="262"/>
      <c r="DU60" s="262"/>
      <c r="DV60" s="262"/>
      <c r="DW60" s="262"/>
      <c r="DX60" s="262"/>
      <c r="DY60" s="262"/>
      <c r="DZ60" s="262"/>
      <c r="EA60" s="262"/>
      <c r="EB60" s="262"/>
    </row>
    <row r="61" spans="1:132" s="263" customFormat="1" ht="51" customHeight="1">
      <c r="A61" s="238"/>
      <c r="B61" s="155"/>
      <c r="C61" s="155"/>
      <c r="D61" s="155"/>
      <c r="E61" s="238"/>
      <c r="F61" s="238"/>
      <c r="G61" s="238"/>
      <c r="H61" s="238"/>
      <c r="I61" s="238"/>
      <c r="J61" s="155"/>
      <c r="K61" s="155"/>
      <c r="L61" s="155"/>
      <c r="M61" s="248"/>
      <c r="N61" s="248"/>
      <c r="O61" s="248"/>
      <c r="P61" s="248"/>
      <c r="Q61" s="248"/>
      <c r="R61" s="155"/>
      <c r="S61" s="155"/>
      <c r="T61" s="155"/>
      <c r="U61" s="238"/>
      <c r="V61" s="238"/>
      <c r="W61" s="238"/>
      <c r="X61" s="238"/>
      <c r="Y61" s="238"/>
      <c r="Z61" s="239"/>
      <c r="AA61" s="239"/>
      <c r="AB61" s="239"/>
      <c r="AC61" s="238"/>
      <c r="AD61" s="238"/>
      <c r="AE61" s="238"/>
      <c r="AF61" s="238"/>
      <c r="AG61" s="238"/>
      <c r="AH61" s="238"/>
      <c r="AI61" s="238"/>
      <c r="AJ61" s="239"/>
      <c r="AK61" s="238"/>
      <c r="AL61" s="238"/>
      <c r="AM61" s="238"/>
      <c r="AN61" s="238"/>
      <c r="AO61" s="238"/>
      <c r="AP61" s="238"/>
      <c r="AQ61" s="238"/>
      <c r="AR61" s="238"/>
      <c r="AS61" s="238"/>
      <c r="AT61" s="238"/>
      <c r="AU61" s="238"/>
      <c r="AV61" s="238"/>
      <c r="AW61" s="238"/>
      <c r="AX61" s="238"/>
      <c r="AY61" s="238"/>
      <c r="AZ61" s="238"/>
      <c r="BA61" s="238"/>
      <c r="BB61" s="238"/>
      <c r="BC61" s="238"/>
      <c r="BD61" s="238"/>
      <c r="BE61" s="238"/>
      <c r="BF61" s="238"/>
      <c r="BG61" s="238"/>
      <c r="BH61" s="238"/>
      <c r="BI61" s="262"/>
      <c r="BJ61" s="262"/>
      <c r="BK61" s="262"/>
      <c r="BL61" s="262"/>
      <c r="BM61" s="262"/>
      <c r="BN61" s="262"/>
      <c r="BO61" s="262"/>
      <c r="BP61" s="262"/>
      <c r="BQ61" s="262"/>
      <c r="BR61" s="262"/>
      <c r="BS61" s="262"/>
      <c r="BT61" s="262"/>
      <c r="BU61" s="262"/>
      <c r="BV61" s="262"/>
      <c r="BW61" s="262"/>
      <c r="BX61" s="262"/>
      <c r="BY61" s="262"/>
      <c r="BZ61" s="262"/>
      <c r="CA61" s="262"/>
      <c r="CB61" s="262"/>
      <c r="CC61" s="262"/>
      <c r="CD61" s="262"/>
      <c r="CE61" s="262"/>
      <c r="CF61" s="262"/>
      <c r="CG61" s="262"/>
      <c r="CH61" s="262"/>
      <c r="CI61" s="262"/>
      <c r="CJ61" s="262"/>
      <c r="CK61" s="262"/>
      <c r="CL61" s="262"/>
      <c r="CM61" s="262"/>
      <c r="CN61" s="262"/>
      <c r="CO61" s="262"/>
      <c r="CP61" s="262"/>
      <c r="CQ61" s="262"/>
      <c r="CR61" s="262"/>
      <c r="CS61" s="262"/>
      <c r="CT61" s="262"/>
      <c r="CU61" s="262"/>
      <c r="CV61" s="262"/>
      <c r="CW61" s="262"/>
      <c r="CX61" s="262"/>
      <c r="CY61" s="262"/>
      <c r="CZ61" s="262"/>
      <c r="DA61" s="262"/>
      <c r="DB61" s="262"/>
      <c r="DC61" s="262"/>
      <c r="DD61" s="262"/>
      <c r="DE61" s="262"/>
      <c r="DF61" s="262"/>
      <c r="DG61" s="262"/>
      <c r="DH61" s="262"/>
      <c r="DI61" s="262"/>
      <c r="DJ61" s="262"/>
      <c r="DK61" s="262"/>
      <c r="DL61" s="262"/>
      <c r="DM61" s="262"/>
      <c r="DN61" s="262"/>
      <c r="DO61" s="262"/>
      <c r="DP61" s="262"/>
      <c r="DQ61" s="262"/>
      <c r="DR61" s="262"/>
      <c r="DS61" s="262"/>
      <c r="DT61" s="262"/>
      <c r="DU61" s="262"/>
      <c r="DV61" s="262"/>
      <c r="DW61" s="262"/>
      <c r="DX61" s="262"/>
      <c r="DY61" s="262"/>
      <c r="DZ61" s="262"/>
      <c r="EA61" s="262"/>
      <c r="EB61" s="262"/>
    </row>
    <row r="62" spans="1:132" s="263" customFormat="1" ht="51" customHeight="1">
      <c r="A62" s="238"/>
      <c r="B62" s="155"/>
      <c r="C62" s="155"/>
      <c r="D62" s="155"/>
      <c r="E62" s="238"/>
      <c r="F62" s="238"/>
      <c r="G62" s="238"/>
      <c r="H62" s="238"/>
      <c r="I62" s="238"/>
      <c r="J62" s="155"/>
      <c r="K62" s="155"/>
      <c r="L62" s="155"/>
      <c r="M62" s="248"/>
      <c r="N62" s="248"/>
      <c r="O62" s="248"/>
      <c r="P62" s="248"/>
      <c r="Q62" s="248"/>
      <c r="R62" s="155"/>
      <c r="S62" s="155"/>
      <c r="T62" s="155"/>
      <c r="U62" s="238"/>
      <c r="V62" s="238"/>
      <c r="W62" s="238"/>
      <c r="X62" s="238"/>
      <c r="Y62" s="238"/>
      <c r="Z62" s="239"/>
      <c r="AA62" s="239"/>
      <c r="AB62" s="239"/>
      <c r="AC62" s="238"/>
      <c r="AD62" s="238"/>
      <c r="AE62" s="238"/>
      <c r="AF62" s="238"/>
      <c r="AG62" s="238"/>
      <c r="AH62" s="238"/>
      <c r="AI62" s="238"/>
      <c r="AJ62" s="239"/>
      <c r="AK62" s="238"/>
      <c r="AL62" s="238"/>
      <c r="AM62" s="238"/>
      <c r="AN62" s="238"/>
      <c r="AO62" s="238"/>
      <c r="AP62" s="238"/>
      <c r="AQ62" s="238"/>
      <c r="AR62" s="238"/>
      <c r="AS62" s="238"/>
      <c r="AT62" s="238"/>
      <c r="AU62" s="238"/>
      <c r="AV62" s="238"/>
      <c r="AW62" s="238"/>
      <c r="AX62" s="238"/>
      <c r="AY62" s="238"/>
      <c r="AZ62" s="238"/>
      <c r="BA62" s="238"/>
      <c r="BB62" s="238"/>
      <c r="BC62" s="238"/>
      <c r="BD62" s="238"/>
      <c r="BE62" s="238"/>
      <c r="BF62" s="238"/>
      <c r="BG62" s="238"/>
      <c r="BH62" s="238"/>
      <c r="BI62" s="262"/>
      <c r="BJ62" s="262"/>
      <c r="BK62" s="262"/>
      <c r="BL62" s="262"/>
      <c r="BM62" s="262"/>
      <c r="BN62" s="262"/>
      <c r="BO62" s="262"/>
      <c r="BP62" s="262"/>
      <c r="BQ62" s="262"/>
      <c r="BR62" s="262"/>
      <c r="BS62" s="262"/>
      <c r="BT62" s="262"/>
      <c r="BU62" s="262"/>
      <c r="BV62" s="262"/>
      <c r="BW62" s="262"/>
      <c r="BX62" s="262"/>
      <c r="BY62" s="262"/>
      <c r="BZ62" s="262"/>
      <c r="CA62" s="262"/>
      <c r="CB62" s="262"/>
      <c r="CC62" s="262"/>
      <c r="CD62" s="262"/>
      <c r="CE62" s="262"/>
      <c r="CF62" s="262"/>
      <c r="CG62" s="262"/>
      <c r="CH62" s="262"/>
      <c r="CI62" s="262"/>
      <c r="CJ62" s="262"/>
      <c r="CK62" s="262"/>
      <c r="CL62" s="262"/>
      <c r="CM62" s="262"/>
      <c r="CN62" s="262"/>
      <c r="CO62" s="262"/>
      <c r="CP62" s="262"/>
      <c r="CQ62" s="262"/>
      <c r="CR62" s="262"/>
      <c r="CS62" s="262"/>
      <c r="CT62" s="262"/>
      <c r="CU62" s="262"/>
      <c r="CV62" s="262"/>
      <c r="CW62" s="262"/>
      <c r="CX62" s="262"/>
      <c r="CY62" s="262"/>
      <c r="CZ62" s="262"/>
      <c r="DA62" s="262"/>
      <c r="DB62" s="262"/>
      <c r="DC62" s="262"/>
      <c r="DD62" s="262"/>
      <c r="DE62" s="262"/>
      <c r="DF62" s="262"/>
      <c r="DG62" s="262"/>
      <c r="DH62" s="262"/>
      <c r="DI62" s="262"/>
      <c r="DJ62" s="262"/>
      <c r="DK62" s="262"/>
      <c r="DL62" s="262"/>
      <c r="DM62" s="262"/>
      <c r="DN62" s="262"/>
      <c r="DO62" s="262"/>
      <c r="DP62" s="262"/>
      <c r="DQ62" s="262"/>
      <c r="DR62" s="262"/>
      <c r="DS62" s="262"/>
      <c r="DT62" s="262"/>
      <c r="DU62" s="262"/>
      <c r="DV62" s="262"/>
      <c r="DW62" s="262"/>
      <c r="DX62" s="262"/>
      <c r="DY62" s="262"/>
      <c r="DZ62" s="262"/>
      <c r="EA62" s="262"/>
      <c r="EB62" s="262"/>
    </row>
    <row r="63" spans="1:132" s="263" customFormat="1" ht="51" customHeight="1">
      <c r="A63" s="238"/>
      <c r="B63" s="155"/>
      <c r="C63" s="155"/>
      <c r="D63" s="155"/>
      <c r="E63" s="238"/>
      <c r="F63" s="238"/>
      <c r="G63" s="238"/>
      <c r="H63" s="238"/>
      <c r="I63" s="238"/>
      <c r="J63" s="155"/>
      <c r="K63" s="155"/>
      <c r="L63" s="155"/>
      <c r="M63" s="238"/>
      <c r="N63" s="238"/>
      <c r="O63" s="238"/>
      <c r="P63" s="238"/>
      <c r="Q63" s="238"/>
      <c r="R63" s="155"/>
      <c r="S63" s="155"/>
      <c r="T63" s="155"/>
      <c r="U63" s="238"/>
      <c r="V63" s="238"/>
      <c r="W63" s="238"/>
      <c r="X63" s="238"/>
      <c r="Y63" s="238"/>
      <c r="Z63" s="239"/>
      <c r="AA63" s="239"/>
      <c r="AB63" s="239"/>
      <c r="AC63" s="238"/>
      <c r="AD63" s="238"/>
      <c r="AE63" s="238"/>
      <c r="AF63" s="238"/>
      <c r="AG63" s="238"/>
      <c r="AH63" s="238"/>
      <c r="AI63" s="238"/>
      <c r="AJ63" s="239"/>
      <c r="AK63" s="238"/>
      <c r="AL63" s="238"/>
      <c r="AM63" s="238"/>
      <c r="AN63" s="238"/>
      <c r="AO63" s="238"/>
      <c r="AP63" s="238"/>
      <c r="AQ63" s="238"/>
      <c r="AR63" s="238"/>
      <c r="AS63" s="238"/>
      <c r="AT63" s="238"/>
      <c r="AU63" s="238"/>
      <c r="AV63" s="238"/>
      <c r="AW63" s="238"/>
      <c r="AX63" s="238"/>
      <c r="AY63" s="238"/>
      <c r="AZ63" s="238"/>
      <c r="BA63" s="238"/>
      <c r="BB63" s="238"/>
      <c r="BC63" s="238"/>
      <c r="BD63" s="238"/>
      <c r="BE63" s="238"/>
      <c r="BF63" s="238"/>
      <c r="BG63" s="238"/>
      <c r="BH63" s="238"/>
      <c r="BI63" s="262"/>
      <c r="BJ63" s="262"/>
      <c r="BK63" s="262"/>
      <c r="BL63" s="262"/>
      <c r="BM63" s="262"/>
      <c r="BN63" s="262"/>
      <c r="BO63" s="262"/>
      <c r="BP63" s="262"/>
      <c r="BQ63" s="262"/>
      <c r="BR63" s="262"/>
      <c r="BS63" s="262"/>
      <c r="BT63" s="262"/>
      <c r="BU63" s="262"/>
      <c r="BV63" s="262"/>
      <c r="BW63" s="262"/>
      <c r="BX63" s="262"/>
      <c r="BY63" s="262"/>
      <c r="BZ63" s="262"/>
      <c r="CA63" s="262"/>
      <c r="CB63" s="262"/>
      <c r="CC63" s="262"/>
      <c r="CD63" s="262"/>
      <c r="CE63" s="262"/>
      <c r="CF63" s="262"/>
      <c r="CG63" s="262"/>
      <c r="CH63" s="262"/>
      <c r="CI63" s="262"/>
      <c r="CJ63" s="262"/>
      <c r="CK63" s="262"/>
      <c r="CL63" s="262"/>
      <c r="CM63" s="262"/>
      <c r="CN63" s="262"/>
      <c r="CO63" s="262"/>
      <c r="CP63" s="262"/>
      <c r="CQ63" s="262"/>
      <c r="CR63" s="262"/>
      <c r="CS63" s="262"/>
      <c r="CT63" s="262"/>
      <c r="CU63" s="262"/>
      <c r="CV63" s="262"/>
      <c r="CW63" s="262"/>
      <c r="CX63" s="262"/>
      <c r="CY63" s="262"/>
      <c r="CZ63" s="262"/>
      <c r="DA63" s="262"/>
      <c r="DB63" s="262"/>
      <c r="DC63" s="262"/>
      <c r="DD63" s="262"/>
      <c r="DE63" s="262"/>
      <c r="DF63" s="262"/>
      <c r="DG63" s="262"/>
      <c r="DH63" s="262"/>
      <c r="DI63" s="262"/>
      <c r="DJ63" s="262"/>
      <c r="DK63" s="262"/>
      <c r="DL63" s="262"/>
      <c r="DM63" s="262"/>
      <c r="DN63" s="262"/>
      <c r="DO63" s="262"/>
      <c r="DP63" s="262"/>
      <c r="DQ63" s="262"/>
      <c r="DR63" s="262"/>
      <c r="DS63" s="262"/>
      <c r="DT63" s="262"/>
      <c r="DU63" s="262"/>
      <c r="DV63" s="262"/>
      <c r="DW63" s="262"/>
      <c r="DX63" s="262"/>
      <c r="DY63" s="262"/>
      <c r="DZ63" s="262"/>
      <c r="EA63" s="262"/>
      <c r="EB63" s="262"/>
    </row>
    <row r="64" spans="1:132" s="263" customFormat="1" ht="51" customHeight="1" thickBot="1">
      <c r="A64" s="238"/>
      <c r="B64" s="1127" t="str">
        <f>$B$4</f>
        <v>Estrategia y planes operativos</v>
      </c>
      <c r="C64" s="1127"/>
      <c r="D64" s="1127"/>
      <c r="E64" s="238"/>
      <c r="F64" s="238"/>
      <c r="G64" s="238"/>
      <c r="H64" s="238"/>
      <c r="I64" s="238"/>
      <c r="J64" s="1127" t="str">
        <f>'2.0 Gestión programas'!B36</f>
        <v>Transparencia</v>
      </c>
      <c r="K64" s="1127"/>
      <c r="L64" s="1127"/>
      <c r="M64" s="12"/>
      <c r="N64" s="12"/>
      <c r="O64" s="12"/>
      <c r="P64" s="12"/>
      <c r="Q64" s="12"/>
      <c r="R64" s="155"/>
      <c r="S64" s="155"/>
      <c r="T64" s="155"/>
      <c r="U64" s="238"/>
      <c r="V64" s="238"/>
      <c r="W64" s="238"/>
      <c r="X64" s="238"/>
      <c r="Y64" s="238"/>
      <c r="Z64" s="1123" t="str">
        <f>$Z$54</f>
        <v>Implementación</v>
      </c>
      <c r="AA64" s="1123"/>
      <c r="AB64" s="1123"/>
      <c r="AC64" s="238"/>
      <c r="AD64" s="238"/>
      <c r="AE64" s="238"/>
      <c r="AF64" s="238"/>
      <c r="AG64" s="238"/>
      <c r="AH64" s="1123" t="str">
        <f>$AH$34</f>
        <v>Gestión de Recursos Humanos</v>
      </c>
      <c r="AI64" s="1123"/>
      <c r="AJ64" s="1123"/>
      <c r="AK64" s="238"/>
      <c r="AL64" s="238"/>
      <c r="AM64" s="238"/>
      <c r="AN64" s="238"/>
      <c r="AO64" s="238"/>
      <c r="AP64" s="1116" t="str">
        <f>$AP$4</f>
        <v>Estrategia de monitoreo y evaluación</v>
      </c>
      <c r="AQ64" s="1116"/>
      <c r="AR64" s="1116"/>
      <c r="AS64" s="238"/>
      <c r="AT64" s="238"/>
      <c r="AU64" s="238"/>
      <c r="AV64" s="238"/>
      <c r="AW64" s="238"/>
      <c r="AX64" s="1116" t="str">
        <f>$AX$54</f>
        <v>Gestión de información</v>
      </c>
      <c r="AY64" s="1116"/>
      <c r="AZ64" s="1116"/>
      <c r="BA64" s="238"/>
      <c r="BB64" s="238"/>
      <c r="BC64" s="238"/>
      <c r="BD64" s="238"/>
      <c r="BE64" s="238"/>
      <c r="BF64" s="1116" t="str">
        <f>'8.0 Comunicación externa'!B27</f>
        <v>Implementación</v>
      </c>
      <c r="BG64" s="1116"/>
      <c r="BH64" s="1116"/>
      <c r="BI64" s="262"/>
      <c r="BJ64" s="262"/>
      <c r="BK64" s="262"/>
      <c r="BL64" s="262"/>
      <c r="BM64" s="262"/>
      <c r="BN64" s="262"/>
      <c r="BO64" s="262"/>
      <c r="BP64" s="262"/>
      <c r="BQ64" s="262"/>
      <c r="BR64" s="262"/>
      <c r="BS64" s="262"/>
      <c r="BT64" s="262"/>
      <c r="BU64" s="262"/>
      <c r="BV64" s="262"/>
      <c r="BW64" s="262"/>
      <c r="BX64" s="262"/>
      <c r="BY64" s="262"/>
      <c r="BZ64" s="262"/>
      <c r="CA64" s="262"/>
      <c r="CB64" s="262"/>
      <c r="CC64" s="262"/>
      <c r="CD64" s="262"/>
      <c r="CE64" s="262"/>
      <c r="CF64" s="262"/>
      <c r="CG64" s="262"/>
      <c r="CH64" s="262"/>
      <c r="CI64" s="262"/>
      <c r="CJ64" s="262"/>
      <c r="CK64" s="262"/>
      <c r="CL64" s="262"/>
      <c r="CM64" s="262"/>
      <c r="CN64" s="262"/>
      <c r="CO64" s="262"/>
      <c r="CP64" s="262"/>
      <c r="CQ64" s="262"/>
      <c r="CR64" s="262"/>
      <c r="CS64" s="262"/>
      <c r="CT64" s="262"/>
      <c r="CU64" s="262"/>
      <c r="CV64" s="262"/>
      <c r="CW64" s="262"/>
      <c r="CX64" s="262"/>
      <c r="CY64" s="262"/>
      <c r="CZ64" s="262"/>
      <c r="DA64" s="262"/>
      <c r="DB64" s="262"/>
      <c r="DC64" s="262"/>
      <c r="DD64" s="262"/>
      <c r="DE64" s="262"/>
      <c r="DF64" s="262"/>
      <c r="DG64" s="262"/>
      <c r="DH64" s="262"/>
      <c r="DI64" s="262"/>
      <c r="DJ64" s="262"/>
      <c r="DK64" s="262"/>
      <c r="DL64" s="262"/>
      <c r="DM64" s="262"/>
      <c r="DN64" s="262"/>
      <c r="DO64" s="262"/>
      <c r="DP64" s="262"/>
      <c r="DQ64" s="262"/>
      <c r="DR64" s="262"/>
      <c r="DS64" s="262"/>
      <c r="DT64" s="262"/>
      <c r="DU64" s="262"/>
      <c r="DV64" s="262"/>
      <c r="DW64" s="262"/>
      <c r="DX64" s="262"/>
      <c r="DY64" s="262"/>
      <c r="DZ64" s="262"/>
      <c r="EA64" s="262"/>
      <c r="EB64" s="262"/>
    </row>
    <row r="65" spans="1:132" s="263" customFormat="1" ht="51" customHeight="1" thickBot="1">
      <c r="A65" s="238"/>
      <c r="B65" s="1124" t="str">
        <f>'1.0 Planeación'!B20</f>
        <v>¿Se cuenta con una matriz de indicadores de resultados claves de la organización para guiar la toma de decisiones?</v>
      </c>
      <c r="C65" s="245" t="s">
        <v>228</v>
      </c>
      <c r="D65" s="246">
        <v>0</v>
      </c>
      <c r="E65" s="238"/>
      <c r="F65" s="238"/>
      <c r="G65" s="238"/>
      <c r="H65" s="238"/>
      <c r="I65" s="238"/>
      <c r="J65" s="1117" t="str">
        <f>'2.0 Gestión programas'!B39</f>
        <v>¿La organización ha definido criterios para determinar qué información es pública frente a la que es reservada?</v>
      </c>
      <c r="K65" s="249" t="s">
        <v>228</v>
      </c>
      <c r="L65" s="246">
        <v>0</v>
      </c>
      <c r="M65" s="248"/>
      <c r="N65" s="248"/>
      <c r="O65" s="248"/>
      <c r="P65" s="248"/>
      <c r="Q65" s="248"/>
      <c r="R65" s="1127" t="str">
        <f>'3.0 Procesos'!B27</f>
        <v>Procesos administrativos</v>
      </c>
      <c r="S65" s="1127"/>
      <c r="T65" s="1127"/>
      <c r="U65" s="238"/>
      <c r="V65" s="238"/>
      <c r="W65" s="238"/>
      <c r="X65" s="238"/>
      <c r="Y65" s="238"/>
      <c r="Z65" s="1117" t="str">
        <f>'4.0 Género e inclusión'!B30</f>
        <v>¿Se consideran criterios de género en los objetivos y acciones de la organización?</v>
      </c>
      <c r="AA65" s="247" t="s">
        <v>228</v>
      </c>
      <c r="AB65" s="246">
        <v>0</v>
      </c>
      <c r="AC65" s="238"/>
      <c r="AD65" s="238"/>
      <c r="AE65" s="238"/>
      <c r="AF65" s="238"/>
      <c r="AG65" s="238"/>
      <c r="AH65" s="1137" t="str">
        <f>'5.0 Capital Humano'!B30</f>
        <v>¿Se da a conocer al equipo las políticas de administración de personal?</v>
      </c>
      <c r="AI65" s="269" t="s">
        <v>228</v>
      </c>
      <c r="AJ65" s="270">
        <v>0</v>
      </c>
      <c r="AK65" s="238"/>
      <c r="AL65" s="238"/>
      <c r="AM65" s="238"/>
      <c r="AN65" s="238"/>
      <c r="AO65" s="238"/>
      <c r="AP65" s="1117" t="str">
        <f>'6.0 Monitoreo y evaluación'!B20</f>
        <v>¿Se evalúan las problemáticas locales y el impacto del trabajo colaborativo desde un enfoque participativo?</v>
      </c>
      <c r="AQ65" s="247" t="s">
        <v>228</v>
      </c>
      <c r="AR65" s="246">
        <v>0</v>
      </c>
      <c r="AS65" s="238"/>
      <c r="AT65" s="238"/>
      <c r="AU65" s="238"/>
      <c r="AV65" s="238"/>
      <c r="AW65" s="238"/>
      <c r="AX65" s="1120" t="str">
        <f>'7.0 Gestión recursos'!B30</f>
        <v xml:space="preserve">¿Se garantiza que todo el equipo cuente con acceso a la información relacionada a sus responsabilidades? </v>
      </c>
      <c r="AY65" s="247" t="s">
        <v>228</v>
      </c>
      <c r="AZ65" s="246">
        <v>0</v>
      </c>
      <c r="BA65" s="238"/>
      <c r="BB65" s="238"/>
      <c r="BC65" s="238"/>
      <c r="BD65" s="238"/>
      <c r="BE65" s="238"/>
      <c r="BF65" s="1120" t="str">
        <f>'8.0 Comunicación externa'!B30</f>
        <v>¿La organización da a conocer los resultados y el impacto de sus programas y servicios?</v>
      </c>
      <c r="BG65" s="249" t="s">
        <v>228</v>
      </c>
      <c r="BH65" s="246">
        <v>0</v>
      </c>
      <c r="BI65" s="262"/>
      <c r="BJ65" s="262"/>
      <c r="BK65" s="262"/>
      <c r="BL65" s="262"/>
      <c r="BM65" s="262"/>
      <c r="BN65" s="262"/>
      <c r="BO65" s="262"/>
      <c r="BP65" s="262"/>
      <c r="BQ65" s="262"/>
      <c r="BR65" s="262"/>
      <c r="BS65" s="262"/>
      <c r="BT65" s="262"/>
      <c r="BU65" s="262"/>
      <c r="BV65" s="262"/>
      <c r="BW65" s="262"/>
      <c r="BX65" s="262"/>
      <c r="BY65" s="262"/>
      <c r="BZ65" s="262"/>
      <c r="CA65" s="262"/>
      <c r="CB65" s="262"/>
      <c r="CC65" s="262"/>
      <c r="CD65" s="262"/>
      <c r="CE65" s="262"/>
      <c r="CF65" s="262"/>
      <c r="CG65" s="262"/>
      <c r="CH65" s="262"/>
      <c r="CI65" s="262"/>
      <c r="CJ65" s="262"/>
      <c r="CK65" s="262"/>
      <c r="CL65" s="262"/>
      <c r="CM65" s="262"/>
      <c r="CN65" s="262"/>
      <c r="CO65" s="262"/>
      <c r="CP65" s="262"/>
      <c r="CQ65" s="262"/>
      <c r="CR65" s="262"/>
      <c r="CS65" s="262"/>
      <c r="CT65" s="262"/>
      <c r="CU65" s="262"/>
      <c r="CV65" s="262"/>
      <c r="CW65" s="262"/>
      <c r="CX65" s="262"/>
      <c r="CY65" s="262"/>
      <c r="CZ65" s="262"/>
      <c r="DA65" s="262"/>
      <c r="DB65" s="262"/>
      <c r="DC65" s="262"/>
      <c r="DD65" s="262"/>
      <c r="DE65" s="262"/>
      <c r="DF65" s="262"/>
      <c r="DG65" s="262"/>
      <c r="DH65" s="262"/>
      <c r="DI65" s="262"/>
      <c r="DJ65" s="262"/>
      <c r="DK65" s="262"/>
      <c r="DL65" s="262"/>
      <c r="DM65" s="262"/>
      <c r="DN65" s="262"/>
      <c r="DO65" s="262"/>
      <c r="DP65" s="262"/>
      <c r="DQ65" s="262"/>
      <c r="DR65" s="262"/>
      <c r="DS65" s="262"/>
      <c r="DT65" s="262"/>
      <c r="DU65" s="262"/>
      <c r="DV65" s="262"/>
      <c r="DW65" s="262"/>
      <c r="DX65" s="262"/>
      <c r="DY65" s="262"/>
      <c r="DZ65" s="262"/>
      <c r="EA65" s="262"/>
      <c r="EB65" s="262"/>
    </row>
    <row r="66" spans="1:132" s="263" customFormat="1" ht="51" customHeight="1">
      <c r="A66" s="238"/>
      <c r="B66" s="1125"/>
      <c r="C66" s="252" t="s">
        <v>781</v>
      </c>
      <c r="D66" s="253">
        <v>0.25</v>
      </c>
      <c r="E66" s="238"/>
      <c r="F66" s="238"/>
      <c r="G66" s="238"/>
      <c r="H66" s="238"/>
      <c r="I66" s="238"/>
      <c r="J66" s="1118"/>
      <c r="K66" s="250" t="s">
        <v>782</v>
      </c>
      <c r="L66" s="253">
        <v>0.25</v>
      </c>
      <c r="M66" s="248"/>
      <c r="N66" s="248"/>
      <c r="O66" s="248"/>
      <c r="P66" s="248"/>
      <c r="Q66" s="248"/>
      <c r="R66" s="1120" t="str">
        <f>'3.0 Procesos'!B30</f>
        <v>¿Están documentadas, aplicadas y actualizadas las políticas y procedimientos de traslado?</v>
      </c>
      <c r="S66" s="245" t="s">
        <v>1448</v>
      </c>
      <c r="T66" s="271">
        <v>0</v>
      </c>
      <c r="U66" s="238"/>
      <c r="V66" s="238"/>
      <c r="W66" s="238"/>
      <c r="X66" s="238"/>
      <c r="Y66" s="238"/>
      <c r="Z66" s="1118"/>
      <c r="AA66" s="254" t="s">
        <v>630</v>
      </c>
      <c r="AB66" s="253">
        <v>0.25</v>
      </c>
      <c r="AC66" s="238"/>
      <c r="AD66" s="238"/>
      <c r="AE66" s="238"/>
      <c r="AF66" s="238"/>
      <c r="AG66" s="238"/>
      <c r="AH66" s="1121"/>
      <c r="AI66" s="254" t="s">
        <v>783</v>
      </c>
      <c r="AJ66" s="253">
        <v>0.25</v>
      </c>
      <c r="AK66" s="238"/>
      <c r="AL66" s="238"/>
      <c r="AM66" s="238"/>
      <c r="AN66" s="238"/>
      <c r="AO66" s="238"/>
      <c r="AP66" s="1118"/>
      <c r="AQ66" s="254" t="s">
        <v>784</v>
      </c>
      <c r="AR66" s="253">
        <v>0.25</v>
      </c>
      <c r="AS66" s="238"/>
      <c r="AT66" s="238"/>
      <c r="AU66" s="238"/>
      <c r="AV66" s="238"/>
      <c r="AW66" s="238"/>
      <c r="AX66" s="1121"/>
      <c r="AY66" s="254" t="s">
        <v>785</v>
      </c>
      <c r="AZ66" s="253">
        <v>0.25</v>
      </c>
      <c r="BA66" s="238"/>
      <c r="BB66" s="238"/>
      <c r="BC66" s="238"/>
      <c r="BD66" s="238"/>
      <c r="BE66" s="238"/>
      <c r="BF66" s="1121"/>
      <c r="BG66" s="250" t="s">
        <v>786</v>
      </c>
      <c r="BH66" s="253">
        <v>0.25</v>
      </c>
      <c r="BI66" s="262"/>
      <c r="BJ66" s="262"/>
      <c r="BK66" s="262"/>
      <c r="BL66" s="262"/>
      <c r="BM66" s="262"/>
      <c r="BN66" s="262"/>
      <c r="BO66" s="262"/>
      <c r="BP66" s="262"/>
      <c r="BQ66" s="262"/>
      <c r="BR66" s="262"/>
      <c r="BS66" s="262"/>
      <c r="BT66" s="262"/>
      <c r="BU66" s="262"/>
      <c r="BV66" s="262"/>
      <c r="BW66" s="262"/>
      <c r="BX66" s="262"/>
      <c r="BY66" s="262"/>
      <c r="BZ66" s="262"/>
      <c r="CA66" s="262"/>
      <c r="CB66" s="262"/>
      <c r="CC66" s="262"/>
      <c r="CD66" s="262"/>
      <c r="CE66" s="262"/>
      <c r="CF66" s="262"/>
      <c r="CG66" s="262"/>
      <c r="CH66" s="262"/>
      <c r="CI66" s="262"/>
      <c r="CJ66" s="262"/>
      <c r="CK66" s="262"/>
      <c r="CL66" s="262"/>
      <c r="CM66" s="262"/>
      <c r="CN66" s="262"/>
      <c r="CO66" s="262"/>
      <c r="CP66" s="262"/>
      <c r="CQ66" s="262"/>
      <c r="CR66" s="262"/>
      <c r="CS66" s="262"/>
      <c r="CT66" s="262"/>
      <c r="CU66" s="262"/>
      <c r="CV66" s="262"/>
      <c r="CW66" s="262"/>
      <c r="CX66" s="262"/>
      <c r="CY66" s="262"/>
      <c r="CZ66" s="262"/>
      <c r="DA66" s="262"/>
      <c r="DB66" s="262"/>
      <c r="DC66" s="262"/>
      <c r="DD66" s="262"/>
      <c r="DE66" s="262"/>
      <c r="DF66" s="262"/>
      <c r="DG66" s="262"/>
      <c r="DH66" s="262"/>
      <c r="DI66" s="262"/>
      <c r="DJ66" s="262"/>
      <c r="DK66" s="262"/>
      <c r="DL66" s="262"/>
      <c r="DM66" s="262"/>
      <c r="DN66" s="262"/>
      <c r="DO66" s="262"/>
      <c r="DP66" s="262"/>
      <c r="DQ66" s="262"/>
      <c r="DR66" s="262"/>
      <c r="DS66" s="262"/>
      <c r="DT66" s="262"/>
      <c r="DU66" s="262"/>
      <c r="DV66" s="262"/>
      <c r="DW66" s="262"/>
      <c r="DX66" s="262"/>
      <c r="DY66" s="262"/>
      <c r="DZ66" s="262"/>
      <c r="EA66" s="262"/>
      <c r="EB66" s="262"/>
    </row>
    <row r="67" spans="1:132" s="263" customFormat="1" ht="51" customHeight="1">
      <c r="A67" s="238"/>
      <c r="B67" s="1125"/>
      <c r="C67" s="252" t="s">
        <v>787</v>
      </c>
      <c r="D67" s="255">
        <v>0.5</v>
      </c>
      <c r="E67" s="238"/>
      <c r="F67" s="238"/>
      <c r="G67" s="238"/>
      <c r="H67" s="238"/>
      <c r="I67" s="238"/>
      <c r="J67" s="1118"/>
      <c r="K67" s="250" t="s">
        <v>788</v>
      </c>
      <c r="L67" s="255">
        <v>0.5</v>
      </c>
      <c r="M67" s="248"/>
      <c r="N67" s="248"/>
      <c r="O67" s="248"/>
      <c r="P67" s="248"/>
      <c r="Q67" s="248"/>
      <c r="R67" s="1121"/>
      <c r="S67" s="252" t="s">
        <v>1449</v>
      </c>
      <c r="T67" s="272">
        <v>0.25</v>
      </c>
      <c r="U67" s="238"/>
      <c r="V67" s="238"/>
      <c r="W67" s="238"/>
      <c r="X67" s="238"/>
      <c r="Y67" s="238"/>
      <c r="Z67" s="1118"/>
      <c r="AA67" s="254" t="s">
        <v>718</v>
      </c>
      <c r="AB67" s="255">
        <v>0.5</v>
      </c>
      <c r="AC67" s="238"/>
      <c r="AD67" s="238"/>
      <c r="AE67" s="238"/>
      <c r="AF67" s="238"/>
      <c r="AG67" s="238"/>
      <c r="AH67" s="1121"/>
      <c r="AI67" s="254" t="s">
        <v>789</v>
      </c>
      <c r="AJ67" s="255">
        <v>0.5</v>
      </c>
      <c r="AK67" s="238"/>
      <c r="AL67" s="238"/>
      <c r="AM67" s="238"/>
      <c r="AN67" s="238"/>
      <c r="AO67" s="238"/>
      <c r="AP67" s="1118"/>
      <c r="AQ67" s="254" t="s">
        <v>790</v>
      </c>
      <c r="AR67" s="255">
        <v>0.5</v>
      </c>
      <c r="AS67" s="238"/>
      <c r="AT67" s="238"/>
      <c r="AU67" s="238"/>
      <c r="AV67" s="238"/>
      <c r="AW67" s="238"/>
      <c r="AX67" s="1121"/>
      <c r="AY67" s="254" t="s">
        <v>791</v>
      </c>
      <c r="AZ67" s="255">
        <v>0.5</v>
      </c>
      <c r="BA67" s="238"/>
      <c r="BB67" s="238"/>
      <c r="BC67" s="238"/>
      <c r="BD67" s="238"/>
      <c r="BE67" s="238"/>
      <c r="BF67" s="1121"/>
      <c r="BG67" s="250" t="s">
        <v>792</v>
      </c>
      <c r="BH67" s="255">
        <v>0.5</v>
      </c>
      <c r="BI67" s="262"/>
      <c r="BJ67" s="262"/>
      <c r="BK67" s="262"/>
      <c r="BL67" s="262"/>
      <c r="BM67" s="262"/>
      <c r="BN67" s="262"/>
      <c r="BO67" s="262"/>
      <c r="BP67" s="262"/>
      <c r="BQ67" s="262"/>
      <c r="BR67" s="262"/>
      <c r="BS67" s="262"/>
      <c r="BT67" s="262"/>
      <c r="BU67" s="262"/>
      <c r="BV67" s="262"/>
      <c r="BW67" s="262"/>
      <c r="BX67" s="262"/>
      <c r="BY67" s="262"/>
      <c r="BZ67" s="262"/>
      <c r="CA67" s="262"/>
      <c r="CB67" s="262"/>
      <c r="CC67" s="262"/>
      <c r="CD67" s="262"/>
      <c r="CE67" s="262"/>
      <c r="CF67" s="262"/>
      <c r="CG67" s="262"/>
      <c r="CH67" s="262"/>
      <c r="CI67" s="262"/>
      <c r="CJ67" s="262"/>
      <c r="CK67" s="262"/>
      <c r="CL67" s="262"/>
      <c r="CM67" s="262"/>
      <c r="CN67" s="262"/>
      <c r="CO67" s="262"/>
      <c r="CP67" s="262"/>
      <c r="CQ67" s="262"/>
      <c r="CR67" s="262"/>
      <c r="CS67" s="262"/>
      <c r="CT67" s="262"/>
      <c r="CU67" s="262"/>
      <c r="CV67" s="262"/>
      <c r="CW67" s="262"/>
      <c r="CX67" s="262"/>
      <c r="CY67" s="262"/>
      <c r="CZ67" s="262"/>
      <c r="DA67" s="262"/>
      <c r="DB67" s="262"/>
      <c r="DC67" s="262"/>
      <c r="DD67" s="262"/>
      <c r="DE67" s="262"/>
      <c r="DF67" s="262"/>
      <c r="DG67" s="262"/>
      <c r="DH67" s="262"/>
      <c r="DI67" s="262"/>
      <c r="DJ67" s="262"/>
      <c r="DK67" s="262"/>
      <c r="DL67" s="262"/>
      <c r="DM67" s="262"/>
      <c r="DN67" s="262"/>
      <c r="DO67" s="262"/>
      <c r="DP67" s="262"/>
      <c r="DQ67" s="262"/>
      <c r="DR67" s="262"/>
      <c r="DS67" s="262"/>
      <c r="DT67" s="262"/>
      <c r="DU67" s="262"/>
      <c r="DV67" s="262"/>
      <c r="DW67" s="262"/>
      <c r="DX67" s="262"/>
      <c r="DY67" s="262"/>
      <c r="DZ67" s="262"/>
      <c r="EA67" s="262"/>
      <c r="EB67" s="262"/>
    </row>
    <row r="68" spans="1:132" s="263" customFormat="1" ht="51" customHeight="1">
      <c r="A68" s="238"/>
      <c r="B68" s="1125"/>
      <c r="C68" s="252" t="s">
        <v>793</v>
      </c>
      <c r="D68" s="257">
        <v>0.75</v>
      </c>
      <c r="E68" s="238"/>
      <c r="F68" s="238"/>
      <c r="G68" s="238"/>
      <c r="H68" s="238"/>
      <c r="I68" s="155"/>
      <c r="J68" s="1118"/>
      <c r="K68" s="250" t="s">
        <v>794</v>
      </c>
      <c r="L68" s="257">
        <v>0.75</v>
      </c>
      <c r="M68" s="248"/>
      <c r="N68" s="248"/>
      <c r="O68" s="248"/>
      <c r="P68" s="248"/>
      <c r="Q68" s="248"/>
      <c r="R68" s="1121"/>
      <c r="S68" s="252" t="s">
        <v>1450</v>
      </c>
      <c r="T68" s="273">
        <v>0.5</v>
      </c>
      <c r="U68" s="238"/>
      <c r="V68" s="238"/>
      <c r="W68" s="238"/>
      <c r="X68" s="238"/>
      <c r="Y68" s="155"/>
      <c r="Z68" s="1118"/>
      <c r="AA68" s="254" t="s">
        <v>648</v>
      </c>
      <c r="AB68" s="257">
        <v>0.75</v>
      </c>
      <c r="AC68" s="238"/>
      <c r="AD68" s="238"/>
      <c r="AE68" s="238"/>
      <c r="AF68" s="238"/>
      <c r="AG68" s="155"/>
      <c r="AH68" s="1121"/>
      <c r="AI68" s="254" t="s">
        <v>795</v>
      </c>
      <c r="AJ68" s="257">
        <v>0.75</v>
      </c>
      <c r="AK68" s="238"/>
      <c r="AL68" s="238"/>
      <c r="AM68" s="238"/>
      <c r="AN68" s="238"/>
      <c r="AO68" s="155"/>
      <c r="AP68" s="1118"/>
      <c r="AQ68" s="254" t="s">
        <v>796</v>
      </c>
      <c r="AR68" s="257">
        <v>0.75</v>
      </c>
      <c r="AS68" s="238"/>
      <c r="AT68" s="238"/>
      <c r="AU68" s="238"/>
      <c r="AV68" s="238"/>
      <c r="AW68" s="238"/>
      <c r="AX68" s="1121"/>
      <c r="AY68" s="254" t="s">
        <v>797</v>
      </c>
      <c r="AZ68" s="257">
        <v>0.75</v>
      </c>
      <c r="BA68" s="238"/>
      <c r="BB68" s="238"/>
      <c r="BC68" s="238"/>
      <c r="BD68" s="238"/>
      <c r="BE68" s="238"/>
      <c r="BF68" s="1121"/>
      <c r="BG68" s="266" t="s">
        <v>798</v>
      </c>
      <c r="BH68" s="257">
        <v>0.75</v>
      </c>
      <c r="BI68" s="262"/>
      <c r="BJ68" s="262"/>
      <c r="BK68" s="262"/>
      <c r="BL68" s="262"/>
      <c r="BM68" s="262"/>
      <c r="BN68" s="262"/>
      <c r="BO68" s="262"/>
      <c r="BP68" s="262"/>
      <c r="BQ68" s="262"/>
      <c r="BR68" s="262"/>
      <c r="BS68" s="262"/>
      <c r="BT68" s="262"/>
      <c r="BU68" s="262"/>
      <c r="BV68" s="262"/>
      <c r="BW68" s="262"/>
      <c r="BX68" s="262"/>
      <c r="BY68" s="262"/>
      <c r="BZ68" s="262"/>
      <c r="CA68" s="262"/>
      <c r="CB68" s="262"/>
      <c r="CC68" s="262"/>
      <c r="CD68" s="262"/>
      <c r="CE68" s="262"/>
      <c r="CF68" s="262"/>
      <c r="CG68" s="262"/>
      <c r="CH68" s="262"/>
      <c r="CI68" s="262"/>
      <c r="CJ68" s="262"/>
      <c r="CK68" s="262"/>
      <c r="CL68" s="262"/>
      <c r="CM68" s="262"/>
      <c r="CN68" s="262"/>
      <c r="CO68" s="262"/>
      <c r="CP68" s="262"/>
      <c r="CQ68" s="262"/>
      <c r="CR68" s="262"/>
      <c r="CS68" s="262"/>
      <c r="CT68" s="262"/>
      <c r="CU68" s="262"/>
      <c r="CV68" s="262"/>
      <c r="CW68" s="262"/>
      <c r="CX68" s="262"/>
      <c r="CY68" s="262"/>
      <c r="CZ68" s="262"/>
      <c r="DA68" s="262"/>
      <c r="DB68" s="262"/>
      <c r="DC68" s="262"/>
      <c r="DD68" s="262"/>
      <c r="DE68" s="262"/>
      <c r="DF68" s="262"/>
      <c r="DG68" s="262"/>
      <c r="DH68" s="262"/>
      <c r="DI68" s="262"/>
      <c r="DJ68" s="262"/>
      <c r="DK68" s="262"/>
      <c r="DL68" s="262"/>
      <c r="DM68" s="262"/>
      <c r="DN68" s="262"/>
      <c r="DO68" s="262"/>
      <c r="DP68" s="262"/>
      <c r="DQ68" s="262"/>
      <c r="DR68" s="262"/>
      <c r="DS68" s="262"/>
      <c r="DT68" s="262"/>
      <c r="DU68" s="262"/>
      <c r="DV68" s="262"/>
      <c r="DW68" s="262"/>
      <c r="DX68" s="262"/>
      <c r="DY68" s="262"/>
      <c r="DZ68" s="262"/>
      <c r="EA68" s="262"/>
      <c r="EB68" s="262"/>
    </row>
    <row r="69" spans="1:132" s="263" customFormat="1" ht="51" customHeight="1" thickBot="1">
      <c r="A69" s="155"/>
      <c r="B69" s="1126"/>
      <c r="C69" s="258" t="s">
        <v>799</v>
      </c>
      <c r="D69" s="259">
        <v>1</v>
      </c>
      <c r="E69" s="238"/>
      <c r="F69" s="238"/>
      <c r="G69" s="238"/>
      <c r="H69" s="238"/>
      <c r="I69" s="155"/>
      <c r="J69" s="1119"/>
      <c r="K69" s="261" t="s">
        <v>800</v>
      </c>
      <c r="L69" s="259">
        <v>1</v>
      </c>
      <c r="M69" s="248"/>
      <c r="N69" s="248"/>
      <c r="O69" s="248"/>
      <c r="P69" s="248"/>
      <c r="Q69" s="155"/>
      <c r="R69" s="1121"/>
      <c r="S69" s="252" t="s">
        <v>1451</v>
      </c>
      <c r="T69" s="274">
        <v>0.75</v>
      </c>
      <c r="U69" s="238"/>
      <c r="V69" s="238"/>
      <c r="W69" s="238"/>
      <c r="X69" s="238"/>
      <c r="Y69" s="155"/>
      <c r="Z69" s="1119"/>
      <c r="AA69" s="260" t="s">
        <v>656</v>
      </c>
      <c r="AB69" s="259">
        <v>1</v>
      </c>
      <c r="AC69" s="238"/>
      <c r="AD69" s="238"/>
      <c r="AE69" s="238"/>
      <c r="AF69" s="238"/>
      <c r="AG69" s="155"/>
      <c r="AH69" s="1138"/>
      <c r="AI69" s="275" t="s">
        <v>801</v>
      </c>
      <c r="AJ69" s="276">
        <v>1</v>
      </c>
      <c r="AK69" s="238"/>
      <c r="AL69" s="238"/>
      <c r="AM69" s="238"/>
      <c r="AN69" s="238"/>
      <c r="AO69" s="155"/>
      <c r="AP69" s="1119"/>
      <c r="AQ69" s="260" t="s">
        <v>656</v>
      </c>
      <c r="AR69" s="259">
        <v>1</v>
      </c>
      <c r="AS69" s="238"/>
      <c r="AT69" s="238"/>
      <c r="AU69" s="238"/>
      <c r="AV69" s="238"/>
      <c r="AW69" s="155"/>
      <c r="AX69" s="1122"/>
      <c r="AY69" s="261" t="s">
        <v>802</v>
      </c>
      <c r="AZ69" s="259">
        <v>1</v>
      </c>
      <c r="BA69" s="238"/>
      <c r="BB69" s="238"/>
      <c r="BC69" s="238"/>
      <c r="BD69" s="238"/>
      <c r="BE69" s="155"/>
      <c r="BF69" s="1122"/>
      <c r="BG69" s="261" t="s">
        <v>803</v>
      </c>
      <c r="BH69" s="259">
        <v>1</v>
      </c>
      <c r="BI69" s="262"/>
      <c r="BJ69" s="262"/>
      <c r="BK69" s="262"/>
      <c r="BL69" s="262"/>
      <c r="BM69" s="262"/>
      <c r="BN69" s="262"/>
      <c r="BO69" s="262"/>
      <c r="BP69" s="262"/>
      <c r="BQ69" s="262"/>
      <c r="BR69" s="262"/>
      <c r="BS69" s="262"/>
      <c r="BT69" s="262"/>
      <c r="BU69" s="262"/>
      <c r="BV69" s="262"/>
      <c r="BW69" s="262"/>
      <c r="BX69" s="262"/>
      <c r="BY69" s="262"/>
      <c r="BZ69" s="262"/>
      <c r="CA69" s="262"/>
      <c r="CB69" s="262"/>
      <c r="CC69" s="262"/>
      <c r="CD69" s="262"/>
      <c r="CE69" s="262"/>
      <c r="CF69" s="262"/>
      <c r="CG69" s="262"/>
      <c r="CH69" s="262"/>
      <c r="CI69" s="262"/>
      <c r="CJ69" s="262"/>
      <c r="CK69" s="262"/>
      <c r="CL69" s="262"/>
      <c r="CM69" s="262"/>
      <c r="CN69" s="262"/>
      <c r="CO69" s="262"/>
      <c r="CP69" s="262"/>
      <c r="CQ69" s="262"/>
      <c r="CR69" s="262"/>
      <c r="CS69" s="262"/>
      <c r="CT69" s="262"/>
      <c r="CU69" s="262"/>
      <c r="CV69" s="262"/>
      <c r="CW69" s="262"/>
      <c r="CX69" s="262"/>
      <c r="CY69" s="262"/>
      <c r="CZ69" s="262"/>
      <c r="DA69" s="262"/>
      <c r="DB69" s="262"/>
      <c r="DC69" s="262"/>
      <c r="DD69" s="262"/>
      <c r="DE69" s="262"/>
      <c r="DF69" s="262"/>
      <c r="DG69" s="262"/>
      <c r="DH69" s="262"/>
      <c r="DI69" s="262"/>
      <c r="DJ69" s="262"/>
      <c r="DK69" s="262"/>
      <c r="DL69" s="262"/>
      <c r="DM69" s="262"/>
      <c r="DN69" s="262"/>
      <c r="DO69" s="262"/>
      <c r="DP69" s="262"/>
      <c r="DQ69" s="262"/>
      <c r="DR69" s="262"/>
      <c r="DS69" s="262"/>
      <c r="DT69" s="262"/>
      <c r="DU69" s="262"/>
      <c r="DV69" s="262"/>
      <c r="DW69" s="262"/>
      <c r="DX69" s="262"/>
      <c r="DY69" s="262"/>
      <c r="DZ69" s="262"/>
      <c r="EA69" s="262"/>
      <c r="EB69" s="262"/>
    </row>
    <row r="70" spans="1:132" s="263" customFormat="1" ht="51" customHeight="1" thickBot="1">
      <c r="A70" s="238"/>
      <c r="B70" s="155"/>
      <c r="C70" s="155"/>
      <c r="D70" s="155"/>
      <c r="E70" s="238"/>
      <c r="F70" s="238"/>
      <c r="G70" s="238"/>
      <c r="H70" s="238"/>
      <c r="I70" s="238"/>
      <c r="J70" s="155"/>
      <c r="K70" s="155"/>
      <c r="L70" s="155"/>
      <c r="M70" s="248"/>
      <c r="N70" s="248"/>
      <c r="O70" s="248"/>
      <c r="P70" s="248"/>
      <c r="Q70" s="155"/>
      <c r="R70" s="1122"/>
      <c r="S70" s="258" t="s">
        <v>1452</v>
      </c>
      <c r="T70" s="277">
        <v>1</v>
      </c>
      <c r="U70" s="238"/>
      <c r="V70" s="238"/>
      <c r="W70" s="238"/>
      <c r="X70" s="238"/>
      <c r="Y70" s="238"/>
      <c r="Z70" s="239"/>
      <c r="AA70" s="239"/>
      <c r="AB70" s="239"/>
      <c r="AC70" s="238"/>
      <c r="AD70" s="238"/>
      <c r="AE70" s="238"/>
      <c r="AF70" s="238"/>
      <c r="AG70" s="238"/>
      <c r="AH70" s="238"/>
      <c r="AI70" s="238"/>
      <c r="AJ70" s="239"/>
      <c r="AK70" s="238"/>
      <c r="AL70" s="238"/>
      <c r="AM70" s="238"/>
      <c r="AN70" s="238"/>
      <c r="AO70" s="238"/>
      <c r="AP70" s="238"/>
      <c r="AQ70" s="238"/>
      <c r="AR70" s="238"/>
      <c r="AS70" s="238"/>
      <c r="AT70" s="238"/>
      <c r="AU70" s="238"/>
      <c r="AV70" s="238"/>
      <c r="AW70" s="238"/>
      <c r="AX70" s="238"/>
      <c r="AY70" s="238"/>
      <c r="AZ70" s="238"/>
      <c r="BA70" s="238"/>
      <c r="BB70" s="238"/>
      <c r="BC70" s="238"/>
      <c r="BD70" s="238"/>
      <c r="BE70" s="238"/>
      <c r="BF70" s="238"/>
      <c r="BG70" s="238"/>
      <c r="BH70" s="238"/>
      <c r="BI70" s="262"/>
      <c r="BJ70" s="262"/>
      <c r="BK70" s="262"/>
      <c r="BL70" s="262"/>
      <c r="BM70" s="262"/>
      <c r="BN70" s="262"/>
      <c r="BO70" s="262"/>
      <c r="BP70" s="262"/>
      <c r="BQ70" s="262"/>
      <c r="BR70" s="262"/>
      <c r="BS70" s="262"/>
      <c r="BT70" s="262"/>
      <c r="BU70" s="262"/>
      <c r="BV70" s="262"/>
      <c r="BW70" s="262"/>
      <c r="BX70" s="262"/>
      <c r="BY70" s="262"/>
      <c r="BZ70" s="262"/>
      <c r="CA70" s="262"/>
      <c r="CB70" s="262"/>
      <c r="CC70" s="262"/>
      <c r="CD70" s="262"/>
      <c r="CE70" s="262"/>
      <c r="CF70" s="262"/>
      <c r="CG70" s="262"/>
      <c r="CH70" s="262"/>
      <c r="CI70" s="262"/>
      <c r="CJ70" s="262"/>
      <c r="CK70" s="262"/>
      <c r="CL70" s="262"/>
      <c r="CM70" s="262"/>
      <c r="CN70" s="262"/>
      <c r="CO70" s="262"/>
      <c r="CP70" s="262"/>
      <c r="CQ70" s="262"/>
      <c r="CR70" s="262"/>
      <c r="CS70" s="262"/>
      <c r="CT70" s="262"/>
      <c r="CU70" s="262"/>
      <c r="CV70" s="262"/>
      <c r="CW70" s="262"/>
      <c r="CX70" s="262"/>
      <c r="CY70" s="262"/>
      <c r="CZ70" s="262"/>
      <c r="DA70" s="262"/>
      <c r="DB70" s="262"/>
      <c r="DC70" s="262"/>
      <c r="DD70" s="262"/>
      <c r="DE70" s="262"/>
      <c r="DF70" s="262"/>
      <c r="DG70" s="262"/>
      <c r="DH70" s="262"/>
      <c r="DI70" s="262"/>
      <c r="DJ70" s="262"/>
      <c r="DK70" s="262"/>
      <c r="DL70" s="262"/>
      <c r="DM70" s="262"/>
      <c r="DN70" s="262"/>
      <c r="DO70" s="262"/>
      <c r="DP70" s="262"/>
      <c r="DQ70" s="262"/>
      <c r="DR70" s="262"/>
      <c r="DS70" s="262"/>
      <c r="DT70" s="262"/>
      <c r="DU70" s="262"/>
      <c r="DV70" s="262"/>
      <c r="DW70" s="262"/>
      <c r="DX70" s="262"/>
      <c r="DY70" s="262"/>
      <c r="DZ70" s="262"/>
      <c r="EA70" s="262"/>
      <c r="EB70" s="262"/>
    </row>
    <row r="71" spans="1:132" s="263" customFormat="1" ht="51" customHeight="1">
      <c r="A71" s="238"/>
      <c r="B71" s="155"/>
      <c r="C71" s="155"/>
      <c r="D71" s="155"/>
      <c r="E71" s="238"/>
      <c r="F71" s="238"/>
      <c r="G71" s="238"/>
      <c r="H71" s="238"/>
      <c r="I71" s="238"/>
      <c r="J71" s="155"/>
      <c r="K71" s="155"/>
      <c r="L71" s="155"/>
      <c r="M71" s="256"/>
      <c r="N71" s="256"/>
      <c r="O71" s="256"/>
      <c r="P71" s="256"/>
      <c r="Q71" s="256"/>
      <c r="R71" s="155"/>
      <c r="S71" s="155"/>
      <c r="T71" s="155"/>
      <c r="U71" s="238"/>
      <c r="V71" s="238"/>
      <c r="W71" s="238"/>
      <c r="X71" s="238"/>
      <c r="Y71" s="238"/>
      <c r="Z71" s="239"/>
      <c r="AA71" s="239"/>
      <c r="AB71" s="239"/>
      <c r="AC71" s="238"/>
      <c r="AD71" s="238"/>
      <c r="AE71" s="238"/>
      <c r="AF71" s="238"/>
      <c r="AG71" s="238"/>
      <c r="AH71" s="238"/>
      <c r="AI71" s="238"/>
      <c r="AJ71" s="239"/>
      <c r="AK71" s="238"/>
      <c r="AL71" s="238"/>
      <c r="AM71" s="238"/>
      <c r="AN71" s="238"/>
      <c r="AO71" s="238"/>
      <c r="AP71" s="238"/>
      <c r="AQ71" s="238"/>
      <c r="AR71" s="238"/>
      <c r="AS71" s="238"/>
      <c r="AT71" s="238"/>
      <c r="AU71" s="238"/>
      <c r="AV71" s="238"/>
      <c r="AW71" s="238"/>
      <c r="AX71" s="238"/>
      <c r="AY71" s="238"/>
      <c r="AZ71" s="238"/>
      <c r="BA71" s="238"/>
      <c r="BB71" s="238"/>
      <c r="BC71" s="238"/>
      <c r="BD71" s="238"/>
      <c r="BE71" s="238"/>
      <c r="BF71" s="238"/>
      <c r="BG71" s="238"/>
      <c r="BH71" s="238"/>
      <c r="BI71" s="262"/>
      <c r="BJ71" s="262"/>
      <c r="BK71" s="262"/>
      <c r="BL71" s="262"/>
      <c r="BM71" s="262"/>
      <c r="BN71" s="262"/>
      <c r="BO71" s="262"/>
      <c r="BP71" s="262"/>
      <c r="BQ71" s="262"/>
      <c r="BR71" s="262"/>
      <c r="BS71" s="262"/>
      <c r="BT71" s="262"/>
      <c r="BU71" s="262"/>
      <c r="BV71" s="262"/>
      <c r="BW71" s="262"/>
      <c r="BX71" s="262"/>
      <c r="BY71" s="262"/>
      <c r="BZ71" s="262"/>
      <c r="CA71" s="262"/>
      <c r="CB71" s="262"/>
      <c r="CC71" s="262"/>
      <c r="CD71" s="262"/>
      <c r="CE71" s="262"/>
      <c r="CF71" s="262"/>
      <c r="CG71" s="262"/>
      <c r="CH71" s="262"/>
      <c r="CI71" s="262"/>
      <c r="CJ71" s="262"/>
      <c r="CK71" s="262"/>
      <c r="CL71" s="262"/>
      <c r="CM71" s="262"/>
      <c r="CN71" s="262"/>
      <c r="CO71" s="262"/>
      <c r="CP71" s="262"/>
      <c r="CQ71" s="262"/>
      <c r="CR71" s="262"/>
      <c r="CS71" s="262"/>
      <c r="CT71" s="262"/>
      <c r="CU71" s="262"/>
      <c r="CV71" s="262"/>
      <c r="CW71" s="262"/>
      <c r="CX71" s="262"/>
      <c r="CY71" s="262"/>
      <c r="CZ71" s="262"/>
      <c r="DA71" s="262"/>
      <c r="DB71" s="262"/>
      <c r="DC71" s="262"/>
      <c r="DD71" s="262"/>
      <c r="DE71" s="262"/>
      <c r="DF71" s="262"/>
      <c r="DG71" s="262"/>
      <c r="DH71" s="262"/>
      <c r="DI71" s="262"/>
      <c r="DJ71" s="262"/>
      <c r="DK71" s="262"/>
      <c r="DL71" s="262"/>
      <c r="DM71" s="262"/>
      <c r="DN71" s="262"/>
      <c r="DO71" s="262"/>
      <c r="DP71" s="262"/>
      <c r="DQ71" s="262"/>
      <c r="DR71" s="262"/>
      <c r="DS71" s="262"/>
      <c r="DT71" s="262"/>
      <c r="DU71" s="262"/>
      <c r="DV71" s="262"/>
      <c r="DW71" s="262"/>
      <c r="DX71" s="262"/>
      <c r="DY71" s="262"/>
      <c r="DZ71" s="262"/>
      <c r="EA71" s="262"/>
      <c r="EB71" s="262"/>
    </row>
    <row r="72" spans="1:132" s="263" customFormat="1" ht="51" customHeight="1">
      <c r="A72" s="238"/>
      <c r="B72" s="155"/>
      <c r="C72" s="155"/>
      <c r="D72" s="155"/>
      <c r="E72" s="238"/>
      <c r="F72" s="238"/>
      <c r="G72" s="238"/>
      <c r="H72" s="238"/>
      <c r="I72" s="238"/>
      <c r="J72" s="155"/>
      <c r="K72" s="155"/>
      <c r="L72" s="155"/>
      <c r="M72" s="248"/>
      <c r="N72" s="248"/>
      <c r="O72" s="248"/>
      <c r="P72" s="248"/>
      <c r="Q72" s="248"/>
      <c r="R72" s="155"/>
      <c r="S72" s="155"/>
      <c r="T72" s="155"/>
      <c r="U72" s="238"/>
      <c r="V72" s="238"/>
      <c r="W72" s="238"/>
      <c r="X72" s="238"/>
      <c r="Y72" s="238"/>
      <c r="Z72" s="239"/>
      <c r="AA72" s="239"/>
      <c r="AB72" s="239"/>
      <c r="AC72" s="238"/>
      <c r="AD72" s="238"/>
      <c r="AE72" s="238"/>
      <c r="AF72" s="238"/>
      <c r="AG72" s="238"/>
      <c r="AH72" s="238"/>
      <c r="AI72" s="238"/>
      <c r="AJ72" s="239"/>
      <c r="AK72" s="238"/>
      <c r="AL72" s="238"/>
      <c r="AM72" s="238"/>
      <c r="AN72" s="238"/>
      <c r="AO72" s="238"/>
      <c r="AP72" s="238"/>
      <c r="AQ72" s="238"/>
      <c r="AR72" s="238"/>
      <c r="AS72" s="238"/>
      <c r="AT72" s="238"/>
      <c r="AU72" s="238"/>
      <c r="AV72" s="238"/>
      <c r="AW72" s="238"/>
      <c r="AX72" s="238"/>
      <c r="AY72" s="238"/>
      <c r="AZ72" s="238"/>
      <c r="BA72" s="238"/>
      <c r="BB72" s="238"/>
      <c r="BC72" s="238"/>
      <c r="BD72" s="238"/>
      <c r="BE72" s="238"/>
      <c r="BF72" s="238"/>
      <c r="BG72" s="238"/>
      <c r="BH72" s="238"/>
      <c r="BI72" s="262"/>
      <c r="BJ72" s="262"/>
      <c r="BK72" s="262"/>
      <c r="BL72" s="262"/>
      <c r="BM72" s="262"/>
      <c r="BN72" s="262"/>
      <c r="BO72" s="262"/>
      <c r="BP72" s="262"/>
      <c r="BQ72" s="262"/>
      <c r="BR72" s="262"/>
      <c r="BS72" s="262"/>
      <c r="BT72" s="262"/>
      <c r="BU72" s="262"/>
      <c r="BV72" s="262"/>
      <c r="BW72" s="262"/>
      <c r="BX72" s="262"/>
      <c r="BY72" s="262"/>
      <c r="BZ72" s="262"/>
      <c r="CA72" s="262"/>
      <c r="CB72" s="262"/>
      <c r="CC72" s="262"/>
      <c r="CD72" s="262"/>
      <c r="CE72" s="262"/>
      <c r="CF72" s="262"/>
      <c r="CG72" s="262"/>
      <c r="CH72" s="262"/>
      <c r="CI72" s="262"/>
      <c r="CJ72" s="262"/>
      <c r="CK72" s="262"/>
      <c r="CL72" s="262"/>
      <c r="CM72" s="262"/>
      <c r="CN72" s="262"/>
      <c r="CO72" s="262"/>
      <c r="CP72" s="262"/>
      <c r="CQ72" s="262"/>
      <c r="CR72" s="262"/>
      <c r="CS72" s="262"/>
      <c r="CT72" s="262"/>
      <c r="CU72" s="262"/>
      <c r="CV72" s="262"/>
      <c r="CW72" s="262"/>
      <c r="CX72" s="262"/>
      <c r="CY72" s="262"/>
      <c r="CZ72" s="262"/>
      <c r="DA72" s="262"/>
      <c r="DB72" s="262"/>
      <c r="DC72" s="262"/>
      <c r="DD72" s="262"/>
      <c r="DE72" s="262"/>
      <c r="DF72" s="262"/>
      <c r="DG72" s="262"/>
      <c r="DH72" s="262"/>
      <c r="DI72" s="262"/>
      <c r="DJ72" s="262"/>
      <c r="DK72" s="262"/>
      <c r="DL72" s="262"/>
      <c r="DM72" s="262"/>
      <c r="DN72" s="262"/>
      <c r="DO72" s="262"/>
      <c r="DP72" s="262"/>
      <c r="DQ72" s="262"/>
      <c r="DR72" s="262"/>
      <c r="DS72" s="262"/>
      <c r="DT72" s="262"/>
      <c r="DU72" s="262"/>
      <c r="DV72" s="262"/>
      <c r="DW72" s="262"/>
      <c r="DX72" s="262"/>
      <c r="DY72" s="262"/>
      <c r="DZ72" s="262"/>
      <c r="EA72" s="262"/>
      <c r="EB72" s="262"/>
    </row>
    <row r="73" spans="1:132" s="263" customFormat="1" ht="51" customHeight="1">
      <c r="A73" s="238"/>
      <c r="B73" s="155"/>
      <c r="C73" s="155"/>
      <c r="D73" s="155"/>
      <c r="E73" s="238"/>
      <c r="F73" s="238"/>
      <c r="G73" s="238"/>
      <c r="H73" s="238"/>
      <c r="I73" s="238"/>
      <c r="J73" s="155"/>
      <c r="K73" s="155"/>
      <c r="L73" s="155"/>
      <c r="M73" s="248"/>
      <c r="N73" s="248"/>
      <c r="O73" s="248"/>
      <c r="P73" s="248"/>
      <c r="Q73" s="248"/>
      <c r="R73" s="155"/>
      <c r="S73" s="155"/>
      <c r="T73" s="155"/>
      <c r="U73" s="238"/>
      <c r="V73" s="238"/>
      <c r="W73" s="238"/>
      <c r="X73" s="238"/>
      <c r="Y73" s="238"/>
      <c r="Z73" s="239"/>
      <c r="AA73" s="239"/>
      <c r="AB73" s="239"/>
      <c r="AC73" s="238"/>
      <c r="AD73" s="238"/>
      <c r="AE73" s="238"/>
      <c r="AF73" s="238"/>
      <c r="AG73" s="238"/>
      <c r="AH73" s="238"/>
      <c r="AI73" s="238"/>
      <c r="AJ73" s="239"/>
      <c r="AK73" s="238"/>
      <c r="AL73" s="238"/>
      <c r="AM73" s="238"/>
      <c r="AN73" s="238"/>
      <c r="AO73" s="238"/>
      <c r="AP73" s="238"/>
      <c r="AQ73" s="238"/>
      <c r="AR73" s="238"/>
      <c r="AS73" s="238"/>
      <c r="AT73" s="238"/>
      <c r="AU73" s="238"/>
      <c r="AV73" s="238"/>
      <c r="AW73" s="238"/>
      <c r="AX73" s="238"/>
      <c r="AY73" s="238"/>
      <c r="AZ73" s="238"/>
      <c r="BA73" s="238"/>
      <c r="BB73" s="238"/>
      <c r="BC73" s="238"/>
      <c r="BD73" s="238"/>
      <c r="BE73" s="238"/>
      <c r="BF73" s="238"/>
      <c r="BG73" s="238"/>
      <c r="BH73" s="238"/>
      <c r="BI73" s="262"/>
      <c r="BJ73" s="262"/>
      <c r="BK73" s="262"/>
      <c r="BL73" s="262"/>
      <c r="BM73" s="262"/>
      <c r="BN73" s="262"/>
      <c r="BO73" s="262"/>
      <c r="BP73" s="262"/>
      <c r="BQ73" s="262"/>
      <c r="BR73" s="262"/>
      <c r="BS73" s="262"/>
      <c r="BT73" s="262"/>
      <c r="BU73" s="262"/>
      <c r="BV73" s="262"/>
      <c r="BW73" s="262"/>
      <c r="BX73" s="262"/>
      <c r="BY73" s="262"/>
      <c r="BZ73" s="262"/>
      <c r="CA73" s="262"/>
      <c r="CB73" s="262"/>
      <c r="CC73" s="262"/>
      <c r="CD73" s="262"/>
      <c r="CE73" s="262"/>
      <c r="CF73" s="262"/>
      <c r="CG73" s="262"/>
      <c r="CH73" s="262"/>
      <c r="CI73" s="262"/>
      <c r="CJ73" s="262"/>
      <c r="CK73" s="262"/>
      <c r="CL73" s="262"/>
      <c r="CM73" s="262"/>
      <c r="CN73" s="262"/>
      <c r="CO73" s="262"/>
      <c r="CP73" s="262"/>
      <c r="CQ73" s="262"/>
      <c r="CR73" s="262"/>
      <c r="CS73" s="262"/>
      <c r="CT73" s="262"/>
      <c r="CU73" s="262"/>
      <c r="CV73" s="262"/>
      <c r="CW73" s="262"/>
      <c r="CX73" s="262"/>
      <c r="CY73" s="262"/>
      <c r="CZ73" s="262"/>
      <c r="DA73" s="262"/>
      <c r="DB73" s="262"/>
      <c r="DC73" s="262"/>
      <c r="DD73" s="262"/>
      <c r="DE73" s="262"/>
      <c r="DF73" s="262"/>
      <c r="DG73" s="262"/>
      <c r="DH73" s="262"/>
      <c r="DI73" s="262"/>
      <c r="DJ73" s="262"/>
      <c r="DK73" s="262"/>
      <c r="DL73" s="262"/>
      <c r="DM73" s="262"/>
      <c r="DN73" s="262"/>
      <c r="DO73" s="262"/>
      <c r="DP73" s="262"/>
      <c r="DQ73" s="262"/>
      <c r="DR73" s="262"/>
      <c r="DS73" s="262"/>
      <c r="DT73" s="262"/>
      <c r="DU73" s="262"/>
      <c r="DV73" s="262"/>
      <c r="DW73" s="262"/>
      <c r="DX73" s="262"/>
      <c r="DY73" s="262"/>
      <c r="DZ73" s="262"/>
      <c r="EA73" s="262"/>
      <c r="EB73" s="262"/>
    </row>
    <row r="74" spans="1:132" s="263" customFormat="1" ht="51" customHeight="1" thickBot="1">
      <c r="A74" s="238"/>
      <c r="B74" s="1127" t="str">
        <f>'1.0 Planeación'!B29</f>
        <v>Cultura organizacional</v>
      </c>
      <c r="C74" s="1127"/>
      <c r="D74" s="1127"/>
      <c r="E74" s="238"/>
      <c r="F74" s="238"/>
      <c r="G74" s="238"/>
      <c r="H74" s="238"/>
      <c r="I74" s="238"/>
      <c r="J74" s="1127" t="str">
        <f>$J$64</f>
        <v>Transparencia</v>
      </c>
      <c r="K74" s="1127"/>
      <c r="L74" s="1127"/>
      <c r="M74" s="248"/>
      <c r="N74" s="248"/>
      <c r="O74" s="248"/>
      <c r="P74" s="248"/>
      <c r="Q74" s="248"/>
      <c r="R74" s="155"/>
      <c r="S74" s="155"/>
      <c r="T74" s="155"/>
      <c r="U74" s="238"/>
      <c r="V74" s="238"/>
      <c r="W74" s="238"/>
      <c r="X74" s="238"/>
      <c r="Y74" s="238"/>
      <c r="Z74" s="1123" t="str">
        <f>$Z$54</f>
        <v>Implementación</v>
      </c>
      <c r="AA74" s="1123"/>
      <c r="AB74" s="1123"/>
      <c r="AC74" s="238"/>
      <c r="AD74" s="238"/>
      <c r="AE74" s="238"/>
      <c r="AF74" s="238"/>
      <c r="AG74" s="238"/>
      <c r="AH74" s="1123" t="str">
        <f>$AH$34</f>
        <v>Gestión de Recursos Humanos</v>
      </c>
      <c r="AI74" s="1123"/>
      <c r="AJ74" s="1123"/>
      <c r="AK74" s="238"/>
      <c r="AL74" s="238"/>
      <c r="AM74" s="238"/>
      <c r="AN74" s="238"/>
      <c r="AO74" s="238"/>
      <c r="AP74" s="1116" t="str">
        <f>'6.0 Monitoreo y evaluación'!B28</f>
        <v>Aplicación de aprendizajes</v>
      </c>
      <c r="AQ74" s="1116"/>
      <c r="AR74" s="1116"/>
      <c r="AS74" s="238"/>
      <c r="AT74" s="238"/>
      <c r="AU74" s="238"/>
      <c r="AV74" s="238"/>
      <c r="AW74" s="238"/>
      <c r="AX74" s="1116" t="str">
        <f>$AX$54</f>
        <v>Gestión de información</v>
      </c>
      <c r="AY74" s="1116"/>
      <c r="AZ74" s="1116"/>
      <c r="BA74" s="238"/>
      <c r="BB74" s="238"/>
      <c r="BC74" s="238"/>
      <c r="BD74" s="238"/>
      <c r="BE74" s="238"/>
      <c r="BF74" s="1116" t="str">
        <f>$BF$64</f>
        <v>Implementación</v>
      </c>
      <c r="BG74" s="1116"/>
      <c r="BH74" s="1116"/>
      <c r="BI74" s="262"/>
      <c r="BJ74" s="262"/>
      <c r="BK74" s="262"/>
      <c r="BL74" s="262"/>
      <c r="BM74" s="262"/>
      <c r="BN74" s="262"/>
      <c r="BO74" s="262"/>
      <c r="BP74" s="262"/>
      <c r="BQ74" s="262"/>
      <c r="BR74" s="262"/>
      <c r="BS74" s="262"/>
      <c r="BT74" s="262"/>
      <c r="BU74" s="262"/>
      <c r="BV74" s="262"/>
      <c r="BW74" s="262"/>
      <c r="BX74" s="262"/>
      <c r="BY74" s="262"/>
      <c r="BZ74" s="262"/>
      <c r="CA74" s="262"/>
      <c r="CB74" s="262"/>
      <c r="CC74" s="262"/>
      <c r="CD74" s="262"/>
      <c r="CE74" s="262"/>
      <c r="CF74" s="262"/>
      <c r="CG74" s="262"/>
      <c r="CH74" s="262"/>
      <c r="CI74" s="262"/>
      <c r="CJ74" s="262"/>
      <c r="CK74" s="262"/>
      <c r="CL74" s="262"/>
      <c r="CM74" s="262"/>
      <c r="CN74" s="262"/>
      <c r="CO74" s="262"/>
      <c r="CP74" s="262"/>
      <c r="CQ74" s="262"/>
      <c r="CR74" s="262"/>
      <c r="CS74" s="262"/>
      <c r="CT74" s="262"/>
      <c r="CU74" s="262"/>
      <c r="CV74" s="262"/>
      <c r="CW74" s="262"/>
      <c r="CX74" s="262"/>
      <c r="CY74" s="262"/>
      <c r="CZ74" s="262"/>
      <c r="DA74" s="262"/>
      <c r="DB74" s="262"/>
      <c r="DC74" s="262"/>
      <c r="DD74" s="262"/>
      <c r="DE74" s="262"/>
      <c r="DF74" s="262"/>
      <c r="DG74" s="262"/>
      <c r="DH74" s="262"/>
      <c r="DI74" s="262"/>
      <c r="DJ74" s="262"/>
      <c r="DK74" s="262"/>
      <c r="DL74" s="262"/>
      <c r="DM74" s="262"/>
      <c r="DN74" s="262"/>
      <c r="DO74" s="262"/>
      <c r="DP74" s="262"/>
      <c r="DQ74" s="262"/>
      <c r="DR74" s="262"/>
      <c r="DS74" s="262"/>
      <c r="DT74" s="262"/>
      <c r="DU74" s="262"/>
      <c r="DV74" s="262"/>
      <c r="DW74" s="262"/>
      <c r="DX74" s="262"/>
      <c r="DY74" s="262"/>
      <c r="DZ74" s="262"/>
      <c r="EA74" s="262"/>
      <c r="EB74" s="262"/>
    </row>
    <row r="75" spans="1:132" s="263" customFormat="1" ht="51" customHeight="1" thickBot="1">
      <c r="A75" s="238"/>
      <c r="B75" s="1120" t="str">
        <f>'1.0 Planeación'!B32</f>
        <v>¿Se promueve el cuidado a la seguridad de las personas colaboradoras?</v>
      </c>
      <c r="C75" s="247" t="s">
        <v>228</v>
      </c>
      <c r="D75" s="246">
        <v>0</v>
      </c>
      <c r="E75" s="238"/>
      <c r="F75" s="238"/>
      <c r="G75" s="238"/>
      <c r="H75" s="238"/>
      <c r="I75" s="238"/>
      <c r="J75" s="1120" t="str">
        <f>'2.0 Gestión programas'!B40</f>
        <v>¿Se cumple con las obligaciones en materia de transparencia?</v>
      </c>
      <c r="K75" s="247" t="s">
        <v>228</v>
      </c>
      <c r="L75" s="246">
        <v>0</v>
      </c>
      <c r="M75" s="248"/>
      <c r="N75" s="248"/>
      <c r="O75" s="248"/>
      <c r="P75" s="248"/>
      <c r="Q75" s="248"/>
      <c r="R75" s="1127" t="str">
        <f>$R$65</f>
        <v>Procesos administrativos</v>
      </c>
      <c r="S75" s="1127"/>
      <c r="T75" s="1127"/>
      <c r="U75" s="238"/>
      <c r="V75" s="238"/>
      <c r="W75" s="238"/>
      <c r="X75" s="238"/>
      <c r="Y75" s="238"/>
      <c r="Z75" s="1120" t="str">
        <f>'4.0 Género e inclusión'!B31</f>
        <v>¿Se emplea lenguaje incluyente en las comunicaciones internas y externas?</v>
      </c>
      <c r="AA75" s="245" t="s">
        <v>228</v>
      </c>
      <c r="AB75" s="246">
        <v>0</v>
      </c>
      <c r="AC75" s="238"/>
      <c r="AD75" s="238"/>
      <c r="AE75" s="238"/>
      <c r="AF75" s="238"/>
      <c r="AG75" s="238"/>
      <c r="AH75" s="1120" t="str">
        <f>'5.0 Capital Humano'!B31</f>
        <v>¿Se encuentran, reunidos en un registro histórico, los expedientes del personal?</v>
      </c>
      <c r="AI75" s="249" t="s">
        <v>228</v>
      </c>
      <c r="AJ75" s="246">
        <v>0</v>
      </c>
      <c r="AK75" s="238"/>
      <c r="AL75" s="238"/>
      <c r="AM75" s="238"/>
      <c r="AN75" s="238"/>
      <c r="AO75" s="238"/>
      <c r="AP75" s="1120" t="str">
        <f>'6.0 Monitoreo y evaluación'!B31</f>
        <v>¿Se utilizan los hallazgos de la evaluación en la toma de decisiones de la organización?</v>
      </c>
      <c r="AQ75" s="247" t="s">
        <v>228</v>
      </c>
      <c r="AR75" s="246">
        <v>0</v>
      </c>
      <c r="AS75" s="238"/>
      <c r="AT75" s="238"/>
      <c r="AU75" s="238"/>
      <c r="AV75" s="238"/>
      <c r="AW75" s="238"/>
      <c r="AX75" s="1120" t="str">
        <f>'7.0 Gestión recursos'!B31</f>
        <v>¿Se cuenta con una política de gestión del conocimiento para difundir los conocimientos adquiridos por la organización y fomentar el intercambio de ideas?</v>
      </c>
      <c r="AY75" s="249" t="s">
        <v>228</v>
      </c>
      <c r="AZ75" s="246">
        <v>0</v>
      </c>
      <c r="BA75" s="238"/>
      <c r="BB75" s="238"/>
      <c r="BC75" s="238"/>
      <c r="BD75" s="238"/>
      <c r="BE75" s="238"/>
      <c r="BF75" s="1120" t="str">
        <f>'8.0 Comunicación externa'!B31</f>
        <v>¿Se publica un informe anual de actividades en el portal de internet?</v>
      </c>
      <c r="BG75" s="247" t="s">
        <v>228</v>
      </c>
      <c r="BH75" s="246">
        <v>0</v>
      </c>
      <c r="BI75" s="262"/>
      <c r="BJ75" s="262"/>
      <c r="BK75" s="262"/>
      <c r="BL75" s="262"/>
      <c r="BM75" s="262"/>
      <c r="BN75" s="262"/>
      <c r="BO75" s="262"/>
      <c r="BP75" s="262"/>
      <c r="BQ75" s="262"/>
      <c r="BR75" s="262"/>
      <c r="BS75" s="262"/>
      <c r="BT75" s="262"/>
      <c r="BU75" s="262"/>
      <c r="BV75" s="262"/>
      <c r="BW75" s="262"/>
      <c r="BX75" s="262"/>
      <c r="BY75" s="262"/>
      <c r="BZ75" s="262"/>
      <c r="CA75" s="262"/>
      <c r="CB75" s="262"/>
      <c r="CC75" s="262"/>
      <c r="CD75" s="262"/>
      <c r="CE75" s="262"/>
      <c r="CF75" s="262"/>
      <c r="CG75" s="262"/>
      <c r="CH75" s="262"/>
      <c r="CI75" s="262"/>
      <c r="CJ75" s="262"/>
      <c r="CK75" s="262"/>
      <c r="CL75" s="262"/>
      <c r="CM75" s="262"/>
      <c r="CN75" s="262"/>
      <c r="CO75" s="262"/>
      <c r="CP75" s="262"/>
      <c r="CQ75" s="262"/>
      <c r="CR75" s="262"/>
      <c r="CS75" s="262"/>
      <c r="CT75" s="262"/>
      <c r="CU75" s="262"/>
      <c r="CV75" s="262"/>
      <c r="CW75" s="262"/>
      <c r="CX75" s="262"/>
      <c r="CY75" s="262"/>
      <c r="CZ75" s="262"/>
      <c r="DA75" s="262"/>
      <c r="DB75" s="262"/>
      <c r="DC75" s="262"/>
      <c r="DD75" s="262"/>
      <c r="DE75" s="262"/>
      <c r="DF75" s="262"/>
      <c r="DG75" s="262"/>
      <c r="DH75" s="262"/>
      <c r="DI75" s="262"/>
      <c r="DJ75" s="262"/>
      <c r="DK75" s="262"/>
      <c r="DL75" s="262"/>
      <c r="DM75" s="262"/>
      <c r="DN75" s="262"/>
      <c r="DO75" s="262"/>
      <c r="DP75" s="262"/>
      <c r="DQ75" s="262"/>
      <c r="DR75" s="262"/>
      <c r="DS75" s="262"/>
      <c r="DT75" s="262"/>
      <c r="DU75" s="262"/>
      <c r="DV75" s="262"/>
      <c r="DW75" s="262"/>
      <c r="DX75" s="262"/>
      <c r="DY75" s="262"/>
      <c r="DZ75" s="262"/>
      <c r="EA75" s="262"/>
      <c r="EB75" s="262"/>
    </row>
    <row r="76" spans="1:132" s="263" customFormat="1" ht="51" customHeight="1">
      <c r="A76" s="238"/>
      <c r="B76" s="1121"/>
      <c r="C76" s="254" t="s">
        <v>804</v>
      </c>
      <c r="D76" s="253">
        <v>0.25</v>
      </c>
      <c r="E76" s="238"/>
      <c r="F76" s="238"/>
      <c r="G76" s="238"/>
      <c r="H76" s="238"/>
      <c r="I76" s="238"/>
      <c r="J76" s="1121"/>
      <c r="K76" s="254" t="s">
        <v>805</v>
      </c>
      <c r="L76" s="253">
        <v>0.25</v>
      </c>
      <c r="M76" s="256"/>
      <c r="N76" s="256"/>
      <c r="O76" s="256"/>
      <c r="P76" s="256"/>
      <c r="Q76" s="256"/>
      <c r="R76" s="1120" t="str">
        <f>'3.0 Procesos'!B31</f>
        <v>¿Están documentadas, aplicadas y actualizadas las políticas y procedimientos de adquisiciones?</v>
      </c>
      <c r="S76" s="245" t="s">
        <v>1448</v>
      </c>
      <c r="T76" s="271">
        <v>0</v>
      </c>
      <c r="U76" s="238"/>
      <c r="V76" s="238"/>
      <c r="W76" s="238"/>
      <c r="X76" s="238"/>
      <c r="Y76" s="238"/>
      <c r="Z76" s="1121"/>
      <c r="AA76" s="252" t="s">
        <v>630</v>
      </c>
      <c r="AB76" s="253">
        <v>0.25</v>
      </c>
      <c r="AC76" s="238"/>
      <c r="AD76" s="238"/>
      <c r="AE76" s="238"/>
      <c r="AF76" s="238"/>
      <c r="AG76" s="238"/>
      <c r="AH76" s="1121"/>
      <c r="AI76" s="250" t="s">
        <v>806</v>
      </c>
      <c r="AJ76" s="253">
        <v>0.25</v>
      </c>
      <c r="AK76" s="238"/>
      <c r="AL76" s="238"/>
      <c r="AM76" s="238"/>
      <c r="AN76" s="238"/>
      <c r="AO76" s="238"/>
      <c r="AP76" s="1121"/>
      <c r="AQ76" s="254" t="s">
        <v>807</v>
      </c>
      <c r="AR76" s="253">
        <v>0.25</v>
      </c>
      <c r="AS76" s="238"/>
      <c r="AT76" s="238"/>
      <c r="AU76" s="238"/>
      <c r="AV76" s="238"/>
      <c r="AW76" s="238"/>
      <c r="AX76" s="1121"/>
      <c r="AY76" s="250" t="s">
        <v>689</v>
      </c>
      <c r="AZ76" s="253">
        <v>0.25</v>
      </c>
      <c r="BA76" s="238"/>
      <c r="BB76" s="238"/>
      <c r="BC76" s="238"/>
      <c r="BD76" s="238"/>
      <c r="BE76" s="238"/>
      <c r="BF76" s="1121"/>
      <c r="BG76" s="254" t="s">
        <v>635</v>
      </c>
      <c r="BH76" s="255">
        <v>0.5</v>
      </c>
      <c r="BI76" s="262"/>
      <c r="BJ76" s="262"/>
      <c r="BK76" s="262"/>
      <c r="BL76" s="262"/>
      <c r="BM76" s="262"/>
      <c r="BN76" s="262"/>
      <c r="BO76" s="262"/>
      <c r="BP76" s="262"/>
      <c r="BQ76" s="262"/>
      <c r="BR76" s="262"/>
      <c r="BS76" s="262"/>
      <c r="BT76" s="262"/>
      <c r="BU76" s="262"/>
      <c r="BV76" s="262"/>
      <c r="BW76" s="262"/>
      <c r="BX76" s="262"/>
      <c r="BY76" s="262"/>
      <c r="BZ76" s="262"/>
      <c r="CA76" s="262"/>
      <c r="CB76" s="262"/>
      <c r="CC76" s="262"/>
      <c r="CD76" s="262"/>
      <c r="CE76" s="262"/>
      <c r="CF76" s="262"/>
      <c r="CG76" s="262"/>
      <c r="CH76" s="262"/>
      <c r="CI76" s="262"/>
      <c r="CJ76" s="262"/>
      <c r="CK76" s="262"/>
      <c r="CL76" s="262"/>
      <c r="CM76" s="262"/>
      <c r="CN76" s="262"/>
      <c r="CO76" s="262"/>
      <c r="CP76" s="262"/>
      <c r="CQ76" s="262"/>
      <c r="CR76" s="262"/>
      <c r="CS76" s="262"/>
      <c r="CT76" s="262"/>
      <c r="CU76" s="262"/>
      <c r="CV76" s="262"/>
      <c r="CW76" s="262"/>
      <c r="CX76" s="262"/>
      <c r="CY76" s="262"/>
      <c r="CZ76" s="262"/>
      <c r="DA76" s="262"/>
      <c r="DB76" s="262"/>
      <c r="DC76" s="262"/>
      <c r="DD76" s="262"/>
      <c r="DE76" s="262"/>
      <c r="DF76" s="262"/>
      <c r="DG76" s="262"/>
      <c r="DH76" s="262"/>
      <c r="DI76" s="262"/>
      <c r="DJ76" s="262"/>
      <c r="DK76" s="262"/>
      <c r="DL76" s="262"/>
      <c r="DM76" s="262"/>
      <c r="DN76" s="262"/>
      <c r="DO76" s="262"/>
      <c r="DP76" s="262"/>
      <c r="DQ76" s="262"/>
      <c r="DR76" s="262"/>
      <c r="DS76" s="262"/>
      <c r="DT76" s="262"/>
      <c r="DU76" s="262"/>
      <c r="DV76" s="262"/>
      <c r="DW76" s="262"/>
      <c r="DX76" s="262"/>
      <c r="DY76" s="262"/>
      <c r="DZ76" s="262"/>
      <c r="EA76" s="262"/>
      <c r="EB76" s="262"/>
    </row>
    <row r="77" spans="1:132" s="263" customFormat="1" ht="51" customHeight="1" thickBot="1">
      <c r="A77" s="238"/>
      <c r="B77" s="1121"/>
      <c r="C77" s="254" t="s">
        <v>808</v>
      </c>
      <c r="D77" s="255">
        <v>0.5</v>
      </c>
      <c r="E77" s="238"/>
      <c r="F77" s="238"/>
      <c r="G77" s="238"/>
      <c r="H77" s="238"/>
      <c r="I77" s="238"/>
      <c r="J77" s="1121"/>
      <c r="K77" s="254" t="s">
        <v>809</v>
      </c>
      <c r="L77" s="255">
        <v>0.5</v>
      </c>
      <c r="M77" s="248"/>
      <c r="N77" s="248"/>
      <c r="O77" s="248"/>
      <c r="P77" s="248"/>
      <c r="Q77" s="248"/>
      <c r="R77" s="1121"/>
      <c r="S77" s="252" t="s">
        <v>1449</v>
      </c>
      <c r="T77" s="272">
        <v>0.25</v>
      </c>
      <c r="U77" s="238"/>
      <c r="V77" s="238"/>
      <c r="W77" s="238"/>
      <c r="X77" s="238"/>
      <c r="Y77" s="238"/>
      <c r="Z77" s="1121"/>
      <c r="AA77" s="252" t="s">
        <v>810</v>
      </c>
      <c r="AB77" s="255">
        <v>0.5</v>
      </c>
      <c r="AC77" s="238"/>
      <c r="AD77" s="238"/>
      <c r="AE77" s="238"/>
      <c r="AF77" s="238"/>
      <c r="AG77" s="238"/>
      <c r="AH77" s="1121"/>
      <c r="AI77" s="250" t="s">
        <v>811</v>
      </c>
      <c r="AJ77" s="255">
        <v>0.5</v>
      </c>
      <c r="AK77" s="238"/>
      <c r="AL77" s="238"/>
      <c r="AM77" s="238"/>
      <c r="AN77" s="238"/>
      <c r="AO77" s="238"/>
      <c r="AP77" s="1121"/>
      <c r="AQ77" s="254" t="s">
        <v>812</v>
      </c>
      <c r="AR77" s="255">
        <v>0.5</v>
      </c>
      <c r="AS77" s="238"/>
      <c r="AT77" s="238"/>
      <c r="AU77" s="238"/>
      <c r="AV77" s="238"/>
      <c r="AW77" s="238"/>
      <c r="AX77" s="1121"/>
      <c r="AY77" s="250" t="s">
        <v>813</v>
      </c>
      <c r="AZ77" s="255">
        <v>0.5</v>
      </c>
      <c r="BA77" s="238"/>
      <c r="BB77" s="238"/>
      <c r="BC77" s="238"/>
      <c r="BD77" s="238"/>
      <c r="BE77" s="155"/>
      <c r="BF77" s="1122"/>
      <c r="BG77" s="260" t="s">
        <v>644</v>
      </c>
      <c r="BH77" s="259">
        <v>1</v>
      </c>
      <c r="BI77" s="262"/>
      <c r="BJ77" s="262"/>
      <c r="BK77" s="262"/>
      <c r="BL77" s="262"/>
      <c r="BM77" s="262"/>
      <c r="BN77" s="262"/>
      <c r="BO77" s="262"/>
      <c r="BP77" s="262"/>
      <c r="BQ77" s="262"/>
      <c r="BR77" s="262"/>
      <c r="BS77" s="262"/>
      <c r="BT77" s="262"/>
      <c r="BU77" s="262"/>
      <c r="BV77" s="262"/>
      <c r="BW77" s="262"/>
      <c r="BX77" s="262"/>
      <c r="BY77" s="262"/>
      <c r="BZ77" s="262"/>
      <c r="CA77" s="262"/>
      <c r="CB77" s="262"/>
      <c r="CC77" s="262"/>
      <c r="CD77" s="262"/>
      <c r="CE77" s="262"/>
      <c r="CF77" s="262"/>
      <c r="CG77" s="262"/>
      <c r="CH77" s="262"/>
      <c r="CI77" s="262"/>
      <c r="CJ77" s="262"/>
      <c r="CK77" s="262"/>
      <c r="CL77" s="262"/>
      <c r="CM77" s="262"/>
      <c r="CN77" s="262"/>
      <c r="CO77" s="262"/>
      <c r="CP77" s="262"/>
      <c r="CQ77" s="262"/>
      <c r="CR77" s="262"/>
      <c r="CS77" s="262"/>
      <c r="CT77" s="262"/>
      <c r="CU77" s="262"/>
      <c r="CV77" s="262"/>
      <c r="CW77" s="262"/>
      <c r="CX77" s="262"/>
      <c r="CY77" s="262"/>
      <c r="CZ77" s="262"/>
      <c r="DA77" s="262"/>
      <c r="DB77" s="262"/>
      <c r="DC77" s="262"/>
      <c r="DD77" s="262"/>
      <c r="DE77" s="262"/>
      <c r="DF77" s="262"/>
      <c r="DG77" s="262"/>
      <c r="DH77" s="262"/>
      <c r="DI77" s="262"/>
      <c r="DJ77" s="262"/>
      <c r="DK77" s="262"/>
      <c r="DL77" s="262"/>
      <c r="DM77" s="262"/>
      <c r="DN77" s="262"/>
      <c r="DO77" s="262"/>
      <c r="DP77" s="262"/>
      <c r="DQ77" s="262"/>
      <c r="DR77" s="262"/>
      <c r="DS77" s="262"/>
      <c r="DT77" s="262"/>
      <c r="DU77" s="262"/>
      <c r="DV77" s="262"/>
      <c r="DW77" s="262"/>
      <c r="DX77" s="262"/>
      <c r="DY77" s="262"/>
      <c r="DZ77" s="262"/>
      <c r="EA77" s="262"/>
      <c r="EB77" s="262"/>
    </row>
    <row r="78" spans="1:132" s="263" customFormat="1" ht="51" customHeight="1">
      <c r="A78" s="238"/>
      <c r="B78" s="1121"/>
      <c r="C78" s="254" t="s">
        <v>814</v>
      </c>
      <c r="D78" s="257">
        <v>0.75</v>
      </c>
      <c r="E78" s="238"/>
      <c r="F78" s="238"/>
      <c r="G78" s="238"/>
      <c r="H78" s="238"/>
      <c r="I78" s="155"/>
      <c r="J78" s="1121"/>
      <c r="K78" s="254" t="s">
        <v>1440</v>
      </c>
      <c r="L78" s="257">
        <v>0.75</v>
      </c>
      <c r="M78" s="248"/>
      <c r="N78" s="248"/>
      <c r="O78" s="248"/>
      <c r="P78" s="248"/>
      <c r="Q78" s="248"/>
      <c r="R78" s="1121"/>
      <c r="S78" s="252" t="s">
        <v>1450</v>
      </c>
      <c r="T78" s="273">
        <v>0.5</v>
      </c>
      <c r="U78" s="238"/>
      <c r="V78" s="238"/>
      <c r="W78" s="238"/>
      <c r="X78" s="238"/>
      <c r="Y78" s="155"/>
      <c r="Z78" s="1121"/>
      <c r="AA78" s="252" t="s">
        <v>815</v>
      </c>
      <c r="AB78" s="257">
        <v>0.75</v>
      </c>
      <c r="AC78" s="238"/>
      <c r="AD78" s="238"/>
      <c r="AE78" s="238"/>
      <c r="AF78" s="238"/>
      <c r="AG78" s="155"/>
      <c r="AH78" s="1121"/>
      <c r="AI78" s="250" t="s">
        <v>816</v>
      </c>
      <c r="AJ78" s="257">
        <v>0.75</v>
      </c>
      <c r="AK78" s="238"/>
      <c r="AL78" s="238"/>
      <c r="AM78" s="238"/>
      <c r="AN78" s="238"/>
      <c r="AO78" s="155"/>
      <c r="AP78" s="1121"/>
      <c r="AQ78" s="254" t="s">
        <v>817</v>
      </c>
      <c r="AR78" s="257">
        <v>0.75</v>
      </c>
      <c r="AS78" s="238"/>
      <c r="AT78" s="238"/>
      <c r="AU78" s="238"/>
      <c r="AV78" s="238"/>
      <c r="AW78" s="238"/>
      <c r="AX78" s="1121"/>
      <c r="AY78" s="250" t="s">
        <v>818</v>
      </c>
      <c r="AZ78" s="257">
        <v>0.75</v>
      </c>
      <c r="BA78" s="238"/>
      <c r="BB78" s="238"/>
      <c r="BC78" s="238"/>
      <c r="BD78" s="238"/>
      <c r="BE78" s="238"/>
      <c r="BF78" s="238"/>
      <c r="BG78" s="238"/>
      <c r="BH78" s="238"/>
      <c r="BI78" s="262"/>
      <c r="BJ78" s="262"/>
      <c r="BK78" s="262"/>
      <c r="BL78" s="262"/>
      <c r="BM78" s="262"/>
      <c r="BN78" s="262"/>
      <c r="BO78" s="262"/>
      <c r="BP78" s="262"/>
      <c r="BQ78" s="262"/>
      <c r="BR78" s="262"/>
      <c r="BS78" s="262"/>
      <c r="BT78" s="262"/>
      <c r="BU78" s="262"/>
      <c r="BV78" s="262"/>
      <c r="BW78" s="262"/>
      <c r="BX78" s="262"/>
      <c r="BY78" s="262"/>
      <c r="BZ78" s="262"/>
      <c r="CA78" s="262"/>
      <c r="CB78" s="262"/>
      <c r="CC78" s="262"/>
      <c r="CD78" s="262"/>
      <c r="CE78" s="262"/>
      <c r="CF78" s="262"/>
      <c r="CG78" s="262"/>
      <c r="CH78" s="262"/>
      <c r="CI78" s="262"/>
      <c r="CJ78" s="262"/>
      <c r="CK78" s="262"/>
      <c r="CL78" s="262"/>
      <c r="CM78" s="262"/>
      <c r="CN78" s="262"/>
      <c r="CO78" s="262"/>
      <c r="CP78" s="262"/>
      <c r="CQ78" s="262"/>
      <c r="CR78" s="262"/>
      <c r="CS78" s="262"/>
      <c r="CT78" s="262"/>
      <c r="CU78" s="262"/>
      <c r="CV78" s="262"/>
      <c r="CW78" s="262"/>
      <c r="CX78" s="262"/>
      <c r="CY78" s="262"/>
      <c r="CZ78" s="262"/>
      <c r="DA78" s="262"/>
      <c r="DB78" s="262"/>
      <c r="DC78" s="262"/>
      <c r="DD78" s="262"/>
      <c r="DE78" s="262"/>
      <c r="DF78" s="262"/>
      <c r="DG78" s="262"/>
      <c r="DH78" s="262"/>
      <c r="DI78" s="262"/>
      <c r="DJ78" s="262"/>
      <c r="DK78" s="262"/>
      <c r="DL78" s="262"/>
      <c r="DM78" s="262"/>
      <c r="DN78" s="262"/>
      <c r="DO78" s="262"/>
      <c r="DP78" s="262"/>
      <c r="DQ78" s="262"/>
      <c r="DR78" s="262"/>
      <c r="DS78" s="262"/>
      <c r="DT78" s="262"/>
      <c r="DU78" s="262"/>
      <c r="DV78" s="262"/>
      <c r="DW78" s="262"/>
      <c r="DX78" s="262"/>
      <c r="DY78" s="262"/>
      <c r="DZ78" s="262"/>
      <c r="EA78" s="262"/>
      <c r="EB78" s="262"/>
    </row>
    <row r="79" spans="1:132" s="263" customFormat="1" ht="51" customHeight="1" thickBot="1">
      <c r="A79" s="155"/>
      <c r="B79" s="1122"/>
      <c r="C79" s="260" t="s">
        <v>819</v>
      </c>
      <c r="D79" s="259">
        <v>1</v>
      </c>
      <c r="E79" s="238"/>
      <c r="F79" s="238"/>
      <c r="G79" s="238"/>
      <c r="H79" s="238"/>
      <c r="I79" s="155"/>
      <c r="J79" s="1122"/>
      <c r="K79" s="260" t="s">
        <v>1439</v>
      </c>
      <c r="L79" s="259">
        <v>1</v>
      </c>
      <c r="M79" s="278"/>
      <c r="N79" s="278"/>
      <c r="O79" s="278"/>
      <c r="P79" s="278"/>
      <c r="Q79" s="155"/>
      <c r="R79" s="1121"/>
      <c r="S79" s="252" t="s">
        <v>1451</v>
      </c>
      <c r="T79" s="274">
        <v>0.75</v>
      </c>
      <c r="U79" s="238"/>
      <c r="V79" s="238"/>
      <c r="W79" s="238"/>
      <c r="X79" s="238"/>
      <c r="Y79" s="155"/>
      <c r="Z79" s="1122"/>
      <c r="AA79" s="258" t="s">
        <v>820</v>
      </c>
      <c r="AB79" s="259">
        <v>1</v>
      </c>
      <c r="AC79" s="238"/>
      <c r="AD79" s="238"/>
      <c r="AE79" s="238"/>
      <c r="AF79" s="238"/>
      <c r="AG79" s="155"/>
      <c r="AH79" s="1122"/>
      <c r="AI79" s="261" t="s">
        <v>821</v>
      </c>
      <c r="AJ79" s="259">
        <v>1</v>
      </c>
      <c r="AK79" s="238"/>
      <c r="AL79" s="238"/>
      <c r="AM79" s="238"/>
      <c r="AN79" s="238"/>
      <c r="AO79" s="155"/>
      <c r="AP79" s="1122"/>
      <c r="AQ79" s="260" t="s">
        <v>822</v>
      </c>
      <c r="AR79" s="259">
        <v>1</v>
      </c>
      <c r="AS79" s="238"/>
      <c r="AT79" s="238"/>
      <c r="AU79" s="238"/>
      <c r="AV79" s="238"/>
      <c r="AW79" s="155"/>
      <c r="AX79" s="1122"/>
      <c r="AY79" s="261" t="s">
        <v>823</v>
      </c>
      <c r="AZ79" s="259">
        <v>1</v>
      </c>
      <c r="BA79" s="238"/>
      <c r="BB79" s="238"/>
      <c r="BC79" s="238"/>
      <c r="BD79" s="238"/>
      <c r="BE79" s="238"/>
      <c r="BF79" s="238"/>
      <c r="BG79" s="238"/>
      <c r="BH79" s="238"/>
      <c r="BI79" s="262"/>
      <c r="BJ79" s="262"/>
      <c r="BK79" s="262"/>
      <c r="BL79" s="262"/>
      <c r="BM79" s="262"/>
      <c r="BN79" s="262"/>
      <c r="BO79" s="262"/>
      <c r="BP79" s="262"/>
      <c r="BQ79" s="262"/>
      <c r="BR79" s="262"/>
      <c r="BS79" s="262"/>
      <c r="BT79" s="262"/>
      <c r="BU79" s="262"/>
      <c r="BV79" s="262"/>
      <c r="BW79" s="262"/>
      <c r="BX79" s="262"/>
      <c r="BY79" s="262"/>
      <c r="BZ79" s="262"/>
      <c r="CA79" s="262"/>
      <c r="CB79" s="262"/>
      <c r="CC79" s="262"/>
      <c r="CD79" s="262"/>
      <c r="CE79" s="262"/>
      <c r="CF79" s="262"/>
      <c r="CG79" s="262"/>
      <c r="CH79" s="262"/>
      <c r="CI79" s="262"/>
      <c r="CJ79" s="262"/>
      <c r="CK79" s="262"/>
      <c r="CL79" s="262"/>
      <c r="CM79" s="262"/>
      <c r="CN79" s="262"/>
      <c r="CO79" s="262"/>
      <c r="CP79" s="262"/>
      <c r="CQ79" s="262"/>
      <c r="CR79" s="262"/>
      <c r="CS79" s="262"/>
      <c r="CT79" s="262"/>
      <c r="CU79" s="262"/>
      <c r="CV79" s="262"/>
      <c r="CW79" s="262"/>
      <c r="CX79" s="262"/>
      <c r="CY79" s="262"/>
      <c r="CZ79" s="262"/>
      <c r="DA79" s="262"/>
      <c r="DB79" s="262"/>
      <c r="DC79" s="262"/>
      <c r="DD79" s="262"/>
      <c r="DE79" s="262"/>
      <c r="DF79" s="262"/>
      <c r="DG79" s="262"/>
      <c r="DH79" s="262"/>
      <c r="DI79" s="262"/>
      <c r="DJ79" s="262"/>
      <c r="DK79" s="262"/>
      <c r="DL79" s="262"/>
      <c r="DM79" s="262"/>
      <c r="DN79" s="262"/>
      <c r="DO79" s="262"/>
      <c r="DP79" s="262"/>
      <c r="DQ79" s="262"/>
      <c r="DR79" s="262"/>
      <c r="DS79" s="262"/>
      <c r="DT79" s="262"/>
      <c r="DU79" s="262"/>
      <c r="DV79" s="262"/>
      <c r="DW79" s="262"/>
      <c r="DX79" s="262"/>
      <c r="DY79" s="262"/>
      <c r="DZ79" s="262"/>
      <c r="EA79" s="262"/>
      <c r="EB79" s="262"/>
    </row>
    <row r="80" spans="1:132" s="263" customFormat="1" ht="51" customHeight="1" thickBot="1">
      <c r="A80" s="238"/>
      <c r="B80" s="155"/>
      <c r="C80" s="155"/>
      <c r="D80" s="155"/>
      <c r="E80" s="238"/>
      <c r="F80" s="238"/>
      <c r="G80" s="238"/>
      <c r="H80" s="238"/>
      <c r="I80" s="238"/>
      <c r="J80" s="155"/>
      <c r="K80" s="155"/>
      <c r="L80" s="155"/>
      <c r="M80" s="248"/>
      <c r="N80" s="248"/>
      <c r="O80" s="248"/>
      <c r="P80" s="248"/>
      <c r="Q80" s="155"/>
      <c r="R80" s="1122"/>
      <c r="S80" s="258" t="s">
        <v>1452</v>
      </c>
      <c r="T80" s="277">
        <v>1</v>
      </c>
      <c r="U80" s="238"/>
      <c r="V80" s="238"/>
      <c r="W80" s="238"/>
      <c r="X80" s="238"/>
      <c r="Y80" s="238"/>
      <c r="Z80" s="239"/>
      <c r="AA80" s="239"/>
      <c r="AB80" s="239"/>
      <c r="AC80" s="238"/>
      <c r="AD80" s="238"/>
      <c r="AE80" s="238"/>
      <c r="AF80" s="238"/>
      <c r="AG80" s="238"/>
      <c r="AH80" s="238"/>
      <c r="AI80" s="238"/>
      <c r="AJ80" s="239"/>
      <c r="AK80" s="238"/>
      <c r="AL80" s="238"/>
      <c r="AM80" s="238"/>
      <c r="AN80" s="238"/>
      <c r="AO80" s="238"/>
      <c r="AP80" s="238"/>
      <c r="AQ80" s="238"/>
      <c r="AR80" s="238"/>
      <c r="AS80" s="238"/>
      <c r="AT80" s="238"/>
      <c r="AU80" s="238"/>
      <c r="AV80" s="238"/>
      <c r="AW80" s="238"/>
      <c r="AX80" s="238"/>
      <c r="AY80" s="238"/>
      <c r="AZ80" s="238"/>
      <c r="BA80" s="238"/>
      <c r="BB80" s="238"/>
      <c r="BC80" s="238"/>
      <c r="BD80" s="238"/>
      <c r="BE80" s="238"/>
      <c r="BF80" s="238"/>
      <c r="BG80" s="238"/>
      <c r="BH80" s="238"/>
      <c r="BI80" s="262"/>
      <c r="BJ80" s="262"/>
      <c r="BK80" s="262"/>
      <c r="BL80" s="262"/>
      <c r="BM80" s="262"/>
      <c r="BN80" s="262"/>
      <c r="BO80" s="262"/>
      <c r="BP80" s="262"/>
      <c r="BQ80" s="262"/>
      <c r="BR80" s="262"/>
      <c r="BS80" s="262"/>
      <c r="BT80" s="262"/>
      <c r="BU80" s="262"/>
      <c r="BV80" s="262"/>
      <c r="BW80" s="262"/>
      <c r="BX80" s="262"/>
      <c r="BY80" s="262"/>
      <c r="BZ80" s="262"/>
      <c r="CA80" s="262"/>
      <c r="CB80" s="262"/>
      <c r="CC80" s="262"/>
      <c r="CD80" s="262"/>
      <c r="CE80" s="262"/>
      <c r="CF80" s="262"/>
      <c r="CG80" s="262"/>
      <c r="CH80" s="262"/>
      <c r="CI80" s="262"/>
      <c r="CJ80" s="262"/>
      <c r="CK80" s="262"/>
      <c r="CL80" s="262"/>
      <c r="CM80" s="262"/>
      <c r="CN80" s="262"/>
      <c r="CO80" s="262"/>
      <c r="CP80" s="262"/>
      <c r="CQ80" s="262"/>
      <c r="CR80" s="262"/>
      <c r="CS80" s="262"/>
      <c r="CT80" s="262"/>
      <c r="CU80" s="262"/>
      <c r="CV80" s="262"/>
      <c r="CW80" s="262"/>
      <c r="CX80" s="262"/>
      <c r="CY80" s="262"/>
      <c r="CZ80" s="262"/>
      <c r="DA80" s="262"/>
      <c r="DB80" s="262"/>
      <c r="DC80" s="262"/>
      <c r="DD80" s="262"/>
      <c r="DE80" s="262"/>
      <c r="DF80" s="262"/>
      <c r="DG80" s="262"/>
      <c r="DH80" s="262"/>
      <c r="DI80" s="262"/>
      <c r="DJ80" s="262"/>
      <c r="DK80" s="262"/>
      <c r="DL80" s="262"/>
      <c r="DM80" s="262"/>
      <c r="DN80" s="262"/>
      <c r="DO80" s="262"/>
      <c r="DP80" s="262"/>
      <c r="DQ80" s="262"/>
      <c r="DR80" s="262"/>
      <c r="DS80" s="262"/>
      <c r="DT80" s="262"/>
      <c r="DU80" s="262"/>
      <c r="DV80" s="262"/>
      <c r="DW80" s="262"/>
      <c r="DX80" s="262"/>
      <c r="DY80" s="262"/>
      <c r="DZ80" s="262"/>
      <c r="EA80" s="262"/>
      <c r="EB80" s="262"/>
    </row>
    <row r="81" spans="1:132" s="263" customFormat="1" ht="51" customHeight="1">
      <c r="A81" s="238"/>
      <c r="B81" s="155"/>
      <c r="C81" s="155"/>
      <c r="D81" s="155"/>
      <c r="E81" s="238"/>
      <c r="F81" s="238"/>
      <c r="G81" s="238"/>
      <c r="H81" s="238"/>
      <c r="I81" s="238"/>
      <c r="J81" s="155"/>
      <c r="K81" s="155"/>
      <c r="L81" s="155"/>
      <c r="M81" s="248"/>
      <c r="N81" s="248"/>
      <c r="O81" s="248"/>
      <c r="P81" s="248"/>
      <c r="Q81" s="248"/>
      <c r="R81" s="155"/>
      <c r="S81" s="155"/>
      <c r="T81" s="155"/>
      <c r="U81" s="238"/>
      <c r="V81" s="238"/>
      <c r="W81" s="238"/>
      <c r="X81" s="238"/>
      <c r="Y81" s="238"/>
      <c r="Z81" s="239"/>
      <c r="AA81" s="239"/>
      <c r="AB81" s="239"/>
      <c r="AC81" s="238"/>
      <c r="AD81" s="238"/>
      <c r="AE81" s="238"/>
      <c r="AF81" s="238"/>
      <c r="AG81" s="238"/>
      <c r="AH81" s="238"/>
      <c r="AI81" s="238"/>
      <c r="AJ81" s="239"/>
      <c r="AK81" s="238"/>
      <c r="AL81" s="238"/>
      <c r="AM81" s="238"/>
      <c r="AN81" s="238"/>
      <c r="AO81" s="238"/>
      <c r="AP81" s="238"/>
      <c r="AQ81" s="238"/>
      <c r="AR81" s="238"/>
      <c r="AS81" s="238"/>
      <c r="AT81" s="238"/>
      <c r="AU81" s="238"/>
      <c r="AV81" s="238"/>
      <c r="AW81" s="238"/>
      <c r="AX81" s="238"/>
      <c r="AY81" s="238"/>
      <c r="AZ81" s="238"/>
      <c r="BA81" s="238"/>
      <c r="BB81" s="238"/>
      <c r="BC81" s="238"/>
      <c r="BD81" s="238"/>
      <c r="BE81" s="238"/>
      <c r="BF81" s="238"/>
      <c r="BG81" s="238"/>
      <c r="BH81" s="238"/>
      <c r="BI81" s="262"/>
      <c r="BJ81" s="262"/>
      <c r="BK81" s="262"/>
      <c r="BL81" s="262"/>
      <c r="BM81" s="262"/>
      <c r="BN81" s="262"/>
      <c r="BO81" s="262"/>
      <c r="BP81" s="262"/>
      <c r="BQ81" s="262"/>
      <c r="BR81" s="262"/>
      <c r="BS81" s="262"/>
      <c r="BT81" s="262"/>
      <c r="BU81" s="262"/>
      <c r="BV81" s="262"/>
      <c r="BW81" s="262"/>
      <c r="BX81" s="262"/>
      <c r="BY81" s="262"/>
      <c r="BZ81" s="262"/>
      <c r="CA81" s="262"/>
      <c r="CB81" s="262"/>
      <c r="CC81" s="262"/>
      <c r="CD81" s="262"/>
      <c r="CE81" s="262"/>
      <c r="CF81" s="262"/>
      <c r="CG81" s="262"/>
      <c r="CH81" s="262"/>
      <c r="CI81" s="262"/>
      <c r="CJ81" s="262"/>
      <c r="CK81" s="262"/>
      <c r="CL81" s="262"/>
      <c r="CM81" s="262"/>
      <c r="CN81" s="262"/>
      <c r="CO81" s="262"/>
      <c r="CP81" s="262"/>
      <c r="CQ81" s="262"/>
      <c r="CR81" s="262"/>
      <c r="CS81" s="262"/>
      <c r="CT81" s="262"/>
      <c r="CU81" s="262"/>
      <c r="CV81" s="262"/>
      <c r="CW81" s="262"/>
      <c r="CX81" s="262"/>
      <c r="CY81" s="262"/>
      <c r="CZ81" s="262"/>
      <c r="DA81" s="262"/>
      <c r="DB81" s="262"/>
      <c r="DC81" s="262"/>
      <c r="DD81" s="262"/>
      <c r="DE81" s="262"/>
      <c r="DF81" s="262"/>
      <c r="DG81" s="262"/>
      <c r="DH81" s="262"/>
      <c r="DI81" s="262"/>
      <c r="DJ81" s="262"/>
      <c r="DK81" s="262"/>
      <c r="DL81" s="262"/>
      <c r="DM81" s="262"/>
      <c r="DN81" s="262"/>
      <c r="DO81" s="262"/>
      <c r="DP81" s="262"/>
      <c r="DQ81" s="262"/>
      <c r="DR81" s="262"/>
      <c r="DS81" s="262"/>
      <c r="DT81" s="262"/>
      <c r="DU81" s="262"/>
      <c r="DV81" s="262"/>
      <c r="DW81" s="262"/>
      <c r="DX81" s="262"/>
      <c r="DY81" s="262"/>
      <c r="DZ81" s="262"/>
      <c r="EA81" s="262"/>
      <c r="EB81" s="262"/>
    </row>
    <row r="82" spans="1:132" s="263" customFormat="1" ht="51" customHeight="1" thickBot="1">
      <c r="A82" s="238"/>
      <c r="B82" s="155"/>
      <c r="C82" s="155"/>
      <c r="D82" s="155"/>
      <c r="E82" s="238"/>
      <c r="F82" s="238"/>
      <c r="G82" s="238"/>
      <c r="H82" s="238"/>
      <c r="I82" s="238"/>
      <c r="J82" s="155"/>
      <c r="K82" s="155"/>
      <c r="L82" s="155"/>
      <c r="M82" s="256"/>
      <c r="N82" s="256"/>
      <c r="O82" s="256"/>
      <c r="P82" s="256"/>
      <c r="Q82" s="256"/>
      <c r="R82" s="155"/>
      <c r="S82" s="155"/>
      <c r="T82" s="155"/>
      <c r="U82" s="238"/>
      <c r="V82" s="238"/>
      <c r="W82" s="238"/>
      <c r="X82" s="238"/>
      <c r="Y82" s="238"/>
      <c r="Z82" s="239"/>
      <c r="AA82" s="239"/>
      <c r="AB82" s="239"/>
      <c r="AC82" s="238"/>
      <c r="AD82" s="238"/>
      <c r="AE82" s="238"/>
      <c r="AF82" s="238"/>
      <c r="AG82" s="238"/>
      <c r="AH82" s="238"/>
      <c r="AI82" s="238"/>
      <c r="AJ82" s="239"/>
      <c r="AK82" s="238"/>
      <c r="AL82" s="238"/>
      <c r="AM82" s="238"/>
      <c r="AN82" s="238"/>
      <c r="AO82" s="238"/>
      <c r="AP82" s="238"/>
      <c r="AQ82" s="238"/>
      <c r="AR82" s="238"/>
      <c r="AS82" s="238"/>
      <c r="AT82" s="238"/>
      <c r="AU82" s="238"/>
      <c r="AV82" s="238"/>
      <c r="AW82" s="238"/>
      <c r="AX82" s="238"/>
      <c r="AY82" s="238"/>
      <c r="AZ82" s="238"/>
      <c r="BA82" s="238"/>
      <c r="BB82" s="238"/>
      <c r="BC82" s="238"/>
      <c r="BD82" s="238"/>
      <c r="BE82" s="238"/>
      <c r="BF82" s="1116" t="str">
        <f>$BF$64</f>
        <v>Implementación</v>
      </c>
      <c r="BG82" s="1116"/>
      <c r="BH82" s="1116"/>
      <c r="BI82" s="262"/>
      <c r="BJ82" s="262"/>
      <c r="BK82" s="262"/>
      <c r="BL82" s="262"/>
      <c r="BM82" s="262"/>
      <c r="BN82" s="262"/>
      <c r="BO82" s="262"/>
      <c r="BP82" s="262"/>
      <c r="BQ82" s="262"/>
      <c r="BR82" s="262"/>
      <c r="BS82" s="262"/>
      <c r="BT82" s="262"/>
      <c r="BU82" s="262"/>
      <c r="BV82" s="262"/>
      <c r="BW82" s="262"/>
      <c r="BX82" s="262"/>
      <c r="BY82" s="262"/>
      <c r="BZ82" s="262"/>
      <c r="CA82" s="262"/>
      <c r="CB82" s="262"/>
      <c r="CC82" s="262"/>
      <c r="CD82" s="262"/>
      <c r="CE82" s="262"/>
      <c r="CF82" s="262"/>
      <c r="CG82" s="262"/>
      <c r="CH82" s="262"/>
      <c r="CI82" s="262"/>
      <c r="CJ82" s="262"/>
      <c r="CK82" s="262"/>
      <c r="CL82" s="262"/>
      <c r="CM82" s="262"/>
      <c r="CN82" s="262"/>
      <c r="CO82" s="262"/>
      <c r="CP82" s="262"/>
      <c r="CQ82" s="262"/>
      <c r="CR82" s="262"/>
      <c r="CS82" s="262"/>
      <c r="CT82" s="262"/>
      <c r="CU82" s="262"/>
      <c r="CV82" s="262"/>
      <c r="CW82" s="262"/>
      <c r="CX82" s="262"/>
      <c r="CY82" s="262"/>
      <c r="CZ82" s="262"/>
      <c r="DA82" s="262"/>
      <c r="DB82" s="262"/>
      <c r="DC82" s="262"/>
      <c r="DD82" s="262"/>
      <c r="DE82" s="262"/>
      <c r="DF82" s="262"/>
      <c r="DG82" s="262"/>
      <c r="DH82" s="262"/>
      <c r="DI82" s="262"/>
      <c r="DJ82" s="262"/>
      <c r="DK82" s="262"/>
      <c r="DL82" s="262"/>
      <c r="DM82" s="262"/>
      <c r="DN82" s="262"/>
      <c r="DO82" s="262"/>
      <c r="DP82" s="262"/>
      <c r="DQ82" s="262"/>
      <c r="DR82" s="262"/>
      <c r="DS82" s="262"/>
      <c r="DT82" s="262"/>
      <c r="DU82" s="262"/>
      <c r="DV82" s="262"/>
      <c r="DW82" s="262"/>
      <c r="DX82" s="262"/>
      <c r="DY82" s="262"/>
      <c r="DZ82" s="262"/>
      <c r="EA82" s="262"/>
      <c r="EB82" s="262"/>
    </row>
    <row r="83" spans="1:132" s="263" customFormat="1" ht="51" customHeight="1">
      <c r="A83" s="238"/>
      <c r="B83" s="155"/>
      <c r="C83" s="155"/>
      <c r="D83" s="155"/>
      <c r="E83" s="238"/>
      <c r="F83" s="238"/>
      <c r="G83" s="238"/>
      <c r="H83" s="238"/>
      <c r="I83" s="238"/>
      <c r="J83" s="155"/>
      <c r="K83" s="155"/>
      <c r="L83" s="155"/>
      <c r="M83" s="248"/>
      <c r="N83" s="248"/>
      <c r="O83" s="248"/>
      <c r="P83" s="248"/>
      <c r="Q83" s="248"/>
      <c r="R83" s="155"/>
      <c r="S83" s="155"/>
      <c r="T83" s="155"/>
      <c r="U83" s="238"/>
      <c r="V83" s="238"/>
      <c r="W83" s="238"/>
      <c r="X83" s="238"/>
      <c r="Y83" s="238"/>
      <c r="Z83" s="239"/>
      <c r="AA83" s="239"/>
      <c r="AB83" s="239"/>
      <c r="AC83" s="238"/>
      <c r="AD83" s="238"/>
      <c r="AE83" s="238"/>
      <c r="AF83" s="238"/>
      <c r="AG83" s="238"/>
      <c r="AH83" s="238"/>
      <c r="AI83" s="238"/>
      <c r="AJ83" s="239"/>
      <c r="AK83" s="238"/>
      <c r="AL83" s="238"/>
      <c r="AM83" s="238"/>
      <c r="AN83" s="238"/>
      <c r="AO83" s="238"/>
      <c r="AP83" s="238"/>
      <c r="AQ83" s="238"/>
      <c r="AR83" s="238"/>
      <c r="AS83" s="238"/>
      <c r="AT83" s="238"/>
      <c r="AU83" s="238"/>
      <c r="AV83" s="238"/>
      <c r="AW83" s="238"/>
      <c r="AX83" s="238"/>
      <c r="AY83" s="238"/>
      <c r="AZ83" s="238"/>
      <c r="BA83" s="238"/>
      <c r="BB83" s="238"/>
      <c r="BC83" s="238"/>
      <c r="BD83" s="238"/>
      <c r="BE83" s="238"/>
      <c r="BF83" s="1120" t="str">
        <f>'8.0 Comunicación externa'!B32</f>
        <v>¿Las publicaciones del portal de internet son claras y siguen los lineamientos de estilo?</v>
      </c>
      <c r="BG83" s="249" t="s">
        <v>597</v>
      </c>
      <c r="BH83" s="246">
        <v>0</v>
      </c>
      <c r="BI83" s="262"/>
      <c r="BJ83" s="262"/>
      <c r="BK83" s="262"/>
      <c r="BL83" s="262"/>
      <c r="BM83" s="262"/>
      <c r="BN83" s="262"/>
      <c r="BO83" s="262"/>
      <c r="BP83" s="262"/>
      <c r="BQ83" s="262"/>
      <c r="BR83" s="262"/>
      <c r="BS83" s="262"/>
      <c r="BT83" s="262"/>
      <c r="BU83" s="262"/>
      <c r="BV83" s="262"/>
      <c r="BW83" s="262"/>
      <c r="BX83" s="262"/>
      <c r="BY83" s="262"/>
      <c r="BZ83" s="262"/>
      <c r="CA83" s="262"/>
      <c r="CB83" s="262"/>
      <c r="CC83" s="262"/>
      <c r="CD83" s="262"/>
      <c r="CE83" s="262"/>
      <c r="CF83" s="262"/>
      <c r="CG83" s="262"/>
      <c r="CH83" s="262"/>
      <c r="CI83" s="262"/>
      <c r="CJ83" s="262"/>
      <c r="CK83" s="262"/>
      <c r="CL83" s="262"/>
      <c r="CM83" s="262"/>
      <c r="CN83" s="262"/>
      <c r="CO83" s="262"/>
      <c r="CP83" s="262"/>
      <c r="CQ83" s="262"/>
      <c r="CR83" s="262"/>
      <c r="CS83" s="262"/>
      <c r="CT83" s="262"/>
      <c r="CU83" s="262"/>
      <c r="CV83" s="262"/>
      <c r="CW83" s="262"/>
      <c r="CX83" s="262"/>
      <c r="CY83" s="262"/>
      <c r="CZ83" s="262"/>
      <c r="DA83" s="262"/>
      <c r="DB83" s="262"/>
      <c r="DC83" s="262"/>
      <c r="DD83" s="262"/>
      <c r="DE83" s="262"/>
      <c r="DF83" s="262"/>
      <c r="DG83" s="262"/>
      <c r="DH83" s="262"/>
      <c r="DI83" s="262"/>
      <c r="DJ83" s="262"/>
      <c r="DK83" s="262"/>
      <c r="DL83" s="262"/>
      <c r="DM83" s="262"/>
      <c r="DN83" s="262"/>
      <c r="DO83" s="262"/>
      <c r="DP83" s="262"/>
      <c r="DQ83" s="262"/>
      <c r="DR83" s="262"/>
      <c r="DS83" s="262"/>
      <c r="DT83" s="262"/>
      <c r="DU83" s="262"/>
      <c r="DV83" s="262"/>
      <c r="DW83" s="262"/>
      <c r="DX83" s="262"/>
      <c r="DY83" s="262"/>
      <c r="DZ83" s="262"/>
      <c r="EA83" s="262"/>
      <c r="EB83" s="262"/>
    </row>
    <row r="84" spans="1:132" s="263" customFormat="1" ht="51" customHeight="1" thickBot="1">
      <c r="A84" s="238"/>
      <c r="B84" s="1127" t="str">
        <f>$B$74</f>
        <v>Cultura organizacional</v>
      </c>
      <c r="C84" s="1127"/>
      <c r="D84" s="1127"/>
      <c r="E84" s="238"/>
      <c r="F84" s="238"/>
      <c r="G84" s="238"/>
      <c r="H84" s="238"/>
      <c r="I84" s="238"/>
      <c r="J84" s="1127" t="str">
        <f>$J$64</f>
        <v>Transparencia</v>
      </c>
      <c r="K84" s="1127"/>
      <c r="L84" s="1127"/>
      <c r="M84" s="248"/>
      <c r="N84" s="248"/>
      <c r="O84" s="248"/>
      <c r="P84" s="248"/>
      <c r="Q84" s="248"/>
      <c r="R84" s="155"/>
      <c r="S84" s="155"/>
      <c r="T84" s="155"/>
      <c r="U84" s="238"/>
      <c r="V84" s="238"/>
      <c r="W84" s="238"/>
      <c r="X84" s="238"/>
      <c r="Y84" s="238"/>
      <c r="Z84" s="1123" t="str">
        <f>$Z$54</f>
        <v>Implementación</v>
      </c>
      <c r="AA84" s="1123"/>
      <c r="AB84" s="1123"/>
      <c r="AC84" s="238"/>
      <c r="AD84" s="238"/>
      <c r="AE84" s="238"/>
      <c r="AF84" s="238"/>
      <c r="AG84" s="238"/>
      <c r="AH84" s="1123" t="str">
        <f>'5.0 Capital Humano'!B39</f>
        <v>Reclutamiento</v>
      </c>
      <c r="AI84" s="1123"/>
      <c r="AJ84" s="1123"/>
      <c r="AK84" s="238"/>
      <c r="AL84" s="238"/>
      <c r="AM84" s="238"/>
      <c r="AN84" s="238"/>
      <c r="AO84" s="238"/>
      <c r="AP84" s="1116" t="str">
        <f>$AP$74</f>
        <v>Aplicación de aprendizajes</v>
      </c>
      <c r="AQ84" s="1116"/>
      <c r="AR84" s="1116"/>
      <c r="AS84" s="238"/>
      <c r="AT84" s="238"/>
      <c r="AU84" s="238"/>
      <c r="AV84" s="238"/>
      <c r="AW84" s="238"/>
      <c r="AX84" s="1116" t="str">
        <f>$AX$54</f>
        <v>Gestión de información</v>
      </c>
      <c r="AY84" s="1116"/>
      <c r="AZ84" s="1116"/>
      <c r="BA84" s="238"/>
      <c r="BB84" s="238"/>
      <c r="BC84" s="238"/>
      <c r="BD84" s="238"/>
      <c r="BE84" s="238"/>
      <c r="BF84" s="1121"/>
      <c r="BG84" s="250" t="s">
        <v>824</v>
      </c>
      <c r="BH84" s="255">
        <v>0.5</v>
      </c>
      <c r="BI84" s="262"/>
      <c r="BJ84" s="262"/>
      <c r="BK84" s="262"/>
      <c r="BL84" s="262"/>
      <c r="BM84" s="262"/>
      <c r="BN84" s="262"/>
      <c r="BO84" s="262"/>
      <c r="BP84" s="262"/>
      <c r="BQ84" s="262"/>
      <c r="BR84" s="262"/>
      <c r="BS84" s="262"/>
      <c r="BT84" s="262"/>
      <c r="BU84" s="262"/>
      <c r="BV84" s="262"/>
      <c r="BW84" s="262"/>
      <c r="BX84" s="262"/>
      <c r="BY84" s="262"/>
      <c r="BZ84" s="262"/>
      <c r="CA84" s="262"/>
      <c r="CB84" s="262"/>
      <c r="CC84" s="262"/>
      <c r="CD84" s="262"/>
      <c r="CE84" s="262"/>
      <c r="CF84" s="262"/>
      <c r="CG84" s="262"/>
      <c r="CH84" s="262"/>
      <c r="CI84" s="262"/>
      <c r="CJ84" s="262"/>
      <c r="CK84" s="262"/>
      <c r="CL84" s="262"/>
      <c r="CM84" s="262"/>
      <c r="CN84" s="262"/>
      <c r="CO84" s="262"/>
      <c r="CP84" s="262"/>
      <c r="CQ84" s="262"/>
      <c r="CR84" s="262"/>
      <c r="CS84" s="262"/>
      <c r="CT84" s="262"/>
      <c r="CU84" s="262"/>
      <c r="CV84" s="262"/>
      <c r="CW84" s="262"/>
      <c r="CX84" s="262"/>
      <c r="CY84" s="262"/>
      <c r="CZ84" s="262"/>
      <c r="DA84" s="262"/>
      <c r="DB84" s="262"/>
      <c r="DC84" s="262"/>
      <c r="DD84" s="262"/>
      <c r="DE84" s="262"/>
      <c r="DF84" s="262"/>
      <c r="DG84" s="262"/>
      <c r="DH84" s="262"/>
      <c r="DI84" s="262"/>
      <c r="DJ84" s="262"/>
      <c r="DK84" s="262"/>
      <c r="DL84" s="262"/>
      <c r="DM84" s="262"/>
      <c r="DN84" s="262"/>
      <c r="DO84" s="262"/>
      <c r="DP84" s="262"/>
      <c r="DQ84" s="262"/>
      <c r="DR84" s="262"/>
      <c r="DS84" s="262"/>
      <c r="DT84" s="262"/>
      <c r="DU84" s="262"/>
      <c r="DV84" s="262"/>
      <c r="DW84" s="262"/>
      <c r="DX84" s="262"/>
      <c r="DY84" s="262"/>
      <c r="DZ84" s="262"/>
      <c r="EA84" s="262"/>
      <c r="EB84" s="262"/>
    </row>
    <row r="85" spans="1:132" s="263" customFormat="1" ht="51" customHeight="1" thickBot="1">
      <c r="A85" s="238"/>
      <c r="B85" s="1120" t="str">
        <f>'1.0 Planeación'!B33</f>
        <v>¿Se promueve, formaliza y materializa la mejora de la calidad de vida de las personas? (salud, cuidados, flexibilidad de horarios, trabajo en casa, entre otros)</v>
      </c>
      <c r="C85" s="247" t="s">
        <v>228</v>
      </c>
      <c r="D85" s="246">
        <v>0</v>
      </c>
      <c r="E85" s="238"/>
      <c r="F85" s="238"/>
      <c r="G85" s="238"/>
      <c r="H85" s="238"/>
      <c r="I85" s="238"/>
      <c r="J85" s="1130" t="str">
        <f>'2.0 Gestión programas'!B41</f>
        <v>¿La información en el portal de internet resulta accesible para la población objetivo?</v>
      </c>
      <c r="K85" s="249" t="s">
        <v>320</v>
      </c>
      <c r="L85" s="279" t="s">
        <v>321</v>
      </c>
      <c r="M85" s="238"/>
      <c r="N85" s="238"/>
      <c r="O85" s="238"/>
      <c r="P85" s="238"/>
      <c r="Q85" s="238"/>
      <c r="R85" s="1127" t="str">
        <f>$R$65</f>
        <v>Procesos administrativos</v>
      </c>
      <c r="S85" s="1127"/>
      <c r="T85" s="1127"/>
      <c r="U85" s="238"/>
      <c r="V85" s="238"/>
      <c r="W85" s="238"/>
      <c r="X85" s="238"/>
      <c r="Y85" s="238"/>
      <c r="Z85" s="1120" t="str">
        <f>'4.0 Género e inclusión'!B32</f>
        <v>¿Se imparten capacitaciones para la comprensión del tema de género y la igualdad laboral?</v>
      </c>
      <c r="AA85" s="247" t="s">
        <v>228</v>
      </c>
      <c r="AB85" s="246">
        <v>0</v>
      </c>
      <c r="AC85" s="238"/>
      <c r="AD85" s="238"/>
      <c r="AE85" s="238"/>
      <c r="AF85" s="238"/>
      <c r="AG85" s="238"/>
      <c r="AH85" s="1120" t="str">
        <f>'5.0 Capital Humano'!B42</f>
        <v>¿La organización realiza convocatorias públicas de vacantes u ofertas de trabajo?</v>
      </c>
      <c r="AI85" s="249" t="s">
        <v>228</v>
      </c>
      <c r="AJ85" s="246">
        <v>0</v>
      </c>
      <c r="AK85" s="238"/>
      <c r="AL85" s="238"/>
      <c r="AM85" s="238"/>
      <c r="AN85" s="238"/>
      <c r="AO85" s="238"/>
      <c r="AP85" s="1120" t="str">
        <f>'6.0 Monitoreo y evaluación'!B32</f>
        <v>¿Se consideran los resultados de los diagnósticos participativos con la población objetivo en el diseño de programas y servicios?</v>
      </c>
      <c r="AQ85" s="247" t="s">
        <v>228</v>
      </c>
      <c r="AR85" s="246">
        <v>0</v>
      </c>
      <c r="AS85" s="238"/>
      <c r="AT85" s="238"/>
      <c r="AU85" s="238"/>
      <c r="AV85" s="238"/>
      <c r="AW85" s="238"/>
      <c r="AX85" s="1120" t="str">
        <f>'7.0 Gestión recursos'!B32</f>
        <v>¿Se asegura permanentemente la fiabilidad, exactitud, seguridad y relevancia de la información y el conocimiento de la organización?</v>
      </c>
      <c r="AY85" s="247" t="s">
        <v>228</v>
      </c>
      <c r="AZ85" s="246">
        <v>0</v>
      </c>
      <c r="BA85" s="238"/>
      <c r="BB85" s="238"/>
      <c r="BC85" s="238"/>
      <c r="BD85" s="238"/>
      <c r="BE85" s="155"/>
      <c r="BF85" s="1122"/>
      <c r="BG85" s="261" t="s">
        <v>825</v>
      </c>
      <c r="BH85" s="259">
        <v>1</v>
      </c>
      <c r="BI85" s="262"/>
      <c r="BJ85" s="262"/>
      <c r="BK85" s="262"/>
      <c r="BL85" s="262"/>
      <c r="BM85" s="262"/>
      <c r="BN85" s="262"/>
      <c r="BO85" s="262"/>
      <c r="BP85" s="262"/>
      <c r="BQ85" s="262"/>
      <c r="BR85" s="262"/>
      <c r="BS85" s="262"/>
      <c r="BT85" s="262"/>
      <c r="BU85" s="262"/>
      <c r="BV85" s="262"/>
      <c r="BW85" s="262"/>
      <c r="BX85" s="262"/>
      <c r="BY85" s="262"/>
      <c r="BZ85" s="262"/>
      <c r="CA85" s="262"/>
      <c r="CB85" s="262"/>
      <c r="CC85" s="262"/>
      <c r="CD85" s="262"/>
      <c r="CE85" s="262"/>
      <c r="CF85" s="262"/>
      <c r="CG85" s="262"/>
      <c r="CH85" s="262"/>
      <c r="CI85" s="262"/>
      <c r="CJ85" s="262"/>
      <c r="CK85" s="262"/>
      <c r="CL85" s="262"/>
      <c r="CM85" s="262"/>
      <c r="CN85" s="262"/>
      <c r="CO85" s="262"/>
      <c r="CP85" s="262"/>
      <c r="CQ85" s="262"/>
      <c r="CR85" s="262"/>
      <c r="CS85" s="262"/>
      <c r="CT85" s="262"/>
      <c r="CU85" s="262"/>
      <c r="CV85" s="262"/>
      <c r="CW85" s="262"/>
      <c r="CX85" s="262"/>
      <c r="CY85" s="262"/>
      <c r="CZ85" s="262"/>
      <c r="DA85" s="262"/>
      <c r="DB85" s="262"/>
      <c r="DC85" s="262"/>
      <c r="DD85" s="262"/>
      <c r="DE85" s="262"/>
      <c r="DF85" s="262"/>
      <c r="DG85" s="262"/>
      <c r="DH85" s="262"/>
      <c r="DI85" s="262"/>
      <c r="DJ85" s="262"/>
      <c r="DK85" s="262"/>
      <c r="DL85" s="262"/>
      <c r="DM85" s="262"/>
      <c r="DN85" s="262"/>
      <c r="DO85" s="262"/>
      <c r="DP85" s="262"/>
      <c r="DQ85" s="262"/>
      <c r="DR85" s="262"/>
      <c r="DS85" s="262"/>
      <c r="DT85" s="262"/>
      <c r="DU85" s="262"/>
      <c r="DV85" s="262"/>
      <c r="DW85" s="262"/>
      <c r="DX85" s="262"/>
      <c r="DY85" s="262"/>
      <c r="DZ85" s="262"/>
      <c r="EA85" s="262"/>
      <c r="EB85" s="262"/>
    </row>
    <row r="86" spans="1:132" s="263" customFormat="1" ht="51" customHeight="1">
      <c r="A86" s="238"/>
      <c r="B86" s="1121"/>
      <c r="C86" s="254" t="s">
        <v>804</v>
      </c>
      <c r="D86" s="253">
        <v>0.25</v>
      </c>
      <c r="E86" s="238"/>
      <c r="F86" s="238"/>
      <c r="G86" s="238"/>
      <c r="H86" s="238"/>
      <c r="I86" s="238"/>
      <c r="J86" s="1131"/>
      <c r="K86" s="250" t="s">
        <v>228</v>
      </c>
      <c r="L86" s="280">
        <v>0</v>
      </c>
      <c r="M86" s="238"/>
      <c r="N86" s="238"/>
      <c r="O86" s="238"/>
      <c r="P86" s="238"/>
      <c r="Q86" s="238"/>
      <c r="R86" s="1120" t="str">
        <f>'3.0 Procesos'!B32</f>
        <v>¿Se cuenta con un plan de protección civil que detalle como actuar en caso de algún siniestro?</v>
      </c>
      <c r="S86" s="247" t="s">
        <v>223</v>
      </c>
      <c r="T86" s="246">
        <v>0</v>
      </c>
      <c r="U86" s="238"/>
      <c r="V86" s="238"/>
      <c r="W86" s="238"/>
      <c r="X86" s="238"/>
      <c r="Y86" s="238"/>
      <c r="Z86" s="1121"/>
      <c r="AA86" s="254" t="s">
        <v>826</v>
      </c>
      <c r="AB86" s="253">
        <v>0.25</v>
      </c>
      <c r="AC86" s="238"/>
      <c r="AD86" s="238"/>
      <c r="AE86" s="238"/>
      <c r="AF86" s="238"/>
      <c r="AG86" s="238"/>
      <c r="AH86" s="1121"/>
      <c r="AI86" s="250" t="s">
        <v>827</v>
      </c>
      <c r="AJ86" s="253">
        <v>0.25</v>
      </c>
      <c r="AK86" s="238"/>
      <c r="AL86" s="238"/>
      <c r="AM86" s="238"/>
      <c r="AN86" s="238"/>
      <c r="AO86" s="238"/>
      <c r="AP86" s="1121"/>
      <c r="AQ86" s="254" t="s">
        <v>828</v>
      </c>
      <c r="AR86" s="253">
        <v>0.25</v>
      </c>
      <c r="AS86" s="238"/>
      <c r="AT86" s="238"/>
      <c r="AU86" s="238"/>
      <c r="AV86" s="238"/>
      <c r="AW86" s="238"/>
      <c r="AX86" s="1121"/>
      <c r="AY86" s="254" t="s">
        <v>829</v>
      </c>
      <c r="AZ86" s="253">
        <v>0.25</v>
      </c>
      <c r="BA86" s="238"/>
      <c r="BB86" s="238"/>
      <c r="BC86" s="238"/>
      <c r="BD86" s="238"/>
      <c r="BE86" s="238"/>
      <c r="BF86" s="238"/>
      <c r="BG86" s="238"/>
      <c r="BH86" s="238"/>
      <c r="BI86" s="262"/>
      <c r="BJ86" s="262"/>
      <c r="BK86" s="262"/>
      <c r="BL86" s="262"/>
      <c r="BM86" s="262"/>
      <c r="BN86" s="262"/>
      <c r="BO86" s="262"/>
      <c r="BP86" s="262"/>
      <c r="BQ86" s="262"/>
      <c r="BR86" s="262"/>
      <c r="BS86" s="262"/>
      <c r="BT86" s="262"/>
      <c r="BU86" s="262"/>
      <c r="BV86" s="262"/>
      <c r="BW86" s="262"/>
      <c r="BX86" s="262"/>
      <c r="BY86" s="262"/>
      <c r="BZ86" s="262"/>
      <c r="CA86" s="262"/>
      <c r="CB86" s="262"/>
      <c r="CC86" s="262"/>
      <c r="CD86" s="262"/>
      <c r="CE86" s="262"/>
      <c r="CF86" s="262"/>
      <c r="CG86" s="262"/>
      <c r="CH86" s="262"/>
      <c r="CI86" s="262"/>
      <c r="CJ86" s="262"/>
      <c r="CK86" s="262"/>
      <c r="CL86" s="262"/>
      <c r="CM86" s="262"/>
      <c r="CN86" s="262"/>
      <c r="CO86" s="262"/>
      <c r="CP86" s="262"/>
      <c r="CQ86" s="262"/>
      <c r="CR86" s="262"/>
      <c r="CS86" s="262"/>
      <c r="CT86" s="262"/>
      <c r="CU86" s="262"/>
      <c r="CV86" s="262"/>
      <c r="CW86" s="262"/>
      <c r="CX86" s="262"/>
      <c r="CY86" s="262"/>
      <c r="CZ86" s="262"/>
      <c r="DA86" s="262"/>
      <c r="DB86" s="262"/>
      <c r="DC86" s="262"/>
      <c r="DD86" s="262"/>
      <c r="DE86" s="262"/>
      <c r="DF86" s="262"/>
      <c r="DG86" s="262"/>
      <c r="DH86" s="262"/>
      <c r="DI86" s="262"/>
      <c r="DJ86" s="262"/>
      <c r="DK86" s="262"/>
      <c r="DL86" s="262"/>
      <c r="DM86" s="262"/>
      <c r="DN86" s="262"/>
      <c r="DO86" s="262"/>
      <c r="DP86" s="262"/>
      <c r="DQ86" s="262"/>
      <c r="DR86" s="262"/>
      <c r="DS86" s="262"/>
      <c r="DT86" s="262"/>
      <c r="DU86" s="262"/>
      <c r="DV86" s="262"/>
      <c r="DW86" s="262"/>
      <c r="DX86" s="262"/>
      <c r="DY86" s="262"/>
      <c r="DZ86" s="262"/>
      <c r="EA86" s="262"/>
      <c r="EB86" s="262"/>
    </row>
    <row r="87" spans="1:132" s="263" customFormat="1" ht="51" customHeight="1">
      <c r="A87" s="238"/>
      <c r="B87" s="1121"/>
      <c r="C87" s="254" t="s">
        <v>808</v>
      </c>
      <c r="D87" s="255">
        <v>0.5</v>
      </c>
      <c r="E87" s="238"/>
      <c r="F87" s="238"/>
      <c r="G87" s="238"/>
      <c r="H87" s="238"/>
      <c r="I87" s="238"/>
      <c r="J87" s="1131"/>
      <c r="K87" s="250" t="s">
        <v>830</v>
      </c>
      <c r="L87" s="253">
        <v>0.25</v>
      </c>
      <c r="M87" s="12"/>
      <c r="N87" s="12"/>
      <c r="O87" s="12"/>
      <c r="P87" s="12"/>
      <c r="Q87" s="12"/>
      <c r="R87" s="1121"/>
      <c r="S87" s="254" t="s">
        <v>831</v>
      </c>
      <c r="T87" s="253">
        <v>0.25</v>
      </c>
      <c r="U87" s="238"/>
      <c r="V87" s="238"/>
      <c r="W87" s="238"/>
      <c r="X87" s="238"/>
      <c r="Y87" s="238"/>
      <c r="Z87" s="1121"/>
      <c r="AA87" s="254" t="s">
        <v>832</v>
      </c>
      <c r="AB87" s="255">
        <v>0.5</v>
      </c>
      <c r="AC87" s="238"/>
      <c r="AD87" s="238"/>
      <c r="AE87" s="238"/>
      <c r="AF87" s="238"/>
      <c r="AG87" s="238"/>
      <c r="AH87" s="1121"/>
      <c r="AI87" s="250" t="s">
        <v>833</v>
      </c>
      <c r="AJ87" s="255">
        <v>0.5</v>
      </c>
      <c r="AK87" s="238"/>
      <c r="AL87" s="238"/>
      <c r="AM87" s="238"/>
      <c r="AN87" s="238"/>
      <c r="AO87" s="238"/>
      <c r="AP87" s="1121"/>
      <c r="AQ87" s="254" t="s">
        <v>834</v>
      </c>
      <c r="AR87" s="255">
        <v>0.5</v>
      </c>
      <c r="AS87" s="238"/>
      <c r="AT87" s="238"/>
      <c r="AU87" s="238"/>
      <c r="AV87" s="238"/>
      <c r="AW87" s="238"/>
      <c r="AX87" s="1121"/>
      <c r="AY87" s="254" t="s">
        <v>835</v>
      </c>
      <c r="AZ87" s="255">
        <v>0.5</v>
      </c>
      <c r="BA87" s="238"/>
      <c r="BB87" s="238"/>
      <c r="BC87" s="238"/>
      <c r="BD87" s="238"/>
      <c r="BE87" s="238"/>
      <c r="BF87" s="238"/>
      <c r="BG87" s="238"/>
      <c r="BH87" s="238"/>
      <c r="BI87" s="262"/>
      <c r="BJ87" s="262"/>
      <c r="BK87" s="262"/>
      <c r="BL87" s="262"/>
      <c r="BM87" s="262"/>
      <c r="BN87" s="262"/>
      <c r="BO87" s="262"/>
      <c r="BP87" s="262"/>
      <c r="BQ87" s="262"/>
      <c r="BR87" s="262"/>
      <c r="BS87" s="262"/>
      <c r="BT87" s="262"/>
      <c r="BU87" s="262"/>
      <c r="BV87" s="262"/>
      <c r="BW87" s="262"/>
      <c r="BX87" s="262"/>
      <c r="BY87" s="262"/>
      <c r="BZ87" s="262"/>
      <c r="CA87" s="262"/>
      <c r="CB87" s="262"/>
      <c r="CC87" s="262"/>
      <c r="CD87" s="262"/>
      <c r="CE87" s="262"/>
      <c r="CF87" s="262"/>
      <c r="CG87" s="262"/>
      <c r="CH87" s="262"/>
      <c r="CI87" s="262"/>
      <c r="CJ87" s="262"/>
      <c r="CK87" s="262"/>
      <c r="CL87" s="262"/>
      <c r="CM87" s="262"/>
      <c r="CN87" s="262"/>
      <c r="CO87" s="262"/>
      <c r="CP87" s="262"/>
      <c r="CQ87" s="262"/>
      <c r="CR87" s="262"/>
      <c r="CS87" s="262"/>
      <c r="CT87" s="262"/>
      <c r="CU87" s="262"/>
      <c r="CV87" s="262"/>
      <c r="CW87" s="262"/>
      <c r="CX87" s="262"/>
      <c r="CY87" s="262"/>
      <c r="CZ87" s="262"/>
      <c r="DA87" s="262"/>
      <c r="DB87" s="262"/>
      <c r="DC87" s="262"/>
      <c r="DD87" s="262"/>
      <c r="DE87" s="262"/>
      <c r="DF87" s="262"/>
      <c r="DG87" s="262"/>
      <c r="DH87" s="262"/>
      <c r="DI87" s="262"/>
      <c r="DJ87" s="262"/>
      <c r="DK87" s="262"/>
      <c r="DL87" s="262"/>
      <c r="DM87" s="262"/>
      <c r="DN87" s="262"/>
      <c r="DO87" s="262"/>
      <c r="DP87" s="262"/>
      <c r="DQ87" s="262"/>
      <c r="DR87" s="262"/>
      <c r="DS87" s="262"/>
      <c r="DT87" s="262"/>
      <c r="DU87" s="262"/>
      <c r="DV87" s="262"/>
      <c r="DW87" s="262"/>
      <c r="DX87" s="262"/>
      <c r="DY87" s="262"/>
      <c r="DZ87" s="262"/>
      <c r="EA87" s="262"/>
      <c r="EB87" s="262"/>
    </row>
    <row r="88" spans="1:132" s="263" customFormat="1" ht="51" customHeight="1">
      <c r="A88" s="238"/>
      <c r="B88" s="1121"/>
      <c r="C88" s="254" t="s">
        <v>814</v>
      </c>
      <c r="D88" s="257">
        <v>0.75</v>
      </c>
      <c r="E88" s="238"/>
      <c r="F88" s="238"/>
      <c r="G88" s="238"/>
      <c r="H88" s="238"/>
      <c r="I88" s="238"/>
      <c r="J88" s="1131"/>
      <c r="K88" s="250" t="s">
        <v>836</v>
      </c>
      <c r="L88" s="255">
        <v>0.5</v>
      </c>
      <c r="M88" s="248"/>
      <c r="N88" s="248"/>
      <c r="O88" s="248"/>
      <c r="P88" s="248"/>
      <c r="Q88" s="248"/>
      <c r="R88" s="1121"/>
      <c r="S88" s="254" t="s">
        <v>837</v>
      </c>
      <c r="T88" s="255">
        <v>0.5</v>
      </c>
      <c r="U88" s="238"/>
      <c r="V88" s="238"/>
      <c r="W88" s="238"/>
      <c r="X88" s="238"/>
      <c r="Y88" s="155"/>
      <c r="Z88" s="1121"/>
      <c r="AA88" s="254" t="s">
        <v>838</v>
      </c>
      <c r="AB88" s="257">
        <v>0.75</v>
      </c>
      <c r="AC88" s="238"/>
      <c r="AD88" s="238"/>
      <c r="AE88" s="238"/>
      <c r="AF88" s="238"/>
      <c r="AG88" s="155"/>
      <c r="AH88" s="1121"/>
      <c r="AI88" s="250" t="s">
        <v>839</v>
      </c>
      <c r="AJ88" s="257">
        <v>0.75</v>
      </c>
      <c r="AK88" s="238"/>
      <c r="AL88" s="238"/>
      <c r="AM88" s="238"/>
      <c r="AN88" s="238"/>
      <c r="AO88" s="155"/>
      <c r="AP88" s="1121"/>
      <c r="AQ88" s="254" t="s">
        <v>840</v>
      </c>
      <c r="AR88" s="257">
        <v>0.75</v>
      </c>
      <c r="AS88" s="238"/>
      <c r="AT88" s="238"/>
      <c r="AU88" s="238"/>
      <c r="AV88" s="238"/>
      <c r="AW88" s="238"/>
      <c r="AX88" s="1121"/>
      <c r="AY88" s="254" t="s">
        <v>841</v>
      </c>
      <c r="AZ88" s="257">
        <v>0.75</v>
      </c>
      <c r="BA88" s="238"/>
      <c r="BB88" s="238"/>
      <c r="BC88" s="238"/>
      <c r="BD88" s="238"/>
      <c r="BE88" s="238"/>
      <c r="BF88" s="238"/>
      <c r="BG88" s="238"/>
      <c r="BH88" s="238"/>
      <c r="BI88" s="262"/>
      <c r="BJ88" s="262"/>
      <c r="BK88" s="262"/>
      <c r="BL88" s="262"/>
      <c r="BM88" s="262"/>
      <c r="BN88" s="262"/>
      <c r="BO88" s="262"/>
      <c r="BP88" s="262"/>
      <c r="BQ88" s="262"/>
      <c r="BR88" s="262"/>
      <c r="BS88" s="262"/>
      <c r="BT88" s="262"/>
      <c r="BU88" s="262"/>
      <c r="BV88" s="262"/>
      <c r="BW88" s="262"/>
      <c r="BX88" s="262"/>
      <c r="BY88" s="262"/>
      <c r="BZ88" s="262"/>
      <c r="CA88" s="262"/>
      <c r="CB88" s="262"/>
      <c r="CC88" s="262"/>
      <c r="CD88" s="262"/>
      <c r="CE88" s="262"/>
      <c r="CF88" s="262"/>
      <c r="CG88" s="262"/>
      <c r="CH88" s="262"/>
      <c r="CI88" s="262"/>
      <c r="CJ88" s="262"/>
      <c r="CK88" s="262"/>
      <c r="CL88" s="262"/>
      <c r="CM88" s="262"/>
      <c r="CN88" s="262"/>
      <c r="CO88" s="262"/>
      <c r="CP88" s="262"/>
      <c r="CQ88" s="262"/>
      <c r="CR88" s="262"/>
      <c r="CS88" s="262"/>
      <c r="CT88" s="262"/>
      <c r="CU88" s="262"/>
      <c r="CV88" s="262"/>
      <c r="CW88" s="262"/>
      <c r="CX88" s="262"/>
      <c r="CY88" s="262"/>
      <c r="CZ88" s="262"/>
      <c r="DA88" s="262"/>
      <c r="DB88" s="262"/>
      <c r="DC88" s="262"/>
      <c r="DD88" s="262"/>
      <c r="DE88" s="262"/>
      <c r="DF88" s="262"/>
      <c r="DG88" s="262"/>
      <c r="DH88" s="262"/>
      <c r="DI88" s="262"/>
      <c r="DJ88" s="262"/>
      <c r="DK88" s="262"/>
      <c r="DL88" s="262"/>
      <c r="DM88" s="262"/>
      <c r="DN88" s="262"/>
      <c r="DO88" s="262"/>
      <c r="DP88" s="262"/>
      <c r="DQ88" s="262"/>
      <c r="DR88" s="262"/>
      <c r="DS88" s="262"/>
      <c r="DT88" s="262"/>
      <c r="DU88" s="262"/>
      <c r="DV88" s="262"/>
      <c r="DW88" s="262"/>
      <c r="DX88" s="262"/>
      <c r="DY88" s="262"/>
      <c r="DZ88" s="262"/>
      <c r="EA88" s="262"/>
      <c r="EB88" s="262"/>
    </row>
    <row r="89" spans="1:132" s="263" customFormat="1" ht="51" customHeight="1" thickBot="1">
      <c r="A89" s="155"/>
      <c r="B89" s="1122"/>
      <c r="C89" s="260" t="s">
        <v>819</v>
      </c>
      <c r="D89" s="259">
        <v>1</v>
      </c>
      <c r="E89" s="238"/>
      <c r="F89" s="238"/>
      <c r="G89" s="238"/>
      <c r="H89" s="238"/>
      <c r="I89" s="155"/>
      <c r="J89" s="1131"/>
      <c r="K89" s="250" t="s">
        <v>842</v>
      </c>
      <c r="L89" s="257">
        <v>0.75</v>
      </c>
      <c r="M89" s="248"/>
      <c r="N89" s="248"/>
      <c r="O89" s="248"/>
      <c r="P89" s="248"/>
      <c r="Q89" s="155"/>
      <c r="R89" s="1121"/>
      <c r="S89" s="254" t="s">
        <v>843</v>
      </c>
      <c r="T89" s="257">
        <v>0.75</v>
      </c>
      <c r="U89" s="238"/>
      <c r="V89" s="238"/>
      <c r="W89" s="238"/>
      <c r="X89" s="238"/>
      <c r="Y89" s="155"/>
      <c r="Z89" s="1122"/>
      <c r="AA89" s="260" t="s">
        <v>844</v>
      </c>
      <c r="AB89" s="259">
        <v>1</v>
      </c>
      <c r="AC89" s="238"/>
      <c r="AD89" s="238"/>
      <c r="AE89" s="238"/>
      <c r="AF89" s="238"/>
      <c r="AG89" s="155"/>
      <c r="AH89" s="1122"/>
      <c r="AI89" s="261" t="s">
        <v>845</v>
      </c>
      <c r="AJ89" s="259">
        <v>1</v>
      </c>
      <c r="AK89" s="238"/>
      <c r="AL89" s="238"/>
      <c r="AM89" s="238"/>
      <c r="AN89" s="238"/>
      <c r="AO89" s="155"/>
      <c r="AP89" s="1122"/>
      <c r="AQ89" s="260" t="s">
        <v>846</v>
      </c>
      <c r="AR89" s="259">
        <v>1</v>
      </c>
      <c r="AS89" s="238"/>
      <c r="AT89" s="238"/>
      <c r="AU89" s="238"/>
      <c r="AV89" s="238"/>
      <c r="AW89" s="155"/>
      <c r="AX89" s="1122"/>
      <c r="AY89" s="260" t="s">
        <v>847</v>
      </c>
      <c r="AZ89" s="259">
        <v>1</v>
      </c>
      <c r="BA89" s="238"/>
      <c r="BB89" s="238"/>
      <c r="BC89" s="238"/>
      <c r="BD89" s="238"/>
      <c r="BE89" s="238"/>
      <c r="BF89" s="238"/>
      <c r="BG89" s="238"/>
      <c r="BH89" s="238"/>
      <c r="BI89" s="262"/>
      <c r="BJ89" s="262"/>
      <c r="BK89" s="262"/>
      <c r="BL89" s="262"/>
      <c r="BM89" s="262"/>
      <c r="BN89" s="262"/>
      <c r="BO89" s="262"/>
      <c r="BP89" s="262"/>
      <c r="BQ89" s="262"/>
      <c r="BR89" s="262"/>
      <c r="BS89" s="262"/>
      <c r="BT89" s="262"/>
      <c r="BU89" s="262"/>
      <c r="BV89" s="262"/>
      <c r="BW89" s="262"/>
      <c r="BX89" s="262"/>
      <c r="BY89" s="262"/>
      <c r="BZ89" s="262"/>
      <c r="CA89" s="262"/>
      <c r="CB89" s="262"/>
      <c r="CC89" s="262"/>
      <c r="CD89" s="262"/>
      <c r="CE89" s="262"/>
      <c r="CF89" s="262"/>
      <c r="CG89" s="262"/>
      <c r="CH89" s="262"/>
      <c r="CI89" s="262"/>
      <c r="CJ89" s="262"/>
      <c r="CK89" s="262"/>
      <c r="CL89" s="262"/>
      <c r="CM89" s="262"/>
      <c r="CN89" s="262"/>
      <c r="CO89" s="262"/>
      <c r="CP89" s="262"/>
      <c r="CQ89" s="262"/>
      <c r="CR89" s="262"/>
      <c r="CS89" s="262"/>
      <c r="CT89" s="262"/>
      <c r="CU89" s="262"/>
      <c r="CV89" s="262"/>
      <c r="CW89" s="262"/>
      <c r="CX89" s="262"/>
      <c r="CY89" s="262"/>
      <c r="CZ89" s="262"/>
      <c r="DA89" s="262"/>
      <c r="DB89" s="262"/>
      <c r="DC89" s="262"/>
      <c r="DD89" s="262"/>
      <c r="DE89" s="262"/>
      <c r="DF89" s="262"/>
      <c r="DG89" s="262"/>
      <c r="DH89" s="262"/>
      <c r="DI89" s="262"/>
      <c r="DJ89" s="262"/>
      <c r="DK89" s="262"/>
      <c r="DL89" s="262"/>
      <c r="DM89" s="262"/>
      <c r="DN89" s="262"/>
      <c r="DO89" s="262"/>
      <c r="DP89" s="262"/>
      <c r="DQ89" s="262"/>
      <c r="DR89" s="262"/>
      <c r="DS89" s="262"/>
      <c r="DT89" s="262"/>
      <c r="DU89" s="262"/>
      <c r="DV89" s="262"/>
      <c r="DW89" s="262"/>
      <c r="DX89" s="262"/>
      <c r="DY89" s="262"/>
      <c r="DZ89" s="262"/>
      <c r="EA89" s="262"/>
      <c r="EB89" s="262"/>
    </row>
    <row r="90" spans="1:132" s="263" customFormat="1" ht="51" customHeight="1" thickBot="1">
      <c r="A90" s="238"/>
      <c r="B90" s="155"/>
      <c r="C90" s="155"/>
      <c r="D90" s="155"/>
      <c r="E90" s="238"/>
      <c r="F90" s="238"/>
      <c r="G90" s="238"/>
      <c r="H90" s="238"/>
      <c r="I90" s="155"/>
      <c r="J90" s="1132"/>
      <c r="K90" s="261" t="s">
        <v>848</v>
      </c>
      <c r="L90" s="259">
        <v>1</v>
      </c>
      <c r="M90" s="256"/>
      <c r="N90" s="256"/>
      <c r="O90" s="256"/>
      <c r="P90" s="256"/>
      <c r="Q90" s="155"/>
      <c r="R90" s="1122"/>
      <c r="S90" s="260" t="s">
        <v>849</v>
      </c>
      <c r="T90" s="259">
        <v>1</v>
      </c>
      <c r="U90" s="238"/>
      <c r="V90" s="238"/>
      <c r="W90" s="238"/>
      <c r="X90" s="238"/>
      <c r="Y90" s="238"/>
      <c r="Z90" s="239"/>
      <c r="AA90" s="239"/>
      <c r="AB90" s="239"/>
      <c r="AC90" s="238"/>
      <c r="AD90" s="238"/>
      <c r="AE90" s="238"/>
      <c r="AF90" s="238"/>
      <c r="AG90" s="238"/>
      <c r="AH90" s="238"/>
      <c r="AI90" s="238"/>
      <c r="AJ90" s="239"/>
      <c r="AK90" s="238"/>
      <c r="AL90" s="238"/>
      <c r="AM90" s="238"/>
      <c r="AN90" s="238"/>
      <c r="AO90" s="238"/>
      <c r="AP90" s="238"/>
      <c r="AQ90" s="238"/>
      <c r="AR90" s="238"/>
      <c r="AS90" s="238"/>
      <c r="AT90" s="238"/>
      <c r="AU90" s="238"/>
      <c r="AV90" s="238"/>
      <c r="AW90" s="238"/>
      <c r="AX90" s="238"/>
      <c r="AY90" s="238"/>
      <c r="AZ90" s="238"/>
      <c r="BA90" s="281"/>
      <c r="BB90" s="281"/>
      <c r="BC90" s="281"/>
      <c r="BD90" s="281"/>
      <c r="BE90" s="281"/>
      <c r="BF90" s="1116" t="str">
        <f>$BF$64</f>
        <v>Implementación</v>
      </c>
      <c r="BG90" s="1116"/>
      <c r="BH90" s="1116"/>
      <c r="BI90" s="262"/>
      <c r="BJ90" s="262"/>
      <c r="BK90" s="262"/>
      <c r="BL90" s="262"/>
      <c r="BM90" s="262"/>
      <c r="BN90" s="262"/>
      <c r="BO90" s="262"/>
      <c r="BP90" s="262"/>
      <c r="BQ90" s="262"/>
      <c r="BR90" s="262"/>
      <c r="BS90" s="262"/>
      <c r="BT90" s="262"/>
      <c r="BU90" s="262"/>
      <c r="BV90" s="262"/>
      <c r="BW90" s="262"/>
      <c r="BX90" s="262"/>
      <c r="BY90" s="262"/>
      <c r="BZ90" s="262"/>
      <c r="CA90" s="262"/>
      <c r="CB90" s="262"/>
      <c r="CC90" s="262"/>
      <c r="CD90" s="262"/>
      <c r="CE90" s="262"/>
      <c r="CF90" s="262"/>
      <c r="CG90" s="262"/>
      <c r="CH90" s="262"/>
      <c r="CI90" s="262"/>
      <c r="CJ90" s="262"/>
      <c r="CK90" s="262"/>
      <c r="CL90" s="262"/>
      <c r="CM90" s="262"/>
      <c r="CN90" s="262"/>
      <c r="CO90" s="262"/>
      <c r="CP90" s="262"/>
      <c r="CQ90" s="262"/>
      <c r="CR90" s="262"/>
      <c r="CS90" s="262"/>
      <c r="CT90" s="262"/>
      <c r="CU90" s="262"/>
      <c r="CV90" s="262"/>
      <c r="CW90" s="262"/>
      <c r="CX90" s="262"/>
      <c r="CY90" s="262"/>
      <c r="CZ90" s="262"/>
      <c r="DA90" s="262"/>
      <c r="DB90" s="262"/>
      <c r="DC90" s="262"/>
      <c r="DD90" s="262"/>
      <c r="DE90" s="262"/>
      <c r="DF90" s="262"/>
      <c r="DG90" s="262"/>
      <c r="DH90" s="262"/>
      <c r="DI90" s="262"/>
      <c r="DJ90" s="262"/>
      <c r="DK90" s="262"/>
      <c r="DL90" s="262"/>
      <c r="DM90" s="262"/>
      <c r="DN90" s="262"/>
      <c r="DO90" s="262"/>
      <c r="DP90" s="262"/>
      <c r="DQ90" s="262"/>
      <c r="DR90" s="262"/>
      <c r="DS90" s="262"/>
      <c r="DT90" s="262"/>
      <c r="DU90" s="262"/>
      <c r="DV90" s="262"/>
      <c r="DW90" s="262"/>
      <c r="DX90" s="262"/>
      <c r="DY90" s="262"/>
      <c r="DZ90" s="262"/>
      <c r="EA90" s="262"/>
      <c r="EB90" s="262"/>
    </row>
    <row r="91" spans="1:132" s="263" customFormat="1" ht="51" customHeight="1">
      <c r="A91" s="238"/>
      <c r="B91" s="155"/>
      <c r="C91" s="155"/>
      <c r="D91" s="155"/>
      <c r="E91" s="238"/>
      <c r="F91" s="238"/>
      <c r="G91" s="238"/>
      <c r="H91" s="238"/>
      <c r="I91" s="238"/>
      <c r="J91" s="155"/>
      <c r="K91" s="155"/>
      <c r="L91" s="155"/>
      <c r="M91" s="248"/>
      <c r="N91" s="248"/>
      <c r="O91" s="248"/>
      <c r="P91" s="248"/>
      <c r="Q91" s="248"/>
      <c r="R91" s="155"/>
      <c r="S91" s="155"/>
      <c r="T91" s="155"/>
      <c r="U91" s="238"/>
      <c r="V91" s="238"/>
      <c r="W91" s="238"/>
      <c r="X91" s="238"/>
      <c r="Y91" s="238"/>
      <c r="Z91" s="239"/>
      <c r="AA91" s="239"/>
      <c r="AB91" s="239"/>
      <c r="AC91" s="238"/>
      <c r="AD91" s="238"/>
      <c r="AE91" s="238"/>
      <c r="AF91" s="238"/>
      <c r="AG91" s="238"/>
      <c r="AH91" s="238"/>
      <c r="AI91" s="238"/>
      <c r="AJ91" s="239"/>
      <c r="AK91" s="238"/>
      <c r="AL91" s="238"/>
      <c r="AM91" s="238"/>
      <c r="AN91" s="238"/>
      <c r="AO91" s="238"/>
      <c r="AP91" s="238"/>
      <c r="AQ91" s="238"/>
      <c r="AR91" s="238"/>
      <c r="AS91" s="238"/>
      <c r="AT91" s="238"/>
      <c r="AU91" s="238"/>
      <c r="AV91" s="238"/>
      <c r="AW91" s="238"/>
      <c r="AX91" s="238"/>
      <c r="AY91" s="238"/>
      <c r="AZ91" s="238"/>
      <c r="BA91" s="238"/>
      <c r="BB91" s="238"/>
      <c r="BC91" s="238"/>
      <c r="BD91" s="238"/>
      <c r="BE91" s="238"/>
      <c r="BF91" s="1120" t="str">
        <f>'8.0 Comunicación externa'!B33</f>
        <v>¿Los servicios de la organización y los requisitos para acceder a ellos se comunican por los canales adecuados a la población objetivo?</v>
      </c>
      <c r="BG91" s="249" t="s">
        <v>599</v>
      </c>
      <c r="BH91" s="246">
        <v>0</v>
      </c>
      <c r="BI91" s="262"/>
      <c r="BJ91" s="262"/>
      <c r="BK91" s="262"/>
      <c r="BL91" s="262"/>
      <c r="BM91" s="262"/>
      <c r="BN91" s="262"/>
      <c r="BO91" s="262"/>
      <c r="BP91" s="262"/>
      <c r="BQ91" s="262"/>
      <c r="BR91" s="262"/>
      <c r="BS91" s="262"/>
      <c r="BT91" s="262"/>
      <c r="BU91" s="262"/>
      <c r="BV91" s="262"/>
      <c r="BW91" s="262"/>
      <c r="BX91" s="262"/>
      <c r="BY91" s="262"/>
      <c r="BZ91" s="262"/>
      <c r="CA91" s="262"/>
      <c r="CB91" s="262"/>
      <c r="CC91" s="262"/>
      <c r="CD91" s="262"/>
      <c r="CE91" s="262"/>
      <c r="CF91" s="262"/>
      <c r="CG91" s="262"/>
      <c r="CH91" s="262"/>
      <c r="CI91" s="262"/>
      <c r="CJ91" s="262"/>
      <c r="CK91" s="262"/>
      <c r="CL91" s="262"/>
      <c r="CM91" s="262"/>
      <c r="CN91" s="262"/>
      <c r="CO91" s="262"/>
      <c r="CP91" s="262"/>
      <c r="CQ91" s="262"/>
      <c r="CR91" s="262"/>
      <c r="CS91" s="262"/>
      <c r="CT91" s="262"/>
      <c r="CU91" s="262"/>
      <c r="CV91" s="262"/>
      <c r="CW91" s="262"/>
      <c r="CX91" s="262"/>
      <c r="CY91" s="262"/>
      <c r="CZ91" s="262"/>
      <c r="DA91" s="262"/>
      <c r="DB91" s="262"/>
      <c r="DC91" s="262"/>
      <c r="DD91" s="262"/>
      <c r="DE91" s="262"/>
      <c r="DF91" s="262"/>
      <c r="DG91" s="262"/>
      <c r="DH91" s="262"/>
      <c r="DI91" s="262"/>
      <c r="DJ91" s="262"/>
      <c r="DK91" s="262"/>
      <c r="DL91" s="262"/>
      <c r="DM91" s="262"/>
      <c r="DN91" s="262"/>
      <c r="DO91" s="262"/>
      <c r="DP91" s="262"/>
      <c r="DQ91" s="262"/>
      <c r="DR91" s="262"/>
      <c r="DS91" s="262"/>
      <c r="DT91" s="262"/>
      <c r="DU91" s="262"/>
      <c r="DV91" s="262"/>
      <c r="DW91" s="262"/>
      <c r="DX91" s="262"/>
      <c r="DY91" s="262"/>
      <c r="DZ91" s="262"/>
      <c r="EA91" s="262"/>
      <c r="EB91" s="262"/>
    </row>
    <row r="92" spans="1:132" s="263" customFormat="1" ht="51" customHeight="1">
      <c r="A92" s="238"/>
      <c r="B92" s="155"/>
      <c r="C92" s="155"/>
      <c r="D92" s="155"/>
      <c r="E92" s="238"/>
      <c r="F92" s="238"/>
      <c r="G92" s="238"/>
      <c r="H92" s="238"/>
      <c r="I92" s="238"/>
      <c r="J92" s="155"/>
      <c r="K92" s="155"/>
      <c r="L92" s="155"/>
      <c r="M92" s="248"/>
      <c r="N92" s="248"/>
      <c r="O92" s="248"/>
      <c r="P92" s="248"/>
      <c r="Q92" s="248"/>
      <c r="R92" s="155"/>
      <c r="S92" s="155"/>
      <c r="T92" s="155"/>
      <c r="U92" s="238"/>
      <c r="V92" s="238"/>
      <c r="W92" s="238"/>
      <c r="X92" s="238"/>
      <c r="Y92" s="238"/>
      <c r="Z92" s="239"/>
      <c r="AA92" s="239"/>
      <c r="AB92" s="239"/>
      <c r="AC92" s="238"/>
      <c r="AD92" s="238"/>
      <c r="AE92" s="238"/>
      <c r="AF92" s="238"/>
      <c r="AG92" s="238"/>
      <c r="AH92" s="238"/>
      <c r="AI92" s="238"/>
      <c r="AJ92" s="239"/>
      <c r="AK92" s="238"/>
      <c r="AL92" s="238"/>
      <c r="AM92" s="238"/>
      <c r="AN92" s="238"/>
      <c r="AO92" s="238"/>
      <c r="AP92" s="238"/>
      <c r="AQ92" s="238"/>
      <c r="AR92" s="238"/>
      <c r="AS92" s="238"/>
      <c r="AT92" s="238"/>
      <c r="AU92" s="238"/>
      <c r="AV92" s="238"/>
      <c r="AW92" s="238"/>
      <c r="AX92" s="238"/>
      <c r="AY92" s="238"/>
      <c r="AZ92" s="238"/>
      <c r="BA92" s="238"/>
      <c r="BB92" s="238"/>
      <c r="BC92" s="238"/>
      <c r="BD92" s="238"/>
      <c r="BE92" s="238"/>
      <c r="BF92" s="1121"/>
      <c r="BG92" s="250" t="s">
        <v>850</v>
      </c>
      <c r="BH92" s="253">
        <v>0.25</v>
      </c>
      <c r="BI92" s="262"/>
      <c r="BJ92" s="262"/>
      <c r="BK92" s="262"/>
      <c r="BL92" s="262"/>
      <c r="BM92" s="262"/>
      <c r="BN92" s="262"/>
      <c r="BO92" s="262"/>
      <c r="BP92" s="262"/>
      <c r="BQ92" s="262"/>
      <c r="BR92" s="262"/>
      <c r="BS92" s="262"/>
      <c r="BT92" s="262"/>
      <c r="BU92" s="262"/>
      <c r="BV92" s="262"/>
      <c r="BW92" s="262"/>
      <c r="BX92" s="262"/>
      <c r="BY92" s="262"/>
      <c r="BZ92" s="262"/>
      <c r="CA92" s="262"/>
      <c r="CB92" s="262"/>
      <c r="CC92" s="262"/>
      <c r="CD92" s="262"/>
      <c r="CE92" s="262"/>
      <c r="CF92" s="262"/>
      <c r="CG92" s="262"/>
      <c r="CH92" s="262"/>
      <c r="CI92" s="262"/>
      <c r="CJ92" s="262"/>
      <c r="CK92" s="262"/>
      <c r="CL92" s="262"/>
      <c r="CM92" s="262"/>
      <c r="CN92" s="262"/>
      <c r="CO92" s="262"/>
      <c r="CP92" s="262"/>
      <c r="CQ92" s="262"/>
      <c r="CR92" s="262"/>
      <c r="CS92" s="262"/>
      <c r="CT92" s="262"/>
      <c r="CU92" s="262"/>
      <c r="CV92" s="262"/>
      <c r="CW92" s="262"/>
      <c r="CX92" s="262"/>
      <c r="CY92" s="262"/>
      <c r="CZ92" s="262"/>
      <c r="DA92" s="262"/>
      <c r="DB92" s="262"/>
      <c r="DC92" s="262"/>
      <c r="DD92" s="262"/>
      <c r="DE92" s="262"/>
      <c r="DF92" s="262"/>
      <c r="DG92" s="262"/>
      <c r="DH92" s="262"/>
      <c r="DI92" s="262"/>
      <c r="DJ92" s="262"/>
      <c r="DK92" s="262"/>
      <c r="DL92" s="262"/>
      <c r="DM92" s="262"/>
      <c r="DN92" s="262"/>
      <c r="DO92" s="262"/>
      <c r="DP92" s="262"/>
      <c r="DQ92" s="262"/>
      <c r="DR92" s="262"/>
      <c r="DS92" s="262"/>
      <c r="DT92" s="262"/>
      <c r="DU92" s="262"/>
      <c r="DV92" s="262"/>
      <c r="DW92" s="262"/>
      <c r="DX92" s="262"/>
      <c r="DY92" s="262"/>
      <c r="DZ92" s="262"/>
      <c r="EA92" s="262"/>
      <c r="EB92" s="262"/>
    </row>
    <row r="93" spans="1:132" s="263" customFormat="1" ht="51" customHeight="1">
      <c r="A93" s="238"/>
      <c r="B93" s="155"/>
      <c r="C93" s="155"/>
      <c r="D93" s="155"/>
      <c r="E93" s="238"/>
      <c r="F93" s="238"/>
      <c r="G93" s="238"/>
      <c r="H93" s="238"/>
      <c r="I93" s="238"/>
      <c r="J93" s="155"/>
      <c r="K93" s="155"/>
      <c r="L93" s="155"/>
      <c r="M93" s="248"/>
      <c r="N93" s="248"/>
      <c r="O93" s="248"/>
      <c r="P93" s="248"/>
      <c r="Q93" s="248"/>
      <c r="R93" s="155"/>
      <c r="S93" s="155"/>
      <c r="T93" s="155"/>
      <c r="U93" s="238"/>
      <c r="V93" s="238"/>
      <c r="W93" s="238"/>
      <c r="X93" s="238"/>
      <c r="Y93" s="238"/>
      <c r="Z93" s="239"/>
      <c r="AA93" s="239"/>
      <c r="AB93" s="239"/>
      <c r="AC93" s="238"/>
      <c r="AD93" s="238"/>
      <c r="AE93" s="238"/>
      <c r="AF93" s="238"/>
      <c r="AG93" s="238"/>
      <c r="AH93" s="238"/>
      <c r="AI93" s="238"/>
      <c r="AJ93" s="239"/>
      <c r="AK93" s="238"/>
      <c r="AL93" s="238"/>
      <c r="AM93" s="238"/>
      <c r="AN93" s="238"/>
      <c r="AO93" s="238"/>
      <c r="AP93" s="238"/>
      <c r="AQ93" s="238"/>
      <c r="AR93" s="238"/>
      <c r="AS93" s="238"/>
      <c r="AT93" s="238"/>
      <c r="AU93" s="238"/>
      <c r="AV93" s="238"/>
      <c r="AW93" s="238"/>
      <c r="AX93" s="238"/>
      <c r="AY93" s="238"/>
      <c r="AZ93" s="238"/>
      <c r="BA93" s="238"/>
      <c r="BB93" s="238"/>
      <c r="BC93" s="238"/>
      <c r="BD93" s="238"/>
      <c r="BE93" s="238"/>
      <c r="BF93" s="1121"/>
      <c r="BG93" s="250" t="s">
        <v>851</v>
      </c>
      <c r="BH93" s="255">
        <v>0.5</v>
      </c>
      <c r="BI93" s="262"/>
      <c r="BJ93" s="262"/>
      <c r="BK93" s="262"/>
      <c r="BL93" s="262"/>
      <c r="BM93" s="262"/>
      <c r="BN93" s="262"/>
      <c r="BO93" s="262"/>
      <c r="BP93" s="262"/>
      <c r="BQ93" s="262"/>
      <c r="BR93" s="262"/>
      <c r="BS93" s="262"/>
      <c r="BT93" s="262"/>
      <c r="BU93" s="262"/>
      <c r="BV93" s="262"/>
      <c r="BW93" s="262"/>
      <c r="BX93" s="262"/>
      <c r="BY93" s="262"/>
      <c r="BZ93" s="262"/>
      <c r="CA93" s="262"/>
      <c r="CB93" s="262"/>
      <c r="CC93" s="262"/>
      <c r="CD93" s="262"/>
      <c r="CE93" s="262"/>
      <c r="CF93" s="262"/>
      <c r="CG93" s="262"/>
      <c r="CH93" s="262"/>
      <c r="CI93" s="262"/>
      <c r="CJ93" s="262"/>
      <c r="CK93" s="262"/>
      <c r="CL93" s="262"/>
      <c r="CM93" s="262"/>
      <c r="CN93" s="262"/>
      <c r="CO93" s="262"/>
      <c r="CP93" s="262"/>
      <c r="CQ93" s="262"/>
      <c r="CR93" s="262"/>
      <c r="CS93" s="262"/>
      <c r="CT93" s="262"/>
      <c r="CU93" s="262"/>
      <c r="CV93" s="262"/>
      <c r="CW93" s="262"/>
      <c r="CX93" s="262"/>
      <c r="CY93" s="262"/>
      <c r="CZ93" s="262"/>
      <c r="DA93" s="262"/>
      <c r="DB93" s="262"/>
      <c r="DC93" s="262"/>
      <c r="DD93" s="262"/>
      <c r="DE93" s="262"/>
      <c r="DF93" s="262"/>
      <c r="DG93" s="262"/>
      <c r="DH93" s="262"/>
      <c r="DI93" s="262"/>
      <c r="DJ93" s="262"/>
      <c r="DK93" s="262"/>
      <c r="DL93" s="262"/>
      <c r="DM93" s="262"/>
      <c r="DN93" s="262"/>
      <c r="DO93" s="262"/>
      <c r="DP93" s="262"/>
      <c r="DQ93" s="262"/>
      <c r="DR93" s="262"/>
      <c r="DS93" s="262"/>
      <c r="DT93" s="262"/>
      <c r="DU93" s="262"/>
      <c r="DV93" s="262"/>
      <c r="DW93" s="262"/>
      <c r="DX93" s="262"/>
      <c r="DY93" s="262"/>
      <c r="DZ93" s="262"/>
      <c r="EA93" s="262"/>
      <c r="EB93" s="262"/>
    </row>
    <row r="94" spans="1:132" s="263" customFormat="1" ht="51" customHeight="1" thickBot="1">
      <c r="A94" s="238"/>
      <c r="B94" s="1127" t="str">
        <f>$B$74</f>
        <v>Cultura organizacional</v>
      </c>
      <c r="C94" s="1127"/>
      <c r="D94" s="1127"/>
      <c r="E94" s="238"/>
      <c r="F94" s="238"/>
      <c r="G94" s="238"/>
      <c r="H94" s="238"/>
      <c r="I94" s="238"/>
      <c r="J94" s="155"/>
      <c r="K94" s="155"/>
      <c r="L94" s="155"/>
      <c r="M94" s="248"/>
      <c r="N94" s="248"/>
      <c r="O94" s="248"/>
      <c r="P94" s="248"/>
      <c r="Q94" s="248"/>
      <c r="R94" s="155"/>
      <c r="S94" s="155"/>
      <c r="T94" s="155"/>
      <c r="U94" s="238"/>
      <c r="V94" s="238"/>
      <c r="W94" s="238"/>
      <c r="X94" s="238"/>
      <c r="Y94" s="238"/>
      <c r="Z94" s="1123" t="str">
        <f>'4.0 Género e inclusión'!B40</f>
        <v>Protocolos de actuación</v>
      </c>
      <c r="AA94" s="1123"/>
      <c r="AB94" s="1123"/>
      <c r="AC94" s="238"/>
      <c r="AD94" s="238"/>
      <c r="AE94" s="238"/>
      <c r="AF94" s="238"/>
      <c r="AG94" s="238"/>
      <c r="AH94" s="1123" t="str">
        <f>$AH$84</f>
        <v>Reclutamiento</v>
      </c>
      <c r="AI94" s="1123"/>
      <c r="AJ94" s="1123"/>
      <c r="AK94" s="238"/>
      <c r="AL94" s="238"/>
      <c r="AM94" s="238"/>
      <c r="AN94" s="238"/>
      <c r="AO94" s="238"/>
      <c r="AP94" s="1116" t="str">
        <f>$AP$74</f>
        <v>Aplicación de aprendizajes</v>
      </c>
      <c r="AQ94" s="1116"/>
      <c r="AR94" s="1116"/>
      <c r="AS94" s="238"/>
      <c r="AT94" s="238"/>
      <c r="AU94" s="238"/>
      <c r="AV94" s="238"/>
      <c r="AW94" s="238"/>
      <c r="AX94" s="1116" t="str">
        <f>$AX$54</f>
        <v>Gestión de información</v>
      </c>
      <c r="AY94" s="1116"/>
      <c r="AZ94" s="1116"/>
      <c r="BA94" s="238"/>
      <c r="BB94" s="238"/>
      <c r="BC94" s="238"/>
      <c r="BD94" s="238"/>
      <c r="BE94" s="238"/>
      <c r="BF94" s="1121"/>
      <c r="BG94" s="250" t="s">
        <v>852</v>
      </c>
      <c r="BH94" s="257">
        <v>0.75</v>
      </c>
      <c r="BI94" s="262"/>
      <c r="BJ94" s="262"/>
      <c r="BK94" s="262"/>
      <c r="BL94" s="262"/>
      <c r="BM94" s="262"/>
      <c r="BN94" s="262"/>
      <c r="BO94" s="262"/>
      <c r="BP94" s="262"/>
      <c r="BQ94" s="262"/>
      <c r="BR94" s="262"/>
      <c r="BS94" s="262"/>
      <c r="BT94" s="262"/>
      <c r="BU94" s="262"/>
      <c r="BV94" s="262"/>
      <c r="BW94" s="262"/>
      <c r="BX94" s="262"/>
      <c r="BY94" s="262"/>
      <c r="BZ94" s="262"/>
      <c r="CA94" s="262"/>
      <c r="CB94" s="262"/>
      <c r="CC94" s="262"/>
      <c r="CD94" s="262"/>
      <c r="CE94" s="262"/>
      <c r="CF94" s="262"/>
      <c r="CG94" s="262"/>
      <c r="CH94" s="262"/>
      <c r="CI94" s="262"/>
      <c r="CJ94" s="262"/>
      <c r="CK94" s="262"/>
      <c r="CL94" s="262"/>
      <c r="CM94" s="262"/>
      <c r="CN94" s="262"/>
      <c r="CO94" s="262"/>
      <c r="CP94" s="262"/>
      <c r="CQ94" s="262"/>
      <c r="CR94" s="262"/>
      <c r="CS94" s="262"/>
      <c r="CT94" s="262"/>
      <c r="CU94" s="262"/>
      <c r="CV94" s="262"/>
      <c r="CW94" s="262"/>
      <c r="CX94" s="262"/>
      <c r="CY94" s="262"/>
      <c r="CZ94" s="262"/>
      <c r="DA94" s="262"/>
      <c r="DB94" s="262"/>
      <c r="DC94" s="262"/>
      <c r="DD94" s="262"/>
      <c r="DE94" s="262"/>
      <c r="DF94" s="262"/>
      <c r="DG94" s="262"/>
      <c r="DH94" s="262"/>
      <c r="DI94" s="262"/>
      <c r="DJ94" s="262"/>
      <c r="DK94" s="262"/>
      <c r="DL94" s="262"/>
      <c r="DM94" s="262"/>
      <c r="DN94" s="262"/>
      <c r="DO94" s="262"/>
      <c r="DP94" s="262"/>
      <c r="DQ94" s="262"/>
      <c r="DR94" s="262"/>
      <c r="DS94" s="262"/>
      <c r="DT94" s="262"/>
      <c r="DU94" s="262"/>
      <c r="DV94" s="262"/>
      <c r="DW94" s="262"/>
      <c r="DX94" s="262"/>
      <c r="DY94" s="262"/>
      <c r="DZ94" s="262"/>
      <c r="EA94" s="262"/>
      <c r="EB94" s="262"/>
    </row>
    <row r="95" spans="1:132" s="263" customFormat="1" ht="51" customHeight="1" thickBot="1">
      <c r="A95" s="238"/>
      <c r="B95" s="1120" t="str">
        <f>'1.0 Planeación'!B34</f>
        <v>¿Se promueve la conservación de los recursos materiales de la organización?</v>
      </c>
      <c r="C95" s="247" t="s">
        <v>228</v>
      </c>
      <c r="D95" s="246">
        <v>0</v>
      </c>
      <c r="E95" s="238"/>
      <c r="F95" s="238"/>
      <c r="G95" s="238"/>
      <c r="H95" s="238"/>
      <c r="I95" s="238"/>
      <c r="J95" s="1127" t="str">
        <f>'2.0 Gestión programas'!B48</f>
        <v>Procuración y diversificación de fondos</v>
      </c>
      <c r="K95" s="1127"/>
      <c r="L95" s="1127"/>
      <c r="M95" s="256"/>
      <c r="N95" s="256"/>
      <c r="O95" s="256"/>
      <c r="P95" s="256"/>
      <c r="Q95" s="256"/>
      <c r="R95" s="1127" t="str">
        <f>'3.0 Procesos'!B40</f>
        <v>Indicadores</v>
      </c>
      <c r="S95" s="1127"/>
      <c r="T95" s="1127"/>
      <c r="U95" s="238"/>
      <c r="V95" s="238"/>
      <c r="W95" s="238"/>
      <c r="X95" s="238"/>
      <c r="Y95" s="238"/>
      <c r="Z95" s="1120" t="str">
        <f>'4.0 Género e inclusión'!B43</f>
        <v>¿Existe un protocolo de actuación para prevenir y actuar ante el acoso y el hostigamiento sexual?</v>
      </c>
      <c r="AA95" s="247" t="s">
        <v>228</v>
      </c>
      <c r="AB95" s="246">
        <v>0</v>
      </c>
      <c r="AC95" s="238"/>
      <c r="AD95" s="238"/>
      <c r="AE95" s="238"/>
      <c r="AF95" s="238"/>
      <c r="AG95" s="238"/>
      <c r="AH95" s="1120" t="str">
        <f>'5.0 Capital Humano'!B43</f>
        <v>¿Se cuenta con una política de reclutamiento y selección de personal desde una perspectiva de género?</v>
      </c>
      <c r="AI95" s="247" t="s">
        <v>228</v>
      </c>
      <c r="AJ95" s="246">
        <v>0</v>
      </c>
      <c r="AK95" s="238"/>
      <c r="AL95" s="238"/>
      <c r="AM95" s="238"/>
      <c r="AN95" s="238"/>
      <c r="AO95" s="238"/>
      <c r="AP95" s="1120" t="str">
        <f>'6.0 Monitoreo y evaluación'!B33</f>
        <v>¿Se generan publicaciones o informes institucionales con los hallazgos de las evaluaciones?</v>
      </c>
      <c r="AQ95" s="245" t="s">
        <v>228</v>
      </c>
      <c r="AR95" s="246">
        <v>0</v>
      </c>
      <c r="AS95" s="238"/>
      <c r="AT95" s="238"/>
      <c r="AU95" s="238"/>
      <c r="AV95" s="238"/>
      <c r="AW95" s="238"/>
      <c r="AX95" s="1120" t="str">
        <f>'7.0 Gestión recursos'!B33</f>
        <v>¿Se realizan actividades para la reproducción del conocimiento como foros de debate?</v>
      </c>
      <c r="AY95" s="247" t="s">
        <v>228</v>
      </c>
      <c r="AZ95" s="246">
        <v>0</v>
      </c>
      <c r="BA95" s="238"/>
      <c r="BB95" s="238"/>
      <c r="BC95" s="238"/>
      <c r="BD95" s="238"/>
      <c r="BE95" s="155"/>
      <c r="BF95" s="1122"/>
      <c r="BG95" s="261" t="s">
        <v>853</v>
      </c>
      <c r="BH95" s="259">
        <v>1</v>
      </c>
      <c r="BI95" s="262"/>
      <c r="BJ95" s="262"/>
      <c r="BK95" s="262"/>
      <c r="BL95" s="262"/>
      <c r="BM95" s="262"/>
      <c r="BN95" s="262"/>
      <c r="BO95" s="262"/>
      <c r="BP95" s="262"/>
      <c r="BQ95" s="262"/>
      <c r="BR95" s="262"/>
      <c r="BS95" s="262"/>
      <c r="BT95" s="262"/>
      <c r="BU95" s="262"/>
      <c r="BV95" s="262"/>
      <c r="BW95" s="262"/>
      <c r="BX95" s="262"/>
      <c r="BY95" s="262"/>
      <c r="BZ95" s="262"/>
      <c r="CA95" s="262"/>
      <c r="CB95" s="262"/>
      <c r="CC95" s="262"/>
      <c r="CD95" s="262"/>
      <c r="CE95" s="262"/>
      <c r="CF95" s="262"/>
      <c r="CG95" s="262"/>
      <c r="CH95" s="262"/>
      <c r="CI95" s="262"/>
      <c r="CJ95" s="262"/>
      <c r="CK95" s="262"/>
      <c r="CL95" s="262"/>
      <c r="CM95" s="262"/>
      <c r="CN95" s="262"/>
      <c r="CO95" s="262"/>
      <c r="CP95" s="262"/>
      <c r="CQ95" s="262"/>
      <c r="CR95" s="262"/>
      <c r="CS95" s="262"/>
      <c r="CT95" s="262"/>
      <c r="CU95" s="262"/>
      <c r="CV95" s="262"/>
      <c r="CW95" s="262"/>
      <c r="CX95" s="262"/>
      <c r="CY95" s="262"/>
      <c r="CZ95" s="262"/>
      <c r="DA95" s="262"/>
      <c r="DB95" s="262"/>
      <c r="DC95" s="262"/>
      <c r="DD95" s="262"/>
      <c r="DE95" s="262"/>
      <c r="DF95" s="262"/>
      <c r="DG95" s="262"/>
      <c r="DH95" s="262"/>
      <c r="DI95" s="262"/>
      <c r="DJ95" s="262"/>
      <c r="DK95" s="262"/>
      <c r="DL95" s="262"/>
      <c r="DM95" s="262"/>
      <c r="DN95" s="262"/>
      <c r="DO95" s="262"/>
      <c r="DP95" s="262"/>
      <c r="DQ95" s="262"/>
      <c r="DR95" s="262"/>
      <c r="DS95" s="262"/>
      <c r="DT95" s="262"/>
      <c r="DU95" s="262"/>
      <c r="DV95" s="262"/>
      <c r="DW95" s="262"/>
      <c r="DX95" s="262"/>
      <c r="DY95" s="262"/>
      <c r="DZ95" s="262"/>
      <c r="EA95" s="262"/>
      <c r="EB95" s="262"/>
    </row>
    <row r="96" spans="1:132" s="263" customFormat="1" ht="51" customHeight="1">
      <c r="A96" s="238"/>
      <c r="B96" s="1121"/>
      <c r="C96" s="254" t="s">
        <v>854</v>
      </c>
      <c r="D96" s="253">
        <v>0.25</v>
      </c>
      <c r="E96" s="238"/>
      <c r="F96" s="238"/>
      <c r="G96" s="238"/>
      <c r="H96" s="238"/>
      <c r="I96" s="238"/>
      <c r="J96" s="1120" t="str">
        <f>'2.0 Gestión programas'!B51</f>
        <v>¿Existe un plan de procuración de fondos que se evalúe y actualice periódicamente?</v>
      </c>
      <c r="K96" s="247" t="s">
        <v>223</v>
      </c>
      <c r="L96" s="246">
        <v>0</v>
      </c>
      <c r="M96" s="248"/>
      <c r="N96" s="248"/>
      <c r="O96" s="248"/>
      <c r="P96" s="248"/>
      <c r="Q96" s="248"/>
      <c r="R96" s="1120" t="str">
        <f>'3.0 Procesos'!B43</f>
        <v>¿Se cuenta con indicadores para medir el desempeño institucional y por áreas? (incluye metas o valor deseado, criterios de incumplimiento y la periodicidad)</v>
      </c>
      <c r="S96" s="247" t="s">
        <v>341</v>
      </c>
      <c r="T96" s="246">
        <v>0</v>
      </c>
      <c r="U96" s="238"/>
      <c r="V96" s="238"/>
      <c r="W96" s="238"/>
      <c r="X96" s="238"/>
      <c r="Y96" s="238"/>
      <c r="Z96" s="1121"/>
      <c r="AA96" s="254" t="s">
        <v>630</v>
      </c>
      <c r="AB96" s="253">
        <v>0.25</v>
      </c>
      <c r="AC96" s="238"/>
      <c r="AD96" s="238"/>
      <c r="AE96" s="238"/>
      <c r="AF96" s="238"/>
      <c r="AG96" s="238"/>
      <c r="AH96" s="1121"/>
      <c r="AI96" s="254" t="s">
        <v>631</v>
      </c>
      <c r="AJ96" s="253">
        <v>0.25</v>
      </c>
      <c r="AK96" s="238"/>
      <c r="AL96" s="238"/>
      <c r="AM96" s="238"/>
      <c r="AN96" s="238"/>
      <c r="AO96" s="238"/>
      <c r="AP96" s="1121"/>
      <c r="AQ96" s="252" t="s">
        <v>855</v>
      </c>
      <c r="AR96" s="253">
        <v>0.25</v>
      </c>
      <c r="AS96" s="238"/>
      <c r="AT96" s="238"/>
      <c r="AU96" s="238"/>
      <c r="AV96" s="238"/>
      <c r="AW96" s="238"/>
      <c r="AX96" s="1121"/>
      <c r="AY96" s="254" t="s">
        <v>856</v>
      </c>
      <c r="AZ96" s="253">
        <v>0.25</v>
      </c>
      <c r="BA96" s="238"/>
      <c r="BB96" s="238"/>
      <c r="BC96" s="238"/>
      <c r="BD96" s="238"/>
      <c r="BE96" s="238"/>
      <c r="BF96" s="238"/>
      <c r="BG96" s="238"/>
      <c r="BH96" s="238"/>
      <c r="BI96" s="262"/>
      <c r="BJ96" s="262"/>
      <c r="BK96" s="262"/>
      <c r="BL96" s="262"/>
      <c r="BM96" s="262"/>
      <c r="BN96" s="262"/>
      <c r="BO96" s="262"/>
      <c r="BP96" s="262"/>
      <c r="BQ96" s="262"/>
      <c r="BR96" s="262"/>
      <c r="BS96" s="262"/>
      <c r="BT96" s="262"/>
      <c r="BU96" s="262"/>
      <c r="BV96" s="262"/>
      <c r="BW96" s="262"/>
      <c r="BX96" s="262"/>
      <c r="BY96" s="262"/>
      <c r="BZ96" s="262"/>
      <c r="CA96" s="262"/>
      <c r="CB96" s="262"/>
      <c r="CC96" s="262"/>
      <c r="CD96" s="262"/>
      <c r="CE96" s="262"/>
      <c r="CF96" s="262"/>
      <c r="CG96" s="262"/>
      <c r="CH96" s="262"/>
      <c r="CI96" s="262"/>
      <c r="CJ96" s="262"/>
      <c r="CK96" s="262"/>
      <c r="CL96" s="262"/>
      <c r="CM96" s="262"/>
      <c r="CN96" s="262"/>
      <c r="CO96" s="262"/>
      <c r="CP96" s="262"/>
      <c r="CQ96" s="262"/>
      <c r="CR96" s="262"/>
      <c r="CS96" s="262"/>
      <c r="CT96" s="262"/>
      <c r="CU96" s="262"/>
      <c r="CV96" s="262"/>
      <c r="CW96" s="262"/>
      <c r="CX96" s="262"/>
      <c r="CY96" s="262"/>
      <c r="CZ96" s="262"/>
      <c r="DA96" s="262"/>
      <c r="DB96" s="262"/>
      <c r="DC96" s="262"/>
      <c r="DD96" s="262"/>
      <c r="DE96" s="262"/>
      <c r="DF96" s="262"/>
      <c r="DG96" s="262"/>
      <c r="DH96" s="262"/>
      <c r="DI96" s="262"/>
      <c r="DJ96" s="262"/>
      <c r="DK96" s="262"/>
      <c r="DL96" s="262"/>
      <c r="DM96" s="262"/>
      <c r="DN96" s="262"/>
      <c r="DO96" s="262"/>
      <c r="DP96" s="262"/>
      <c r="DQ96" s="262"/>
      <c r="DR96" s="262"/>
      <c r="DS96" s="262"/>
      <c r="DT96" s="262"/>
      <c r="DU96" s="262"/>
      <c r="DV96" s="262"/>
      <c r="DW96" s="262"/>
      <c r="DX96" s="262"/>
      <c r="DY96" s="262"/>
      <c r="DZ96" s="262"/>
      <c r="EA96" s="262"/>
      <c r="EB96" s="262"/>
    </row>
    <row r="97" spans="1:132" s="263" customFormat="1" ht="51" customHeight="1">
      <c r="A97" s="238"/>
      <c r="B97" s="1121"/>
      <c r="C97" s="254" t="s">
        <v>857</v>
      </c>
      <c r="D97" s="255">
        <v>0.5</v>
      </c>
      <c r="E97" s="238"/>
      <c r="F97" s="238"/>
      <c r="G97" s="238"/>
      <c r="H97" s="238"/>
      <c r="I97" s="238"/>
      <c r="J97" s="1121"/>
      <c r="K97" s="254" t="s">
        <v>858</v>
      </c>
      <c r="L97" s="253">
        <v>0.25</v>
      </c>
      <c r="M97" s="248"/>
      <c r="N97" s="248"/>
      <c r="O97" s="248"/>
      <c r="P97" s="248"/>
      <c r="Q97" s="248"/>
      <c r="R97" s="1121"/>
      <c r="S97" s="254" t="s">
        <v>859</v>
      </c>
      <c r="T97" s="253">
        <v>0.25</v>
      </c>
      <c r="U97" s="238"/>
      <c r="V97" s="238"/>
      <c r="W97" s="238"/>
      <c r="X97" s="238"/>
      <c r="Y97" s="238"/>
      <c r="Z97" s="1121"/>
      <c r="AA97" s="254" t="s">
        <v>718</v>
      </c>
      <c r="AB97" s="255">
        <v>0.5</v>
      </c>
      <c r="AC97" s="238"/>
      <c r="AD97" s="238"/>
      <c r="AE97" s="238"/>
      <c r="AF97" s="238"/>
      <c r="AG97" s="238"/>
      <c r="AH97" s="1121"/>
      <c r="AI97" s="254" t="s">
        <v>640</v>
      </c>
      <c r="AJ97" s="255">
        <v>0.5</v>
      </c>
      <c r="AK97" s="238"/>
      <c r="AL97" s="238"/>
      <c r="AM97" s="238"/>
      <c r="AN97" s="238"/>
      <c r="AO97" s="238"/>
      <c r="AP97" s="1121"/>
      <c r="AQ97" s="252" t="s">
        <v>860</v>
      </c>
      <c r="AR97" s="255">
        <v>0.5</v>
      </c>
      <c r="AS97" s="238"/>
      <c r="AT97" s="238"/>
      <c r="AU97" s="238"/>
      <c r="AV97" s="238"/>
      <c r="AW97" s="238"/>
      <c r="AX97" s="1121"/>
      <c r="AY97" s="254" t="s">
        <v>861</v>
      </c>
      <c r="AZ97" s="255">
        <v>0.5</v>
      </c>
      <c r="BA97" s="238"/>
      <c r="BB97" s="238"/>
      <c r="BC97" s="238"/>
      <c r="BD97" s="238"/>
      <c r="BE97" s="238"/>
      <c r="BF97" s="238"/>
      <c r="BG97" s="238"/>
      <c r="BH97" s="238"/>
      <c r="BI97" s="262"/>
      <c r="BJ97" s="262"/>
      <c r="BK97" s="262"/>
      <c r="BL97" s="262"/>
      <c r="BM97" s="262"/>
      <c r="BN97" s="262"/>
      <c r="BO97" s="262"/>
      <c r="BP97" s="262"/>
      <c r="BQ97" s="262"/>
      <c r="BR97" s="262"/>
      <c r="BS97" s="262"/>
      <c r="BT97" s="262"/>
      <c r="BU97" s="262"/>
      <c r="BV97" s="262"/>
      <c r="BW97" s="262"/>
      <c r="BX97" s="262"/>
      <c r="BY97" s="262"/>
      <c r="BZ97" s="262"/>
      <c r="CA97" s="262"/>
      <c r="CB97" s="262"/>
      <c r="CC97" s="262"/>
      <c r="CD97" s="262"/>
      <c r="CE97" s="262"/>
      <c r="CF97" s="262"/>
      <c r="CG97" s="262"/>
      <c r="CH97" s="262"/>
      <c r="CI97" s="262"/>
      <c r="CJ97" s="262"/>
      <c r="CK97" s="262"/>
      <c r="CL97" s="262"/>
      <c r="CM97" s="262"/>
      <c r="CN97" s="262"/>
      <c r="CO97" s="262"/>
      <c r="CP97" s="262"/>
      <c r="CQ97" s="262"/>
      <c r="CR97" s="262"/>
      <c r="CS97" s="262"/>
      <c r="CT97" s="262"/>
      <c r="CU97" s="262"/>
      <c r="CV97" s="262"/>
      <c r="CW97" s="262"/>
      <c r="CX97" s="262"/>
      <c r="CY97" s="262"/>
      <c r="CZ97" s="262"/>
      <c r="DA97" s="262"/>
      <c r="DB97" s="262"/>
      <c r="DC97" s="262"/>
      <c r="DD97" s="262"/>
      <c r="DE97" s="262"/>
      <c r="DF97" s="262"/>
      <c r="DG97" s="262"/>
      <c r="DH97" s="262"/>
      <c r="DI97" s="262"/>
      <c r="DJ97" s="262"/>
      <c r="DK97" s="262"/>
      <c r="DL97" s="262"/>
      <c r="DM97" s="262"/>
      <c r="DN97" s="262"/>
      <c r="DO97" s="262"/>
      <c r="DP97" s="262"/>
      <c r="DQ97" s="262"/>
      <c r="DR97" s="262"/>
      <c r="DS97" s="262"/>
      <c r="DT97" s="262"/>
      <c r="DU97" s="262"/>
      <c r="DV97" s="262"/>
      <c r="DW97" s="262"/>
      <c r="DX97" s="262"/>
      <c r="DY97" s="262"/>
      <c r="DZ97" s="262"/>
      <c r="EA97" s="262"/>
      <c r="EB97" s="262"/>
    </row>
    <row r="98" spans="1:132" s="263" customFormat="1" ht="51" customHeight="1">
      <c r="A98" s="238"/>
      <c r="B98" s="1121"/>
      <c r="C98" s="254" t="s">
        <v>862</v>
      </c>
      <c r="D98" s="257">
        <v>0.75</v>
      </c>
      <c r="E98" s="238"/>
      <c r="F98" s="238"/>
      <c r="G98" s="238"/>
      <c r="H98" s="238"/>
      <c r="I98" s="238"/>
      <c r="J98" s="1121"/>
      <c r="K98" s="254" t="s">
        <v>1441</v>
      </c>
      <c r="L98" s="255">
        <v>0.5</v>
      </c>
      <c r="M98" s="248"/>
      <c r="N98" s="248"/>
      <c r="O98" s="248"/>
      <c r="P98" s="248"/>
      <c r="Q98" s="248"/>
      <c r="R98" s="1121"/>
      <c r="S98" s="254" t="s">
        <v>863</v>
      </c>
      <c r="T98" s="255">
        <v>0.5</v>
      </c>
      <c r="U98" s="238"/>
      <c r="V98" s="238"/>
      <c r="W98" s="238"/>
      <c r="X98" s="238"/>
      <c r="Y98" s="155"/>
      <c r="Z98" s="1121"/>
      <c r="AA98" s="254" t="s">
        <v>648</v>
      </c>
      <c r="AB98" s="257">
        <v>0.75</v>
      </c>
      <c r="AC98" s="238"/>
      <c r="AD98" s="238"/>
      <c r="AE98" s="238"/>
      <c r="AF98" s="238"/>
      <c r="AG98" s="155"/>
      <c r="AH98" s="1121"/>
      <c r="AI98" s="254" t="s">
        <v>649</v>
      </c>
      <c r="AJ98" s="257">
        <v>0.75</v>
      </c>
      <c r="AK98" s="238"/>
      <c r="AL98" s="238"/>
      <c r="AM98" s="238"/>
      <c r="AN98" s="238"/>
      <c r="AO98" s="155"/>
      <c r="AP98" s="1121"/>
      <c r="AQ98" s="252" t="s">
        <v>864</v>
      </c>
      <c r="AR98" s="257">
        <v>0.75</v>
      </c>
      <c r="AS98" s="238"/>
      <c r="AT98" s="238"/>
      <c r="AU98" s="238"/>
      <c r="AV98" s="238"/>
      <c r="AW98" s="238"/>
      <c r="AX98" s="1121"/>
      <c r="AY98" s="254" t="s">
        <v>865</v>
      </c>
      <c r="AZ98" s="257">
        <v>0.75</v>
      </c>
      <c r="BA98" s="238"/>
      <c r="BB98" s="238"/>
      <c r="BC98" s="238"/>
      <c r="BD98" s="238"/>
      <c r="BE98" s="238"/>
      <c r="BF98" s="238"/>
      <c r="BG98" s="238"/>
      <c r="BH98" s="238"/>
      <c r="BI98" s="262"/>
      <c r="BJ98" s="262"/>
      <c r="BK98" s="262"/>
      <c r="BL98" s="262"/>
      <c r="BM98" s="262"/>
      <c r="BN98" s="262"/>
      <c r="BO98" s="262"/>
      <c r="BP98" s="262"/>
      <c r="BQ98" s="262"/>
      <c r="BR98" s="262"/>
      <c r="BS98" s="262"/>
      <c r="BT98" s="262"/>
      <c r="BU98" s="262"/>
      <c r="BV98" s="262"/>
      <c r="BW98" s="262"/>
      <c r="BX98" s="262"/>
      <c r="BY98" s="262"/>
      <c r="BZ98" s="262"/>
      <c r="CA98" s="262"/>
      <c r="CB98" s="262"/>
      <c r="CC98" s="262"/>
      <c r="CD98" s="262"/>
      <c r="CE98" s="262"/>
      <c r="CF98" s="262"/>
      <c r="CG98" s="262"/>
      <c r="CH98" s="262"/>
      <c r="CI98" s="262"/>
      <c r="CJ98" s="262"/>
      <c r="CK98" s="262"/>
      <c r="CL98" s="262"/>
      <c r="CM98" s="262"/>
      <c r="CN98" s="262"/>
      <c r="CO98" s="262"/>
      <c r="CP98" s="262"/>
      <c r="CQ98" s="262"/>
      <c r="CR98" s="262"/>
      <c r="CS98" s="262"/>
      <c r="CT98" s="262"/>
      <c r="CU98" s="262"/>
      <c r="CV98" s="262"/>
      <c r="CW98" s="262"/>
      <c r="CX98" s="262"/>
      <c r="CY98" s="262"/>
      <c r="CZ98" s="262"/>
      <c r="DA98" s="262"/>
      <c r="DB98" s="262"/>
      <c r="DC98" s="262"/>
      <c r="DD98" s="262"/>
      <c r="DE98" s="262"/>
      <c r="DF98" s="262"/>
      <c r="DG98" s="262"/>
      <c r="DH98" s="262"/>
      <c r="DI98" s="262"/>
      <c r="DJ98" s="262"/>
      <c r="DK98" s="262"/>
      <c r="DL98" s="262"/>
      <c r="DM98" s="262"/>
      <c r="DN98" s="262"/>
      <c r="DO98" s="262"/>
      <c r="DP98" s="262"/>
      <c r="DQ98" s="262"/>
      <c r="DR98" s="262"/>
      <c r="DS98" s="262"/>
      <c r="DT98" s="262"/>
      <c r="DU98" s="262"/>
      <c r="DV98" s="262"/>
      <c r="DW98" s="262"/>
      <c r="DX98" s="262"/>
      <c r="DY98" s="262"/>
      <c r="DZ98" s="262"/>
      <c r="EA98" s="262"/>
      <c r="EB98" s="262"/>
    </row>
    <row r="99" spans="1:132" s="263" customFormat="1" ht="51" customHeight="1" thickBot="1">
      <c r="A99" s="238"/>
      <c r="B99" s="1122"/>
      <c r="C99" s="260" t="s">
        <v>866</v>
      </c>
      <c r="D99" s="259">
        <v>1</v>
      </c>
      <c r="E99" s="238"/>
      <c r="F99" s="238"/>
      <c r="G99" s="238"/>
      <c r="H99" s="238"/>
      <c r="I99" s="155"/>
      <c r="J99" s="1121"/>
      <c r="K99" s="254" t="s">
        <v>867</v>
      </c>
      <c r="L99" s="257">
        <v>0.75</v>
      </c>
      <c r="M99" s="248"/>
      <c r="N99" s="248"/>
      <c r="O99" s="248"/>
      <c r="P99" s="248"/>
      <c r="Q99" s="155"/>
      <c r="R99" s="1121"/>
      <c r="S99" s="254" t="s">
        <v>868</v>
      </c>
      <c r="T99" s="257">
        <v>0.75</v>
      </c>
      <c r="U99" s="238"/>
      <c r="V99" s="238"/>
      <c r="W99" s="238"/>
      <c r="X99" s="238"/>
      <c r="Y99" s="155"/>
      <c r="Z99" s="1122"/>
      <c r="AA99" s="260" t="s">
        <v>656</v>
      </c>
      <c r="AB99" s="259">
        <v>1</v>
      </c>
      <c r="AC99" s="238"/>
      <c r="AD99" s="238"/>
      <c r="AE99" s="238"/>
      <c r="AF99" s="238"/>
      <c r="AG99" s="155"/>
      <c r="AH99" s="1122"/>
      <c r="AI99" s="260" t="s">
        <v>657</v>
      </c>
      <c r="AJ99" s="259">
        <v>1</v>
      </c>
      <c r="AK99" s="238"/>
      <c r="AL99" s="238"/>
      <c r="AM99" s="238"/>
      <c r="AN99" s="238"/>
      <c r="AO99" s="155"/>
      <c r="AP99" s="1122"/>
      <c r="AQ99" s="258" t="s">
        <v>869</v>
      </c>
      <c r="AR99" s="259">
        <v>1</v>
      </c>
      <c r="AS99" s="238"/>
      <c r="AT99" s="238"/>
      <c r="AU99" s="238"/>
      <c r="AV99" s="238"/>
      <c r="AW99" s="155"/>
      <c r="AX99" s="1122"/>
      <c r="AY99" s="260" t="s">
        <v>870</v>
      </c>
      <c r="AZ99" s="259">
        <v>1</v>
      </c>
      <c r="BA99" s="238"/>
      <c r="BB99" s="238"/>
      <c r="BC99" s="238"/>
      <c r="BD99" s="238"/>
      <c r="BE99" s="238"/>
      <c r="BF99" s="238"/>
      <c r="BG99" s="238"/>
      <c r="BH99" s="238"/>
      <c r="BI99" s="262"/>
      <c r="BJ99" s="262"/>
      <c r="BK99" s="262"/>
      <c r="BL99" s="262"/>
      <c r="BM99" s="262"/>
      <c r="BN99" s="262"/>
      <c r="BO99" s="262"/>
      <c r="BP99" s="262"/>
      <c r="BQ99" s="262"/>
      <c r="BR99" s="262"/>
      <c r="BS99" s="262"/>
      <c r="BT99" s="262"/>
      <c r="BU99" s="262"/>
      <c r="BV99" s="262"/>
      <c r="BW99" s="262"/>
      <c r="BX99" s="262"/>
      <c r="BY99" s="262"/>
      <c r="BZ99" s="262"/>
      <c r="CA99" s="262"/>
      <c r="CB99" s="262"/>
      <c r="CC99" s="262"/>
      <c r="CD99" s="262"/>
      <c r="CE99" s="262"/>
      <c r="CF99" s="262"/>
      <c r="CG99" s="262"/>
      <c r="CH99" s="262"/>
      <c r="CI99" s="262"/>
      <c r="CJ99" s="262"/>
      <c r="CK99" s="262"/>
      <c r="CL99" s="262"/>
      <c r="CM99" s="262"/>
      <c r="CN99" s="262"/>
      <c r="CO99" s="262"/>
      <c r="CP99" s="262"/>
      <c r="CQ99" s="262"/>
      <c r="CR99" s="262"/>
      <c r="CS99" s="262"/>
      <c r="CT99" s="262"/>
      <c r="CU99" s="262"/>
      <c r="CV99" s="262"/>
      <c r="CW99" s="262"/>
      <c r="CX99" s="262"/>
      <c r="CY99" s="262"/>
      <c r="CZ99" s="262"/>
      <c r="DA99" s="262"/>
      <c r="DB99" s="262"/>
      <c r="DC99" s="262"/>
      <c r="DD99" s="262"/>
      <c r="DE99" s="262"/>
      <c r="DF99" s="262"/>
      <c r="DG99" s="262"/>
      <c r="DH99" s="262"/>
      <c r="DI99" s="262"/>
      <c r="DJ99" s="262"/>
      <c r="DK99" s="262"/>
      <c r="DL99" s="262"/>
      <c r="DM99" s="262"/>
      <c r="DN99" s="262"/>
      <c r="DO99" s="262"/>
      <c r="DP99" s="262"/>
      <c r="DQ99" s="262"/>
      <c r="DR99" s="262"/>
      <c r="DS99" s="262"/>
      <c r="DT99" s="262"/>
      <c r="DU99" s="262"/>
      <c r="DV99" s="262"/>
      <c r="DW99" s="262"/>
      <c r="DX99" s="262"/>
      <c r="DY99" s="262"/>
      <c r="DZ99" s="262"/>
      <c r="EA99" s="262"/>
      <c r="EB99" s="262"/>
    </row>
    <row r="100" spans="1:132" s="263" customFormat="1" ht="51" customHeight="1" thickBot="1">
      <c r="A100" s="238"/>
      <c r="B100" s="155"/>
      <c r="C100" s="155"/>
      <c r="D100" s="155"/>
      <c r="E100" s="238"/>
      <c r="F100" s="238"/>
      <c r="G100" s="238"/>
      <c r="H100" s="238"/>
      <c r="I100" s="155"/>
      <c r="J100" s="1122"/>
      <c r="K100" s="260" t="s">
        <v>871</v>
      </c>
      <c r="L100" s="259">
        <v>1</v>
      </c>
      <c r="M100" s="256"/>
      <c r="N100" s="256"/>
      <c r="O100" s="256"/>
      <c r="P100" s="256"/>
      <c r="Q100" s="155"/>
      <c r="R100" s="1122"/>
      <c r="S100" s="260" t="s">
        <v>872</v>
      </c>
      <c r="T100" s="259">
        <v>1</v>
      </c>
      <c r="U100" s="238"/>
      <c r="V100" s="238"/>
      <c r="W100" s="238"/>
      <c r="X100" s="238"/>
      <c r="Y100" s="238"/>
      <c r="Z100" s="239"/>
      <c r="AA100" s="239"/>
      <c r="AB100" s="239"/>
      <c r="AC100" s="238"/>
      <c r="AD100" s="238"/>
      <c r="AE100" s="238"/>
      <c r="AF100" s="238"/>
      <c r="AG100" s="238"/>
      <c r="AH100" s="238"/>
      <c r="AI100" s="238"/>
      <c r="AJ100" s="239"/>
      <c r="AK100" s="238"/>
      <c r="AL100" s="238"/>
      <c r="AM100" s="238"/>
      <c r="AN100" s="238"/>
      <c r="AO100" s="238"/>
      <c r="AP100" s="238"/>
      <c r="AQ100" s="238"/>
      <c r="AR100" s="238"/>
      <c r="AS100" s="238"/>
      <c r="AT100" s="238"/>
      <c r="AU100" s="238"/>
      <c r="AV100" s="238"/>
      <c r="AW100" s="238"/>
      <c r="AX100" s="238"/>
      <c r="AY100" s="238"/>
      <c r="AZ100" s="238"/>
      <c r="BA100" s="238"/>
      <c r="BB100" s="238"/>
      <c r="BC100" s="238"/>
      <c r="BD100" s="238"/>
      <c r="BE100" s="238"/>
      <c r="BF100" s="1116" t="str">
        <f>'8.0 Comunicación externa'!B41</f>
        <v>Medición</v>
      </c>
      <c r="BG100" s="1116"/>
      <c r="BH100" s="1116"/>
      <c r="BI100" s="262"/>
      <c r="BJ100" s="262"/>
      <c r="BK100" s="262"/>
      <c r="BL100" s="262"/>
      <c r="BM100" s="262"/>
      <c r="BN100" s="262"/>
      <c r="BO100" s="262"/>
      <c r="BP100" s="262"/>
      <c r="BQ100" s="262"/>
      <c r="BR100" s="262"/>
      <c r="BS100" s="262"/>
      <c r="BT100" s="262"/>
      <c r="BU100" s="262"/>
      <c r="BV100" s="262"/>
      <c r="BW100" s="262"/>
      <c r="BX100" s="262"/>
      <c r="BY100" s="262"/>
      <c r="BZ100" s="262"/>
      <c r="CA100" s="262"/>
      <c r="CB100" s="262"/>
      <c r="CC100" s="262"/>
      <c r="CD100" s="262"/>
      <c r="CE100" s="262"/>
      <c r="CF100" s="262"/>
      <c r="CG100" s="262"/>
      <c r="CH100" s="262"/>
      <c r="CI100" s="262"/>
      <c r="CJ100" s="262"/>
      <c r="CK100" s="262"/>
      <c r="CL100" s="262"/>
      <c r="CM100" s="262"/>
      <c r="CN100" s="262"/>
      <c r="CO100" s="262"/>
      <c r="CP100" s="262"/>
      <c r="CQ100" s="262"/>
      <c r="CR100" s="262"/>
      <c r="CS100" s="262"/>
      <c r="CT100" s="262"/>
      <c r="CU100" s="262"/>
      <c r="CV100" s="262"/>
      <c r="CW100" s="262"/>
      <c r="CX100" s="262"/>
      <c r="CY100" s="262"/>
      <c r="CZ100" s="262"/>
      <c r="DA100" s="262"/>
      <c r="DB100" s="262"/>
      <c r="DC100" s="262"/>
      <c r="DD100" s="262"/>
      <c r="DE100" s="262"/>
      <c r="DF100" s="262"/>
      <c r="DG100" s="262"/>
      <c r="DH100" s="262"/>
      <c r="DI100" s="262"/>
      <c r="DJ100" s="262"/>
      <c r="DK100" s="262"/>
      <c r="DL100" s="262"/>
      <c r="DM100" s="262"/>
      <c r="DN100" s="262"/>
      <c r="DO100" s="262"/>
      <c r="DP100" s="262"/>
      <c r="DQ100" s="262"/>
      <c r="DR100" s="262"/>
      <c r="DS100" s="262"/>
      <c r="DT100" s="262"/>
      <c r="DU100" s="262"/>
      <c r="DV100" s="262"/>
      <c r="DW100" s="262"/>
      <c r="DX100" s="262"/>
      <c r="DY100" s="262"/>
      <c r="DZ100" s="262"/>
      <c r="EA100" s="262"/>
      <c r="EB100" s="262"/>
    </row>
    <row r="101" spans="1:132" s="263" customFormat="1" ht="51" customHeight="1">
      <c r="A101" s="238"/>
      <c r="B101" s="155"/>
      <c r="C101" s="155"/>
      <c r="D101" s="155"/>
      <c r="E101" s="238"/>
      <c r="F101" s="238"/>
      <c r="G101" s="238"/>
      <c r="H101" s="238"/>
      <c r="I101" s="238"/>
      <c r="J101" s="155"/>
      <c r="K101" s="155"/>
      <c r="L101" s="155"/>
      <c r="M101" s="248"/>
      <c r="N101" s="248"/>
      <c r="O101" s="248"/>
      <c r="P101" s="248"/>
      <c r="Q101" s="248"/>
      <c r="R101" s="155"/>
      <c r="S101" s="155"/>
      <c r="T101" s="155"/>
      <c r="U101" s="238"/>
      <c r="V101" s="238"/>
      <c r="W101" s="238"/>
      <c r="X101" s="238"/>
      <c r="Y101" s="238"/>
      <c r="Z101" s="239"/>
      <c r="AA101" s="239"/>
      <c r="AB101" s="239"/>
      <c r="AC101" s="238"/>
      <c r="AD101" s="238"/>
      <c r="AE101" s="238"/>
      <c r="AF101" s="238"/>
      <c r="AG101" s="238"/>
      <c r="AH101" s="238"/>
      <c r="AI101" s="238"/>
      <c r="AJ101" s="239"/>
      <c r="AK101" s="238"/>
      <c r="AL101" s="238"/>
      <c r="AM101" s="238"/>
      <c r="AN101" s="238"/>
      <c r="AO101" s="238"/>
      <c r="AP101" s="238"/>
      <c r="AQ101" s="238"/>
      <c r="AR101" s="238"/>
      <c r="AS101" s="238"/>
      <c r="AT101" s="238"/>
      <c r="AU101" s="238"/>
      <c r="AV101" s="238"/>
      <c r="AW101" s="238"/>
      <c r="AX101" s="238"/>
      <c r="AY101" s="238"/>
      <c r="AZ101" s="238"/>
      <c r="BA101" s="238"/>
      <c r="BB101" s="238"/>
      <c r="BC101" s="238"/>
      <c r="BD101" s="238"/>
      <c r="BE101" s="238"/>
      <c r="BF101" s="1120" t="str">
        <f>'8.0 Comunicación externa'!B44</f>
        <v>¿Se mide y analiza el impacto de las publicaciones de contenido en redes sociales y en medios de comunicación?</v>
      </c>
      <c r="BG101" s="249" t="s">
        <v>228</v>
      </c>
      <c r="BH101" s="246">
        <v>0</v>
      </c>
      <c r="BI101" s="262"/>
      <c r="BJ101" s="262"/>
      <c r="BK101" s="262"/>
      <c r="BL101" s="262"/>
      <c r="BM101" s="262"/>
      <c r="BN101" s="262"/>
      <c r="BO101" s="262"/>
      <c r="BP101" s="262"/>
      <c r="BQ101" s="262"/>
      <c r="BR101" s="262"/>
      <c r="BS101" s="262"/>
      <c r="BT101" s="262"/>
      <c r="BU101" s="262"/>
      <c r="BV101" s="262"/>
      <c r="BW101" s="262"/>
      <c r="BX101" s="262"/>
      <c r="BY101" s="262"/>
      <c r="BZ101" s="262"/>
      <c r="CA101" s="262"/>
      <c r="CB101" s="262"/>
      <c r="CC101" s="262"/>
      <c r="CD101" s="262"/>
      <c r="CE101" s="262"/>
      <c r="CF101" s="262"/>
      <c r="CG101" s="262"/>
      <c r="CH101" s="262"/>
      <c r="CI101" s="262"/>
      <c r="CJ101" s="262"/>
      <c r="CK101" s="262"/>
      <c r="CL101" s="262"/>
      <c r="CM101" s="262"/>
      <c r="CN101" s="262"/>
      <c r="CO101" s="262"/>
      <c r="CP101" s="262"/>
      <c r="CQ101" s="262"/>
      <c r="CR101" s="262"/>
      <c r="CS101" s="262"/>
      <c r="CT101" s="262"/>
      <c r="CU101" s="262"/>
      <c r="CV101" s="262"/>
      <c r="CW101" s="262"/>
      <c r="CX101" s="262"/>
      <c r="CY101" s="262"/>
      <c r="CZ101" s="262"/>
      <c r="DA101" s="262"/>
      <c r="DB101" s="262"/>
      <c r="DC101" s="262"/>
      <c r="DD101" s="262"/>
      <c r="DE101" s="262"/>
      <c r="DF101" s="262"/>
      <c r="DG101" s="262"/>
      <c r="DH101" s="262"/>
      <c r="DI101" s="262"/>
      <c r="DJ101" s="262"/>
      <c r="DK101" s="262"/>
      <c r="DL101" s="262"/>
      <c r="DM101" s="262"/>
      <c r="DN101" s="262"/>
      <c r="DO101" s="262"/>
      <c r="DP101" s="262"/>
      <c r="DQ101" s="262"/>
      <c r="DR101" s="262"/>
      <c r="DS101" s="262"/>
      <c r="DT101" s="262"/>
      <c r="DU101" s="262"/>
      <c r="DV101" s="262"/>
      <c r="DW101" s="262"/>
      <c r="DX101" s="262"/>
      <c r="DY101" s="262"/>
      <c r="DZ101" s="262"/>
      <c r="EA101" s="262"/>
      <c r="EB101" s="262"/>
    </row>
    <row r="102" spans="1:132" s="263" customFormat="1" ht="51" customHeight="1">
      <c r="A102" s="238"/>
      <c r="B102" s="155"/>
      <c r="C102" s="155"/>
      <c r="D102" s="155"/>
      <c r="E102" s="238"/>
      <c r="F102" s="238"/>
      <c r="G102" s="238"/>
      <c r="H102" s="238"/>
      <c r="I102" s="238"/>
      <c r="J102" s="155"/>
      <c r="K102" s="155"/>
      <c r="L102" s="155"/>
      <c r="M102" s="248"/>
      <c r="N102" s="248"/>
      <c r="O102" s="248"/>
      <c r="P102" s="248"/>
      <c r="Q102" s="248"/>
      <c r="R102" s="155"/>
      <c r="S102" s="155"/>
      <c r="T102" s="155"/>
      <c r="U102" s="238"/>
      <c r="V102" s="238"/>
      <c r="W102" s="238"/>
      <c r="X102" s="238"/>
      <c r="Y102" s="238"/>
      <c r="Z102" s="239"/>
      <c r="AA102" s="239"/>
      <c r="AB102" s="239"/>
      <c r="AC102" s="238"/>
      <c r="AD102" s="238"/>
      <c r="AE102" s="238"/>
      <c r="AF102" s="238"/>
      <c r="AG102" s="238"/>
      <c r="AH102" s="238"/>
      <c r="AI102" s="238"/>
      <c r="AJ102" s="239"/>
      <c r="AK102" s="238"/>
      <c r="AL102" s="238"/>
      <c r="AM102" s="238"/>
      <c r="AN102" s="238"/>
      <c r="AO102" s="238"/>
      <c r="AP102" s="238"/>
      <c r="AQ102" s="238"/>
      <c r="AR102" s="238"/>
      <c r="AS102" s="238"/>
      <c r="AT102" s="238"/>
      <c r="AU102" s="238"/>
      <c r="AV102" s="238"/>
      <c r="AW102" s="238"/>
      <c r="AX102" s="238"/>
      <c r="AY102" s="238"/>
      <c r="AZ102" s="238"/>
      <c r="BA102" s="238"/>
      <c r="BB102" s="238"/>
      <c r="BC102" s="238"/>
      <c r="BD102" s="238"/>
      <c r="BE102" s="238"/>
      <c r="BF102" s="1121"/>
      <c r="BG102" s="250" t="s">
        <v>873</v>
      </c>
      <c r="BH102" s="253">
        <v>0.25</v>
      </c>
      <c r="BI102" s="262"/>
      <c r="BJ102" s="262"/>
      <c r="BK102" s="262"/>
      <c r="BL102" s="262"/>
      <c r="BM102" s="262"/>
      <c r="BN102" s="262"/>
      <c r="BO102" s="262"/>
      <c r="BP102" s="262"/>
      <c r="BQ102" s="262"/>
      <c r="BR102" s="262"/>
      <c r="BS102" s="262"/>
      <c r="BT102" s="262"/>
      <c r="BU102" s="262"/>
      <c r="BV102" s="262"/>
      <c r="BW102" s="262"/>
      <c r="BX102" s="262"/>
      <c r="BY102" s="262"/>
      <c r="BZ102" s="262"/>
      <c r="CA102" s="262"/>
      <c r="CB102" s="262"/>
      <c r="CC102" s="262"/>
      <c r="CD102" s="262"/>
      <c r="CE102" s="262"/>
      <c r="CF102" s="262"/>
      <c r="CG102" s="262"/>
      <c r="CH102" s="262"/>
      <c r="CI102" s="262"/>
      <c r="CJ102" s="262"/>
      <c r="CK102" s="262"/>
      <c r="CL102" s="262"/>
      <c r="CM102" s="262"/>
      <c r="CN102" s="262"/>
      <c r="CO102" s="262"/>
      <c r="CP102" s="262"/>
      <c r="CQ102" s="262"/>
      <c r="CR102" s="262"/>
      <c r="CS102" s="262"/>
      <c r="CT102" s="262"/>
      <c r="CU102" s="262"/>
      <c r="CV102" s="262"/>
      <c r="CW102" s="262"/>
      <c r="CX102" s="262"/>
      <c r="CY102" s="262"/>
      <c r="CZ102" s="262"/>
      <c r="DA102" s="262"/>
      <c r="DB102" s="262"/>
      <c r="DC102" s="262"/>
      <c r="DD102" s="262"/>
      <c r="DE102" s="262"/>
      <c r="DF102" s="262"/>
      <c r="DG102" s="262"/>
      <c r="DH102" s="262"/>
      <c r="DI102" s="262"/>
      <c r="DJ102" s="262"/>
      <c r="DK102" s="262"/>
      <c r="DL102" s="262"/>
      <c r="DM102" s="262"/>
      <c r="DN102" s="262"/>
      <c r="DO102" s="262"/>
      <c r="DP102" s="262"/>
      <c r="DQ102" s="262"/>
      <c r="DR102" s="262"/>
      <c r="DS102" s="262"/>
      <c r="DT102" s="262"/>
      <c r="DU102" s="262"/>
      <c r="DV102" s="262"/>
      <c r="DW102" s="262"/>
      <c r="DX102" s="262"/>
      <c r="DY102" s="262"/>
      <c r="DZ102" s="262"/>
      <c r="EA102" s="262"/>
      <c r="EB102" s="262"/>
    </row>
    <row r="103" spans="1:132" s="263" customFormat="1" ht="51" customHeight="1">
      <c r="A103" s="238"/>
      <c r="B103" s="155"/>
      <c r="C103" s="155"/>
      <c r="D103" s="155"/>
      <c r="E103" s="238"/>
      <c r="F103" s="238"/>
      <c r="G103" s="238"/>
      <c r="H103" s="238"/>
      <c r="I103" s="238"/>
      <c r="J103" s="155"/>
      <c r="K103" s="155"/>
      <c r="L103" s="155"/>
      <c r="M103" s="248"/>
      <c r="N103" s="248"/>
      <c r="O103" s="248"/>
      <c r="P103" s="248"/>
      <c r="Q103" s="248"/>
      <c r="R103" s="155"/>
      <c r="S103" s="155"/>
      <c r="T103" s="155"/>
      <c r="U103" s="238"/>
      <c r="V103" s="238"/>
      <c r="W103" s="238"/>
      <c r="X103" s="238"/>
      <c r="Y103" s="238"/>
      <c r="Z103" s="239"/>
      <c r="AA103" s="239"/>
      <c r="AB103" s="239"/>
      <c r="AC103" s="238"/>
      <c r="AD103" s="238"/>
      <c r="AE103" s="238"/>
      <c r="AF103" s="238"/>
      <c r="AG103" s="238"/>
      <c r="AH103" s="238"/>
      <c r="AI103" s="238"/>
      <c r="AJ103" s="239"/>
      <c r="AK103" s="238"/>
      <c r="AL103" s="238"/>
      <c r="AM103" s="238"/>
      <c r="AN103" s="238"/>
      <c r="AO103" s="238"/>
      <c r="AP103" s="238"/>
      <c r="AQ103" s="238"/>
      <c r="AR103" s="238"/>
      <c r="AS103" s="238"/>
      <c r="AT103" s="238"/>
      <c r="AU103" s="238"/>
      <c r="AV103" s="238"/>
      <c r="AW103" s="238"/>
      <c r="AX103" s="238"/>
      <c r="AY103" s="238"/>
      <c r="AZ103" s="238"/>
      <c r="BA103" s="238"/>
      <c r="BB103" s="238"/>
      <c r="BC103" s="238"/>
      <c r="BD103" s="238"/>
      <c r="BE103" s="238"/>
      <c r="BF103" s="1121"/>
      <c r="BG103" s="250" t="s">
        <v>874</v>
      </c>
      <c r="BH103" s="255">
        <v>0.5</v>
      </c>
      <c r="BI103" s="262"/>
      <c r="BJ103" s="262"/>
      <c r="BK103" s="262"/>
      <c r="BL103" s="262"/>
      <c r="BM103" s="262"/>
      <c r="BN103" s="262"/>
      <c r="BO103" s="262"/>
      <c r="BP103" s="262"/>
      <c r="BQ103" s="262"/>
      <c r="BR103" s="262"/>
      <c r="BS103" s="262"/>
      <c r="BT103" s="262"/>
      <c r="BU103" s="262"/>
      <c r="BV103" s="262"/>
      <c r="BW103" s="262"/>
      <c r="BX103" s="262"/>
      <c r="BY103" s="262"/>
      <c r="BZ103" s="262"/>
      <c r="CA103" s="262"/>
      <c r="CB103" s="262"/>
      <c r="CC103" s="262"/>
      <c r="CD103" s="262"/>
      <c r="CE103" s="262"/>
      <c r="CF103" s="262"/>
      <c r="CG103" s="262"/>
      <c r="CH103" s="262"/>
      <c r="CI103" s="262"/>
      <c r="CJ103" s="262"/>
      <c r="CK103" s="262"/>
      <c r="CL103" s="262"/>
      <c r="CM103" s="262"/>
      <c r="CN103" s="262"/>
      <c r="CO103" s="262"/>
      <c r="CP103" s="262"/>
      <c r="CQ103" s="262"/>
      <c r="CR103" s="262"/>
      <c r="CS103" s="262"/>
      <c r="CT103" s="262"/>
      <c r="CU103" s="262"/>
      <c r="CV103" s="262"/>
      <c r="CW103" s="262"/>
      <c r="CX103" s="262"/>
      <c r="CY103" s="262"/>
      <c r="CZ103" s="262"/>
      <c r="DA103" s="262"/>
      <c r="DB103" s="262"/>
      <c r="DC103" s="262"/>
      <c r="DD103" s="262"/>
      <c r="DE103" s="262"/>
      <c r="DF103" s="262"/>
      <c r="DG103" s="262"/>
      <c r="DH103" s="262"/>
      <c r="DI103" s="262"/>
      <c r="DJ103" s="262"/>
      <c r="DK103" s="262"/>
      <c r="DL103" s="262"/>
      <c r="DM103" s="262"/>
      <c r="DN103" s="262"/>
      <c r="DO103" s="262"/>
      <c r="DP103" s="262"/>
      <c r="DQ103" s="262"/>
      <c r="DR103" s="262"/>
      <c r="DS103" s="262"/>
      <c r="DT103" s="262"/>
      <c r="DU103" s="262"/>
      <c r="DV103" s="262"/>
      <c r="DW103" s="262"/>
      <c r="DX103" s="262"/>
      <c r="DY103" s="262"/>
      <c r="DZ103" s="262"/>
      <c r="EA103" s="262"/>
      <c r="EB103" s="262"/>
    </row>
    <row r="104" spans="1:132" s="263" customFormat="1" ht="51" customHeight="1" thickBot="1">
      <c r="A104" s="238"/>
      <c r="B104" s="1127" t="str">
        <f>$B$74</f>
        <v>Cultura organizacional</v>
      </c>
      <c r="C104" s="1127"/>
      <c r="D104" s="1127"/>
      <c r="E104" s="238"/>
      <c r="F104" s="238"/>
      <c r="G104" s="238"/>
      <c r="H104" s="238"/>
      <c r="I104" s="238"/>
      <c r="J104" s="155"/>
      <c r="K104" s="155"/>
      <c r="L104" s="155"/>
      <c r="M104" s="248"/>
      <c r="N104" s="248"/>
      <c r="O104" s="248"/>
      <c r="P104" s="248"/>
      <c r="Q104" s="248"/>
      <c r="R104" s="155"/>
      <c r="S104" s="155"/>
      <c r="T104" s="155"/>
      <c r="U104" s="238"/>
      <c r="V104" s="238"/>
      <c r="W104" s="238"/>
      <c r="X104" s="238"/>
      <c r="Y104" s="238"/>
      <c r="Z104" s="1123" t="str">
        <f>$Z$94</f>
        <v>Protocolos de actuación</v>
      </c>
      <c r="AA104" s="1123"/>
      <c r="AB104" s="1123"/>
      <c r="AC104" s="238"/>
      <c r="AD104" s="238"/>
      <c r="AE104" s="238"/>
      <c r="AF104" s="238"/>
      <c r="AG104" s="238"/>
      <c r="AH104" s="1123" t="str">
        <f>$AH$84</f>
        <v>Reclutamiento</v>
      </c>
      <c r="AI104" s="1123"/>
      <c r="AJ104" s="1123"/>
      <c r="AK104" s="238"/>
      <c r="AL104" s="238"/>
      <c r="AM104" s="238"/>
      <c r="AN104" s="238"/>
      <c r="AO104" s="238"/>
      <c r="AP104" s="1116" t="str">
        <f>$AP$74</f>
        <v>Aplicación de aprendizajes</v>
      </c>
      <c r="AQ104" s="1116"/>
      <c r="AR104" s="1116"/>
      <c r="AS104" s="238"/>
      <c r="AT104" s="238"/>
      <c r="AU104" s="238"/>
      <c r="AV104" s="238"/>
      <c r="AW104" s="238"/>
      <c r="AX104" s="1116" t="str">
        <f>'7.0 Gestión recursos'!B41</f>
        <v>Recursos financieros</v>
      </c>
      <c r="AY104" s="1116"/>
      <c r="AZ104" s="1116"/>
      <c r="BA104" s="238"/>
      <c r="BB104" s="238"/>
      <c r="BC104" s="238"/>
      <c r="BD104" s="238"/>
      <c r="BE104" s="238"/>
      <c r="BF104" s="1121"/>
      <c r="BG104" s="250" t="s">
        <v>875</v>
      </c>
      <c r="BH104" s="257">
        <v>0.75</v>
      </c>
      <c r="BI104" s="262"/>
      <c r="BJ104" s="262"/>
      <c r="BK104" s="262"/>
      <c r="BL104" s="262"/>
      <c r="BM104" s="262"/>
      <c r="BN104" s="262"/>
      <c r="BO104" s="262"/>
      <c r="BP104" s="262"/>
      <c r="BQ104" s="262"/>
      <c r="BR104" s="262"/>
      <c r="BS104" s="262"/>
      <c r="BT104" s="262"/>
      <c r="BU104" s="262"/>
      <c r="BV104" s="262"/>
      <c r="BW104" s="262"/>
      <c r="BX104" s="262"/>
      <c r="BY104" s="262"/>
      <c r="BZ104" s="262"/>
      <c r="CA104" s="262"/>
      <c r="CB104" s="262"/>
      <c r="CC104" s="262"/>
      <c r="CD104" s="262"/>
      <c r="CE104" s="262"/>
      <c r="CF104" s="262"/>
      <c r="CG104" s="262"/>
      <c r="CH104" s="262"/>
      <c r="CI104" s="262"/>
      <c r="CJ104" s="262"/>
      <c r="CK104" s="262"/>
      <c r="CL104" s="262"/>
      <c r="CM104" s="262"/>
      <c r="CN104" s="262"/>
      <c r="CO104" s="262"/>
      <c r="CP104" s="262"/>
      <c r="CQ104" s="262"/>
      <c r="CR104" s="262"/>
      <c r="CS104" s="262"/>
      <c r="CT104" s="262"/>
      <c r="CU104" s="262"/>
      <c r="CV104" s="262"/>
      <c r="CW104" s="262"/>
      <c r="CX104" s="262"/>
      <c r="CY104" s="262"/>
      <c r="CZ104" s="262"/>
      <c r="DA104" s="262"/>
      <c r="DB104" s="262"/>
      <c r="DC104" s="262"/>
      <c r="DD104" s="262"/>
      <c r="DE104" s="262"/>
      <c r="DF104" s="262"/>
      <c r="DG104" s="262"/>
      <c r="DH104" s="262"/>
      <c r="DI104" s="262"/>
      <c r="DJ104" s="262"/>
      <c r="DK104" s="262"/>
      <c r="DL104" s="262"/>
      <c r="DM104" s="262"/>
      <c r="DN104" s="262"/>
      <c r="DO104" s="262"/>
      <c r="DP104" s="262"/>
      <c r="DQ104" s="262"/>
      <c r="DR104" s="262"/>
      <c r="DS104" s="262"/>
      <c r="DT104" s="262"/>
      <c r="DU104" s="262"/>
      <c r="DV104" s="262"/>
      <c r="DW104" s="262"/>
      <c r="DX104" s="262"/>
      <c r="DY104" s="262"/>
      <c r="DZ104" s="262"/>
      <c r="EA104" s="262"/>
      <c r="EB104" s="262"/>
    </row>
    <row r="105" spans="1:132" s="263" customFormat="1" ht="51" customHeight="1" thickBot="1">
      <c r="A105" s="238"/>
      <c r="B105" s="1120" t="str">
        <f>'1.0 Planeación'!B35</f>
        <v>¿Existen mecanismos para identificar y adaptarse a cambios en el ambiente interno y externo?</v>
      </c>
      <c r="C105" s="247" t="s">
        <v>228</v>
      </c>
      <c r="D105" s="246">
        <v>0</v>
      </c>
      <c r="E105" s="238"/>
      <c r="F105" s="238"/>
      <c r="G105" s="238"/>
      <c r="H105" s="238"/>
      <c r="I105" s="238"/>
      <c r="J105" s="1127" t="str">
        <f>'2.0 Gestión programas'!B58</f>
        <v>Presupuesto organizacional</v>
      </c>
      <c r="K105" s="1127"/>
      <c r="L105" s="1127"/>
      <c r="M105" s="256"/>
      <c r="N105" s="256"/>
      <c r="O105" s="256"/>
      <c r="P105" s="256"/>
      <c r="Q105" s="256"/>
      <c r="R105" s="1127" t="str">
        <f>$R$95</f>
        <v>Indicadores</v>
      </c>
      <c r="S105" s="1127"/>
      <c r="T105" s="1127"/>
      <c r="U105" s="238"/>
      <c r="V105" s="238"/>
      <c r="W105" s="238"/>
      <c r="X105" s="238"/>
      <c r="Y105" s="238"/>
      <c r="Z105" s="1120" t="str">
        <f>'4.0 Género e inclusión'!B44</f>
        <v>¿Se cuenta con un protocolo de actuación para prevenir discriminaciones por motivos de género, raza, etnia, condición social, o cualquier otra?</v>
      </c>
      <c r="AA105" s="247" t="s">
        <v>228</v>
      </c>
      <c r="AB105" s="246">
        <v>0</v>
      </c>
      <c r="AC105" s="238"/>
      <c r="AD105" s="238"/>
      <c r="AE105" s="238"/>
      <c r="AF105" s="238"/>
      <c r="AG105" s="238"/>
      <c r="AH105" s="1120" t="str">
        <f>'5.0 Capital Humano'!B44</f>
        <v>¿Se establecen políticas de transparencia en el proceso de selección de aspirantes?</v>
      </c>
      <c r="AI105" s="249" t="s">
        <v>228</v>
      </c>
      <c r="AJ105" s="246">
        <v>0</v>
      </c>
      <c r="AK105" s="238"/>
      <c r="AL105" s="238"/>
      <c r="AM105" s="238"/>
      <c r="AN105" s="238"/>
      <c r="AO105" s="238"/>
      <c r="AP105" s="1120" t="str">
        <f>'6.0 Monitoreo y evaluación'!B34</f>
        <v>¿Se difunden nuevos estándares de calidad con diferentes comunidades de aprendizaje? (aplica casos de éxito)</v>
      </c>
      <c r="AQ105" s="247" t="s">
        <v>228</v>
      </c>
      <c r="AR105" s="246">
        <v>0</v>
      </c>
      <c r="AS105" s="238"/>
      <c r="AT105" s="238"/>
      <c r="AU105" s="238"/>
      <c r="AV105" s="238"/>
      <c r="AW105" s="238"/>
      <c r="AX105" s="1120" t="str">
        <f>'7.0 Gestión recursos'!B44</f>
        <v>¿Se cuenta con mecanismos para garantizar la eficiencia y transparencia del proceso de ejecución presupuestaria?</v>
      </c>
      <c r="AY105" s="247" t="s">
        <v>228</v>
      </c>
      <c r="AZ105" s="246">
        <v>0</v>
      </c>
      <c r="BA105" s="238"/>
      <c r="BB105" s="238"/>
      <c r="BC105" s="238"/>
      <c r="BD105" s="238"/>
      <c r="BE105" s="155"/>
      <c r="BF105" s="1122"/>
      <c r="BG105" s="261" t="s">
        <v>876</v>
      </c>
      <c r="BH105" s="259">
        <v>1</v>
      </c>
      <c r="BI105" s="262"/>
      <c r="BJ105" s="262"/>
      <c r="BK105" s="262"/>
      <c r="BL105" s="262"/>
      <c r="BM105" s="262"/>
      <c r="BN105" s="262"/>
      <c r="BO105" s="262"/>
      <c r="BP105" s="262"/>
      <c r="BQ105" s="262"/>
      <c r="BR105" s="262"/>
      <c r="BS105" s="262"/>
      <c r="BT105" s="262"/>
      <c r="BU105" s="262"/>
      <c r="BV105" s="262"/>
      <c r="BW105" s="262"/>
      <c r="BX105" s="262"/>
      <c r="BY105" s="262"/>
      <c r="BZ105" s="262"/>
      <c r="CA105" s="262"/>
      <c r="CB105" s="262"/>
      <c r="CC105" s="262"/>
      <c r="CD105" s="262"/>
      <c r="CE105" s="262"/>
      <c r="CF105" s="262"/>
      <c r="CG105" s="262"/>
      <c r="CH105" s="262"/>
      <c r="CI105" s="262"/>
      <c r="CJ105" s="262"/>
      <c r="CK105" s="262"/>
      <c r="CL105" s="262"/>
      <c r="CM105" s="262"/>
      <c r="CN105" s="262"/>
      <c r="CO105" s="262"/>
      <c r="CP105" s="262"/>
      <c r="CQ105" s="262"/>
      <c r="CR105" s="262"/>
      <c r="CS105" s="262"/>
      <c r="CT105" s="262"/>
      <c r="CU105" s="262"/>
      <c r="CV105" s="262"/>
      <c r="CW105" s="262"/>
      <c r="CX105" s="262"/>
      <c r="CY105" s="262"/>
      <c r="CZ105" s="262"/>
      <c r="DA105" s="262"/>
      <c r="DB105" s="262"/>
      <c r="DC105" s="262"/>
      <c r="DD105" s="262"/>
      <c r="DE105" s="262"/>
      <c r="DF105" s="262"/>
      <c r="DG105" s="262"/>
      <c r="DH105" s="262"/>
      <c r="DI105" s="262"/>
      <c r="DJ105" s="262"/>
      <c r="DK105" s="262"/>
      <c r="DL105" s="262"/>
      <c r="DM105" s="262"/>
      <c r="DN105" s="262"/>
      <c r="DO105" s="262"/>
      <c r="DP105" s="262"/>
      <c r="DQ105" s="262"/>
      <c r="DR105" s="262"/>
      <c r="DS105" s="262"/>
      <c r="DT105" s="262"/>
      <c r="DU105" s="262"/>
      <c r="DV105" s="262"/>
      <c r="DW105" s="262"/>
      <c r="DX105" s="262"/>
      <c r="DY105" s="262"/>
      <c r="DZ105" s="262"/>
      <c r="EA105" s="262"/>
      <c r="EB105" s="262"/>
    </row>
    <row r="106" spans="1:132" s="263" customFormat="1" ht="51" customHeight="1">
      <c r="A106" s="238"/>
      <c r="B106" s="1121"/>
      <c r="C106" s="254" t="s">
        <v>877</v>
      </c>
      <c r="D106" s="253">
        <v>0.25</v>
      </c>
      <c r="E106" s="238"/>
      <c r="F106" s="238"/>
      <c r="G106" s="238"/>
      <c r="H106" s="238"/>
      <c r="I106" s="238"/>
      <c r="J106" s="1120" t="str">
        <f>'2.0 Gestión programas'!B52</f>
        <v>¿Se ha logrado que la organización cuente con más de dos fuentes de financiamiento?</v>
      </c>
      <c r="K106" s="247" t="s">
        <v>330</v>
      </c>
      <c r="L106" s="246">
        <v>0</v>
      </c>
      <c r="M106" s="248"/>
      <c r="N106" s="248"/>
      <c r="O106" s="248"/>
      <c r="P106" s="248"/>
      <c r="Q106" s="248"/>
      <c r="R106" s="1120" t="str">
        <f>'3.0 Procesos'!B44</f>
        <v>¿Se recopilan los datos necesarios para cada uno de los indicadores establecidos?</v>
      </c>
      <c r="S106" s="247" t="s">
        <v>369</v>
      </c>
      <c r="T106" s="246">
        <v>0</v>
      </c>
      <c r="U106" s="238"/>
      <c r="V106" s="238"/>
      <c r="W106" s="238"/>
      <c r="X106" s="238"/>
      <c r="Y106" s="238"/>
      <c r="Z106" s="1121"/>
      <c r="AA106" s="254" t="s">
        <v>630</v>
      </c>
      <c r="AB106" s="253">
        <v>0.25</v>
      </c>
      <c r="AC106" s="238"/>
      <c r="AD106" s="238"/>
      <c r="AE106" s="238"/>
      <c r="AF106" s="238"/>
      <c r="AG106" s="238"/>
      <c r="AH106" s="1121"/>
      <c r="AI106" s="250" t="s">
        <v>631</v>
      </c>
      <c r="AJ106" s="253">
        <v>0.25</v>
      </c>
      <c r="AK106" s="238"/>
      <c r="AL106" s="238"/>
      <c r="AM106" s="238"/>
      <c r="AN106" s="238"/>
      <c r="AO106" s="238"/>
      <c r="AP106" s="1121"/>
      <c r="AQ106" s="254" t="s">
        <v>878</v>
      </c>
      <c r="AR106" s="253">
        <v>0.25</v>
      </c>
      <c r="AS106" s="238"/>
      <c r="AT106" s="238"/>
      <c r="AU106" s="238"/>
      <c r="AV106" s="238"/>
      <c r="AW106" s="238"/>
      <c r="AX106" s="1121"/>
      <c r="AY106" s="254" t="s">
        <v>741</v>
      </c>
      <c r="AZ106" s="253">
        <v>0.25</v>
      </c>
      <c r="BA106" s="238"/>
      <c r="BB106" s="238"/>
      <c r="BC106" s="238"/>
      <c r="BD106" s="238"/>
      <c r="BE106" s="238"/>
      <c r="BF106" s="238"/>
      <c r="BG106" s="238"/>
      <c r="BH106" s="238"/>
      <c r="BI106" s="262"/>
      <c r="BJ106" s="262"/>
      <c r="BK106" s="262"/>
      <c r="BL106" s="262"/>
      <c r="BM106" s="262"/>
      <c r="BN106" s="262"/>
      <c r="BO106" s="262"/>
      <c r="BP106" s="262"/>
      <c r="BQ106" s="262"/>
      <c r="BR106" s="262"/>
      <c r="BS106" s="262"/>
      <c r="BT106" s="262"/>
      <c r="BU106" s="262"/>
      <c r="BV106" s="262"/>
      <c r="BW106" s="262"/>
      <c r="BX106" s="262"/>
      <c r="BY106" s="262"/>
      <c r="BZ106" s="262"/>
      <c r="CA106" s="262"/>
      <c r="CB106" s="262"/>
      <c r="CC106" s="262"/>
      <c r="CD106" s="262"/>
      <c r="CE106" s="262"/>
      <c r="CF106" s="262"/>
      <c r="CG106" s="262"/>
      <c r="CH106" s="262"/>
      <c r="CI106" s="262"/>
      <c r="CJ106" s="262"/>
      <c r="CK106" s="262"/>
      <c r="CL106" s="262"/>
      <c r="CM106" s="262"/>
      <c r="CN106" s="262"/>
      <c r="CO106" s="262"/>
      <c r="CP106" s="262"/>
      <c r="CQ106" s="262"/>
      <c r="CR106" s="262"/>
      <c r="CS106" s="262"/>
      <c r="CT106" s="262"/>
      <c r="CU106" s="262"/>
      <c r="CV106" s="262"/>
      <c r="CW106" s="262"/>
      <c r="CX106" s="262"/>
      <c r="CY106" s="262"/>
      <c r="CZ106" s="262"/>
      <c r="DA106" s="262"/>
      <c r="DB106" s="262"/>
      <c r="DC106" s="262"/>
      <c r="DD106" s="262"/>
      <c r="DE106" s="262"/>
      <c r="DF106" s="262"/>
      <c r="DG106" s="262"/>
      <c r="DH106" s="262"/>
      <c r="DI106" s="262"/>
      <c r="DJ106" s="262"/>
      <c r="DK106" s="262"/>
      <c r="DL106" s="262"/>
      <c r="DM106" s="262"/>
      <c r="DN106" s="262"/>
      <c r="DO106" s="262"/>
      <c r="DP106" s="262"/>
      <c r="DQ106" s="262"/>
      <c r="DR106" s="262"/>
      <c r="DS106" s="262"/>
      <c r="DT106" s="262"/>
      <c r="DU106" s="262"/>
      <c r="DV106" s="262"/>
      <c r="DW106" s="262"/>
      <c r="DX106" s="262"/>
      <c r="DY106" s="262"/>
      <c r="DZ106" s="262"/>
      <c r="EA106" s="262"/>
      <c r="EB106" s="262"/>
    </row>
    <row r="107" spans="1:132" s="263" customFormat="1" ht="51" customHeight="1">
      <c r="A107" s="238"/>
      <c r="B107" s="1121"/>
      <c r="C107" s="254" t="s">
        <v>879</v>
      </c>
      <c r="D107" s="255">
        <v>0.5</v>
      </c>
      <c r="E107" s="238"/>
      <c r="F107" s="238"/>
      <c r="G107" s="238"/>
      <c r="H107" s="238"/>
      <c r="I107" s="238"/>
      <c r="J107" s="1121"/>
      <c r="K107" s="254" t="s">
        <v>880</v>
      </c>
      <c r="L107" s="253">
        <v>0.25</v>
      </c>
      <c r="M107" s="248"/>
      <c r="N107" s="248"/>
      <c r="O107" s="248"/>
      <c r="P107" s="248"/>
      <c r="Q107" s="248"/>
      <c r="R107" s="1121"/>
      <c r="S107" s="254" t="s">
        <v>881</v>
      </c>
      <c r="T107" s="253">
        <v>0.25</v>
      </c>
      <c r="U107" s="238"/>
      <c r="V107" s="238"/>
      <c r="W107" s="238"/>
      <c r="X107" s="238"/>
      <c r="Y107" s="238"/>
      <c r="Z107" s="1121"/>
      <c r="AA107" s="254" t="s">
        <v>718</v>
      </c>
      <c r="AB107" s="255">
        <v>0.5</v>
      </c>
      <c r="AC107" s="238"/>
      <c r="AD107" s="238"/>
      <c r="AE107" s="238"/>
      <c r="AF107" s="238"/>
      <c r="AG107" s="238"/>
      <c r="AH107" s="1121"/>
      <c r="AI107" s="250" t="s">
        <v>640</v>
      </c>
      <c r="AJ107" s="255">
        <v>0.5</v>
      </c>
      <c r="AK107" s="238"/>
      <c r="AL107" s="238"/>
      <c r="AM107" s="238"/>
      <c r="AN107" s="238"/>
      <c r="AO107" s="238"/>
      <c r="AP107" s="1121"/>
      <c r="AQ107" s="254" t="s">
        <v>882</v>
      </c>
      <c r="AR107" s="255">
        <v>0.5</v>
      </c>
      <c r="AS107" s="238"/>
      <c r="AT107" s="238"/>
      <c r="AU107" s="238"/>
      <c r="AV107" s="238"/>
      <c r="AW107" s="238"/>
      <c r="AX107" s="1121"/>
      <c r="AY107" s="254" t="s">
        <v>883</v>
      </c>
      <c r="AZ107" s="255">
        <v>0.5</v>
      </c>
      <c r="BA107" s="238"/>
      <c r="BB107" s="238"/>
      <c r="BC107" s="238"/>
      <c r="BD107" s="238"/>
      <c r="BE107" s="238"/>
      <c r="BF107" s="238"/>
      <c r="BG107" s="238"/>
      <c r="BH107" s="238"/>
      <c r="BI107" s="262"/>
      <c r="BJ107" s="262"/>
      <c r="BK107" s="262"/>
      <c r="BL107" s="262"/>
      <c r="BM107" s="262"/>
      <c r="BN107" s="262"/>
      <c r="BO107" s="262"/>
      <c r="BP107" s="262"/>
      <c r="BQ107" s="262"/>
      <c r="BR107" s="262"/>
      <c r="BS107" s="262"/>
      <c r="BT107" s="262"/>
      <c r="BU107" s="262"/>
      <c r="BV107" s="262"/>
      <c r="BW107" s="262"/>
      <c r="BX107" s="262"/>
      <c r="BY107" s="262"/>
      <c r="BZ107" s="262"/>
      <c r="CA107" s="262"/>
      <c r="CB107" s="262"/>
      <c r="CC107" s="262"/>
      <c r="CD107" s="262"/>
      <c r="CE107" s="262"/>
      <c r="CF107" s="262"/>
      <c r="CG107" s="262"/>
      <c r="CH107" s="262"/>
      <c r="CI107" s="262"/>
      <c r="CJ107" s="262"/>
      <c r="CK107" s="262"/>
      <c r="CL107" s="262"/>
      <c r="CM107" s="262"/>
      <c r="CN107" s="262"/>
      <c r="CO107" s="262"/>
      <c r="CP107" s="262"/>
      <c r="CQ107" s="262"/>
      <c r="CR107" s="262"/>
      <c r="CS107" s="262"/>
      <c r="CT107" s="262"/>
      <c r="CU107" s="262"/>
      <c r="CV107" s="262"/>
      <c r="CW107" s="262"/>
      <c r="CX107" s="262"/>
      <c r="CY107" s="262"/>
      <c r="CZ107" s="262"/>
      <c r="DA107" s="262"/>
      <c r="DB107" s="262"/>
      <c r="DC107" s="262"/>
      <c r="DD107" s="262"/>
      <c r="DE107" s="262"/>
      <c r="DF107" s="262"/>
      <c r="DG107" s="262"/>
      <c r="DH107" s="262"/>
      <c r="DI107" s="262"/>
      <c r="DJ107" s="262"/>
      <c r="DK107" s="262"/>
      <c r="DL107" s="262"/>
      <c r="DM107" s="262"/>
      <c r="DN107" s="262"/>
      <c r="DO107" s="262"/>
      <c r="DP107" s="262"/>
      <c r="DQ107" s="262"/>
      <c r="DR107" s="262"/>
      <c r="DS107" s="262"/>
      <c r="DT107" s="262"/>
      <c r="DU107" s="262"/>
      <c r="DV107" s="262"/>
      <c r="DW107" s="262"/>
      <c r="DX107" s="262"/>
      <c r="DY107" s="262"/>
      <c r="DZ107" s="262"/>
      <c r="EA107" s="262"/>
      <c r="EB107" s="262"/>
    </row>
    <row r="108" spans="1:132" s="263" customFormat="1" ht="51" customHeight="1">
      <c r="A108" s="238"/>
      <c r="B108" s="1121"/>
      <c r="C108" s="254" t="s">
        <v>884</v>
      </c>
      <c r="D108" s="257">
        <v>0.75</v>
      </c>
      <c r="E108" s="238"/>
      <c r="F108" s="238"/>
      <c r="G108" s="238"/>
      <c r="H108" s="238"/>
      <c r="I108" s="238"/>
      <c r="J108" s="1121"/>
      <c r="K108" s="254" t="s">
        <v>885</v>
      </c>
      <c r="L108" s="255">
        <v>0.5</v>
      </c>
      <c r="M108" s="238"/>
      <c r="N108" s="238"/>
      <c r="O108" s="238"/>
      <c r="P108" s="238"/>
      <c r="Q108" s="238"/>
      <c r="R108" s="1121"/>
      <c r="S108" s="254" t="s">
        <v>886</v>
      </c>
      <c r="T108" s="255">
        <v>0.5</v>
      </c>
      <c r="U108" s="238"/>
      <c r="V108" s="238"/>
      <c r="W108" s="238"/>
      <c r="X108" s="238"/>
      <c r="Y108" s="155"/>
      <c r="Z108" s="1121"/>
      <c r="AA108" s="254" t="s">
        <v>648</v>
      </c>
      <c r="AB108" s="257">
        <v>0.75</v>
      </c>
      <c r="AC108" s="238"/>
      <c r="AD108" s="238"/>
      <c r="AE108" s="238"/>
      <c r="AF108" s="238"/>
      <c r="AG108" s="155"/>
      <c r="AH108" s="1121"/>
      <c r="AI108" s="250" t="s">
        <v>753</v>
      </c>
      <c r="AJ108" s="257">
        <v>0.75</v>
      </c>
      <c r="AK108" s="238"/>
      <c r="AL108" s="238"/>
      <c r="AM108" s="238"/>
      <c r="AN108" s="238"/>
      <c r="AO108" s="155"/>
      <c r="AP108" s="1121"/>
      <c r="AQ108" s="254" t="s">
        <v>887</v>
      </c>
      <c r="AR108" s="257">
        <v>0.75</v>
      </c>
      <c r="AS108" s="238"/>
      <c r="AT108" s="238"/>
      <c r="AU108" s="238"/>
      <c r="AV108" s="238"/>
      <c r="AW108" s="238"/>
      <c r="AX108" s="1121"/>
      <c r="AY108" s="254" t="s">
        <v>839</v>
      </c>
      <c r="AZ108" s="257">
        <v>0.75</v>
      </c>
      <c r="BA108" s="238"/>
      <c r="BB108" s="238"/>
      <c r="BC108" s="238"/>
      <c r="BD108" s="238"/>
      <c r="BE108" s="238"/>
      <c r="BF108" s="238"/>
      <c r="BG108" s="238"/>
      <c r="BH108" s="238"/>
      <c r="BI108" s="262"/>
      <c r="BJ108" s="262"/>
      <c r="BK108" s="262"/>
      <c r="BL108" s="262"/>
      <c r="BM108" s="262"/>
      <c r="BN108" s="262"/>
      <c r="BO108" s="262"/>
      <c r="BP108" s="262"/>
      <c r="BQ108" s="262"/>
      <c r="BR108" s="262"/>
      <c r="BS108" s="262"/>
      <c r="BT108" s="262"/>
      <c r="BU108" s="262"/>
      <c r="BV108" s="262"/>
      <c r="BW108" s="262"/>
      <c r="BX108" s="262"/>
      <c r="BY108" s="262"/>
      <c r="BZ108" s="262"/>
      <c r="CA108" s="262"/>
      <c r="CB108" s="262"/>
      <c r="CC108" s="262"/>
      <c r="CD108" s="262"/>
      <c r="CE108" s="262"/>
      <c r="CF108" s="262"/>
      <c r="CG108" s="262"/>
      <c r="CH108" s="262"/>
      <c r="CI108" s="262"/>
      <c r="CJ108" s="262"/>
      <c r="CK108" s="262"/>
      <c r="CL108" s="262"/>
      <c r="CM108" s="262"/>
      <c r="CN108" s="262"/>
      <c r="CO108" s="262"/>
      <c r="CP108" s="262"/>
      <c r="CQ108" s="262"/>
      <c r="CR108" s="262"/>
      <c r="CS108" s="262"/>
      <c r="CT108" s="262"/>
      <c r="CU108" s="262"/>
      <c r="CV108" s="262"/>
      <c r="CW108" s="262"/>
      <c r="CX108" s="262"/>
      <c r="CY108" s="262"/>
      <c r="CZ108" s="262"/>
      <c r="DA108" s="262"/>
      <c r="DB108" s="262"/>
      <c r="DC108" s="262"/>
      <c r="DD108" s="262"/>
      <c r="DE108" s="262"/>
      <c r="DF108" s="262"/>
      <c r="DG108" s="262"/>
      <c r="DH108" s="262"/>
      <c r="DI108" s="262"/>
      <c r="DJ108" s="262"/>
      <c r="DK108" s="262"/>
      <c r="DL108" s="262"/>
      <c r="DM108" s="262"/>
      <c r="DN108" s="262"/>
      <c r="DO108" s="262"/>
      <c r="DP108" s="262"/>
      <c r="DQ108" s="262"/>
      <c r="DR108" s="262"/>
      <c r="DS108" s="262"/>
      <c r="DT108" s="262"/>
      <c r="DU108" s="262"/>
      <c r="DV108" s="262"/>
      <c r="DW108" s="262"/>
      <c r="DX108" s="262"/>
      <c r="DY108" s="262"/>
      <c r="DZ108" s="262"/>
      <c r="EA108" s="262"/>
      <c r="EB108" s="262"/>
    </row>
    <row r="109" spans="1:132" s="263" customFormat="1" ht="51" customHeight="1" thickBot="1">
      <c r="A109" s="238"/>
      <c r="B109" s="1122"/>
      <c r="C109" s="260" t="s">
        <v>888</v>
      </c>
      <c r="D109" s="259">
        <v>1</v>
      </c>
      <c r="E109" s="238"/>
      <c r="F109" s="238"/>
      <c r="G109" s="238"/>
      <c r="H109" s="238"/>
      <c r="I109" s="155"/>
      <c r="J109" s="1121"/>
      <c r="K109" s="254" t="s">
        <v>889</v>
      </c>
      <c r="L109" s="257">
        <v>0.75</v>
      </c>
      <c r="M109" s="238"/>
      <c r="N109" s="238"/>
      <c r="O109" s="238"/>
      <c r="P109" s="238"/>
      <c r="Q109" s="155"/>
      <c r="R109" s="1121"/>
      <c r="S109" s="254" t="s">
        <v>890</v>
      </c>
      <c r="T109" s="257">
        <v>0.75</v>
      </c>
      <c r="U109" s="238"/>
      <c r="V109" s="238"/>
      <c r="W109" s="238"/>
      <c r="X109" s="238"/>
      <c r="Y109" s="155"/>
      <c r="Z109" s="1122"/>
      <c r="AA109" s="260" t="s">
        <v>656</v>
      </c>
      <c r="AB109" s="259">
        <v>1</v>
      </c>
      <c r="AC109" s="238"/>
      <c r="AD109" s="238"/>
      <c r="AE109" s="238"/>
      <c r="AF109" s="238"/>
      <c r="AG109" s="155"/>
      <c r="AH109" s="1122"/>
      <c r="AI109" s="261" t="s">
        <v>760</v>
      </c>
      <c r="AJ109" s="259">
        <v>1</v>
      </c>
      <c r="AK109" s="238"/>
      <c r="AL109" s="238"/>
      <c r="AM109" s="238"/>
      <c r="AN109" s="238"/>
      <c r="AO109" s="155"/>
      <c r="AP109" s="1122"/>
      <c r="AQ109" s="260" t="s">
        <v>891</v>
      </c>
      <c r="AR109" s="259">
        <v>1</v>
      </c>
      <c r="AS109" s="238"/>
      <c r="AT109" s="238"/>
      <c r="AU109" s="238"/>
      <c r="AV109" s="238"/>
      <c r="AW109" s="155"/>
      <c r="AX109" s="1122"/>
      <c r="AY109" s="261" t="s">
        <v>892</v>
      </c>
      <c r="AZ109" s="259">
        <v>1</v>
      </c>
      <c r="BA109" s="238"/>
      <c r="BB109" s="238"/>
      <c r="BC109" s="238"/>
      <c r="BD109" s="238"/>
      <c r="BE109" s="238"/>
      <c r="BF109" s="238"/>
      <c r="BG109" s="238"/>
      <c r="BH109" s="238"/>
      <c r="BI109" s="262"/>
      <c r="BJ109" s="262"/>
      <c r="BK109" s="262"/>
      <c r="BL109" s="262"/>
      <c r="BM109" s="262"/>
      <c r="BN109" s="262"/>
      <c r="BO109" s="262"/>
      <c r="BP109" s="262"/>
      <c r="BQ109" s="262"/>
      <c r="BR109" s="262"/>
      <c r="BS109" s="262"/>
      <c r="BT109" s="262"/>
      <c r="BU109" s="262"/>
      <c r="BV109" s="262"/>
      <c r="BW109" s="262"/>
      <c r="BX109" s="262"/>
      <c r="BY109" s="262"/>
      <c r="BZ109" s="262"/>
      <c r="CA109" s="262"/>
      <c r="CB109" s="262"/>
      <c r="CC109" s="262"/>
      <c r="CD109" s="262"/>
      <c r="CE109" s="262"/>
      <c r="CF109" s="262"/>
      <c r="CG109" s="262"/>
      <c r="CH109" s="262"/>
      <c r="CI109" s="262"/>
      <c r="CJ109" s="262"/>
      <c r="CK109" s="262"/>
      <c r="CL109" s="262"/>
      <c r="CM109" s="262"/>
      <c r="CN109" s="262"/>
      <c r="CO109" s="262"/>
      <c r="CP109" s="262"/>
      <c r="CQ109" s="262"/>
      <c r="CR109" s="262"/>
      <c r="CS109" s="262"/>
      <c r="CT109" s="262"/>
      <c r="CU109" s="262"/>
      <c r="CV109" s="262"/>
      <c r="CW109" s="262"/>
      <c r="CX109" s="262"/>
      <c r="CY109" s="262"/>
      <c r="CZ109" s="262"/>
      <c r="DA109" s="262"/>
      <c r="DB109" s="262"/>
      <c r="DC109" s="262"/>
      <c r="DD109" s="262"/>
      <c r="DE109" s="262"/>
      <c r="DF109" s="262"/>
      <c r="DG109" s="262"/>
      <c r="DH109" s="262"/>
      <c r="DI109" s="262"/>
      <c r="DJ109" s="262"/>
      <c r="DK109" s="262"/>
      <c r="DL109" s="262"/>
      <c r="DM109" s="262"/>
      <c r="DN109" s="262"/>
      <c r="DO109" s="262"/>
      <c r="DP109" s="262"/>
      <c r="DQ109" s="262"/>
      <c r="DR109" s="262"/>
      <c r="DS109" s="262"/>
      <c r="DT109" s="262"/>
      <c r="DU109" s="262"/>
      <c r="DV109" s="262"/>
      <c r="DW109" s="262"/>
      <c r="DX109" s="262"/>
      <c r="DY109" s="262"/>
      <c r="DZ109" s="262"/>
      <c r="EA109" s="262"/>
      <c r="EB109" s="262"/>
    </row>
    <row r="110" spans="1:132" s="263" customFormat="1" ht="51" customHeight="1" thickBot="1">
      <c r="A110" s="238"/>
      <c r="B110" s="155"/>
      <c r="C110" s="155"/>
      <c r="D110" s="155"/>
      <c r="E110" s="238"/>
      <c r="F110" s="238"/>
      <c r="G110" s="238"/>
      <c r="H110" s="238"/>
      <c r="I110" s="155"/>
      <c r="J110" s="1122"/>
      <c r="K110" s="260" t="s">
        <v>893</v>
      </c>
      <c r="L110" s="259">
        <v>1</v>
      </c>
      <c r="M110" s="238"/>
      <c r="N110" s="238"/>
      <c r="O110" s="238"/>
      <c r="P110" s="238"/>
      <c r="Q110" s="155"/>
      <c r="R110" s="1122"/>
      <c r="S110" s="260" t="s">
        <v>894</v>
      </c>
      <c r="T110" s="259">
        <v>1</v>
      </c>
      <c r="U110" s="238"/>
      <c r="V110" s="238"/>
      <c r="W110" s="238"/>
      <c r="X110" s="238"/>
      <c r="Y110" s="238"/>
      <c r="Z110" s="239"/>
      <c r="AA110" s="239"/>
      <c r="AB110" s="239"/>
      <c r="AC110" s="238"/>
      <c r="AD110" s="238"/>
      <c r="AE110" s="238"/>
      <c r="AF110" s="238"/>
      <c r="AG110" s="238"/>
      <c r="AH110" s="238"/>
      <c r="AI110" s="238"/>
      <c r="AJ110" s="239"/>
      <c r="AK110" s="238"/>
      <c r="AL110" s="238"/>
      <c r="AM110" s="238"/>
      <c r="AN110" s="238"/>
      <c r="AO110" s="238"/>
      <c r="AP110" s="238"/>
      <c r="AQ110" s="238"/>
      <c r="AR110" s="238"/>
      <c r="AS110" s="238"/>
      <c r="AT110" s="238"/>
      <c r="AU110" s="238"/>
      <c r="AV110" s="238"/>
      <c r="AW110" s="238"/>
      <c r="AX110" s="238"/>
      <c r="AY110" s="238"/>
      <c r="AZ110" s="238"/>
      <c r="BA110" s="238"/>
      <c r="BB110" s="238"/>
      <c r="BC110" s="238"/>
      <c r="BD110" s="238"/>
      <c r="BE110" s="238"/>
      <c r="BF110" s="1116" t="str">
        <f>$BF$100</f>
        <v>Medición</v>
      </c>
      <c r="BG110" s="1116"/>
      <c r="BH110" s="1116"/>
      <c r="BI110" s="262"/>
      <c r="BJ110" s="262"/>
      <c r="BK110" s="262"/>
      <c r="BL110" s="262"/>
      <c r="BM110" s="262"/>
      <c r="BN110" s="262"/>
      <c r="BO110" s="262"/>
      <c r="BP110" s="262"/>
      <c r="BQ110" s="262"/>
      <c r="BR110" s="262"/>
      <c r="BS110" s="262"/>
      <c r="BT110" s="262"/>
      <c r="BU110" s="262"/>
      <c r="BV110" s="262"/>
      <c r="BW110" s="262"/>
      <c r="BX110" s="262"/>
      <c r="BY110" s="262"/>
      <c r="BZ110" s="262"/>
      <c r="CA110" s="262"/>
      <c r="CB110" s="262"/>
      <c r="CC110" s="262"/>
      <c r="CD110" s="262"/>
      <c r="CE110" s="262"/>
      <c r="CF110" s="262"/>
      <c r="CG110" s="262"/>
      <c r="CH110" s="262"/>
      <c r="CI110" s="262"/>
      <c r="CJ110" s="262"/>
      <c r="CK110" s="262"/>
      <c r="CL110" s="262"/>
      <c r="CM110" s="262"/>
      <c r="CN110" s="262"/>
      <c r="CO110" s="262"/>
      <c r="CP110" s="262"/>
      <c r="CQ110" s="262"/>
      <c r="CR110" s="262"/>
      <c r="CS110" s="262"/>
      <c r="CT110" s="262"/>
      <c r="CU110" s="262"/>
      <c r="CV110" s="262"/>
      <c r="CW110" s="262"/>
      <c r="CX110" s="262"/>
      <c r="CY110" s="262"/>
      <c r="CZ110" s="262"/>
      <c r="DA110" s="262"/>
      <c r="DB110" s="262"/>
      <c r="DC110" s="262"/>
      <c r="DD110" s="262"/>
      <c r="DE110" s="262"/>
      <c r="DF110" s="262"/>
      <c r="DG110" s="262"/>
      <c r="DH110" s="262"/>
      <c r="DI110" s="262"/>
      <c r="DJ110" s="262"/>
      <c r="DK110" s="262"/>
      <c r="DL110" s="262"/>
      <c r="DM110" s="262"/>
      <c r="DN110" s="262"/>
      <c r="DO110" s="262"/>
      <c r="DP110" s="262"/>
      <c r="DQ110" s="262"/>
      <c r="DR110" s="262"/>
      <c r="DS110" s="262"/>
      <c r="DT110" s="262"/>
      <c r="DU110" s="262"/>
      <c r="DV110" s="262"/>
      <c r="DW110" s="262"/>
      <c r="DX110" s="262"/>
      <c r="DY110" s="262"/>
      <c r="DZ110" s="262"/>
      <c r="EA110" s="262"/>
      <c r="EB110" s="262"/>
    </row>
    <row r="111" spans="1:132" s="263" customFormat="1" ht="51" customHeight="1">
      <c r="A111" s="238"/>
      <c r="B111" s="155"/>
      <c r="C111" s="155"/>
      <c r="D111" s="155"/>
      <c r="E111" s="238"/>
      <c r="F111" s="238"/>
      <c r="G111" s="238"/>
      <c r="H111" s="238"/>
      <c r="I111" s="238"/>
      <c r="J111" s="155"/>
      <c r="K111" s="155"/>
      <c r="L111" s="155"/>
      <c r="M111" s="238"/>
      <c r="N111" s="238"/>
      <c r="O111" s="238"/>
      <c r="P111" s="238"/>
      <c r="Q111" s="238"/>
      <c r="R111" s="155"/>
      <c r="S111" s="155"/>
      <c r="T111" s="155"/>
      <c r="U111" s="238"/>
      <c r="V111" s="238"/>
      <c r="W111" s="238"/>
      <c r="X111" s="238"/>
      <c r="Y111" s="238"/>
      <c r="Z111" s="239"/>
      <c r="AA111" s="239"/>
      <c r="AB111" s="239"/>
      <c r="AC111" s="238"/>
      <c r="AD111" s="238"/>
      <c r="AE111" s="238"/>
      <c r="AF111" s="238"/>
      <c r="AG111" s="238"/>
      <c r="AH111" s="238"/>
      <c r="AI111" s="238"/>
      <c r="AJ111" s="239"/>
      <c r="AK111" s="238"/>
      <c r="AL111" s="238"/>
      <c r="AM111" s="238"/>
      <c r="AN111" s="238"/>
      <c r="AO111" s="238"/>
      <c r="AP111" s="238"/>
      <c r="AQ111" s="238"/>
      <c r="AR111" s="238"/>
      <c r="AS111" s="238"/>
      <c r="AT111" s="238"/>
      <c r="AU111" s="238"/>
      <c r="AV111" s="238"/>
      <c r="AW111" s="238"/>
      <c r="AX111" s="238"/>
      <c r="AY111" s="238"/>
      <c r="AZ111" s="238"/>
      <c r="BA111" s="238"/>
      <c r="BB111" s="238"/>
      <c r="BC111" s="238"/>
      <c r="BD111" s="238"/>
      <c r="BE111" s="238"/>
      <c r="BF111" s="1120" t="str">
        <f>'8.0 Comunicación externa'!B45</f>
        <v>¿Existe un mapeo de los reporteros y medios de comunicación que cubren los temas relevantes a la organización?</v>
      </c>
      <c r="BG111" s="265" t="s">
        <v>609</v>
      </c>
      <c r="BH111" s="246">
        <v>0</v>
      </c>
      <c r="BI111" s="262"/>
      <c r="BJ111" s="262"/>
      <c r="BK111" s="262"/>
      <c r="BL111" s="262"/>
      <c r="BM111" s="262"/>
      <c r="BN111" s="262"/>
      <c r="BO111" s="262"/>
      <c r="BP111" s="262"/>
      <c r="BQ111" s="262"/>
      <c r="BR111" s="262"/>
      <c r="BS111" s="262"/>
      <c r="BT111" s="262"/>
      <c r="BU111" s="262"/>
      <c r="BV111" s="262"/>
      <c r="BW111" s="262"/>
      <c r="BX111" s="262"/>
      <c r="BY111" s="262"/>
      <c r="BZ111" s="262"/>
      <c r="CA111" s="262"/>
      <c r="CB111" s="262"/>
      <c r="CC111" s="262"/>
      <c r="CD111" s="262"/>
      <c r="CE111" s="262"/>
      <c r="CF111" s="262"/>
      <c r="CG111" s="262"/>
      <c r="CH111" s="262"/>
      <c r="CI111" s="262"/>
      <c r="CJ111" s="262"/>
      <c r="CK111" s="262"/>
      <c r="CL111" s="262"/>
      <c r="CM111" s="262"/>
      <c r="CN111" s="262"/>
      <c r="CO111" s="262"/>
      <c r="CP111" s="262"/>
      <c r="CQ111" s="262"/>
      <c r="CR111" s="262"/>
      <c r="CS111" s="262"/>
      <c r="CT111" s="262"/>
      <c r="CU111" s="262"/>
      <c r="CV111" s="262"/>
      <c r="CW111" s="262"/>
      <c r="CX111" s="262"/>
      <c r="CY111" s="262"/>
      <c r="CZ111" s="262"/>
      <c r="DA111" s="262"/>
      <c r="DB111" s="262"/>
      <c r="DC111" s="262"/>
      <c r="DD111" s="262"/>
      <c r="DE111" s="262"/>
      <c r="DF111" s="262"/>
      <c r="DG111" s="262"/>
      <c r="DH111" s="262"/>
      <c r="DI111" s="262"/>
      <c r="DJ111" s="262"/>
      <c r="DK111" s="262"/>
      <c r="DL111" s="262"/>
      <c r="DM111" s="262"/>
      <c r="DN111" s="262"/>
      <c r="DO111" s="262"/>
      <c r="DP111" s="262"/>
      <c r="DQ111" s="262"/>
      <c r="DR111" s="262"/>
      <c r="DS111" s="262"/>
      <c r="DT111" s="262"/>
      <c r="DU111" s="262"/>
      <c r="DV111" s="262"/>
      <c r="DW111" s="262"/>
      <c r="DX111" s="262"/>
      <c r="DY111" s="262"/>
      <c r="DZ111" s="262"/>
      <c r="EA111" s="262"/>
      <c r="EB111" s="262"/>
    </row>
    <row r="112" spans="1:132" s="263" customFormat="1" ht="51" customHeight="1">
      <c r="A112" s="238"/>
      <c r="B112" s="155"/>
      <c r="C112" s="155"/>
      <c r="D112" s="155"/>
      <c r="E112" s="238"/>
      <c r="F112" s="238"/>
      <c r="G112" s="238"/>
      <c r="H112" s="238"/>
      <c r="I112" s="238"/>
      <c r="J112" s="155"/>
      <c r="K112" s="155"/>
      <c r="L112" s="155"/>
      <c r="M112" s="238"/>
      <c r="N112" s="238"/>
      <c r="O112" s="238"/>
      <c r="P112" s="238"/>
      <c r="Q112" s="238"/>
      <c r="R112" s="155"/>
      <c r="S112" s="155"/>
      <c r="T112" s="155"/>
      <c r="U112" s="238"/>
      <c r="V112" s="238"/>
      <c r="W112" s="238"/>
      <c r="X112" s="238"/>
      <c r="Y112" s="238"/>
      <c r="Z112" s="239"/>
      <c r="AA112" s="239"/>
      <c r="AB112" s="239"/>
      <c r="AC112" s="238"/>
      <c r="AD112" s="238"/>
      <c r="AE112" s="238"/>
      <c r="AF112" s="238"/>
      <c r="AG112" s="238"/>
      <c r="AH112" s="238"/>
      <c r="AI112" s="238"/>
      <c r="AJ112" s="239"/>
      <c r="AK112" s="238"/>
      <c r="AL112" s="238"/>
      <c r="AM112" s="238"/>
      <c r="AN112" s="238"/>
      <c r="AO112" s="238"/>
      <c r="AP112" s="238"/>
      <c r="AQ112" s="238"/>
      <c r="AR112" s="238"/>
      <c r="AS112" s="238"/>
      <c r="AT112" s="238"/>
      <c r="AU112" s="238"/>
      <c r="AV112" s="238"/>
      <c r="AW112" s="238"/>
      <c r="AX112" s="238"/>
      <c r="AY112" s="238"/>
      <c r="AZ112" s="238"/>
      <c r="BA112" s="238"/>
      <c r="BB112" s="238"/>
      <c r="BC112" s="238"/>
      <c r="BD112" s="238"/>
      <c r="BE112" s="238"/>
      <c r="BF112" s="1121"/>
      <c r="BG112" s="266" t="s">
        <v>895</v>
      </c>
      <c r="BH112" s="253">
        <v>0.25</v>
      </c>
      <c r="BI112" s="262"/>
      <c r="BJ112" s="262"/>
      <c r="BK112" s="262"/>
      <c r="BL112" s="262"/>
      <c r="BM112" s="262"/>
      <c r="BN112" s="262"/>
      <c r="BO112" s="262"/>
      <c r="BP112" s="262"/>
      <c r="BQ112" s="262"/>
      <c r="BR112" s="262"/>
      <c r="BS112" s="262"/>
      <c r="BT112" s="262"/>
      <c r="BU112" s="262"/>
      <c r="BV112" s="262"/>
      <c r="BW112" s="262"/>
      <c r="BX112" s="262"/>
      <c r="BY112" s="262"/>
      <c r="BZ112" s="262"/>
      <c r="CA112" s="262"/>
      <c r="CB112" s="262"/>
      <c r="CC112" s="262"/>
      <c r="CD112" s="262"/>
      <c r="CE112" s="262"/>
      <c r="CF112" s="262"/>
      <c r="CG112" s="262"/>
      <c r="CH112" s="262"/>
      <c r="CI112" s="262"/>
      <c r="CJ112" s="262"/>
      <c r="CK112" s="262"/>
      <c r="CL112" s="262"/>
      <c r="CM112" s="262"/>
      <c r="CN112" s="262"/>
      <c r="CO112" s="262"/>
      <c r="CP112" s="262"/>
      <c r="CQ112" s="262"/>
      <c r="CR112" s="262"/>
      <c r="CS112" s="262"/>
      <c r="CT112" s="262"/>
      <c r="CU112" s="262"/>
      <c r="CV112" s="262"/>
      <c r="CW112" s="262"/>
      <c r="CX112" s="262"/>
      <c r="CY112" s="262"/>
      <c r="CZ112" s="262"/>
      <c r="DA112" s="262"/>
      <c r="DB112" s="262"/>
      <c r="DC112" s="262"/>
      <c r="DD112" s="262"/>
      <c r="DE112" s="262"/>
      <c r="DF112" s="262"/>
      <c r="DG112" s="262"/>
      <c r="DH112" s="262"/>
      <c r="DI112" s="262"/>
      <c r="DJ112" s="262"/>
      <c r="DK112" s="262"/>
      <c r="DL112" s="262"/>
      <c r="DM112" s="262"/>
      <c r="DN112" s="262"/>
      <c r="DO112" s="262"/>
      <c r="DP112" s="262"/>
      <c r="DQ112" s="262"/>
      <c r="DR112" s="262"/>
      <c r="DS112" s="262"/>
      <c r="DT112" s="262"/>
      <c r="DU112" s="262"/>
      <c r="DV112" s="262"/>
      <c r="DW112" s="262"/>
      <c r="DX112" s="262"/>
      <c r="DY112" s="262"/>
      <c r="DZ112" s="262"/>
      <c r="EA112" s="262"/>
      <c r="EB112" s="262"/>
    </row>
    <row r="113" spans="1:132" s="263" customFormat="1" ht="51" customHeight="1">
      <c r="A113" s="238"/>
      <c r="B113" s="155"/>
      <c r="C113" s="155"/>
      <c r="D113" s="155"/>
      <c r="E113" s="238"/>
      <c r="F113" s="238"/>
      <c r="G113" s="238"/>
      <c r="H113" s="238"/>
      <c r="I113" s="238"/>
      <c r="J113" s="155"/>
      <c r="K113" s="155"/>
      <c r="L113" s="155"/>
      <c r="M113" s="238"/>
      <c r="N113" s="238"/>
      <c r="O113" s="238"/>
      <c r="P113" s="238"/>
      <c r="Q113" s="238"/>
      <c r="R113" s="155"/>
      <c r="S113" s="155"/>
      <c r="T113" s="155"/>
      <c r="U113" s="238"/>
      <c r="V113" s="238"/>
      <c r="W113" s="238"/>
      <c r="X113" s="238"/>
      <c r="Y113" s="238"/>
      <c r="Z113" s="239"/>
      <c r="AA113" s="239"/>
      <c r="AB113" s="239"/>
      <c r="AC113" s="238"/>
      <c r="AD113" s="238"/>
      <c r="AE113" s="238"/>
      <c r="AF113" s="238"/>
      <c r="AG113" s="238"/>
      <c r="AH113" s="238"/>
      <c r="AI113" s="238"/>
      <c r="AJ113" s="239"/>
      <c r="AK113" s="238"/>
      <c r="AL113" s="238"/>
      <c r="AM113" s="238"/>
      <c r="AN113" s="238"/>
      <c r="AO113" s="238"/>
      <c r="AP113" s="238"/>
      <c r="AQ113" s="238"/>
      <c r="AR113" s="238"/>
      <c r="AS113" s="238"/>
      <c r="AT113" s="238"/>
      <c r="AU113" s="238"/>
      <c r="AV113" s="238"/>
      <c r="AW113" s="238"/>
      <c r="AX113" s="238"/>
      <c r="AY113" s="238"/>
      <c r="AZ113" s="238"/>
      <c r="BA113" s="238"/>
      <c r="BB113" s="238"/>
      <c r="BC113" s="238"/>
      <c r="BD113" s="238"/>
      <c r="BE113" s="238"/>
      <c r="BF113" s="1121"/>
      <c r="BG113" s="266" t="s">
        <v>896</v>
      </c>
      <c r="BH113" s="255">
        <v>0.5</v>
      </c>
      <c r="BI113" s="262"/>
      <c r="BJ113" s="262"/>
      <c r="BK113" s="262"/>
      <c r="BL113" s="262"/>
      <c r="BM113" s="262"/>
      <c r="BN113" s="262"/>
      <c r="BO113" s="262"/>
      <c r="BP113" s="262"/>
      <c r="BQ113" s="262"/>
      <c r="BR113" s="262"/>
      <c r="BS113" s="262"/>
      <c r="BT113" s="262"/>
      <c r="BU113" s="262"/>
      <c r="BV113" s="262"/>
      <c r="BW113" s="262"/>
      <c r="BX113" s="262"/>
      <c r="BY113" s="262"/>
      <c r="BZ113" s="262"/>
      <c r="CA113" s="262"/>
      <c r="CB113" s="262"/>
      <c r="CC113" s="262"/>
      <c r="CD113" s="262"/>
      <c r="CE113" s="262"/>
      <c r="CF113" s="262"/>
      <c r="CG113" s="262"/>
      <c r="CH113" s="262"/>
      <c r="CI113" s="262"/>
      <c r="CJ113" s="262"/>
      <c r="CK113" s="262"/>
      <c r="CL113" s="262"/>
      <c r="CM113" s="262"/>
      <c r="CN113" s="262"/>
      <c r="CO113" s="262"/>
      <c r="CP113" s="262"/>
      <c r="CQ113" s="262"/>
      <c r="CR113" s="262"/>
      <c r="CS113" s="262"/>
      <c r="CT113" s="262"/>
      <c r="CU113" s="262"/>
      <c r="CV113" s="262"/>
      <c r="CW113" s="262"/>
      <c r="CX113" s="262"/>
      <c r="CY113" s="262"/>
      <c r="CZ113" s="262"/>
      <c r="DA113" s="262"/>
      <c r="DB113" s="262"/>
      <c r="DC113" s="262"/>
      <c r="DD113" s="262"/>
      <c r="DE113" s="262"/>
      <c r="DF113" s="262"/>
      <c r="DG113" s="262"/>
      <c r="DH113" s="262"/>
      <c r="DI113" s="262"/>
      <c r="DJ113" s="262"/>
      <c r="DK113" s="262"/>
      <c r="DL113" s="262"/>
      <c r="DM113" s="262"/>
      <c r="DN113" s="262"/>
      <c r="DO113" s="262"/>
      <c r="DP113" s="262"/>
      <c r="DQ113" s="262"/>
      <c r="DR113" s="262"/>
      <c r="DS113" s="262"/>
      <c r="DT113" s="262"/>
      <c r="DU113" s="262"/>
      <c r="DV113" s="262"/>
      <c r="DW113" s="262"/>
      <c r="DX113" s="262"/>
      <c r="DY113" s="262"/>
      <c r="DZ113" s="262"/>
      <c r="EA113" s="262"/>
      <c r="EB113" s="262"/>
    </row>
    <row r="114" spans="1:132" s="263" customFormat="1" ht="51" customHeight="1" thickBot="1">
      <c r="A114" s="238"/>
      <c r="B114" s="1127" t="str">
        <f>'1.0 Planeación'!B43</f>
        <v>Estructura organizacional y mejora continua</v>
      </c>
      <c r="C114" s="1127"/>
      <c r="D114" s="1127"/>
      <c r="E114" s="238"/>
      <c r="F114" s="238"/>
      <c r="G114" s="238"/>
      <c r="H114" s="238"/>
      <c r="I114" s="238"/>
      <c r="J114" s="155"/>
      <c r="K114" s="155"/>
      <c r="L114" s="155"/>
      <c r="M114" s="238"/>
      <c r="N114" s="238"/>
      <c r="O114" s="238"/>
      <c r="P114" s="238"/>
      <c r="Q114" s="238"/>
      <c r="R114" s="155"/>
      <c r="S114" s="155"/>
      <c r="T114" s="155"/>
      <c r="U114" s="238"/>
      <c r="V114" s="238"/>
      <c r="W114" s="238"/>
      <c r="X114" s="238"/>
      <c r="Y114" s="238"/>
      <c r="Z114" s="1123" t="str">
        <f>$Z$94</f>
        <v>Protocolos de actuación</v>
      </c>
      <c r="AA114" s="1123"/>
      <c r="AB114" s="1123"/>
      <c r="AC114" s="238"/>
      <c r="AD114" s="238"/>
      <c r="AE114" s="238"/>
      <c r="AF114" s="238"/>
      <c r="AG114" s="238"/>
      <c r="AH114" s="1123" t="str">
        <f>$AH$84</f>
        <v>Reclutamiento</v>
      </c>
      <c r="AI114" s="1123"/>
      <c r="AJ114" s="1123"/>
      <c r="AK114" s="238"/>
      <c r="AL114" s="238"/>
      <c r="AM114" s="238"/>
      <c r="AN114" s="238"/>
      <c r="AO114" s="238"/>
      <c r="AP114" s="1116" t="str">
        <f>'6.0 Monitoreo y evaluación'!B42</f>
        <v>Desempeño institucional</v>
      </c>
      <c r="AQ114" s="1116"/>
      <c r="AR114" s="1116"/>
      <c r="AS114" s="238"/>
      <c r="AT114" s="238"/>
      <c r="AU114" s="238"/>
      <c r="AV114" s="238"/>
      <c r="AW114" s="238"/>
      <c r="AX114" s="1116" t="str">
        <f>$AX$104</f>
        <v>Recursos financieros</v>
      </c>
      <c r="AY114" s="1116"/>
      <c r="AZ114" s="1116"/>
      <c r="BA114" s="238"/>
      <c r="BB114" s="238"/>
      <c r="BC114" s="238"/>
      <c r="BD114" s="238"/>
      <c r="BE114" s="238"/>
      <c r="BF114" s="1121"/>
      <c r="BG114" s="266" t="s">
        <v>1461</v>
      </c>
      <c r="BH114" s="257">
        <v>0.75</v>
      </c>
      <c r="BI114" s="262"/>
      <c r="BJ114" s="262"/>
      <c r="BK114" s="262"/>
      <c r="BL114" s="262"/>
      <c r="BM114" s="262"/>
      <c r="BN114" s="262"/>
      <c r="BO114" s="262"/>
      <c r="BP114" s="262"/>
      <c r="BQ114" s="262"/>
      <c r="BR114" s="262"/>
      <c r="BS114" s="262"/>
      <c r="BT114" s="262"/>
      <c r="BU114" s="262"/>
      <c r="BV114" s="262"/>
      <c r="BW114" s="262"/>
      <c r="BX114" s="262"/>
      <c r="BY114" s="262"/>
      <c r="BZ114" s="262"/>
      <c r="CA114" s="262"/>
      <c r="CB114" s="262"/>
      <c r="CC114" s="262"/>
      <c r="CD114" s="262"/>
      <c r="CE114" s="262"/>
      <c r="CF114" s="262"/>
      <c r="CG114" s="262"/>
      <c r="CH114" s="262"/>
      <c r="CI114" s="262"/>
      <c r="CJ114" s="262"/>
      <c r="CK114" s="262"/>
      <c r="CL114" s="262"/>
      <c r="CM114" s="262"/>
      <c r="CN114" s="262"/>
      <c r="CO114" s="262"/>
      <c r="CP114" s="262"/>
      <c r="CQ114" s="262"/>
      <c r="CR114" s="262"/>
      <c r="CS114" s="262"/>
      <c r="CT114" s="262"/>
      <c r="CU114" s="262"/>
      <c r="CV114" s="262"/>
      <c r="CW114" s="262"/>
      <c r="CX114" s="262"/>
      <c r="CY114" s="262"/>
      <c r="CZ114" s="262"/>
      <c r="DA114" s="262"/>
      <c r="DB114" s="262"/>
      <c r="DC114" s="262"/>
      <c r="DD114" s="262"/>
      <c r="DE114" s="262"/>
      <c r="DF114" s="262"/>
      <c r="DG114" s="262"/>
      <c r="DH114" s="262"/>
      <c r="DI114" s="262"/>
      <c r="DJ114" s="262"/>
      <c r="DK114" s="262"/>
      <c r="DL114" s="262"/>
      <c r="DM114" s="262"/>
      <c r="DN114" s="262"/>
      <c r="DO114" s="262"/>
      <c r="DP114" s="262"/>
      <c r="DQ114" s="262"/>
      <c r="DR114" s="262"/>
      <c r="DS114" s="262"/>
      <c r="DT114" s="262"/>
      <c r="DU114" s="262"/>
      <c r="DV114" s="262"/>
      <c r="DW114" s="262"/>
      <c r="DX114" s="262"/>
      <c r="DY114" s="262"/>
      <c r="DZ114" s="262"/>
      <c r="EA114" s="262"/>
      <c r="EB114" s="262"/>
    </row>
    <row r="115" spans="1:132" s="263" customFormat="1" ht="51" customHeight="1" thickBot="1">
      <c r="A115" s="238"/>
      <c r="B115" s="1120" t="str">
        <f>'1.0 Planeación'!B46</f>
        <v>¿La estructura de la organización está alineada con la planeación estratégica y las expectativas organizacionales?</v>
      </c>
      <c r="C115" s="247" t="s">
        <v>228</v>
      </c>
      <c r="D115" s="246">
        <v>0</v>
      </c>
      <c r="E115" s="238"/>
      <c r="F115" s="238"/>
      <c r="G115" s="238"/>
      <c r="H115" s="238"/>
      <c r="I115" s="238"/>
      <c r="J115" s="1127" t="str">
        <f>$J$105</f>
        <v>Presupuesto organizacional</v>
      </c>
      <c r="K115" s="1127"/>
      <c r="L115" s="1127"/>
      <c r="M115" s="238"/>
      <c r="N115" s="238"/>
      <c r="O115" s="238"/>
      <c r="P115" s="238"/>
      <c r="Q115" s="238"/>
      <c r="R115" s="1127" t="str">
        <f>$R$95</f>
        <v>Indicadores</v>
      </c>
      <c r="S115" s="1127"/>
      <c r="T115" s="1127"/>
      <c r="U115" s="238"/>
      <c r="V115" s="238"/>
      <c r="W115" s="238"/>
      <c r="X115" s="238"/>
      <c r="Y115" s="238"/>
      <c r="Z115" s="1120" t="str">
        <f>'4.0 Género e inclusión'!B45</f>
        <v>¿Existen mecanismos para supervisar el cumplimiento de los protocolos con perspectiva de género y enfoque de inclusión?</v>
      </c>
      <c r="AA115" s="247" t="s">
        <v>228</v>
      </c>
      <c r="AB115" s="246">
        <v>0</v>
      </c>
      <c r="AC115" s="238"/>
      <c r="AD115" s="238"/>
      <c r="AE115" s="238"/>
      <c r="AF115" s="238"/>
      <c r="AG115" s="238"/>
      <c r="AH115" s="1120" t="str">
        <f>'5.0 Capital Humano'!B45</f>
        <v>¿Los cargos administrativos y financieros están ocupados por personas calificadas con las habilidades requeridas?</v>
      </c>
      <c r="AI115" s="247" t="s">
        <v>228</v>
      </c>
      <c r="AJ115" s="246">
        <v>0</v>
      </c>
      <c r="AK115" s="238"/>
      <c r="AL115" s="238"/>
      <c r="AM115" s="238"/>
      <c r="AN115" s="238"/>
      <c r="AO115" s="238"/>
      <c r="AP115" s="1120" t="str">
        <f>'6.0 Monitoreo y evaluación'!B45</f>
        <v>¿La organización ha establecido metas de desempeño y plazos de cumplimiento?</v>
      </c>
      <c r="AQ115" s="247" t="s">
        <v>228</v>
      </c>
      <c r="AR115" s="246">
        <v>0</v>
      </c>
      <c r="AS115" s="238"/>
      <c r="AT115" s="238"/>
      <c r="AU115" s="238"/>
      <c r="AV115" s="238"/>
      <c r="AW115" s="238"/>
      <c r="AX115" s="1117" t="str">
        <f>'7.0 Gestión recursos'!B45</f>
        <v>¿Se cuenta con un sistema de contabilidad electrónico actualizado?</v>
      </c>
      <c r="AY115" s="249" t="s">
        <v>228</v>
      </c>
      <c r="AZ115" s="246">
        <v>0</v>
      </c>
      <c r="BA115" s="238"/>
      <c r="BB115" s="238"/>
      <c r="BC115" s="238"/>
      <c r="BD115" s="238"/>
      <c r="BE115" s="155"/>
      <c r="BF115" s="1122"/>
      <c r="BG115" s="267" t="s">
        <v>1462</v>
      </c>
      <c r="BH115" s="259">
        <v>1</v>
      </c>
      <c r="BI115" s="262"/>
      <c r="BJ115" s="262"/>
      <c r="BK115" s="262"/>
      <c r="BL115" s="262"/>
      <c r="BM115" s="262"/>
      <c r="BN115" s="262"/>
      <c r="BO115" s="262"/>
      <c r="BP115" s="262"/>
      <c r="BQ115" s="262"/>
      <c r="BR115" s="262"/>
      <c r="BS115" s="262"/>
      <c r="BT115" s="262"/>
      <c r="BU115" s="262"/>
      <c r="BV115" s="262"/>
      <c r="BW115" s="262"/>
      <c r="BX115" s="262"/>
      <c r="BY115" s="262"/>
      <c r="BZ115" s="262"/>
      <c r="CA115" s="262"/>
      <c r="CB115" s="262"/>
      <c r="CC115" s="262"/>
      <c r="CD115" s="262"/>
      <c r="CE115" s="262"/>
      <c r="CF115" s="262"/>
      <c r="CG115" s="262"/>
      <c r="CH115" s="262"/>
      <c r="CI115" s="262"/>
      <c r="CJ115" s="262"/>
      <c r="CK115" s="262"/>
      <c r="CL115" s="262"/>
      <c r="CM115" s="262"/>
      <c r="CN115" s="262"/>
      <c r="CO115" s="262"/>
      <c r="CP115" s="262"/>
      <c r="CQ115" s="262"/>
      <c r="CR115" s="262"/>
      <c r="CS115" s="262"/>
      <c r="CT115" s="262"/>
      <c r="CU115" s="262"/>
      <c r="CV115" s="262"/>
      <c r="CW115" s="262"/>
      <c r="CX115" s="262"/>
      <c r="CY115" s="262"/>
      <c r="CZ115" s="262"/>
      <c r="DA115" s="262"/>
      <c r="DB115" s="262"/>
      <c r="DC115" s="262"/>
      <c r="DD115" s="262"/>
      <c r="DE115" s="262"/>
      <c r="DF115" s="262"/>
      <c r="DG115" s="262"/>
      <c r="DH115" s="262"/>
      <c r="DI115" s="262"/>
      <c r="DJ115" s="262"/>
      <c r="DK115" s="262"/>
      <c r="DL115" s="262"/>
      <c r="DM115" s="262"/>
      <c r="DN115" s="262"/>
      <c r="DO115" s="262"/>
      <c r="DP115" s="262"/>
      <c r="DQ115" s="262"/>
      <c r="DR115" s="262"/>
      <c r="DS115" s="262"/>
      <c r="DT115" s="262"/>
      <c r="DU115" s="262"/>
      <c r="DV115" s="262"/>
      <c r="DW115" s="262"/>
      <c r="DX115" s="262"/>
      <c r="DY115" s="262"/>
      <c r="DZ115" s="262"/>
      <c r="EA115" s="262"/>
      <c r="EB115" s="262"/>
    </row>
    <row r="116" spans="1:132" s="263" customFormat="1" ht="51" customHeight="1">
      <c r="A116" s="238"/>
      <c r="B116" s="1121"/>
      <c r="C116" s="254" t="s">
        <v>897</v>
      </c>
      <c r="D116" s="253">
        <v>0.25</v>
      </c>
      <c r="E116" s="238"/>
      <c r="F116" s="238"/>
      <c r="G116" s="238"/>
      <c r="H116" s="238"/>
      <c r="I116" s="238"/>
      <c r="J116" s="1120" t="str">
        <f>'2.0 Gestión programas'!B53</f>
        <v>¿Cuenta la organización con un fondo patrimonial equivalente a, al menos, un año de operación?</v>
      </c>
      <c r="K116" s="247" t="s">
        <v>228</v>
      </c>
      <c r="L116" s="246">
        <v>0</v>
      </c>
      <c r="M116" s="238"/>
      <c r="N116" s="238"/>
      <c r="O116" s="238"/>
      <c r="P116" s="238"/>
      <c r="Q116" s="238"/>
      <c r="R116" s="1120" t="str">
        <f>'3.0 Procesos'!B45</f>
        <v xml:space="preserve"> ¿Existe un área o persona especializada a cargo del proceso de análisis de indicadores?</v>
      </c>
      <c r="S116" s="247" t="s">
        <v>228</v>
      </c>
      <c r="T116" s="246">
        <v>0</v>
      </c>
      <c r="U116" s="238"/>
      <c r="V116" s="238"/>
      <c r="W116" s="238"/>
      <c r="X116" s="238"/>
      <c r="Y116" s="238"/>
      <c r="Z116" s="1121"/>
      <c r="AA116" s="254" t="s">
        <v>898</v>
      </c>
      <c r="AB116" s="253">
        <v>0.25</v>
      </c>
      <c r="AC116" s="238"/>
      <c r="AD116" s="238"/>
      <c r="AE116" s="238"/>
      <c r="AF116" s="238"/>
      <c r="AG116" s="238"/>
      <c r="AH116" s="1121"/>
      <c r="AI116" s="254" t="s">
        <v>899</v>
      </c>
      <c r="AJ116" s="253">
        <v>0.25</v>
      </c>
      <c r="AK116" s="238"/>
      <c r="AL116" s="238"/>
      <c r="AM116" s="238"/>
      <c r="AN116" s="238"/>
      <c r="AO116" s="238"/>
      <c r="AP116" s="1121"/>
      <c r="AQ116" s="254" t="s">
        <v>900</v>
      </c>
      <c r="AR116" s="253">
        <v>0.25</v>
      </c>
      <c r="AS116" s="238"/>
      <c r="AT116" s="238"/>
      <c r="AU116" s="238"/>
      <c r="AV116" s="238"/>
      <c r="AW116" s="238"/>
      <c r="AX116" s="1118"/>
      <c r="AY116" s="250" t="s">
        <v>901</v>
      </c>
      <c r="AZ116" s="253">
        <v>0.25</v>
      </c>
      <c r="BA116" s="238"/>
      <c r="BB116" s="238"/>
      <c r="BC116" s="238"/>
      <c r="BD116" s="238"/>
      <c r="BE116" s="238"/>
      <c r="BF116" s="238"/>
      <c r="BG116" s="238"/>
      <c r="BH116" s="238"/>
      <c r="BI116" s="262"/>
      <c r="BJ116" s="262"/>
      <c r="BK116" s="262"/>
      <c r="BL116" s="262"/>
      <c r="BM116" s="262"/>
      <c r="BN116" s="262"/>
      <c r="BO116" s="262"/>
      <c r="BP116" s="262"/>
      <c r="BQ116" s="262"/>
      <c r="BR116" s="262"/>
      <c r="BS116" s="262"/>
      <c r="BT116" s="262"/>
      <c r="BU116" s="262"/>
      <c r="BV116" s="262"/>
      <c r="BW116" s="262"/>
      <c r="BX116" s="262"/>
      <c r="BY116" s="262"/>
      <c r="BZ116" s="262"/>
      <c r="CA116" s="262"/>
      <c r="CB116" s="262"/>
      <c r="CC116" s="262"/>
      <c r="CD116" s="262"/>
      <c r="CE116" s="262"/>
      <c r="CF116" s="262"/>
      <c r="CG116" s="262"/>
      <c r="CH116" s="262"/>
      <c r="CI116" s="262"/>
      <c r="CJ116" s="262"/>
      <c r="CK116" s="262"/>
      <c r="CL116" s="262"/>
      <c r="CM116" s="262"/>
      <c r="CN116" s="262"/>
      <c r="CO116" s="262"/>
      <c r="CP116" s="262"/>
      <c r="CQ116" s="262"/>
      <c r="CR116" s="262"/>
      <c r="CS116" s="262"/>
      <c r="CT116" s="262"/>
      <c r="CU116" s="262"/>
      <c r="CV116" s="262"/>
      <c r="CW116" s="262"/>
      <c r="CX116" s="262"/>
      <c r="CY116" s="262"/>
      <c r="CZ116" s="262"/>
      <c r="DA116" s="262"/>
      <c r="DB116" s="262"/>
      <c r="DC116" s="262"/>
      <c r="DD116" s="262"/>
      <c r="DE116" s="262"/>
      <c r="DF116" s="262"/>
      <c r="DG116" s="262"/>
      <c r="DH116" s="262"/>
      <c r="DI116" s="262"/>
      <c r="DJ116" s="262"/>
      <c r="DK116" s="262"/>
      <c r="DL116" s="262"/>
      <c r="DM116" s="262"/>
      <c r="DN116" s="262"/>
      <c r="DO116" s="262"/>
      <c r="DP116" s="262"/>
      <c r="DQ116" s="262"/>
      <c r="DR116" s="262"/>
      <c r="DS116" s="262"/>
      <c r="DT116" s="262"/>
      <c r="DU116" s="262"/>
      <c r="DV116" s="262"/>
      <c r="DW116" s="262"/>
      <c r="DX116" s="262"/>
      <c r="DY116" s="262"/>
      <c r="DZ116" s="262"/>
      <c r="EA116" s="262"/>
      <c r="EB116" s="262"/>
    </row>
    <row r="117" spans="1:132" s="263" customFormat="1" ht="51" customHeight="1">
      <c r="A117" s="238"/>
      <c r="B117" s="1121"/>
      <c r="C117" s="254" t="s">
        <v>902</v>
      </c>
      <c r="D117" s="255">
        <v>0.5</v>
      </c>
      <c r="E117" s="238"/>
      <c r="F117" s="238"/>
      <c r="G117" s="238"/>
      <c r="H117" s="238"/>
      <c r="I117" s="238"/>
      <c r="J117" s="1121"/>
      <c r="K117" s="254" t="s">
        <v>903</v>
      </c>
      <c r="L117" s="253">
        <v>0.25</v>
      </c>
      <c r="M117" s="238"/>
      <c r="N117" s="238"/>
      <c r="O117" s="238"/>
      <c r="P117" s="238"/>
      <c r="Q117" s="238"/>
      <c r="R117" s="1121"/>
      <c r="S117" s="254" t="s">
        <v>904</v>
      </c>
      <c r="T117" s="253">
        <v>0.25</v>
      </c>
      <c r="U117" s="238"/>
      <c r="V117" s="238"/>
      <c r="W117" s="238"/>
      <c r="X117" s="238"/>
      <c r="Y117" s="238"/>
      <c r="Z117" s="1121"/>
      <c r="AA117" s="254" t="s">
        <v>905</v>
      </c>
      <c r="AB117" s="255">
        <v>0.5</v>
      </c>
      <c r="AC117" s="238"/>
      <c r="AD117" s="238"/>
      <c r="AE117" s="238"/>
      <c r="AF117" s="238"/>
      <c r="AG117" s="238"/>
      <c r="AH117" s="1121"/>
      <c r="AI117" s="254" t="s">
        <v>906</v>
      </c>
      <c r="AJ117" s="255">
        <v>0.5</v>
      </c>
      <c r="AK117" s="238"/>
      <c r="AL117" s="238"/>
      <c r="AM117" s="238"/>
      <c r="AN117" s="238"/>
      <c r="AO117" s="238"/>
      <c r="AP117" s="1121"/>
      <c r="AQ117" s="254" t="s">
        <v>907</v>
      </c>
      <c r="AR117" s="255">
        <v>0.5</v>
      </c>
      <c r="AS117" s="238"/>
      <c r="AT117" s="238"/>
      <c r="AU117" s="238"/>
      <c r="AV117" s="238"/>
      <c r="AW117" s="238"/>
      <c r="AX117" s="1118"/>
      <c r="AY117" s="250" t="s">
        <v>908</v>
      </c>
      <c r="AZ117" s="255">
        <v>0.5</v>
      </c>
      <c r="BA117" s="238"/>
      <c r="BB117" s="238"/>
      <c r="BC117" s="238"/>
      <c r="BD117" s="238"/>
      <c r="BE117" s="238"/>
      <c r="BF117" s="238"/>
      <c r="BG117" s="238"/>
      <c r="BH117" s="238"/>
      <c r="BI117" s="262"/>
      <c r="BJ117" s="262"/>
      <c r="BK117" s="262"/>
      <c r="BL117" s="262"/>
      <c r="BM117" s="262"/>
      <c r="BN117" s="262"/>
      <c r="BO117" s="262"/>
      <c r="BP117" s="262"/>
      <c r="BQ117" s="262"/>
      <c r="BR117" s="262"/>
      <c r="BS117" s="262"/>
      <c r="BT117" s="262"/>
      <c r="BU117" s="262"/>
      <c r="BV117" s="262"/>
      <c r="BW117" s="262"/>
      <c r="BX117" s="262"/>
      <c r="BY117" s="262"/>
      <c r="BZ117" s="262"/>
      <c r="CA117" s="262"/>
      <c r="CB117" s="262"/>
      <c r="CC117" s="262"/>
      <c r="CD117" s="262"/>
      <c r="CE117" s="262"/>
      <c r="CF117" s="262"/>
      <c r="CG117" s="262"/>
      <c r="CH117" s="262"/>
      <c r="CI117" s="262"/>
      <c r="CJ117" s="262"/>
      <c r="CK117" s="262"/>
      <c r="CL117" s="262"/>
      <c r="CM117" s="262"/>
      <c r="CN117" s="262"/>
      <c r="CO117" s="262"/>
      <c r="CP117" s="262"/>
      <c r="CQ117" s="262"/>
      <c r="CR117" s="262"/>
      <c r="CS117" s="262"/>
      <c r="CT117" s="262"/>
      <c r="CU117" s="262"/>
      <c r="CV117" s="262"/>
      <c r="CW117" s="262"/>
      <c r="CX117" s="262"/>
      <c r="CY117" s="262"/>
      <c r="CZ117" s="262"/>
      <c r="DA117" s="262"/>
      <c r="DB117" s="262"/>
      <c r="DC117" s="262"/>
      <c r="DD117" s="262"/>
      <c r="DE117" s="262"/>
      <c r="DF117" s="262"/>
      <c r="DG117" s="262"/>
      <c r="DH117" s="262"/>
      <c r="DI117" s="262"/>
      <c r="DJ117" s="262"/>
      <c r="DK117" s="262"/>
      <c r="DL117" s="262"/>
      <c r="DM117" s="262"/>
      <c r="DN117" s="262"/>
      <c r="DO117" s="262"/>
      <c r="DP117" s="262"/>
      <c r="DQ117" s="262"/>
      <c r="DR117" s="262"/>
      <c r="DS117" s="262"/>
      <c r="DT117" s="262"/>
      <c r="DU117" s="262"/>
      <c r="DV117" s="262"/>
      <c r="DW117" s="262"/>
      <c r="DX117" s="262"/>
      <c r="DY117" s="262"/>
      <c r="DZ117" s="262"/>
      <c r="EA117" s="262"/>
      <c r="EB117" s="262"/>
    </row>
    <row r="118" spans="1:132" s="263" customFormat="1" ht="51" customHeight="1">
      <c r="A118" s="238"/>
      <c r="B118" s="1121"/>
      <c r="C118" s="254" t="s">
        <v>909</v>
      </c>
      <c r="D118" s="257">
        <v>0.75</v>
      </c>
      <c r="E118" s="238"/>
      <c r="F118" s="238"/>
      <c r="G118" s="238"/>
      <c r="H118" s="238"/>
      <c r="I118" s="238"/>
      <c r="J118" s="1121"/>
      <c r="K118" s="254" t="s">
        <v>910</v>
      </c>
      <c r="L118" s="255">
        <v>0.5</v>
      </c>
      <c r="M118" s="238"/>
      <c r="N118" s="238"/>
      <c r="O118" s="238"/>
      <c r="P118" s="238"/>
      <c r="Q118" s="238"/>
      <c r="R118" s="1121"/>
      <c r="S118" s="254" t="s">
        <v>911</v>
      </c>
      <c r="T118" s="255">
        <v>0.5</v>
      </c>
      <c r="U118" s="238"/>
      <c r="V118" s="238"/>
      <c r="W118" s="238"/>
      <c r="X118" s="238"/>
      <c r="Y118" s="155"/>
      <c r="Z118" s="1121"/>
      <c r="AA118" s="254" t="s">
        <v>648</v>
      </c>
      <c r="AB118" s="257">
        <v>0.75</v>
      </c>
      <c r="AC118" s="238"/>
      <c r="AD118" s="238"/>
      <c r="AE118" s="238"/>
      <c r="AF118" s="238"/>
      <c r="AG118" s="155"/>
      <c r="AH118" s="1121"/>
      <c r="AI118" s="254" t="s">
        <v>912</v>
      </c>
      <c r="AJ118" s="257">
        <v>0.75</v>
      </c>
      <c r="AK118" s="238"/>
      <c r="AL118" s="238"/>
      <c r="AM118" s="238"/>
      <c r="AN118" s="238"/>
      <c r="AO118" s="155"/>
      <c r="AP118" s="1121"/>
      <c r="AQ118" s="254" t="s">
        <v>913</v>
      </c>
      <c r="AR118" s="257">
        <v>0.75</v>
      </c>
      <c r="AS118" s="238"/>
      <c r="AT118" s="238"/>
      <c r="AU118" s="238"/>
      <c r="AV118" s="238"/>
      <c r="AW118" s="238"/>
      <c r="AX118" s="1118"/>
      <c r="AY118" s="250" t="s">
        <v>914</v>
      </c>
      <c r="AZ118" s="257">
        <v>0.75</v>
      </c>
      <c r="BA118" s="238"/>
      <c r="BB118" s="238"/>
      <c r="BC118" s="238"/>
      <c r="BD118" s="238"/>
      <c r="BE118" s="238"/>
      <c r="BF118" s="238"/>
      <c r="BG118" s="238"/>
      <c r="BH118" s="238"/>
      <c r="BI118" s="262"/>
      <c r="BJ118" s="262"/>
      <c r="BK118" s="262"/>
      <c r="BL118" s="262"/>
      <c r="BM118" s="262"/>
      <c r="BN118" s="262"/>
      <c r="BO118" s="262"/>
      <c r="BP118" s="262"/>
      <c r="BQ118" s="262"/>
      <c r="BR118" s="262"/>
      <c r="BS118" s="262"/>
      <c r="BT118" s="262"/>
      <c r="BU118" s="262"/>
      <c r="BV118" s="262"/>
      <c r="BW118" s="262"/>
      <c r="BX118" s="262"/>
      <c r="BY118" s="262"/>
      <c r="BZ118" s="262"/>
      <c r="CA118" s="262"/>
      <c r="CB118" s="262"/>
      <c r="CC118" s="262"/>
      <c r="CD118" s="262"/>
      <c r="CE118" s="262"/>
      <c r="CF118" s="262"/>
      <c r="CG118" s="262"/>
      <c r="CH118" s="262"/>
      <c r="CI118" s="262"/>
      <c r="CJ118" s="262"/>
      <c r="CK118" s="262"/>
      <c r="CL118" s="262"/>
      <c r="CM118" s="262"/>
      <c r="CN118" s="262"/>
      <c r="CO118" s="262"/>
      <c r="CP118" s="262"/>
      <c r="CQ118" s="262"/>
      <c r="CR118" s="262"/>
      <c r="CS118" s="262"/>
      <c r="CT118" s="262"/>
      <c r="CU118" s="262"/>
      <c r="CV118" s="262"/>
      <c r="CW118" s="262"/>
      <c r="CX118" s="262"/>
      <c r="CY118" s="262"/>
      <c r="CZ118" s="262"/>
      <c r="DA118" s="262"/>
      <c r="DB118" s="262"/>
      <c r="DC118" s="262"/>
      <c r="DD118" s="262"/>
      <c r="DE118" s="262"/>
      <c r="DF118" s="262"/>
      <c r="DG118" s="262"/>
      <c r="DH118" s="262"/>
      <c r="DI118" s="262"/>
      <c r="DJ118" s="262"/>
      <c r="DK118" s="262"/>
      <c r="DL118" s="262"/>
      <c r="DM118" s="262"/>
      <c r="DN118" s="262"/>
      <c r="DO118" s="262"/>
      <c r="DP118" s="262"/>
      <c r="DQ118" s="262"/>
      <c r="DR118" s="262"/>
      <c r="DS118" s="262"/>
      <c r="DT118" s="262"/>
      <c r="DU118" s="262"/>
      <c r="DV118" s="262"/>
      <c r="DW118" s="262"/>
      <c r="DX118" s="262"/>
      <c r="DY118" s="262"/>
      <c r="DZ118" s="262"/>
      <c r="EA118" s="262"/>
      <c r="EB118" s="262"/>
    </row>
    <row r="119" spans="1:132" s="263" customFormat="1" ht="51" customHeight="1" thickBot="1">
      <c r="A119" s="238"/>
      <c r="B119" s="1122"/>
      <c r="C119" s="260" t="s">
        <v>915</v>
      </c>
      <c r="D119" s="259">
        <v>1</v>
      </c>
      <c r="E119" s="238"/>
      <c r="F119" s="238"/>
      <c r="G119" s="238"/>
      <c r="H119" s="238"/>
      <c r="I119" s="155"/>
      <c r="J119" s="1121"/>
      <c r="K119" s="254" t="s">
        <v>916</v>
      </c>
      <c r="L119" s="257">
        <v>0.75</v>
      </c>
      <c r="M119" s="238"/>
      <c r="N119" s="238"/>
      <c r="O119" s="238"/>
      <c r="P119" s="238"/>
      <c r="Q119" s="155"/>
      <c r="R119" s="1121"/>
      <c r="S119" s="254" t="s">
        <v>917</v>
      </c>
      <c r="T119" s="257">
        <v>0.75</v>
      </c>
      <c r="U119" s="238"/>
      <c r="V119" s="238"/>
      <c r="W119" s="238"/>
      <c r="X119" s="238"/>
      <c r="Y119" s="155"/>
      <c r="Z119" s="1122"/>
      <c r="AA119" s="260" t="s">
        <v>656</v>
      </c>
      <c r="AB119" s="259">
        <v>1</v>
      </c>
      <c r="AC119" s="238"/>
      <c r="AD119" s="238"/>
      <c r="AE119" s="238"/>
      <c r="AF119" s="238"/>
      <c r="AG119" s="155"/>
      <c r="AH119" s="1122"/>
      <c r="AI119" s="260" t="s">
        <v>918</v>
      </c>
      <c r="AJ119" s="259">
        <v>1</v>
      </c>
      <c r="AK119" s="238"/>
      <c r="AL119" s="238"/>
      <c r="AM119" s="238"/>
      <c r="AN119" s="238"/>
      <c r="AO119" s="155"/>
      <c r="AP119" s="1122"/>
      <c r="AQ119" s="260" t="s">
        <v>919</v>
      </c>
      <c r="AR119" s="259">
        <v>1</v>
      </c>
      <c r="AS119" s="238"/>
      <c r="AT119" s="238"/>
      <c r="AU119" s="238"/>
      <c r="AV119" s="238"/>
      <c r="AW119" s="155"/>
      <c r="AX119" s="1119"/>
      <c r="AY119" s="261" t="s">
        <v>920</v>
      </c>
      <c r="AZ119" s="259">
        <v>1</v>
      </c>
      <c r="BA119" s="238"/>
      <c r="BB119" s="238"/>
      <c r="BC119" s="238"/>
      <c r="BD119" s="238"/>
      <c r="BE119" s="238"/>
      <c r="BF119" s="238"/>
      <c r="BG119" s="238"/>
      <c r="BH119" s="238"/>
      <c r="BI119" s="262"/>
      <c r="BJ119" s="262"/>
      <c r="BK119" s="262"/>
      <c r="BL119" s="262"/>
      <c r="BM119" s="262"/>
      <c r="BN119" s="262"/>
      <c r="BO119" s="262"/>
      <c r="BP119" s="262"/>
      <c r="BQ119" s="262"/>
      <c r="BR119" s="262"/>
      <c r="BS119" s="262"/>
      <c r="BT119" s="262"/>
      <c r="BU119" s="262"/>
      <c r="BV119" s="262"/>
      <c r="BW119" s="262"/>
      <c r="BX119" s="262"/>
      <c r="BY119" s="262"/>
      <c r="BZ119" s="262"/>
      <c r="CA119" s="262"/>
      <c r="CB119" s="262"/>
      <c r="CC119" s="262"/>
      <c r="CD119" s="262"/>
      <c r="CE119" s="262"/>
      <c r="CF119" s="262"/>
      <c r="CG119" s="262"/>
      <c r="CH119" s="262"/>
      <c r="CI119" s="262"/>
      <c r="CJ119" s="262"/>
      <c r="CK119" s="262"/>
      <c r="CL119" s="262"/>
      <c r="CM119" s="262"/>
      <c r="CN119" s="262"/>
      <c r="CO119" s="262"/>
      <c r="CP119" s="262"/>
      <c r="CQ119" s="262"/>
      <c r="CR119" s="262"/>
      <c r="CS119" s="262"/>
      <c r="CT119" s="262"/>
      <c r="CU119" s="262"/>
      <c r="CV119" s="262"/>
      <c r="CW119" s="262"/>
      <c r="CX119" s="262"/>
      <c r="CY119" s="262"/>
      <c r="CZ119" s="262"/>
      <c r="DA119" s="262"/>
      <c r="DB119" s="262"/>
      <c r="DC119" s="262"/>
      <c r="DD119" s="262"/>
      <c r="DE119" s="262"/>
      <c r="DF119" s="262"/>
      <c r="DG119" s="262"/>
      <c r="DH119" s="262"/>
      <c r="DI119" s="262"/>
      <c r="DJ119" s="262"/>
      <c r="DK119" s="262"/>
      <c r="DL119" s="262"/>
      <c r="DM119" s="262"/>
      <c r="DN119" s="262"/>
      <c r="DO119" s="262"/>
      <c r="DP119" s="262"/>
      <c r="DQ119" s="262"/>
      <c r="DR119" s="262"/>
      <c r="DS119" s="262"/>
      <c r="DT119" s="262"/>
      <c r="DU119" s="262"/>
      <c r="DV119" s="262"/>
      <c r="DW119" s="262"/>
      <c r="DX119" s="262"/>
      <c r="DY119" s="262"/>
      <c r="DZ119" s="262"/>
      <c r="EA119" s="262"/>
      <c r="EB119" s="262"/>
    </row>
    <row r="120" spans="1:132" s="263" customFormat="1" ht="51" customHeight="1" thickBot="1">
      <c r="A120" s="238"/>
      <c r="B120" s="155"/>
      <c r="C120" s="155"/>
      <c r="D120" s="155"/>
      <c r="E120" s="238"/>
      <c r="F120" s="238"/>
      <c r="G120" s="238"/>
      <c r="H120" s="238"/>
      <c r="I120" s="155"/>
      <c r="J120" s="1122"/>
      <c r="K120" s="260" t="s">
        <v>921</v>
      </c>
      <c r="L120" s="259">
        <v>1</v>
      </c>
      <c r="M120" s="238"/>
      <c r="N120" s="238"/>
      <c r="O120" s="238"/>
      <c r="P120" s="238"/>
      <c r="Q120" s="155"/>
      <c r="R120" s="1122"/>
      <c r="S120" s="260" t="s">
        <v>922</v>
      </c>
      <c r="T120" s="259">
        <v>1</v>
      </c>
      <c r="U120" s="238"/>
      <c r="V120" s="238"/>
      <c r="W120" s="238"/>
      <c r="X120" s="238"/>
      <c r="Y120" s="238"/>
      <c r="Z120" s="239"/>
      <c r="AA120" s="239"/>
      <c r="AB120" s="239"/>
      <c r="AC120" s="238"/>
      <c r="AD120" s="238"/>
      <c r="AE120" s="238"/>
      <c r="AF120" s="238"/>
      <c r="AG120" s="238"/>
      <c r="AH120" s="238"/>
      <c r="AI120" s="238"/>
      <c r="AJ120" s="239"/>
      <c r="AK120" s="238"/>
      <c r="AL120" s="238"/>
      <c r="AM120" s="238"/>
      <c r="AN120" s="238"/>
      <c r="AO120" s="238"/>
      <c r="AP120" s="238"/>
      <c r="AQ120" s="238"/>
      <c r="AR120" s="238"/>
      <c r="AS120" s="238"/>
      <c r="AT120" s="238"/>
      <c r="AU120" s="238"/>
      <c r="AV120" s="238"/>
      <c r="AW120" s="238"/>
      <c r="AX120" s="238"/>
      <c r="AY120" s="238"/>
      <c r="AZ120" s="238"/>
      <c r="BA120" s="238"/>
      <c r="BB120" s="238"/>
      <c r="BC120" s="238"/>
      <c r="BD120" s="238"/>
      <c r="BE120" s="238"/>
      <c r="BF120" s="1116" t="str">
        <f>$BF$100</f>
        <v>Medición</v>
      </c>
      <c r="BG120" s="1116"/>
      <c r="BH120" s="1116"/>
      <c r="BI120" s="262"/>
      <c r="BJ120" s="262"/>
      <c r="BK120" s="262"/>
      <c r="BL120" s="262"/>
      <c r="BM120" s="262"/>
      <c r="BN120" s="262"/>
      <c r="BO120" s="262"/>
      <c r="BP120" s="262"/>
      <c r="BQ120" s="262"/>
      <c r="BR120" s="262"/>
      <c r="BS120" s="262"/>
      <c r="BT120" s="262"/>
      <c r="BU120" s="262"/>
      <c r="BV120" s="262"/>
      <c r="BW120" s="262"/>
      <c r="BX120" s="262"/>
      <c r="BY120" s="262"/>
      <c r="BZ120" s="262"/>
      <c r="CA120" s="262"/>
      <c r="CB120" s="262"/>
      <c r="CC120" s="262"/>
      <c r="CD120" s="262"/>
      <c r="CE120" s="262"/>
      <c r="CF120" s="262"/>
      <c r="CG120" s="262"/>
      <c r="CH120" s="262"/>
      <c r="CI120" s="262"/>
      <c r="CJ120" s="262"/>
      <c r="CK120" s="262"/>
      <c r="CL120" s="262"/>
      <c r="CM120" s="262"/>
      <c r="CN120" s="262"/>
      <c r="CO120" s="262"/>
      <c r="CP120" s="262"/>
      <c r="CQ120" s="262"/>
      <c r="CR120" s="262"/>
      <c r="CS120" s="262"/>
      <c r="CT120" s="262"/>
      <c r="CU120" s="262"/>
      <c r="CV120" s="262"/>
      <c r="CW120" s="262"/>
      <c r="CX120" s="262"/>
      <c r="CY120" s="262"/>
      <c r="CZ120" s="262"/>
      <c r="DA120" s="262"/>
      <c r="DB120" s="262"/>
      <c r="DC120" s="262"/>
      <c r="DD120" s="262"/>
      <c r="DE120" s="262"/>
      <c r="DF120" s="262"/>
      <c r="DG120" s="262"/>
      <c r="DH120" s="262"/>
      <c r="DI120" s="262"/>
      <c r="DJ120" s="262"/>
      <c r="DK120" s="262"/>
      <c r="DL120" s="262"/>
      <c r="DM120" s="262"/>
      <c r="DN120" s="262"/>
      <c r="DO120" s="262"/>
      <c r="DP120" s="262"/>
      <c r="DQ120" s="262"/>
      <c r="DR120" s="262"/>
      <c r="DS120" s="262"/>
      <c r="DT120" s="262"/>
      <c r="DU120" s="262"/>
      <c r="DV120" s="262"/>
      <c r="DW120" s="262"/>
      <c r="DX120" s="262"/>
      <c r="DY120" s="262"/>
      <c r="DZ120" s="262"/>
      <c r="EA120" s="262"/>
      <c r="EB120" s="262"/>
    </row>
    <row r="121" spans="1:132" s="263" customFormat="1" ht="51" customHeight="1">
      <c r="A121" s="238"/>
      <c r="B121" s="155"/>
      <c r="C121" s="155"/>
      <c r="D121" s="155"/>
      <c r="E121" s="238"/>
      <c r="F121" s="238"/>
      <c r="G121" s="238"/>
      <c r="H121" s="238"/>
      <c r="I121" s="238"/>
      <c r="J121" s="155"/>
      <c r="K121" s="155"/>
      <c r="L121" s="155"/>
      <c r="M121" s="238"/>
      <c r="N121" s="238"/>
      <c r="O121" s="238"/>
      <c r="P121" s="238"/>
      <c r="Q121" s="238"/>
      <c r="R121" s="155"/>
      <c r="S121" s="155"/>
      <c r="T121" s="155"/>
      <c r="U121" s="238"/>
      <c r="V121" s="238"/>
      <c r="W121" s="238"/>
      <c r="X121" s="238"/>
      <c r="Y121" s="238"/>
      <c r="Z121" s="239"/>
      <c r="AA121" s="239"/>
      <c r="AB121" s="239"/>
      <c r="AC121" s="238"/>
      <c r="AD121" s="238"/>
      <c r="AE121" s="238"/>
      <c r="AF121" s="238"/>
      <c r="AG121" s="238"/>
      <c r="AH121" s="238"/>
      <c r="AI121" s="238"/>
      <c r="AJ121" s="239"/>
      <c r="AK121" s="238"/>
      <c r="AL121" s="238"/>
      <c r="AM121" s="238"/>
      <c r="AN121" s="238"/>
      <c r="AO121" s="238"/>
      <c r="AP121" s="238"/>
      <c r="AQ121" s="238"/>
      <c r="AR121" s="238"/>
      <c r="AS121" s="238"/>
      <c r="AT121" s="238"/>
      <c r="AU121" s="238"/>
      <c r="AV121" s="238"/>
      <c r="AW121" s="238"/>
      <c r="AX121" s="238"/>
      <c r="AY121" s="238"/>
      <c r="AZ121" s="238"/>
      <c r="BA121" s="238"/>
      <c r="BB121" s="238"/>
      <c r="BC121" s="238"/>
      <c r="BD121" s="238"/>
      <c r="BE121" s="238"/>
      <c r="BF121" s="1120" t="str">
        <f>'8.0 Comunicación externa'!B46</f>
        <v xml:space="preserve">¿Se da un seguimiento constante de noticias vinculadas a la organización? </v>
      </c>
      <c r="BG121" s="247" t="s">
        <v>228</v>
      </c>
      <c r="BH121" s="246">
        <v>0</v>
      </c>
      <c r="BI121" s="262"/>
      <c r="BJ121" s="262"/>
      <c r="BK121" s="262"/>
      <c r="BL121" s="262"/>
      <c r="BM121" s="262"/>
      <c r="BN121" s="262"/>
      <c r="BO121" s="262"/>
      <c r="BP121" s="262"/>
      <c r="BQ121" s="262"/>
      <c r="BR121" s="262"/>
      <c r="BS121" s="262"/>
      <c r="BT121" s="262"/>
      <c r="BU121" s="262"/>
      <c r="BV121" s="262"/>
      <c r="BW121" s="262"/>
      <c r="BX121" s="262"/>
      <c r="BY121" s="262"/>
      <c r="BZ121" s="262"/>
      <c r="CA121" s="262"/>
      <c r="CB121" s="262"/>
      <c r="CC121" s="262"/>
      <c r="CD121" s="262"/>
      <c r="CE121" s="262"/>
      <c r="CF121" s="262"/>
      <c r="CG121" s="262"/>
      <c r="CH121" s="262"/>
      <c r="CI121" s="262"/>
      <c r="CJ121" s="262"/>
      <c r="CK121" s="262"/>
      <c r="CL121" s="262"/>
      <c r="CM121" s="262"/>
      <c r="CN121" s="262"/>
      <c r="CO121" s="262"/>
      <c r="CP121" s="262"/>
      <c r="CQ121" s="262"/>
      <c r="CR121" s="262"/>
      <c r="CS121" s="262"/>
      <c r="CT121" s="262"/>
      <c r="CU121" s="262"/>
      <c r="CV121" s="262"/>
      <c r="CW121" s="262"/>
      <c r="CX121" s="262"/>
      <c r="CY121" s="262"/>
      <c r="CZ121" s="262"/>
      <c r="DA121" s="262"/>
      <c r="DB121" s="262"/>
      <c r="DC121" s="262"/>
      <c r="DD121" s="262"/>
      <c r="DE121" s="262"/>
      <c r="DF121" s="262"/>
      <c r="DG121" s="262"/>
      <c r="DH121" s="262"/>
      <c r="DI121" s="262"/>
      <c r="DJ121" s="262"/>
      <c r="DK121" s="262"/>
      <c r="DL121" s="262"/>
      <c r="DM121" s="262"/>
      <c r="DN121" s="262"/>
      <c r="DO121" s="262"/>
      <c r="DP121" s="262"/>
      <c r="DQ121" s="262"/>
      <c r="DR121" s="262"/>
      <c r="DS121" s="262"/>
      <c r="DT121" s="262"/>
      <c r="DU121" s="262"/>
      <c r="DV121" s="262"/>
      <c r="DW121" s="262"/>
      <c r="DX121" s="262"/>
      <c r="DY121" s="262"/>
      <c r="DZ121" s="262"/>
      <c r="EA121" s="262"/>
      <c r="EB121" s="262"/>
    </row>
    <row r="122" spans="1:132" s="263" customFormat="1" ht="51" customHeight="1">
      <c r="A122" s="238"/>
      <c r="B122" s="155"/>
      <c r="C122" s="155"/>
      <c r="D122" s="155"/>
      <c r="E122" s="238"/>
      <c r="F122" s="238"/>
      <c r="G122" s="238"/>
      <c r="H122" s="238"/>
      <c r="I122" s="238"/>
      <c r="J122" s="155"/>
      <c r="K122" s="155"/>
      <c r="L122" s="155"/>
      <c r="M122" s="238"/>
      <c r="N122" s="238"/>
      <c r="O122" s="238"/>
      <c r="P122" s="238"/>
      <c r="Q122" s="238"/>
      <c r="R122" s="155"/>
      <c r="S122" s="155"/>
      <c r="T122" s="155"/>
      <c r="U122" s="238"/>
      <c r="V122" s="238"/>
      <c r="W122" s="238"/>
      <c r="X122" s="238"/>
      <c r="Y122" s="238"/>
      <c r="Z122" s="239"/>
      <c r="AA122" s="239"/>
      <c r="AB122" s="239"/>
      <c r="AC122" s="238"/>
      <c r="AD122" s="238"/>
      <c r="AE122" s="238"/>
      <c r="AF122" s="238"/>
      <c r="AG122" s="238"/>
      <c r="AH122" s="238"/>
      <c r="AI122" s="238"/>
      <c r="AJ122" s="239"/>
      <c r="AK122" s="238"/>
      <c r="AL122" s="238"/>
      <c r="AM122" s="238"/>
      <c r="AN122" s="238"/>
      <c r="AO122" s="238"/>
      <c r="AP122" s="238"/>
      <c r="AQ122" s="238"/>
      <c r="AR122" s="238"/>
      <c r="AS122" s="238"/>
      <c r="AT122" s="238"/>
      <c r="AU122" s="238"/>
      <c r="AV122" s="238"/>
      <c r="AW122" s="238"/>
      <c r="AX122" s="238"/>
      <c r="AY122" s="238"/>
      <c r="AZ122" s="238"/>
      <c r="BA122" s="238"/>
      <c r="BB122" s="238"/>
      <c r="BC122" s="238"/>
      <c r="BD122" s="238"/>
      <c r="BE122" s="238"/>
      <c r="BF122" s="1121"/>
      <c r="BG122" s="250" t="s">
        <v>923</v>
      </c>
      <c r="BH122" s="253">
        <v>0.25</v>
      </c>
      <c r="BI122" s="262"/>
      <c r="BJ122" s="262"/>
      <c r="BK122" s="262"/>
      <c r="BL122" s="262"/>
      <c r="BM122" s="262"/>
      <c r="BN122" s="262"/>
      <c r="BO122" s="262"/>
      <c r="BP122" s="262"/>
      <c r="BQ122" s="262"/>
      <c r="BR122" s="262"/>
      <c r="BS122" s="262"/>
      <c r="BT122" s="262"/>
      <c r="BU122" s="262"/>
      <c r="BV122" s="262"/>
      <c r="BW122" s="262"/>
      <c r="BX122" s="262"/>
      <c r="BY122" s="262"/>
      <c r="BZ122" s="262"/>
      <c r="CA122" s="262"/>
      <c r="CB122" s="262"/>
      <c r="CC122" s="262"/>
      <c r="CD122" s="262"/>
      <c r="CE122" s="262"/>
      <c r="CF122" s="262"/>
      <c r="CG122" s="262"/>
      <c r="CH122" s="262"/>
      <c r="CI122" s="262"/>
      <c r="CJ122" s="262"/>
      <c r="CK122" s="262"/>
      <c r="CL122" s="262"/>
      <c r="CM122" s="262"/>
      <c r="CN122" s="262"/>
      <c r="CO122" s="262"/>
      <c r="CP122" s="262"/>
      <c r="CQ122" s="262"/>
      <c r="CR122" s="262"/>
      <c r="CS122" s="262"/>
      <c r="CT122" s="262"/>
      <c r="CU122" s="262"/>
      <c r="CV122" s="262"/>
      <c r="CW122" s="262"/>
      <c r="CX122" s="262"/>
      <c r="CY122" s="262"/>
      <c r="CZ122" s="262"/>
      <c r="DA122" s="262"/>
      <c r="DB122" s="262"/>
      <c r="DC122" s="262"/>
      <c r="DD122" s="262"/>
      <c r="DE122" s="262"/>
      <c r="DF122" s="262"/>
      <c r="DG122" s="262"/>
      <c r="DH122" s="262"/>
      <c r="DI122" s="262"/>
      <c r="DJ122" s="262"/>
      <c r="DK122" s="262"/>
      <c r="DL122" s="262"/>
      <c r="DM122" s="262"/>
      <c r="DN122" s="262"/>
      <c r="DO122" s="262"/>
      <c r="DP122" s="262"/>
      <c r="DQ122" s="262"/>
      <c r="DR122" s="262"/>
      <c r="DS122" s="262"/>
      <c r="DT122" s="262"/>
      <c r="DU122" s="262"/>
      <c r="DV122" s="262"/>
      <c r="DW122" s="262"/>
      <c r="DX122" s="262"/>
      <c r="DY122" s="262"/>
      <c r="DZ122" s="262"/>
      <c r="EA122" s="262"/>
      <c r="EB122" s="262"/>
    </row>
    <row r="123" spans="1:132" s="263" customFormat="1" ht="51" customHeight="1">
      <c r="A123" s="238"/>
      <c r="B123" s="155"/>
      <c r="C123" s="155"/>
      <c r="D123" s="155"/>
      <c r="E123" s="238"/>
      <c r="F123" s="238"/>
      <c r="G123" s="238"/>
      <c r="H123" s="238"/>
      <c r="I123" s="238"/>
      <c r="J123" s="155"/>
      <c r="K123" s="155"/>
      <c r="L123" s="155"/>
      <c r="M123" s="238"/>
      <c r="N123" s="238"/>
      <c r="O123" s="238"/>
      <c r="P123" s="238"/>
      <c r="Q123" s="238"/>
      <c r="R123" s="155"/>
      <c r="S123" s="155"/>
      <c r="T123" s="155"/>
      <c r="U123" s="238"/>
      <c r="V123" s="238"/>
      <c r="W123" s="238"/>
      <c r="X123" s="238"/>
      <c r="Y123" s="238"/>
      <c r="Z123" s="239"/>
      <c r="AA123" s="239"/>
      <c r="AB123" s="239"/>
      <c r="AC123" s="238"/>
      <c r="AD123" s="238"/>
      <c r="AE123" s="238"/>
      <c r="AF123" s="238"/>
      <c r="AG123" s="238"/>
      <c r="AH123" s="238"/>
      <c r="AI123" s="238"/>
      <c r="AJ123" s="239"/>
      <c r="AK123" s="238"/>
      <c r="AL123" s="238"/>
      <c r="AM123" s="238"/>
      <c r="AN123" s="238"/>
      <c r="AO123" s="238"/>
      <c r="AP123" s="238"/>
      <c r="AQ123" s="238"/>
      <c r="AR123" s="238"/>
      <c r="AS123" s="238"/>
      <c r="AT123" s="238"/>
      <c r="AU123" s="238"/>
      <c r="AV123" s="238"/>
      <c r="AW123" s="238"/>
      <c r="AX123" s="238"/>
      <c r="AY123" s="238"/>
      <c r="AZ123" s="238"/>
      <c r="BA123" s="238"/>
      <c r="BB123" s="238"/>
      <c r="BC123" s="238"/>
      <c r="BD123" s="238"/>
      <c r="BE123" s="238"/>
      <c r="BF123" s="1121"/>
      <c r="BG123" s="250" t="s">
        <v>924</v>
      </c>
      <c r="BH123" s="255">
        <v>0.5</v>
      </c>
      <c r="BI123" s="262"/>
      <c r="BJ123" s="262"/>
      <c r="BK123" s="262"/>
      <c r="BL123" s="262"/>
      <c r="BM123" s="262"/>
      <c r="BN123" s="262"/>
      <c r="BO123" s="262"/>
      <c r="BP123" s="262"/>
      <c r="BQ123" s="262"/>
      <c r="BR123" s="262"/>
      <c r="BS123" s="262"/>
      <c r="BT123" s="262"/>
      <c r="BU123" s="262"/>
      <c r="BV123" s="262"/>
      <c r="BW123" s="262"/>
      <c r="BX123" s="262"/>
      <c r="BY123" s="262"/>
      <c r="BZ123" s="262"/>
      <c r="CA123" s="262"/>
      <c r="CB123" s="262"/>
      <c r="CC123" s="262"/>
      <c r="CD123" s="262"/>
      <c r="CE123" s="262"/>
      <c r="CF123" s="262"/>
      <c r="CG123" s="262"/>
      <c r="CH123" s="262"/>
      <c r="CI123" s="262"/>
      <c r="CJ123" s="262"/>
      <c r="CK123" s="262"/>
      <c r="CL123" s="262"/>
      <c r="CM123" s="262"/>
      <c r="CN123" s="262"/>
      <c r="CO123" s="262"/>
      <c r="CP123" s="262"/>
      <c r="CQ123" s="262"/>
      <c r="CR123" s="262"/>
      <c r="CS123" s="262"/>
      <c r="CT123" s="262"/>
      <c r="CU123" s="262"/>
      <c r="CV123" s="262"/>
      <c r="CW123" s="262"/>
      <c r="CX123" s="262"/>
      <c r="CY123" s="262"/>
      <c r="CZ123" s="262"/>
      <c r="DA123" s="262"/>
      <c r="DB123" s="262"/>
      <c r="DC123" s="262"/>
      <c r="DD123" s="262"/>
      <c r="DE123" s="262"/>
      <c r="DF123" s="262"/>
      <c r="DG123" s="262"/>
      <c r="DH123" s="262"/>
      <c r="DI123" s="262"/>
      <c r="DJ123" s="262"/>
      <c r="DK123" s="262"/>
      <c r="DL123" s="262"/>
      <c r="DM123" s="262"/>
      <c r="DN123" s="262"/>
      <c r="DO123" s="262"/>
      <c r="DP123" s="262"/>
      <c r="DQ123" s="262"/>
      <c r="DR123" s="262"/>
      <c r="DS123" s="262"/>
      <c r="DT123" s="262"/>
      <c r="DU123" s="262"/>
      <c r="DV123" s="262"/>
      <c r="DW123" s="262"/>
      <c r="DX123" s="262"/>
      <c r="DY123" s="262"/>
      <c r="DZ123" s="262"/>
      <c r="EA123" s="262"/>
      <c r="EB123" s="262"/>
    </row>
    <row r="124" spans="1:132" s="263" customFormat="1" ht="51" customHeight="1" thickBot="1">
      <c r="A124" s="238"/>
      <c r="B124" s="1127" t="str">
        <f>$B$114</f>
        <v>Estructura organizacional y mejora continua</v>
      </c>
      <c r="C124" s="1127"/>
      <c r="D124" s="1127"/>
      <c r="E124" s="238"/>
      <c r="F124" s="238"/>
      <c r="G124" s="238"/>
      <c r="H124" s="238"/>
      <c r="I124" s="238"/>
      <c r="J124" s="155"/>
      <c r="K124" s="155"/>
      <c r="L124" s="155"/>
      <c r="M124" s="238"/>
      <c r="N124" s="238"/>
      <c r="O124" s="238"/>
      <c r="P124" s="238"/>
      <c r="Q124" s="238"/>
      <c r="R124" s="155"/>
      <c r="S124" s="155"/>
      <c r="T124" s="155"/>
      <c r="U124" s="238"/>
      <c r="V124" s="238"/>
      <c r="W124" s="238"/>
      <c r="X124" s="238"/>
      <c r="Y124" s="238"/>
      <c r="Z124" s="1123" t="str">
        <f>'4.0 Género e inclusión'!B53</f>
        <v>Difusión</v>
      </c>
      <c r="AA124" s="1123"/>
      <c r="AB124" s="1123"/>
      <c r="AC124" s="238"/>
      <c r="AD124" s="238"/>
      <c r="AE124" s="238"/>
      <c r="AF124" s="238"/>
      <c r="AG124" s="238"/>
      <c r="AH124" s="1123" t="str">
        <f>$AH$84</f>
        <v>Reclutamiento</v>
      </c>
      <c r="AI124" s="1123"/>
      <c r="AJ124" s="1123"/>
      <c r="AK124" s="238"/>
      <c r="AL124" s="238"/>
      <c r="AM124" s="238"/>
      <c r="AN124" s="238"/>
      <c r="AO124" s="238"/>
      <c r="AP124" s="1116" t="str">
        <f>$AP$114</f>
        <v>Desempeño institucional</v>
      </c>
      <c r="AQ124" s="1116"/>
      <c r="AR124" s="1116"/>
      <c r="AS124" s="238"/>
      <c r="AT124" s="238"/>
      <c r="AU124" s="238"/>
      <c r="AV124" s="238"/>
      <c r="AW124" s="238"/>
      <c r="AX124" s="1116" t="str">
        <f>$AX$104</f>
        <v>Recursos financieros</v>
      </c>
      <c r="AY124" s="1116"/>
      <c r="AZ124" s="1116"/>
      <c r="BA124" s="238"/>
      <c r="BB124" s="238"/>
      <c r="BC124" s="238"/>
      <c r="BD124" s="238"/>
      <c r="BE124" s="238"/>
      <c r="BF124" s="1121"/>
      <c r="BG124" s="254" t="s">
        <v>925</v>
      </c>
      <c r="BH124" s="257">
        <v>0.75</v>
      </c>
      <c r="BI124" s="262"/>
      <c r="BJ124" s="262"/>
      <c r="BK124" s="262"/>
      <c r="BL124" s="262"/>
      <c r="BM124" s="262"/>
      <c r="BN124" s="262"/>
      <c r="BO124" s="262"/>
      <c r="BP124" s="262"/>
      <c r="BQ124" s="262"/>
      <c r="BR124" s="262"/>
      <c r="BS124" s="262"/>
      <c r="BT124" s="262"/>
      <c r="BU124" s="262"/>
      <c r="BV124" s="262"/>
      <c r="BW124" s="262"/>
      <c r="BX124" s="262"/>
      <c r="BY124" s="262"/>
      <c r="BZ124" s="262"/>
      <c r="CA124" s="262"/>
      <c r="CB124" s="262"/>
      <c r="CC124" s="262"/>
      <c r="CD124" s="262"/>
      <c r="CE124" s="262"/>
      <c r="CF124" s="262"/>
      <c r="CG124" s="262"/>
      <c r="CH124" s="262"/>
      <c r="CI124" s="262"/>
      <c r="CJ124" s="262"/>
      <c r="CK124" s="262"/>
      <c r="CL124" s="262"/>
      <c r="CM124" s="262"/>
      <c r="CN124" s="262"/>
      <c r="CO124" s="262"/>
      <c r="CP124" s="262"/>
      <c r="CQ124" s="262"/>
      <c r="CR124" s="262"/>
      <c r="CS124" s="262"/>
      <c r="CT124" s="262"/>
      <c r="CU124" s="262"/>
      <c r="CV124" s="262"/>
      <c r="CW124" s="262"/>
      <c r="CX124" s="262"/>
      <c r="CY124" s="262"/>
      <c r="CZ124" s="262"/>
      <c r="DA124" s="262"/>
      <c r="DB124" s="262"/>
      <c r="DC124" s="262"/>
      <c r="DD124" s="262"/>
      <c r="DE124" s="262"/>
      <c r="DF124" s="262"/>
      <c r="DG124" s="262"/>
      <c r="DH124" s="262"/>
      <c r="DI124" s="262"/>
      <c r="DJ124" s="262"/>
      <c r="DK124" s="262"/>
      <c r="DL124" s="262"/>
      <c r="DM124" s="262"/>
      <c r="DN124" s="262"/>
      <c r="DO124" s="262"/>
      <c r="DP124" s="262"/>
      <c r="DQ124" s="262"/>
      <c r="DR124" s="262"/>
      <c r="DS124" s="262"/>
      <c r="DT124" s="262"/>
      <c r="DU124" s="262"/>
      <c r="DV124" s="262"/>
      <c r="DW124" s="262"/>
      <c r="DX124" s="262"/>
      <c r="DY124" s="262"/>
      <c r="DZ124" s="262"/>
      <c r="EA124" s="262"/>
      <c r="EB124" s="262"/>
    </row>
    <row r="125" spans="1:132" s="263" customFormat="1" ht="51" customHeight="1" thickBot="1">
      <c r="A125" s="238"/>
      <c r="B125" s="1120" t="str">
        <f>'1.0 Planeación'!B47</f>
        <v>¿Están separadas con claridad las funciones administrativas y operativas / técnicas?</v>
      </c>
      <c r="C125" s="247" t="s">
        <v>228</v>
      </c>
      <c r="D125" s="246">
        <v>0</v>
      </c>
      <c r="E125" s="238"/>
      <c r="F125" s="238"/>
      <c r="G125" s="238"/>
      <c r="H125" s="238"/>
      <c r="I125" s="238"/>
      <c r="J125" s="1127" t="str">
        <f>$J$105</f>
        <v>Presupuesto organizacional</v>
      </c>
      <c r="K125" s="1127"/>
      <c r="L125" s="1127"/>
      <c r="M125" s="238"/>
      <c r="N125" s="238"/>
      <c r="O125" s="238"/>
      <c r="P125" s="238"/>
      <c r="Q125" s="238"/>
      <c r="R125" s="1127" t="str">
        <f>$R$95</f>
        <v>Indicadores</v>
      </c>
      <c r="S125" s="1127"/>
      <c r="T125" s="1127"/>
      <c r="U125" s="238"/>
      <c r="V125" s="238"/>
      <c r="W125" s="238"/>
      <c r="X125" s="238"/>
      <c r="Y125" s="238"/>
      <c r="Z125" s="1120" t="str">
        <f>'4.0 Género e inclusión'!B56</f>
        <v>¿La política de género e inclusión se ha presentado al personal de manera impresa o digital?</v>
      </c>
      <c r="AA125" s="247" t="s">
        <v>228</v>
      </c>
      <c r="AB125" s="246">
        <v>0</v>
      </c>
      <c r="AC125" s="238"/>
      <c r="AD125" s="238"/>
      <c r="AE125" s="238"/>
      <c r="AF125" s="238"/>
      <c r="AG125" s="238"/>
      <c r="AH125" s="1120" t="str">
        <f>'5.0 Capital Humano'!B46</f>
        <v>¿Existen procedimientos o políticas para la selección y gestión de pasantes, voluntarios y servicio social?</v>
      </c>
      <c r="AI125" s="247" t="s">
        <v>228</v>
      </c>
      <c r="AJ125" s="246">
        <v>0</v>
      </c>
      <c r="AK125" s="238"/>
      <c r="AL125" s="238"/>
      <c r="AM125" s="238"/>
      <c r="AN125" s="238"/>
      <c r="AO125" s="238"/>
      <c r="AP125" s="1120" t="str">
        <f>'6.0 Monitoreo y evaluación'!B46</f>
        <v>¿Existe un área o persona especializada para evaluar el cumplimiento de metas de la organización?</v>
      </c>
      <c r="AQ125" s="247" t="s">
        <v>228</v>
      </c>
      <c r="AR125" s="246">
        <v>0</v>
      </c>
      <c r="AS125" s="238"/>
      <c r="AT125" s="238"/>
      <c r="AU125" s="238"/>
      <c r="AV125" s="238"/>
      <c r="AW125" s="238"/>
      <c r="AX125" s="1117" t="str">
        <f>'7.0 Gestión recursos'!B46</f>
        <v>¿Se cuenta con reportes financieros periódicos?</v>
      </c>
      <c r="AY125" s="249" t="s">
        <v>228</v>
      </c>
      <c r="AZ125" s="246">
        <v>0</v>
      </c>
      <c r="BA125" s="238"/>
      <c r="BB125" s="238"/>
      <c r="BC125" s="238"/>
      <c r="BD125" s="238"/>
      <c r="BE125" s="155"/>
      <c r="BF125" s="1122"/>
      <c r="BG125" s="260" t="s">
        <v>926</v>
      </c>
      <c r="BH125" s="259">
        <v>1</v>
      </c>
      <c r="BI125" s="262"/>
      <c r="BJ125" s="262"/>
      <c r="BK125" s="262"/>
      <c r="BL125" s="262"/>
      <c r="BM125" s="262"/>
      <c r="BN125" s="262"/>
      <c r="BO125" s="262"/>
      <c r="BP125" s="262"/>
      <c r="BQ125" s="262"/>
      <c r="BR125" s="262"/>
      <c r="BS125" s="262"/>
      <c r="BT125" s="262"/>
      <c r="BU125" s="262"/>
      <c r="BV125" s="262"/>
      <c r="BW125" s="262"/>
      <c r="BX125" s="262"/>
      <c r="BY125" s="262"/>
      <c r="BZ125" s="262"/>
      <c r="CA125" s="262"/>
      <c r="CB125" s="262"/>
      <c r="CC125" s="262"/>
      <c r="CD125" s="262"/>
      <c r="CE125" s="262"/>
      <c r="CF125" s="262"/>
      <c r="CG125" s="262"/>
      <c r="CH125" s="262"/>
      <c r="CI125" s="262"/>
      <c r="CJ125" s="262"/>
      <c r="CK125" s="262"/>
      <c r="CL125" s="262"/>
      <c r="CM125" s="262"/>
      <c r="CN125" s="262"/>
      <c r="CO125" s="262"/>
      <c r="CP125" s="262"/>
      <c r="CQ125" s="262"/>
      <c r="CR125" s="262"/>
      <c r="CS125" s="262"/>
      <c r="CT125" s="262"/>
      <c r="CU125" s="262"/>
      <c r="CV125" s="262"/>
      <c r="CW125" s="262"/>
      <c r="CX125" s="262"/>
      <c r="CY125" s="262"/>
      <c r="CZ125" s="262"/>
      <c r="DA125" s="262"/>
      <c r="DB125" s="262"/>
      <c r="DC125" s="262"/>
      <c r="DD125" s="262"/>
      <c r="DE125" s="262"/>
      <c r="DF125" s="262"/>
      <c r="DG125" s="262"/>
      <c r="DH125" s="262"/>
      <c r="DI125" s="262"/>
      <c r="DJ125" s="262"/>
      <c r="DK125" s="262"/>
      <c r="DL125" s="262"/>
      <c r="DM125" s="262"/>
      <c r="DN125" s="262"/>
      <c r="DO125" s="262"/>
      <c r="DP125" s="262"/>
      <c r="DQ125" s="262"/>
      <c r="DR125" s="262"/>
      <c r="DS125" s="262"/>
      <c r="DT125" s="262"/>
      <c r="DU125" s="262"/>
      <c r="DV125" s="262"/>
      <c r="DW125" s="262"/>
      <c r="DX125" s="262"/>
      <c r="DY125" s="262"/>
      <c r="DZ125" s="262"/>
      <c r="EA125" s="262"/>
      <c r="EB125" s="262"/>
    </row>
    <row r="126" spans="1:132" s="263" customFormat="1" ht="51" customHeight="1">
      <c r="A126" s="238"/>
      <c r="B126" s="1121"/>
      <c r="C126" s="254" t="s">
        <v>633</v>
      </c>
      <c r="D126" s="253">
        <v>0.25</v>
      </c>
      <c r="E126" s="238"/>
      <c r="F126" s="238"/>
      <c r="G126" s="238"/>
      <c r="H126" s="238"/>
      <c r="I126" s="238"/>
      <c r="J126" s="1124" t="str">
        <f>'2.0 Gestión programas'!B54</f>
        <v>¿Ha logrado evitarse problemas de flujo de efectivo e ingreso neto positivo en los últimos dos años?</v>
      </c>
      <c r="K126" s="247" t="s">
        <v>228</v>
      </c>
      <c r="L126" s="246">
        <v>0</v>
      </c>
      <c r="M126" s="238"/>
      <c r="N126" s="238"/>
      <c r="O126" s="238"/>
      <c r="P126" s="238"/>
      <c r="Q126" s="238"/>
      <c r="R126" s="1120" t="str">
        <f>'3.0 Procesos'!B46</f>
        <v>¿Se elabora un documento de evaluación mensual y se analizan los resultados?</v>
      </c>
      <c r="S126" s="247" t="s">
        <v>341</v>
      </c>
      <c r="T126" s="246">
        <v>0</v>
      </c>
      <c r="U126" s="238"/>
      <c r="V126" s="238"/>
      <c r="W126" s="238"/>
      <c r="X126" s="238"/>
      <c r="Y126" s="238"/>
      <c r="Z126" s="1121"/>
      <c r="AA126" s="254" t="s">
        <v>927</v>
      </c>
      <c r="AB126" s="253">
        <v>0.25</v>
      </c>
      <c r="AC126" s="238"/>
      <c r="AD126" s="238"/>
      <c r="AE126" s="238"/>
      <c r="AF126" s="238"/>
      <c r="AG126" s="238"/>
      <c r="AH126" s="1121"/>
      <c r="AI126" s="254" t="s">
        <v>631</v>
      </c>
      <c r="AJ126" s="253">
        <v>0.25</v>
      </c>
      <c r="AK126" s="238"/>
      <c r="AL126" s="238"/>
      <c r="AM126" s="238"/>
      <c r="AN126" s="238"/>
      <c r="AO126" s="238"/>
      <c r="AP126" s="1121"/>
      <c r="AQ126" s="254" t="s">
        <v>904</v>
      </c>
      <c r="AR126" s="253">
        <v>0.25</v>
      </c>
      <c r="AS126" s="238"/>
      <c r="AT126" s="238"/>
      <c r="AU126" s="238"/>
      <c r="AV126" s="238"/>
      <c r="AW126" s="238"/>
      <c r="AX126" s="1118"/>
      <c r="AY126" s="250" t="s">
        <v>741</v>
      </c>
      <c r="AZ126" s="253">
        <v>0.25</v>
      </c>
      <c r="BA126" s="238"/>
      <c r="BB126" s="238"/>
      <c r="BC126" s="238"/>
      <c r="BD126" s="238"/>
      <c r="BE126" s="238"/>
      <c r="BF126" s="238"/>
      <c r="BG126" s="238"/>
      <c r="BH126" s="238"/>
      <c r="BI126" s="262"/>
      <c r="BJ126" s="262"/>
      <c r="BK126" s="262"/>
      <c r="BL126" s="262"/>
      <c r="BM126" s="262"/>
      <c r="BN126" s="262"/>
      <c r="BO126" s="262"/>
      <c r="BP126" s="262"/>
      <c r="BQ126" s="262"/>
      <c r="BR126" s="262"/>
      <c r="BS126" s="262"/>
      <c r="BT126" s="262"/>
      <c r="BU126" s="262"/>
      <c r="BV126" s="262"/>
      <c r="BW126" s="262"/>
      <c r="BX126" s="262"/>
      <c r="BY126" s="262"/>
      <c r="BZ126" s="262"/>
      <c r="CA126" s="262"/>
      <c r="CB126" s="262"/>
      <c r="CC126" s="262"/>
      <c r="CD126" s="262"/>
      <c r="CE126" s="262"/>
      <c r="CF126" s="262"/>
      <c r="CG126" s="262"/>
      <c r="CH126" s="262"/>
      <c r="CI126" s="262"/>
      <c r="CJ126" s="262"/>
      <c r="CK126" s="262"/>
      <c r="CL126" s="262"/>
      <c r="CM126" s="262"/>
      <c r="CN126" s="262"/>
      <c r="CO126" s="262"/>
      <c r="CP126" s="262"/>
      <c r="CQ126" s="262"/>
      <c r="CR126" s="262"/>
      <c r="CS126" s="262"/>
      <c r="CT126" s="262"/>
      <c r="CU126" s="262"/>
      <c r="CV126" s="262"/>
      <c r="CW126" s="262"/>
      <c r="CX126" s="262"/>
      <c r="CY126" s="262"/>
      <c r="CZ126" s="262"/>
      <c r="DA126" s="262"/>
      <c r="DB126" s="262"/>
      <c r="DC126" s="262"/>
      <c r="DD126" s="262"/>
      <c r="DE126" s="262"/>
      <c r="DF126" s="262"/>
      <c r="DG126" s="262"/>
      <c r="DH126" s="262"/>
      <c r="DI126" s="262"/>
      <c r="DJ126" s="262"/>
      <c r="DK126" s="262"/>
      <c r="DL126" s="262"/>
      <c r="DM126" s="262"/>
      <c r="DN126" s="262"/>
      <c r="DO126" s="262"/>
      <c r="DP126" s="262"/>
      <c r="DQ126" s="262"/>
      <c r="DR126" s="262"/>
      <c r="DS126" s="262"/>
      <c r="DT126" s="262"/>
      <c r="DU126" s="262"/>
      <c r="DV126" s="262"/>
      <c r="DW126" s="262"/>
      <c r="DX126" s="262"/>
      <c r="DY126" s="262"/>
      <c r="DZ126" s="262"/>
      <c r="EA126" s="262"/>
      <c r="EB126" s="262"/>
    </row>
    <row r="127" spans="1:132" s="263" customFormat="1" ht="51" customHeight="1">
      <c r="A127" s="238"/>
      <c r="B127" s="1121"/>
      <c r="C127" s="254" t="s">
        <v>928</v>
      </c>
      <c r="D127" s="255">
        <v>0.5</v>
      </c>
      <c r="E127" s="238"/>
      <c r="F127" s="238"/>
      <c r="G127" s="238"/>
      <c r="H127" s="238"/>
      <c r="I127" s="238"/>
      <c r="J127" s="1125"/>
      <c r="K127" s="254" t="s">
        <v>1444</v>
      </c>
      <c r="L127" s="253">
        <v>0.25</v>
      </c>
      <c r="M127" s="238"/>
      <c r="N127" s="238"/>
      <c r="O127" s="238"/>
      <c r="P127" s="238"/>
      <c r="Q127" s="238"/>
      <c r="R127" s="1121"/>
      <c r="S127" s="254" t="s">
        <v>929</v>
      </c>
      <c r="T127" s="253">
        <v>0.25</v>
      </c>
      <c r="U127" s="238"/>
      <c r="V127" s="238"/>
      <c r="W127" s="238"/>
      <c r="X127" s="238"/>
      <c r="Y127" s="238"/>
      <c r="Z127" s="1121"/>
      <c r="AA127" s="254" t="s">
        <v>930</v>
      </c>
      <c r="AB127" s="255">
        <v>0.5</v>
      </c>
      <c r="AC127" s="238"/>
      <c r="AD127" s="238"/>
      <c r="AE127" s="238"/>
      <c r="AF127" s="238"/>
      <c r="AG127" s="238"/>
      <c r="AH127" s="1121"/>
      <c r="AI127" s="254" t="s">
        <v>640</v>
      </c>
      <c r="AJ127" s="255">
        <v>0.5</v>
      </c>
      <c r="AK127" s="238"/>
      <c r="AL127" s="238"/>
      <c r="AM127" s="238"/>
      <c r="AN127" s="238"/>
      <c r="AO127" s="238"/>
      <c r="AP127" s="1121"/>
      <c r="AQ127" s="254" t="s">
        <v>911</v>
      </c>
      <c r="AR127" s="255">
        <v>0.5</v>
      </c>
      <c r="AS127" s="238"/>
      <c r="AT127" s="238"/>
      <c r="AU127" s="238"/>
      <c r="AV127" s="238"/>
      <c r="AW127" s="238"/>
      <c r="AX127" s="1118"/>
      <c r="AY127" s="250" t="s">
        <v>931</v>
      </c>
      <c r="AZ127" s="255">
        <v>0.5</v>
      </c>
      <c r="BA127" s="238"/>
      <c r="BB127" s="238"/>
      <c r="BC127" s="238"/>
      <c r="BD127" s="238"/>
      <c r="BE127" s="238"/>
      <c r="BF127" s="238"/>
      <c r="BG127" s="238"/>
      <c r="BH127" s="238"/>
      <c r="BI127" s="262"/>
      <c r="BJ127" s="262"/>
      <c r="BK127" s="262"/>
      <c r="BL127" s="262"/>
      <c r="BM127" s="262"/>
      <c r="BN127" s="262"/>
      <c r="BO127" s="262"/>
      <c r="BP127" s="262"/>
      <c r="BQ127" s="262"/>
      <c r="BR127" s="262"/>
      <c r="BS127" s="262"/>
      <c r="BT127" s="262"/>
      <c r="BU127" s="262"/>
      <c r="BV127" s="262"/>
      <c r="BW127" s="262"/>
      <c r="BX127" s="262"/>
      <c r="BY127" s="262"/>
      <c r="BZ127" s="262"/>
      <c r="CA127" s="262"/>
      <c r="CB127" s="262"/>
      <c r="CC127" s="262"/>
      <c r="CD127" s="262"/>
      <c r="CE127" s="262"/>
      <c r="CF127" s="262"/>
      <c r="CG127" s="262"/>
      <c r="CH127" s="262"/>
      <c r="CI127" s="262"/>
      <c r="CJ127" s="262"/>
      <c r="CK127" s="262"/>
      <c r="CL127" s="262"/>
      <c r="CM127" s="262"/>
      <c r="CN127" s="262"/>
      <c r="CO127" s="262"/>
      <c r="CP127" s="262"/>
      <c r="CQ127" s="262"/>
      <c r="CR127" s="262"/>
      <c r="CS127" s="262"/>
      <c r="CT127" s="262"/>
      <c r="CU127" s="262"/>
      <c r="CV127" s="262"/>
      <c r="CW127" s="262"/>
      <c r="CX127" s="262"/>
      <c r="CY127" s="262"/>
      <c r="CZ127" s="262"/>
      <c r="DA127" s="262"/>
      <c r="DB127" s="262"/>
      <c r="DC127" s="262"/>
      <c r="DD127" s="262"/>
      <c r="DE127" s="262"/>
      <c r="DF127" s="262"/>
      <c r="DG127" s="262"/>
      <c r="DH127" s="262"/>
      <c r="DI127" s="262"/>
      <c r="DJ127" s="262"/>
      <c r="DK127" s="262"/>
      <c r="DL127" s="262"/>
      <c r="DM127" s="262"/>
      <c r="DN127" s="262"/>
      <c r="DO127" s="262"/>
      <c r="DP127" s="262"/>
      <c r="DQ127" s="262"/>
      <c r="DR127" s="262"/>
      <c r="DS127" s="262"/>
      <c r="DT127" s="262"/>
      <c r="DU127" s="262"/>
      <c r="DV127" s="262"/>
      <c r="DW127" s="262"/>
      <c r="DX127" s="262"/>
      <c r="DY127" s="262"/>
      <c r="DZ127" s="262"/>
      <c r="EA127" s="262"/>
      <c r="EB127" s="262"/>
    </row>
    <row r="128" spans="1:132" s="263" customFormat="1" ht="51" customHeight="1">
      <c r="A128" s="238"/>
      <c r="B128" s="1121"/>
      <c r="C128" s="254" t="s">
        <v>932</v>
      </c>
      <c r="D128" s="257">
        <v>0.75</v>
      </c>
      <c r="E128" s="238"/>
      <c r="F128" s="238"/>
      <c r="G128" s="238"/>
      <c r="H128" s="238"/>
      <c r="I128" s="238"/>
      <c r="J128" s="1125"/>
      <c r="K128" s="254" t="s">
        <v>1442</v>
      </c>
      <c r="L128" s="255">
        <v>0.5</v>
      </c>
      <c r="M128" s="238"/>
      <c r="N128" s="238"/>
      <c r="O128" s="238"/>
      <c r="P128" s="238"/>
      <c r="Q128" s="238"/>
      <c r="R128" s="1121"/>
      <c r="S128" s="254" t="s">
        <v>933</v>
      </c>
      <c r="T128" s="255">
        <v>0.5</v>
      </c>
      <c r="U128" s="238"/>
      <c r="V128" s="238"/>
      <c r="W128" s="238"/>
      <c r="X128" s="238"/>
      <c r="Y128" s="155"/>
      <c r="Z128" s="1121"/>
      <c r="AA128" s="254" t="s">
        <v>934</v>
      </c>
      <c r="AB128" s="257">
        <v>0.75</v>
      </c>
      <c r="AC128" s="238"/>
      <c r="AD128" s="238"/>
      <c r="AE128" s="238"/>
      <c r="AF128" s="238"/>
      <c r="AG128" s="155"/>
      <c r="AH128" s="1121"/>
      <c r="AI128" s="254" t="s">
        <v>649</v>
      </c>
      <c r="AJ128" s="257">
        <v>0.75</v>
      </c>
      <c r="AK128" s="238"/>
      <c r="AL128" s="238"/>
      <c r="AM128" s="238"/>
      <c r="AN128" s="238"/>
      <c r="AO128" s="155"/>
      <c r="AP128" s="1121"/>
      <c r="AQ128" s="254" t="s">
        <v>917</v>
      </c>
      <c r="AR128" s="257">
        <v>0.75</v>
      </c>
      <c r="AS128" s="238"/>
      <c r="AT128" s="238"/>
      <c r="AU128" s="238"/>
      <c r="AV128" s="238"/>
      <c r="AW128" s="238"/>
      <c r="AX128" s="1118"/>
      <c r="AY128" s="250" t="s">
        <v>935</v>
      </c>
      <c r="AZ128" s="257">
        <v>0.75</v>
      </c>
      <c r="BA128" s="238"/>
      <c r="BB128" s="238"/>
      <c r="BC128" s="238"/>
      <c r="BD128" s="238"/>
      <c r="BE128" s="238"/>
      <c r="BF128" s="238"/>
      <c r="BG128" s="238"/>
      <c r="BH128" s="238"/>
      <c r="BI128" s="262"/>
      <c r="BJ128" s="262"/>
      <c r="BK128" s="262"/>
      <c r="BL128" s="262"/>
      <c r="BM128" s="262"/>
      <c r="BN128" s="262"/>
      <c r="BO128" s="262"/>
      <c r="BP128" s="262"/>
      <c r="BQ128" s="262"/>
      <c r="BR128" s="262"/>
      <c r="BS128" s="262"/>
      <c r="BT128" s="262"/>
      <c r="BU128" s="262"/>
      <c r="BV128" s="262"/>
      <c r="BW128" s="262"/>
      <c r="BX128" s="262"/>
      <c r="BY128" s="262"/>
      <c r="BZ128" s="262"/>
      <c r="CA128" s="262"/>
      <c r="CB128" s="262"/>
      <c r="CC128" s="262"/>
      <c r="CD128" s="262"/>
      <c r="CE128" s="262"/>
      <c r="CF128" s="262"/>
      <c r="CG128" s="262"/>
      <c r="CH128" s="262"/>
      <c r="CI128" s="262"/>
      <c r="CJ128" s="262"/>
      <c r="CK128" s="262"/>
      <c r="CL128" s="262"/>
      <c r="CM128" s="262"/>
      <c r="CN128" s="262"/>
      <c r="CO128" s="262"/>
      <c r="CP128" s="262"/>
      <c r="CQ128" s="262"/>
      <c r="CR128" s="262"/>
      <c r="CS128" s="262"/>
      <c r="CT128" s="262"/>
      <c r="CU128" s="262"/>
      <c r="CV128" s="262"/>
      <c r="CW128" s="262"/>
      <c r="CX128" s="262"/>
      <c r="CY128" s="262"/>
      <c r="CZ128" s="262"/>
      <c r="DA128" s="262"/>
      <c r="DB128" s="262"/>
      <c r="DC128" s="262"/>
      <c r="DD128" s="262"/>
      <c r="DE128" s="262"/>
      <c r="DF128" s="262"/>
      <c r="DG128" s="262"/>
      <c r="DH128" s="262"/>
      <c r="DI128" s="262"/>
      <c r="DJ128" s="262"/>
      <c r="DK128" s="262"/>
      <c r="DL128" s="262"/>
      <c r="DM128" s="262"/>
      <c r="DN128" s="262"/>
      <c r="DO128" s="262"/>
      <c r="DP128" s="262"/>
      <c r="DQ128" s="262"/>
      <c r="DR128" s="262"/>
      <c r="DS128" s="262"/>
      <c r="DT128" s="262"/>
      <c r="DU128" s="262"/>
      <c r="DV128" s="262"/>
      <c r="DW128" s="262"/>
      <c r="DX128" s="262"/>
      <c r="DY128" s="262"/>
      <c r="DZ128" s="262"/>
      <c r="EA128" s="262"/>
      <c r="EB128" s="262"/>
    </row>
    <row r="129" spans="1:132" s="263" customFormat="1" ht="51" customHeight="1" thickBot="1">
      <c r="A129" s="238"/>
      <c r="B129" s="1122"/>
      <c r="C129" s="260" t="s">
        <v>936</v>
      </c>
      <c r="D129" s="259">
        <v>1</v>
      </c>
      <c r="E129" s="238"/>
      <c r="F129" s="238"/>
      <c r="G129" s="238"/>
      <c r="H129" s="238"/>
      <c r="I129" s="155"/>
      <c r="J129" s="1125"/>
      <c r="K129" s="254" t="s">
        <v>1443</v>
      </c>
      <c r="L129" s="257">
        <v>0.75</v>
      </c>
      <c r="M129" s="238"/>
      <c r="N129" s="238"/>
      <c r="O129" s="238"/>
      <c r="P129" s="238"/>
      <c r="Q129" s="155"/>
      <c r="R129" s="1121"/>
      <c r="S129" s="254" t="s">
        <v>937</v>
      </c>
      <c r="T129" s="257">
        <v>0.75</v>
      </c>
      <c r="U129" s="238"/>
      <c r="V129" s="238"/>
      <c r="W129" s="238"/>
      <c r="X129" s="238"/>
      <c r="Y129" s="155"/>
      <c r="Z129" s="1122"/>
      <c r="AA129" s="260" t="s">
        <v>938</v>
      </c>
      <c r="AB129" s="259">
        <v>1</v>
      </c>
      <c r="AC129" s="238"/>
      <c r="AD129" s="238"/>
      <c r="AE129" s="238"/>
      <c r="AF129" s="238"/>
      <c r="AG129" s="155"/>
      <c r="AH129" s="1122"/>
      <c r="AI129" s="261" t="s">
        <v>939</v>
      </c>
      <c r="AJ129" s="259">
        <v>1</v>
      </c>
      <c r="AK129" s="238"/>
      <c r="AL129" s="238"/>
      <c r="AM129" s="238"/>
      <c r="AN129" s="238"/>
      <c r="AO129" s="155"/>
      <c r="AP129" s="1122"/>
      <c r="AQ129" s="260" t="s">
        <v>922</v>
      </c>
      <c r="AR129" s="259">
        <v>1</v>
      </c>
      <c r="AS129" s="238"/>
      <c r="AT129" s="238"/>
      <c r="AU129" s="238"/>
      <c r="AV129" s="238"/>
      <c r="AW129" s="155"/>
      <c r="AX129" s="1119"/>
      <c r="AY129" s="261" t="s">
        <v>940</v>
      </c>
      <c r="AZ129" s="259">
        <v>1</v>
      </c>
      <c r="BA129" s="238"/>
      <c r="BB129" s="238"/>
      <c r="BC129" s="238"/>
      <c r="BD129" s="238"/>
      <c r="BE129" s="238"/>
      <c r="BF129" s="238"/>
      <c r="BG129" s="238"/>
      <c r="BH129" s="238"/>
      <c r="BI129" s="262"/>
      <c r="BJ129" s="262"/>
      <c r="BK129" s="262"/>
      <c r="BL129" s="262"/>
      <c r="BM129" s="262"/>
      <c r="BN129" s="262"/>
      <c r="BO129" s="262"/>
      <c r="BP129" s="262"/>
      <c r="BQ129" s="262"/>
      <c r="BR129" s="262"/>
      <c r="BS129" s="262"/>
      <c r="BT129" s="262"/>
      <c r="BU129" s="262"/>
      <c r="BV129" s="262"/>
      <c r="BW129" s="262"/>
      <c r="BX129" s="262"/>
      <c r="BY129" s="262"/>
      <c r="BZ129" s="262"/>
      <c r="CA129" s="262"/>
      <c r="CB129" s="262"/>
      <c r="CC129" s="262"/>
      <c r="CD129" s="262"/>
      <c r="CE129" s="262"/>
      <c r="CF129" s="262"/>
      <c r="CG129" s="262"/>
      <c r="CH129" s="262"/>
      <c r="CI129" s="262"/>
      <c r="CJ129" s="262"/>
      <c r="CK129" s="262"/>
      <c r="CL129" s="262"/>
      <c r="CM129" s="262"/>
      <c r="CN129" s="262"/>
      <c r="CO129" s="262"/>
      <c r="CP129" s="262"/>
      <c r="CQ129" s="262"/>
      <c r="CR129" s="262"/>
      <c r="CS129" s="262"/>
      <c r="CT129" s="262"/>
      <c r="CU129" s="262"/>
      <c r="CV129" s="262"/>
      <c r="CW129" s="262"/>
      <c r="CX129" s="262"/>
      <c r="CY129" s="262"/>
      <c r="CZ129" s="262"/>
      <c r="DA129" s="262"/>
      <c r="DB129" s="262"/>
      <c r="DC129" s="262"/>
      <c r="DD129" s="262"/>
      <c r="DE129" s="262"/>
      <c r="DF129" s="262"/>
      <c r="DG129" s="262"/>
      <c r="DH129" s="262"/>
      <c r="DI129" s="262"/>
      <c r="DJ129" s="262"/>
      <c r="DK129" s="262"/>
      <c r="DL129" s="262"/>
      <c r="DM129" s="262"/>
      <c r="DN129" s="262"/>
      <c r="DO129" s="262"/>
      <c r="DP129" s="262"/>
      <c r="DQ129" s="262"/>
      <c r="DR129" s="262"/>
      <c r="DS129" s="262"/>
      <c r="DT129" s="262"/>
      <c r="DU129" s="262"/>
      <c r="DV129" s="262"/>
      <c r="DW129" s="262"/>
      <c r="DX129" s="262"/>
      <c r="DY129" s="262"/>
      <c r="DZ129" s="262"/>
      <c r="EA129" s="262"/>
      <c r="EB129" s="262"/>
    </row>
    <row r="130" spans="1:132" s="263" customFormat="1" ht="51" customHeight="1" thickBot="1">
      <c r="A130" s="238"/>
      <c r="B130" s="155"/>
      <c r="C130" s="155"/>
      <c r="D130" s="155"/>
      <c r="E130" s="238"/>
      <c r="F130" s="238"/>
      <c r="G130" s="238"/>
      <c r="H130" s="238"/>
      <c r="I130" s="155"/>
      <c r="J130" s="1126"/>
      <c r="K130" s="260" t="s">
        <v>941</v>
      </c>
      <c r="L130" s="259">
        <v>1</v>
      </c>
      <c r="M130" s="238"/>
      <c r="N130" s="238"/>
      <c r="O130" s="238"/>
      <c r="P130" s="238"/>
      <c r="Q130" s="155"/>
      <c r="R130" s="1122"/>
      <c r="S130" s="260" t="s">
        <v>942</v>
      </c>
      <c r="T130" s="259">
        <v>1</v>
      </c>
      <c r="U130" s="238"/>
      <c r="V130" s="238"/>
      <c r="W130" s="238"/>
      <c r="X130" s="238"/>
      <c r="Y130" s="238"/>
      <c r="Z130" s="239"/>
      <c r="AA130" s="239"/>
      <c r="AB130" s="239"/>
      <c r="AC130" s="238"/>
      <c r="AD130" s="238"/>
      <c r="AE130" s="238"/>
      <c r="AF130" s="238"/>
      <c r="AG130" s="238"/>
      <c r="AH130" s="238"/>
      <c r="AI130" s="238"/>
      <c r="AJ130" s="239"/>
      <c r="AK130" s="238"/>
      <c r="AL130" s="238"/>
      <c r="AM130" s="238"/>
      <c r="AN130" s="238"/>
      <c r="AO130" s="238"/>
      <c r="AP130" s="238"/>
      <c r="AQ130" s="238"/>
      <c r="AR130" s="238"/>
      <c r="AS130" s="238"/>
      <c r="AT130" s="238"/>
      <c r="AU130" s="238"/>
      <c r="AV130" s="238"/>
      <c r="AW130" s="238"/>
      <c r="AX130" s="238"/>
      <c r="AY130" s="238"/>
      <c r="AZ130" s="238"/>
      <c r="BA130" s="238"/>
      <c r="BB130" s="238"/>
      <c r="BC130" s="238"/>
      <c r="BD130" s="238"/>
      <c r="BE130" s="238"/>
      <c r="BF130" s="1116" t="str">
        <f>'8.0 Comunicación externa'!B54</f>
        <v>Incidencia</v>
      </c>
      <c r="BG130" s="1116"/>
      <c r="BH130" s="1116"/>
      <c r="BI130" s="262"/>
      <c r="BJ130" s="262"/>
      <c r="BK130" s="262"/>
      <c r="BL130" s="262"/>
      <c r="BM130" s="262"/>
      <c r="BN130" s="262"/>
      <c r="BO130" s="262"/>
      <c r="BP130" s="262"/>
      <c r="BQ130" s="262"/>
      <c r="BR130" s="262"/>
      <c r="BS130" s="262"/>
      <c r="BT130" s="262"/>
      <c r="BU130" s="262"/>
      <c r="BV130" s="262"/>
      <c r="BW130" s="262"/>
      <c r="BX130" s="262"/>
      <c r="BY130" s="262"/>
      <c r="BZ130" s="262"/>
      <c r="CA130" s="262"/>
      <c r="CB130" s="262"/>
      <c r="CC130" s="262"/>
      <c r="CD130" s="262"/>
      <c r="CE130" s="262"/>
      <c r="CF130" s="262"/>
      <c r="CG130" s="262"/>
      <c r="CH130" s="262"/>
      <c r="CI130" s="262"/>
      <c r="CJ130" s="262"/>
      <c r="CK130" s="262"/>
      <c r="CL130" s="262"/>
      <c r="CM130" s="262"/>
      <c r="CN130" s="262"/>
      <c r="CO130" s="262"/>
      <c r="CP130" s="262"/>
      <c r="CQ130" s="262"/>
      <c r="CR130" s="262"/>
      <c r="CS130" s="262"/>
      <c r="CT130" s="262"/>
      <c r="CU130" s="262"/>
      <c r="CV130" s="262"/>
      <c r="CW130" s="262"/>
      <c r="CX130" s="262"/>
      <c r="CY130" s="262"/>
      <c r="CZ130" s="262"/>
      <c r="DA130" s="262"/>
      <c r="DB130" s="262"/>
      <c r="DC130" s="262"/>
      <c r="DD130" s="262"/>
      <c r="DE130" s="262"/>
      <c r="DF130" s="262"/>
      <c r="DG130" s="262"/>
      <c r="DH130" s="262"/>
      <c r="DI130" s="262"/>
      <c r="DJ130" s="262"/>
      <c r="DK130" s="262"/>
      <c r="DL130" s="262"/>
      <c r="DM130" s="262"/>
      <c r="DN130" s="262"/>
      <c r="DO130" s="262"/>
      <c r="DP130" s="262"/>
      <c r="DQ130" s="262"/>
      <c r="DR130" s="262"/>
      <c r="DS130" s="262"/>
      <c r="DT130" s="262"/>
      <c r="DU130" s="262"/>
      <c r="DV130" s="262"/>
      <c r="DW130" s="262"/>
      <c r="DX130" s="262"/>
      <c r="DY130" s="262"/>
      <c r="DZ130" s="262"/>
      <c r="EA130" s="262"/>
      <c r="EB130" s="262"/>
    </row>
    <row r="131" spans="1:132" s="263" customFormat="1" ht="51" customHeight="1">
      <c r="A131" s="238"/>
      <c r="B131" s="155"/>
      <c r="C131" s="155"/>
      <c r="D131" s="155"/>
      <c r="E131" s="238"/>
      <c r="F131" s="238"/>
      <c r="G131" s="238"/>
      <c r="H131" s="238"/>
      <c r="I131" s="238"/>
      <c r="J131" s="238"/>
      <c r="K131" s="238"/>
      <c r="L131" s="238"/>
      <c r="M131" s="238"/>
      <c r="N131" s="238"/>
      <c r="O131" s="238"/>
      <c r="P131" s="238"/>
      <c r="Q131" s="238"/>
      <c r="R131" s="155"/>
      <c r="S131" s="155"/>
      <c r="T131" s="155"/>
      <c r="U131" s="238"/>
      <c r="V131" s="238"/>
      <c r="W131" s="238"/>
      <c r="X131" s="238"/>
      <c r="Y131" s="238"/>
      <c r="Z131" s="239"/>
      <c r="AA131" s="239"/>
      <c r="AB131" s="239"/>
      <c r="AC131" s="238"/>
      <c r="AD131" s="238"/>
      <c r="AE131" s="238"/>
      <c r="AF131" s="238"/>
      <c r="AG131" s="238"/>
      <c r="AH131" s="238"/>
      <c r="AI131" s="238"/>
      <c r="AJ131" s="239"/>
      <c r="AK131" s="238"/>
      <c r="AL131" s="238"/>
      <c r="AM131" s="238"/>
      <c r="AN131" s="238"/>
      <c r="AO131" s="238"/>
      <c r="AP131" s="238"/>
      <c r="AQ131" s="238"/>
      <c r="AR131" s="238"/>
      <c r="AS131" s="238"/>
      <c r="AT131" s="238"/>
      <c r="AU131" s="238"/>
      <c r="AV131" s="238"/>
      <c r="AW131" s="238"/>
      <c r="AX131" s="238"/>
      <c r="AY131" s="238"/>
      <c r="AZ131" s="238"/>
      <c r="BA131" s="238"/>
      <c r="BB131" s="238"/>
      <c r="BC131" s="238"/>
      <c r="BD131" s="238"/>
      <c r="BE131" s="238"/>
      <c r="BF131" s="1120" t="str">
        <f>'8.0 Comunicación externa'!B57</f>
        <v>¿Se llevan a cabo acciones de incidencia?</v>
      </c>
      <c r="BG131" s="249" t="s">
        <v>228</v>
      </c>
      <c r="BH131" s="246">
        <v>0</v>
      </c>
      <c r="BI131" s="262"/>
      <c r="BJ131" s="262"/>
      <c r="BK131" s="262"/>
      <c r="BL131" s="262"/>
      <c r="BM131" s="262"/>
      <c r="BN131" s="262"/>
      <c r="BO131" s="262"/>
      <c r="BP131" s="262"/>
      <c r="BQ131" s="262"/>
      <c r="BR131" s="262"/>
      <c r="BS131" s="262"/>
      <c r="BT131" s="262"/>
      <c r="BU131" s="262"/>
      <c r="BV131" s="262"/>
      <c r="BW131" s="262"/>
      <c r="BX131" s="262"/>
      <c r="BY131" s="262"/>
      <c r="BZ131" s="262"/>
      <c r="CA131" s="262"/>
      <c r="CB131" s="262"/>
      <c r="CC131" s="262"/>
      <c r="CD131" s="262"/>
      <c r="CE131" s="262"/>
      <c r="CF131" s="262"/>
      <c r="CG131" s="262"/>
      <c r="CH131" s="262"/>
      <c r="CI131" s="262"/>
      <c r="CJ131" s="262"/>
      <c r="CK131" s="262"/>
      <c r="CL131" s="262"/>
      <c r="CM131" s="262"/>
      <c r="CN131" s="262"/>
      <c r="CO131" s="262"/>
      <c r="CP131" s="262"/>
      <c r="CQ131" s="262"/>
      <c r="CR131" s="262"/>
      <c r="CS131" s="262"/>
      <c r="CT131" s="262"/>
      <c r="CU131" s="262"/>
      <c r="CV131" s="262"/>
      <c r="CW131" s="262"/>
      <c r="CX131" s="262"/>
      <c r="CY131" s="262"/>
      <c r="CZ131" s="262"/>
      <c r="DA131" s="262"/>
      <c r="DB131" s="262"/>
      <c r="DC131" s="262"/>
      <c r="DD131" s="262"/>
      <c r="DE131" s="262"/>
      <c r="DF131" s="262"/>
      <c r="DG131" s="262"/>
      <c r="DH131" s="262"/>
      <c r="DI131" s="262"/>
      <c r="DJ131" s="262"/>
      <c r="DK131" s="262"/>
      <c r="DL131" s="262"/>
      <c r="DM131" s="262"/>
      <c r="DN131" s="262"/>
      <c r="DO131" s="262"/>
      <c r="DP131" s="262"/>
      <c r="DQ131" s="262"/>
      <c r="DR131" s="262"/>
      <c r="DS131" s="262"/>
      <c r="DT131" s="262"/>
      <c r="DU131" s="262"/>
      <c r="DV131" s="262"/>
      <c r="DW131" s="262"/>
      <c r="DX131" s="262"/>
      <c r="DY131" s="262"/>
      <c r="DZ131" s="262"/>
      <c r="EA131" s="262"/>
      <c r="EB131" s="262"/>
    </row>
    <row r="132" spans="1:132" s="263" customFormat="1" ht="51" customHeight="1">
      <c r="A132" s="238"/>
      <c r="B132" s="155"/>
      <c r="C132" s="155"/>
      <c r="D132" s="155"/>
      <c r="E132" s="238"/>
      <c r="F132" s="238"/>
      <c r="G132" s="238"/>
      <c r="H132" s="238"/>
      <c r="I132" s="238"/>
      <c r="J132" s="238"/>
      <c r="K132" s="238"/>
      <c r="L132" s="238"/>
      <c r="M132" s="238"/>
      <c r="N132" s="238"/>
      <c r="O132" s="238"/>
      <c r="P132" s="238"/>
      <c r="Q132" s="238"/>
      <c r="R132" s="155"/>
      <c r="S132" s="155"/>
      <c r="T132" s="155"/>
      <c r="U132" s="238"/>
      <c r="V132" s="238"/>
      <c r="W132" s="238"/>
      <c r="X132" s="238"/>
      <c r="Y132" s="238"/>
      <c r="Z132" s="239"/>
      <c r="AA132" s="239"/>
      <c r="AB132" s="239"/>
      <c r="AC132" s="238"/>
      <c r="AD132" s="238"/>
      <c r="AE132" s="238"/>
      <c r="AF132" s="238"/>
      <c r="AG132" s="238"/>
      <c r="AH132" s="238"/>
      <c r="AI132" s="238"/>
      <c r="AJ132" s="239"/>
      <c r="AK132" s="238"/>
      <c r="AL132" s="238"/>
      <c r="AM132" s="238"/>
      <c r="AN132" s="238"/>
      <c r="AO132" s="238"/>
      <c r="AP132" s="238"/>
      <c r="AQ132" s="238"/>
      <c r="AR132" s="238"/>
      <c r="AS132" s="238"/>
      <c r="AT132" s="238"/>
      <c r="AU132" s="238"/>
      <c r="AV132" s="238"/>
      <c r="AW132" s="238"/>
      <c r="AX132" s="238"/>
      <c r="AY132" s="238"/>
      <c r="AZ132" s="238"/>
      <c r="BA132" s="238"/>
      <c r="BB132" s="238"/>
      <c r="BC132" s="238"/>
      <c r="BD132" s="238"/>
      <c r="BE132" s="238"/>
      <c r="BF132" s="1121"/>
      <c r="BG132" s="250" t="s">
        <v>943</v>
      </c>
      <c r="BH132" s="253">
        <v>0.25</v>
      </c>
      <c r="BI132" s="262"/>
      <c r="BJ132" s="262"/>
      <c r="BK132" s="262"/>
      <c r="BL132" s="262"/>
      <c r="BM132" s="262"/>
      <c r="BN132" s="262"/>
      <c r="BO132" s="262"/>
      <c r="BP132" s="262"/>
      <c r="BQ132" s="262"/>
      <c r="BR132" s="262"/>
      <c r="BS132" s="262"/>
      <c r="BT132" s="262"/>
      <c r="BU132" s="262"/>
      <c r="BV132" s="262"/>
      <c r="BW132" s="262"/>
      <c r="BX132" s="262"/>
      <c r="BY132" s="262"/>
      <c r="BZ132" s="262"/>
      <c r="CA132" s="262"/>
      <c r="CB132" s="262"/>
      <c r="CC132" s="262"/>
      <c r="CD132" s="262"/>
      <c r="CE132" s="262"/>
      <c r="CF132" s="262"/>
      <c r="CG132" s="262"/>
      <c r="CH132" s="262"/>
      <c r="CI132" s="262"/>
      <c r="CJ132" s="262"/>
      <c r="CK132" s="262"/>
      <c r="CL132" s="262"/>
      <c r="CM132" s="262"/>
      <c r="CN132" s="262"/>
      <c r="CO132" s="262"/>
      <c r="CP132" s="262"/>
      <c r="CQ132" s="262"/>
      <c r="CR132" s="262"/>
      <c r="CS132" s="262"/>
      <c r="CT132" s="262"/>
      <c r="CU132" s="262"/>
      <c r="CV132" s="262"/>
      <c r="CW132" s="262"/>
      <c r="CX132" s="262"/>
      <c r="CY132" s="262"/>
      <c r="CZ132" s="262"/>
      <c r="DA132" s="262"/>
      <c r="DB132" s="262"/>
      <c r="DC132" s="262"/>
      <c r="DD132" s="262"/>
      <c r="DE132" s="262"/>
      <c r="DF132" s="262"/>
      <c r="DG132" s="262"/>
      <c r="DH132" s="262"/>
      <c r="DI132" s="262"/>
      <c r="DJ132" s="262"/>
      <c r="DK132" s="262"/>
      <c r="DL132" s="262"/>
      <c r="DM132" s="262"/>
      <c r="DN132" s="262"/>
      <c r="DO132" s="262"/>
      <c r="DP132" s="262"/>
      <c r="DQ132" s="262"/>
      <c r="DR132" s="262"/>
      <c r="DS132" s="262"/>
      <c r="DT132" s="262"/>
      <c r="DU132" s="262"/>
      <c r="DV132" s="262"/>
      <c r="DW132" s="262"/>
      <c r="DX132" s="262"/>
      <c r="DY132" s="262"/>
      <c r="DZ132" s="262"/>
      <c r="EA132" s="262"/>
      <c r="EB132" s="262"/>
    </row>
    <row r="133" spans="1:132" s="263" customFormat="1" ht="51" customHeight="1">
      <c r="A133" s="238"/>
      <c r="B133" s="155"/>
      <c r="C133" s="155"/>
      <c r="D133" s="155"/>
      <c r="E133" s="238"/>
      <c r="F133" s="238"/>
      <c r="G133" s="238"/>
      <c r="H133" s="238"/>
      <c r="I133" s="238"/>
      <c r="J133" s="238"/>
      <c r="K133" s="238"/>
      <c r="L133" s="238"/>
      <c r="M133" s="238"/>
      <c r="N133" s="238"/>
      <c r="O133" s="238"/>
      <c r="P133" s="238"/>
      <c r="Q133" s="238"/>
      <c r="R133" s="155"/>
      <c r="S133" s="155"/>
      <c r="T133" s="155"/>
      <c r="U133" s="238"/>
      <c r="V133" s="238"/>
      <c r="W133" s="238"/>
      <c r="X133" s="238"/>
      <c r="Y133" s="238"/>
      <c r="Z133" s="239"/>
      <c r="AA133" s="239"/>
      <c r="AB133" s="239"/>
      <c r="AC133" s="238"/>
      <c r="AD133" s="238"/>
      <c r="AE133" s="238"/>
      <c r="AF133" s="238"/>
      <c r="AG133" s="238"/>
      <c r="AH133" s="238"/>
      <c r="AI133" s="238"/>
      <c r="AJ133" s="239"/>
      <c r="AK133" s="238"/>
      <c r="AL133" s="238"/>
      <c r="AM133" s="238"/>
      <c r="AN133" s="238"/>
      <c r="AO133" s="238"/>
      <c r="AP133" s="238"/>
      <c r="AQ133" s="238"/>
      <c r="AR133" s="238"/>
      <c r="AS133" s="238"/>
      <c r="AT133" s="238"/>
      <c r="AU133" s="238"/>
      <c r="AV133" s="238"/>
      <c r="AW133" s="238"/>
      <c r="AX133" s="238"/>
      <c r="AY133" s="238"/>
      <c r="AZ133" s="238"/>
      <c r="BA133" s="238"/>
      <c r="BB133" s="238"/>
      <c r="BC133" s="238"/>
      <c r="BD133" s="238"/>
      <c r="BE133" s="238"/>
      <c r="BF133" s="1121"/>
      <c r="BG133" s="250" t="s">
        <v>944</v>
      </c>
      <c r="BH133" s="255">
        <v>0.5</v>
      </c>
      <c r="BI133" s="262"/>
      <c r="BJ133" s="262"/>
      <c r="BK133" s="262"/>
      <c r="BL133" s="262"/>
      <c r="BM133" s="262"/>
      <c r="BN133" s="262"/>
      <c r="BO133" s="262"/>
      <c r="BP133" s="262"/>
      <c r="BQ133" s="262"/>
      <c r="BR133" s="262"/>
      <c r="BS133" s="262"/>
      <c r="BT133" s="262"/>
      <c r="BU133" s="262"/>
      <c r="BV133" s="262"/>
      <c r="BW133" s="262"/>
      <c r="BX133" s="262"/>
      <c r="BY133" s="262"/>
      <c r="BZ133" s="262"/>
      <c r="CA133" s="262"/>
      <c r="CB133" s="262"/>
      <c r="CC133" s="262"/>
      <c r="CD133" s="262"/>
      <c r="CE133" s="262"/>
      <c r="CF133" s="262"/>
      <c r="CG133" s="262"/>
      <c r="CH133" s="262"/>
      <c r="CI133" s="262"/>
      <c r="CJ133" s="262"/>
      <c r="CK133" s="262"/>
      <c r="CL133" s="262"/>
      <c r="CM133" s="262"/>
      <c r="CN133" s="262"/>
      <c r="CO133" s="262"/>
      <c r="CP133" s="262"/>
      <c r="CQ133" s="262"/>
      <c r="CR133" s="262"/>
      <c r="CS133" s="262"/>
      <c r="CT133" s="262"/>
      <c r="CU133" s="262"/>
      <c r="CV133" s="262"/>
      <c r="CW133" s="262"/>
      <c r="CX133" s="262"/>
      <c r="CY133" s="262"/>
      <c r="CZ133" s="262"/>
      <c r="DA133" s="262"/>
      <c r="DB133" s="262"/>
      <c r="DC133" s="262"/>
      <c r="DD133" s="262"/>
      <c r="DE133" s="262"/>
      <c r="DF133" s="262"/>
      <c r="DG133" s="262"/>
      <c r="DH133" s="262"/>
      <c r="DI133" s="262"/>
      <c r="DJ133" s="262"/>
      <c r="DK133" s="262"/>
      <c r="DL133" s="262"/>
      <c r="DM133" s="262"/>
      <c r="DN133" s="262"/>
      <c r="DO133" s="262"/>
      <c r="DP133" s="262"/>
      <c r="DQ133" s="262"/>
      <c r="DR133" s="262"/>
      <c r="DS133" s="262"/>
      <c r="DT133" s="262"/>
      <c r="DU133" s="262"/>
      <c r="DV133" s="262"/>
      <c r="DW133" s="262"/>
      <c r="DX133" s="262"/>
      <c r="DY133" s="262"/>
      <c r="DZ133" s="262"/>
      <c r="EA133" s="262"/>
      <c r="EB133" s="262"/>
    </row>
    <row r="134" spans="1:132" s="263" customFormat="1" ht="51" customHeight="1" thickBot="1">
      <c r="A134" s="238"/>
      <c r="B134" s="1127" t="str">
        <f>$B$114</f>
        <v>Estructura organizacional y mejora continua</v>
      </c>
      <c r="C134" s="1127"/>
      <c r="D134" s="1127"/>
      <c r="E134" s="238"/>
      <c r="F134" s="238"/>
      <c r="G134" s="238"/>
      <c r="H134" s="238"/>
      <c r="I134" s="238"/>
      <c r="J134" s="238"/>
      <c r="K134" s="238"/>
      <c r="L134" s="238"/>
      <c r="M134" s="238"/>
      <c r="N134" s="238"/>
      <c r="O134" s="238"/>
      <c r="P134" s="238"/>
      <c r="Q134" s="238"/>
      <c r="R134" s="155"/>
      <c r="S134" s="155"/>
      <c r="T134" s="155"/>
      <c r="U134" s="238"/>
      <c r="V134" s="238"/>
      <c r="W134" s="238"/>
      <c r="X134" s="238"/>
      <c r="Y134" s="238"/>
      <c r="Z134" s="1123" t="str">
        <f>Z124</f>
        <v>Difusión</v>
      </c>
      <c r="AA134" s="1123"/>
      <c r="AB134" s="1123"/>
      <c r="AC134" s="238"/>
      <c r="AD134" s="238"/>
      <c r="AE134" s="238"/>
      <c r="AF134" s="238"/>
      <c r="AG134" s="238"/>
      <c r="AH134" s="1123" t="str">
        <f>$AH$84</f>
        <v>Reclutamiento</v>
      </c>
      <c r="AI134" s="1123"/>
      <c r="AJ134" s="1123"/>
      <c r="AK134" s="238"/>
      <c r="AL134" s="238"/>
      <c r="AM134" s="238"/>
      <c r="AN134" s="238"/>
      <c r="AO134" s="238"/>
      <c r="AP134" s="1116" t="str">
        <f>$AP$114</f>
        <v>Desempeño institucional</v>
      </c>
      <c r="AQ134" s="1116"/>
      <c r="AR134" s="1116"/>
      <c r="AS134" s="238"/>
      <c r="AT134" s="238"/>
      <c r="AU134" s="238"/>
      <c r="AV134" s="238"/>
      <c r="AW134" s="238"/>
      <c r="AX134" s="1116" t="str">
        <f>$AX$104</f>
        <v>Recursos financieros</v>
      </c>
      <c r="AY134" s="1116"/>
      <c r="AZ134" s="1116"/>
      <c r="BA134" s="238"/>
      <c r="BB134" s="238"/>
      <c r="BC134" s="238"/>
      <c r="BD134" s="238"/>
      <c r="BE134" s="238"/>
      <c r="BF134" s="1121"/>
      <c r="BG134" s="250" t="s">
        <v>945</v>
      </c>
      <c r="BH134" s="257">
        <v>0.75</v>
      </c>
      <c r="BI134" s="262"/>
      <c r="BJ134" s="262"/>
      <c r="BK134" s="262"/>
      <c r="BL134" s="262"/>
      <c r="BM134" s="262"/>
      <c r="BN134" s="262"/>
      <c r="BO134" s="262"/>
      <c r="BP134" s="262"/>
      <c r="BQ134" s="262"/>
      <c r="BR134" s="262"/>
      <c r="BS134" s="262"/>
      <c r="BT134" s="262"/>
      <c r="BU134" s="262"/>
      <c r="BV134" s="262"/>
      <c r="BW134" s="262"/>
      <c r="BX134" s="262"/>
      <c r="BY134" s="262"/>
      <c r="BZ134" s="262"/>
      <c r="CA134" s="262"/>
      <c r="CB134" s="262"/>
      <c r="CC134" s="262"/>
      <c r="CD134" s="262"/>
      <c r="CE134" s="262"/>
      <c r="CF134" s="262"/>
      <c r="CG134" s="262"/>
      <c r="CH134" s="262"/>
      <c r="CI134" s="262"/>
      <c r="CJ134" s="262"/>
      <c r="CK134" s="262"/>
      <c r="CL134" s="262"/>
      <c r="CM134" s="262"/>
      <c r="CN134" s="262"/>
      <c r="CO134" s="262"/>
      <c r="CP134" s="262"/>
      <c r="CQ134" s="262"/>
      <c r="CR134" s="262"/>
      <c r="CS134" s="262"/>
      <c r="CT134" s="262"/>
      <c r="CU134" s="262"/>
      <c r="CV134" s="262"/>
      <c r="CW134" s="262"/>
      <c r="CX134" s="262"/>
      <c r="CY134" s="262"/>
      <c r="CZ134" s="262"/>
      <c r="DA134" s="262"/>
      <c r="DB134" s="262"/>
      <c r="DC134" s="262"/>
      <c r="DD134" s="262"/>
      <c r="DE134" s="262"/>
      <c r="DF134" s="262"/>
      <c r="DG134" s="262"/>
      <c r="DH134" s="262"/>
      <c r="DI134" s="262"/>
      <c r="DJ134" s="262"/>
      <c r="DK134" s="262"/>
      <c r="DL134" s="262"/>
      <c r="DM134" s="262"/>
      <c r="DN134" s="262"/>
      <c r="DO134" s="262"/>
      <c r="DP134" s="262"/>
      <c r="DQ134" s="262"/>
      <c r="DR134" s="262"/>
      <c r="DS134" s="262"/>
      <c r="DT134" s="262"/>
      <c r="DU134" s="262"/>
      <c r="DV134" s="262"/>
      <c r="DW134" s="262"/>
      <c r="DX134" s="262"/>
      <c r="DY134" s="262"/>
      <c r="DZ134" s="262"/>
      <c r="EA134" s="262"/>
      <c r="EB134" s="262"/>
    </row>
    <row r="135" spans="1:132" s="263" customFormat="1" ht="51" customHeight="1" thickBot="1">
      <c r="A135" s="238"/>
      <c r="B135" s="1120" t="str">
        <f>'1.0 Planeación'!B48</f>
        <v>¿Se fomenta la colaboración entre las distintas áreas de la organización?</v>
      </c>
      <c r="C135" s="247" t="s">
        <v>228</v>
      </c>
      <c r="D135" s="246">
        <v>0</v>
      </c>
      <c r="E135" s="238"/>
      <c r="F135" s="238"/>
      <c r="G135" s="238"/>
      <c r="H135" s="238"/>
      <c r="I135" s="238"/>
      <c r="J135" s="238"/>
      <c r="K135" s="238"/>
      <c r="L135" s="238"/>
      <c r="M135" s="238"/>
      <c r="N135" s="238"/>
      <c r="O135" s="238"/>
      <c r="P135" s="238"/>
      <c r="Q135" s="238"/>
      <c r="R135" s="1127" t="str">
        <f>$R$95</f>
        <v>Indicadores</v>
      </c>
      <c r="S135" s="1127"/>
      <c r="T135" s="1127"/>
      <c r="U135" s="238"/>
      <c r="V135" s="238"/>
      <c r="W135" s="238"/>
      <c r="X135" s="238"/>
      <c r="Y135" s="238"/>
      <c r="Z135" s="1120" t="str">
        <f>'4.0 Género e inclusión'!B57</f>
        <v>¿Se desarrollan actividades en todos los niveles para verificar el conocimiento y la aplicación de la política de género y no discriminación?</v>
      </c>
      <c r="AA135" s="247" t="s">
        <v>228</v>
      </c>
      <c r="AB135" s="246">
        <v>0</v>
      </c>
      <c r="AC135" s="238"/>
      <c r="AD135" s="238"/>
      <c r="AE135" s="238"/>
      <c r="AF135" s="238"/>
      <c r="AG135" s="238"/>
      <c r="AH135" s="1120" t="str">
        <f>'5.0 Capital Humano'!B47</f>
        <v>¿Se han definido procedimientos para cubrir las responsabilidades de una persona que deja un puesto vacante?</v>
      </c>
      <c r="AI135" s="249" t="s">
        <v>228</v>
      </c>
      <c r="AJ135" s="246">
        <v>0</v>
      </c>
      <c r="AK135" s="238"/>
      <c r="AL135" s="238"/>
      <c r="AM135" s="238"/>
      <c r="AN135" s="238"/>
      <c r="AO135" s="238"/>
      <c r="AP135" s="1120" t="str">
        <f>'6.0 Monitoreo y evaluación'!B47</f>
        <v>¿La organización cuenta con un sistema de evaluación institucional documentado y aplicado?</v>
      </c>
      <c r="AQ135" s="247" t="s">
        <v>228</v>
      </c>
      <c r="AR135" s="246">
        <v>0</v>
      </c>
      <c r="AS135" s="238"/>
      <c r="AT135" s="238"/>
      <c r="AU135" s="238"/>
      <c r="AV135" s="238"/>
      <c r="AW135" s="238"/>
      <c r="AX135" s="1117" t="str">
        <f>'7.0 Gestión recursos'!B47</f>
        <v>¿Existe una separación de labores entre el personal de procuración de fondos y el personal que maneja los gastos?</v>
      </c>
      <c r="AY135" s="249" t="s">
        <v>552</v>
      </c>
      <c r="AZ135" s="246">
        <v>0</v>
      </c>
      <c r="BA135" s="238"/>
      <c r="BB135" s="238"/>
      <c r="BC135" s="238"/>
      <c r="BD135" s="238"/>
      <c r="BE135" s="155"/>
      <c r="BF135" s="1122"/>
      <c r="BG135" s="261" t="s">
        <v>946</v>
      </c>
      <c r="BH135" s="259">
        <v>1</v>
      </c>
      <c r="BI135" s="262"/>
      <c r="BJ135" s="262"/>
      <c r="BK135" s="262"/>
      <c r="BL135" s="262"/>
      <c r="BM135" s="262"/>
      <c r="BN135" s="262"/>
      <c r="BO135" s="262"/>
      <c r="BP135" s="262"/>
      <c r="BQ135" s="262"/>
      <c r="BR135" s="262"/>
      <c r="BS135" s="262"/>
      <c r="BT135" s="262"/>
      <c r="BU135" s="262"/>
      <c r="BV135" s="262"/>
      <c r="BW135" s="262"/>
      <c r="BX135" s="262"/>
      <c r="BY135" s="262"/>
      <c r="BZ135" s="262"/>
      <c r="CA135" s="262"/>
      <c r="CB135" s="262"/>
      <c r="CC135" s="262"/>
      <c r="CD135" s="262"/>
      <c r="CE135" s="262"/>
      <c r="CF135" s="262"/>
      <c r="CG135" s="262"/>
      <c r="CH135" s="262"/>
      <c r="CI135" s="262"/>
      <c r="CJ135" s="262"/>
      <c r="CK135" s="262"/>
      <c r="CL135" s="262"/>
      <c r="CM135" s="262"/>
      <c r="CN135" s="262"/>
      <c r="CO135" s="262"/>
      <c r="CP135" s="262"/>
      <c r="CQ135" s="262"/>
      <c r="CR135" s="262"/>
      <c r="CS135" s="262"/>
      <c r="CT135" s="262"/>
      <c r="CU135" s="262"/>
      <c r="CV135" s="262"/>
      <c r="CW135" s="262"/>
      <c r="CX135" s="262"/>
      <c r="CY135" s="262"/>
      <c r="CZ135" s="262"/>
      <c r="DA135" s="262"/>
      <c r="DB135" s="262"/>
      <c r="DC135" s="262"/>
      <c r="DD135" s="262"/>
      <c r="DE135" s="262"/>
      <c r="DF135" s="262"/>
      <c r="DG135" s="262"/>
      <c r="DH135" s="262"/>
      <c r="DI135" s="262"/>
      <c r="DJ135" s="262"/>
      <c r="DK135" s="262"/>
      <c r="DL135" s="262"/>
      <c r="DM135" s="262"/>
      <c r="DN135" s="262"/>
      <c r="DO135" s="262"/>
      <c r="DP135" s="262"/>
      <c r="DQ135" s="262"/>
      <c r="DR135" s="262"/>
      <c r="DS135" s="262"/>
      <c r="DT135" s="262"/>
      <c r="DU135" s="262"/>
      <c r="DV135" s="262"/>
      <c r="DW135" s="262"/>
      <c r="DX135" s="262"/>
      <c r="DY135" s="262"/>
      <c r="DZ135" s="262"/>
      <c r="EA135" s="262"/>
      <c r="EB135" s="262"/>
    </row>
    <row r="136" spans="1:132" s="263" customFormat="1" ht="51" customHeight="1">
      <c r="A136" s="238"/>
      <c r="B136" s="1121"/>
      <c r="C136" s="254" t="s">
        <v>947</v>
      </c>
      <c r="D136" s="253">
        <v>0.25</v>
      </c>
      <c r="E136" s="238"/>
      <c r="F136" s="238"/>
      <c r="G136" s="238"/>
      <c r="H136" s="238"/>
      <c r="I136" s="238"/>
      <c r="J136" s="238"/>
      <c r="K136" s="238"/>
      <c r="L136" s="238"/>
      <c r="M136" s="238"/>
      <c r="N136" s="238"/>
      <c r="O136" s="238"/>
      <c r="P136" s="238"/>
      <c r="Q136" s="238"/>
      <c r="R136" s="1120" t="str">
        <f>'3.0 Procesos'!B47</f>
        <v>¿Los indicadores están automatizados?</v>
      </c>
      <c r="S136" s="247" t="s">
        <v>228</v>
      </c>
      <c r="T136" s="246">
        <v>0</v>
      </c>
      <c r="U136" s="238"/>
      <c r="V136" s="238"/>
      <c r="W136" s="238"/>
      <c r="X136" s="238"/>
      <c r="Y136" s="238"/>
      <c r="Z136" s="1121"/>
      <c r="AA136" s="254" t="s">
        <v>630</v>
      </c>
      <c r="AB136" s="253">
        <v>0.25</v>
      </c>
      <c r="AC136" s="238"/>
      <c r="AD136" s="238"/>
      <c r="AE136" s="238"/>
      <c r="AF136" s="238"/>
      <c r="AG136" s="238"/>
      <c r="AH136" s="1121"/>
      <c r="AI136" s="250" t="s">
        <v>631</v>
      </c>
      <c r="AJ136" s="253">
        <v>0.25</v>
      </c>
      <c r="AK136" s="238"/>
      <c r="AL136" s="238"/>
      <c r="AM136" s="238"/>
      <c r="AN136" s="238"/>
      <c r="AO136" s="238"/>
      <c r="AP136" s="1121"/>
      <c r="AQ136" s="254" t="s">
        <v>948</v>
      </c>
      <c r="AR136" s="253">
        <v>0.25</v>
      </c>
      <c r="AS136" s="238"/>
      <c r="AT136" s="238"/>
      <c r="AU136" s="238"/>
      <c r="AV136" s="238"/>
      <c r="AW136" s="238"/>
      <c r="AX136" s="1118"/>
      <c r="AY136" s="250" t="s">
        <v>949</v>
      </c>
      <c r="AZ136" s="253">
        <v>0.25</v>
      </c>
      <c r="BA136" s="238"/>
      <c r="BB136" s="238"/>
      <c r="BC136" s="238"/>
      <c r="BD136" s="238"/>
      <c r="BE136" s="238"/>
      <c r="BF136" s="238"/>
      <c r="BG136" s="238"/>
      <c r="BH136" s="238"/>
      <c r="BI136" s="262"/>
      <c r="BJ136" s="262"/>
      <c r="BK136" s="262"/>
      <c r="BL136" s="262"/>
      <c r="BM136" s="262"/>
      <c r="BN136" s="262"/>
      <c r="BO136" s="262"/>
      <c r="BP136" s="262"/>
      <c r="BQ136" s="262"/>
      <c r="BR136" s="262"/>
      <c r="BS136" s="262"/>
      <c r="BT136" s="262"/>
      <c r="BU136" s="262"/>
      <c r="BV136" s="262"/>
      <c r="BW136" s="262"/>
      <c r="BX136" s="262"/>
      <c r="BY136" s="262"/>
      <c r="BZ136" s="262"/>
      <c r="CA136" s="262"/>
      <c r="CB136" s="262"/>
      <c r="CC136" s="262"/>
      <c r="CD136" s="262"/>
      <c r="CE136" s="262"/>
      <c r="CF136" s="262"/>
      <c r="CG136" s="262"/>
      <c r="CH136" s="262"/>
      <c r="CI136" s="262"/>
      <c r="CJ136" s="262"/>
      <c r="CK136" s="262"/>
      <c r="CL136" s="262"/>
      <c r="CM136" s="262"/>
      <c r="CN136" s="262"/>
      <c r="CO136" s="262"/>
      <c r="CP136" s="262"/>
      <c r="CQ136" s="262"/>
      <c r="CR136" s="262"/>
      <c r="CS136" s="262"/>
      <c r="CT136" s="262"/>
      <c r="CU136" s="262"/>
      <c r="CV136" s="262"/>
      <c r="CW136" s="262"/>
      <c r="CX136" s="262"/>
      <c r="CY136" s="262"/>
      <c r="CZ136" s="262"/>
      <c r="DA136" s="262"/>
      <c r="DB136" s="262"/>
      <c r="DC136" s="262"/>
      <c r="DD136" s="262"/>
      <c r="DE136" s="262"/>
      <c r="DF136" s="262"/>
      <c r="DG136" s="262"/>
      <c r="DH136" s="262"/>
      <c r="DI136" s="262"/>
      <c r="DJ136" s="262"/>
      <c r="DK136" s="262"/>
      <c r="DL136" s="262"/>
      <c r="DM136" s="262"/>
      <c r="DN136" s="262"/>
      <c r="DO136" s="262"/>
      <c r="DP136" s="262"/>
      <c r="DQ136" s="262"/>
      <c r="DR136" s="262"/>
      <c r="DS136" s="262"/>
      <c r="DT136" s="262"/>
      <c r="DU136" s="262"/>
      <c r="DV136" s="262"/>
      <c r="DW136" s="262"/>
      <c r="DX136" s="262"/>
      <c r="DY136" s="262"/>
      <c r="DZ136" s="262"/>
      <c r="EA136" s="262"/>
      <c r="EB136" s="262"/>
    </row>
    <row r="137" spans="1:132" s="263" customFormat="1" ht="51" customHeight="1">
      <c r="A137" s="238"/>
      <c r="B137" s="1121"/>
      <c r="C137" s="254" t="s">
        <v>699</v>
      </c>
      <c r="D137" s="255">
        <v>0.5</v>
      </c>
      <c r="E137" s="238"/>
      <c r="F137" s="238"/>
      <c r="G137" s="238"/>
      <c r="H137" s="238"/>
      <c r="I137" s="238"/>
      <c r="J137" s="238"/>
      <c r="K137" s="238"/>
      <c r="L137" s="238"/>
      <c r="M137" s="238"/>
      <c r="N137" s="238"/>
      <c r="O137" s="238"/>
      <c r="P137" s="238"/>
      <c r="Q137" s="238"/>
      <c r="R137" s="1121"/>
      <c r="S137" s="254" t="s">
        <v>950</v>
      </c>
      <c r="T137" s="253">
        <v>0.25</v>
      </c>
      <c r="U137" s="238"/>
      <c r="V137" s="238"/>
      <c r="W137" s="238"/>
      <c r="X137" s="238"/>
      <c r="Y137" s="238"/>
      <c r="Z137" s="1121"/>
      <c r="AA137" s="254" t="s">
        <v>718</v>
      </c>
      <c r="AB137" s="255">
        <v>0.5</v>
      </c>
      <c r="AC137" s="238"/>
      <c r="AD137" s="238"/>
      <c r="AE137" s="238"/>
      <c r="AF137" s="238"/>
      <c r="AG137" s="238"/>
      <c r="AH137" s="1121"/>
      <c r="AI137" s="250" t="s">
        <v>640</v>
      </c>
      <c r="AJ137" s="255">
        <v>0.5</v>
      </c>
      <c r="AK137" s="238"/>
      <c r="AL137" s="238"/>
      <c r="AM137" s="238"/>
      <c r="AN137" s="238"/>
      <c r="AO137" s="238"/>
      <c r="AP137" s="1121"/>
      <c r="AQ137" s="254" t="s">
        <v>951</v>
      </c>
      <c r="AR137" s="255">
        <v>0.5</v>
      </c>
      <c r="AS137" s="238"/>
      <c r="AT137" s="238"/>
      <c r="AU137" s="238"/>
      <c r="AV137" s="238"/>
      <c r="AW137" s="238"/>
      <c r="AX137" s="1118"/>
      <c r="AY137" s="250" t="s">
        <v>952</v>
      </c>
      <c r="AZ137" s="255">
        <v>0.5</v>
      </c>
      <c r="BA137" s="238"/>
      <c r="BB137" s="238"/>
      <c r="BC137" s="238"/>
      <c r="BD137" s="238"/>
      <c r="BE137" s="238"/>
      <c r="BF137" s="238"/>
      <c r="BG137" s="238"/>
      <c r="BH137" s="238"/>
      <c r="BI137" s="262"/>
      <c r="BJ137" s="262"/>
      <c r="BK137" s="262"/>
      <c r="BL137" s="262"/>
      <c r="BM137" s="262"/>
      <c r="BN137" s="262"/>
      <c r="BO137" s="262"/>
      <c r="BP137" s="262"/>
      <c r="BQ137" s="262"/>
      <c r="BR137" s="262"/>
      <c r="BS137" s="262"/>
      <c r="BT137" s="262"/>
      <c r="BU137" s="262"/>
      <c r="BV137" s="262"/>
      <c r="BW137" s="262"/>
      <c r="BX137" s="262"/>
      <c r="BY137" s="262"/>
      <c r="BZ137" s="262"/>
      <c r="CA137" s="262"/>
      <c r="CB137" s="262"/>
      <c r="CC137" s="262"/>
      <c r="CD137" s="262"/>
      <c r="CE137" s="262"/>
      <c r="CF137" s="262"/>
      <c r="CG137" s="262"/>
      <c r="CH137" s="262"/>
      <c r="CI137" s="262"/>
      <c r="CJ137" s="262"/>
      <c r="CK137" s="262"/>
      <c r="CL137" s="262"/>
      <c r="CM137" s="262"/>
      <c r="CN137" s="262"/>
      <c r="CO137" s="262"/>
      <c r="CP137" s="262"/>
      <c r="CQ137" s="262"/>
      <c r="CR137" s="262"/>
      <c r="CS137" s="262"/>
      <c r="CT137" s="262"/>
      <c r="CU137" s="262"/>
      <c r="CV137" s="262"/>
      <c r="CW137" s="262"/>
      <c r="CX137" s="262"/>
      <c r="CY137" s="262"/>
      <c r="CZ137" s="262"/>
      <c r="DA137" s="262"/>
      <c r="DB137" s="262"/>
      <c r="DC137" s="262"/>
      <c r="DD137" s="262"/>
      <c r="DE137" s="262"/>
      <c r="DF137" s="262"/>
      <c r="DG137" s="262"/>
      <c r="DH137" s="262"/>
      <c r="DI137" s="262"/>
      <c r="DJ137" s="262"/>
      <c r="DK137" s="262"/>
      <c r="DL137" s="262"/>
      <c r="DM137" s="262"/>
      <c r="DN137" s="262"/>
      <c r="DO137" s="262"/>
      <c r="DP137" s="262"/>
      <c r="DQ137" s="262"/>
      <c r="DR137" s="262"/>
      <c r="DS137" s="262"/>
      <c r="DT137" s="262"/>
      <c r="DU137" s="262"/>
      <c r="DV137" s="262"/>
      <c r="DW137" s="262"/>
      <c r="DX137" s="262"/>
      <c r="DY137" s="262"/>
      <c r="DZ137" s="262"/>
      <c r="EA137" s="262"/>
      <c r="EB137" s="262"/>
    </row>
    <row r="138" spans="1:132" s="263" customFormat="1" ht="51" customHeight="1">
      <c r="A138" s="238"/>
      <c r="B138" s="1121"/>
      <c r="C138" s="254" t="s">
        <v>953</v>
      </c>
      <c r="D138" s="257">
        <v>0.75</v>
      </c>
      <c r="E138" s="238"/>
      <c r="F138" s="238"/>
      <c r="G138" s="238"/>
      <c r="H138" s="238"/>
      <c r="I138" s="238"/>
      <c r="J138" s="238"/>
      <c r="K138" s="238"/>
      <c r="L138" s="238"/>
      <c r="M138" s="238"/>
      <c r="N138" s="238"/>
      <c r="O138" s="238"/>
      <c r="P138" s="238"/>
      <c r="Q138" s="238"/>
      <c r="R138" s="1121"/>
      <c r="S138" s="254" t="s">
        <v>954</v>
      </c>
      <c r="T138" s="255">
        <v>0.5</v>
      </c>
      <c r="U138" s="238"/>
      <c r="V138" s="238"/>
      <c r="W138" s="238"/>
      <c r="X138" s="238"/>
      <c r="Y138" s="155"/>
      <c r="Z138" s="1121"/>
      <c r="AA138" s="254" t="s">
        <v>648</v>
      </c>
      <c r="AB138" s="257">
        <v>0.75</v>
      </c>
      <c r="AC138" s="238"/>
      <c r="AD138" s="238"/>
      <c r="AE138" s="238"/>
      <c r="AF138" s="238"/>
      <c r="AG138" s="155"/>
      <c r="AH138" s="1121"/>
      <c r="AI138" s="250" t="s">
        <v>649</v>
      </c>
      <c r="AJ138" s="257">
        <v>0.75</v>
      </c>
      <c r="AK138" s="238"/>
      <c r="AL138" s="238"/>
      <c r="AM138" s="238"/>
      <c r="AN138" s="238"/>
      <c r="AO138" s="155"/>
      <c r="AP138" s="1121"/>
      <c r="AQ138" s="254" t="s">
        <v>955</v>
      </c>
      <c r="AR138" s="257">
        <v>0.75</v>
      </c>
      <c r="AS138" s="238"/>
      <c r="AT138" s="238"/>
      <c r="AU138" s="238"/>
      <c r="AV138" s="238"/>
      <c r="AW138" s="238"/>
      <c r="AX138" s="1118"/>
      <c r="AY138" s="250" t="s">
        <v>956</v>
      </c>
      <c r="AZ138" s="257">
        <v>0.75</v>
      </c>
      <c r="BA138" s="238"/>
      <c r="BB138" s="238"/>
      <c r="BC138" s="238"/>
      <c r="BD138" s="238"/>
      <c r="BE138" s="238"/>
      <c r="BF138" s="238"/>
      <c r="BG138" s="238"/>
      <c r="BH138" s="238"/>
      <c r="BI138" s="262"/>
      <c r="BJ138" s="262"/>
      <c r="BK138" s="262"/>
      <c r="BL138" s="262"/>
      <c r="BM138" s="262"/>
      <c r="BN138" s="262"/>
      <c r="BO138" s="262"/>
      <c r="BP138" s="262"/>
      <c r="BQ138" s="262"/>
      <c r="BR138" s="262"/>
      <c r="BS138" s="262"/>
      <c r="BT138" s="262"/>
      <c r="BU138" s="262"/>
      <c r="BV138" s="262"/>
      <c r="BW138" s="262"/>
      <c r="BX138" s="262"/>
      <c r="BY138" s="262"/>
      <c r="BZ138" s="262"/>
      <c r="CA138" s="262"/>
      <c r="CB138" s="262"/>
      <c r="CC138" s="262"/>
      <c r="CD138" s="262"/>
      <c r="CE138" s="262"/>
      <c r="CF138" s="262"/>
      <c r="CG138" s="262"/>
      <c r="CH138" s="262"/>
      <c r="CI138" s="262"/>
      <c r="CJ138" s="262"/>
      <c r="CK138" s="262"/>
      <c r="CL138" s="262"/>
      <c r="CM138" s="262"/>
      <c r="CN138" s="262"/>
      <c r="CO138" s="262"/>
      <c r="CP138" s="262"/>
      <c r="CQ138" s="262"/>
      <c r="CR138" s="262"/>
      <c r="CS138" s="262"/>
      <c r="CT138" s="262"/>
      <c r="CU138" s="262"/>
      <c r="CV138" s="262"/>
      <c r="CW138" s="262"/>
      <c r="CX138" s="262"/>
      <c r="CY138" s="262"/>
      <c r="CZ138" s="262"/>
      <c r="DA138" s="262"/>
      <c r="DB138" s="262"/>
      <c r="DC138" s="262"/>
      <c r="DD138" s="262"/>
      <c r="DE138" s="262"/>
      <c r="DF138" s="262"/>
      <c r="DG138" s="262"/>
      <c r="DH138" s="262"/>
      <c r="DI138" s="262"/>
      <c r="DJ138" s="262"/>
      <c r="DK138" s="262"/>
      <c r="DL138" s="262"/>
      <c r="DM138" s="262"/>
      <c r="DN138" s="262"/>
      <c r="DO138" s="262"/>
      <c r="DP138" s="262"/>
      <c r="DQ138" s="262"/>
      <c r="DR138" s="262"/>
      <c r="DS138" s="262"/>
      <c r="DT138" s="262"/>
      <c r="DU138" s="262"/>
      <c r="DV138" s="262"/>
      <c r="DW138" s="262"/>
      <c r="DX138" s="262"/>
      <c r="DY138" s="262"/>
      <c r="DZ138" s="262"/>
      <c r="EA138" s="262"/>
      <c r="EB138" s="262"/>
    </row>
    <row r="139" spans="1:132" s="263" customFormat="1" ht="51" customHeight="1" thickBot="1">
      <c r="A139" s="238"/>
      <c r="B139" s="1122"/>
      <c r="C139" s="260" t="s">
        <v>957</v>
      </c>
      <c r="D139" s="259">
        <v>1</v>
      </c>
      <c r="E139" s="238"/>
      <c r="F139" s="238"/>
      <c r="G139" s="238"/>
      <c r="H139" s="238"/>
      <c r="I139" s="238"/>
      <c r="J139" s="238"/>
      <c r="K139" s="238"/>
      <c r="L139" s="238"/>
      <c r="M139" s="238"/>
      <c r="N139" s="238"/>
      <c r="O139" s="238"/>
      <c r="P139" s="238"/>
      <c r="Q139" s="155"/>
      <c r="R139" s="1121"/>
      <c r="S139" s="254" t="s">
        <v>958</v>
      </c>
      <c r="T139" s="257">
        <v>0.75</v>
      </c>
      <c r="U139" s="238"/>
      <c r="V139" s="238"/>
      <c r="W139" s="238"/>
      <c r="X139" s="238"/>
      <c r="Y139" s="155"/>
      <c r="Z139" s="1122"/>
      <c r="AA139" s="260" t="s">
        <v>656</v>
      </c>
      <c r="AB139" s="259">
        <v>1</v>
      </c>
      <c r="AC139" s="238"/>
      <c r="AD139" s="238"/>
      <c r="AE139" s="238"/>
      <c r="AF139" s="238"/>
      <c r="AG139" s="155"/>
      <c r="AH139" s="1122"/>
      <c r="AI139" s="261" t="s">
        <v>939</v>
      </c>
      <c r="AJ139" s="259">
        <v>1</v>
      </c>
      <c r="AK139" s="238"/>
      <c r="AL139" s="238"/>
      <c r="AM139" s="238"/>
      <c r="AN139" s="238"/>
      <c r="AO139" s="155"/>
      <c r="AP139" s="1122"/>
      <c r="AQ139" s="260" t="s">
        <v>959</v>
      </c>
      <c r="AR139" s="259">
        <v>1</v>
      </c>
      <c r="AS139" s="238"/>
      <c r="AT139" s="238"/>
      <c r="AU139" s="238"/>
      <c r="AV139" s="238"/>
      <c r="AW139" s="155"/>
      <c r="AX139" s="1119"/>
      <c r="AY139" s="261" t="s">
        <v>960</v>
      </c>
      <c r="AZ139" s="259">
        <v>1</v>
      </c>
      <c r="BA139" s="238"/>
      <c r="BB139" s="238"/>
      <c r="BC139" s="238"/>
      <c r="BD139" s="238"/>
      <c r="BE139" s="238"/>
      <c r="BF139" s="238"/>
      <c r="BG139" s="238"/>
      <c r="BH139" s="238"/>
      <c r="BI139" s="262"/>
      <c r="BJ139" s="262"/>
      <c r="BK139" s="262"/>
      <c r="BL139" s="262"/>
      <c r="BM139" s="262"/>
      <c r="BN139" s="262"/>
      <c r="BO139" s="262"/>
      <c r="BP139" s="262"/>
      <c r="BQ139" s="262"/>
      <c r="BR139" s="262"/>
      <c r="BS139" s="262"/>
      <c r="BT139" s="262"/>
      <c r="BU139" s="262"/>
      <c r="BV139" s="262"/>
      <c r="BW139" s="262"/>
      <c r="BX139" s="262"/>
      <c r="BY139" s="262"/>
      <c r="BZ139" s="262"/>
      <c r="CA139" s="262"/>
      <c r="CB139" s="262"/>
      <c r="CC139" s="262"/>
      <c r="CD139" s="262"/>
      <c r="CE139" s="262"/>
      <c r="CF139" s="262"/>
      <c r="CG139" s="262"/>
      <c r="CH139" s="262"/>
      <c r="CI139" s="262"/>
      <c r="CJ139" s="262"/>
      <c r="CK139" s="262"/>
      <c r="CL139" s="262"/>
      <c r="CM139" s="262"/>
      <c r="CN139" s="262"/>
      <c r="CO139" s="262"/>
      <c r="CP139" s="262"/>
      <c r="CQ139" s="262"/>
      <c r="CR139" s="262"/>
      <c r="CS139" s="262"/>
      <c r="CT139" s="262"/>
      <c r="CU139" s="262"/>
      <c r="CV139" s="262"/>
      <c r="CW139" s="262"/>
      <c r="CX139" s="262"/>
      <c r="CY139" s="262"/>
      <c r="CZ139" s="262"/>
      <c r="DA139" s="262"/>
      <c r="DB139" s="262"/>
      <c r="DC139" s="262"/>
      <c r="DD139" s="262"/>
      <c r="DE139" s="262"/>
      <c r="DF139" s="262"/>
      <c r="DG139" s="262"/>
      <c r="DH139" s="262"/>
      <c r="DI139" s="262"/>
      <c r="DJ139" s="262"/>
      <c r="DK139" s="262"/>
      <c r="DL139" s="262"/>
      <c r="DM139" s="262"/>
      <c r="DN139" s="262"/>
      <c r="DO139" s="262"/>
      <c r="DP139" s="262"/>
      <c r="DQ139" s="262"/>
      <c r="DR139" s="262"/>
      <c r="DS139" s="262"/>
      <c r="DT139" s="262"/>
      <c r="DU139" s="262"/>
      <c r="DV139" s="262"/>
      <c r="DW139" s="262"/>
      <c r="DX139" s="262"/>
      <c r="DY139" s="262"/>
      <c r="DZ139" s="262"/>
      <c r="EA139" s="262"/>
      <c r="EB139" s="262"/>
    </row>
    <row r="140" spans="1:132" s="263" customFormat="1" ht="51" customHeight="1" thickBot="1">
      <c r="A140" s="238"/>
      <c r="B140" s="155"/>
      <c r="C140" s="155"/>
      <c r="D140" s="155"/>
      <c r="E140" s="238"/>
      <c r="F140" s="238"/>
      <c r="G140" s="238"/>
      <c r="H140" s="238"/>
      <c r="I140" s="238"/>
      <c r="J140" s="238"/>
      <c r="K140" s="238"/>
      <c r="L140" s="238"/>
      <c r="M140" s="238"/>
      <c r="N140" s="238"/>
      <c r="O140" s="238"/>
      <c r="P140" s="238"/>
      <c r="Q140" s="155"/>
      <c r="R140" s="1122"/>
      <c r="S140" s="260" t="s">
        <v>961</v>
      </c>
      <c r="T140" s="259">
        <v>1</v>
      </c>
      <c r="U140" s="238"/>
      <c r="V140" s="238"/>
      <c r="W140" s="238"/>
      <c r="X140" s="238"/>
      <c r="Y140" s="238"/>
      <c r="Z140" s="238"/>
      <c r="AA140" s="238"/>
      <c r="AB140" s="238"/>
      <c r="AC140" s="238"/>
      <c r="AD140" s="238"/>
      <c r="AE140" s="238"/>
      <c r="AF140" s="238"/>
      <c r="AG140" s="238"/>
      <c r="AH140" s="238"/>
      <c r="AI140" s="238"/>
      <c r="AJ140" s="239"/>
      <c r="AK140" s="238"/>
      <c r="AL140" s="238"/>
      <c r="AM140" s="238"/>
      <c r="AN140" s="238"/>
      <c r="AO140" s="238"/>
      <c r="AP140" s="238"/>
      <c r="AQ140" s="238"/>
      <c r="AR140" s="238"/>
      <c r="AS140" s="238"/>
      <c r="AT140" s="238"/>
      <c r="AU140" s="238"/>
      <c r="AV140" s="238"/>
      <c r="AW140" s="238"/>
      <c r="AX140" s="238"/>
      <c r="AY140" s="238"/>
      <c r="AZ140" s="238"/>
      <c r="BA140" s="238"/>
      <c r="BB140" s="238"/>
      <c r="BC140" s="238"/>
      <c r="BD140" s="238"/>
      <c r="BE140" s="238"/>
      <c r="BF140" s="1116" t="str">
        <f>$BF$130</f>
        <v>Incidencia</v>
      </c>
      <c r="BG140" s="1116"/>
      <c r="BH140" s="1116"/>
      <c r="BI140" s="262"/>
      <c r="BJ140" s="262"/>
      <c r="BK140" s="262"/>
      <c r="BL140" s="262"/>
      <c r="BM140" s="262"/>
      <c r="BN140" s="262"/>
      <c r="BO140" s="262"/>
      <c r="BP140" s="262"/>
      <c r="BQ140" s="262"/>
      <c r="BR140" s="262"/>
      <c r="BS140" s="262"/>
      <c r="BT140" s="262"/>
      <c r="BU140" s="262"/>
      <c r="BV140" s="262"/>
      <c r="BW140" s="262"/>
      <c r="BX140" s="262"/>
      <c r="BY140" s="262"/>
      <c r="BZ140" s="262"/>
      <c r="CA140" s="262"/>
      <c r="CB140" s="262"/>
      <c r="CC140" s="262"/>
      <c r="CD140" s="262"/>
      <c r="CE140" s="262"/>
      <c r="CF140" s="262"/>
      <c r="CG140" s="262"/>
      <c r="CH140" s="262"/>
      <c r="CI140" s="262"/>
      <c r="CJ140" s="262"/>
      <c r="CK140" s="262"/>
      <c r="CL140" s="262"/>
      <c r="CM140" s="262"/>
      <c r="CN140" s="262"/>
      <c r="CO140" s="262"/>
      <c r="CP140" s="262"/>
      <c r="CQ140" s="262"/>
      <c r="CR140" s="262"/>
      <c r="CS140" s="262"/>
      <c r="CT140" s="262"/>
      <c r="CU140" s="262"/>
      <c r="CV140" s="262"/>
      <c r="CW140" s="262"/>
      <c r="CX140" s="262"/>
      <c r="CY140" s="262"/>
      <c r="CZ140" s="262"/>
      <c r="DA140" s="262"/>
      <c r="DB140" s="262"/>
      <c r="DC140" s="262"/>
      <c r="DD140" s="262"/>
      <c r="DE140" s="262"/>
      <c r="DF140" s="262"/>
      <c r="DG140" s="262"/>
      <c r="DH140" s="262"/>
      <c r="DI140" s="262"/>
      <c r="DJ140" s="262"/>
      <c r="DK140" s="262"/>
      <c r="DL140" s="262"/>
      <c r="DM140" s="262"/>
      <c r="DN140" s="262"/>
      <c r="DO140" s="262"/>
      <c r="DP140" s="262"/>
      <c r="DQ140" s="262"/>
      <c r="DR140" s="262"/>
      <c r="DS140" s="262"/>
      <c r="DT140" s="262"/>
      <c r="DU140" s="262"/>
      <c r="DV140" s="262"/>
      <c r="DW140" s="262"/>
      <c r="DX140" s="262"/>
      <c r="DY140" s="262"/>
      <c r="DZ140" s="262"/>
      <c r="EA140" s="262"/>
      <c r="EB140" s="262"/>
    </row>
    <row r="141" spans="1:132" s="263" customFormat="1" ht="51" customHeight="1">
      <c r="A141" s="238"/>
      <c r="B141" s="155"/>
      <c r="C141" s="155"/>
      <c r="D141" s="155"/>
      <c r="E141" s="238"/>
      <c r="F141" s="238"/>
      <c r="G141" s="238"/>
      <c r="H141" s="238"/>
      <c r="I141" s="238"/>
      <c r="J141" s="238"/>
      <c r="K141" s="238"/>
      <c r="L141" s="238"/>
      <c r="M141" s="238"/>
      <c r="N141" s="238"/>
      <c r="O141" s="238"/>
      <c r="P141" s="238"/>
      <c r="Q141" s="238"/>
      <c r="R141" s="155"/>
      <c r="S141" s="155"/>
      <c r="T141" s="155"/>
      <c r="U141" s="238"/>
      <c r="V141" s="238"/>
      <c r="W141" s="238"/>
      <c r="X141" s="238"/>
      <c r="Y141" s="238"/>
      <c r="Z141" s="238"/>
      <c r="AA141" s="238"/>
      <c r="AB141" s="238"/>
      <c r="AC141" s="238"/>
      <c r="AD141" s="238"/>
      <c r="AE141" s="238"/>
      <c r="AF141" s="238"/>
      <c r="AG141" s="238"/>
      <c r="AH141" s="238"/>
      <c r="AI141" s="238"/>
      <c r="AJ141" s="239"/>
      <c r="AK141" s="238"/>
      <c r="AL141" s="238"/>
      <c r="AM141" s="238"/>
      <c r="AN141" s="238"/>
      <c r="AO141" s="238"/>
      <c r="AP141" s="238"/>
      <c r="AQ141" s="238"/>
      <c r="AR141" s="238"/>
      <c r="AS141" s="238"/>
      <c r="AT141" s="238"/>
      <c r="AU141" s="238"/>
      <c r="AV141" s="238"/>
      <c r="AW141" s="238"/>
      <c r="AX141" s="238"/>
      <c r="AY141" s="238"/>
      <c r="AZ141" s="238"/>
      <c r="BA141" s="238"/>
      <c r="BB141" s="238"/>
      <c r="BC141" s="238"/>
      <c r="BD141" s="238"/>
      <c r="BE141" s="238"/>
      <c r="BF141" s="1120" t="str">
        <f>'8.0 Comunicación externa'!B58</f>
        <v>¿Las acciones de incidencia están alineadas a la estrategia de comunicación y el plan operativo anual?</v>
      </c>
      <c r="BG141" s="247" t="s">
        <v>228</v>
      </c>
      <c r="BH141" s="246">
        <v>0</v>
      </c>
      <c r="BI141" s="262"/>
      <c r="BJ141" s="262"/>
      <c r="BK141" s="262"/>
      <c r="BL141" s="262"/>
      <c r="BM141" s="262"/>
      <c r="BN141" s="262"/>
      <c r="BO141" s="262"/>
      <c r="BP141" s="262"/>
      <c r="BQ141" s="262"/>
      <c r="BR141" s="262"/>
      <c r="BS141" s="262"/>
      <c r="BT141" s="262"/>
      <c r="BU141" s="262"/>
      <c r="BV141" s="262"/>
      <c r="BW141" s="262"/>
      <c r="BX141" s="262"/>
      <c r="BY141" s="262"/>
      <c r="BZ141" s="262"/>
      <c r="CA141" s="262"/>
      <c r="CB141" s="262"/>
      <c r="CC141" s="262"/>
      <c r="CD141" s="262"/>
      <c r="CE141" s="262"/>
      <c r="CF141" s="262"/>
      <c r="CG141" s="262"/>
      <c r="CH141" s="262"/>
      <c r="CI141" s="262"/>
      <c r="CJ141" s="262"/>
      <c r="CK141" s="262"/>
      <c r="CL141" s="262"/>
      <c r="CM141" s="262"/>
      <c r="CN141" s="262"/>
      <c r="CO141" s="262"/>
      <c r="CP141" s="262"/>
      <c r="CQ141" s="262"/>
      <c r="CR141" s="262"/>
      <c r="CS141" s="262"/>
      <c r="CT141" s="262"/>
      <c r="CU141" s="262"/>
      <c r="CV141" s="262"/>
      <c r="CW141" s="262"/>
      <c r="CX141" s="262"/>
      <c r="CY141" s="262"/>
      <c r="CZ141" s="262"/>
      <c r="DA141" s="262"/>
      <c r="DB141" s="262"/>
      <c r="DC141" s="262"/>
      <c r="DD141" s="262"/>
      <c r="DE141" s="262"/>
      <c r="DF141" s="262"/>
      <c r="DG141" s="262"/>
      <c r="DH141" s="262"/>
      <c r="DI141" s="262"/>
      <c r="DJ141" s="262"/>
      <c r="DK141" s="262"/>
      <c r="DL141" s="262"/>
      <c r="DM141" s="262"/>
      <c r="DN141" s="262"/>
      <c r="DO141" s="262"/>
      <c r="DP141" s="262"/>
      <c r="DQ141" s="262"/>
      <c r="DR141" s="262"/>
      <c r="DS141" s="262"/>
      <c r="DT141" s="262"/>
      <c r="DU141" s="262"/>
      <c r="DV141" s="262"/>
      <c r="DW141" s="262"/>
      <c r="DX141" s="262"/>
      <c r="DY141" s="262"/>
      <c r="DZ141" s="262"/>
      <c r="EA141" s="262"/>
      <c r="EB141" s="262"/>
    </row>
    <row r="142" spans="1:132" s="263" customFormat="1" ht="51" customHeight="1">
      <c r="A142" s="238"/>
      <c r="B142" s="155"/>
      <c r="C142" s="155"/>
      <c r="D142" s="155"/>
      <c r="E142" s="238"/>
      <c r="F142" s="238"/>
      <c r="G142" s="238"/>
      <c r="H142" s="238"/>
      <c r="I142" s="238"/>
      <c r="J142" s="238"/>
      <c r="K142" s="238"/>
      <c r="L142" s="238"/>
      <c r="M142" s="238"/>
      <c r="N142" s="238"/>
      <c r="O142" s="238"/>
      <c r="P142" s="238"/>
      <c r="Q142" s="238"/>
      <c r="R142" s="155"/>
      <c r="S142" s="155"/>
      <c r="T142" s="155"/>
      <c r="U142" s="238"/>
      <c r="V142" s="238"/>
      <c r="W142" s="238"/>
      <c r="X142" s="238"/>
      <c r="Y142" s="238"/>
      <c r="Z142" s="238"/>
      <c r="AA142" s="238"/>
      <c r="AB142" s="238"/>
      <c r="AC142" s="238"/>
      <c r="AD142" s="238"/>
      <c r="AE142" s="238"/>
      <c r="AF142" s="238"/>
      <c r="AG142" s="238"/>
      <c r="AH142" s="238"/>
      <c r="AI142" s="238"/>
      <c r="AJ142" s="239"/>
      <c r="AK142" s="238"/>
      <c r="AL142" s="238"/>
      <c r="AM142" s="238"/>
      <c r="AN142" s="238"/>
      <c r="AO142" s="238"/>
      <c r="AP142" s="238"/>
      <c r="AQ142" s="238"/>
      <c r="AR142" s="238"/>
      <c r="AS142" s="238"/>
      <c r="AT142" s="238"/>
      <c r="AU142" s="238"/>
      <c r="AV142" s="238"/>
      <c r="AW142" s="238"/>
      <c r="AX142" s="238"/>
      <c r="AY142" s="238"/>
      <c r="AZ142" s="238"/>
      <c r="BA142" s="238"/>
      <c r="BB142" s="238"/>
      <c r="BC142" s="238"/>
      <c r="BD142" s="238"/>
      <c r="BE142" s="238"/>
      <c r="BF142" s="1121"/>
      <c r="BG142" s="254" t="s">
        <v>962</v>
      </c>
      <c r="BH142" s="253">
        <v>0.25</v>
      </c>
      <c r="BI142" s="262"/>
      <c r="BJ142" s="262"/>
      <c r="BK142" s="262"/>
      <c r="BL142" s="262"/>
      <c r="BM142" s="262"/>
      <c r="BN142" s="262"/>
      <c r="BO142" s="262"/>
      <c r="BP142" s="262"/>
      <c r="BQ142" s="262"/>
      <c r="BR142" s="262"/>
      <c r="BS142" s="262"/>
      <c r="BT142" s="262"/>
      <c r="BU142" s="262"/>
      <c r="BV142" s="262"/>
      <c r="BW142" s="262"/>
      <c r="BX142" s="262"/>
      <c r="BY142" s="262"/>
      <c r="BZ142" s="262"/>
      <c r="CA142" s="262"/>
      <c r="CB142" s="262"/>
      <c r="CC142" s="262"/>
      <c r="CD142" s="262"/>
      <c r="CE142" s="262"/>
      <c r="CF142" s="262"/>
      <c r="CG142" s="262"/>
      <c r="CH142" s="262"/>
      <c r="CI142" s="262"/>
      <c r="CJ142" s="262"/>
      <c r="CK142" s="262"/>
      <c r="CL142" s="262"/>
      <c r="CM142" s="262"/>
      <c r="CN142" s="262"/>
      <c r="CO142" s="262"/>
      <c r="CP142" s="262"/>
      <c r="CQ142" s="262"/>
      <c r="CR142" s="262"/>
      <c r="CS142" s="262"/>
      <c r="CT142" s="262"/>
      <c r="CU142" s="262"/>
      <c r="CV142" s="262"/>
      <c r="CW142" s="262"/>
      <c r="CX142" s="262"/>
      <c r="CY142" s="262"/>
      <c r="CZ142" s="262"/>
      <c r="DA142" s="262"/>
      <c r="DB142" s="262"/>
      <c r="DC142" s="262"/>
      <c r="DD142" s="262"/>
      <c r="DE142" s="262"/>
      <c r="DF142" s="262"/>
      <c r="DG142" s="262"/>
      <c r="DH142" s="262"/>
      <c r="DI142" s="262"/>
      <c r="DJ142" s="262"/>
      <c r="DK142" s="262"/>
      <c r="DL142" s="262"/>
      <c r="DM142" s="262"/>
      <c r="DN142" s="262"/>
      <c r="DO142" s="262"/>
      <c r="DP142" s="262"/>
      <c r="DQ142" s="262"/>
      <c r="DR142" s="262"/>
      <c r="DS142" s="262"/>
      <c r="DT142" s="262"/>
      <c r="DU142" s="262"/>
      <c r="DV142" s="262"/>
      <c r="DW142" s="262"/>
      <c r="DX142" s="262"/>
      <c r="DY142" s="262"/>
      <c r="DZ142" s="262"/>
      <c r="EA142" s="262"/>
      <c r="EB142" s="262"/>
    </row>
    <row r="143" spans="1:132" s="263" customFormat="1" ht="51" customHeight="1">
      <c r="A143" s="238"/>
      <c r="B143" s="155"/>
      <c r="C143" s="155"/>
      <c r="D143" s="155"/>
      <c r="E143" s="238"/>
      <c r="F143" s="238"/>
      <c r="G143" s="238"/>
      <c r="H143" s="238"/>
      <c r="I143" s="238"/>
      <c r="J143" s="238"/>
      <c r="K143" s="238"/>
      <c r="L143" s="238"/>
      <c r="M143" s="238"/>
      <c r="N143" s="238"/>
      <c r="O143" s="238"/>
      <c r="P143" s="238"/>
      <c r="Q143" s="238"/>
      <c r="R143" s="155"/>
      <c r="S143" s="155"/>
      <c r="T143" s="155"/>
      <c r="U143" s="238"/>
      <c r="V143" s="238"/>
      <c r="W143" s="238"/>
      <c r="X143" s="238"/>
      <c r="Y143" s="238"/>
      <c r="Z143" s="238"/>
      <c r="AA143" s="238"/>
      <c r="AB143" s="238"/>
      <c r="AC143" s="238"/>
      <c r="AD143" s="238"/>
      <c r="AE143" s="238"/>
      <c r="AF143" s="238"/>
      <c r="AG143" s="238"/>
      <c r="AH143" s="238"/>
      <c r="AI143" s="238"/>
      <c r="AJ143" s="239"/>
      <c r="AK143" s="238"/>
      <c r="AL143" s="238"/>
      <c r="AM143" s="238"/>
      <c r="AN143" s="238"/>
      <c r="AO143" s="238"/>
      <c r="AP143" s="238"/>
      <c r="AQ143" s="238"/>
      <c r="AR143" s="238"/>
      <c r="AS143" s="238"/>
      <c r="AT143" s="238"/>
      <c r="AU143" s="238"/>
      <c r="AV143" s="238"/>
      <c r="AW143" s="238"/>
      <c r="AX143" s="238"/>
      <c r="AY143" s="238"/>
      <c r="AZ143" s="238"/>
      <c r="BA143" s="238"/>
      <c r="BB143" s="238"/>
      <c r="BC143" s="238"/>
      <c r="BD143" s="238"/>
      <c r="BE143" s="238"/>
      <c r="BF143" s="1121"/>
      <c r="BG143" s="254" t="s">
        <v>963</v>
      </c>
      <c r="BH143" s="255">
        <v>0.5</v>
      </c>
      <c r="BI143" s="262"/>
      <c r="BJ143" s="262"/>
      <c r="BK143" s="262"/>
      <c r="BL143" s="262"/>
      <c r="BM143" s="262"/>
      <c r="BN143" s="262"/>
      <c r="BO143" s="262"/>
      <c r="BP143" s="262"/>
      <c r="BQ143" s="262"/>
      <c r="BR143" s="262"/>
      <c r="BS143" s="262"/>
      <c r="BT143" s="262"/>
      <c r="BU143" s="262"/>
      <c r="BV143" s="262"/>
      <c r="BW143" s="262"/>
      <c r="BX143" s="262"/>
      <c r="BY143" s="262"/>
      <c r="BZ143" s="262"/>
      <c r="CA143" s="262"/>
      <c r="CB143" s="262"/>
      <c r="CC143" s="262"/>
      <c r="CD143" s="262"/>
      <c r="CE143" s="262"/>
      <c r="CF143" s="262"/>
      <c r="CG143" s="262"/>
      <c r="CH143" s="262"/>
      <c r="CI143" s="262"/>
      <c r="CJ143" s="262"/>
      <c r="CK143" s="262"/>
      <c r="CL143" s="262"/>
      <c r="CM143" s="262"/>
      <c r="CN143" s="262"/>
      <c r="CO143" s="262"/>
      <c r="CP143" s="262"/>
      <c r="CQ143" s="262"/>
      <c r="CR143" s="262"/>
      <c r="CS143" s="262"/>
      <c r="CT143" s="262"/>
      <c r="CU143" s="262"/>
      <c r="CV143" s="262"/>
      <c r="CW143" s="262"/>
      <c r="CX143" s="262"/>
      <c r="CY143" s="262"/>
      <c r="CZ143" s="262"/>
      <c r="DA143" s="262"/>
      <c r="DB143" s="262"/>
      <c r="DC143" s="262"/>
      <c r="DD143" s="262"/>
      <c r="DE143" s="262"/>
      <c r="DF143" s="262"/>
      <c r="DG143" s="262"/>
      <c r="DH143" s="262"/>
      <c r="DI143" s="262"/>
      <c r="DJ143" s="262"/>
      <c r="DK143" s="262"/>
      <c r="DL143" s="262"/>
      <c r="DM143" s="262"/>
      <c r="DN143" s="262"/>
      <c r="DO143" s="262"/>
      <c r="DP143" s="262"/>
      <c r="DQ143" s="262"/>
      <c r="DR143" s="262"/>
      <c r="DS143" s="262"/>
      <c r="DT143" s="262"/>
      <c r="DU143" s="262"/>
      <c r="DV143" s="262"/>
      <c r="DW143" s="262"/>
      <c r="DX143" s="262"/>
      <c r="DY143" s="262"/>
      <c r="DZ143" s="262"/>
      <c r="EA143" s="262"/>
      <c r="EB143" s="262"/>
    </row>
    <row r="144" spans="1:132" s="263" customFormat="1" ht="51" customHeight="1" thickBot="1">
      <c r="A144" s="238"/>
      <c r="B144" s="1127" t="str">
        <f>$B$114</f>
        <v>Estructura organizacional y mejora continua</v>
      </c>
      <c r="C144" s="1127"/>
      <c r="D144" s="1127"/>
      <c r="E144" s="238"/>
      <c r="F144" s="238"/>
      <c r="G144" s="238"/>
      <c r="H144" s="238"/>
      <c r="I144" s="238"/>
      <c r="J144" s="238"/>
      <c r="K144" s="238"/>
      <c r="L144" s="238"/>
      <c r="M144" s="238"/>
      <c r="N144" s="238"/>
      <c r="O144" s="238"/>
      <c r="P144" s="238"/>
      <c r="Q144" s="238"/>
      <c r="R144" s="155"/>
      <c r="S144" s="155"/>
      <c r="T144" s="155"/>
      <c r="U144" s="238"/>
      <c r="V144" s="238"/>
      <c r="W144" s="238"/>
      <c r="X144" s="238"/>
      <c r="Y144" s="238"/>
      <c r="Z144" s="148"/>
      <c r="AA144" s="148"/>
      <c r="AB144" s="262"/>
      <c r="AC144" s="238"/>
      <c r="AD144" s="238"/>
      <c r="AE144" s="238"/>
      <c r="AF144" s="238"/>
      <c r="AG144" s="238"/>
      <c r="AH144" s="1123" t="str">
        <f>$AH$84</f>
        <v>Reclutamiento</v>
      </c>
      <c r="AI144" s="1123"/>
      <c r="AJ144" s="1123"/>
      <c r="AK144" s="238"/>
      <c r="AL144" s="238"/>
      <c r="AM144" s="238"/>
      <c r="AN144" s="238"/>
      <c r="AO144" s="238"/>
      <c r="AP144" s="1116" t="str">
        <f>$AP$114</f>
        <v>Desempeño institucional</v>
      </c>
      <c r="AQ144" s="1116"/>
      <c r="AR144" s="1116"/>
      <c r="AS144" s="238"/>
      <c r="AT144" s="238"/>
      <c r="AU144" s="238"/>
      <c r="AV144" s="238"/>
      <c r="AW144" s="238"/>
      <c r="AX144" s="1116" t="str">
        <f>$AX$104</f>
        <v>Recursos financieros</v>
      </c>
      <c r="AY144" s="1116"/>
      <c r="AZ144" s="1116"/>
      <c r="BA144" s="238"/>
      <c r="BB144" s="238"/>
      <c r="BC144" s="238"/>
      <c r="BD144" s="238"/>
      <c r="BE144" s="238"/>
      <c r="BF144" s="1121"/>
      <c r="BG144" s="250" t="s">
        <v>964</v>
      </c>
      <c r="BH144" s="257">
        <v>0.75</v>
      </c>
      <c r="BI144" s="262"/>
      <c r="BJ144" s="262"/>
      <c r="BK144" s="262"/>
      <c r="BL144" s="262"/>
      <c r="BM144" s="262"/>
      <c r="BN144" s="262"/>
      <c r="BO144" s="262"/>
      <c r="BP144" s="262"/>
      <c r="BQ144" s="262"/>
      <c r="BR144" s="262"/>
      <c r="BS144" s="262"/>
      <c r="BT144" s="262"/>
      <c r="BU144" s="262"/>
      <c r="BV144" s="262"/>
      <c r="BW144" s="262"/>
      <c r="BX144" s="262"/>
      <c r="BY144" s="262"/>
      <c r="BZ144" s="262"/>
      <c r="CA144" s="262"/>
      <c r="CB144" s="262"/>
      <c r="CC144" s="262"/>
      <c r="CD144" s="262"/>
      <c r="CE144" s="262"/>
      <c r="CF144" s="262"/>
      <c r="CG144" s="262"/>
      <c r="CH144" s="262"/>
      <c r="CI144" s="262"/>
      <c r="CJ144" s="262"/>
      <c r="CK144" s="262"/>
      <c r="CL144" s="262"/>
      <c r="CM144" s="262"/>
      <c r="CN144" s="262"/>
      <c r="CO144" s="262"/>
      <c r="CP144" s="262"/>
      <c r="CQ144" s="262"/>
      <c r="CR144" s="262"/>
      <c r="CS144" s="262"/>
      <c r="CT144" s="262"/>
      <c r="CU144" s="262"/>
      <c r="CV144" s="262"/>
      <c r="CW144" s="262"/>
      <c r="CX144" s="262"/>
      <c r="CY144" s="262"/>
      <c r="CZ144" s="262"/>
      <c r="DA144" s="262"/>
      <c r="DB144" s="262"/>
      <c r="DC144" s="262"/>
      <c r="DD144" s="262"/>
      <c r="DE144" s="262"/>
      <c r="DF144" s="262"/>
      <c r="DG144" s="262"/>
      <c r="DH144" s="262"/>
      <c r="DI144" s="262"/>
      <c r="DJ144" s="262"/>
      <c r="DK144" s="262"/>
      <c r="DL144" s="262"/>
      <c r="DM144" s="262"/>
      <c r="DN144" s="262"/>
      <c r="DO144" s="262"/>
      <c r="DP144" s="262"/>
      <c r="DQ144" s="262"/>
      <c r="DR144" s="262"/>
      <c r="DS144" s="262"/>
      <c r="DT144" s="262"/>
      <c r="DU144" s="262"/>
      <c r="DV144" s="262"/>
      <c r="DW144" s="262"/>
      <c r="DX144" s="262"/>
      <c r="DY144" s="262"/>
      <c r="DZ144" s="262"/>
      <c r="EA144" s="262"/>
      <c r="EB144" s="262"/>
    </row>
    <row r="145" spans="1:132" s="263" customFormat="1" ht="51" customHeight="1" thickBot="1">
      <c r="A145" s="238"/>
      <c r="B145" s="1120" t="str">
        <f>'1.0 Planeación'!B49</f>
        <v>¿Se da a conocer al equipo las metas, planes de acción y el cumplimiento progresivo de las metas?</v>
      </c>
      <c r="C145" s="247" t="s">
        <v>265</v>
      </c>
      <c r="D145" s="246">
        <v>0</v>
      </c>
      <c r="E145" s="238"/>
      <c r="F145" s="238"/>
      <c r="G145" s="238"/>
      <c r="H145" s="238"/>
      <c r="I145" s="238"/>
      <c r="J145" s="238"/>
      <c r="K145" s="238"/>
      <c r="L145" s="238"/>
      <c r="M145" s="238"/>
      <c r="N145" s="238"/>
      <c r="O145" s="238"/>
      <c r="P145" s="238"/>
      <c r="Q145" s="238"/>
      <c r="R145" s="1127" t="str">
        <f>'3.0 Procesos'!B55</f>
        <v>Mejora Continua</v>
      </c>
      <c r="S145" s="1127"/>
      <c r="T145" s="1127"/>
      <c r="U145" s="238"/>
      <c r="V145" s="238"/>
      <c r="W145" s="238"/>
      <c r="X145" s="238"/>
      <c r="Y145" s="238"/>
      <c r="Z145" s="148"/>
      <c r="AA145" s="148"/>
      <c r="AB145" s="262"/>
      <c r="AC145" s="238"/>
      <c r="AD145" s="238"/>
      <c r="AE145" s="238"/>
      <c r="AF145" s="238"/>
      <c r="AG145" s="238"/>
      <c r="AH145" s="1120" t="str">
        <f>'5.0 Capital Humano'!B48</f>
        <v>¿Se llevan a cabo procesos de inducción para las personas que se integran a trabajar al equipo?</v>
      </c>
      <c r="AI145" s="247" t="s">
        <v>228</v>
      </c>
      <c r="AJ145" s="246">
        <v>0</v>
      </c>
      <c r="AK145" s="238"/>
      <c r="AL145" s="238"/>
      <c r="AM145" s="238"/>
      <c r="AN145" s="238"/>
      <c r="AO145" s="238"/>
      <c r="AP145" s="1120" t="str">
        <f>'6.0 Monitoreo y evaluación'!B48</f>
        <v>¿Se consideran los resultados de evaluación en la toma de decisiones y la elaboración de planes de mejora?</v>
      </c>
      <c r="AQ145" s="247" t="s">
        <v>228</v>
      </c>
      <c r="AR145" s="246">
        <v>0</v>
      </c>
      <c r="AS145" s="238"/>
      <c r="AT145" s="238"/>
      <c r="AU145" s="238"/>
      <c r="AV145" s="238"/>
      <c r="AW145" s="238"/>
      <c r="AX145" s="1120" t="str">
        <f>'7.0 Gestión recursos'!B48</f>
        <v>¿Se lleva a cabo un proceso de auditoría externa anual?</v>
      </c>
      <c r="AY145" s="249" t="s">
        <v>228</v>
      </c>
      <c r="AZ145" s="246">
        <v>0</v>
      </c>
      <c r="BA145" s="238"/>
      <c r="BB145" s="238"/>
      <c r="BC145" s="238"/>
      <c r="BD145" s="238"/>
      <c r="BE145" s="155"/>
      <c r="BF145" s="1122"/>
      <c r="BG145" s="260" t="s">
        <v>965</v>
      </c>
      <c r="BH145" s="259">
        <v>1</v>
      </c>
      <c r="BI145" s="262"/>
      <c r="BJ145" s="262"/>
      <c r="BK145" s="262"/>
      <c r="BL145" s="262"/>
      <c r="BM145" s="262"/>
      <c r="BN145" s="262"/>
      <c r="BO145" s="262"/>
      <c r="BP145" s="262"/>
      <c r="BQ145" s="262"/>
      <c r="BR145" s="262"/>
      <c r="BS145" s="262"/>
      <c r="BT145" s="262"/>
      <c r="BU145" s="262"/>
      <c r="BV145" s="262"/>
      <c r="BW145" s="262"/>
      <c r="BX145" s="262"/>
      <c r="BY145" s="262"/>
      <c r="BZ145" s="262"/>
      <c r="CA145" s="262"/>
      <c r="CB145" s="262"/>
      <c r="CC145" s="262"/>
      <c r="CD145" s="262"/>
      <c r="CE145" s="262"/>
      <c r="CF145" s="262"/>
      <c r="CG145" s="262"/>
      <c r="CH145" s="262"/>
      <c r="CI145" s="262"/>
      <c r="CJ145" s="262"/>
      <c r="CK145" s="262"/>
      <c r="CL145" s="262"/>
      <c r="CM145" s="262"/>
      <c r="CN145" s="262"/>
      <c r="CO145" s="262"/>
      <c r="CP145" s="262"/>
      <c r="CQ145" s="262"/>
      <c r="CR145" s="262"/>
      <c r="CS145" s="262"/>
      <c r="CT145" s="262"/>
      <c r="CU145" s="262"/>
      <c r="CV145" s="262"/>
      <c r="CW145" s="262"/>
      <c r="CX145" s="262"/>
      <c r="CY145" s="262"/>
      <c r="CZ145" s="262"/>
      <c r="DA145" s="262"/>
      <c r="DB145" s="262"/>
      <c r="DC145" s="262"/>
      <c r="DD145" s="262"/>
      <c r="DE145" s="262"/>
      <c r="DF145" s="262"/>
      <c r="DG145" s="262"/>
      <c r="DH145" s="262"/>
      <c r="DI145" s="262"/>
      <c r="DJ145" s="262"/>
      <c r="DK145" s="262"/>
      <c r="DL145" s="262"/>
      <c r="DM145" s="262"/>
      <c r="DN145" s="262"/>
      <c r="DO145" s="262"/>
      <c r="DP145" s="262"/>
      <c r="DQ145" s="262"/>
      <c r="DR145" s="262"/>
      <c r="DS145" s="262"/>
      <c r="DT145" s="262"/>
      <c r="DU145" s="262"/>
      <c r="DV145" s="262"/>
      <c r="DW145" s="262"/>
      <c r="DX145" s="262"/>
      <c r="DY145" s="262"/>
      <c r="DZ145" s="262"/>
      <c r="EA145" s="262"/>
      <c r="EB145" s="262"/>
    </row>
    <row r="146" spans="1:132" s="263" customFormat="1" ht="51" customHeight="1">
      <c r="A146" s="238"/>
      <c r="B146" s="1121"/>
      <c r="C146" s="254" t="s">
        <v>966</v>
      </c>
      <c r="D146" s="253">
        <v>0.25</v>
      </c>
      <c r="E146" s="238"/>
      <c r="F146" s="238"/>
      <c r="G146" s="238"/>
      <c r="H146" s="238"/>
      <c r="I146" s="238"/>
      <c r="J146" s="238"/>
      <c r="K146" s="238"/>
      <c r="L146" s="238"/>
      <c r="M146" s="238"/>
      <c r="N146" s="238"/>
      <c r="O146" s="238"/>
      <c r="P146" s="238"/>
      <c r="Q146" s="238"/>
      <c r="R146" s="1120" t="str">
        <f>'3.0 Procesos'!B58</f>
        <v>¿Se cuenta con metas de calidad o comparativos de otras buenas prácticas que sirven de referencia a la organización?</v>
      </c>
      <c r="S146" s="247" t="s">
        <v>228</v>
      </c>
      <c r="T146" s="246">
        <v>0</v>
      </c>
      <c r="U146" s="238"/>
      <c r="V146" s="238"/>
      <c r="W146" s="238"/>
      <c r="X146" s="238"/>
      <c r="Y146" s="238"/>
      <c r="Z146" s="238"/>
      <c r="AA146" s="238"/>
      <c r="AB146" s="238"/>
      <c r="AC146" s="238"/>
      <c r="AD146" s="238"/>
      <c r="AE146" s="238"/>
      <c r="AF146" s="238"/>
      <c r="AG146" s="238"/>
      <c r="AH146" s="1121"/>
      <c r="AI146" s="254" t="s">
        <v>967</v>
      </c>
      <c r="AJ146" s="253">
        <v>0.25</v>
      </c>
      <c r="AK146" s="238"/>
      <c r="AL146" s="238"/>
      <c r="AM146" s="238"/>
      <c r="AN146" s="238"/>
      <c r="AO146" s="238"/>
      <c r="AP146" s="1121"/>
      <c r="AQ146" s="254" t="s">
        <v>968</v>
      </c>
      <c r="AR146" s="253">
        <v>0.25</v>
      </c>
      <c r="AS146" s="238"/>
      <c r="AT146" s="238"/>
      <c r="AU146" s="238"/>
      <c r="AV146" s="238"/>
      <c r="AW146" s="238"/>
      <c r="AX146" s="1121"/>
      <c r="AY146" s="250" t="s">
        <v>969</v>
      </c>
      <c r="AZ146" s="253">
        <v>0.25</v>
      </c>
      <c r="BA146" s="238"/>
      <c r="BB146" s="238"/>
      <c r="BC146" s="238"/>
      <c r="BD146" s="238"/>
      <c r="BE146" s="238"/>
      <c r="BF146" s="238"/>
      <c r="BG146" s="238"/>
      <c r="BH146" s="238"/>
      <c r="BI146" s="262"/>
      <c r="BJ146" s="262"/>
      <c r="BK146" s="262"/>
      <c r="BL146" s="262"/>
      <c r="BM146" s="262"/>
      <c r="BN146" s="262"/>
      <c r="BO146" s="262"/>
      <c r="BP146" s="262"/>
      <c r="BQ146" s="262"/>
      <c r="BR146" s="262"/>
      <c r="BS146" s="262"/>
      <c r="BT146" s="262"/>
      <c r="BU146" s="262"/>
      <c r="BV146" s="262"/>
      <c r="BW146" s="262"/>
      <c r="BX146" s="262"/>
      <c r="BY146" s="262"/>
      <c r="BZ146" s="262"/>
      <c r="CA146" s="262"/>
      <c r="CB146" s="262"/>
      <c r="CC146" s="262"/>
      <c r="CD146" s="262"/>
      <c r="CE146" s="262"/>
      <c r="CF146" s="262"/>
      <c r="CG146" s="262"/>
      <c r="CH146" s="262"/>
      <c r="CI146" s="262"/>
      <c r="CJ146" s="262"/>
      <c r="CK146" s="262"/>
      <c r="CL146" s="262"/>
      <c r="CM146" s="262"/>
      <c r="CN146" s="262"/>
      <c r="CO146" s="262"/>
      <c r="CP146" s="262"/>
      <c r="CQ146" s="262"/>
      <c r="CR146" s="262"/>
      <c r="CS146" s="262"/>
      <c r="CT146" s="262"/>
      <c r="CU146" s="262"/>
      <c r="CV146" s="262"/>
      <c r="CW146" s="262"/>
      <c r="CX146" s="262"/>
      <c r="CY146" s="262"/>
      <c r="CZ146" s="262"/>
      <c r="DA146" s="262"/>
      <c r="DB146" s="262"/>
      <c r="DC146" s="262"/>
      <c r="DD146" s="262"/>
      <c r="DE146" s="262"/>
      <c r="DF146" s="262"/>
      <c r="DG146" s="262"/>
      <c r="DH146" s="262"/>
      <c r="DI146" s="262"/>
      <c r="DJ146" s="262"/>
      <c r="DK146" s="262"/>
      <c r="DL146" s="262"/>
      <c r="DM146" s="262"/>
      <c r="DN146" s="262"/>
      <c r="DO146" s="262"/>
      <c r="DP146" s="262"/>
      <c r="DQ146" s="262"/>
      <c r="DR146" s="262"/>
      <c r="DS146" s="262"/>
      <c r="DT146" s="262"/>
      <c r="DU146" s="262"/>
      <c r="DV146" s="262"/>
      <c r="DW146" s="262"/>
      <c r="DX146" s="262"/>
      <c r="DY146" s="262"/>
      <c r="DZ146" s="262"/>
      <c r="EA146" s="262"/>
      <c r="EB146" s="262"/>
    </row>
    <row r="147" spans="1:132" s="263" customFormat="1" ht="51" customHeight="1">
      <c r="A147" s="238"/>
      <c r="B147" s="1121"/>
      <c r="C147" s="254" t="s">
        <v>970</v>
      </c>
      <c r="D147" s="255">
        <v>0.5</v>
      </c>
      <c r="E147" s="238"/>
      <c r="F147" s="238"/>
      <c r="G147" s="238"/>
      <c r="H147" s="238"/>
      <c r="I147" s="238"/>
      <c r="J147" s="238"/>
      <c r="K147" s="238"/>
      <c r="L147" s="238"/>
      <c r="M147" s="238"/>
      <c r="N147" s="238"/>
      <c r="O147" s="238"/>
      <c r="P147" s="238"/>
      <c r="Q147" s="238"/>
      <c r="R147" s="1121"/>
      <c r="S147" s="254" t="s">
        <v>971</v>
      </c>
      <c r="T147" s="253">
        <v>0.25</v>
      </c>
      <c r="U147" s="238"/>
      <c r="V147" s="238"/>
      <c r="W147" s="238"/>
      <c r="X147" s="238"/>
      <c r="Y147" s="238"/>
      <c r="Z147" s="238"/>
      <c r="AA147" s="238"/>
      <c r="AB147" s="238"/>
      <c r="AC147" s="238"/>
      <c r="AD147" s="238"/>
      <c r="AE147" s="238"/>
      <c r="AF147" s="238"/>
      <c r="AG147" s="238"/>
      <c r="AH147" s="1121"/>
      <c r="AI147" s="254" t="s">
        <v>972</v>
      </c>
      <c r="AJ147" s="255">
        <v>0.5</v>
      </c>
      <c r="AK147" s="238"/>
      <c r="AL147" s="238"/>
      <c r="AM147" s="238"/>
      <c r="AN147" s="238"/>
      <c r="AO147" s="238"/>
      <c r="AP147" s="1121"/>
      <c r="AQ147" s="254" t="s">
        <v>973</v>
      </c>
      <c r="AR147" s="255">
        <v>0.5</v>
      </c>
      <c r="AS147" s="238"/>
      <c r="AT147" s="238"/>
      <c r="AU147" s="238"/>
      <c r="AV147" s="238"/>
      <c r="AW147" s="238"/>
      <c r="AX147" s="1121"/>
      <c r="AY147" s="250" t="s">
        <v>1459</v>
      </c>
      <c r="AZ147" s="255">
        <v>0.5</v>
      </c>
      <c r="BA147" s="238"/>
      <c r="BB147" s="238"/>
      <c r="BC147" s="238"/>
      <c r="BD147" s="238"/>
      <c r="BE147" s="238"/>
      <c r="BF147" s="238"/>
      <c r="BG147" s="238"/>
      <c r="BH147" s="238"/>
      <c r="BI147" s="262"/>
      <c r="BJ147" s="262"/>
      <c r="BK147" s="262"/>
      <c r="BL147" s="262"/>
      <c r="BM147" s="262"/>
      <c r="BN147" s="262"/>
      <c r="BO147" s="262"/>
      <c r="BP147" s="262"/>
      <c r="BQ147" s="262"/>
      <c r="BR147" s="262"/>
      <c r="BS147" s="262"/>
      <c r="BT147" s="262"/>
      <c r="BU147" s="262"/>
      <c r="BV147" s="262"/>
      <c r="BW147" s="262"/>
      <c r="BX147" s="262"/>
      <c r="BY147" s="262"/>
      <c r="BZ147" s="262"/>
      <c r="CA147" s="262"/>
      <c r="CB147" s="262"/>
      <c r="CC147" s="262"/>
      <c r="CD147" s="262"/>
      <c r="CE147" s="262"/>
      <c r="CF147" s="262"/>
      <c r="CG147" s="262"/>
      <c r="CH147" s="262"/>
      <c r="CI147" s="262"/>
      <c r="CJ147" s="262"/>
      <c r="CK147" s="262"/>
      <c r="CL147" s="262"/>
      <c r="CM147" s="262"/>
      <c r="CN147" s="262"/>
      <c r="CO147" s="262"/>
      <c r="CP147" s="262"/>
      <c r="CQ147" s="262"/>
      <c r="CR147" s="262"/>
      <c r="CS147" s="262"/>
      <c r="CT147" s="262"/>
      <c r="CU147" s="262"/>
      <c r="CV147" s="262"/>
      <c r="CW147" s="262"/>
      <c r="CX147" s="262"/>
      <c r="CY147" s="262"/>
      <c r="CZ147" s="262"/>
      <c r="DA147" s="262"/>
      <c r="DB147" s="262"/>
      <c r="DC147" s="262"/>
      <c r="DD147" s="262"/>
      <c r="DE147" s="262"/>
      <c r="DF147" s="262"/>
      <c r="DG147" s="262"/>
      <c r="DH147" s="262"/>
      <c r="DI147" s="262"/>
      <c r="DJ147" s="262"/>
      <c r="DK147" s="262"/>
      <c r="DL147" s="262"/>
      <c r="DM147" s="262"/>
      <c r="DN147" s="262"/>
      <c r="DO147" s="262"/>
      <c r="DP147" s="262"/>
      <c r="DQ147" s="262"/>
      <c r="DR147" s="262"/>
      <c r="DS147" s="262"/>
      <c r="DT147" s="262"/>
      <c r="DU147" s="262"/>
      <c r="DV147" s="262"/>
      <c r="DW147" s="262"/>
      <c r="DX147" s="262"/>
      <c r="DY147" s="262"/>
      <c r="DZ147" s="262"/>
      <c r="EA147" s="262"/>
      <c r="EB147" s="262"/>
    </row>
    <row r="148" spans="1:132" s="263" customFormat="1" ht="51" customHeight="1">
      <c r="A148" s="238"/>
      <c r="B148" s="1121"/>
      <c r="C148" s="254" t="s">
        <v>974</v>
      </c>
      <c r="D148" s="257">
        <v>0.75</v>
      </c>
      <c r="E148" s="238"/>
      <c r="F148" s="238"/>
      <c r="G148" s="238"/>
      <c r="H148" s="238"/>
      <c r="I148" s="238"/>
      <c r="J148" s="148"/>
      <c r="K148" s="148"/>
      <c r="L148" s="238"/>
      <c r="M148" s="238"/>
      <c r="N148" s="238"/>
      <c r="O148" s="238"/>
      <c r="P148" s="238"/>
      <c r="Q148" s="238"/>
      <c r="R148" s="1121"/>
      <c r="S148" s="254" t="s">
        <v>975</v>
      </c>
      <c r="T148" s="255">
        <v>0.5</v>
      </c>
      <c r="U148" s="238"/>
      <c r="V148" s="238"/>
      <c r="W148" s="238"/>
      <c r="X148" s="238"/>
      <c r="Y148" s="238"/>
      <c r="Z148" s="238"/>
      <c r="AA148" s="238"/>
      <c r="AB148" s="238"/>
      <c r="AC148" s="238"/>
      <c r="AD148" s="238"/>
      <c r="AE148" s="238"/>
      <c r="AF148" s="238"/>
      <c r="AG148" s="155"/>
      <c r="AH148" s="1121"/>
      <c r="AI148" s="254" t="s">
        <v>976</v>
      </c>
      <c r="AJ148" s="257">
        <v>0.75</v>
      </c>
      <c r="AK148" s="238"/>
      <c r="AL148" s="238"/>
      <c r="AM148" s="238"/>
      <c r="AN148" s="238"/>
      <c r="AO148" s="155"/>
      <c r="AP148" s="1121"/>
      <c r="AQ148" s="254" t="s">
        <v>977</v>
      </c>
      <c r="AR148" s="257">
        <v>0.75</v>
      </c>
      <c r="AS148" s="238"/>
      <c r="AT148" s="238"/>
      <c r="AU148" s="238"/>
      <c r="AV148" s="238"/>
      <c r="AW148" s="238"/>
      <c r="AX148" s="1121"/>
      <c r="AY148" s="250" t="s">
        <v>841</v>
      </c>
      <c r="AZ148" s="257">
        <v>0.75</v>
      </c>
      <c r="BA148" s="238"/>
      <c r="BB148" s="238"/>
      <c r="BC148" s="238"/>
      <c r="BD148" s="238"/>
      <c r="BE148" s="238"/>
      <c r="BF148" s="238"/>
      <c r="BG148" s="238"/>
      <c r="BH148" s="238"/>
      <c r="BI148" s="262"/>
      <c r="BJ148" s="262"/>
      <c r="BK148" s="262"/>
      <c r="BL148" s="262"/>
      <c r="BM148" s="262"/>
      <c r="BN148" s="262"/>
      <c r="BO148" s="262"/>
      <c r="BP148" s="262"/>
      <c r="BQ148" s="262"/>
      <c r="BR148" s="262"/>
      <c r="BS148" s="262"/>
      <c r="BT148" s="262"/>
      <c r="BU148" s="262"/>
      <c r="BV148" s="262"/>
      <c r="BW148" s="262"/>
      <c r="BX148" s="262"/>
      <c r="BY148" s="262"/>
      <c r="BZ148" s="262"/>
      <c r="CA148" s="262"/>
      <c r="CB148" s="262"/>
      <c r="CC148" s="262"/>
      <c r="CD148" s="262"/>
      <c r="CE148" s="262"/>
      <c r="CF148" s="262"/>
      <c r="CG148" s="262"/>
      <c r="CH148" s="262"/>
      <c r="CI148" s="262"/>
      <c r="CJ148" s="262"/>
      <c r="CK148" s="262"/>
      <c r="CL148" s="262"/>
      <c r="CM148" s="262"/>
      <c r="CN148" s="262"/>
      <c r="CO148" s="262"/>
      <c r="CP148" s="262"/>
      <c r="CQ148" s="262"/>
      <c r="CR148" s="262"/>
      <c r="CS148" s="262"/>
      <c r="CT148" s="262"/>
      <c r="CU148" s="262"/>
      <c r="CV148" s="262"/>
      <c r="CW148" s="262"/>
      <c r="CX148" s="262"/>
      <c r="CY148" s="262"/>
      <c r="CZ148" s="262"/>
      <c r="DA148" s="262"/>
      <c r="DB148" s="262"/>
      <c r="DC148" s="262"/>
      <c r="DD148" s="262"/>
      <c r="DE148" s="262"/>
      <c r="DF148" s="262"/>
      <c r="DG148" s="262"/>
      <c r="DH148" s="262"/>
      <c r="DI148" s="262"/>
      <c r="DJ148" s="262"/>
      <c r="DK148" s="262"/>
      <c r="DL148" s="262"/>
      <c r="DM148" s="262"/>
      <c r="DN148" s="262"/>
      <c r="DO148" s="262"/>
      <c r="DP148" s="262"/>
      <c r="DQ148" s="262"/>
      <c r="DR148" s="262"/>
      <c r="DS148" s="262"/>
      <c r="DT148" s="262"/>
      <c r="DU148" s="262"/>
      <c r="DV148" s="262"/>
      <c r="DW148" s="262"/>
      <c r="DX148" s="262"/>
      <c r="DY148" s="262"/>
      <c r="DZ148" s="262"/>
      <c r="EA148" s="262"/>
      <c r="EB148" s="262"/>
    </row>
    <row r="149" spans="1:132" s="263" customFormat="1" ht="51" customHeight="1" thickBot="1">
      <c r="A149" s="238"/>
      <c r="B149" s="1122"/>
      <c r="C149" s="260" t="s">
        <v>978</v>
      </c>
      <c r="D149" s="259">
        <v>1</v>
      </c>
      <c r="E149" s="238"/>
      <c r="F149" s="238"/>
      <c r="G149" s="238"/>
      <c r="H149" s="238"/>
      <c r="I149" s="238"/>
      <c r="J149" s="148"/>
      <c r="K149" s="148"/>
      <c r="L149" s="238"/>
      <c r="M149" s="238"/>
      <c r="N149" s="238"/>
      <c r="O149" s="238"/>
      <c r="P149" s="238"/>
      <c r="Q149" s="155"/>
      <c r="R149" s="1121"/>
      <c r="S149" s="254" t="s">
        <v>979</v>
      </c>
      <c r="T149" s="257">
        <v>0.75</v>
      </c>
      <c r="U149" s="238"/>
      <c r="V149" s="238"/>
      <c r="W149" s="238"/>
      <c r="X149" s="238"/>
      <c r="Y149" s="238"/>
      <c r="Z149" s="238"/>
      <c r="AA149" s="238"/>
      <c r="AB149" s="238"/>
      <c r="AC149" s="238"/>
      <c r="AD149" s="238"/>
      <c r="AE149" s="238"/>
      <c r="AF149" s="238"/>
      <c r="AG149" s="155"/>
      <c r="AH149" s="1122"/>
      <c r="AI149" s="260" t="s">
        <v>980</v>
      </c>
      <c r="AJ149" s="259">
        <v>1</v>
      </c>
      <c r="AK149" s="238"/>
      <c r="AL149" s="238"/>
      <c r="AM149" s="238"/>
      <c r="AN149" s="238"/>
      <c r="AO149" s="155"/>
      <c r="AP149" s="1122"/>
      <c r="AQ149" s="260" t="s">
        <v>981</v>
      </c>
      <c r="AR149" s="259">
        <v>1</v>
      </c>
      <c r="AS149" s="238"/>
      <c r="AT149" s="238"/>
      <c r="AU149" s="238"/>
      <c r="AV149" s="238"/>
      <c r="AW149" s="155"/>
      <c r="AX149" s="1122"/>
      <c r="AY149" s="261" t="s">
        <v>982</v>
      </c>
      <c r="AZ149" s="259">
        <v>1</v>
      </c>
      <c r="BA149" s="238"/>
      <c r="BB149" s="238"/>
      <c r="BC149" s="238"/>
      <c r="BD149" s="238"/>
      <c r="BE149" s="238"/>
      <c r="BF149" s="238"/>
      <c r="BG149" s="238"/>
      <c r="BH149" s="238"/>
      <c r="BI149" s="262"/>
      <c r="BJ149" s="262"/>
      <c r="BK149" s="262"/>
      <c r="BL149" s="262"/>
      <c r="BM149" s="262"/>
      <c r="BN149" s="262"/>
      <c r="BO149" s="262"/>
      <c r="BP149" s="262"/>
      <c r="BQ149" s="262"/>
      <c r="BR149" s="262"/>
      <c r="BS149" s="262"/>
      <c r="BT149" s="262"/>
      <c r="BU149" s="262"/>
      <c r="BV149" s="262"/>
      <c r="BW149" s="262"/>
      <c r="BX149" s="262"/>
      <c r="BY149" s="262"/>
      <c r="BZ149" s="262"/>
      <c r="CA149" s="262"/>
      <c r="CB149" s="262"/>
      <c r="CC149" s="262"/>
      <c r="CD149" s="262"/>
      <c r="CE149" s="262"/>
      <c r="CF149" s="262"/>
      <c r="CG149" s="262"/>
      <c r="CH149" s="262"/>
      <c r="CI149" s="262"/>
      <c r="CJ149" s="262"/>
      <c r="CK149" s="262"/>
      <c r="CL149" s="262"/>
      <c r="CM149" s="262"/>
      <c r="CN149" s="262"/>
      <c r="CO149" s="262"/>
      <c r="CP149" s="262"/>
      <c r="CQ149" s="262"/>
      <c r="CR149" s="262"/>
      <c r="CS149" s="262"/>
      <c r="CT149" s="262"/>
      <c r="CU149" s="262"/>
      <c r="CV149" s="262"/>
      <c r="CW149" s="262"/>
      <c r="CX149" s="262"/>
      <c r="CY149" s="262"/>
      <c r="CZ149" s="262"/>
      <c r="DA149" s="262"/>
      <c r="DB149" s="262"/>
      <c r="DC149" s="262"/>
      <c r="DD149" s="262"/>
      <c r="DE149" s="262"/>
      <c r="DF149" s="262"/>
      <c r="DG149" s="262"/>
      <c r="DH149" s="262"/>
      <c r="DI149" s="262"/>
      <c r="DJ149" s="262"/>
      <c r="DK149" s="262"/>
      <c r="DL149" s="262"/>
      <c r="DM149" s="262"/>
      <c r="DN149" s="262"/>
      <c r="DO149" s="262"/>
      <c r="DP149" s="262"/>
      <c r="DQ149" s="262"/>
      <c r="DR149" s="262"/>
      <c r="DS149" s="262"/>
      <c r="DT149" s="262"/>
      <c r="DU149" s="262"/>
      <c r="DV149" s="262"/>
      <c r="DW149" s="262"/>
      <c r="DX149" s="262"/>
      <c r="DY149" s="262"/>
      <c r="DZ149" s="262"/>
      <c r="EA149" s="262"/>
      <c r="EB149" s="262"/>
    </row>
    <row r="150" spans="1:132" s="263" customFormat="1" ht="51" customHeight="1" thickBot="1">
      <c r="A150" s="238"/>
      <c r="B150" s="155"/>
      <c r="C150" s="155"/>
      <c r="D150" s="155"/>
      <c r="E150" s="238"/>
      <c r="F150" s="238"/>
      <c r="G150" s="238"/>
      <c r="H150" s="238"/>
      <c r="I150" s="238"/>
      <c r="J150" s="148"/>
      <c r="K150" s="148"/>
      <c r="L150" s="238"/>
      <c r="M150" s="238"/>
      <c r="N150" s="238"/>
      <c r="O150" s="238"/>
      <c r="P150" s="238"/>
      <c r="Q150" s="155"/>
      <c r="R150" s="1122"/>
      <c r="S150" s="260" t="s">
        <v>983</v>
      </c>
      <c r="T150" s="259">
        <v>1</v>
      </c>
      <c r="U150" s="238"/>
      <c r="V150" s="238"/>
      <c r="W150" s="238"/>
      <c r="X150" s="238"/>
      <c r="Y150" s="238"/>
      <c r="Z150" s="238"/>
      <c r="AA150" s="238"/>
      <c r="AB150" s="238"/>
      <c r="AC150" s="238"/>
      <c r="AD150" s="238"/>
      <c r="AE150" s="238"/>
      <c r="AF150" s="238"/>
      <c r="AG150" s="238"/>
      <c r="AH150" s="238"/>
      <c r="AI150" s="238"/>
      <c r="AJ150" s="239"/>
      <c r="AK150" s="238"/>
      <c r="AL150" s="238"/>
      <c r="AM150" s="238"/>
      <c r="AN150" s="238"/>
      <c r="AO150" s="238"/>
      <c r="AP150" s="238"/>
      <c r="AQ150" s="238"/>
      <c r="AR150" s="238"/>
      <c r="AS150" s="238"/>
      <c r="AT150" s="238"/>
      <c r="AU150" s="238"/>
      <c r="AV150" s="238"/>
      <c r="AW150" s="238"/>
      <c r="AX150" s="238"/>
      <c r="AY150" s="238"/>
      <c r="AZ150" s="238"/>
      <c r="BA150" s="238"/>
      <c r="BB150" s="238"/>
      <c r="BC150" s="238"/>
      <c r="BD150" s="238"/>
      <c r="BE150" s="238"/>
      <c r="BF150" s="1116" t="str">
        <f>$BF$130</f>
        <v>Incidencia</v>
      </c>
      <c r="BG150" s="1116"/>
      <c r="BH150" s="1116"/>
      <c r="BI150" s="262"/>
      <c r="BJ150" s="262"/>
      <c r="BK150" s="262"/>
      <c r="BL150" s="262"/>
      <c r="BM150" s="262"/>
      <c r="BN150" s="262"/>
      <c r="BO150" s="262"/>
      <c r="BP150" s="262"/>
      <c r="BQ150" s="262"/>
      <c r="BR150" s="262"/>
      <c r="BS150" s="262"/>
      <c r="BT150" s="262"/>
      <c r="BU150" s="262"/>
      <c r="BV150" s="262"/>
      <c r="BW150" s="262"/>
      <c r="BX150" s="262"/>
      <c r="BY150" s="262"/>
      <c r="BZ150" s="262"/>
      <c r="CA150" s="262"/>
      <c r="CB150" s="262"/>
      <c r="CC150" s="262"/>
      <c r="CD150" s="262"/>
      <c r="CE150" s="262"/>
      <c r="CF150" s="262"/>
      <c r="CG150" s="262"/>
      <c r="CH150" s="262"/>
      <c r="CI150" s="262"/>
      <c r="CJ150" s="262"/>
      <c r="CK150" s="262"/>
      <c r="CL150" s="262"/>
      <c r="CM150" s="262"/>
      <c r="CN150" s="262"/>
      <c r="CO150" s="262"/>
      <c r="CP150" s="262"/>
      <c r="CQ150" s="262"/>
      <c r="CR150" s="262"/>
      <c r="CS150" s="262"/>
      <c r="CT150" s="262"/>
      <c r="CU150" s="262"/>
      <c r="CV150" s="262"/>
      <c r="CW150" s="262"/>
      <c r="CX150" s="262"/>
      <c r="CY150" s="262"/>
      <c r="CZ150" s="262"/>
      <c r="DA150" s="262"/>
      <c r="DB150" s="262"/>
      <c r="DC150" s="262"/>
      <c r="DD150" s="262"/>
      <c r="DE150" s="262"/>
      <c r="DF150" s="262"/>
      <c r="DG150" s="262"/>
      <c r="DH150" s="262"/>
      <c r="DI150" s="262"/>
      <c r="DJ150" s="262"/>
      <c r="DK150" s="262"/>
      <c r="DL150" s="262"/>
      <c r="DM150" s="262"/>
      <c r="DN150" s="262"/>
      <c r="DO150" s="262"/>
      <c r="DP150" s="262"/>
      <c r="DQ150" s="262"/>
      <c r="DR150" s="262"/>
      <c r="DS150" s="262"/>
      <c r="DT150" s="262"/>
      <c r="DU150" s="262"/>
      <c r="DV150" s="262"/>
      <c r="DW150" s="262"/>
      <c r="DX150" s="262"/>
      <c r="DY150" s="262"/>
      <c r="DZ150" s="262"/>
      <c r="EA150" s="262"/>
      <c r="EB150" s="262"/>
    </row>
    <row r="151" spans="1:132" s="263" customFormat="1" ht="51" customHeight="1">
      <c r="A151" s="238"/>
      <c r="B151" s="155"/>
      <c r="C151" s="155"/>
      <c r="D151" s="155"/>
      <c r="E151" s="238"/>
      <c r="F151" s="238"/>
      <c r="G151" s="238"/>
      <c r="H151" s="238"/>
      <c r="I151" s="238"/>
      <c r="J151" s="148"/>
      <c r="K151" s="148"/>
      <c r="L151" s="238"/>
      <c r="M151" s="238"/>
      <c r="N151" s="238"/>
      <c r="O151" s="238"/>
      <c r="P151" s="238"/>
      <c r="Q151" s="238"/>
      <c r="R151" s="155"/>
      <c r="S151" s="155"/>
      <c r="T151" s="155"/>
      <c r="U151" s="238"/>
      <c r="V151" s="238"/>
      <c r="W151" s="238"/>
      <c r="X151" s="238"/>
      <c r="Y151" s="238"/>
      <c r="Z151" s="238"/>
      <c r="AA151" s="238"/>
      <c r="AB151" s="238"/>
      <c r="AC151" s="238"/>
      <c r="AD151" s="238"/>
      <c r="AE151" s="238"/>
      <c r="AF151" s="238"/>
      <c r="AG151" s="238"/>
      <c r="AH151" s="238"/>
      <c r="AI151" s="238"/>
      <c r="AJ151" s="239"/>
      <c r="AK151" s="238"/>
      <c r="AL151" s="238"/>
      <c r="AM151" s="238"/>
      <c r="AN151" s="238"/>
      <c r="AO151" s="238"/>
      <c r="AP151" s="238"/>
      <c r="AQ151" s="238"/>
      <c r="AR151" s="238"/>
      <c r="AS151" s="238"/>
      <c r="AT151" s="238"/>
      <c r="AU151" s="238"/>
      <c r="AV151" s="238"/>
      <c r="AW151" s="238"/>
      <c r="AX151" s="238"/>
      <c r="AY151" s="238"/>
      <c r="AZ151" s="238"/>
      <c r="BA151" s="238"/>
      <c r="BB151" s="238"/>
      <c r="BC151" s="238"/>
      <c r="BD151" s="238"/>
      <c r="BE151" s="238"/>
      <c r="BF151" s="1120" t="str">
        <f>'8.0 Comunicación externa'!B59</f>
        <v>¿Las acciones de la organización influyen en la actuación de organizaciones locales y regionales?</v>
      </c>
      <c r="BG151" s="249" t="s">
        <v>620</v>
      </c>
      <c r="BH151" s="246">
        <v>0</v>
      </c>
      <c r="BI151" s="262"/>
      <c r="BJ151" s="262"/>
      <c r="BK151" s="262"/>
      <c r="BL151" s="262"/>
      <c r="BM151" s="262"/>
      <c r="BN151" s="262"/>
      <c r="BO151" s="262"/>
      <c r="BP151" s="262"/>
      <c r="BQ151" s="262"/>
      <c r="BR151" s="262"/>
      <c r="BS151" s="262"/>
      <c r="BT151" s="262"/>
      <c r="BU151" s="262"/>
      <c r="BV151" s="262"/>
      <c r="BW151" s="262"/>
      <c r="BX151" s="262"/>
      <c r="BY151" s="262"/>
      <c r="BZ151" s="262"/>
      <c r="CA151" s="262"/>
      <c r="CB151" s="262"/>
      <c r="CC151" s="262"/>
      <c r="CD151" s="262"/>
      <c r="CE151" s="262"/>
      <c r="CF151" s="262"/>
      <c r="CG151" s="262"/>
      <c r="CH151" s="262"/>
      <c r="CI151" s="262"/>
      <c r="CJ151" s="262"/>
      <c r="CK151" s="262"/>
      <c r="CL151" s="262"/>
      <c r="CM151" s="262"/>
      <c r="CN151" s="262"/>
      <c r="CO151" s="262"/>
      <c r="CP151" s="262"/>
      <c r="CQ151" s="262"/>
      <c r="CR151" s="262"/>
      <c r="CS151" s="262"/>
      <c r="CT151" s="262"/>
      <c r="CU151" s="262"/>
      <c r="CV151" s="262"/>
      <c r="CW151" s="262"/>
      <c r="CX151" s="262"/>
      <c r="CY151" s="262"/>
      <c r="CZ151" s="262"/>
      <c r="DA151" s="262"/>
      <c r="DB151" s="262"/>
      <c r="DC151" s="262"/>
      <c r="DD151" s="262"/>
      <c r="DE151" s="262"/>
      <c r="DF151" s="262"/>
      <c r="DG151" s="262"/>
      <c r="DH151" s="262"/>
      <c r="DI151" s="262"/>
      <c r="DJ151" s="262"/>
      <c r="DK151" s="262"/>
      <c r="DL151" s="262"/>
      <c r="DM151" s="262"/>
      <c r="DN151" s="262"/>
      <c r="DO151" s="262"/>
      <c r="DP151" s="262"/>
      <c r="DQ151" s="262"/>
      <c r="DR151" s="262"/>
      <c r="DS151" s="262"/>
      <c r="DT151" s="262"/>
      <c r="DU151" s="262"/>
      <c r="DV151" s="262"/>
      <c r="DW151" s="262"/>
      <c r="DX151" s="262"/>
      <c r="DY151" s="262"/>
      <c r="DZ151" s="262"/>
      <c r="EA151" s="262"/>
      <c r="EB151" s="262"/>
    </row>
    <row r="152" spans="1:132" s="263" customFormat="1" ht="51" customHeight="1">
      <c r="A152" s="238"/>
      <c r="B152" s="155"/>
      <c r="C152" s="155"/>
      <c r="D152" s="155"/>
      <c r="E152" s="238"/>
      <c r="F152" s="238"/>
      <c r="G152" s="238"/>
      <c r="H152" s="238"/>
      <c r="I152" s="238"/>
      <c r="J152" s="148"/>
      <c r="K152" s="148"/>
      <c r="L152" s="238"/>
      <c r="M152" s="238"/>
      <c r="N152" s="238"/>
      <c r="O152" s="238"/>
      <c r="P152" s="238"/>
      <c r="Q152" s="238"/>
      <c r="R152" s="155"/>
      <c r="S152" s="155"/>
      <c r="T152" s="155"/>
      <c r="U152" s="238"/>
      <c r="V152" s="238"/>
      <c r="W152" s="238"/>
      <c r="X152" s="238"/>
      <c r="Y152" s="238"/>
      <c r="Z152" s="238"/>
      <c r="AA152" s="238"/>
      <c r="AB152" s="238"/>
      <c r="AC152" s="238"/>
      <c r="AD152" s="238"/>
      <c r="AE152" s="238"/>
      <c r="AF152" s="238"/>
      <c r="AG152" s="238"/>
      <c r="AH152" s="238"/>
      <c r="AI152" s="238"/>
      <c r="AJ152" s="239"/>
      <c r="AK152" s="238"/>
      <c r="AL152" s="238"/>
      <c r="AM152" s="238"/>
      <c r="AN152" s="238"/>
      <c r="AO152" s="238"/>
      <c r="AP152" s="238"/>
      <c r="AQ152" s="238"/>
      <c r="AR152" s="238"/>
      <c r="AS152" s="238"/>
      <c r="AT152" s="238"/>
      <c r="AU152" s="238"/>
      <c r="AV152" s="238"/>
      <c r="AW152" s="238"/>
      <c r="AX152" s="238"/>
      <c r="AY152" s="238"/>
      <c r="AZ152" s="238"/>
      <c r="BA152" s="238"/>
      <c r="BB152" s="238"/>
      <c r="BC152" s="238"/>
      <c r="BD152" s="238"/>
      <c r="BE152" s="238"/>
      <c r="BF152" s="1121"/>
      <c r="BG152" s="250" t="s">
        <v>984</v>
      </c>
      <c r="BH152" s="253">
        <v>0.25</v>
      </c>
      <c r="BI152" s="262"/>
      <c r="BJ152" s="262"/>
      <c r="BK152" s="262"/>
      <c r="BL152" s="262"/>
      <c r="BM152" s="262"/>
      <c r="BN152" s="262"/>
      <c r="BO152" s="262"/>
      <c r="BP152" s="262"/>
      <c r="BQ152" s="262"/>
      <c r="BR152" s="262"/>
      <c r="BS152" s="262"/>
      <c r="BT152" s="262"/>
      <c r="BU152" s="262"/>
      <c r="BV152" s="262"/>
      <c r="BW152" s="262"/>
      <c r="BX152" s="262"/>
      <c r="BY152" s="262"/>
      <c r="BZ152" s="262"/>
      <c r="CA152" s="262"/>
      <c r="CB152" s="262"/>
      <c r="CC152" s="262"/>
      <c r="CD152" s="262"/>
      <c r="CE152" s="262"/>
      <c r="CF152" s="262"/>
      <c r="CG152" s="262"/>
      <c r="CH152" s="262"/>
      <c r="CI152" s="262"/>
      <c r="CJ152" s="262"/>
      <c r="CK152" s="262"/>
      <c r="CL152" s="262"/>
      <c r="CM152" s="262"/>
      <c r="CN152" s="262"/>
      <c r="CO152" s="262"/>
      <c r="CP152" s="262"/>
      <c r="CQ152" s="262"/>
      <c r="CR152" s="262"/>
      <c r="CS152" s="262"/>
      <c r="CT152" s="262"/>
      <c r="CU152" s="262"/>
      <c r="CV152" s="262"/>
      <c r="CW152" s="262"/>
      <c r="CX152" s="262"/>
      <c r="CY152" s="262"/>
      <c r="CZ152" s="262"/>
      <c r="DA152" s="262"/>
      <c r="DB152" s="262"/>
      <c r="DC152" s="262"/>
      <c r="DD152" s="262"/>
      <c r="DE152" s="262"/>
      <c r="DF152" s="262"/>
      <c r="DG152" s="262"/>
      <c r="DH152" s="262"/>
      <c r="DI152" s="262"/>
      <c r="DJ152" s="262"/>
      <c r="DK152" s="262"/>
      <c r="DL152" s="262"/>
      <c r="DM152" s="262"/>
      <c r="DN152" s="262"/>
      <c r="DO152" s="262"/>
      <c r="DP152" s="262"/>
      <c r="DQ152" s="262"/>
      <c r="DR152" s="262"/>
      <c r="DS152" s="262"/>
      <c r="DT152" s="262"/>
      <c r="DU152" s="262"/>
      <c r="DV152" s="262"/>
      <c r="DW152" s="262"/>
      <c r="DX152" s="262"/>
      <c r="DY152" s="262"/>
      <c r="DZ152" s="262"/>
      <c r="EA152" s="262"/>
      <c r="EB152" s="262"/>
    </row>
    <row r="153" spans="1:132" s="263" customFormat="1" ht="51" customHeight="1">
      <c r="A153" s="238"/>
      <c r="B153" s="155"/>
      <c r="C153" s="155"/>
      <c r="D153" s="155"/>
      <c r="E153" s="238"/>
      <c r="F153" s="238"/>
      <c r="G153" s="238"/>
      <c r="H153" s="238"/>
      <c r="I153" s="238"/>
      <c r="J153" s="148"/>
      <c r="K153" s="148"/>
      <c r="L153" s="238"/>
      <c r="M153" s="238"/>
      <c r="N153" s="238"/>
      <c r="O153" s="238"/>
      <c r="P153" s="238"/>
      <c r="Q153" s="238"/>
      <c r="R153" s="155"/>
      <c r="S153" s="155"/>
      <c r="T153" s="155"/>
      <c r="U153" s="238"/>
      <c r="V153" s="238"/>
      <c r="W153" s="238"/>
      <c r="X153" s="238"/>
      <c r="Y153" s="238"/>
      <c r="Z153" s="238"/>
      <c r="AA153" s="238"/>
      <c r="AB153" s="238"/>
      <c r="AC153" s="238"/>
      <c r="AD153" s="238"/>
      <c r="AE153" s="238"/>
      <c r="AF153" s="238"/>
      <c r="AG153" s="238"/>
      <c r="AH153" s="238"/>
      <c r="AI153" s="238"/>
      <c r="AJ153" s="239"/>
      <c r="AK153" s="238"/>
      <c r="AL153" s="238"/>
      <c r="AM153" s="238"/>
      <c r="AN153" s="238"/>
      <c r="AO153" s="238"/>
      <c r="AP153" s="238"/>
      <c r="AQ153" s="238"/>
      <c r="AR153" s="238"/>
      <c r="AS153" s="238"/>
      <c r="AT153" s="238"/>
      <c r="AU153" s="238"/>
      <c r="AV153" s="238"/>
      <c r="AW153" s="238"/>
      <c r="AX153" s="238"/>
      <c r="AY153" s="238"/>
      <c r="AZ153" s="238"/>
      <c r="BA153" s="238"/>
      <c r="BB153" s="238"/>
      <c r="BC153" s="238"/>
      <c r="BD153" s="238"/>
      <c r="BE153" s="238"/>
      <c r="BF153" s="1121"/>
      <c r="BG153" s="250" t="s">
        <v>985</v>
      </c>
      <c r="BH153" s="255">
        <v>0.5</v>
      </c>
      <c r="BI153" s="262"/>
      <c r="BJ153" s="262"/>
      <c r="BK153" s="262"/>
      <c r="BL153" s="262"/>
      <c r="BM153" s="262"/>
      <c r="BN153" s="262"/>
      <c r="BO153" s="262"/>
      <c r="BP153" s="262"/>
      <c r="BQ153" s="262"/>
      <c r="BR153" s="262"/>
      <c r="BS153" s="262"/>
      <c r="BT153" s="262"/>
      <c r="BU153" s="262"/>
      <c r="BV153" s="262"/>
      <c r="BW153" s="262"/>
      <c r="BX153" s="262"/>
      <c r="BY153" s="262"/>
      <c r="BZ153" s="262"/>
      <c r="CA153" s="262"/>
      <c r="CB153" s="262"/>
      <c r="CC153" s="262"/>
      <c r="CD153" s="262"/>
      <c r="CE153" s="262"/>
      <c r="CF153" s="262"/>
      <c r="CG153" s="262"/>
      <c r="CH153" s="262"/>
      <c r="CI153" s="262"/>
      <c r="CJ153" s="262"/>
      <c r="CK153" s="262"/>
      <c r="CL153" s="262"/>
      <c r="CM153" s="262"/>
      <c r="CN153" s="262"/>
      <c r="CO153" s="262"/>
      <c r="CP153" s="262"/>
      <c r="CQ153" s="262"/>
      <c r="CR153" s="262"/>
      <c r="CS153" s="262"/>
      <c r="CT153" s="262"/>
      <c r="CU153" s="262"/>
      <c r="CV153" s="262"/>
      <c r="CW153" s="262"/>
      <c r="CX153" s="262"/>
      <c r="CY153" s="262"/>
      <c r="CZ153" s="262"/>
      <c r="DA153" s="262"/>
      <c r="DB153" s="262"/>
      <c r="DC153" s="262"/>
      <c r="DD153" s="262"/>
      <c r="DE153" s="262"/>
      <c r="DF153" s="262"/>
      <c r="DG153" s="262"/>
      <c r="DH153" s="262"/>
      <c r="DI153" s="262"/>
      <c r="DJ153" s="262"/>
      <c r="DK153" s="262"/>
      <c r="DL153" s="262"/>
      <c r="DM153" s="262"/>
      <c r="DN153" s="262"/>
      <c r="DO153" s="262"/>
      <c r="DP153" s="262"/>
      <c r="DQ153" s="262"/>
      <c r="DR153" s="262"/>
      <c r="DS153" s="262"/>
      <c r="DT153" s="262"/>
      <c r="DU153" s="262"/>
      <c r="DV153" s="262"/>
      <c r="DW153" s="262"/>
      <c r="DX153" s="262"/>
      <c r="DY153" s="262"/>
      <c r="DZ153" s="262"/>
      <c r="EA153" s="262"/>
      <c r="EB153" s="262"/>
    </row>
    <row r="154" spans="1:132" s="263" customFormat="1" ht="51" customHeight="1" thickBot="1">
      <c r="A154" s="238"/>
      <c r="B154" s="1127" t="str">
        <f>$B$114</f>
        <v>Estructura organizacional y mejora continua</v>
      </c>
      <c r="C154" s="1127"/>
      <c r="D154" s="1127"/>
      <c r="E154" s="238"/>
      <c r="F154" s="238"/>
      <c r="G154" s="238"/>
      <c r="H154" s="238"/>
      <c r="I154" s="238"/>
      <c r="J154" s="148"/>
      <c r="K154" s="148"/>
      <c r="L154" s="238"/>
      <c r="M154" s="238"/>
      <c r="N154" s="238"/>
      <c r="O154" s="238"/>
      <c r="P154" s="238"/>
      <c r="Q154" s="238"/>
      <c r="R154" s="155"/>
      <c r="S154" s="155"/>
      <c r="T154" s="155"/>
      <c r="U154" s="238"/>
      <c r="V154" s="238"/>
      <c r="W154" s="238"/>
      <c r="X154" s="238"/>
      <c r="Y154" s="238"/>
      <c r="Z154" s="238"/>
      <c r="AA154" s="238"/>
      <c r="AB154" s="238"/>
      <c r="AC154" s="238"/>
      <c r="AD154" s="238"/>
      <c r="AE154" s="238"/>
      <c r="AF154" s="238"/>
      <c r="AG154" s="238"/>
      <c r="AH154" s="1123" t="str">
        <f>$AH$84</f>
        <v>Reclutamiento</v>
      </c>
      <c r="AI154" s="1123"/>
      <c r="AJ154" s="1123"/>
      <c r="AK154" s="238"/>
      <c r="AL154" s="238"/>
      <c r="AM154" s="238"/>
      <c r="AN154" s="238"/>
      <c r="AO154" s="238"/>
      <c r="AP154" s="238"/>
      <c r="AQ154" s="238"/>
      <c r="AR154" s="238"/>
      <c r="AS154" s="238"/>
      <c r="AT154" s="238"/>
      <c r="AU154" s="238"/>
      <c r="AV154" s="238"/>
      <c r="AW154" s="238"/>
      <c r="AX154" s="1116" t="str">
        <f>'7.0 Gestión recursos'!B56</f>
        <v>Administración de subvenciones</v>
      </c>
      <c r="AY154" s="1116"/>
      <c r="AZ154" s="1116"/>
      <c r="BA154" s="238"/>
      <c r="BB154" s="238"/>
      <c r="BC154" s="238"/>
      <c r="BD154" s="238"/>
      <c r="BE154" s="238"/>
      <c r="BF154" s="1121"/>
      <c r="BG154" s="250" t="s">
        <v>986</v>
      </c>
      <c r="BH154" s="257">
        <v>0.75</v>
      </c>
      <c r="BI154" s="262"/>
      <c r="BJ154" s="262"/>
      <c r="BK154" s="262"/>
      <c r="BL154" s="262"/>
      <c r="BM154" s="262"/>
      <c r="BN154" s="262"/>
      <c r="BO154" s="262"/>
      <c r="BP154" s="262"/>
      <c r="BQ154" s="262"/>
      <c r="BR154" s="262"/>
      <c r="BS154" s="262"/>
      <c r="BT154" s="262"/>
      <c r="BU154" s="262"/>
      <c r="BV154" s="262"/>
      <c r="BW154" s="262"/>
      <c r="BX154" s="262"/>
      <c r="BY154" s="262"/>
      <c r="BZ154" s="262"/>
      <c r="CA154" s="262"/>
      <c r="CB154" s="262"/>
      <c r="CC154" s="262"/>
      <c r="CD154" s="262"/>
      <c r="CE154" s="262"/>
      <c r="CF154" s="262"/>
      <c r="CG154" s="262"/>
      <c r="CH154" s="262"/>
      <c r="CI154" s="262"/>
      <c r="CJ154" s="262"/>
      <c r="CK154" s="262"/>
      <c r="CL154" s="262"/>
      <c r="CM154" s="262"/>
      <c r="CN154" s="262"/>
      <c r="CO154" s="262"/>
      <c r="CP154" s="262"/>
      <c r="CQ154" s="262"/>
      <c r="CR154" s="262"/>
      <c r="CS154" s="262"/>
      <c r="CT154" s="262"/>
      <c r="CU154" s="262"/>
      <c r="CV154" s="262"/>
      <c r="CW154" s="262"/>
      <c r="CX154" s="262"/>
      <c r="CY154" s="262"/>
      <c r="CZ154" s="262"/>
      <c r="DA154" s="262"/>
      <c r="DB154" s="262"/>
      <c r="DC154" s="262"/>
      <c r="DD154" s="262"/>
      <c r="DE154" s="262"/>
      <c r="DF154" s="262"/>
      <c r="DG154" s="262"/>
      <c r="DH154" s="262"/>
      <c r="DI154" s="262"/>
      <c r="DJ154" s="262"/>
      <c r="DK154" s="262"/>
      <c r="DL154" s="262"/>
      <c r="DM154" s="262"/>
      <c r="DN154" s="262"/>
      <c r="DO154" s="262"/>
      <c r="DP154" s="262"/>
      <c r="DQ154" s="262"/>
      <c r="DR154" s="262"/>
      <c r="DS154" s="262"/>
      <c r="DT154" s="262"/>
      <c r="DU154" s="262"/>
      <c r="DV154" s="262"/>
      <c r="DW154" s="262"/>
      <c r="DX154" s="262"/>
      <c r="DY154" s="262"/>
      <c r="DZ154" s="262"/>
      <c r="EA154" s="262"/>
      <c r="EB154" s="262"/>
    </row>
    <row r="155" spans="1:132" s="263" customFormat="1" ht="51" customHeight="1" thickBot="1">
      <c r="A155" s="238"/>
      <c r="B155" s="1120" t="str">
        <f>'1.0 Planeación'!B50</f>
        <v>¿Se realizan actividades con personas de diferentes niveles de la organización para diseñar estrategias de mejora continua?</v>
      </c>
      <c r="C155" s="247" t="s">
        <v>228</v>
      </c>
      <c r="D155" s="246">
        <v>0</v>
      </c>
      <c r="E155" s="238"/>
      <c r="F155" s="238"/>
      <c r="G155" s="238"/>
      <c r="H155" s="238"/>
      <c r="I155" s="238"/>
      <c r="J155" s="148"/>
      <c r="K155" s="148"/>
      <c r="L155" s="238"/>
      <c r="M155" s="238"/>
      <c r="N155" s="238"/>
      <c r="O155" s="238"/>
      <c r="P155" s="238"/>
      <c r="Q155" s="238"/>
      <c r="R155" s="1127" t="str">
        <f>$R$145</f>
        <v>Mejora Continua</v>
      </c>
      <c r="S155" s="1127"/>
      <c r="T155" s="1127"/>
      <c r="U155" s="238"/>
      <c r="V155" s="238"/>
      <c r="W155" s="238"/>
      <c r="X155" s="238"/>
      <c r="Y155" s="238"/>
      <c r="Z155" s="238"/>
      <c r="AA155" s="238"/>
      <c r="AB155" s="238"/>
      <c r="AC155" s="238"/>
      <c r="AD155" s="238"/>
      <c r="AE155" s="238"/>
      <c r="AF155" s="238"/>
      <c r="AG155" s="238"/>
      <c r="AH155" s="1120" t="str">
        <f>'5.0 Capital Humano'!B49</f>
        <v>¿En el proceso de inducción se presenta la política de igualdad de género y no discriminación?</v>
      </c>
      <c r="AI155" s="247" t="s">
        <v>228</v>
      </c>
      <c r="AJ155" s="246">
        <v>0</v>
      </c>
      <c r="AK155" s="238"/>
      <c r="AL155" s="238"/>
      <c r="AM155" s="238"/>
      <c r="AN155" s="238"/>
      <c r="AO155" s="238"/>
      <c r="AP155" s="238"/>
      <c r="AQ155" s="238"/>
      <c r="AR155" s="238"/>
      <c r="AS155" s="238"/>
      <c r="AT155" s="238"/>
      <c r="AU155" s="238"/>
      <c r="AV155" s="238"/>
      <c r="AW155" s="238"/>
      <c r="AX155" s="1120" t="str">
        <f>'7.0 Gestión recursos'!B59</f>
        <v>¿Existe una política que establezca las reglas y procesos en la asignación y gestión de subvenciones?</v>
      </c>
      <c r="AY155" s="249" t="s">
        <v>320</v>
      </c>
      <c r="AZ155" s="282" t="s">
        <v>321</v>
      </c>
      <c r="BA155" s="238"/>
      <c r="BB155" s="238"/>
      <c r="BC155" s="238"/>
      <c r="BD155" s="238"/>
      <c r="BE155" s="155"/>
      <c r="BF155" s="1122"/>
      <c r="BG155" s="261" t="s">
        <v>987</v>
      </c>
      <c r="BH155" s="259">
        <v>1</v>
      </c>
      <c r="BI155" s="262"/>
      <c r="BJ155" s="262"/>
      <c r="BK155" s="262"/>
      <c r="BL155" s="262"/>
      <c r="BM155" s="262"/>
      <c r="BN155" s="262"/>
      <c r="BO155" s="262"/>
      <c r="BP155" s="262"/>
      <c r="BQ155" s="262"/>
      <c r="BR155" s="262"/>
      <c r="BS155" s="262"/>
      <c r="BT155" s="262"/>
      <c r="BU155" s="262"/>
      <c r="BV155" s="262"/>
      <c r="BW155" s="262"/>
      <c r="BX155" s="262"/>
      <c r="BY155" s="262"/>
      <c r="BZ155" s="262"/>
      <c r="CA155" s="262"/>
      <c r="CB155" s="262"/>
      <c r="CC155" s="262"/>
      <c r="CD155" s="262"/>
      <c r="CE155" s="262"/>
      <c r="CF155" s="262"/>
      <c r="CG155" s="262"/>
      <c r="CH155" s="262"/>
      <c r="CI155" s="262"/>
      <c r="CJ155" s="262"/>
      <c r="CK155" s="262"/>
      <c r="CL155" s="262"/>
      <c r="CM155" s="262"/>
      <c r="CN155" s="262"/>
      <c r="CO155" s="262"/>
      <c r="CP155" s="262"/>
      <c r="CQ155" s="262"/>
      <c r="CR155" s="262"/>
      <c r="CS155" s="262"/>
      <c r="CT155" s="262"/>
      <c r="CU155" s="262"/>
      <c r="CV155" s="262"/>
      <c r="CW155" s="262"/>
      <c r="CX155" s="262"/>
      <c r="CY155" s="262"/>
      <c r="CZ155" s="262"/>
      <c r="DA155" s="262"/>
      <c r="DB155" s="262"/>
      <c r="DC155" s="262"/>
      <c r="DD155" s="262"/>
      <c r="DE155" s="262"/>
      <c r="DF155" s="262"/>
      <c r="DG155" s="262"/>
      <c r="DH155" s="262"/>
      <c r="DI155" s="262"/>
      <c r="DJ155" s="262"/>
      <c r="DK155" s="262"/>
      <c r="DL155" s="262"/>
      <c r="DM155" s="262"/>
      <c r="DN155" s="262"/>
      <c r="DO155" s="262"/>
      <c r="DP155" s="262"/>
      <c r="DQ155" s="262"/>
      <c r="DR155" s="262"/>
      <c r="DS155" s="262"/>
      <c r="DT155" s="262"/>
      <c r="DU155" s="262"/>
      <c r="DV155" s="262"/>
      <c r="DW155" s="262"/>
      <c r="DX155" s="262"/>
      <c r="DY155" s="262"/>
      <c r="DZ155" s="262"/>
      <c r="EA155" s="262"/>
      <c r="EB155" s="262"/>
    </row>
    <row r="156" spans="1:132" s="263" customFormat="1" ht="51" customHeight="1">
      <c r="A156" s="238"/>
      <c r="B156" s="1121"/>
      <c r="C156" s="254" t="s">
        <v>988</v>
      </c>
      <c r="D156" s="253">
        <v>0.25</v>
      </c>
      <c r="E156" s="238"/>
      <c r="F156" s="238"/>
      <c r="G156" s="238"/>
      <c r="H156" s="238"/>
      <c r="I156" s="238"/>
      <c r="J156" s="148"/>
      <c r="K156" s="148"/>
      <c r="L156" s="238"/>
      <c r="M156" s="238"/>
      <c r="N156" s="238"/>
      <c r="O156" s="238"/>
      <c r="P156" s="238"/>
      <c r="Q156" s="238"/>
      <c r="R156" s="1120" t="str">
        <f>'3.0 Procesos'!B59</f>
        <v>¿Se realizan acciones de mejora continua en la organización? (Identificación de áreas de oportunidad e implementación y monitoreo de soluciones)</v>
      </c>
      <c r="S156" s="247" t="s">
        <v>228</v>
      </c>
      <c r="T156" s="246">
        <v>0</v>
      </c>
      <c r="U156" s="238"/>
      <c r="V156" s="238"/>
      <c r="W156" s="238"/>
      <c r="X156" s="238"/>
      <c r="Y156" s="238"/>
      <c r="Z156" s="238"/>
      <c r="AA156" s="238"/>
      <c r="AB156" s="238"/>
      <c r="AC156" s="238"/>
      <c r="AD156" s="238"/>
      <c r="AE156" s="238"/>
      <c r="AF156" s="238"/>
      <c r="AG156" s="238"/>
      <c r="AH156" s="1121"/>
      <c r="AI156" s="254" t="s">
        <v>989</v>
      </c>
      <c r="AJ156" s="253">
        <v>0.25</v>
      </c>
      <c r="AK156" s="238"/>
      <c r="AL156" s="238"/>
      <c r="AM156" s="238"/>
      <c r="AN156" s="238"/>
      <c r="AO156" s="238"/>
      <c r="AP156" s="238"/>
      <c r="AQ156" s="238"/>
      <c r="AR156" s="238"/>
      <c r="AS156" s="238"/>
      <c r="AT156" s="238"/>
      <c r="AU156" s="238"/>
      <c r="AV156" s="238"/>
      <c r="AW156" s="238"/>
      <c r="AX156" s="1121"/>
      <c r="AY156" s="254" t="s">
        <v>228</v>
      </c>
      <c r="AZ156" s="280">
        <v>0</v>
      </c>
      <c r="BA156" s="238"/>
      <c r="BB156" s="238"/>
      <c r="BC156" s="238"/>
      <c r="BD156" s="238"/>
      <c r="BE156" s="238"/>
      <c r="BF156" s="238"/>
      <c r="BG156" s="238"/>
      <c r="BH156" s="238"/>
      <c r="BI156" s="262"/>
      <c r="BJ156" s="262"/>
      <c r="BK156" s="262"/>
      <c r="BL156" s="262"/>
      <c r="BM156" s="262"/>
      <c r="BN156" s="262"/>
      <c r="BO156" s="262"/>
      <c r="BP156" s="262"/>
      <c r="BQ156" s="262"/>
      <c r="BR156" s="262"/>
      <c r="BS156" s="262"/>
      <c r="BT156" s="262"/>
      <c r="BU156" s="262"/>
      <c r="BV156" s="262"/>
      <c r="BW156" s="262"/>
      <c r="BX156" s="262"/>
      <c r="BY156" s="262"/>
      <c r="BZ156" s="262"/>
      <c r="CA156" s="262"/>
      <c r="CB156" s="262"/>
      <c r="CC156" s="262"/>
      <c r="CD156" s="262"/>
      <c r="CE156" s="262"/>
      <c r="CF156" s="262"/>
      <c r="CG156" s="262"/>
      <c r="CH156" s="262"/>
      <c r="CI156" s="262"/>
      <c r="CJ156" s="262"/>
      <c r="CK156" s="262"/>
      <c r="CL156" s="262"/>
      <c r="CM156" s="262"/>
      <c r="CN156" s="262"/>
      <c r="CO156" s="262"/>
      <c r="CP156" s="262"/>
      <c r="CQ156" s="262"/>
      <c r="CR156" s="262"/>
      <c r="CS156" s="262"/>
      <c r="CT156" s="262"/>
      <c r="CU156" s="262"/>
      <c r="CV156" s="262"/>
      <c r="CW156" s="262"/>
      <c r="CX156" s="262"/>
      <c r="CY156" s="262"/>
      <c r="CZ156" s="262"/>
      <c r="DA156" s="262"/>
      <c r="DB156" s="262"/>
      <c r="DC156" s="262"/>
      <c r="DD156" s="262"/>
      <c r="DE156" s="262"/>
      <c r="DF156" s="262"/>
      <c r="DG156" s="262"/>
      <c r="DH156" s="262"/>
      <c r="DI156" s="262"/>
      <c r="DJ156" s="262"/>
      <c r="DK156" s="262"/>
      <c r="DL156" s="262"/>
      <c r="DM156" s="262"/>
      <c r="DN156" s="262"/>
      <c r="DO156" s="262"/>
      <c r="DP156" s="262"/>
      <c r="DQ156" s="262"/>
      <c r="DR156" s="262"/>
      <c r="DS156" s="262"/>
      <c r="DT156" s="262"/>
      <c r="DU156" s="262"/>
      <c r="DV156" s="262"/>
      <c r="DW156" s="262"/>
      <c r="DX156" s="262"/>
      <c r="DY156" s="262"/>
      <c r="DZ156" s="262"/>
      <c r="EA156" s="262"/>
      <c r="EB156" s="262"/>
    </row>
    <row r="157" spans="1:132" s="263" customFormat="1" ht="51" customHeight="1">
      <c r="A157" s="238"/>
      <c r="B157" s="1121"/>
      <c r="C157" s="254" t="s">
        <v>990</v>
      </c>
      <c r="D157" s="255">
        <v>0.5</v>
      </c>
      <c r="E157" s="238"/>
      <c r="F157" s="238"/>
      <c r="G157" s="238"/>
      <c r="H157" s="238"/>
      <c r="I157" s="238"/>
      <c r="J157" s="148"/>
      <c r="K157" s="148"/>
      <c r="L157" s="238"/>
      <c r="M157" s="238"/>
      <c r="N157" s="238"/>
      <c r="O157" s="238"/>
      <c r="P157" s="238"/>
      <c r="Q157" s="155"/>
      <c r="R157" s="1121"/>
      <c r="S157" s="254" t="s">
        <v>991</v>
      </c>
      <c r="T157" s="255">
        <v>0.5</v>
      </c>
      <c r="U157" s="238"/>
      <c r="V157" s="238"/>
      <c r="W157" s="238"/>
      <c r="X157" s="238"/>
      <c r="Y157" s="238"/>
      <c r="Z157" s="238"/>
      <c r="AA157" s="238"/>
      <c r="AB157" s="238"/>
      <c r="AC157" s="238"/>
      <c r="AD157" s="238"/>
      <c r="AE157" s="238"/>
      <c r="AF157" s="238"/>
      <c r="AG157" s="238"/>
      <c r="AH157" s="1121"/>
      <c r="AI157" s="254" t="s">
        <v>640</v>
      </c>
      <c r="AJ157" s="255">
        <v>0.5</v>
      </c>
      <c r="AK157" s="238"/>
      <c r="AL157" s="238"/>
      <c r="AM157" s="238"/>
      <c r="AN157" s="238"/>
      <c r="AO157" s="238"/>
      <c r="AP157" s="238"/>
      <c r="AQ157" s="238"/>
      <c r="AR157" s="238"/>
      <c r="AS157" s="238"/>
      <c r="AT157" s="238"/>
      <c r="AU157" s="238"/>
      <c r="AV157" s="238"/>
      <c r="AW157" s="238"/>
      <c r="AX157" s="1121"/>
      <c r="AY157" s="254" t="s">
        <v>631</v>
      </c>
      <c r="AZ157" s="253">
        <v>0.25</v>
      </c>
      <c r="BA157" s="238"/>
      <c r="BB157" s="238"/>
      <c r="BC157" s="238"/>
      <c r="BD157" s="238"/>
      <c r="BE157" s="238"/>
      <c r="BF157" s="238"/>
      <c r="BG157" s="238"/>
      <c r="BH157" s="238"/>
      <c r="BI157" s="262"/>
      <c r="BJ157" s="262"/>
      <c r="BK157" s="262"/>
      <c r="BL157" s="262"/>
      <c r="BM157" s="262"/>
      <c r="BN157" s="262"/>
      <c r="BO157" s="262"/>
      <c r="BP157" s="262"/>
      <c r="BQ157" s="262"/>
      <c r="BR157" s="262"/>
      <c r="BS157" s="262"/>
      <c r="BT157" s="262"/>
      <c r="BU157" s="262"/>
      <c r="BV157" s="262"/>
      <c r="BW157" s="262"/>
      <c r="BX157" s="262"/>
      <c r="BY157" s="262"/>
      <c r="BZ157" s="262"/>
      <c r="CA157" s="262"/>
      <c r="CB157" s="262"/>
      <c r="CC157" s="262"/>
      <c r="CD157" s="262"/>
      <c r="CE157" s="262"/>
      <c r="CF157" s="262"/>
      <c r="CG157" s="262"/>
      <c r="CH157" s="262"/>
      <c r="CI157" s="262"/>
      <c r="CJ157" s="262"/>
      <c r="CK157" s="262"/>
      <c r="CL157" s="262"/>
      <c r="CM157" s="262"/>
      <c r="CN157" s="262"/>
      <c r="CO157" s="262"/>
      <c r="CP157" s="262"/>
      <c r="CQ157" s="262"/>
      <c r="CR157" s="262"/>
      <c r="CS157" s="262"/>
      <c r="CT157" s="262"/>
      <c r="CU157" s="262"/>
      <c r="CV157" s="262"/>
      <c r="CW157" s="262"/>
      <c r="CX157" s="262"/>
      <c r="CY157" s="262"/>
      <c r="CZ157" s="262"/>
      <c r="DA157" s="262"/>
      <c r="DB157" s="262"/>
      <c r="DC157" s="262"/>
      <c r="DD157" s="262"/>
      <c r="DE157" s="262"/>
      <c r="DF157" s="262"/>
      <c r="DG157" s="262"/>
      <c r="DH157" s="262"/>
      <c r="DI157" s="262"/>
      <c r="DJ157" s="262"/>
      <c r="DK157" s="262"/>
      <c r="DL157" s="262"/>
      <c r="DM157" s="262"/>
      <c r="DN157" s="262"/>
      <c r="DO157" s="262"/>
      <c r="DP157" s="262"/>
      <c r="DQ157" s="262"/>
      <c r="DR157" s="262"/>
      <c r="DS157" s="262"/>
      <c r="DT157" s="262"/>
      <c r="DU157" s="262"/>
      <c r="DV157" s="262"/>
      <c r="DW157" s="262"/>
      <c r="DX157" s="262"/>
      <c r="DY157" s="262"/>
      <c r="DZ157" s="262"/>
      <c r="EA157" s="262"/>
      <c r="EB157" s="262"/>
    </row>
    <row r="158" spans="1:132" s="263" customFormat="1" ht="51" customHeight="1" thickBot="1">
      <c r="A158" s="238"/>
      <c r="B158" s="1121"/>
      <c r="C158" s="254" t="s">
        <v>992</v>
      </c>
      <c r="D158" s="257">
        <v>0.75</v>
      </c>
      <c r="E158" s="238"/>
      <c r="F158" s="238"/>
      <c r="G158" s="238"/>
      <c r="H158" s="238"/>
      <c r="I158" s="238"/>
      <c r="J158" s="148"/>
      <c r="K158" s="148"/>
      <c r="L158" s="238"/>
      <c r="M158" s="238"/>
      <c r="N158" s="238"/>
      <c r="O158" s="238"/>
      <c r="P158" s="238"/>
      <c r="Q158" s="155"/>
      <c r="R158" s="1122"/>
      <c r="S158" s="260" t="s">
        <v>993</v>
      </c>
      <c r="T158" s="259">
        <v>1</v>
      </c>
      <c r="U158" s="238"/>
      <c r="V158" s="238"/>
      <c r="W158" s="238"/>
      <c r="X158" s="238"/>
      <c r="Y158" s="238"/>
      <c r="Z158" s="238"/>
      <c r="AA158" s="238"/>
      <c r="AB158" s="238"/>
      <c r="AC158" s="238"/>
      <c r="AD158" s="238"/>
      <c r="AE158" s="238"/>
      <c r="AF158" s="238"/>
      <c r="AG158" s="155"/>
      <c r="AH158" s="1121"/>
      <c r="AI158" s="254" t="s">
        <v>649</v>
      </c>
      <c r="AJ158" s="257">
        <v>0.75</v>
      </c>
      <c r="AK158" s="238"/>
      <c r="AL158" s="238"/>
      <c r="AM158" s="238"/>
      <c r="AN158" s="238"/>
      <c r="AO158" s="238"/>
      <c r="AP158" s="238"/>
      <c r="AQ158" s="238"/>
      <c r="AR158" s="238"/>
      <c r="AS158" s="238"/>
      <c r="AT158" s="238"/>
      <c r="AU158" s="238"/>
      <c r="AV158" s="238"/>
      <c r="AW158" s="238"/>
      <c r="AX158" s="1121"/>
      <c r="AY158" s="254" t="s">
        <v>643</v>
      </c>
      <c r="AZ158" s="255">
        <v>0.5</v>
      </c>
      <c r="BA158" s="238"/>
      <c r="BB158" s="238"/>
      <c r="BC158" s="238"/>
      <c r="BD158" s="238"/>
      <c r="BE158" s="238"/>
      <c r="BF158" s="238"/>
      <c r="BG158" s="238"/>
      <c r="BH158" s="238"/>
      <c r="BI158" s="262"/>
      <c r="BJ158" s="262"/>
      <c r="BK158" s="262"/>
      <c r="BL158" s="262"/>
      <c r="BM158" s="262"/>
      <c r="BN158" s="262"/>
      <c r="BO158" s="262"/>
      <c r="BP158" s="262"/>
      <c r="BQ158" s="262"/>
      <c r="BR158" s="262"/>
      <c r="BS158" s="262"/>
      <c r="BT158" s="262"/>
      <c r="BU158" s="262"/>
      <c r="BV158" s="262"/>
      <c r="BW158" s="262"/>
      <c r="BX158" s="262"/>
      <c r="BY158" s="262"/>
      <c r="BZ158" s="262"/>
      <c r="CA158" s="262"/>
      <c r="CB158" s="262"/>
      <c r="CC158" s="262"/>
      <c r="CD158" s="262"/>
      <c r="CE158" s="262"/>
      <c r="CF158" s="262"/>
      <c r="CG158" s="262"/>
      <c r="CH158" s="262"/>
      <c r="CI158" s="262"/>
      <c r="CJ158" s="262"/>
      <c r="CK158" s="262"/>
      <c r="CL158" s="262"/>
      <c r="CM158" s="262"/>
      <c r="CN158" s="262"/>
      <c r="CO158" s="262"/>
      <c r="CP158" s="262"/>
      <c r="CQ158" s="262"/>
      <c r="CR158" s="262"/>
      <c r="CS158" s="262"/>
      <c r="CT158" s="262"/>
      <c r="CU158" s="262"/>
      <c r="CV158" s="262"/>
      <c r="CW158" s="262"/>
      <c r="CX158" s="262"/>
      <c r="CY158" s="262"/>
      <c r="CZ158" s="262"/>
      <c r="DA158" s="262"/>
      <c r="DB158" s="262"/>
      <c r="DC158" s="262"/>
      <c r="DD158" s="262"/>
      <c r="DE158" s="262"/>
      <c r="DF158" s="262"/>
      <c r="DG158" s="262"/>
      <c r="DH158" s="262"/>
      <c r="DI158" s="262"/>
      <c r="DJ158" s="262"/>
      <c r="DK158" s="262"/>
      <c r="DL158" s="262"/>
      <c r="DM158" s="262"/>
      <c r="DN158" s="262"/>
      <c r="DO158" s="262"/>
      <c r="DP158" s="262"/>
      <c r="DQ158" s="262"/>
      <c r="DR158" s="262"/>
      <c r="DS158" s="262"/>
      <c r="DT158" s="262"/>
      <c r="DU158" s="262"/>
      <c r="DV158" s="262"/>
      <c r="DW158" s="262"/>
      <c r="DX158" s="262"/>
      <c r="DY158" s="262"/>
      <c r="DZ158" s="262"/>
      <c r="EA158" s="262"/>
      <c r="EB158" s="262"/>
    </row>
    <row r="159" spans="1:132" s="263" customFormat="1" ht="51" customHeight="1" thickBot="1">
      <c r="A159" s="238"/>
      <c r="B159" s="1121"/>
      <c r="C159" s="254" t="s">
        <v>994</v>
      </c>
      <c r="D159" s="264">
        <v>0.9</v>
      </c>
      <c r="E159" s="238"/>
      <c r="F159" s="238"/>
      <c r="G159" s="238"/>
      <c r="H159" s="238"/>
      <c r="I159" s="238"/>
      <c r="J159" s="148"/>
      <c r="K159" s="148"/>
      <c r="L159" s="238"/>
      <c r="M159" s="238"/>
      <c r="N159" s="238"/>
      <c r="O159" s="238"/>
      <c r="P159" s="238"/>
      <c r="Q159" s="238"/>
      <c r="R159" s="155"/>
      <c r="S159" s="155"/>
      <c r="T159" s="155"/>
      <c r="U159" s="238"/>
      <c r="V159" s="238"/>
      <c r="W159" s="238"/>
      <c r="X159" s="238"/>
      <c r="Y159" s="238"/>
      <c r="Z159" s="238"/>
      <c r="AA159" s="238"/>
      <c r="AB159" s="238"/>
      <c r="AC159" s="238"/>
      <c r="AD159" s="238"/>
      <c r="AE159" s="238"/>
      <c r="AF159" s="238"/>
      <c r="AG159" s="155"/>
      <c r="AH159" s="1122"/>
      <c r="AI159" s="260" t="s">
        <v>657</v>
      </c>
      <c r="AJ159" s="259">
        <v>1</v>
      </c>
      <c r="AK159" s="238"/>
      <c r="AL159" s="238"/>
      <c r="AM159" s="238"/>
      <c r="AN159" s="238"/>
      <c r="AO159" s="238"/>
      <c r="AP159" s="238"/>
      <c r="AQ159" s="238"/>
      <c r="AR159" s="238"/>
      <c r="AS159" s="238"/>
      <c r="AT159" s="238"/>
      <c r="AU159" s="238"/>
      <c r="AV159" s="238"/>
      <c r="AW159" s="238"/>
      <c r="AX159" s="1121"/>
      <c r="AY159" s="254" t="s">
        <v>995</v>
      </c>
      <c r="AZ159" s="257">
        <v>0.75</v>
      </c>
      <c r="BA159" s="238"/>
      <c r="BB159" s="238"/>
      <c r="BC159" s="238"/>
      <c r="BD159" s="238"/>
      <c r="BE159" s="238"/>
      <c r="BF159" s="238"/>
      <c r="BG159" s="238"/>
      <c r="BH159" s="238"/>
      <c r="BI159" s="262"/>
      <c r="BJ159" s="262"/>
      <c r="BK159" s="262"/>
      <c r="BL159" s="262"/>
      <c r="BM159" s="262"/>
      <c r="BN159" s="262"/>
      <c r="BO159" s="262"/>
      <c r="BP159" s="262"/>
      <c r="BQ159" s="262"/>
      <c r="BR159" s="262"/>
      <c r="BS159" s="262"/>
      <c r="BT159" s="262"/>
      <c r="BU159" s="262"/>
      <c r="BV159" s="262"/>
      <c r="BW159" s="262"/>
      <c r="BX159" s="262"/>
      <c r="BY159" s="262"/>
      <c r="BZ159" s="262"/>
      <c r="CA159" s="262"/>
      <c r="CB159" s="262"/>
      <c r="CC159" s="262"/>
      <c r="CD159" s="262"/>
      <c r="CE159" s="262"/>
      <c r="CF159" s="262"/>
      <c r="CG159" s="262"/>
      <c r="CH159" s="262"/>
      <c r="CI159" s="262"/>
      <c r="CJ159" s="262"/>
      <c r="CK159" s="262"/>
      <c r="CL159" s="262"/>
      <c r="CM159" s="262"/>
      <c r="CN159" s="262"/>
      <c r="CO159" s="262"/>
      <c r="CP159" s="262"/>
      <c r="CQ159" s="262"/>
      <c r="CR159" s="262"/>
      <c r="CS159" s="262"/>
      <c r="CT159" s="262"/>
      <c r="CU159" s="262"/>
      <c r="CV159" s="262"/>
      <c r="CW159" s="262"/>
      <c r="CX159" s="262"/>
      <c r="CY159" s="262"/>
      <c r="CZ159" s="262"/>
      <c r="DA159" s="262"/>
      <c r="DB159" s="262"/>
      <c r="DC159" s="262"/>
      <c r="DD159" s="262"/>
      <c r="DE159" s="262"/>
      <c r="DF159" s="262"/>
      <c r="DG159" s="262"/>
      <c r="DH159" s="262"/>
      <c r="DI159" s="262"/>
      <c r="DJ159" s="262"/>
      <c r="DK159" s="262"/>
      <c r="DL159" s="262"/>
      <c r="DM159" s="262"/>
      <c r="DN159" s="262"/>
      <c r="DO159" s="262"/>
      <c r="DP159" s="262"/>
      <c r="DQ159" s="262"/>
      <c r="DR159" s="262"/>
      <c r="DS159" s="262"/>
      <c r="DT159" s="262"/>
      <c r="DU159" s="262"/>
      <c r="DV159" s="262"/>
      <c r="DW159" s="262"/>
      <c r="DX159" s="262"/>
      <c r="DY159" s="262"/>
      <c r="DZ159" s="262"/>
      <c r="EA159" s="262"/>
      <c r="EB159" s="262"/>
    </row>
    <row r="160" spans="1:132" s="263" customFormat="1" ht="51" customHeight="1" thickBot="1">
      <c r="A160" s="238"/>
      <c r="B160" s="1122"/>
      <c r="C160" s="260" t="s">
        <v>996</v>
      </c>
      <c r="D160" s="259">
        <v>1</v>
      </c>
      <c r="E160" s="238"/>
      <c r="F160" s="238"/>
      <c r="G160" s="238"/>
      <c r="H160" s="238"/>
      <c r="I160" s="238"/>
      <c r="J160" s="148"/>
      <c r="K160" s="148"/>
      <c r="L160" s="238"/>
      <c r="M160" s="238"/>
      <c r="N160" s="238"/>
      <c r="O160" s="238"/>
      <c r="P160" s="238"/>
      <c r="Q160" s="238"/>
      <c r="R160" s="155"/>
      <c r="S160" s="155"/>
      <c r="T160" s="155"/>
      <c r="U160" s="238"/>
      <c r="V160" s="238"/>
      <c r="W160" s="238"/>
      <c r="X160" s="238"/>
      <c r="Y160" s="238"/>
      <c r="Z160" s="238"/>
      <c r="AA160" s="238"/>
      <c r="AB160" s="238"/>
      <c r="AC160" s="238"/>
      <c r="AD160" s="238"/>
      <c r="AE160" s="238"/>
      <c r="AF160" s="238"/>
      <c r="AG160" s="238"/>
      <c r="AH160" s="238"/>
      <c r="AI160" s="238"/>
      <c r="AJ160" s="239"/>
      <c r="AK160" s="238"/>
      <c r="AL160" s="238"/>
      <c r="AM160" s="238"/>
      <c r="AN160" s="238"/>
      <c r="AO160" s="238"/>
      <c r="AP160" s="238"/>
      <c r="AQ160" s="238"/>
      <c r="AR160" s="238"/>
      <c r="AS160" s="238"/>
      <c r="AT160" s="238"/>
      <c r="AU160" s="238"/>
      <c r="AV160" s="238"/>
      <c r="AW160" s="155"/>
      <c r="AX160" s="1122"/>
      <c r="AY160" s="261" t="s">
        <v>997</v>
      </c>
      <c r="AZ160" s="259">
        <v>1</v>
      </c>
      <c r="BA160" s="238"/>
      <c r="BB160" s="238"/>
      <c r="BC160" s="238"/>
      <c r="BD160" s="238"/>
      <c r="BE160" s="238"/>
      <c r="BF160" s="1116" t="str">
        <f>$BF$130</f>
        <v>Incidencia</v>
      </c>
      <c r="BG160" s="1116"/>
      <c r="BH160" s="1116"/>
      <c r="BI160" s="262"/>
      <c r="BJ160" s="262"/>
      <c r="BK160" s="262"/>
      <c r="BL160" s="262"/>
      <c r="BM160" s="262"/>
      <c r="BN160" s="262"/>
      <c r="BO160" s="262"/>
      <c r="BP160" s="262"/>
      <c r="BQ160" s="262"/>
      <c r="BR160" s="262"/>
      <c r="BS160" s="262"/>
      <c r="BT160" s="262"/>
      <c r="BU160" s="262"/>
      <c r="BV160" s="262"/>
      <c r="BW160" s="262"/>
      <c r="BX160" s="262"/>
      <c r="BY160" s="262"/>
      <c r="BZ160" s="262"/>
      <c r="CA160" s="262"/>
      <c r="CB160" s="262"/>
      <c r="CC160" s="262"/>
      <c r="CD160" s="262"/>
      <c r="CE160" s="262"/>
      <c r="CF160" s="262"/>
      <c r="CG160" s="262"/>
      <c r="CH160" s="262"/>
      <c r="CI160" s="262"/>
      <c r="CJ160" s="262"/>
      <c r="CK160" s="262"/>
      <c r="CL160" s="262"/>
      <c r="CM160" s="262"/>
      <c r="CN160" s="262"/>
      <c r="CO160" s="262"/>
      <c r="CP160" s="262"/>
      <c r="CQ160" s="262"/>
      <c r="CR160" s="262"/>
      <c r="CS160" s="262"/>
      <c r="CT160" s="262"/>
      <c r="CU160" s="262"/>
      <c r="CV160" s="262"/>
      <c r="CW160" s="262"/>
      <c r="CX160" s="262"/>
      <c r="CY160" s="262"/>
      <c r="CZ160" s="262"/>
      <c r="DA160" s="262"/>
      <c r="DB160" s="262"/>
      <c r="DC160" s="262"/>
      <c r="DD160" s="262"/>
      <c r="DE160" s="262"/>
      <c r="DF160" s="262"/>
      <c r="DG160" s="262"/>
      <c r="DH160" s="262"/>
      <c r="DI160" s="262"/>
      <c r="DJ160" s="262"/>
      <c r="DK160" s="262"/>
      <c r="DL160" s="262"/>
      <c r="DM160" s="262"/>
      <c r="DN160" s="262"/>
      <c r="DO160" s="262"/>
      <c r="DP160" s="262"/>
      <c r="DQ160" s="262"/>
      <c r="DR160" s="262"/>
      <c r="DS160" s="262"/>
      <c r="DT160" s="262"/>
      <c r="DU160" s="262"/>
      <c r="DV160" s="262"/>
      <c r="DW160" s="262"/>
      <c r="DX160" s="262"/>
      <c r="DY160" s="262"/>
      <c r="DZ160" s="262"/>
      <c r="EA160" s="262"/>
      <c r="EB160" s="262"/>
    </row>
    <row r="161" spans="1:132" s="263" customFormat="1" ht="51" customHeight="1">
      <c r="A161" s="238"/>
      <c r="B161" s="155"/>
      <c r="C161" s="155"/>
      <c r="D161" s="155"/>
      <c r="E161" s="238"/>
      <c r="F161" s="238"/>
      <c r="G161" s="238"/>
      <c r="H161" s="238"/>
      <c r="I161" s="238"/>
      <c r="J161" s="262"/>
      <c r="K161" s="262"/>
      <c r="L161" s="238"/>
      <c r="M161" s="238"/>
      <c r="N161" s="238"/>
      <c r="O161" s="238"/>
      <c r="P161" s="238"/>
      <c r="Q161" s="238"/>
      <c r="R161" s="155"/>
      <c r="S161" s="155"/>
      <c r="T161" s="155"/>
      <c r="U161" s="238"/>
      <c r="V161" s="238"/>
      <c r="W161" s="238"/>
      <c r="X161" s="238"/>
      <c r="Y161" s="238"/>
      <c r="Z161" s="148"/>
      <c r="AA161" s="262"/>
      <c r="AB161" s="262"/>
      <c r="AC161" s="238"/>
      <c r="AD161" s="238"/>
      <c r="AE161" s="238"/>
      <c r="AF161" s="238"/>
      <c r="AG161" s="238"/>
      <c r="AH161" s="238"/>
      <c r="AI161" s="238"/>
      <c r="AJ161" s="239"/>
      <c r="AK161" s="238"/>
      <c r="AL161" s="238"/>
      <c r="AM161" s="238"/>
      <c r="AN161" s="238"/>
      <c r="AO161" s="238"/>
      <c r="AP161" s="238"/>
      <c r="AQ161" s="238"/>
      <c r="AR161" s="238"/>
      <c r="AS161" s="238"/>
      <c r="AT161" s="238"/>
      <c r="AU161" s="238"/>
      <c r="AV161" s="238"/>
      <c r="AW161" s="238"/>
      <c r="AX161" s="238"/>
      <c r="AY161" s="238"/>
      <c r="AZ161" s="238"/>
      <c r="BA161" s="238"/>
      <c r="BB161" s="238"/>
      <c r="BC161" s="238"/>
      <c r="BD161" s="238"/>
      <c r="BE161" s="238"/>
      <c r="BF161" s="1120" t="str">
        <f>'8.0 Comunicación externa'!B60</f>
        <v>¿La organización incide en la opinión pública?</v>
      </c>
      <c r="BG161" s="249" t="s">
        <v>228</v>
      </c>
      <c r="BH161" s="246">
        <v>0</v>
      </c>
      <c r="BI161" s="262"/>
      <c r="BJ161" s="262"/>
      <c r="BK161" s="262"/>
      <c r="BL161" s="262"/>
      <c r="BM161" s="262"/>
      <c r="BN161" s="262"/>
      <c r="BO161" s="262"/>
      <c r="BP161" s="262"/>
      <c r="BQ161" s="262"/>
      <c r="BR161" s="262"/>
      <c r="BS161" s="262"/>
      <c r="BT161" s="262"/>
      <c r="BU161" s="262"/>
      <c r="BV161" s="262"/>
      <c r="BW161" s="262"/>
      <c r="BX161" s="262"/>
      <c r="BY161" s="262"/>
      <c r="BZ161" s="262"/>
      <c r="CA161" s="262"/>
      <c r="CB161" s="262"/>
      <c r="CC161" s="262"/>
      <c r="CD161" s="262"/>
      <c r="CE161" s="262"/>
      <c r="CF161" s="262"/>
      <c r="CG161" s="262"/>
      <c r="CH161" s="262"/>
      <c r="CI161" s="262"/>
      <c r="CJ161" s="262"/>
      <c r="CK161" s="262"/>
      <c r="CL161" s="262"/>
      <c r="CM161" s="262"/>
      <c r="CN161" s="262"/>
      <c r="CO161" s="262"/>
      <c r="CP161" s="262"/>
      <c r="CQ161" s="262"/>
      <c r="CR161" s="262"/>
      <c r="CS161" s="262"/>
      <c r="CT161" s="262"/>
      <c r="CU161" s="262"/>
      <c r="CV161" s="262"/>
      <c r="CW161" s="262"/>
      <c r="CX161" s="262"/>
      <c r="CY161" s="262"/>
      <c r="CZ161" s="262"/>
      <c r="DA161" s="262"/>
      <c r="DB161" s="262"/>
      <c r="DC161" s="262"/>
      <c r="DD161" s="262"/>
      <c r="DE161" s="262"/>
      <c r="DF161" s="262"/>
      <c r="DG161" s="262"/>
      <c r="DH161" s="262"/>
      <c r="DI161" s="262"/>
      <c r="DJ161" s="262"/>
      <c r="DK161" s="262"/>
      <c r="DL161" s="262"/>
      <c r="DM161" s="262"/>
      <c r="DN161" s="262"/>
      <c r="DO161" s="262"/>
      <c r="DP161" s="262"/>
      <c r="DQ161" s="262"/>
      <c r="DR161" s="262"/>
      <c r="DS161" s="262"/>
      <c r="DT161" s="262"/>
      <c r="DU161" s="262"/>
      <c r="DV161" s="262"/>
      <c r="DW161" s="262"/>
      <c r="DX161" s="262"/>
      <c r="DY161" s="262"/>
      <c r="DZ161" s="262"/>
      <c r="EA161" s="262"/>
      <c r="EB161" s="262"/>
    </row>
    <row r="162" spans="1:132" s="263" customFormat="1" ht="51" customHeight="1">
      <c r="A162" s="238"/>
      <c r="B162" s="155"/>
      <c r="C162" s="155"/>
      <c r="D162" s="155"/>
      <c r="E162" s="238"/>
      <c r="F162" s="238"/>
      <c r="G162" s="238"/>
      <c r="H162" s="238"/>
      <c r="I162" s="238"/>
      <c r="J162" s="262"/>
      <c r="K162" s="262"/>
      <c r="L162" s="238"/>
      <c r="M162" s="238"/>
      <c r="N162" s="238"/>
      <c r="O162" s="238"/>
      <c r="P162" s="238"/>
      <c r="Q162" s="238"/>
      <c r="R162" s="155"/>
      <c r="S162" s="155"/>
      <c r="T162" s="155"/>
      <c r="U162" s="238"/>
      <c r="V162" s="238"/>
      <c r="W162" s="238"/>
      <c r="X162" s="238"/>
      <c r="Y162" s="238"/>
      <c r="Z162" s="148"/>
      <c r="AA162" s="148"/>
      <c r="AB162" s="238"/>
      <c r="AC162" s="238"/>
      <c r="AD162" s="238"/>
      <c r="AE162" s="238"/>
      <c r="AF162" s="238"/>
      <c r="AG162" s="238"/>
      <c r="AH162" s="238"/>
      <c r="AI162" s="238"/>
      <c r="AJ162" s="239"/>
      <c r="AK162" s="238"/>
      <c r="AL162" s="238"/>
      <c r="AM162" s="238"/>
      <c r="AN162" s="238"/>
      <c r="AO162" s="238"/>
      <c r="AP162" s="238"/>
      <c r="AQ162" s="238"/>
      <c r="AR162" s="238"/>
      <c r="AS162" s="238"/>
      <c r="AT162" s="238"/>
      <c r="AU162" s="238"/>
      <c r="AV162" s="238"/>
      <c r="AW162" s="238"/>
      <c r="AX162" s="238"/>
      <c r="AY162" s="238"/>
      <c r="AZ162" s="238"/>
      <c r="BA162" s="238"/>
      <c r="BB162" s="238"/>
      <c r="BC162" s="238"/>
      <c r="BD162" s="238"/>
      <c r="BE162" s="238"/>
      <c r="BF162" s="1121"/>
      <c r="BG162" s="250" t="s">
        <v>998</v>
      </c>
      <c r="BH162" s="253">
        <v>0.25</v>
      </c>
      <c r="BI162" s="262"/>
      <c r="BJ162" s="262"/>
      <c r="BK162" s="262"/>
      <c r="BL162" s="262"/>
      <c r="BM162" s="262"/>
      <c r="BN162" s="262"/>
      <c r="BO162" s="262"/>
      <c r="BP162" s="262"/>
      <c r="BQ162" s="262"/>
      <c r="BR162" s="262"/>
      <c r="BS162" s="262"/>
      <c r="BT162" s="262"/>
      <c r="BU162" s="262"/>
      <c r="BV162" s="262"/>
      <c r="BW162" s="262"/>
      <c r="BX162" s="262"/>
      <c r="BY162" s="262"/>
      <c r="BZ162" s="262"/>
      <c r="CA162" s="262"/>
      <c r="CB162" s="262"/>
      <c r="CC162" s="262"/>
      <c r="CD162" s="262"/>
      <c r="CE162" s="262"/>
      <c r="CF162" s="262"/>
      <c r="CG162" s="262"/>
      <c r="CH162" s="262"/>
      <c r="CI162" s="262"/>
      <c r="CJ162" s="262"/>
      <c r="CK162" s="262"/>
      <c r="CL162" s="262"/>
      <c r="CM162" s="262"/>
      <c r="CN162" s="262"/>
      <c r="CO162" s="262"/>
      <c r="CP162" s="262"/>
      <c r="CQ162" s="262"/>
      <c r="CR162" s="262"/>
      <c r="CS162" s="262"/>
      <c r="CT162" s="262"/>
      <c r="CU162" s="262"/>
      <c r="CV162" s="262"/>
      <c r="CW162" s="262"/>
      <c r="CX162" s="262"/>
      <c r="CY162" s="262"/>
      <c r="CZ162" s="262"/>
      <c r="DA162" s="262"/>
      <c r="DB162" s="262"/>
      <c r="DC162" s="262"/>
      <c r="DD162" s="262"/>
      <c r="DE162" s="262"/>
      <c r="DF162" s="262"/>
      <c r="DG162" s="262"/>
      <c r="DH162" s="262"/>
      <c r="DI162" s="262"/>
      <c r="DJ162" s="262"/>
      <c r="DK162" s="262"/>
      <c r="DL162" s="262"/>
      <c r="DM162" s="262"/>
      <c r="DN162" s="262"/>
      <c r="DO162" s="262"/>
      <c r="DP162" s="262"/>
      <c r="DQ162" s="262"/>
      <c r="DR162" s="262"/>
      <c r="DS162" s="262"/>
      <c r="DT162" s="262"/>
      <c r="DU162" s="262"/>
      <c r="DV162" s="262"/>
      <c r="DW162" s="262"/>
      <c r="DX162" s="262"/>
      <c r="DY162" s="262"/>
      <c r="DZ162" s="262"/>
      <c r="EA162" s="262"/>
      <c r="EB162" s="262"/>
    </row>
    <row r="163" spans="1:132" s="263" customFormat="1" ht="51" customHeight="1" thickBot="1">
      <c r="A163" s="238"/>
      <c r="B163" s="155"/>
      <c r="C163" s="155"/>
      <c r="D163" s="155"/>
      <c r="E163" s="238"/>
      <c r="F163" s="238"/>
      <c r="G163" s="238"/>
      <c r="H163" s="238"/>
      <c r="I163" s="238"/>
      <c r="J163" s="262"/>
      <c r="K163" s="262"/>
      <c r="L163" s="238"/>
      <c r="M163" s="238"/>
      <c r="N163" s="238"/>
      <c r="O163" s="238"/>
      <c r="P163" s="238"/>
      <c r="Q163" s="238"/>
      <c r="R163" s="1127" t="str">
        <f>$R$145</f>
        <v>Mejora Continua</v>
      </c>
      <c r="S163" s="1127"/>
      <c r="T163" s="1127"/>
      <c r="U163" s="238"/>
      <c r="V163" s="238"/>
      <c r="W163" s="238"/>
      <c r="X163" s="238"/>
      <c r="Y163" s="238"/>
      <c r="Z163" s="148"/>
      <c r="AA163" s="148"/>
      <c r="AB163" s="262"/>
      <c r="AC163" s="238"/>
      <c r="AD163" s="238"/>
      <c r="AE163" s="238"/>
      <c r="AF163" s="238"/>
      <c r="AG163" s="238"/>
      <c r="AH163" s="238"/>
      <c r="AI163" s="238"/>
      <c r="AJ163" s="239"/>
      <c r="AK163" s="238"/>
      <c r="AL163" s="238"/>
      <c r="AM163" s="238"/>
      <c r="AN163" s="238"/>
      <c r="AO163" s="238"/>
      <c r="AP163" s="238"/>
      <c r="AQ163" s="238"/>
      <c r="AR163" s="238"/>
      <c r="AS163" s="238"/>
      <c r="AT163" s="238"/>
      <c r="AU163" s="238"/>
      <c r="AV163" s="238"/>
      <c r="AW163" s="238"/>
      <c r="AX163" s="238"/>
      <c r="AY163" s="238"/>
      <c r="AZ163" s="238"/>
      <c r="BA163" s="238"/>
      <c r="BB163" s="238"/>
      <c r="BC163" s="238"/>
      <c r="BD163" s="238"/>
      <c r="BE163" s="238"/>
      <c r="BF163" s="1121"/>
      <c r="BG163" s="250" t="s">
        <v>999</v>
      </c>
      <c r="BH163" s="255">
        <v>0.5</v>
      </c>
      <c r="BI163" s="262"/>
      <c r="BJ163" s="262"/>
      <c r="BK163" s="262"/>
      <c r="BL163" s="262"/>
      <c r="BM163" s="262"/>
      <c r="BN163" s="262"/>
      <c r="BO163" s="262"/>
      <c r="BP163" s="262"/>
      <c r="BQ163" s="262"/>
      <c r="BR163" s="262"/>
      <c r="BS163" s="262"/>
      <c r="BT163" s="262"/>
      <c r="BU163" s="262"/>
      <c r="BV163" s="262"/>
      <c r="BW163" s="262"/>
      <c r="BX163" s="262"/>
      <c r="BY163" s="262"/>
      <c r="BZ163" s="262"/>
      <c r="CA163" s="262"/>
      <c r="CB163" s="262"/>
      <c r="CC163" s="262"/>
      <c r="CD163" s="262"/>
      <c r="CE163" s="262"/>
      <c r="CF163" s="262"/>
      <c r="CG163" s="262"/>
      <c r="CH163" s="262"/>
      <c r="CI163" s="262"/>
      <c r="CJ163" s="262"/>
      <c r="CK163" s="262"/>
      <c r="CL163" s="262"/>
      <c r="CM163" s="262"/>
      <c r="CN163" s="262"/>
      <c r="CO163" s="262"/>
      <c r="CP163" s="262"/>
      <c r="CQ163" s="262"/>
      <c r="CR163" s="262"/>
      <c r="CS163" s="262"/>
      <c r="CT163" s="262"/>
      <c r="CU163" s="262"/>
      <c r="CV163" s="262"/>
      <c r="CW163" s="262"/>
      <c r="CX163" s="262"/>
      <c r="CY163" s="262"/>
      <c r="CZ163" s="262"/>
      <c r="DA163" s="262"/>
      <c r="DB163" s="262"/>
      <c r="DC163" s="262"/>
      <c r="DD163" s="262"/>
      <c r="DE163" s="262"/>
      <c r="DF163" s="262"/>
      <c r="DG163" s="262"/>
      <c r="DH163" s="262"/>
      <c r="DI163" s="262"/>
      <c r="DJ163" s="262"/>
      <c r="DK163" s="262"/>
      <c r="DL163" s="262"/>
      <c r="DM163" s="262"/>
      <c r="DN163" s="262"/>
      <c r="DO163" s="262"/>
      <c r="DP163" s="262"/>
      <c r="DQ163" s="262"/>
      <c r="DR163" s="262"/>
      <c r="DS163" s="262"/>
      <c r="DT163" s="262"/>
      <c r="DU163" s="262"/>
      <c r="DV163" s="262"/>
      <c r="DW163" s="262"/>
      <c r="DX163" s="262"/>
      <c r="DY163" s="262"/>
      <c r="DZ163" s="262"/>
      <c r="EA163" s="262"/>
      <c r="EB163" s="262"/>
    </row>
    <row r="164" spans="1:132" s="263" customFormat="1" ht="51" customHeight="1" thickBot="1">
      <c r="A164" s="238"/>
      <c r="B164" s="155"/>
      <c r="C164" s="155"/>
      <c r="D164" s="155"/>
      <c r="E164" s="238"/>
      <c r="F164" s="238"/>
      <c r="G164" s="238"/>
      <c r="H164" s="238"/>
      <c r="I164" s="238"/>
      <c r="J164" s="262"/>
      <c r="K164" s="262"/>
      <c r="L164" s="238"/>
      <c r="M164" s="238"/>
      <c r="N164" s="238"/>
      <c r="O164" s="238"/>
      <c r="P164" s="238"/>
      <c r="Q164" s="238"/>
      <c r="R164" s="1120" t="str">
        <f>'3.0 Procesos'!B60</f>
        <v>¿Se promueve el alcanzar altos estándares de eficiencia, eficacia y calidad en la atención de la población objetivo?</v>
      </c>
      <c r="S164" s="247" t="s">
        <v>383</v>
      </c>
      <c r="T164" s="246">
        <v>0</v>
      </c>
      <c r="U164" s="238"/>
      <c r="V164" s="238"/>
      <c r="W164" s="238"/>
      <c r="X164" s="238"/>
      <c r="Y164" s="238"/>
      <c r="Z164" s="238"/>
      <c r="AA164" s="238"/>
      <c r="AB164" s="238"/>
      <c r="AC164" s="238"/>
      <c r="AD164" s="238"/>
      <c r="AE164" s="238"/>
      <c r="AF164" s="238"/>
      <c r="AG164" s="238"/>
      <c r="AH164" s="1123" t="str">
        <f>'5.0 Capital Humano'!B58</f>
        <v>Capacitación</v>
      </c>
      <c r="AI164" s="1123"/>
      <c r="AJ164" s="1123"/>
      <c r="AK164" s="238"/>
      <c r="AL164" s="238"/>
      <c r="AM164" s="238"/>
      <c r="AN164" s="238"/>
      <c r="AO164" s="238"/>
      <c r="AP164" s="238"/>
      <c r="AQ164" s="238"/>
      <c r="AR164" s="238"/>
      <c r="AS164" s="238"/>
      <c r="AT164" s="238"/>
      <c r="AU164" s="238"/>
      <c r="AV164" s="238"/>
      <c r="AW164" s="238"/>
      <c r="AX164" s="238"/>
      <c r="AY164" s="238"/>
      <c r="AZ164" s="238"/>
      <c r="BA164" s="238"/>
      <c r="BB164" s="238"/>
      <c r="BC164" s="238"/>
      <c r="BD164" s="238"/>
      <c r="BE164" s="238"/>
      <c r="BF164" s="1121"/>
      <c r="BG164" s="250" t="s">
        <v>1000</v>
      </c>
      <c r="BH164" s="257">
        <v>0.75</v>
      </c>
      <c r="BI164" s="262"/>
      <c r="BJ164" s="262"/>
      <c r="BK164" s="262"/>
      <c r="BL164" s="262"/>
      <c r="BM164" s="262"/>
      <c r="BN164" s="262"/>
      <c r="BO164" s="262"/>
      <c r="BP164" s="262"/>
      <c r="BQ164" s="262"/>
      <c r="BR164" s="262"/>
      <c r="BS164" s="262"/>
      <c r="BT164" s="262"/>
      <c r="BU164" s="262"/>
      <c r="BV164" s="262"/>
      <c r="BW164" s="262"/>
      <c r="BX164" s="262"/>
      <c r="BY164" s="262"/>
      <c r="BZ164" s="262"/>
      <c r="CA164" s="262"/>
      <c r="CB164" s="262"/>
      <c r="CC164" s="262"/>
      <c r="CD164" s="262"/>
      <c r="CE164" s="262"/>
      <c r="CF164" s="262"/>
      <c r="CG164" s="262"/>
      <c r="CH164" s="262"/>
      <c r="CI164" s="262"/>
      <c r="CJ164" s="262"/>
      <c r="CK164" s="262"/>
      <c r="CL164" s="262"/>
      <c r="CM164" s="262"/>
      <c r="CN164" s="262"/>
      <c r="CO164" s="262"/>
      <c r="CP164" s="262"/>
      <c r="CQ164" s="262"/>
      <c r="CR164" s="262"/>
      <c r="CS164" s="262"/>
      <c r="CT164" s="262"/>
      <c r="CU164" s="262"/>
      <c r="CV164" s="262"/>
      <c r="CW164" s="262"/>
      <c r="CX164" s="262"/>
      <c r="CY164" s="262"/>
      <c r="CZ164" s="262"/>
      <c r="DA164" s="262"/>
      <c r="DB164" s="262"/>
      <c r="DC164" s="262"/>
      <c r="DD164" s="262"/>
      <c r="DE164" s="262"/>
      <c r="DF164" s="262"/>
      <c r="DG164" s="262"/>
      <c r="DH164" s="262"/>
      <c r="DI164" s="262"/>
      <c r="DJ164" s="262"/>
      <c r="DK164" s="262"/>
      <c r="DL164" s="262"/>
      <c r="DM164" s="262"/>
      <c r="DN164" s="262"/>
      <c r="DO164" s="262"/>
      <c r="DP164" s="262"/>
      <c r="DQ164" s="262"/>
      <c r="DR164" s="262"/>
      <c r="DS164" s="262"/>
      <c r="DT164" s="262"/>
      <c r="DU164" s="262"/>
      <c r="DV164" s="262"/>
      <c r="DW164" s="262"/>
      <c r="DX164" s="262"/>
      <c r="DY164" s="262"/>
      <c r="DZ164" s="262"/>
      <c r="EA164" s="262"/>
      <c r="EB164" s="262"/>
    </row>
    <row r="165" spans="1:132" s="263" customFormat="1" ht="51" customHeight="1" thickBot="1">
      <c r="A165" s="238"/>
      <c r="B165" s="1127" t="str">
        <f>'1.0 Planeación'!B58</f>
        <v>Liderazgo y Gobernanza</v>
      </c>
      <c r="C165" s="1127"/>
      <c r="D165" s="1127"/>
      <c r="E165" s="238"/>
      <c r="F165" s="238"/>
      <c r="G165" s="238"/>
      <c r="H165" s="238"/>
      <c r="I165" s="238"/>
      <c r="J165" s="262"/>
      <c r="K165" s="262"/>
      <c r="L165" s="238"/>
      <c r="M165" s="238"/>
      <c r="N165" s="238"/>
      <c r="O165" s="238"/>
      <c r="P165" s="238"/>
      <c r="Q165" s="238"/>
      <c r="R165" s="1121"/>
      <c r="S165" s="254" t="s">
        <v>1001</v>
      </c>
      <c r="T165" s="253">
        <v>0.25</v>
      </c>
      <c r="U165" s="238"/>
      <c r="V165" s="238"/>
      <c r="W165" s="238"/>
      <c r="X165" s="238"/>
      <c r="Y165" s="238"/>
      <c r="Z165" s="238"/>
      <c r="AA165" s="238"/>
      <c r="AB165" s="238"/>
      <c r="AC165" s="238"/>
      <c r="AD165" s="238"/>
      <c r="AE165" s="238"/>
      <c r="AF165" s="238"/>
      <c r="AG165" s="238"/>
      <c r="AH165" s="1120" t="str">
        <f>'5.0 Capital Humano'!B61</f>
        <v>¿Se cuenta con un plan de capacitación alineado a los planes estratégicos y operativos de la organización?</v>
      </c>
      <c r="AI165" s="247" t="s">
        <v>228</v>
      </c>
      <c r="AJ165" s="246">
        <v>0</v>
      </c>
      <c r="AK165" s="238"/>
      <c r="AL165" s="238"/>
      <c r="AM165" s="238"/>
      <c r="AN165" s="238"/>
      <c r="AO165" s="238"/>
      <c r="AP165" s="238"/>
      <c r="AQ165" s="238"/>
      <c r="AR165" s="238"/>
      <c r="AS165" s="238"/>
      <c r="AT165" s="238"/>
      <c r="AU165" s="238"/>
      <c r="AV165" s="238"/>
      <c r="AW165" s="238"/>
      <c r="AX165" s="1116" t="str">
        <f>$AX$154</f>
        <v>Administración de subvenciones</v>
      </c>
      <c r="AY165" s="1116"/>
      <c r="AZ165" s="1116"/>
      <c r="BA165" s="238"/>
      <c r="BB165" s="238"/>
      <c r="BC165" s="238"/>
      <c r="BD165" s="238"/>
      <c r="BE165" s="155"/>
      <c r="BF165" s="1122"/>
      <c r="BG165" s="261" t="s">
        <v>1002</v>
      </c>
      <c r="BH165" s="259">
        <v>1</v>
      </c>
      <c r="BI165" s="262"/>
      <c r="BJ165" s="262"/>
      <c r="BK165" s="262"/>
      <c r="BL165" s="262"/>
      <c r="BM165" s="262"/>
      <c r="BN165" s="262"/>
      <c r="BO165" s="262"/>
      <c r="BP165" s="262"/>
      <c r="BQ165" s="262"/>
      <c r="BR165" s="262"/>
      <c r="BS165" s="262"/>
      <c r="BT165" s="262"/>
      <c r="BU165" s="262"/>
      <c r="BV165" s="262"/>
      <c r="BW165" s="262"/>
      <c r="BX165" s="262"/>
      <c r="BY165" s="262"/>
      <c r="BZ165" s="262"/>
      <c r="CA165" s="262"/>
      <c r="CB165" s="262"/>
      <c r="CC165" s="262"/>
      <c r="CD165" s="262"/>
      <c r="CE165" s="262"/>
      <c r="CF165" s="262"/>
      <c r="CG165" s="262"/>
      <c r="CH165" s="262"/>
      <c r="CI165" s="262"/>
      <c r="CJ165" s="262"/>
      <c r="CK165" s="262"/>
      <c r="CL165" s="262"/>
      <c r="CM165" s="262"/>
      <c r="CN165" s="262"/>
      <c r="CO165" s="262"/>
      <c r="CP165" s="262"/>
      <c r="CQ165" s="262"/>
      <c r="CR165" s="262"/>
      <c r="CS165" s="262"/>
      <c r="CT165" s="262"/>
      <c r="CU165" s="262"/>
      <c r="CV165" s="262"/>
      <c r="CW165" s="262"/>
      <c r="CX165" s="262"/>
      <c r="CY165" s="262"/>
      <c r="CZ165" s="262"/>
      <c r="DA165" s="262"/>
      <c r="DB165" s="262"/>
      <c r="DC165" s="262"/>
      <c r="DD165" s="262"/>
      <c r="DE165" s="262"/>
      <c r="DF165" s="262"/>
      <c r="DG165" s="262"/>
      <c r="DH165" s="262"/>
      <c r="DI165" s="262"/>
      <c r="DJ165" s="262"/>
      <c r="DK165" s="262"/>
      <c r="DL165" s="262"/>
      <c r="DM165" s="262"/>
      <c r="DN165" s="262"/>
      <c r="DO165" s="262"/>
      <c r="DP165" s="262"/>
      <c r="DQ165" s="262"/>
      <c r="DR165" s="262"/>
      <c r="DS165" s="262"/>
      <c r="DT165" s="262"/>
      <c r="DU165" s="262"/>
      <c r="DV165" s="262"/>
      <c r="DW165" s="262"/>
      <c r="DX165" s="262"/>
      <c r="DY165" s="262"/>
      <c r="DZ165" s="262"/>
      <c r="EA165" s="262"/>
      <c r="EB165" s="262"/>
    </row>
    <row r="166" spans="1:132" s="263" customFormat="1" ht="51" customHeight="1">
      <c r="A166" s="238"/>
      <c r="B166" s="1120" t="str">
        <f>'1.0 Planeación'!B61</f>
        <v>¿Las personas que integran el Consejo o Patronato participan en el desarrollo y revisión de la misión y visión?</v>
      </c>
      <c r="C166" s="247" t="s">
        <v>228</v>
      </c>
      <c r="D166" s="246">
        <v>0</v>
      </c>
      <c r="E166" s="238"/>
      <c r="F166" s="238"/>
      <c r="G166" s="238"/>
      <c r="H166" s="238"/>
      <c r="I166" s="238"/>
      <c r="J166" s="262"/>
      <c r="K166" s="262"/>
      <c r="L166" s="238"/>
      <c r="M166" s="238"/>
      <c r="N166" s="238"/>
      <c r="O166" s="238"/>
      <c r="P166" s="238"/>
      <c r="Q166" s="238"/>
      <c r="R166" s="1121"/>
      <c r="S166" s="254" t="s">
        <v>1003</v>
      </c>
      <c r="T166" s="255">
        <v>0.5</v>
      </c>
      <c r="U166" s="238"/>
      <c r="V166" s="238"/>
      <c r="W166" s="238"/>
      <c r="X166" s="238"/>
      <c r="Y166" s="238"/>
      <c r="Z166" s="238"/>
      <c r="AA166" s="238"/>
      <c r="AB166" s="238"/>
      <c r="AC166" s="238"/>
      <c r="AD166" s="238"/>
      <c r="AE166" s="238"/>
      <c r="AF166" s="238"/>
      <c r="AG166" s="238"/>
      <c r="AH166" s="1121"/>
      <c r="AI166" s="283" t="s">
        <v>631</v>
      </c>
      <c r="AJ166" s="253">
        <v>0.25</v>
      </c>
      <c r="AK166" s="238"/>
      <c r="AL166" s="238"/>
      <c r="AM166" s="238"/>
      <c r="AN166" s="238"/>
      <c r="AO166" s="238"/>
      <c r="AP166" s="238"/>
      <c r="AQ166" s="238"/>
      <c r="AR166" s="238"/>
      <c r="AS166" s="238"/>
      <c r="AT166" s="238"/>
      <c r="AU166" s="238"/>
      <c r="AV166" s="238"/>
      <c r="AW166" s="238"/>
      <c r="AX166" s="1117" t="str">
        <f>'7.0 Gestión recursos'!B60</f>
        <v>¿Se han establecido requisitos y criterios de elegibilidad de propuestas?</v>
      </c>
      <c r="AY166" s="249" t="s">
        <v>320</v>
      </c>
      <c r="AZ166" s="282" t="s">
        <v>321</v>
      </c>
      <c r="BA166" s="238"/>
      <c r="BB166" s="238"/>
      <c r="BC166" s="238"/>
      <c r="BD166" s="238"/>
      <c r="BE166" s="238"/>
      <c r="BF166" s="238"/>
      <c r="BG166" s="238"/>
      <c r="BH166" s="238"/>
      <c r="BI166" s="262"/>
      <c r="BJ166" s="262"/>
      <c r="BK166" s="262"/>
      <c r="BL166" s="262"/>
      <c r="BM166" s="262"/>
      <c r="BN166" s="262"/>
      <c r="BO166" s="262"/>
      <c r="BP166" s="262"/>
      <c r="BQ166" s="262"/>
      <c r="BR166" s="262"/>
      <c r="BS166" s="262"/>
      <c r="BT166" s="262"/>
      <c r="BU166" s="262"/>
      <c r="BV166" s="262"/>
      <c r="BW166" s="262"/>
      <c r="BX166" s="262"/>
      <c r="BY166" s="262"/>
      <c r="BZ166" s="262"/>
      <c r="CA166" s="262"/>
      <c r="CB166" s="262"/>
      <c r="CC166" s="262"/>
      <c r="CD166" s="262"/>
      <c r="CE166" s="262"/>
      <c r="CF166" s="262"/>
      <c r="CG166" s="262"/>
      <c r="CH166" s="262"/>
      <c r="CI166" s="262"/>
      <c r="CJ166" s="262"/>
      <c r="CK166" s="262"/>
      <c r="CL166" s="262"/>
      <c r="CM166" s="262"/>
      <c r="CN166" s="262"/>
      <c r="CO166" s="262"/>
      <c r="CP166" s="262"/>
      <c r="CQ166" s="262"/>
      <c r="CR166" s="262"/>
      <c r="CS166" s="262"/>
      <c r="CT166" s="262"/>
      <c r="CU166" s="262"/>
      <c r="CV166" s="262"/>
      <c r="CW166" s="262"/>
      <c r="CX166" s="262"/>
      <c r="CY166" s="262"/>
      <c r="CZ166" s="262"/>
      <c r="DA166" s="262"/>
      <c r="DB166" s="262"/>
      <c r="DC166" s="262"/>
      <c r="DD166" s="262"/>
      <c r="DE166" s="262"/>
      <c r="DF166" s="262"/>
      <c r="DG166" s="262"/>
      <c r="DH166" s="262"/>
      <c r="DI166" s="262"/>
      <c r="DJ166" s="262"/>
      <c r="DK166" s="262"/>
      <c r="DL166" s="262"/>
      <c r="DM166" s="262"/>
      <c r="DN166" s="262"/>
      <c r="DO166" s="262"/>
      <c r="DP166" s="262"/>
      <c r="DQ166" s="262"/>
      <c r="DR166" s="262"/>
      <c r="DS166" s="262"/>
      <c r="DT166" s="262"/>
      <c r="DU166" s="262"/>
      <c r="DV166" s="262"/>
      <c r="DW166" s="262"/>
      <c r="DX166" s="262"/>
      <c r="DY166" s="262"/>
      <c r="DZ166" s="262"/>
      <c r="EA166" s="262"/>
      <c r="EB166" s="262"/>
    </row>
    <row r="167" spans="1:132" s="263" customFormat="1" ht="51" customHeight="1">
      <c r="A167" s="238"/>
      <c r="B167" s="1121"/>
      <c r="C167" s="254" t="s">
        <v>1004</v>
      </c>
      <c r="D167" s="253">
        <v>0.25</v>
      </c>
      <c r="E167" s="238"/>
      <c r="F167" s="238"/>
      <c r="G167" s="238"/>
      <c r="H167" s="238"/>
      <c r="I167" s="238"/>
      <c r="J167" s="262"/>
      <c r="K167" s="262"/>
      <c r="L167" s="238"/>
      <c r="M167" s="238"/>
      <c r="N167" s="238"/>
      <c r="O167" s="238"/>
      <c r="P167" s="238"/>
      <c r="Q167" s="155"/>
      <c r="R167" s="1121"/>
      <c r="S167" s="254" t="s">
        <v>1005</v>
      </c>
      <c r="T167" s="257">
        <v>0.75</v>
      </c>
      <c r="U167" s="238"/>
      <c r="V167" s="238"/>
      <c r="W167" s="238"/>
      <c r="X167" s="238"/>
      <c r="Y167" s="238"/>
      <c r="Z167" s="238"/>
      <c r="AA167" s="238"/>
      <c r="AB167" s="238"/>
      <c r="AC167" s="238"/>
      <c r="AD167" s="238"/>
      <c r="AE167" s="238"/>
      <c r="AF167" s="238"/>
      <c r="AG167" s="238"/>
      <c r="AH167" s="1121"/>
      <c r="AI167" s="254" t="s">
        <v>640</v>
      </c>
      <c r="AJ167" s="255">
        <v>0.5</v>
      </c>
      <c r="AK167" s="238"/>
      <c r="AL167" s="238"/>
      <c r="AM167" s="238"/>
      <c r="AN167" s="238"/>
      <c r="AO167" s="238"/>
      <c r="AP167" s="238"/>
      <c r="AQ167" s="238"/>
      <c r="AR167" s="238"/>
      <c r="AS167" s="238"/>
      <c r="AT167" s="238"/>
      <c r="AU167" s="238"/>
      <c r="AV167" s="238"/>
      <c r="AW167" s="238"/>
      <c r="AX167" s="1118"/>
      <c r="AY167" s="250" t="s">
        <v>228</v>
      </c>
      <c r="AZ167" s="280">
        <v>0</v>
      </c>
      <c r="BA167" s="238"/>
      <c r="BB167" s="238"/>
      <c r="BC167" s="238"/>
      <c r="BD167" s="238"/>
      <c r="BE167" s="238"/>
      <c r="BF167" s="238"/>
      <c r="BG167" s="238"/>
      <c r="BH167" s="238"/>
      <c r="BI167" s="262"/>
      <c r="BJ167" s="262"/>
      <c r="BK167" s="262"/>
      <c r="BL167" s="262"/>
      <c r="BM167" s="262"/>
      <c r="BN167" s="262"/>
      <c r="BO167" s="262"/>
      <c r="BP167" s="262"/>
      <c r="BQ167" s="262"/>
      <c r="BR167" s="262"/>
      <c r="BS167" s="262"/>
      <c r="BT167" s="262"/>
      <c r="BU167" s="262"/>
      <c r="BV167" s="262"/>
      <c r="BW167" s="262"/>
      <c r="BX167" s="262"/>
      <c r="BY167" s="262"/>
      <c r="BZ167" s="262"/>
      <c r="CA167" s="262"/>
      <c r="CB167" s="262"/>
      <c r="CC167" s="262"/>
      <c r="CD167" s="262"/>
      <c r="CE167" s="262"/>
      <c r="CF167" s="262"/>
      <c r="CG167" s="262"/>
      <c r="CH167" s="262"/>
      <c r="CI167" s="262"/>
      <c r="CJ167" s="262"/>
      <c r="CK167" s="262"/>
      <c r="CL167" s="262"/>
      <c r="CM167" s="262"/>
      <c r="CN167" s="262"/>
      <c r="CO167" s="262"/>
      <c r="CP167" s="262"/>
      <c r="CQ167" s="262"/>
      <c r="CR167" s="262"/>
      <c r="CS167" s="262"/>
      <c r="CT167" s="262"/>
      <c r="CU167" s="262"/>
      <c r="CV167" s="262"/>
      <c r="CW167" s="262"/>
      <c r="CX167" s="262"/>
      <c r="CY167" s="262"/>
      <c r="CZ167" s="262"/>
      <c r="DA167" s="262"/>
      <c r="DB167" s="262"/>
      <c r="DC167" s="262"/>
      <c r="DD167" s="262"/>
      <c r="DE167" s="262"/>
      <c r="DF167" s="262"/>
      <c r="DG167" s="262"/>
      <c r="DH167" s="262"/>
      <c r="DI167" s="262"/>
      <c r="DJ167" s="262"/>
      <c r="DK167" s="262"/>
      <c r="DL167" s="262"/>
      <c r="DM167" s="262"/>
      <c r="DN167" s="262"/>
      <c r="DO167" s="262"/>
      <c r="DP167" s="262"/>
      <c r="DQ167" s="262"/>
      <c r="DR167" s="262"/>
      <c r="DS167" s="262"/>
      <c r="DT167" s="262"/>
      <c r="DU167" s="262"/>
      <c r="DV167" s="262"/>
      <c r="DW167" s="262"/>
      <c r="DX167" s="262"/>
      <c r="DY167" s="262"/>
      <c r="DZ167" s="262"/>
      <c r="EA167" s="262"/>
      <c r="EB167" s="262"/>
    </row>
    <row r="168" spans="1:132" s="263" customFormat="1" ht="51" customHeight="1" thickBot="1">
      <c r="A168" s="238"/>
      <c r="B168" s="1121"/>
      <c r="C168" s="254" t="s">
        <v>1006</v>
      </c>
      <c r="D168" s="255">
        <v>0.5</v>
      </c>
      <c r="E168" s="238"/>
      <c r="F168" s="238"/>
      <c r="G168" s="238"/>
      <c r="H168" s="238"/>
      <c r="I168" s="238"/>
      <c r="J168" s="262"/>
      <c r="K168" s="262"/>
      <c r="L168" s="238"/>
      <c r="M168" s="238"/>
      <c r="N168" s="238"/>
      <c r="O168" s="238"/>
      <c r="P168" s="238"/>
      <c r="Q168" s="155"/>
      <c r="R168" s="1122"/>
      <c r="S168" s="260" t="s">
        <v>1007</v>
      </c>
      <c r="T168" s="259">
        <v>1</v>
      </c>
      <c r="U168" s="238"/>
      <c r="V168" s="238"/>
      <c r="W168" s="238"/>
      <c r="X168" s="238"/>
      <c r="Y168" s="238"/>
      <c r="Z168" s="238"/>
      <c r="AA168" s="238"/>
      <c r="AB168" s="238"/>
      <c r="AC168" s="238"/>
      <c r="AD168" s="238"/>
      <c r="AE168" s="238"/>
      <c r="AF168" s="238"/>
      <c r="AG168" s="155"/>
      <c r="AH168" s="1121"/>
      <c r="AI168" s="254" t="s">
        <v>649</v>
      </c>
      <c r="AJ168" s="257">
        <v>0.75</v>
      </c>
      <c r="AK168" s="238"/>
      <c r="AL168" s="238"/>
      <c r="AM168" s="238"/>
      <c r="AN168" s="238"/>
      <c r="AO168" s="238"/>
      <c r="AP168" s="148"/>
      <c r="AQ168" s="148"/>
      <c r="AR168" s="238"/>
      <c r="AS168" s="238"/>
      <c r="AT168" s="238"/>
      <c r="AU168" s="238"/>
      <c r="AV168" s="238"/>
      <c r="AW168" s="238"/>
      <c r="AX168" s="1118"/>
      <c r="AY168" s="250" t="s">
        <v>631</v>
      </c>
      <c r="AZ168" s="253">
        <v>0.25</v>
      </c>
      <c r="BA168" s="238"/>
      <c r="BB168" s="238"/>
      <c r="BC168" s="238"/>
      <c r="BD168" s="238"/>
      <c r="BE168" s="238"/>
      <c r="BF168" s="238"/>
      <c r="BG168" s="238"/>
      <c r="BH168" s="238"/>
      <c r="BI168" s="262"/>
      <c r="BJ168" s="262"/>
      <c r="BK168" s="262"/>
      <c r="BL168" s="262"/>
      <c r="BM168" s="262"/>
      <c r="BN168" s="262"/>
      <c r="BO168" s="262"/>
      <c r="BP168" s="262"/>
      <c r="BQ168" s="262"/>
      <c r="BR168" s="262"/>
      <c r="BS168" s="262"/>
      <c r="BT168" s="262"/>
      <c r="BU168" s="262"/>
      <c r="BV168" s="262"/>
      <c r="BW168" s="262"/>
      <c r="BX168" s="262"/>
      <c r="BY168" s="262"/>
      <c r="BZ168" s="262"/>
      <c r="CA168" s="262"/>
      <c r="CB168" s="262"/>
      <c r="CC168" s="262"/>
      <c r="CD168" s="262"/>
      <c r="CE168" s="262"/>
      <c r="CF168" s="262"/>
      <c r="CG168" s="262"/>
      <c r="CH168" s="262"/>
      <c r="CI168" s="262"/>
      <c r="CJ168" s="262"/>
      <c r="CK168" s="262"/>
      <c r="CL168" s="262"/>
      <c r="CM168" s="262"/>
      <c r="CN168" s="262"/>
      <c r="CO168" s="262"/>
      <c r="CP168" s="262"/>
      <c r="CQ168" s="262"/>
      <c r="CR168" s="262"/>
      <c r="CS168" s="262"/>
      <c r="CT168" s="262"/>
      <c r="CU168" s="262"/>
      <c r="CV168" s="262"/>
      <c r="CW168" s="262"/>
      <c r="CX168" s="262"/>
      <c r="CY168" s="262"/>
      <c r="CZ168" s="262"/>
      <c r="DA168" s="262"/>
      <c r="DB168" s="262"/>
      <c r="DC168" s="262"/>
      <c r="DD168" s="262"/>
      <c r="DE168" s="262"/>
      <c r="DF168" s="262"/>
      <c r="DG168" s="262"/>
      <c r="DH168" s="262"/>
      <c r="DI168" s="262"/>
      <c r="DJ168" s="262"/>
      <c r="DK168" s="262"/>
      <c r="DL168" s="262"/>
      <c r="DM168" s="262"/>
      <c r="DN168" s="262"/>
      <c r="DO168" s="262"/>
      <c r="DP168" s="262"/>
      <c r="DQ168" s="262"/>
      <c r="DR168" s="262"/>
      <c r="DS168" s="262"/>
      <c r="DT168" s="262"/>
      <c r="DU168" s="262"/>
      <c r="DV168" s="262"/>
      <c r="DW168" s="262"/>
      <c r="DX168" s="262"/>
      <c r="DY168" s="262"/>
      <c r="DZ168" s="262"/>
      <c r="EA168" s="262"/>
      <c r="EB168" s="262"/>
    </row>
    <row r="169" spans="1:132" s="263" customFormat="1" ht="51" customHeight="1" thickBot="1">
      <c r="A169" s="238"/>
      <c r="B169" s="1121"/>
      <c r="C169" s="254" t="s">
        <v>1008</v>
      </c>
      <c r="D169" s="257">
        <v>0.75</v>
      </c>
      <c r="E169" s="238"/>
      <c r="F169" s="238"/>
      <c r="G169" s="238"/>
      <c r="H169" s="238"/>
      <c r="I169" s="238"/>
      <c r="J169" s="262"/>
      <c r="K169" s="262"/>
      <c r="L169" s="238"/>
      <c r="M169" s="238"/>
      <c r="N169" s="238"/>
      <c r="O169" s="238"/>
      <c r="P169" s="238"/>
      <c r="Q169" s="238"/>
      <c r="R169" s="262"/>
      <c r="S169" s="262"/>
      <c r="T169" s="262"/>
      <c r="U169" s="262"/>
      <c r="V169" s="262"/>
      <c r="W169" s="262"/>
      <c r="X169" s="262"/>
      <c r="Y169" s="262"/>
      <c r="Z169" s="238"/>
      <c r="AA169" s="238"/>
      <c r="AB169" s="238"/>
      <c r="AC169" s="238"/>
      <c r="AD169" s="238"/>
      <c r="AE169" s="238"/>
      <c r="AF169" s="238"/>
      <c r="AG169" s="155"/>
      <c r="AH169" s="1122"/>
      <c r="AI169" s="260" t="s">
        <v>657</v>
      </c>
      <c r="AJ169" s="259">
        <v>1</v>
      </c>
      <c r="AK169" s="238"/>
      <c r="AL169" s="238"/>
      <c r="AM169" s="238"/>
      <c r="AN169" s="238"/>
      <c r="AO169" s="238"/>
      <c r="AP169" s="148"/>
      <c r="AQ169" s="148"/>
      <c r="AR169" s="238"/>
      <c r="AS169" s="238"/>
      <c r="AT169" s="238"/>
      <c r="AU169" s="238"/>
      <c r="AV169" s="238"/>
      <c r="AW169" s="238"/>
      <c r="AX169" s="1118"/>
      <c r="AY169" s="250" t="s">
        <v>1009</v>
      </c>
      <c r="AZ169" s="255">
        <v>0.5</v>
      </c>
      <c r="BA169" s="238"/>
      <c r="BB169" s="238"/>
      <c r="BC169" s="238"/>
      <c r="BD169" s="238"/>
      <c r="BE169" s="238"/>
      <c r="BF169" s="238"/>
      <c r="BG169" s="238"/>
      <c r="BH169" s="238"/>
      <c r="BI169" s="262"/>
      <c r="BJ169" s="262"/>
      <c r="BK169" s="262"/>
      <c r="BL169" s="262"/>
      <c r="BM169" s="262"/>
      <c r="BN169" s="262"/>
      <c r="BO169" s="262"/>
      <c r="BP169" s="262"/>
      <c r="BQ169" s="262"/>
      <c r="BR169" s="262"/>
      <c r="BS169" s="262"/>
      <c r="BT169" s="262"/>
      <c r="BU169" s="262"/>
      <c r="BV169" s="262"/>
      <c r="BW169" s="262"/>
      <c r="BX169" s="262"/>
      <c r="BY169" s="262"/>
      <c r="BZ169" s="262"/>
      <c r="CA169" s="262"/>
      <c r="CB169" s="262"/>
      <c r="CC169" s="262"/>
      <c r="CD169" s="262"/>
      <c r="CE169" s="262"/>
      <c r="CF169" s="262"/>
      <c r="CG169" s="262"/>
      <c r="CH169" s="262"/>
      <c r="CI169" s="262"/>
      <c r="CJ169" s="262"/>
      <c r="CK169" s="262"/>
      <c r="CL169" s="262"/>
      <c r="CM169" s="262"/>
      <c r="CN169" s="262"/>
      <c r="CO169" s="262"/>
      <c r="CP169" s="262"/>
      <c r="CQ169" s="262"/>
      <c r="CR169" s="262"/>
      <c r="CS169" s="262"/>
      <c r="CT169" s="262"/>
      <c r="CU169" s="262"/>
      <c r="CV169" s="262"/>
      <c r="CW169" s="262"/>
      <c r="CX169" s="262"/>
      <c r="CY169" s="262"/>
      <c r="CZ169" s="262"/>
      <c r="DA169" s="262"/>
      <c r="DB169" s="262"/>
      <c r="DC169" s="262"/>
      <c r="DD169" s="262"/>
      <c r="DE169" s="262"/>
      <c r="DF169" s="262"/>
      <c r="DG169" s="262"/>
      <c r="DH169" s="262"/>
      <c r="DI169" s="262"/>
      <c r="DJ169" s="262"/>
      <c r="DK169" s="262"/>
      <c r="DL169" s="262"/>
      <c r="DM169" s="262"/>
      <c r="DN169" s="262"/>
      <c r="DO169" s="262"/>
      <c r="DP169" s="262"/>
      <c r="DQ169" s="262"/>
      <c r="DR169" s="262"/>
      <c r="DS169" s="262"/>
      <c r="DT169" s="262"/>
      <c r="DU169" s="262"/>
      <c r="DV169" s="262"/>
      <c r="DW169" s="262"/>
      <c r="DX169" s="262"/>
      <c r="DY169" s="262"/>
      <c r="DZ169" s="262"/>
      <c r="EA169" s="262"/>
      <c r="EB169" s="262"/>
    </row>
    <row r="170" spans="1:132" s="263" customFormat="1" ht="51" customHeight="1">
      <c r="A170" s="238"/>
      <c r="B170" s="1121"/>
      <c r="C170" s="254" t="s">
        <v>1010</v>
      </c>
      <c r="D170" s="264">
        <v>0.9</v>
      </c>
      <c r="E170" s="238"/>
      <c r="F170" s="238"/>
      <c r="G170" s="238"/>
      <c r="H170" s="238"/>
      <c r="I170" s="238"/>
      <c r="J170" s="262"/>
      <c r="K170" s="262"/>
      <c r="L170" s="238"/>
      <c r="M170" s="238"/>
      <c r="N170" s="238"/>
      <c r="O170" s="238"/>
      <c r="P170" s="238"/>
      <c r="Q170" s="238"/>
      <c r="R170" s="262"/>
      <c r="S170" s="262"/>
      <c r="T170" s="262"/>
      <c r="U170" s="262"/>
      <c r="V170" s="262"/>
      <c r="W170" s="262"/>
      <c r="X170" s="262"/>
      <c r="Y170" s="262"/>
      <c r="Z170" s="238"/>
      <c r="AA170" s="238"/>
      <c r="AB170" s="238"/>
      <c r="AC170" s="238"/>
      <c r="AD170" s="238"/>
      <c r="AE170" s="238"/>
      <c r="AF170" s="238"/>
      <c r="AG170" s="238"/>
      <c r="AH170" s="238"/>
      <c r="AI170" s="238"/>
      <c r="AJ170" s="239"/>
      <c r="AK170" s="238"/>
      <c r="AL170" s="238"/>
      <c r="AM170" s="238"/>
      <c r="AN170" s="238"/>
      <c r="AO170" s="238"/>
      <c r="AP170" s="148"/>
      <c r="AQ170" s="148"/>
      <c r="AR170" s="238"/>
      <c r="AS170" s="238"/>
      <c r="AT170" s="238"/>
      <c r="AU170" s="238"/>
      <c r="AV170" s="238"/>
      <c r="AW170" s="238"/>
      <c r="AX170" s="1118"/>
      <c r="AY170" s="250" t="s">
        <v>1011</v>
      </c>
      <c r="AZ170" s="257">
        <v>0.75</v>
      </c>
      <c r="BA170" s="238"/>
      <c r="BB170" s="238"/>
      <c r="BC170" s="238"/>
      <c r="BD170" s="238"/>
      <c r="BE170" s="238"/>
      <c r="BF170" s="238"/>
      <c r="BG170" s="238"/>
      <c r="BH170" s="238"/>
      <c r="BI170" s="262"/>
      <c r="BJ170" s="262"/>
      <c r="BK170" s="262"/>
      <c r="BL170" s="262"/>
      <c r="BM170" s="262"/>
      <c r="BN170" s="262"/>
      <c r="BO170" s="262"/>
      <c r="BP170" s="262"/>
      <c r="BQ170" s="262"/>
      <c r="BR170" s="262"/>
      <c r="BS170" s="262"/>
      <c r="BT170" s="262"/>
      <c r="BU170" s="262"/>
      <c r="BV170" s="262"/>
      <c r="BW170" s="262"/>
      <c r="BX170" s="262"/>
      <c r="BY170" s="262"/>
      <c r="BZ170" s="262"/>
      <c r="CA170" s="262"/>
      <c r="CB170" s="262"/>
      <c r="CC170" s="262"/>
      <c r="CD170" s="262"/>
      <c r="CE170" s="262"/>
      <c r="CF170" s="262"/>
      <c r="CG170" s="262"/>
      <c r="CH170" s="262"/>
      <c r="CI170" s="262"/>
      <c r="CJ170" s="262"/>
      <c r="CK170" s="262"/>
      <c r="CL170" s="262"/>
      <c r="CM170" s="262"/>
      <c r="CN170" s="262"/>
      <c r="CO170" s="262"/>
      <c r="CP170" s="262"/>
      <c r="CQ170" s="262"/>
      <c r="CR170" s="262"/>
      <c r="CS170" s="262"/>
      <c r="CT170" s="262"/>
      <c r="CU170" s="262"/>
      <c r="CV170" s="262"/>
      <c r="CW170" s="262"/>
      <c r="CX170" s="262"/>
      <c r="CY170" s="262"/>
      <c r="CZ170" s="262"/>
      <c r="DA170" s="262"/>
      <c r="DB170" s="262"/>
      <c r="DC170" s="262"/>
      <c r="DD170" s="262"/>
      <c r="DE170" s="262"/>
      <c r="DF170" s="262"/>
      <c r="DG170" s="262"/>
      <c r="DH170" s="262"/>
      <c r="DI170" s="262"/>
      <c r="DJ170" s="262"/>
      <c r="DK170" s="262"/>
      <c r="DL170" s="262"/>
      <c r="DM170" s="262"/>
      <c r="DN170" s="262"/>
      <c r="DO170" s="262"/>
      <c r="DP170" s="262"/>
      <c r="DQ170" s="262"/>
      <c r="DR170" s="262"/>
      <c r="DS170" s="262"/>
      <c r="DT170" s="262"/>
      <c r="DU170" s="262"/>
      <c r="DV170" s="262"/>
      <c r="DW170" s="262"/>
      <c r="DX170" s="262"/>
      <c r="DY170" s="262"/>
      <c r="DZ170" s="262"/>
      <c r="EA170" s="262"/>
      <c r="EB170" s="262"/>
    </row>
    <row r="171" spans="1:132" s="263" customFormat="1" ht="51" customHeight="1" thickBot="1">
      <c r="A171" s="238"/>
      <c r="B171" s="1122"/>
      <c r="C171" s="260" t="s">
        <v>1012</v>
      </c>
      <c r="D171" s="259">
        <v>1</v>
      </c>
      <c r="E171" s="238"/>
      <c r="F171" s="238"/>
      <c r="G171" s="238"/>
      <c r="H171" s="238"/>
      <c r="I171" s="238"/>
      <c r="J171" s="262"/>
      <c r="K171" s="262"/>
      <c r="L171" s="238"/>
      <c r="M171" s="238"/>
      <c r="N171" s="238"/>
      <c r="O171" s="238"/>
      <c r="P171" s="238"/>
      <c r="Q171" s="238"/>
      <c r="R171" s="262"/>
      <c r="S171" s="262"/>
      <c r="T171" s="262"/>
      <c r="U171" s="262"/>
      <c r="V171" s="262"/>
      <c r="W171" s="262"/>
      <c r="X171" s="262"/>
      <c r="Y171" s="262"/>
      <c r="Z171" s="238"/>
      <c r="AA171" s="238"/>
      <c r="AB171" s="238"/>
      <c r="AC171" s="238"/>
      <c r="AD171" s="238"/>
      <c r="AE171" s="238"/>
      <c r="AF171" s="238"/>
      <c r="AG171" s="238"/>
      <c r="AH171" s="238"/>
      <c r="AI171" s="238"/>
      <c r="AJ171" s="239"/>
      <c r="AK171" s="238"/>
      <c r="AL171" s="238"/>
      <c r="AM171" s="238"/>
      <c r="AN171" s="238"/>
      <c r="AO171" s="238"/>
      <c r="AP171" s="148"/>
      <c r="AQ171" s="148"/>
      <c r="AR171" s="238"/>
      <c r="AS171" s="238"/>
      <c r="AT171" s="238"/>
      <c r="AU171" s="238"/>
      <c r="AV171" s="238"/>
      <c r="AW171" s="155"/>
      <c r="AX171" s="1119"/>
      <c r="AY171" s="261" t="s">
        <v>733</v>
      </c>
      <c r="AZ171" s="259">
        <v>1</v>
      </c>
      <c r="BA171" s="238"/>
      <c r="BB171" s="238"/>
      <c r="BC171" s="238"/>
      <c r="BD171" s="238"/>
      <c r="BE171" s="238"/>
      <c r="BF171" s="238"/>
      <c r="BG171" s="238"/>
      <c r="BH171" s="238"/>
      <c r="BI171" s="262"/>
      <c r="BJ171" s="262"/>
      <c r="BK171" s="262"/>
      <c r="BL171" s="262"/>
      <c r="BM171" s="262"/>
      <c r="BN171" s="262"/>
      <c r="BO171" s="262"/>
      <c r="BP171" s="262"/>
      <c r="BQ171" s="262"/>
      <c r="BR171" s="262"/>
      <c r="BS171" s="262"/>
      <c r="BT171" s="262"/>
      <c r="BU171" s="262"/>
      <c r="BV171" s="262"/>
      <c r="BW171" s="262"/>
      <c r="BX171" s="262"/>
      <c r="BY171" s="262"/>
      <c r="BZ171" s="262"/>
      <c r="CA171" s="262"/>
      <c r="CB171" s="262"/>
      <c r="CC171" s="262"/>
      <c r="CD171" s="262"/>
      <c r="CE171" s="262"/>
      <c r="CF171" s="262"/>
      <c r="CG171" s="262"/>
      <c r="CH171" s="262"/>
      <c r="CI171" s="262"/>
      <c r="CJ171" s="262"/>
      <c r="CK171" s="262"/>
      <c r="CL171" s="262"/>
      <c r="CM171" s="262"/>
      <c r="CN171" s="262"/>
      <c r="CO171" s="262"/>
      <c r="CP171" s="262"/>
      <c r="CQ171" s="262"/>
      <c r="CR171" s="262"/>
      <c r="CS171" s="262"/>
      <c r="CT171" s="262"/>
      <c r="CU171" s="262"/>
      <c r="CV171" s="262"/>
      <c r="CW171" s="262"/>
      <c r="CX171" s="262"/>
      <c r="CY171" s="262"/>
      <c r="CZ171" s="262"/>
      <c r="DA171" s="262"/>
      <c r="DB171" s="262"/>
      <c r="DC171" s="262"/>
      <c r="DD171" s="262"/>
      <c r="DE171" s="262"/>
      <c r="DF171" s="262"/>
      <c r="DG171" s="262"/>
      <c r="DH171" s="262"/>
      <c r="DI171" s="262"/>
      <c r="DJ171" s="262"/>
      <c r="DK171" s="262"/>
      <c r="DL171" s="262"/>
      <c r="DM171" s="262"/>
      <c r="DN171" s="262"/>
      <c r="DO171" s="262"/>
      <c r="DP171" s="262"/>
      <c r="DQ171" s="262"/>
      <c r="DR171" s="262"/>
      <c r="DS171" s="262"/>
      <c r="DT171" s="262"/>
      <c r="DU171" s="262"/>
      <c r="DV171" s="262"/>
      <c r="DW171" s="262"/>
      <c r="DX171" s="262"/>
      <c r="DY171" s="262"/>
      <c r="DZ171" s="262"/>
      <c r="EA171" s="262"/>
      <c r="EB171" s="262"/>
    </row>
    <row r="172" spans="1:132" s="263" customFormat="1" ht="51" customHeight="1">
      <c r="A172" s="238"/>
      <c r="B172" s="155"/>
      <c r="C172" s="155"/>
      <c r="D172" s="155"/>
      <c r="E172" s="238"/>
      <c r="F172" s="238"/>
      <c r="G172" s="238"/>
      <c r="H172" s="238"/>
      <c r="I172" s="238"/>
      <c r="J172" s="262"/>
      <c r="K172" s="262"/>
      <c r="L172" s="238"/>
      <c r="M172" s="238"/>
      <c r="N172" s="238"/>
      <c r="O172" s="238"/>
      <c r="P172" s="238"/>
      <c r="Q172" s="238"/>
      <c r="R172" s="262"/>
      <c r="S172" s="262"/>
      <c r="T172" s="262"/>
      <c r="U172" s="262"/>
      <c r="V172" s="262"/>
      <c r="W172" s="262"/>
      <c r="X172" s="262"/>
      <c r="Y172" s="262"/>
      <c r="Z172" s="238"/>
      <c r="AA172" s="238"/>
      <c r="AB172" s="238"/>
      <c r="AC172" s="238"/>
      <c r="AD172" s="238"/>
      <c r="AE172" s="238"/>
      <c r="AF172" s="238"/>
      <c r="AG172" s="238"/>
      <c r="AH172" s="238"/>
      <c r="AI172" s="238"/>
      <c r="AJ172" s="239"/>
      <c r="AK172" s="238"/>
      <c r="AL172" s="238"/>
      <c r="AM172" s="238"/>
      <c r="AN172" s="238"/>
      <c r="AO172" s="238"/>
      <c r="AP172" s="262"/>
      <c r="AQ172" s="262"/>
      <c r="AR172" s="238"/>
      <c r="AS172" s="238"/>
      <c r="AT172" s="238"/>
      <c r="AU172" s="238"/>
      <c r="AV172" s="238"/>
      <c r="AW172" s="238"/>
      <c r="AX172" s="238"/>
      <c r="AY172" s="238"/>
      <c r="AZ172" s="238"/>
      <c r="BA172" s="238"/>
      <c r="BB172" s="238"/>
      <c r="BC172" s="238"/>
      <c r="BD172" s="238"/>
      <c r="BE172" s="238"/>
      <c r="BF172" s="238"/>
      <c r="BG172" s="238"/>
      <c r="BH172" s="238"/>
      <c r="BI172" s="262"/>
      <c r="BJ172" s="262"/>
      <c r="BK172" s="262"/>
      <c r="BL172" s="262"/>
      <c r="BM172" s="262"/>
      <c r="BN172" s="262"/>
      <c r="BO172" s="262"/>
      <c r="BP172" s="262"/>
      <c r="BQ172" s="262"/>
      <c r="BR172" s="262"/>
      <c r="BS172" s="262"/>
      <c r="BT172" s="262"/>
      <c r="BU172" s="262"/>
      <c r="BV172" s="262"/>
      <c r="BW172" s="262"/>
      <c r="BX172" s="262"/>
      <c r="BY172" s="262"/>
      <c r="BZ172" s="262"/>
      <c r="CA172" s="262"/>
      <c r="CB172" s="262"/>
      <c r="CC172" s="262"/>
      <c r="CD172" s="262"/>
      <c r="CE172" s="262"/>
      <c r="CF172" s="262"/>
      <c r="CG172" s="262"/>
      <c r="CH172" s="262"/>
      <c r="CI172" s="262"/>
      <c r="CJ172" s="262"/>
      <c r="CK172" s="262"/>
      <c r="CL172" s="262"/>
      <c r="CM172" s="262"/>
      <c r="CN172" s="262"/>
      <c r="CO172" s="262"/>
      <c r="CP172" s="262"/>
      <c r="CQ172" s="262"/>
      <c r="CR172" s="262"/>
      <c r="CS172" s="262"/>
      <c r="CT172" s="262"/>
      <c r="CU172" s="262"/>
      <c r="CV172" s="262"/>
      <c r="CW172" s="262"/>
      <c r="CX172" s="262"/>
      <c r="CY172" s="262"/>
      <c r="CZ172" s="262"/>
      <c r="DA172" s="262"/>
      <c r="DB172" s="262"/>
      <c r="DC172" s="262"/>
      <c r="DD172" s="262"/>
      <c r="DE172" s="262"/>
      <c r="DF172" s="262"/>
      <c r="DG172" s="262"/>
      <c r="DH172" s="262"/>
      <c r="DI172" s="262"/>
      <c r="DJ172" s="262"/>
      <c r="DK172" s="262"/>
      <c r="DL172" s="262"/>
      <c r="DM172" s="262"/>
      <c r="DN172" s="262"/>
      <c r="DO172" s="262"/>
      <c r="DP172" s="262"/>
      <c r="DQ172" s="262"/>
      <c r="DR172" s="262"/>
      <c r="DS172" s="262"/>
      <c r="DT172" s="262"/>
      <c r="DU172" s="262"/>
      <c r="DV172" s="262"/>
      <c r="DW172" s="262"/>
      <c r="DX172" s="262"/>
      <c r="DY172" s="262"/>
      <c r="DZ172" s="262"/>
      <c r="EA172" s="262"/>
      <c r="EB172" s="262"/>
    </row>
    <row r="173" spans="1:132" s="263" customFormat="1" ht="51" customHeight="1">
      <c r="A173" s="238"/>
      <c r="B173" s="155"/>
      <c r="C173" s="155"/>
      <c r="D173" s="155"/>
      <c r="E173" s="238"/>
      <c r="F173" s="238"/>
      <c r="G173" s="238"/>
      <c r="H173" s="238"/>
      <c r="I173" s="238"/>
      <c r="J173" s="262"/>
      <c r="K173" s="262"/>
      <c r="L173" s="238"/>
      <c r="M173" s="238"/>
      <c r="N173" s="238"/>
      <c r="O173" s="238"/>
      <c r="P173" s="238"/>
      <c r="Q173" s="238"/>
      <c r="R173" s="262"/>
      <c r="S173" s="262"/>
      <c r="T173" s="262"/>
      <c r="U173" s="262"/>
      <c r="V173" s="262"/>
      <c r="W173" s="262"/>
      <c r="X173" s="262"/>
      <c r="Y173" s="262"/>
      <c r="Z173" s="238"/>
      <c r="AA173" s="238"/>
      <c r="AB173" s="238"/>
      <c r="AC173" s="238"/>
      <c r="AD173" s="238"/>
      <c r="AE173" s="238"/>
      <c r="AF173" s="238"/>
      <c r="AG173" s="238"/>
      <c r="AH173" s="238"/>
      <c r="AI173" s="238"/>
      <c r="AJ173" s="239"/>
      <c r="AK173" s="238"/>
      <c r="AL173" s="238"/>
      <c r="AM173" s="238"/>
      <c r="AN173" s="238"/>
      <c r="AO173" s="238"/>
      <c r="AP173" s="262"/>
      <c r="AQ173" s="262"/>
      <c r="AR173" s="238"/>
      <c r="AS173" s="238"/>
      <c r="AT173" s="238"/>
      <c r="AU173" s="238"/>
      <c r="AV173" s="238"/>
      <c r="AW173" s="238"/>
      <c r="AX173" s="238"/>
      <c r="AY173" s="238"/>
      <c r="AZ173" s="238"/>
      <c r="BA173" s="238"/>
      <c r="BB173" s="238"/>
      <c r="BC173" s="238"/>
      <c r="BD173" s="238"/>
      <c r="BE173" s="238"/>
      <c r="BF173" s="238"/>
      <c r="BG173" s="238"/>
      <c r="BH173" s="238"/>
      <c r="BI173" s="262"/>
      <c r="BJ173" s="262"/>
      <c r="BK173" s="262"/>
      <c r="BL173" s="262"/>
      <c r="BM173" s="262"/>
      <c r="BN173" s="262"/>
      <c r="BO173" s="262"/>
      <c r="BP173" s="262"/>
      <c r="BQ173" s="262"/>
      <c r="BR173" s="262"/>
      <c r="BS173" s="262"/>
      <c r="BT173" s="262"/>
      <c r="BU173" s="262"/>
      <c r="BV173" s="262"/>
      <c r="BW173" s="262"/>
      <c r="BX173" s="262"/>
      <c r="BY173" s="262"/>
      <c r="BZ173" s="262"/>
      <c r="CA173" s="262"/>
      <c r="CB173" s="262"/>
      <c r="CC173" s="262"/>
      <c r="CD173" s="262"/>
      <c r="CE173" s="262"/>
      <c r="CF173" s="262"/>
      <c r="CG173" s="262"/>
      <c r="CH173" s="262"/>
      <c r="CI173" s="262"/>
      <c r="CJ173" s="262"/>
      <c r="CK173" s="262"/>
      <c r="CL173" s="262"/>
      <c r="CM173" s="262"/>
      <c r="CN173" s="262"/>
      <c r="CO173" s="262"/>
      <c r="CP173" s="262"/>
      <c r="CQ173" s="262"/>
      <c r="CR173" s="262"/>
      <c r="CS173" s="262"/>
      <c r="CT173" s="262"/>
      <c r="CU173" s="262"/>
      <c r="CV173" s="262"/>
      <c r="CW173" s="262"/>
      <c r="CX173" s="262"/>
      <c r="CY173" s="262"/>
      <c r="CZ173" s="262"/>
      <c r="DA173" s="262"/>
      <c r="DB173" s="262"/>
      <c r="DC173" s="262"/>
      <c r="DD173" s="262"/>
      <c r="DE173" s="262"/>
      <c r="DF173" s="262"/>
      <c r="DG173" s="262"/>
      <c r="DH173" s="262"/>
      <c r="DI173" s="262"/>
      <c r="DJ173" s="262"/>
      <c r="DK173" s="262"/>
      <c r="DL173" s="262"/>
      <c r="DM173" s="262"/>
      <c r="DN173" s="262"/>
      <c r="DO173" s="262"/>
      <c r="DP173" s="262"/>
      <c r="DQ173" s="262"/>
      <c r="DR173" s="262"/>
      <c r="DS173" s="262"/>
      <c r="DT173" s="262"/>
      <c r="DU173" s="262"/>
      <c r="DV173" s="262"/>
      <c r="DW173" s="262"/>
      <c r="DX173" s="262"/>
      <c r="DY173" s="262"/>
      <c r="DZ173" s="262"/>
      <c r="EA173" s="262"/>
      <c r="EB173" s="262"/>
    </row>
    <row r="174" spans="1:132" s="263" customFormat="1" ht="51" customHeight="1" thickBot="1">
      <c r="A174" s="238"/>
      <c r="B174" s="155"/>
      <c r="C174" s="155"/>
      <c r="D174" s="155"/>
      <c r="E174" s="238"/>
      <c r="F174" s="238"/>
      <c r="G174" s="238"/>
      <c r="H174" s="238"/>
      <c r="I174" s="238"/>
      <c r="J174" s="262"/>
      <c r="K174" s="262"/>
      <c r="L174" s="238"/>
      <c r="M174" s="238"/>
      <c r="N174" s="238"/>
      <c r="O174" s="238"/>
      <c r="P174" s="238"/>
      <c r="Q174" s="238"/>
      <c r="R174" s="262"/>
      <c r="S174" s="262"/>
      <c r="T174" s="262"/>
      <c r="U174" s="262"/>
      <c r="V174" s="262"/>
      <c r="W174" s="262"/>
      <c r="X174" s="262"/>
      <c r="Y174" s="262"/>
      <c r="Z174" s="148"/>
      <c r="AA174" s="148"/>
      <c r="AB174" s="238"/>
      <c r="AC174" s="238"/>
      <c r="AD174" s="238"/>
      <c r="AE174" s="238"/>
      <c r="AF174" s="238"/>
      <c r="AG174" s="238"/>
      <c r="AH174" s="1123" t="str">
        <f>$AH$164</f>
        <v>Capacitación</v>
      </c>
      <c r="AI174" s="1123"/>
      <c r="AJ174" s="1123"/>
      <c r="AK174" s="238"/>
      <c r="AL174" s="238"/>
      <c r="AM174" s="238"/>
      <c r="AN174" s="238"/>
      <c r="AO174" s="238"/>
      <c r="AP174" s="262"/>
      <c r="AQ174" s="262"/>
      <c r="AR174" s="238"/>
      <c r="AS174" s="238"/>
      <c r="AT174" s="238"/>
      <c r="AU174" s="238"/>
      <c r="AV174" s="238"/>
      <c r="AW174" s="238"/>
      <c r="AX174" s="238"/>
      <c r="AY174" s="238"/>
      <c r="AZ174" s="238"/>
      <c r="BA174" s="238"/>
      <c r="BB174" s="238"/>
      <c r="BC174" s="238"/>
      <c r="BD174" s="238"/>
      <c r="BE174" s="238"/>
      <c r="BF174" s="238"/>
      <c r="BG174" s="238"/>
      <c r="BH174" s="238"/>
      <c r="BI174" s="262"/>
      <c r="BJ174" s="262"/>
      <c r="BK174" s="262"/>
      <c r="BL174" s="262"/>
      <c r="BM174" s="262"/>
      <c r="BN174" s="262"/>
      <c r="BO174" s="262"/>
      <c r="BP174" s="262"/>
      <c r="BQ174" s="262"/>
      <c r="BR174" s="262"/>
      <c r="BS174" s="262"/>
      <c r="BT174" s="262"/>
      <c r="BU174" s="262"/>
      <c r="BV174" s="262"/>
      <c r="BW174" s="262"/>
      <c r="BX174" s="262"/>
      <c r="BY174" s="262"/>
      <c r="BZ174" s="262"/>
      <c r="CA174" s="262"/>
      <c r="CB174" s="262"/>
      <c r="CC174" s="262"/>
      <c r="CD174" s="262"/>
      <c r="CE174" s="262"/>
      <c r="CF174" s="262"/>
      <c r="CG174" s="262"/>
      <c r="CH174" s="262"/>
      <c r="CI174" s="262"/>
      <c r="CJ174" s="262"/>
      <c r="CK174" s="262"/>
      <c r="CL174" s="262"/>
      <c r="CM174" s="262"/>
      <c r="CN174" s="262"/>
      <c r="CO174" s="262"/>
      <c r="CP174" s="262"/>
      <c r="CQ174" s="262"/>
      <c r="CR174" s="262"/>
      <c r="CS174" s="262"/>
      <c r="CT174" s="262"/>
      <c r="CU174" s="262"/>
      <c r="CV174" s="262"/>
      <c r="CW174" s="262"/>
      <c r="CX174" s="262"/>
      <c r="CY174" s="262"/>
      <c r="CZ174" s="262"/>
      <c r="DA174" s="262"/>
      <c r="DB174" s="262"/>
      <c r="DC174" s="262"/>
      <c r="DD174" s="262"/>
      <c r="DE174" s="262"/>
      <c r="DF174" s="262"/>
      <c r="DG174" s="262"/>
      <c r="DH174" s="262"/>
      <c r="DI174" s="262"/>
      <c r="DJ174" s="262"/>
      <c r="DK174" s="262"/>
      <c r="DL174" s="262"/>
      <c r="DM174" s="262"/>
      <c r="DN174" s="262"/>
      <c r="DO174" s="262"/>
      <c r="DP174" s="262"/>
      <c r="DQ174" s="262"/>
      <c r="DR174" s="262"/>
      <c r="DS174" s="262"/>
      <c r="DT174" s="262"/>
      <c r="DU174" s="262"/>
      <c r="DV174" s="262"/>
      <c r="DW174" s="262"/>
      <c r="DX174" s="262"/>
      <c r="DY174" s="262"/>
      <c r="DZ174" s="262"/>
      <c r="EA174" s="262"/>
      <c r="EB174" s="262"/>
    </row>
    <row r="175" spans="1:132" s="263" customFormat="1" ht="51" customHeight="1">
      <c r="A175" s="238"/>
      <c r="B175" s="155"/>
      <c r="C175" s="155"/>
      <c r="D175" s="155"/>
      <c r="E175" s="238"/>
      <c r="F175" s="238"/>
      <c r="G175" s="238"/>
      <c r="H175" s="238"/>
      <c r="I175" s="238"/>
      <c r="J175" s="262"/>
      <c r="K175" s="262"/>
      <c r="L175" s="238"/>
      <c r="M175" s="238"/>
      <c r="N175" s="238"/>
      <c r="O175" s="238"/>
      <c r="P175" s="238"/>
      <c r="Q175" s="238"/>
      <c r="R175" s="262"/>
      <c r="S175" s="262"/>
      <c r="T175" s="262"/>
      <c r="U175" s="262"/>
      <c r="V175" s="262"/>
      <c r="W175" s="262"/>
      <c r="X175" s="262"/>
      <c r="Y175" s="262"/>
      <c r="Z175" s="238"/>
      <c r="AA175" s="238"/>
      <c r="AB175" s="238"/>
      <c r="AC175" s="238"/>
      <c r="AD175" s="238"/>
      <c r="AE175" s="238"/>
      <c r="AF175" s="238"/>
      <c r="AG175" s="238"/>
      <c r="AH175" s="1120" t="str">
        <f>'5.0 Capital Humano'!B62</f>
        <v>¿La organización realiza un diagnóstico de los conocimientos y necesidades del personal para determinar el plan de capacitación?</v>
      </c>
      <c r="AI175" s="247" t="s">
        <v>228</v>
      </c>
      <c r="AJ175" s="246">
        <v>0</v>
      </c>
      <c r="AK175" s="238"/>
      <c r="AL175" s="238"/>
      <c r="AM175" s="238"/>
      <c r="AN175" s="238"/>
      <c r="AO175" s="238"/>
      <c r="AP175" s="262"/>
      <c r="AQ175" s="262"/>
      <c r="AR175" s="238"/>
      <c r="AS175" s="238"/>
      <c r="AT175" s="238"/>
      <c r="AU175" s="238"/>
      <c r="AV175" s="238"/>
      <c r="AW175" s="238"/>
      <c r="AX175" s="238"/>
      <c r="AY175" s="238"/>
      <c r="AZ175" s="238"/>
      <c r="BA175" s="238"/>
      <c r="BB175" s="238"/>
      <c r="BC175" s="238"/>
      <c r="BD175" s="238"/>
      <c r="BE175" s="238"/>
      <c r="BF175" s="238"/>
      <c r="BG175" s="238"/>
      <c r="BH175" s="238"/>
      <c r="BI175" s="262"/>
      <c r="BJ175" s="262"/>
      <c r="BK175" s="262"/>
      <c r="BL175" s="262"/>
      <c r="BM175" s="262"/>
      <c r="BN175" s="262"/>
      <c r="BO175" s="262"/>
      <c r="BP175" s="262"/>
      <c r="BQ175" s="262"/>
      <c r="BR175" s="262"/>
      <c r="BS175" s="262"/>
      <c r="BT175" s="262"/>
      <c r="BU175" s="262"/>
      <c r="BV175" s="262"/>
      <c r="BW175" s="262"/>
      <c r="BX175" s="262"/>
      <c r="BY175" s="262"/>
      <c r="BZ175" s="262"/>
      <c r="CA175" s="262"/>
      <c r="CB175" s="262"/>
      <c r="CC175" s="262"/>
      <c r="CD175" s="262"/>
      <c r="CE175" s="262"/>
      <c r="CF175" s="262"/>
      <c r="CG175" s="262"/>
      <c r="CH175" s="262"/>
      <c r="CI175" s="262"/>
      <c r="CJ175" s="262"/>
      <c r="CK175" s="262"/>
      <c r="CL175" s="262"/>
      <c r="CM175" s="262"/>
      <c r="CN175" s="262"/>
      <c r="CO175" s="262"/>
      <c r="CP175" s="262"/>
      <c r="CQ175" s="262"/>
      <c r="CR175" s="262"/>
      <c r="CS175" s="262"/>
      <c r="CT175" s="262"/>
      <c r="CU175" s="262"/>
      <c r="CV175" s="262"/>
      <c r="CW175" s="262"/>
      <c r="CX175" s="262"/>
      <c r="CY175" s="262"/>
      <c r="CZ175" s="262"/>
      <c r="DA175" s="262"/>
      <c r="DB175" s="262"/>
      <c r="DC175" s="262"/>
      <c r="DD175" s="262"/>
      <c r="DE175" s="262"/>
      <c r="DF175" s="262"/>
      <c r="DG175" s="262"/>
      <c r="DH175" s="262"/>
      <c r="DI175" s="262"/>
      <c r="DJ175" s="262"/>
      <c r="DK175" s="262"/>
      <c r="DL175" s="262"/>
      <c r="DM175" s="262"/>
      <c r="DN175" s="262"/>
      <c r="DO175" s="262"/>
      <c r="DP175" s="262"/>
      <c r="DQ175" s="262"/>
      <c r="DR175" s="262"/>
      <c r="DS175" s="262"/>
      <c r="DT175" s="262"/>
      <c r="DU175" s="262"/>
      <c r="DV175" s="262"/>
      <c r="DW175" s="262"/>
      <c r="DX175" s="262"/>
      <c r="DY175" s="262"/>
      <c r="DZ175" s="262"/>
      <c r="EA175" s="262"/>
      <c r="EB175" s="262"/>
    </row>
    <row r="176" spans="1:132" s="263" customFormat="1" ht="51" customHeight="1" thickBot="1">
      <c r="A176" s="238"/>
      <c r="B176" s="1127" t="str">
        <f>$B$165</f>
        <v>Liderazgo y Gobernanza</v>
      </c>
      <c r="C176" s="1127"/>
      <c r="D176" s="1127"/>
      <c r="E176" s="238"/>
      <c r="F176" s="238"/>
      <c r="G176" s="238"/>
      <c r="H176" s="238"/>
      <c r="I176" s="238"/>
      <c r="J176" s="262"/>
      <c r="K176" s="262"/>
      <c r="L176" s="238"/>
      <c r="M176" s="238"/>
      <c r="N176" s="238"/>
      <c r="O176" s="238"/>
      <c r="P176" s="238"/>
      <c r="Q176" s="238"/>
      <c r="R176" s="262"/>
      <c r="S176" s="262"/>
      <c r="T176" s="262"/>
      <c r="U176" s="262"/>
      <c r="V176" s="262"/>
      <c r="W176" s="262"/>
      <c r="X176" s="262"/>
      <c r="Y176" s="262"/>
      <c r="Z176" s="238"/>
      <c r="AA176" s="238"/>
      <c r="AB176" s="238"/>
      <c r="AC176" s="238"/>
      <c r="AD176" s="238"/>
      <c r="AE176" s="238"/>
      <c r="AF176" s="238"/>
      <c r="AG176" s="238"/>
      <c r="AH176" s="1121"/>
      <c r="AI176" s="254" t="s">
        <v>765</v>
      </c>
      <c r="AJ176" s="253">
        <v>0.25</v>
      </c>
      <c r="AK176" s="238"/>
      <c r="AL176" s="238"/>
      <c r="AM176" s="238"/>
      <c r="AN176" s="238"/>
      <c r="AO176" s="238"/>
      <c r="AP176" s="262"/>
      <c r="AQ176" s="262"/>
      <c r="AR176" s="238"/>
      <c r="AS176" s="238"/>
      <c r="AT176" s="238"/>
      <c r="AU176" s="238"/>
      <c r="AV176" s="238"/>
      <c r="AW176" s="238"/>
      <c r="AX176" s="1116" t="str">
        <f>$AX$154</f>
        <v>Administración de subvenciones</v>
      </c>
      <c r="AY176" s="1116"/>
      <c r="AZ176" s="1116"/>
      <c r="BA176" s="238"/>
      <c r="BB176" s="238"/>
      <c r="BC176" s="238"/>
      <c r="BD176" s="238"/>
      <c r="BE176" s="238"/>
      <c r="BF176" s="238"/>
      <c r="BG176" s="238"/>
      <c r="BH176" s="238"/>
      <c r="BI176" s="262"/>
      <c r="BJ176" s="262"/>
      <c r="BK176" s="262"/>
      <c r="BL176" s="262"/>
      <c r="BM176" s="262"/>
      <c r="BN176" s="262"/>
      <c r="BO176" s="262"/>
      <c r="BP176" s="262"/>
      <c r="BQ176" s="262"/>
      <c r="BR176" s="262"/>
      <c r="BS176" s="262"/>
      <c r="BT176" s="262"/>
      <c r="BU176" s="262"/>
      <c r="BV176" s="262"/>
      <c r="BW176" s="262"/>
      <c r="BX176" s="262"/>
      <c r="BY176" s="262"/>
      <c r="BZ176" s="262"/>
      <c r="CA176" s="262"/>
      <c r="CB176" s="262"/>
      <c r="CC176" s="262"/>
      <c r="CD176" s="262"/>
      <c r="CE176" s="262"/>
      <c r="CF176" s="262"/>
      <c r="CG176" s="262"/>
      <c r="CH176" s="262"/>
      <c r="CI176" s="262"/>
      <c r="CJ176" s="262"/>
      <c r="CK176" s="262"/>
      <c r="CL176" s="262"/>
      <c r="CM176" s="262"/>
      <c r="CN176" s="262"/>
      <c r="CO176" s="262"/>
      <c r="CP176" s="262"/>
      <c r="CQ176" s="262"/>
      <c r="CR176" s="262"/>
      <c r="CS176" s="262"/>
      <c r="CT176" s="262"/>
      <c r="CU176" s="262"/>
      <c r="CV176" s="262"/>
      <c r="CW176" s="262"/>
      <c r="CX176" s="262"/>
      <c r="CY176" s="262"/>
      <c r="CZ176" s="262"/>
      <c r="DA176" s="262"/>
      <c r="DB176" s="262"/>
      <c r="DC176" s="262"/>
      <c r="DD176" s="262"/>
      <c r="DE176" s="262"/>
      <c r="DF176" s="262"/>
      <c r="DG176" s="262"/>
      <c r="DH176" s="262"/>
      <c r="DI176" s="262"/>
      <c r="DJ176" s="262"/>
      <c r="DK176" s="262"/>
      <c r="DL176" s="262"/>
      <c r="DM176" s="262"/>
      <c r="DN176" s="262"/>
      <c r="DO176" s="262"/>
      <c r="DP176" s="262"/>
      <c r="DQ176" s="262"/>
      <c r="DR176" s="262"/>
      <c r="DS176" s="262"/>
      <c r="DT176" s="262"/>
      <c r="DU176" s="262"/>
      <c r="DV176" s="262"/>
      <c r="DW176" s="262"/>
      <c r="DX176" s="262"/>
      <c r="DY176" s="262"/>
      <c r="DZ176" s="262"/>
      <c r="EA176" s="262"/>
      <c r="EB176" s="262"/>
    </row>
    <row r="177" spans="1:132" s="263" customFormat="1" ht="51" customHeight="1">
      <c r="A177" s="238"/>
      <c r="B177" s="1120" t="str">
        <f>'1.0 Planeación'!B62</f>
        <v>¿En la toma de decisiones del Consejo o Patronato, se considera la igualdad de género en cuanto a la representación, voz y voto de mujeres y hombres?</v>
      </c>
      <c r="C177" s="247" t="s">
        <v>228</v>
      </c>
      <c r="D177" s="246">
        <v>0</v>
      </c>
      <c r="E177" s="238"/>
      <c r="F177" s="238"/>
      <c r="G177" s="238"/>
      <c r="H177" s="238"/>
      <c r="I177" s="238"/>
      <c r="J177" s="262"/>
      <c r="K177" s="262"/>
      <c r="L177" s="238"/>
      <c r="M177" s="238"/>
      <c r="N177" s="238"/>
      <c r="O177" s="238"/>
      <c r="P177" s="238"/>
      <c r="Q177" s="238"/>
      <c r="R177" s="262"/>
      <c r="S177" s="262"/>
      <c r="T177" s="262"/>
      <c r="U177" s="262"/>
      <c r="V177" s="262"/>
      <c r="W177" s="262"/>
      <c r="X177" s="262"/>
      <c r="Y177" s="262"/>
      <c r="Z177" s="262"/>
      <c r="AA177" s="262"/>
      <c r="AB177" s="238"/>
      <c r="AC177" s="238"/>
      <c r="AD177" s="238"/>
      <c r="AE177" s="238"/>
      <c r="AF177" s="238"/>
      <c r="AG177" s="238"/>
      <c r="AH177" s="1121"/>
      <c r="AI177" s="254" t="s">
        <v>833</v>
      </c>
      <c r="AJ177" s="255">
        <v>0.5</v>
      </c>
      <c r="AK177" s="238"/>
      <c r="AL177" s="238"/>
      <c r="AM177" s="238"/>
      <c r="AN177" s="238"/>
      <c r="AO177" s="238"/>
      <c r="AP177" s="262"/>
      <c r="AQ177" s="262"/>
      <c r="AR177" s="238"/>
      <c r="AS177" s="238"/>
      <c r="AT177" s="238"/>
      <c r="AU177" s="238"/>
      <c r="AV177" s="238"/>
      <c r="AW177" s="238"/>
      <c r="AX177" s="1120" t="str">
        <f>'7.0 Gestión recursos'!B61</f>
        <v>¿Existen materiales que brinden información a las OSC postulantes para la presentación de propuestas?</v>
      </c>
      <c r="AY177" s="249" t="s">
        <v>320</v>
      </c>
      <c r="AZ177" s="282" t="s">
        <v>321</v>
      </c>
      <c r="BA177" s="238"/>
      <c r="BB177" s="238"/>
      <c r="BC177" s="238"/>
      <c r="BD177" s="238"/>
      <c r="BE177" s="238"/>
      <c r="BF177" s="238"/>
      <c r="BG177" s="238"/>
      <c r="BH177" s="238"/>
      <c r="BI177" s="262"/>
      <c r="BJ177" s="262"/>
      <c r="BK177" s="262"/>
      <c r="BL177" s="262"/>
      <c r="BM177" s="262"/>
      <c r="BN177" s="262"/>
      <c r="BO177" s="262"/>
      <c r="BP177" s="262"/>
      <c r="BQ177" s="262"/>
      <c r="BR177" s="262"/>
      <c r="BS177" s="262"/>
      <c r="BT177" s="262"/>
      <c r="BU177" s="262"/>
      <c r="BV177" s="262"/>
      <c r="BW177" s="262"/>
      <c r="BX177" s="262"/>
      <c r="BY177" s="262"/>
      <c r="BZ177" s="262"/>
      <c r="CA177" s="262"/>
      <c r="CB177" s="262"/>
      <c r="CC177" s="262"/>
      <c r="CD177" s="262"/>
      <c r="CE177" s="262"/>
      <c r="CF177" s="262"/>
      <c r="CG177" s="262"/>
      <c r="CH177" s="262"/>
      <c r="CI177" s="262"/>
      <c r="CJ177" s="262"/>
      <c r="CK177" s="262"/>
      <c r="CL177" s="262"/>
      <c r="CM177" s="262"/>
      <c r="CN177" s="262"/>
      <c r="CO177" s="262"/>
      <c r="CP177" s="262"/>
      <c r="CQ177" s="262"/>
      <c r="CR177" s="262"/>
      <c r="CS177" s="262"/>
      <c r="CT177" s="262"/>
      <c r="CU177" s="262"/>
      <c r="CV177" s="262"/>
      <c r="CW177" s="262"/>
      <c r="CX177" s="262"/>
      <c r="CY177" s="262"/>
      <c r="CZ177" s="262"/>
      <c r="DA177" s="262"/>
      <c r="DB177" s="262"/>
      <c r="DC177" s="262"/>
      <c r="DD177" s="262"/>
      <c r="DE177" s="262"/>
      <c r="DF177" s="262"/>
      <c r="DG177" s="262"/>
      <c r="DH177" s="262"/>
      <c r="DI177" s="262"/>
      <c r="DJ177" s="262"/>
      <c r="DK177" s="262"/>
      <c r="DL177" s="262"/>
      <c r="DM177" s="262"/>
      <c r="DN177" s="262"/>
      <c r="DO177" s="262"/>
      <c r="DP177" s="262"/>
      <c r="DQ177" s="262"/>
      <c r="DR177" s="262"/>
      <c r="DS177" s="262"/>
      <c r="DT177" s="262"/>
      <c r="DU177" s="262"/>
      <c r="DV177" s="262"/>
      <c r="DW177" s="262"/>
      <c r="DX177" s="262"/>
      <c r="DY177" s="262"/>
      <c r="DZ177" s="262"/>
      <c r="EA177" s="262"/>
      <c r="EB177" s="262"/>
    </row>
    <row r="178" spans="1:132" s="263" customFormat="1" ht="51" customHeight="1">
      <c r="A178" s="238"/>
      <c r="B178" s="1121"/>
      <c r="C178" s="254" t="s">
        <v>1013</v>
      </c>
      <c r="D178" s="253">
        <v>0.25</v>
      </c>
      <c r="E178" s="238"/>
      <c r="F178" s="238"/>
      <c r="G178" s="238"/>
      <c r="H178" s="238"/>
      <c r="I178" s="238"/>
      <c r="J178" s="262"/>
      <c r="K178" s="262"/>
      <c r="L178" s="238"/>
      <c r="M178" s="238"/>
      <c r="N178" s="238"/>
      <c r="O178" s="238"/>
      <c r="P178" s="238"/>
      <c r="Q178" s="238"/>
      <c r="R178" s="262"/>
      <c r="S178" s="262"/>
      <c r="T178" s="262"/>
      <c r="U178" s="262"/>
      <c r="V178" s="262"/>
      <c r="W178" s="262"/>
      <c r="X178" s="262"/>
      <c r="Y178" s="262"/>
      <c r="Z178" s="262"/>
      <c r="AA178" s="262"/>
      <c r="AB178" s="238"/>
      <c r="AC178" s="238"/>
      <c r="AD178" s="238"/>
      <c r="AE178" s="238"/>
      <c r="AF178" s="238"/>
      <c r="AG178" s="155"/>
      <c r="AH178" s="1121"/>
      <c r="AI178" s="254" t="s">
        <v>648</v>
      </c>
      <c r="AJ178" s="257">
        <v>0.75</v>
      </c>
      <c r="AK178" s="238"/>
      <c r="AL178" s="238"/>
      <c r="AM178" s="238"/>
      <c r="AN178" s="238"/>
      <c r="AO178" s="238"/>
      <c r="AP178" s="262"/>
      <c r="AQ178" s="262"/>
      <c r="AR178" s="238"/>
      <c r="AS178" s="238"/>
      <c r="AT178" s="238"/>
      <c r="AU178" s="238"/>
      <c r="AV178" s="238"/>
      <c r="AW178" s="238"/>
      <c r="AX178" s="1121"/>
      <c r="AY178" s="254" t="s">
        <v>228</v>
      </c>
      <c r="AZ178" s="280">
        <v>0</v>
      </c>
      <c r="BA178" s="238"/>
      <c r="BB178" s="238"/>
      <c r="BC178" s="238"/>
      <c r="BD178" s="238"/>
      <c r="BE178" s="238"/>
      <c r="BF178" s="238"/>
      <c r="BG178" s="238"/>
      <c r="BH178" s="238"/>
      <c r="BI178" s="262"/>
      <c r="BJ178" s="262"/>
      <c r="BK178" s="262"/>
      <c r="BL178" s="262"/>
      <c r="BM178" s="262"/>
      <c r="BN178" s="262"/>
      <c r="BO178" s="262"/>
      <c r="BP178" s="262"/>
      <c r="BQ178" s="262"/>
      <c r="BR178" s="262"/>
      <c r="BS178" s="262"/>
      <c r="BT178" s="262"/>
      <c r="BU178" s="262"/>
      <c r="BV178" s="262"/>
      <c r="BW178" s="262"/>
      <c r="BX178" s="262"/>
      <c r="BY178" s="262"/>
      <c r="BZ178" s="262"/>
      <c r="CA178" s="262"/>
      <c r="CB178" s="262"/>
      <c r="CC178" s="262"/>
      <c r="CD178" s="262"/>
      <c r="CE178" s="262"/>
      <c r="CF178" s="262"/>
      <c r="CG178" s="262"/>
      <c r="CH178" s="262"/>
      <c r="CI178" s="262"/>
      <c r="CJ178" s="262"/>
      <c r="CK178" s="262"/>
      <c r="CL178" s="262"/>
      <c r="CM178" s="262"/>
      <c r="CN178" s="262"/>
      <c r="CO178" s="262"/>
      <c r="CP178" s="262"/>
      <c r="CQ178" s="262"/>
      <c r="CR178" s="262"/>
      <c r="CS178" s="262"/>
      <c r="CT178" s="262"/>
      <c r="CU178" s="262"/>
      <c r="CV178" s="262"/>
      <c r="CW178" s="262"/>
      <c r="CX178" s="262"/>
      <c r="CY178" s="262"/>
      <c r="CZ178" s="262"/>
      <c r="DA178" s="262"/>
      <c r="DB178" s="262"/>
      <c r="DC178" s="262"/>
      <c r="DD178" s="262"/>
      <c r="DE178" s="262"/>
      <c r="DF178" s="262"/>
      <c r="DG178" s="262"/>
      <c r="DH178" s="262"/>
      <c r="DI178" s="262"/>
      <c r="DJ178" s="262"/>
      <c r="DK178" s="262"/>
      <c r="DL178" s="262"/>
      <c r="DM178" s="262"/>
      <c r="DN178" s="262"/>
      <c r="DO178" s="262"/>
      <c r="DP178" s="262"/>
      <c r="DQ178" s="262"/>
      <c r="DR178" s="262"/>
      <c r="DS178" s="262"/>
      <c r="DT178" s="262"/>
      <c r="DU178" s="262"/>
      <c r="DV178" s="262"/>
      <c r="DW178" s="262"/>
      <c r="DX178" s="262"/>
      <c r="DY178" s="262"/>
      <c r="DZ178" s="262"/>
      <c r="EA178" s="262"/>
      <c r="EB178" s="262"/>
    </row>
    <row r="179" spans="1:132" s="263" customFormat="1" ht="51" customHeight="1" thickBot="1">
      <c r="A179" s="238"/>
      <c r="B179" s="1121"/>
      <c r="C179" s="254" t="s">
        <v>1014</v>
      </c>
      <c r="D179" s="255">
        <v>0.5</v>
      </c>
      <c r="E179" s="238"/>
      <c r="F179" s="238"/>
      <c r="G179" s="238"/>
      <c r="H179" s="238"/>
      <c r="I179" s="238"/>
      <c r="J179" s="238"/>
      <c r="K179" s="238"/>
      <c r="L179" s="238"/>
      <c r="M179" s="238"/>
      <c r="N179" s="238"/>
      <c r="O179" s="238"/>
      <c r="P179" s="238"/>
      <c r="Q179" s="238"/>
      <c r="R179" s="262"/>
      <c r="S179" s="262"/>
      <c r="T179" s="262"/>
      <c r="U179" s="262"/>
      <c r="V179" s="262"/>
      <c r="W179" s="262"/>
      <c r="X179" s="262"/>
      <c r="Y179" s="262"/>
      <c r="Z179" s="238"/>
      <c r="AA179" s="238"/>
      <c r="AB179" s="238"/>
      <c r="AC179" s="238"/>
      <c r="AD179" s="238"/>
      <c r="AE179" s="238"/>
      <c r="AF179" s="238"/>
      <c r="AG179" s="155"/>
      <c r="AH179" s="1122"/>
      <c r="AI179" s="260" t="s">
        <v>656</v>
      </c>
      <c r="AJ179" s="259">
        <v>1</v>
      </c>
      <c r="AK179" s="238"/>
      <c r="AL179" s="238"/>
      <c r="AM179" s="238"/>
      <c r="AN179" s="238"/>
      <c r="AO179" s="238"/>
      <c r="AP179" s="238"/>
      <c r="AQ179" s="238"/>
      <c r="AR179" s="238"/>
      <c r="AS179" s="238"/>
      <c r="AT179" s="238"/>
      <c r="AU179" s="238"/>
      <c r="AV179" s="238"/>
      <c r="AW179" s="238"/>
      <c r="AX179" s="1121"/>
      <c r="AY179" s="254" t="s">
        <v>631</v>
      </c>
      <c r="AZ179" s="253">
        <v>0.25</v>
      </c>
      <c r="BA179" s="238"/>
      <c r="BB179" s="238"/>
      <c r="BC179" s="238"/>
      <c r="BD179" s="238"/>
      <c r="BE179" s="238"/>
      <c r="BF179" s="238"/>
      <c r="BG179" s="238"/>
      <c r="BH179" s="238"/>
      <c r="BI179" s="262"/>
      <c r="BJ179" s="262"/>
      <c r="BK179" s="262"/>
      <c r="BL179" s="262"/>
      <c r="BM179" s="262"/>
      <c r="BN179" s="262"/>
      <c r="BO179" s="262"/>
      <c r="BP179" s="262"/>
      <c r="BQ179" s="262"/>
      <c r="BR179" s="262"/>
      <c r="BS179" s="262"/>
      <c r="BT179" s="262"/>
      <c r="BU179" s="262"/>
      <c r="BV179" s="262"/>
      <c r="BW179" s="262"/>
      <c r="BX179" s="262"/>
      <c r="BY179" s="262"/>
      <c r="BZ179" s="262"/>
      <c r="CA179" s="262"/>
      <c r="CB179" s="262"/>
      <c r="CC179" s="262"/>
      <c r="CD179" s="262"/>
      <c r="CE179" s="262"/>
      <c r="CF179" s="262"/>
      <c r="CG179" s="262"/>
      <c r="CH179" s="262"/>
      <c r="CI179" s="262"/>
      <c r="CJ179" s="262"/>
      <c r="CK179" s="262"/>
      <c r="CL179" s="262"/>
      <c r="CM179" s="262"/>
      <c r="CN179" s="262"/>
      <c r="CO179" s="262"/>
      <c r="CP179" s="262"/>
      <c r="CQ179" s="262"/>
      <c r="CR179" s="262"/>
      <c r="CS179" s="262"/>
      <c r="CT179" s="262"/>
      <c r="CU179" s="262"/>
      <c r="CV179" s="262"/>
      <c r="CW179" s="262"/>
      <c r="CX179" s="262"/>
      <c r="CY179" s="262"/>
      <c r="CZ179" s="262"/>
      <c r="DA179" s="262"/>
      <c r="DB179" s="262"/>
      <c r="DC179" s="262"/>
      <c r="DD179" s="262"/>
      <c r="DE179" s="262"/>
      <c r="DF179" s="262"/>
      <c r="DG179" s="262"/>
      <c r="DH179" s="262"/>
      <c r="DI179" s="262"/>
      <c r="DJ179" s="262"/>
      <c r="DK179" s="262"/>
      <c r="DL179" s="262"/>
      <c r="DM179" s="262"/>
      <c r="DN179" s="262"/>
      <c r="DO179" s="262"/>
      <c r="DP179" s="262"/>
      <c r="DQ179" s="262"/>
      <c r="DR179" s="262"/>
      <c r="DS179" s="262"/>
      <c r="DT179" s="262"/>
      <c r="DU179" s="262"/>
      <c r="DV179" s="262"/>
      <c r="DW179" s="262"/>
      <c r="DX179" s="262"/>
      <c r="DY179" s="262"/>
      <c r="DZ179" s="262"/>
      <c r="EA179" s="262"/>
      <c r="EB179" s="262"/>
    </row>
    <row r="180" spans="1:132" s="263" customFormat="1" ht="51" customHeight="1">
      <c r="A180" s="238"/>
      <c r="B180" s="1121"/>
      <c r="C180" s="254" t="s">
        <v>1015</v>
      </c>
      <c r="D180" s="257">
        <v>0.75</v>
      </c>
      <c r="E180" s="238"/>
      <c r="F180" s="238"/>
      <c r="G180" s="238"/>
      <c r="H180" s="238"/>
      <c r="I180" s="238"/>
      <c r="J180" s="238"/>
      <c r="K180" s="238"/>
      <c r="L180" s="238"/>
      <c r="M180" s="238"/>
      <c r="N180" s="238"/>
      <c r="O180" s="238"/>
      <c r="P180" s="238"/>
      <c r="Q180" s="238"/>
      <c r="R180" s="262"/>
      <c r="S180" s="262"/>
      <c r="T180" s="262"/>
      <c r="U180" s="262"/>
      <c r="V180" s="262"/>
      <c r="W180" s="262"/>
      <c r="X180" s="262"/>
      <c r="Y180" s="262"/>
      <c r="Z180" s="238"/>
      <c r="AA180" s="238"/>
      <c r="AB180" s="238"/>
      <c r="AC180" s="238"/>
      <c r="AD180" s="238"/>
      <c r="AE180" s="238"/>
      <c r="AF180" s="238"/>
      <c r="AG180" s="238"/>
      <c r="AH180" s="238"/>
      <c r="AI180" s="238"/>
      <c r="AJ180" s="239"/>
      <c r="AK180" s="238"/>
      <c r="AL180" s="238"/>
      <c r="AM180" s="238"/>
      <c r="AN180" s="238"/>
      <c r="AO180" s="238"/>
      <c r="AP180" s="238"/>
      <c r="AQ180" s="238"/>
      <c r="AR180" s="238"/>
      <c r="AS180" s="238"/>
      <c r="AT180" s="238"/>
      <c r="AU180" s="238"/>
      <c r="AV180" s="238"/>
      <c r="AW180" s="238"/>
      <c r="AX180" s="1121"/>
      <c r="AY180" s="250" t="s">
        <v>1016</v>
      </c>
      <c r="AZ180" s="255">
        <v>0.5</v>
      </c>
      <c r="BA180" s="238"/>
      <c r="BB180" s="238"/>
      <c r="BC180" s="238"/>
      <c r="BD180" s="238"/>
      <c r="BE180" s="238"/>
      <c r="BF180" s="238"/>
      <c r="BG180" s="238"/>
      <c r="BH180" s="238"/>
      <c r="BI180" s="262"/>
      <c r="BJ180" s="262"/>
      <c r="BK180" s="262"/>
      <c r="BL180" s="262"/>
      <c r="BM180" s="262"/>
      <c r="BN180" s="262"/>
      <c r="BO180" s="262"/>
      <c r="BP180" s="262"/>
      <c r="BQ180" s="262"/>
      <c r="BR180" s="262"/>
      <c r="BS180" s="262"/>
      <c r="BT180" s="262"/>
      <c r="BU180" s="262"/>
      <c r="BV180" s="262"/>
      <c r="BW180" s="262"/>
      <c r="BX180" s="262"/>
      <c r="BY180" s="262"/>
      <c r="BZ180" s="262"/>
      <c r="CA180" s="262"/>
      <c r="CB180" s="262"/>
      <c r="CC180" s="262"/>
      <c r="CD180" s="262"/>
      <c r="CE180" s="262"/>
      <c r="CF180" s="262"/>
      <c r="CG180" s="262"/>
      <c r="CH180" s="262"/>
      <c r="CI180" s="262"/>
      <c r="CJ180" s="262"/>
      <c r="CK180" s="262"/>
      <c r="CL180" s="262"/>
      <c r="CM180" s="262"/>
      <c r="CN180" s="262"/>
      <c r="CO180" s="262"/>
      <c r="CP180" s="262"/>
      <c r="CQ180" s="262"/>
      <c r="CR180" s="262"/>
      <c r="CS180" s="262"/>
      <c r="CT180" s="262"/>
      <c r="CU180" s="262"/>
      <c r="CV180" s="262"/>
      <c r="CW180" s="262"/>
      <c r="CX180" s="262"/>
      <c r="CY180" s="262"/>
      <c r="CZ180" s="262"/>
      <c r="DA180" s="262"/>
      <c r="DB180" s="262"/>
      <c r="DC180" s="262"/>
      <c r="DD180" s="262"/>
      <c r="DE180" s="262"/>
      <c r="DF180" s="262"/>
      <c r="DG180" s="262"/>
      <c r="DH180" s="262"/>
      <c r="DI180" s="262"/>
      <c r="DJ180" s="262"/>
      <c r="DK180" s="262"/>
      <c r="DL180" s="262"/>
      <c r="DM180" s="262"/>
      <c r="DN180" s="262"/>
      <c r="DO180" s="262"/>
      <c r="DP180" s="262"/>
      <c r="DQ180" s="262"/>
      <c r="DR180" s="262"/>
      <c r="DS180" s="262"/>
      <c r="DT180" s="262"/>
      <c r="DU180" s="262"/>
      <c r="DV180" s="262"/>
      <c r="DW180" s="262"/>
      <c r="DX180" s="262"/>
      <c r="DY180" s="262"/>
      <c r="DZ180" s="262"/>
      <c r="EA180" s="262"/>
      <c r="EB180" s="262"/>
    </row>
    <row r="181" spans="1:132" s="263" customFormat="1" ht="51" customHeight="1" thickBot="1">
      <c r="A181" s="238"/>
      <c r="B181" s="1122"/>
      <c r="C181" s="260" t="s">
        <v>1017</v>
      </c>
      <c r="D181" s="259">
        <v>1</v>
      </c>
      <c r="E181" s="238"/>
      <c r="F181" s="238"/>
      <c r="G181" s="238"/>
      <c r="H181" s="238"/>
      <c r="I181" s="238"/>
      <c r="J181" s="238"/>
      <c r="K181" s="238"/>
      <c r="L181" s="238"/>
      <c r="M181" s="238"/>
      <c r="N181" s="238"/>
      <c r="O181" s="238"/>
      <c r="P181" s="238"/>
      <c r="Q181" s="238"/>
      <c r="R181" s="262"/>
      <c r="S181" s="262"/>
      <c r="T181" s="262"/>
      <c r="U181" s="262"/>
      <c r="V181" s="262"/>
      <c r="W181" s="262"/>
      <c r="X181" s="262"/>
      <c r="Y181" s="262"/>
      <c r="Z181" s="238"/>
      <c r="AA181" s="238"/>
      <c r="AB181" s="238"/>
      <c r="AC181" s="238"/>
      <c r="AD181" s="238"/>
      <c r="AE181" s="238"/>
      <c r="AF181" s="238"/>
      <c r="AG181" s="238"/>
      <c r="AH181" s="238"/>
      <c r="AI181" s="238"/>
      <c r="AJ181" s="239"/>
      <c r="AK181" s="238"/>
      <c r="AL181" s="238"/>
      <c r="AM181" s="238"/>
      <c r="AN181" s="238"/>
      <c r="AO181" s="238"/>
      <c r="AP181" s="238"/>
      <c r="AQ181" s="238"/>
      <c r="AR181" s="238"/>
      <c r="AS181" s="238"/>
      <c r="AT181" s="238"/>
      <c r="AU181" s="238"/>
      <c r="AV181" s="238"/>
      <c r="AW181" s="238"/>
      <c r="AX181" s="1121"/>
      <c r="AY181" s="250" t="s">
        <v>1018</v>
      </c>
      <c r="AZ181" s="257">
        <v>0.75</v>
      </c>
      <c r="BA181" s="238"/>
      <c r="BB181" s="238"/>
      <c r="BC181" s="238"/>
      <c r="BD181" s="238"/>
      <c r="BE181" s="238"/>
      <c r="BF181" s="238"/>
      <c r="BG181" s="238"/>
      <c r="BH181" s="238"/>
      <c r="BI181" s="262"/>
      <c r="BJ181" s="262"/>
      <c r="BK181" s="262"/>
      <c r="BL181" s="262"/>
      <c r="BM181" s="262"/>
      <c r="BN181" s="262"/>
      <c r="BO181" s="262"/>
      <c r="BP181" s="262"/>
      <c r="BQ181" s="262"/>
      <c r="BR181" s="262"/>
      <c r="BS181" s="262"/>
      <c r="BT181" s="262"/>
      <c r="BU181" s="262"/>
      <c r="BV181" s="262"/>
      <c r="BW181" s="262"/>
      <c r="BX181" s="262"/>
      <c r="BY181" s="262"/>
      <c r="BZ181" s="262"/>
      <c r="CA181" s="262"/>
      <c r="CB181" s="262"/>
      <c r="CC181" s="262"/>
      <c r="CD181" s="262"/>
      <c r="CE181" s="262"/>
      <c r="CF181" s="262"/>
      <c r="CG181" s="262"/>
      <c r="CH181" s="262"/>
      <c r="CI181" s="262"/>
      <c r="CJ181" s="262"/>
      <c r="CK181" s="262"/>
      <c r="CL181" s="262"/>
      <c r="CM181" s="262"/>
      <c r="CN181" s="262"/>
      <c r="CO181" s="262"/>
      <c r="CP181" s="262"/>
      <c r="CQ181" s="262"/>
      <c r="CR181" s="262"/>
      <c r="CS181" s="262"/>
      <c r="CT181" s="262"/>
      <c r="CU181" s="262"/>
      <c r="CV181" s="262"/>
      <c r="CW181" s="262"/>
      <c r="CX181" s="262"/>
      <c r="CY181" s="262"/>
      <c r="CZ181" s="262"/>
      <c r="DA181" s="262"/>
      <c r="DB181" s="262"/>
      <c r="DC181" s="262"/>
      <c r="DD181" s="262"/>
      <c r="DE181" s="262"/>
      <c r="DF181" s="262"/>
      <c r="DG181" s="262"/>
      <c r="DH181" s="262"/>
      <c r="DI181" s="262"/>
      <c r="DJ181" s="262"/>
      <c r="DK181" s="262"/>
      <c r="DL181" s="262"/>
      <c r="DM181" s="262"/>
      <c r="DN181" s="262"/>
      <c r="DO181" s="262"/>
      <c r="DP181" s="262"/>
      <c r="DQ181" s="262"/>
      <c r="DR181" s="262"/>
      <c r="DS181" s="262"/>
      <c r="DT181" s="262"/>
      <c r="DU181" s="262"/>
      <c r="DV181" s="262"/>
      <c r="DW181" s="262"/>
      <c r="DX181" s="262"/>
      <c r="DY181" s="262"/>
      <c r="DZ181" s="262"/>
      <c r="EA181" s="262"/>
      <c r="EB181" s="262"/>
    </row>
    <row r="182" spans="1:132" s="263" customFormat="1" ht="51" customHeight="1" thickBot="1">
      <c r="A182" s="238"/>
      <c r="B182" s="155"/>
      <c r="C182" s="155"/>
      <c r="D182" s="155"/>
      <c r="E182" s="238"/>
      <c r="F182" s="238"/>
      <c r="G182" s="238"/>
      <c r="H182" s="238"/>
      <c r="I182" s="238"/>
      <c r="J182" s="238"/>
      <c r="K182" s="238"/>
      <c r="L182" s="238"/>
      <c r="M182" s="238"/>
      <c r="N182" s="238"/>
      <c r="O182" s="238"/>
      <c r="P182" s="238"/>
      <c r="Q182" s="238"/>
      <c r="R182" s="262"/>
      <c r="S182" s="262"/>
      <c r="T182" s="262"/>
      <c r="U182" s="262"/>
      <c r="V182" s="262"/>
      <c r="W182" s="262"/>
      <c r="X182" s="262"/>
      <c r="Y182" s="262"/>
      <c r="Z182" s="238"/>
      <c r="AA182" s="238"/>
      <c r="AB182" s="238"/>
      <c r="AC182" s="238"/>
      <c r="AD182" s="238"/>
      <c r="AE182" s="238"/>
      <c r="AF182" s="238"/>
      <c r="AG182" s="238"/>
      <c r="AH182" s="238"/>
      <c r="AI182" s="238"/>
      <c r="AJ182" s="239"/>
      <c r="AK182" s="238"/>
      <c r="AL182" s="238"/>
      <c r="AM182" s="238"/>
      <c r="AN182" s="238"/>
      <c r="AO182" s="238"/>
      <c r="AP182" s="238"/>
      <c r="AQ182" s="238"/>
      <c r="AR182" s="238"/>
      <c r="AS182" s="238"/>
      <c r="AT182" s="238"/>
      <c r="AU182" s="238"/>
      <c r="AV182" s="238"/>
      <c r="AW182" s="155"/>
      <c r="AX182" s="1122"/>
      <c r="AY182" s="261" t="s">
        <v>1019</v>
      </c>
      <c r="AZ182" s="259">
        <v>1</v>
      </c>
      <c r="BA182" s="238"/>
      <c r="BB182" s="238"/>
      <c r="BC182" s="238"/>
      <c r="BD182" s="238"/>
      <c r="BE182" s="238"/>
      <c r="BF182" s="238"/>
      <c r="BG182" s="238"/>
      <c r="BH182" s="238"/>
      <c r="BI182" s="262"/>
      <c r="BJ182" s="262"/>
      <c r="BK182" s="262"/>
      <c r="BL182" s="262"/>
      <c r="BM182" s="262"/>
      <c r="BN182" s="262"/>
      <c r="BO182" s="262"/>
      <c r="BP182" s="262"/>
      <c r="BQ182" s="262"/>
      <c r="BR182" s="262"/>
      <c r="BS182" s="262"/>
      <c r="BT182" s="262"/>
      <c r="BU182" s="262"/>
      <c r="BV182" s="262"/>
      <c r="BW182" s="262"/>
      <c r="BX182" s="262"/>
      <c r="BY182" s="262"/>
      <c r="BZ182" s="262"/>
      <c r="CA182" s="262"/>
      <c r="CB182" s="262"/>
      <c r="CC182" s="262"/>
      <c r="CD182" s="262"/>
      <c r="CE182" s="262"/>
      <c r="CF182" s="262"/>
      <c r="CG182" s="262"/>
      <c r="CH182" s="262"/>
      <c r="CI182" s="262"/>
      <c r="CJ182" s="262"/>
      <c r="CK182" s="262"/>
      <c r="CL182" s="262"/>
      <c r="CM182" s="262"/>
      <c r="CN182" s="262"/>
      <c r="CO182" s="262"/>
      <c r="CP182" s="262"/>
      <c r="CQ182" s="262"/>
      <c r="CR182" s="262"/>
      <c r="CS182" s="262"/>
      <c r="CT182" s="262"/>
      <c r="CU182" s="262"/>
      <c r="CV182" s="262"/>
      <c r="CW182" s="262"/>
      <c r="CX182" s="262"/>
      <c r="CY182" s="262"/>
      <c r="CZ182" s="262"/>
      <c r="DA182" s="262"/>
      <c r="DB182" s="262"/>
      <c r="DC182" s="262"/>
      <c r="DD182" s="262"/>
      <c r="DE182" s="262"/>
      <c r="DF182" s="262"/>
      <c r="DG182" s="262"/>
      <c r="DH182" s="262"/>
      <c r="DI182" s="262"/>
      <c r="DJ182" s="262"/>
      <c r="DK182" s="262"/>
      <c r="DL182" s="262"/>
      <c r="DM182" s="262"/>
      <c r="DN182" s="262"/>
      <c r="DO182" s="262"/>
      <c r="DP182" s="262"/>
      <c r="DQ182" s="262"/>
      <c r="DR182" s="262"/>
      <c r="DS182" s="262"/>
      <c r="DT182" s="262"/>
      <c r="DU182" s="262"/>
      <c r="DV182" s="262"/>
      <c r="DW182" s="262"/>
      <c r="DX182" s="262"/>
      <c r="DY182" s="262"/>
      <c r="DZ182" s="262"/>
      <c r="EA182" s="262"/>
      <c r="EB182" s="262"/>
    </row>
    <row r="183" spans="1:132" s="263" customFormat="1" ht="51" customHeight="1">
      <c r="A183" s="238"/>
      <c r="B183" s="155"/>
      <c r="C183" s="155"/>
      <c r="D183" s="155"/>
      <c r="E183" s="238"/>
      <c r="F183" s="238"/>
      <c r="G183" s="238"/>
      <c r="H183" s="238"/>
      <c r="I183" s="238"/>
      <c r="J183" s="238"/>
      <c r="K183" s="238"/>
      <c r="L183" s="238"/>
      <c r="M183" s="238"/>
      <c r="N183" s="238"/>
      <c r="O183" s="238"/>
      <c r="P183" s="238"/>
      <c r="Q183" s="238"/>
      <c r="R183" s="148"/>
      <c r="S183" s="148"/>
      <c r="T183" s="262"/>
      <c r="U183" s="262"/>
      <c r="V183" s="262"/>
      <c r="W183" s="262"/>
      <c r="X183" s="262"/>
      <c r="Y183" s="262"/>
      <c r="Z183" s="238"/>
      <c r="AA183" s="238"/>
      <c r="AB183" s="238"/>
      <c r="AC183" s="238"/>
      <c r="AD183" s="238"/>
      <c r="AE183" s="238"/>
      <c r="AF183" s="238"/>
      <c r="AG183" s="238"/>
      <c r="AH183" s="238"/>
      <c r="AI183" s="238"/>
      <c r="AJ183" s="239"/>
      <c r="AK183" s="238"/>
      <c r="AL183" s="238"/>
      <c r="AM183" s="238"/>
      <c r="AN183" s="238"/>
      <c r="AO183" s="238"/>
      <c r="AP183" s="238"/>
      <c r="AQ183" s="238"/>
      <c r="AR183" s="238"/>
      <c r="AS183" s="238"/>
      <c r="AT183" s="238"/>
      <c r="AU183" s="238"/>
      <c r="AV183" s="238"/>
      <c r="AW183" s="238"/>
      <c r="AX183" s="238"/>
      <c r="AY183" s="238"/>
      <c r="AZ183" s="238"/>
      <c r="BA183" s="238"/>
      <c r="BB183" s="238"/>
      <c r="BC183" s="238"/>
      <c r="BD183" s="238"/>
      <c r="BE183" s="238"/>
      <c r="BF183" s="238"/>
      <c r="BG183" s="238"/>
      <c r="BH183" s="238"/>
      <c r="BI183" s="262"/>
      <c r="BJ183" s="262"/>
      <c r="BK183" s="262"/>
      <c r="BL183" s="262"/>
      <c r="BM183" s="262"/>
      <c r="BN183" s="262"/>
      <c r="BO183" s="262"/>
      <c r="BP183" s="262"/>
      <c r="BQ183" s="262"/>
      <c r="BR183" s="262"/>
      <c r="BS183" s="262"/>
      <c r="BT183" s="262"/>
      <c r="BU183" s="262"/>
      <c r="BV183" s="262"/>
      <c r="BW183" s="262"/>
      <c r="BX183" s="262"/>
      <c r="BY183" s="262"/>
      <c r="BZ183" s="262"/>
      <c r="CA183" s="262"/>
      <c r="CB183" s="262"/>
      <c r="CC183" s="262"/>
      <c r="CD183" s="262"/>
      <c r="CE183" s="262"/>
      <c r="CF183" s="262"/>
      <c r="CG183" s="262"/>
      <c r="CH183" s="262"/>
      <c r="CI183" s="262"/>
      <c r="CJ183" s="262"/>
      <c r="CK183" s="262"/>
      <c r="CL183" s="262"/>
      <c r="CM183" s="262"/>
      <c r="CN183" s="262"/>
      <c r="CO183" s="262"/>
      <c r="CP183" s="262"/>
      <c r="CQ183" s="262"/>
      <c r="CR183" s="262"/>
      <c r="CS183" s="262"/>
      <c r="CT183" s="262"/>
      <c r="CU183" s="262"/>
      <c r="CV183" s="262"/>
      <c r="CW183" s="262"/>
      <c r="CX183" s="262"/>
      <c r="CY183" s="262"/>
      <c r="CZ183" s="262"/>
      <c r="DA183" s="262"/>
      <c r="DB183" s="262"/>
      <c r="DC183" s="262"/>
      <c r="DD183" s="262"/>
      <c r="DE183" s="262"/>
      <c r="DF183" s="262"/>
      <c r="DG183" s="262"/>
      <c r="DH183" s="262"/>
      <c r="DI183" s="262"/>
      <c r="DJ183" s="262"/>
      <c r="DK183" s="262"/>
      <c r="DL183" s="262"/>
      <c r="DM183" s="262"/>
      <c r="DN183" s="262"/>
      <c r="DO183" s="262"/>
      <c r="DP183" s="262"/>
      <c r="DQ183" s="262"/>
      <c r="DR183" s="262"/>
      <c r="DS183" s="262"/>
      <c r="DT183" s="262"/>
      <c r="DU183" s="262"/>
      <c r="DV183" s="262"/>
      <c r="DW183" s="262"/>
      <c r="DX183" s="262"/>
      <c r="DY183" s="262"/>
      <c r="DZ183" s="262"/>
      <c r="EA183" s="262"/>
      <c r="EB183" s="262"/>
    </row>
    <row r="184" spans="1:132" s="263" customFormat="1" ht="51" customHeight="1" thickBot="1">
      <c r="A184" s="238"/>
      <c r="B184" s="155"/>
      <c r="C184" s="155"/>
      <c r="D184" s="155"/>
      <c r="E184" s="238"/>
      <c r="F184" s="238"/>
      <c r="G184" s="238"/>
      <c r="H184" s="238"/>
      <c r="I184" s="238"/>
      <c r="J184" s="238"/>
      <c r="K184" s="238"/>
      <c r="L184" s="238"/>
      <c r="M184" s="238"/>
      <c r="N184" s="238"/>
      <c r="O184" s="238"/>
      <c r="P184" s="238"/>
      <c r="Q184" s="238"/>
      <c r="R184" s="262"/>
      <c r="S184" s="262"/>
      <c r="T184" s="262"/>
      <c r="U184" s="262"/>
      <c r="V184" s="262"/>
      <c r="W184" s="262"/>
      <c r="X184" s="262"/>
      <c r="Y184" s="262"/>
      <c r="Z184" s="238"/>
      <c r="AA184" s="238"/>
      <c r="AB184" s="238"/>
      <c r="AC184" s="238"/>
      <c r="AD184" s="238"/>
      <c r="AE184" s="238"/>
      <c r="AF184" s="238"/>
      <c r="AG184" s="238"/>
      <c r="AH184" s="1123" t="str">
        <f>$AH$164</f>
        <v>Capacitación</v>
      </c>
      <c r="AI184" s="1123"/>
      <c r="AJ184" s="1123"/>
      <c r="AK184" s="238"/>
      <c r="AL184" s="238"/>
      <c r="AM184" s="238"/>
      <c r="AN184" s="238"/>
      <c r="AO184" s="238"/>
      <c r="AP184" s="238"/>
      <c r="AQ184" s="238"/>
      <c r="AR184" s="238"/>
      <c r="AS184" s="238"/>
      <c r="AT184" s="238"/>
      <c r="AU184" s="238"/>
      <c r="AV184" s="238"/>
      <c r="AW184" s="238"/>
      <c r="AX184" s="238"/>
      <c r="AY184" s="238"/>
      <c r="AZ184" s="238"/>
      <c r="BA184" s="238"/>
      <c r="BB184" s="238"/>
      <c r="BC184" s="238"/>
      <c r="BD184" s="238"/>
      <c r="BE184" s="238"/>
      <c r="BF184" s="238"/>
      <c r="BG184" s="238"/>
      <c r="BH184" s="238"/>
      <c r="BI184" s="262"/>
      <c r="BJ184" s="262"/>
      <c r="BK184" s="262"/>
      <c r="BL184" s="262"/>
      <c r="BM184" s="262"/>
      <c r="BN184" s="262"/>
      <c r="BO184" s="262"/>
      <c r="BP184" s="262"/>
      <c r="BQ184" s="262"/>
      <c r="BR184" s="262"/>
      <c r="BS184" s="262"/>
      <c r="BT184" s="262"/>
      <c r="BU184" s="262"/>
      <c r="BV184" s="262"/>
      <c r="BW184" s="262"/>
      <c r="BX184" s="262"/>
      <c r="BY184" s="262"/>
      <c r="BZ184" s="262"/>
      <c r="CA184" s="262"/>
      <c r="CB184" s="262"/>
      <c r="CC184" s="262"/>
      <c r="CD184" s="262"/>
      <c r="CE184" s="262"/>
      <c r="CF184" s="262"/>
      <c r="CG184" s="262"/>
      <c r="CH184" s="262"/>
      <c r="CI184" s="262"/>
      <c r="CJ184" s="262"/>
      <c r="CK184" s="262"/>
      <c r="CL184" s="262"/>
      <c r="CM184" s="262"/>
      <c r="CN184" s="262"/>
      <c r="CO184" s="262"/>
      <c r="CP184" s="262"/>
      <c r="CQ184" s="262"/>
      <c r="CR184" s="262"/>
      <c r="CS184" s="262"/>
      <c r="CT184" s="262"/>
      <c r="CU184" s="262"/>
      <c r="CV184" s="262"/>
      <c r="CW184" s="262"/>
      <c r="CX184" s="262"/>
      <c r="CY184" s="262"/>
      <c r="CZ184" s="262"/>
      <c r="DA184" s="262"/>
      <c r="DB184" s="262"/>
      <c r="DC184" s="262"/>
      <c r="DD184" s="262"/>
      <c r="DE184" s="262"/>
      <c r="DF184" s="262"/>
      <c r="DG184" s="262"/>
      <c r="DH184" s="262"/>
      <c r="DI184" s="262"/>
      <c r="DJ184" s="262"/>
      <c r="DK184" s="262"/>
      <c r="DL184" s="262"/>
      <c r="DM184" s="262"/>
      <c r="DN184" s="262"/>
      <c r="DO184" s="262"/>
      <c r="DP184" s="262"/>
      <c r="DQ184" s="262"/>
      <c r="DR184" s="262"/>
      <c r="DS184" s="262"/>
      <c r="DT184" s="262"/>
      <c r="DU184" s="262"/>
      <c r="DV184" s="262"/>
      <c r="DW184" s="262"/>
      <c r="DX184" s="262"/>
      <c r="DY184" s="262"/>
      <c r="DZ184" s="262"/>
      <c r="EA184" s="262"/>
      <c r="EB184" s="262"/>
    </row>
    <row r="185" spans="1:132" s="263" customFormat="1" ht="51" customHeight="1">
      <c r="A185" s="238"/>
      <c r="B185" s="155"/>
      <c r="C185" s="155"/>
      <c r="D185" s="155"/>
      <c r="E185" s="238"/>
      <c r="F185" s="238"/>
      <c r="G185" s="238"/>
      <c r="H185" s="238"/>
      <c r="I185" s="238"/>
      <c r="J185" s="238"/>
      <c r="K185" s="238"/>
      <c r="L185" s="238"/>
      <c r="M185" s="238"/>
      <c r="N185" s="238"/>
      <c r="O185" s="238"/>
      <c r="P185" s="238"/>
      <c r="Q185" s="238"/>
      <c r="R185" s="262"/>
      <c r="S185" s="262"/>
      <c r="T185" s="262"/>
      <c r="U185" s="262"/>
      <c r="V185" s="262"/>
      <c r="W185" s="262"/>
      <c r="X185" s="262"/>
      <c r="Y185" s="262"/>
      <c r="Z185" s="238"/>
      <c r="AA185" s="238"/>
      <c r="AB185" s="238"/>
      <c r="AC185" s="238"/>
      <c r="AD185" s="238"/>
      <c r="AE185" s="238"/>
      <c r="AF185" s="238"/>
      <c r="AG185" s="238"/>
      <c r="AH185" s="1120" t="str">
        <f>'5.0 Capital Humano'!B63</f>
        <v>¿La organización mide el desempeño individual a partir del logro de metas y la aportación a programas?</v>
      </c>
      <c r="AI185" s="249" t="s">
        <v>228</v>
      </c>
      <c r="AJ185" s="246">
        <v>0</v>
      </c>
      <c r="AK185" s="238"/>
      <c r="AL185" s="238"/>
      <c r="AM185" s="238"/>
      <c r="AN185" s="238"/>
      <c r="AO185" s="238"/>
      <c r="AP185" s="238"/>
      <c r="AQ185" s="238"/>
      <c r="AR185" s="238"/>
      <c r="AS185" s="238"/>
      <c r="AT185" s="238"/>
      <c r="AU185" s="238"/>
      <c r="AV185" s="238"/>
      <c r="AW185" s="238"/>
      <c r="AX185" s="238"/>
      <c r="AY185" s="238"/>
      <c r="AZ185" s="238"/>
      <c r="BA185" s="238"/>
      <c r="BB185" s="238"/>
      <c r="BC185" s="238"/>
      <c r="BD185" s="238"/>
      <c r="BE185" s="238"/>
      <c r="BF185" s="238"/>
      <c r="BG185" s="238"/>
      <c r="BH185" s="238"/>
      <c r="BI185" s="262"/>
      <c r="BJ185" s="262"/>
      <c r="BK185" s="262"/>
      <c r="BL185" s="262"/>
      <c r="BM185" s="262"/>
      <c r="BN185" s="262"/>
      <c r="BO185" s="262"/>
      <c r="BP185" s="262"/>
      <c r="BQ185" s="262"/>
      <c r="BR185" s="262"/>
      <c r="BS185" s="262"/>
      <c r="BT185" s="262"/>
      <c r="BU185" s="262"/>
      <c r="BV185" s="262"/>
      <c r="BW185" s="262"/>
      <c r="BX185" s="262"/>
      <c r="BY185" s="262"/>
      <c r="BZ185" s="262"/>
      <c r="CA185" s="262"/>
      <c r="CB185" s="262"/>
      <c r="CC185" s="262"/>
      <c r="CD185" s="262"/>
      <c r="CE185" s="262"/>
      <c r="CF185" s="262"/>
      <c r="CG185" s="262"/>
      <c r="CH185" s="262"/>
      <c r="CI185" s="262"/>
      <c r="CJ185" s="262"/>
      <c r="CK185" s="262"/>
      <c r="CL185" s="262"/>
      <c r="CM185" s="262"/>
      <c r="CN185" s="262"/>
      <c r="CO185" s="262"/>
      <c r="CP185" s="262"/>
      <c r="CQ185" s="262"/>
      <c r="CR185" s="262"/>
      <c r="CS185" s="262"/>
      <c r="CT185" s="262"/>
      <c r="CU185" s="262"/>
      <c r="CV185" s="262"/>
      <c r="CW185" s="262"/>
      <c r="CX185" s="262"/>
      <c r="CY185" s="262"/>
      <c r="CZ185" s="262"/>
      <c r="DA185" s="262"/>
      <c r="DB185" s="262"/>
      <c r="DC185" s="262"/>
      <c r="DD185" s="262"/>
      <c r="DE185" s="262"/>
      <c r="DF185" s="262"/>
      <c r="DG185" s="262"/>
      <c r="DH185" s="262"/>
      <c r="DI185" s="262"/>
      <c r="DJ185" s="262"/>
      <c r="DK185" s="262"/>
      <c r="DL185" s="262"/>
      <c r="DM185" s="262"/>
      <c r="DN185" s="262"/>
      <c r="DO185" s="262"/>
      <c r="DP185" s="262"/>
      <c r="DQ185" s="262"/>
      <c r="DR185" s="262"/>
      <c r="DS185" s="262"/>
      <c r="DT185" s="262"/>
      <c r="DU185" s="262"/>
      <c r="DV185" s="262"/>
      <c r="DW185" s="262"/>
      <c r="DX185" s="262"/>
      <c r="DY185" s="262"/>
      <c r="DZ185" s="262"/>
      <c r="EA185" s="262"/>
      <c r="EB185" s="262"/>
    </row>
    <row r="186" spans="1:132" s="263" customFormat="1" ht="51" customHeight="1" thickBot="1">
      <c r="A186" s="238"/>
      <c r="B186" s="1127" t="str">
        <f>$B$165</f>
        <v>Liderazgo y Gobernanza</v>
      </c>
      <c r="C186" s="1127"/>
      <c r="D186" s="1127"/>
      <c r="E186" s="238"/>
      <c r="F186" s="238"/>
      <c r="G186" s="238"/>
      <c r="H186" s="238"/>
      <c r="I186" s="238"/>
      <c r="J186" s="238"/>
      <c r="K186" s="238"/>
      <c r="L186" s="238"/>
      <c r="M186" s="238"/>
      <c r="N186" s="238"/>
      <c r="O186" s="238"/>
      <c r="P186" s="238"/>
      <c r="Q186" s="238"/>
      <c r="R186" s="262"/>
      <c r="S186" s="262"/>
      <c r="T186" s="262"/>
      <c r="U186" s="262"/>
      <c r="V186" s="262"/>
      <c r="W186" s="262"/>
      <c r="X186" s="262"/>
      <c r="Y186" s="262"/>
      <c r="Z186" s="238"/>
      <c r="AA186" s="238"/>
      <c r="AB186" s="238"/>
      <c r="AC186" s="238"/>
      <c r="AD186" s="238"/>
      <c r="AE186" s="238"/>
      <c r="AF186" s="238"/>
      <c r="AG186" s="238"/>
      <c r="AH186" s="1121"/>
      <c r="AI186" s="250" t="s">
        <v>1020</v>
      </c>
      <c r="AJ186" s="253">
        <v>0.25</v>
      </c>
      <c r="AK186" s="238"/>
      <c r="AL186" s="238"/>
      <c r="AM186" s="238"/>
      <c r="AN186" s="238"/>
      <c r="AO186" s="238"/>
      <c r="AP186" s="238"/>
      <c r="AQ186" s="238"/>
      <c r="AR186" s="238"/>
      <c r="AS186" s="238"/>
      <c r="AT186" s="238"/>
      <c r="AU186" s="238"/>
      <c r="AV186" s="238"/>
      <c r="AW186" s="238"/>
      <c r="AX186" s="238"/>
      <c r="AY186" s="238"/>
      <c r="AZ186" s="238"/>
      <c r="BA186" s="238"/>
      <c r="BB186" s="238"/>
      <c r="BC186" s="238"/>
      <c r="BD186" s="238"/>
      <c r="BE186" s="238"/>
      <c r="BF186" s="238"/>
      <c r="BG186" s="238"/>
      <c r="BH186" s="238"/>
      <c r="BI186" s="262"/>
      <c r="BJ186" s="262"/>
      <c r="BK186" s="262"/>
      <c r="BL186" s="262"/>
      <c r="BM186" s="262"/>
      <c r="BN186" s="262"/>
      <c r="BO186" s="262"/>
      <c r="BP186" s="262"/>
      <c r="BQ186" s="262"/>
      <c r="BR186" s="262"/>
      <c r="BS186" s="262"/>
      <c r="BT186" s="262"/>
      <c r="BU186" s="262"/>
      <c r="BV186" s="262"/>
      <c r="BW186" s="262"/>
      <c r="BX186" s="262"/>
      <c r="BY186" s="262"/>
      <c r="BZ186" s="262"/>
      <c r="CA186" s="262"/>
      <c r="CB186" s="262"/>
      <c r="CC186" s="262"/>
      <c r="CD186" s="262"/>
      <c r="CE186" s="262"/>
      <c r="CF186" s="262"/>
      <c r="CG186" s="262"/>
      <c r="CH186" s="262"/>
      <c r="CI186" s="262"/>
      <c r="CJ186" s="262"/>
      <c r="CK186" s="262"/>
      <c r="CL186" s="262"/>
      <c r="CM186" s="262"/>
      <c r="CN186" s="262"/>
      <c r="CO186" s="262"/>
      <c r="CP186" s="262"/>
      <c r="CQ186" s="262"/>
      <c r="CR186" s="262"/>
      <c r="CS186" s="262"/>
      <c r="CT186" s="262"/>
      <c r="CU186" s="262"/>
      <c r="CV186" s="262"/>
      <c r="CW186" s="262"/>
      <c r="CX186" s="262"/>
      <c r="CY186" s="262"/>
      <c r="CZ186" s="262"/>
      <c r="DA186" s="262"/>
      <c r="DB186" s="262"/>
      <c r="DC186" s="262"/>
      <c r="DD186" s="262"/>
      <c r="DE186" s="262"/>
      <c r="DF186" s="262"/>
      <c r="DG186" s="262"/>
      <c r="DH186" s="262"/>
      <c r="DI186" s="262"/>
      <c r="DJ186" s="262"/>
      <c r="DK186" s="262"/>
      <c r="DL186" s="262"/>
      <c r="DM186" s="262"/>
      <c r="DN186" s="262"/>
      <c r="DO186" s="262"/>
      <c r="DP186" s="262"/>
      <c r="DQ186" s="262"/>
      <c r="DR186" s="262"/>
      <c r="DS186" s="262"/>
      <c r="DT186" s="262"/>
      <c r="DU186" s="262"/>
      <c r="DV186" s="262"/>
      <c r="DW186" s="262"/>
      <c r="DX186" s="262"/>
      <c r="DY186" s="262"/>
      <c r="DZ186" s="262"/>
      <c r="EA186" s="262"/>
      <c r="EB186" s="262"/>
    </row>
    <row r="187" spans="1:132" s="263" customFormat="1" ht="51" customHeight="1" thickBot="1">
      <c r="A187" s="238"/>
      <c r="B187" s="1120" t="str">
        <f>'1.0 Planeación'!B63</f>
        <v>¿El Consejo o Patronato es independiente a la estructura operativa de la organización?</v>
      </c>
      <c r="C187" s="247" t="s">
        <v>228</v>
      </c>
      <c r="D187" s="246">
        <v>0</v>
      </c>
      <c r="E187" s="238"/>
      <c r="F187" s="238"/>
      <c r="G187" s="238"/>
      <c r="H187" s="238"/>
      <c r="I187" s="238"/>
      <c r="J187" s="238"/>
      <c r="K187" s="238"/>
      <c r="L187" s="238"/>
      <c r="M187" s="238"/>
      <c r="N187" s="238"/>
      <c r="O187" s="238"/>
      <c r="P187" s="238"/>
      <c r="Q187" s="238"/>
      <c r="R187" s="262"/>
      <c r="S187" s="262"/>
      <c r="T187" s="262"/>
      <c r="U187" s="262"/>
      <c r="V187" s="262"/>
      <c r="W187" s="262"/>
      <c r="X187" s="262"/>
      <c r="Y187" s="262"/>
      <c r="Z187" s="238"/>
      <c r="AA187" s="238"/>
      <c r="AB187" s="238"/>
      <c r="AC187" s="238"/>
      <c r="AD187" s="238"/>
      <c r="AE187" s="238"/>
      <c r="AF187" s="238"/>
      <c r="AG187" s="238"/>
      <c r="AH187" s="1121"/>
      <c r="AI187" s="250" t="s">
        <v>1021</v>
      </c>
      <c r="AJ187" s="255">
        <v>0.5</v>
      </c>
      <c r="AK187" s="238"/>
      <c r="AL187" s="238"/>
      <c r="AM187" s="238"/>
      <c r="AN187" s="238"/>
      <c r="AO187" s="238"/>
      <c r="AP187" s="238"/>
      <c r="AQ187" s="238"/>
      <c r="AR187" s="238"/>
      <c r="AS187" s="238"/>
      <c r="AT187" s="238"/>
      <c r="AU187" s="238"/>
      <c r="AV187" s="238"/>
      <c r="AW187" s="238"/>
      <c r="AX187" s="1116" t="str">
        <f>$AX$154</f>
        <v>Administración de subvenciones</v>
      </c>
      <c r="AY187" s="1116"/>
      <c r="AZ187" s="1116"/>
      <c r="BA187" s="238"/>
      <c r="BB187" s="238"/>
      <c r="BC187" s="238"/>
      <c r="BD187" s="238"/>
      <c r="BE187" s="238"/>
      <c r="BF187" s="238"/>
      <c r="BG187" s="238"/>
      <c r="BH187" s="238"/>
      <c r="BI187" s="262"/>
      <c r="BJ187" s="262"/>
      <c r="BK187" s="262"/>
      <c r="BL187" s="262"/>
      <c r="BM187" s="262"/>
      <c r="BN187" s="262"/>
      <c r="BO187" s="262"/>
      <c r="BP187" s="262"/>
      <c r="BQ187" s="262"/>
      <c r="BR187" s="262"/>
      <c r="BS187" s="262"/>
      <c r="BT187" s="262"/>
      <c r="BU187" s="262"/>
      <c r="BV187" s="262"/>
      <c r="BW187" s="262"/>
      <c r="BX187" s="262"/>
      <c r="BY187" s="262"/>
      <c r="BZ187" s="262"/>
      <c r="CA187" s="262"/>
      <c r="CB187" s="262"/>
      <c r="CC187" s="262"/>
      <c r="CD187" s="262"/>
      <c r="CE187" s="262"/>
      <c r="CF187" s="262"/>
      <c r="CG187" s="262"/>
      <c r="CH187" s="262"/>
      <c r="CI187" s="262"/>
      <c r="CJ187" s="262"/>
      <c r="CK187" s="262"/>
      <c r="CL187" s="262"/>
      <c r="CM187" s="262"/>
      <c r="CN187" s="262"/>
      <c r="CO187" s="262"/>
      <c r="CP187" s="262"/>
      <c r="CQ187" s="262"/>
      <c r="CR187" s="262"/>
      <c r="CS187" s="262"/>
      <c r="CT187" s="262"/>
      <c r="CU187" s="262"/>
      <c r="CV187" s="262"/>
      <c r="CW187" s="262"/>
      <c r="CX187" s="262"/>
      <c r="CY187" s="262"/>
      <c r="CZ187" s="262"/>
      <c r="DA187" s="262"/>
      <c r="DB187" s="262"/>
      <c r="DC187" s="262"/>
      <c r="DD187" s="262"/>
      <c r="DE187" s="262"/>
      <c r="DF187" s="262"/>
      <c r="DG187" s="262"/>
      <c r="DH187" s="262"/>
      <c r="DI187" s="262"/>
      <c r="DJ187" s="262"/>
      <c r="DK187" s="262"/>
      <c r="DL187" s="262"/>
      <c r="DM187" s="262"/>
      <c r="DN187" s="262"/>
      <c r="DO187" s="262"/>
      <c r="DP187" s="262"/>
      <c r="DQ187" s="262"/>
      <c r="DR187" s="262"/>
      <c r="DS187" s="262"/>
      <c r="DT187" s="262"/>
      <c r="DU187" s="262"/>
      <c r="DV187" s="262"/>
      <c r="DW187" s="262"/>
      <c r="DX187" s="262"/>
      <c r="DY187" s="262"/>
      <c r="DZ187" s="262"/>
      <c r="EA187" s="262"/>
      <c r="EB187" s="262"/>
    </row>
    <row r="188" spans="1:132" s="263" customFormat="1" ht="51" customHeight="1">
      <c r="A188" s="238"/>
      <c r="B188" s="1121"/>
      <c r="C188" s="254" t="s">
        <v>899</v>
      </c>
      <c r="D188" s="253">
        <v>0.25</v>
      </c>
      <c r="E188" s="238"/>
      <c r="F188" s="238"/>
      <c r="G188" s="238"/>
      <c r="H188" s="238"/>
      <c r="I188" s="238"/>
      <c r="J188" s="238"/>
      <c r="K188" s="238"/>
      <c r="L188" s="238"/>
      <c r="M188" s="238"/>
      <c r="N188" s="238"/>
      <c r="O188" s="238"/>
      <c r="P188" s="238"/>
      <c r="Q188" s="238"/>
      <c r="R188" s="262"/>
      <c r="S188" s="262"/>
      <c r="T188" s="262"/>
      <c r="U188" s="262"/>
      <c r="V188" s="262"/>
      <c r="W188" s="262"/>
      <c r="X188" s="262"/>
      <c r="Y188" s="262"/>
      <c r="Z188" s="238"/>
      <c r="AA188" s="238"/>
      <c r="AB188" s="238"/>
      <c r="AC188" s="238"/>
      <c r="AD188" s="238"/>
      <c r="AE188" s="238"/>
      <c r="AF188" s="238"/>
      <c r="AG188" s="155"/>
      <c r="AH188" s="1121"/>
      <c r="AI188" s="250" t="s">
        <v>648</v>
      </c>
      <c r="AJ188" s="257">
        <v>0.75</v>
      </c>
      <c r="AK188" s="238"/>
      <c r="AL188" s="238"/>
      <c r="AM188" s="238"/>
      <c r="AN188" s="238"/>
      <c r="AO188" s="238"/>
      <c r="AP188" s="238"/>
      <c r="AQ188" s="238"/>
      <c r="AR188" s="238"/>
      <c r="AS188" s="238"/>
      <c r="AT188" s="238"/>
      <c r="AU188" s="238"/>
      <c r="AV188" s="238"/>
      <c r="AW188" s="238"/>
      <c r="AX188" s="1120" t="str">
        <f>'7.0 Gestión recursos'!B62</f>
        <v>¿Se lleva a cabo una pre-evaluación de las capacidades administrativas y financieras de las OSC para determinar grado de riesgo y condiciones mínimas antes de otorgar la subvención?</v>
      </c>
      <c r="AY188" s="249" t="s">
        <v>320</v>
      </c>
      <c r="AZ188" s="282" t="s">
        <v>321</v>
      </c>
      <c r="BA188" s="238"/>
      <c r="BB188" s="238"/>
      <c r="BC188" s="238"/>
      <c r="BD188" s="238"/>
      <c r="BE188" s="238"/>
      <c r="BF188" s="238"/>
      <c r="BG188" s="238"/>
      <c r="BH188" s="238"/>
      <c r="BI188" s="262"/>
      <c r="BJ188" s="262"/>
      <c r="BK188" s="262"/>
      <c r="BL188" s="262"/>
      <c r="BM188" s="262"/>
      <c r="BN188" s="262"/>
      <c r="BO188" s="262"/>
      <c r="BP188" s="262"/>
      <c r="BQ188" s="262"/>
      <c r="BR188" s="262"/>
      <c r="BS188" s="262"/>
      <c r="BT188" s="262"/>
      <c r="BU188" s="262"/>
      <c r="BV188" s="262"/>
      <c r="BW188" s="262"/>
      <c r="BX188" s="262"/>
      <c r="BY188" s="262"/>
      <c r="BZ188" s="262"/>
      <c r="CA188" s="262"/>
      <c r="CB188" s="262"/>
      <c r="CC188" s="262"/>
      <c r="CD188" s="262"/>
      <c r="CE188" s="262"/>
      <c r="CF188" s="262"/>
      <c r="CG188" s="262"/>
      <c r="CH188" s="262"/>
      <c r="CI188" s="262"/>
      <c r="CJ188" s="262"/>
      <c r="CK188" s="262"/>
      <c r="CL188" s="262"/>
      <c r="CM188" s="262"/>
      <c r="CN188" s="262"/>
      <c r="CO188" s="262"/>
      <c r="CP188" s="262"/>
      <c r="CQ188" s="262"/>
      <c r="CR188" s="262"/>
      <c r="CS188" s="262"/>
      <c r="CT188" s="262"/>
      <c r="CU188" s="262"/>
      <c r="CV188" s="262"/>
      <c r="CW188" s="262"/>
      <c r="CX188" s="262"/>
      <c r="CY188" s="262"/>
      <c r="CZ188" s="262"/>
      <c r="DA188" s="262"/>
      <c r="DB188" s="262"/>
      <c r="DC188" s="262"/>
      <c r="DD188" s="262"/>
      <c r="DE188" s="262"/>
      <c r="DF188" s="262"/>
      <c r="DG188" s="262"/>
      <c r="DH188" s="262"/>
      <c r="DI188" s="262"/>
      <c r="DJ188" s="262"/>
      <c r="DK188" s="262"/>
      <c r="DL188" s="262"/>
      <c r="DM188" s="262"/>
      <c r="DN188" s="262"/>
      <c r="DO188" s="262"/>
      <c r="DP188" s="262"/>
      <c r="DQ188" s="262"/>
      <c r="DR188" s="262"/>
      <c r="DS188" s="262"/>
      <c r="DT188" s="262"/>
      <c r="DU188" s="262"/>
      <c r="DV188" s="262"/>
      <c r="DW188" s="262"/>
      <c r="DX188" s="262"/>
      <c r="DY188" s="262"/>
      <c r="DZ188" s="262"/>
      <c r="EA188" s="262"/>
      <c r="EB188" s="262"/>
    </row>
    <row r="189" spans="1:132" s="263" customFormat="1" ht="51" customHeight="1" thickBot="1">
      <c r="A189" s="238"/>
      <c r="B189" s="1121"/>
      <c r="C189" s="254" t="s">
        <v>906</v>
      </c>
      <c r="D189" s="255">
        <v>0.5</v>
      </c>
      <c r="E189" s="238"/>
      <c r="F189" s="238"/>
      <c r="G189" s="238"/>
      <c r="H189" s="238"/>
      <c r="I189" s="238"/>
      <c r="J189" s="238"/>
      <c r="K189" s="238"/>
      <c r="L189" s="238"/>
      <c r="M189" s="238"/>
      <c r="N189" s="238"/>
      <c r="O189" s="238"/>
      <c r="P189" s="238"/>
      <c r="Q189" s="238"/>
      <c r="R189" s="148"/>
      <c r="S189" s="262"/>
      <c r="T189" s="262"/>
      <c r="U189" s="262"/>
      <c r="V189" s="262"/>
      <c r="W189" s="262"/>
      <c r="X189" s="262"/>
      <c r="Y189" s="262"/>
      <c r="Z189" s="238"/>
      <c r="AA189" s="238"/>
      <c r="AB189" s="238"/>
      <c r="AC189" s="238"/>
      <c r="AD189" s="238"/>
      <c r="AE189" s="238"/>
      <c r="AF189" s="238"/>
      <c r="AG189" s="155"/>
      <c r="AH189" s="1122"/>
      <c r="AI189" s="261" t="s">
        <v>656</v>
      </c>
      <c r="AJ189" s="259">
        <v>1</v>
      </c>
      <c r="AK189" s="238"/>
      <c r="AL189" s="238"/>
      <c r="AM189" s="238"/>
      <c r="AN189" s="238"/>
      <c r="AO189" s="238"/>
      <c r="AP189" s="238"/>
      <c r="AQ189" s="238"/>
      <c r="AR189" s="238"/>
      <c r="AS189" s="238"/>
      <c r="AT189" s="238"/>
      <c r="AU189" s="238"/>
      <c r="AV189" s="238"/>
      <c r="AW189" s="238"/>
      <c r="AX189" s="1121"/>
      <c r="AY189" s="254" t="s">
        <v>228</v>
      </c>
      <c r="AZ189" s="280">
        <v>0</v>
      </c>
      <c r="BA189" s="238"/>
      <c r="BB189" s="238"/>
      <c r="BC189" s="238"/>
      <c r="BD189" s="238"/>
      <c r="BE189" s="238"/>
      <c r="BF189" s="238"/>
      <c r="BG189" s="238"/>
      <c r="BH189" s="238"/>
      <c r="BI189" s="262"/>
      <c r="BJ189" s="262"/>
      <c r="BK189" s="262"/>
      <c r="BL189" s="262"/>
      <c r="BM189" s="262"/>
      <c r="BN189" s="262"/>
      <c r="BO189" s="262"/>
      <c r="BP189" s="262"/>
      <c r="BQ189" s="262"/>
      <c r="BR189" s="262"/>
      <c r="BS189" s="262"/>
      <c r="BT189" s="262"/>
      <c r="BU189" s="262"/>
      <c r="BV189" s="262"/>
      <c r="BW189" s="262"/>
      <c r="BX189" s="262"/>
      <c r="BY189" s="262"/>
      <c r="BZ189" s="262"/>
      <c r="CA189" s="262"/>
      <c r="CB189" s="262"/>
      <c r="CC189" s="262"/>
      <c r="CD189" s="262"/>
      <c r="CE189" s="262"/>
      <c r="CF189" s="262"/>
      <c r="CG189" s="262"/>
      <c r="CH189" s="262"/>
      <c r="CI189" s="262"/>
      <c r="CJ189" s="262"/>
      <c r="CK189" s="262"/>
      <c r="CL189" s="262"/>
      <c r="CM189" s="262"/>
      <c r="CN189" s="262"/>
      <c r="CO189" s="262"/>
      <c r="CP189" s="262"/>
      <c r="CQ189" s="262"/>
      <c r="CR189" s="262"/>
      <c r="CS189" s="262"/>
      <c r="CT189" s="262"/>
      <c r="CU189" s="262"/>
      <c r="CV189" s="262"/>
      <c r="CW189" s="262"/>
      <c r="CX189" s="262"/>
      <c r="CY189" s="262"/>
      <c r="CZ189" s="262"/>
      <c r="DA189" s="262"/>
      <c r="DB189" s="262"/>
      <c r="DC189" s="262"/>
      <c r="DD189" s="262"/>
      <c r="DE189" s="262"/>
      <c r="DF189" s="262"/>
      <c r="DG189" s="262"/>
      <c r="DH189" s="262"/>
      <c r="DI189" s="262"/>
      <c r="DJ189" s="262"/>
      <c r="DK189" s="262"/>
      <c r="DL189" s="262"/>
      <c r="DM189" s="262"/>
      <c r="DN189" s="262"/>
      <c r="DO189" s="262"/>
      <c r="DP189" s="262"/>
      <c r="DQ189" s="262"/>
      <c r="DR189" s="262"/>
      <c r="DS189" s="262"/>
      <c r="DT189" s="262"/>
      <c r="DU189" s="262"/>
      <c r="DV189" s="262"/>
      <c r="DW189" s="262"/>
      <c r="DX189" s="262"/>
      <c r="DY189" s="262"/>
      <c r="DZ189" s="262"/>
      <c r="EA189" s="262"/>
      <c r="EB189" s="262"/>
    </row>
    <row r="190" spans="1:132" s="263" customFormat="1" ht="51" customHeight="1">
      <c r="A190" s="238"/>
      <c r="B190" s="1121"/>
      <c r="C190" s="254" t="s">
        <v>912</v>
      </c>
      <c r="D190" s="257">
        <v>0.75</v>
      </c>
      <c r="E190" s="238"/>
      <c r="F190" s="238"/>
      <c r="G190" s="238"/>
      <c r="H190" s="238"/>
      <c r="I190" s="238"/>
      <c r="J190" s="238"/>
      <c r="K190" s="238"/>
      <c r="L190" s="238"/>
      <c r="M190" s="238"/>
      <c r="N190" s="238"/>
      <c r="O190" s="238"/>
      <c r="P190" s="238"/>
      <c r="Q190" s="238"/>
      <c r="R190" s="148"/>
      <c r="S190" s="148"/>
      <c r="T190" s="262"/>
      <c r="U190" s="262"/>
      <c r="V190" s="262"/>
      <c r="W190" s="262"/>
      <c r="X190" s="262"/>
      <c r="Y190" s="262"/>
      <c r="Z190" s="238"/>
      <c r="AA190" s="238"/>
      <c r="AB190" s="238"/>
      <c r="AC190" s="238"/>
      <c r="AD190" s="238"/>
      <c r="AE190" s="238"/>
      <c r="AF190" s="238"/>
      <c r="AG190" s="238"/>
      <c r="AH190" s="238"/>
      <c r="AI190" s="238"/>
      <c r="AJ190" s="238"/>
      <c r="AK190" s="238"/>
      <c r="AL190" s="238"/>
      <c r="AM190" s="238"/>
      <c r="AN190" s="238"/>
      <c r="AO190" s="238"/>
      <c r="AP190" s="238"/>
      <c r="AQ190" s="238"/>
      <c r="AR190" s="238"/>
      <c r="AS190" s="238"/>
      <c r="AT190" s="238"/>
      <c r="AU190" s="238"/>
      <c r="AV190" s="238"/>
      <c r="AW190" s="238"/>
      <c r="AX190" s="1121"/>
      <c r="AY190" s="254" t="s">
        <v>1022</v>
      </c>
      <c r="AZ190" s="253">
        <v>0.25</v>
      </c>
      <c r="BA190" s="238"/>
      <c r="BB190" s="238"/>
      <c r="BC190" s="238"/>
      <c r="BD190" s="238"/>
      <c r="BE190" s="238"/>
      <c r="BF190" s="238"/>
      <c r="BG190" s="238"/>
      <c r="BH190" s="238"/>
      <c r="BI190" s="262"/>
      <c r="BJ190" s="262"/>
      <c r="BK190" s="262"/>
      <c r="BL190" s="262"/>
      <c r="BM190" s="262"/>
      <c r="BN190" s="262"/>
      <c r="BO190" s="262"/>
      <c r="BP190" s="262"/>
      <c r="BQ190" s="262"/>
      <c r="BR190" s="262"/>
      <c r="BS190" s="262"/>
      <c r="BT190" s="262"/>
      <c r="BU190" s="262"/>
      <c r="BV190" s="262"/>
      <c r="BW190" s="262"/>
      <c r="BX190" s="262"/>
      <c r="BY190" s="262"/>
      <c r="BZ190" s="262"/>
      <c r="CA190" s="262"/>
      <c r="CB190" s="262"/>
      <c r="CC190" s="262"/>
      <c r="CD190" s="262"/>
      <c r="CE190" s="262"/>
      <c r="CF190" s="262"/>
      <c r="CG190" s="262"/>
      <c r="CH190" s="262"/>
      <c r="CI190" s="262"/>
      <c r="CJ190" s="262"/>
      <c r="CK190" s="262"/>
      <c r="CL190" s="262"/>
      <c r="CM190" s="262"/>
      <c r="CN190" s="262"/>
      <c r="CO190" s="262"/>
      <c r="CP190" s="262"/>
      <c r="CQ190" s="262"/>
      <c r="CR190" s="262"/>
      <c r="CS190" s="262"/>
      <c r="CT190" s="262"/>
      <c r="CU190" s="262"/>
      <c r="CV190" s="262"/>
      <c r="CW190" s="262"/>
      <c r="CX190" s="262"/>
      <c r="CY190" s="262"/>
      <c r="CZ190" s="262"/>
      <c r="DA190" s="262"/>
      <c r="DB190" s="262"/>
      <c r="DC190" s="262"/>
      <c r="DD190" s="262"/>
      <c r="DE190" s="262"/>
      <c r="DF190" s="262"/>
      <c r="DG190" s="262"/>
      <c r="DH190" s="262"/>
      <c r="DI190" s="262"/>
      <c r="DJ190" s="262"/>
      <c r="DK190" s="262"/>
      <c r="DL190" s="262"/>
      <c r="DM190" s="262"/>
      <c r="DN190" s="262"/>
      <c r="DO190" s="262"/>
      <c r="DP190" s="262"/>
      <c r="DQ190" s="262"/>
      <c r="DR190" s="262"/>
      <c r="DS190" s="262"/>
      <c r="DT190" s="262"/>
      <c r="DU190" s="262"/>
      <c r="DV190" s="262"/>
      <c r="DW190" s="262"/>
      <c r="DX190" s="262"/>
      <c r="DY190" s="262"/>
      <c r="DZ190" s="262"/>
      <c r="EA190" s="262"/>
      <c r="EB190" s="262"/>
    </row>
    <row r="191" spans="1:132" s="263" customFormat="1" ht="51" customHeight="1" thickBot="1">
      <c r="A191" s="238"/>
      <c r="B191" s="1122"/>
      <c r="C191" s="260" t="s">
        <v>936</v>
      </c>
      <c r="D191" s="259">
        <v>1</v>
      </c>
      <c r="E191" s="238"/>
      <c r="F191" s="238"/>
      <c r="G191" s="238"/>
      <c r="H191" s="238"/>
      <c r="I191" s="238"/>
      <c r="J191" s="238"/>
      <c r="K191" s="238"/>
      <c r="L191" s="238"/>
      <c r="M191" s="238"/>
      <c r="N191" s="238"/>
      <c r="O191" s="238"/>
      <c r="P191" s="238"/>
      <c r="Q191" s="238"/>
      <c r="R191" s="262"/>
      <c r="S191" s="262"/>
      <c r="T191" s="262"/>
      <c r="U191" s="262"/>
      <c r="V191" s="262"/>
      <c r="W191" s="262"/>
      <c r="X191" s="262"/>
      <c r="Y191" s="262"/>
      <c r="Z191" s="238"/>
      <c r="AA191" s="238"/>
      <c r="AB191" s="238"/>
      <c r="AC191" s="238"/>
      <c r="AD191" s="238"/>
      <c r="AE191" s="238"/>
      <c r="AF191" s="238"/>
      <c r="AG191" s="238"/>
      <c r="AH191" s="238"/>
      <c r="AI191" s="238"/>
      <c r="AJ191" s="238"/>
      <c r="AK191" s="238"/>
      <c r="AL191" s="238"/>
      <c r="AM191" s="238"/>
      <c r="AN191" s="238"/>
      <c r="AO191" s="238"/>
      <c r="AP191" s="238"/>
      <c r="AQ191" s="238"/>
      <c r="AR191" s="238"/>
      <c r="AS191" s="238"/>
      <c r="AT191" s="238"/>
      <c r="AU191" s="238"/>
      <c r="AV191" s="238"/>
      <c r="AW191" s="238"/>
      <c r="AX191" s="1121"/>
      <c r="AY191" s="254" t="s">
        <v>1023</v>
      </c>
      <c r="AZ191" s="255">
        <v>0.5</v>
      </c>
      <c r="BA191" s="238"/>
      <c r="BB191" s="238"/>
      <c r="BC191" s="238"/>
      <c r="BD191" s="238"/>
      <c r="BE191" s="238"/>
      <c r="BF191" s="238"/>
      <c r="BG191" s="238"/>
      <c r="BH191" s="238"/>
      <c r="BI191" s="262"/>
      <c r="BJ191" s="262"/>
      <c r="BK191" s="262"/>
      <c r="BL191" s="262"/>
      <c r="BM191" s="262"/>
      <c r="BN191" s="262"/>
      <c r="BO191" s="262"/>
      <c r="BP191" s="262"/>
      <c r="BQ191" s="262"/>
      <c r="BR191" s="262"/>
      <c r="BS191" s="262"/>
      <c r="BT191" s="262"/>
      <c r="BU191" s="262"/>
      <c r="BV191" s="262"/>
      <c r="BW191" s="262"/>
      <c r="BX191" s="262"/>
      <c r="BY191" s="262"/>
      <c r="BZ191" s="262"/>
      <c r="CA191" s="262"/>
      <c r="CB191" s="262"/>
      <c r="CC191" s="262"/>
      <c r="CD191" s="262"/>
      <c r="CE191" s="262"/>
      <c r="CF191" s="262"/>
      <c r="CG191" s="262"/>
      <c r="CH191" s="262"/>
      <c r="CI191" s="262"/>
      <c r="CJ191" s="262"/>
      <c r="CK191" s="262"/>
      <c r="CL191" s="262"/>
      <c r="CM191" s="262"/>
      <c r="CN191" s="262"/>
      <c r="CO191" s="262"/>
      <c r="CP191" s="262"/>
      <c r="CQ191" s="262"/>
      <c r="CR191" s="262"/>
      <c r="CS191" s="262"/>
      <c r="CT191" s="262"/>
      <c r="CU191" s="262"/>
      <c r="CV191" s="262"/>
      <c r="CW191" s="262"/>
      <c r="CX191" s="262"/>
      <c r="CY191" s="262"/>
      <c r="CZ191" s="262"/>
      <c r="DA191" s="262"/>
      <c r="DB191" s="262"/>
      <c r="DC191" s="262"/>
      <c r="DD191" s="262"/>
      <c r="DE191" s="262"/>
      <c r="DF191" s="262"/>
      <c r="DG191" s="262"/>
      <c r="DH191" s="262"/>
      <c r="DI191" s="262"/>
      <c r="DJ191" s="262"/>
      <c r="DK191" s="262"/>
      <c r="DL191" s="262"/>
      <c r="DM191" s="262"/>
      <c r="DN191" s="262"/>
      <c r="DO191" s="262"/>
      <c r="DP191" s="262"/>
      <c r="DQ191" s="262"/>
      <c r="DR191" s="262"/>
      <c r="DS191" s="262"/>
      <c r="DT191" s="262"/>
      <c r="DU191" s="262"/>
      <c r="DV191" s="262"/>
      <c r="DW191" s="262"/>
      <c r="DX191" s="262"/>
      <c r="DY191" s="262"/>
      <c r="DZ191" s="262"/>
      <c r="EA191" s="262"/>
      <c r="EB191" s="262"/>
    </row>
    <row r="192" spans="1:132" s="263" customFormat="1" ht="51" customHeight="1">
      <c r="A192" s="238"/>
      <c r="B192" s="155"/>
      <c r="C192" s="155"/>
      <c r="D192" s="155"/>
      <c r="E192" s="238"/>
      <c r="F192" s="238"/>
      <c r="G192" s="238"/>
      <c r="H192" s="238"/>
      <c r="I192" s="238"/>
      <c r="J192" s="238"/>
      <c r="K192" s="238"/>
      <c r="L192" s="238"/>
      <c r="M192" s="238"/>
      <c r="N192" s="238"/>
      <c r="O192" s="238"/>
      <c r="P192" s="238"/>
      <c r="Q192" s="238"/>
      <c r="R192" s="262"/>
      <c r="S192" s="262"/>
      <c r="T192" s="262"/>
      <c r="U192" s="262"/>
      <c r="V192" s="262"/>
      <c r="W192" s="262"/>
      <c r="X192" s="262"/>
      <c r="Y192" s="262"/>
      <c r="Z192" s="238"/>
      <c r="AA192" s="238"/>
      <c r="AB192" s="238"/>
      <c r="AC192" s="238"/>
      <c r="AD192" s="238"/>
      <c r="AE192" s="238"/>
      <c r="AF192" s="238"/>
      <c r="AG192" s="238"/>
      <c r="AH192" s="238"/>
      <c r="AI192" s="238"/>
      <c r="AJ192" s="238"/>
      <c r="AK192" s="238"/>
      <c r="AL192" s="238"/>
      <c r="AM192" s="238"/>
      <c r="AN192" s="238"/>
      <c r="AO192" s="238"/>
      <c r="AP192" s="238"/>
      <c r="AQ192" s="238"/>
      <c r="AR192" s="238"/>
      <c r="AS192" s="238"/>
      <c r="AT192" s="238"/>
      <c r="AU192" s="238"/>
      <c r="AV192" s="238"/>
      <c r="AW192" s="238"/>
      <c r="AX192" s="1121"/>
      <c r="AY192" s="254" t="s">
        <v>1024</v>
      </c>
      <c r="AZ192" s="257">
        <v>0.75</v>
      </c>
      <c r="BA192" s="238"/>
      <c r="BB192" s="238"/>
      <c r="BC192" s="238"/>
      <c r="BD192" s="238"/>
      <c r="BE192" s="238"/>
      <c r="BF192" s="238"/>
      <c r="BG192" s="238"/>
      <c r="BH192" s="238"/>
      <c r="BI192" s="262"/>
      <c r="BJ192" s="262"/>
      <c r="BK192" s="262"/>
      <c r="BL192" s="262"/>
      <c r="BM192" s="262"/>
      <c r="BN192" s="262"/>
      <c r="BO192" s="262"/>
      <c r="BP192" s="262"/>
      <c r="BQ192" s="262"/>
      <c r="BR192" s="262"/>
      <c r="BS192" s="262"/>
      <c r="BT192" s="262"/>
      <c r="BU192" s="262"/>
      <c r="BV192" s="262"/>
      <c r="BW192" s="262"/>
      <c r="BX192" s="262"/>
      <c r="BY192" s="262"/>
      <c r="BZ192" s="262"/>
      <c r="CA192" s="262"/>
      <c r="CB192" s="262"/>
      <c r="CC192" s="262"/>
      <c r="CD192" s="262"/>
      <c r="CE192" s="262"/>
      <c r="CF192" s="262"/>
      <c r="CG192" s="262"/>
      <c r="CH192" s="262"/>
      <c r="CI192" s="262"/>
      <c r="CJ192" s="262"/>
      <c r="CK192" s="262"/>
      <c r="CL192" s="262"/>
      <c r="CM192" s="262"/>
      <c r="CN192" s="262"/>
      <c r="CO192" s="262"/>
      <c r="CP192" s="262"/>
      <c r="CQ192" s="262"/>
      <c r="CR192" s="262"/>
      <c r="CS192" s="262"/>
      <c r="CT192" s="262"/>
      <c r="CU192" s="262"/>
      <c r="CV192" s="262"/>
      <c r="CW192" s="262"/>
      <c r="CX192" s="262"/>
      <c r="CY192" s="262"/>
      <c r="CZ192" s="262"/>
      <c r="DA192" s="262"/>
      <c r="DB192" s="262"/>
      <c r="DC192" s="262"/>
      <c r="DD192" s="262"/>
      <c r="DE192" s="262"/>
      <c r="DF192" s="262"/>
      <c r="DG192" s="262"/>
      <c r="DH192" s="262"/>
      <c r="DI192" s="262"/>
      <c r="DJ192" s="262"/>
      <c r="DK192" s="262"/>
      <c r="DL192" s="262"/>
      <c r="DM192" s="262"/>
      <c r="DN192" s="262"/>
      <c r="DO192" s="262"/>
      <c r="DP192" s="262"/>
      <c r="DQ192" s="262"/>
      <c r="DR192" s="262"/>
      <c r="DS192" s="262"/>
      <c r="DT192" s="262"/>
      <c r="DU192" s="262"/>
      <c r="DV192" s="262"/>
      <c r="DW192" s="262"/>
      <c r="DX192" s="262"/>
      <c r="DY192" s="262"/>
      <c r="DZ192" s="262"/>
      <c r="EA192" s="262"/>
      <c r="EB192" s="262"/>
    </row>
    <row r="193" spans="1:132" s="263" customFormat="1" ht="51" customHeight="1" thickBot="1">
      <c r="A193" s="238"/>
      <c r="B193" s="155"/>
      <c r="C193" s="155"/>
      <c r="D193" s="155"/>
      <c r="E193" s="238"/>
      <c r="F193" s="238"/>
      <c r="G193" s="238"/>
      <c r="H193" s="238"/>
      <c r="I193" s="238"/>
      <c r="J193" s="238"/>
      <c r="K193" s="238"/>
      <c r="L193" s="238"/>
      <c r="M193" s="238"/>
      <c r="N193" s="238"/>
      <c r="O193" s="238"/>
      <c r="P193" s="238"/>
      <c r="Q193" s="238"/>
      <c r="R193" s="262"/>
      <c r="S193" s="262"/>
      <c r="T193" s="262"/>
      <c r="U193" s="262"/>
      <c r="V193" s="262"/>
      <c r="W193" s="262"/>
      <c r="X193" s="262"/>
      <c r="Y193" s="262"/>
      <c r="Z193" s="238"/>
      <c r="AA193" s="238"/>
      <c r="AB193" s="238"/>
      <c r="AC193" s="238"/>
      <c r="AD193" s="238"/>
      <c r="AE193" s="238"/>
      <c r="AF193" s="238"/>
      <c r="AG193" s="238"/>
      <c r="AH193" s="238"/>
      <c r="AI193" s="238"/>
      <c r="AJ193" s="238"/>
      <c r="AK193" s="238"/>
      <c r="AL193" s="238"/>
      <c r="AM193" s="238"/>
      <c r="AN193" s="238"/>
      <c r="AO193" s="238"/>
      <c r="AP193" s="238"/>
      <c r="AQ193" s="238"/>
      <c r="AR193" s="238"/>
      <c r="AS193" s="238"/>
      <c r="AT193" s="238"/>
      <c r="AU193" s="238"/>
      <c r="AV193" s="238"/>
      <c r="AW193" s="155"/>
      <c r="AX193" s="1122"/>
      <c r="AY193" s="260" t="s">
        <v>656</v>
      </c>
      <c r="AZ193" s="259">
        <v>1</v>
      </c>
      <c r="BA193" s="238"/>
      <c r="BB193" s="238"/>
      <c r="BC193" s="238"/>
      <c r="BD193" s="238"/>
      <c r="BE193" s="238"/>
      <c r="BF193" s="238"/>
      <c r="BG193" s="238"/>
      <c r="BH193" s="238"/>
      <c r="BI193" s="262"/>
      <c r="BJ193" s="262"/>
      <c r="BK193" s="262"/>
      <c r="BL193" s="262"/>
      <c r="BM193" s="262"/>
      <c r="BN193" s="262"/>
      <c r="BO193" s="262"/>
      <c r="BP193" s="262"/>
      <c r="BQ193" s="262"/>
      <c r="BR193" s="262"/>
      <c r="BS193" s="262"/>
      <c r="BT193" s="262"/>
      <c r="BU193" s="262"/>
      <c r="BV193" s="262"/>
      <c r="BW193" s="262"/>
      <c r="BX193" s="262"/>
      <c r="BY193" s="262"/>
      <c r="BZ193" s="262"/>
      <c r="CA193" s="262"/>
      <c r="CB193" s="262"/>
      <c r="CC193" s="262"/>
      <c r="CD193" s="262"/>
      <c r="CE193" s="262"/>
      <c r="CF193" s="262"/>
      <c r="CG193" s="262"/>
      <c r="CH193" s="262"/>
      <c r="CI193" s="262"/>
      <c r="CJ193" s="262"/>
      <c r="CK193" s="262"/>
      <c r="CL193" s="262"/>
      <c r="CM193" s="262"/>
      <c r="CN193" s="262"/>
      <c r="CO193" s="262"/>
      <c r="CP193" s="262"/>
      <c r="CQ193" s="262"/>
      <c r="CR193" s="262"/>
      <c r="CS193" s="262"/>
      <c r="CT193" s="262"/>
      <c r="CU193" s="262"/>
      <c r="CV193" s="262"/>
      <c r="CW193" s="262"/>
      <c r="CX193" s="262"/>
      <c r="CY193" s="262"/>
      <c r="CZ193" s="262"/>
      <c r="DA193" s="262"/>
      <c r="DB193" s="262"/>
      <c r="DC193" s="262"/>
      <c r="DD193" s="262"/>
      <c r="DE193" s="262"/>
      <c r="DF193" s="262"/>
      <c r="DG193" s="262"/>
      <c r="DH193" s="262"/>
      <c r="DI193" s="262"/>
      <c r="DJ193" s="262"/>
      <c r="DK193" s="262"/>
      <c r="DL193" s="262"/>
      <c r="DM193" s="262"/>
      <c r="DN193" s="262"/>
      <c r="DO193" s="262"/>
      <c r="DP193" s="262"/>
      <c r="DQ193" s="262"/>
      <c r="DR193" s="262"/>
      <c r="DS193" s="262"/>
      <c r="DT193" s="262"/>
      <c r="DU193" s="262"/>
      <c r="DV193" s="262"/>
      <c r="DW193" s="262"/>
      <c r="DX193" s="262"/>
      <c r="DY193" s="262"/>
      <c r="DZ193" s="262"/>
      <c r="EA193" s="262"/>
      <c r="EB193" s="262"/>
    </row>
    <row r="194" spans="1:132" s="263" customFormat="1" ht="51" customHeight="1">
      <c r="A194" s="238"/>
      <c r="B194" s="155"/>
      <c r="C194" s="155"/>
      <c r="D194" s="155"/>
      <c r="E194" s="238"/>
      <c r="F194" s="238"/>
      <c r="G194" s="238"/>
      <c r="H194" s="238"/>
      <c r="I194" s="238"/>
      <c r="J194" s="238"/>
      <c r="K194" s="238"/>
      <c r="L194" s="238"/>
      <c r="M194" s="238"/>
      <c r="N194" s="238"/>
      <c r="O194" s="238"/>
      <c r="P194" s="238"/>
      <c r="Q194" s="238"/>
      <c r="R194" s="148"/>
      <c r="S194" s="148"/>
      <c r="T194" s="262"/>
      <c r="U194" s="262"/>
      <c r="V194" s="262"/>
      <c r="W194" s="262"/>
      <c r="X194" s="262"/>
      <c r="Y194" s="262"/>
      <c r="Z194" s="238"/>
      <c r="AA194" s="238"/>
      <c r="AB194" s="238"/>
      <c r="AC194" s="238"/>
      <c r="AD194" s="238"/>
      <c r="AE194" s="238"/>
      <c r="AF194" s="238"/>
      <c r="AG194" s="238"/>
      <c r="AH194" s="238"/>
      <c r="AI194" s="238"/>
      <c r="AJ194" s="238"/>
      <c r="AK194" s="238"/>
      <c r="AL194" s="238"/>
      <c r="AM194" s="238"/>
      <c r="AN194" s="238"/>
      <c r="AO194" s="238"/>
      <c r="AP194" s="238"/>
      <c r="AQ194" s="238"/>
      <c r="AR194" s="238"/>
      <c r="AS194" s="238"/>
      <c r="AT194" s="238"/>
      <c r="AU194" s="238"/>
      <c r="AV194" s="238"/>
      <c r="AW194" s="238"/>
      <c r="AX194" s="238"/>
      <c r="AY194" s="238"/>
      <c r="AZ194" s="238"/>
      <c r="BA194" s="238"/>
      <c r="BB194" s="238"/>
      <c r="BC194" s="238"/>
      <c r="BD194" s="238"/>
      <c r="BE194" s="238"/>
      <c r="BF194" s="238"/>
      <c r="BG194" s="238"/>
      <c r="BH194" s="238"/>
      <c r="BI194" s="262"/>
      <c r="BJ194" s="262"/>
      <c r="BK194" s="262"/>
      <c r="BL194" s="262"/>
      <c r="BM194" s="262"/>
      <c r="BN194" s="262"/>
      <c r="BO194" s="262"/>
      <c r="BP194" s="262"/>
      <c r="BQ194" s="262"/>
      <c r="BR194" s="262"/>
      <c r="BS194" s="262"/>
      <c r="BT194" s="262"/>
      <c r="BU194" s="262"/>
      <c r="BV194" s="262"/>
      <c r="BW194" s="262"/>
      <c r="BX194" s="262"/>
      <c r="BY194" s="262"/>
      <c r="BZ194" s="262"/>
      <c r="CA194" s="262"/>
      <c r="CB194" s="262"/>
      <c r="CC194" s="262"/>
      <c r="CD194" s="262"/>
      <c r="CE194" s="262"/>
      <c r="CF194" s="262"/>
      <c r="CG194" s="262"/>
      <c r="CH194" s="262"/>
      <c r="CI194" s="262"/>
      <c r="CJ194" s="262"/>
      <c r="CK194" s="262"/>
      <c r="CL194" s="262"/>
      <c r="CM194" s="262"/>
      <c r="CN194" s="262"/>
      <c r="CO194" s="262"/>
      <c r="CP194" s="262"/>
      <c r="CQ194" s="262"/>
      <c r="CR194" s="262"/>
      <c r="CS194" s="262"/>
      <c r="CT194" s="262"/>
      <c r="CU194" s="262"/>
      <c r="CV194" s="262"/>
      <c r="CW194" s="262"/>
      <c r="CX194" s="262"/>
      <c r="CY194" s="262"/>
      <c r="CZ194" s="262"/>
      <c r="DA194" s="262"/>
      <c r="DB194" s="262"/>
      <c r="DC194" s="262"/>
      <c r="DD194" s="262"/>
      <c r="DE194" s="262"/>
      <c r="DF194" s="262"/>
      <c r="DG194" s="262"/>
      <c r="DH194" s="262"/>
      <c r="DI194" s="262"/>
      <c r="DJ194" s="262"/>
      <c r="DK194" s="262"/>
      <c r="DL194" s="262"/>
      <c r="DM194" s="262"/>
      <c r="DN194" s="262"/>
      <c r="DO194" s="262"/>
      <c r="DP194" s="262"/>
      <c r="DQ194" s="262"/>
      <c r="DR194" s="262"/>
      <c r="DS194" s="262"/>
      <c r="DT194" s="262"/>
      <c r="DU194" s="262"/>
      <c r="DV194" s="262"/>
      <c r="DW194" s="262"/>
      <c r="DX194" s="262"/>
      <c r="DY194" s="262"/>
      <c r="DZ194" s="262"/>
      <c r="EA194" s="262"/>
      <c r="EB194" s="262"/>
    </row>
    <row r="195" spans="1:132" s="263" customFormat="1" ht="51" customHeight="1">
      <c r="A195" s="238"/>
      <c r="B195" s="155"/>
      <c r="C195" s="155"/>
      <c r="D195" s="155"/>
      <c r="E195" s="238"/>
      <c r="F195" s="238"/>
      <c r="G195" s="238"/>
      <c r="H195" s="238"/>
      <c r="I195" s="238"/>
      <c r="J195" s="238"/>
      <c r="K195" s="238"/>
      <c r="L195" s="238"/>
      <c r="M195" s="238"/>
      <c r="N195" s="238"/>
      <c r="O195" s="238"/>
      <c r="P195" s="238"/>
      <c r="Q195" s="238"/>
      <c r="R195" s="148"/>
      <c r="S195" s="148"/>
      <c r="T195" s="262"/>
      <c r="U195" s="262"/>
      <c r="V195" s="262"/>
      <c r="W195" s="262"/>
      <c r="X195" s="262"/>
      <c r="Y195" s="262"/>
      <c r="Z195" s="238"/>
      <c r="AA195" s="238"/>
      <c r="AB195" s="238"/>
      <c r="AC195" s="238"/>
      <c r="AD195" s="238"/>
      <c r="AE195" s="238"/>
      <c r="AF195" s="238"/>
      <c r="AG195" s="238"/>
      <c r="AH195" s="238"/>
      <c r="AI195" s="238"/>
      <c r="AJ195" s="238"/>
      <c r="AK195" s="238"/>
      <c r="AL195" s="238"/>
      <c r="AM195" s="238"/>
      <c r="AN195" s="238"/>
      <c r="AO195" s="238"/>
      <c r="AP195" s="238"/>
      <c r="AQ195" s="238"/>
      <c r="AR195" s="238"/>
      <c r="AS195" s="238"/>
      <c r="AT195" s="238"/>
      <c r="AU195" s="238"/>
      <c r="AV195" s="238"/>
      <c r="AW195" s="238"/>
      <c r="AX195" s="238"/>
      <c r="AY195" s="238"/>
      <c r="AZ195" s="238"/>
      <c r="BA195" s="238"/>
      <c r="BB195" s="238"/>
      <c r="BC195" s="238"/>
      <c r="BD195" s="238"/>
      <c r="BE195" s="238"/>
      <c r="BF195" s="238"/>
      <c r="BG195" s="238"/>
      <c r="BH195" s="238"/>
      <c r="BI195" s="262"/>
      <c r="BJ195" s="262"/>
      <c r="BK195" s="262"/>
      <c r="BL195" s="262"/>
      <c r="BM195" s="262"/>
      <c r="BN195" s="262"/>
      <c r="BO195" s="262"/>
      <c r="BP195" s="262"/>
      <c r="BQ195" s="262"/>
      <c r="BR195" s="262"/>
      <c r="BS195" s="262"/>
      <c r="BT195" s="262"/>
      <c r="BU195" s="262"/>
      <c r="BV195" s="262"/>
      <c r="BW195" s="262"/>
      <c r="BX195" s="262"/>
      <c r="BY195" s="262"/>
      <c r="BZ195" s="262"/>
      <c r="CA195" s="262"/>
      <c r="CB195" s="262"/>
      <c r="CC195" s="262"/>
      <c r="CD195" s="262"/>
      <c r="CE195" s="262"/>
      <c r="CF195" s="262"/>
      <c r="CG195" s="262"/>
      <c r="CH195" s="262"/>
      <c r="CI195" s="262"/>
      <c r="CJ195" s="262"/>
      <c r="CK195" s="262"/>
      <c r="CL195" s="262"/>
      <c r="CM195" s="262"/>
      <c r="CN195" s="262"/>
      <c r="CO195" s="262"/>
      <c r="CP195" s="262"/>
      <c r="CQ195" s="262"/>
      <c r="CR195" s="262"/>
      <c r="CS195" s="262"/>
      <c r="CT195" s="262"/>
      <c r="CU195" s="262"/>
      <c r="CV195" s="262"/>
      <c r="CW195" s="262"/>
      <c r="CX195" s="262"/>
      <c r="CY195" s="262"/>
      <c r="CZ195" s="262"/>
      <c r="DA195" s="262"/>
      <c r="DB195" s="262"/>
      <c r="DC195" s="262"/>
      <c r="DD195" s="262"/>
      <c r="DE195" s="262"/>
      <c r="DF195" s="262"/>
      <c r="DG195" s="262"/>
      <c r="DH195" s="262"/>
      <c r="DI195" s="262"/>
      <c r="DJ195" s="262"/>
      <c r="DK195" s="262"/>
      <c r="DL195" s="262"/>
      <c r="DM195" s="262"/>
      <c r="DN195" s="262"/>
      <c r="DO195" s="262"/>
      <c r="DP195" s="262"/>
      <c r="DQ195" s="262"/>
      <c r="DR195" s="262"/>
      <c r="DS195" s="262"/>
      <c r="DT195" s="262"/>
      <c r="DU195" s="262"/>
      <c r="DV195" s="262"/>
      <c r="DW195" s="262"/>
      <c r="DX195" s="262"/>
      <c r="DY195" s="262"/>
      <c r="DZ195" s="262"/>
      <c r="EA195" s="262"/>
      <c r="EB195" s="262"/>
    </row>
    <row r="196" spans="1:132" s="263" customFormat="1" ht="51" customHeight="1" thickBot="1">
      <c r="A196" s="238"/>
      <c r="B196" s="1127" t="str">
        <f>$B$165</f>
        <v>Liderazgo y Gobernanza</v>
      </c>
      <c r="C196" s="1127"/>
      <c r="D196" s="1127"/>
      <c r="E196" s="238"/>
      <c r="F196" s="238"/>
      <c r="G196" s="238"/>
      <c r="H196" s="238"/>
      <c r="I196" s="238"/>
      <c r="J196" s="238"/>
      <c r="K196" s="238"/>
      <c r="L196" s="238"/>
      <c r="M196" s="238"/>
      <c r="N196" s="238"/>
      <c r="O196" s="238"/>
      <c r="P196" s="238"/>
      <c r="Q196" s="238"/>
      <c r="R196" s="148"/>
      <c r="S196" s="262"/>
      <c r="T196" s="262"/>
      <c r="U196" s="262"/>
      <c r="V196" s="262"/>
      <c r="W196" s="262"/>
      <c r="X196" s="262"/>
      <c r="Y196" s="262"/>
      <c r="Z196" s="238"/>
      <c r="AA196" s="238"/>
      <c r="AB196" s="238"/>
      <c r="AC196" s="238"/>
      <c r="AD196" s="238"/>
      <c r="AE196" s="238"/>
      <c r="AF196" s="238"/>
      <c r="AG196" s="238"/>
      <c r="AH196" s="238"/>
      <c r="AI196" s="238"/>
      <c r="AJ196" s="238"/>
      <c r="AK196" s="238"/>
      <c r="AL196" s="238"/>
      <c r="AM196" s="238"/>
      <c r="AN196" s="238"/>
      <c r="AO196" s="238"/>
      <c r="AP196" s="238"/>
      <c r="AQ196" s="238"/>
      <c r="AR196" s="238"/>
      <c r="AS196" s="238"/>
      <c r="AT196" s="238"/>
      <c r="AU196" s="238"/>
      <c r="AV196" s="238"/>
      <c r="AW196" s="238"/>
      <c r="AX196" s="238"/>
      <c r="AY196" s="238"/>
      <c r="AZ196" s="238"/>
      <c r="BA196" s="238"/>
      <c r="BB196" s="238"/>
      <c r="BC196" s="238"/>
      <c r="BD196" s="238"/>
      <c r="BE196" s="238"/>
      <c r="BF196" s="238"/>
      <c r="BG196" s="238"/>
      <c r="BH196" s="238"/>
      <c r="BI196" s="262"/>
      <c r="BJ196" s="262"/>
      <c r="BK196" s="262"/>
      <c r="BL196" s="262"/>
      <c r="BM196" s="262"/>
      <c r="BN196" s="262"/>
      <c r="BO196" s="262"/>
      <c r="BP196" s="262"/>
      <c r="BQ196" s="262"/>
      <c r="BR196" s="262"/>
      <c r="BS196" s="262"/>
      <c r="BT196" s="262"/>
      <c r="BU196" s="262"/>
      <c r="BV196" s="262"/>
      <c r="BW196" s="262"/>
      <c r="BX196" s="262"/>
      <c r="BY196" s="262"/>
      <c r="BZ196" s="262"/>
      <c r="CA196" s="262"/>
      <c r="CB196" s="262"/>
      <c r="CC196" s="262"/>
      <c r="CD196" s="262"/>
      <c r="CE196" s="262"/>
      <c r="CF196" s="262"/>
      <c r="CG196" s="262"/>
      <c r="CH196" s="262"/>
      <c r="CI196" s="262"/>
      <c r="CJ196" s="262"/>
      <c r="CK196" s="262"/>
      <c r="CL196" s="262"/>
      <c r="CM196" s="262"/>
      <c r="CN196" s="262"/>
      <c r="CO196" s="262"/>
      <c r="CP196" s="262"/>
      <c r="CQ196" s="262"/>
      <c r="CR196" s="262"/>
      <c r="CS196" s="262"/>
      <c r="CT196" s="262"/>
      <c r="CU196" s="262"/>
      <c r="CV196" s="262"/>
      <c r="CW196" s="262"/>
      <c r="CX196" s="262"/>
      <c r="CY196" s="262"/>
      <c r="CZ196" s="262"/>
      <c r="DA196" s="262"/>
      <c r="DB196" s="262"/>
      <c r="DC196" s="262"/>
      <c r="DD196" s="262"/>
      <c r="DE196" s="262"/>
      <c r="DF196" s="262"/>
      <c r="DG196" s="262"/>
      <c r="DH196" s="262"/>
      <c r="DI196" s="262"/>
      <c r="DJ196" s="262"/>
      <c r="DK196" s="262"/>
      <c r="DL196" s="262"/>
      <c r="DM196" s="262"/>
      <c r="DN196" s="262"/>
      <c r="DO196" s="262"/>
      <c r="DP196" s="262"/>
      <c r="DQ196" s="262"/>
      <c r="DR196" s="262"/>
      <c r="DS196" s="262"/>
      <c r="DT196" s="262"/>
      <c r="DU196" s="262"/>
      <c r="DV196" s="262"/>
      <c r="DW196" s="262"/>
      <c r="DX196" s="262"/>
      <c r="DY196" s="262"/>
      <c r="DZ196" s="262"/>
      <c r="EA196" s="262"/>
      <c r="EB196" s="262"/>
    </row>
    <row r="197" spans="1:132" s="263" customFormat="1" ht="51" customHeight="1">
      <c r="A197" s="238"/>
      <c r="B197" s="1120" t="str">
        <f>'1.0 Planeación'!B64</f>
        <v>¿El Consejo o Patronato está integrado por miembros de diversas áreas de experiencia?</v>
      </c>
      <c r="C197" s="247" t="s">
        <v>281</v>
      </c>
      <c r="D197" s="246">
        <v>0</v>
      </c>
      <c r="E197" s="238"/>
      <c r="F197" s="238"/>
      <c r="G197" s="238"/>
      <c r="H197" s="238"/>
      <c r="I197" s="238"/>
      <c r="J197" s="238"/>
      <c r="K197" s="238"/>
      <c r="L197" s="238"/>
      <c r="M197" s="238"/>
      <c r="N197" s="238"/>
      <c r="O197" s="238"/>
      <c r="P197" s="238"/>
      <c r="Q197" s="238"/>
      <c r="R197" s="262"/>
      <c r="S197" s="262"/>
      <c r="T197" s="262"/>
      <c r="U197" s="262"/>
      <c r="V197" s="262"/>
      <c r="W197" s="262"/>
      <c r="X197" s="262"/>
      <c r="Y197" s="262"/>
      <c r="Z197" s="238"/>
      <c r="AA197" s="238"/>
      <c r="AB197" s="238"/>
      <c r="AC197" s="238"/>
      <c r="AD197" s="238"/>
      <c r="AE197" s="238"/>
      <c r="AF197" s="238"/>
      <c r="AG197" s="238"/>
      <c r="AH197" s="238"/>
      <c r="AI197" s="238"/>
      <c r="AJ197" s="238"/>
      <c r="AK197" s="238"/>
      <c r="AL197" s="238"/>
      <c r="AM197" s="238"/>
      <c r="AN197" s="238"/>
      <c r="AO197" s="238"/>
      <c r="AP197" s="238"/>
      <c r="AQ197" s="238"/>
      <c r="AR197" s="238"/>
      <c r="AS197" s="238"/>
      <c r="AT197" s="238"/>
      <c r="AU197" s="238"/>
      <c r="AV197" s="238"/>
      <c r="AW197" s="238"/>
      <c r="AX197" s="238"/>
      <c r="AY197" s="238"/>
      <c r="AZ197" s="238"/>
      <c r="BA197" s="238"/>
      <c r="BB197" s="238"/>
      <c r="BC197" s="238"/>
      <c r="BD197" s="238"/>
      <c r="BE197" s="238"/>
      <c r="BF197" s="238"/>
      <c r="BG197" s="238"/>
      <c r="BH197" s="238"/>
      <c r="BI197" s="262"/>
      <c r="BJ197" s="262"/>
      <c r="BK197" s="262"/>
      <c r="BL197" s="262"/>
      <c r="BM197" s="262"/>
      <c r="BN197" s="262"/>
      <c r="BO197" s="262"/>
      <c r="BP197" s="262"/>
      <c r="BQ197" s="262"/>
      <c r="BR197" s="262"/>
      <c r="BS197" s="262"/>
      <c r="BT197" s="262"/>
      <c r="BU197" s="262"/>
      <c r="BV197" s="262"/>
      <c r="BW197" s="262"/>
      <c r="BX197" s="262"/>
      <c r="BY197" s="262"/>
      <c r="BZ197" s="262"/>
      <c r="CA197" s="262"/>
      <c r="CB197" s="262"/>
      <c r="CC197" s="262"/>
      <c r="CD197" s="262"/>
      <c r="CE197" s="262"/>
      <c r="CF197" s="262"/>
      <c r="CG197" s="262"/>
      <c r="CH197" s="262"/>
      <c r="CI197" s="262"/>
      <c r="CJ197" s="262"/>
      <c r="CK197" s="262"/>
      <c r="CL197" s="262"/>
      <c r="CM197" s="262"/>
      <c r="CN197" s="262"/>
      <c r="CO197" s="262"/>
      <c r="CP197" s="262"/>
      <c r="CQ197" s="262"/>
      <c r="CR197" s="262"/>
      <c r="CS197" s="262"/>
      <c r="CT197" s="262"/>
      <c r="CU197" s="262"/>
      <c r="CV197" s="262"/>
      <c r="CW197" s="262"/>
      <c r="CX197" s="262"/>
      <c r="CY197" s="262"/>
      <c r="CZ197" s="262"/>
      <c r="DA197" s="262"/>
      <c r="DB197" s="262"/>
      <c r="DC197" s="262"/>
      <c r="DD197" s="262"/>
      <c r="DE197" s="262"/>
      <c r="DF197" s="262"/>
      <c r="DG197" s="262"/>
      <c r="DH197" s="262"/>
      <c r="DI197" s="262"/>
      <c r="DJ197" s="262"/>
      <c r="DK197" s="262"/>
      <c r="DL197" s="262"/>
      <c r="DM197" s="262"/>
      <c r="DN197" s="262"/>
      <c r="DO197" s="262"/>
      <c r="DP197" s="262"/>
      <c r="DQ197" s="262"/>
      <c r="DR197" s="262"/>
      <c r="DS197" s="262"/>
      <c r="DT197" s="262"/>
      <c r="DU197" s="262"/>
      <c r="DV197" s="262"/>
      <c r="DW197" s="262"/>
      <c r="DX197" s="262"/>
      <c r="DY197" s="262"/>
      <c r="DZ197" s="262"/>
      <c r="EA197" s="262"/>
      <c r="EB197" s="262"/>
    </row>
    <row r="198" spans="1:132" s="263" customFormat="1" ht="51" customHeight="1" thickBot="1">
      <c r="A198" s="238"/>
      <c r="B198" s="1121"/>
      <c r="C198" s="254" t="s">
        <v>1025</v>
      </c>
      <c r="D198" s="253">
        <v>0.25</v>
      </c>
      <c r="E198" s="238"/>
      <c r="F198" s="238"/>
      <c r="G198" s="238"/>
      <c r="H198" s="238"/>
      <c r="I198" s="238"/>
      <c r="J198" s="238"/>
      <c r="K198" s="238"/>
      <c r="L198" s="238"/>
      <c r="M198" s="238"/>
      <c r="N198" s="238"/>
      <c r="O198" s="238"/>
      <c r="P198" s="238"/>
      <c r="Q198" s="238"/>
      <c r="R198" s="262"/>
      <c r="S198" s="262"/>
      <c r="T198" s="262"/>
      <c r="U198" s="262"/>
      <c r="V198" s="262"/>
      <c r="W198" s="262"/>
      <c r="X198" s="262"/>
      <c r="Y198" s="262"/>
      <c r="Z198" s="238"/>
      <c r="AA198" s="238"/>
      <c r="AB198" s="238"/>
      <c r="AC198" s="238"/>
      <c r="AD198" s="238"/>
      <c r="AE198" s="238"/>
      <c r="AF198" s="238"/>
      <c r="AG198" s="238"/>
      <c r="AH198" s="238"/>
      <c r="AI198" s="238"/>
      <c r="AJ198" s="238"/>
      <c r="AK198" s="238"/>
      <c r="AL198" s="238"/>
      <c r="AM198" s="238"/>
      <c r="AN198" s="238"/>
      <c r="AO198" s="238"/>
      <c r="AP198" s="238"/>
      <c r="AQ198" s="238"/>
      <c r="AR198" s="238"/>
      <c r="AS198" s="238"/>
      <c r="AT198" s="238"/>
      <c r="AU198" s="238"/>
      <c r="AV198" s="238"/>
      <c r="AW198" s="238"/>
      <c r="AX198" s="1116" t="str">
        <f>$AX$154</f>
        <v>Administración de subvenciones</v>
      </c>
      <c r="AY198" s="1116"/>
      <c r="AZ198" s="1116"/>
      <c r="BA198" s="238"/>
      <c r="BB198" s="238"/>
      <c r="BC198" s="238"/>
      <c r="BD198" s="238"/>
      <c r="BE198" s="238"/>
      <c r="BF198" s="238"/>
      <c r="BG198" s="238"/>
      <c r="BH198" s="238"/>
      <c r="BI198" s="262"/>
      <c r="BJ198" s="262"/>
      <c r="BK198" s="262"/>
      <c r="BL198" s="262"/>
      <c r="BM198" s="262"/>
      <c r="BN198" s="262"/>
      <c r="BO198" s="262"/>
      <c r="BP198" s="262"/>
      <c r="BQ198" s="262"/>
      <c r="BR198" s="262"/>
      <c r="BS198" s="262"/>
      <c r="BT198" s="262"/>
      <c r="BU198" s="262"/>
      <c r="BV198" s="262"/>
      <c r="BW198" s="262"/>
      <c r="BX198" s="262"/>
      <c r="BY198" s="262"/>
      <c r="BZ198" s="262"/>
      <c r="CA198" s="262"/>
      <c r="CB198" s="262"/>
      <c r="CC198" s="262"/>
      <c r="CD198" s="262"/>
      <c r="CE198" s="262"/>
      <c r="CF198" s="262"/>
      <c r="CG198" s="262"/>
      <c r="CH198" s="262"/>
      <c r="CI198" s="262"/>
      <c r="CJ198" s="262"/>
      <c r="CK198" s="262"/>
      <c r="CL198" s="262"/>
      <c r="CM198" s="262"/>
      <c r="CN198" s="262"/>
      <c r="CO198" s="262"/>
      <c r="CP198" s="262"/>
      <c r="CQ198" s="262"/>
      <c r="CR198" s="262"/>
      <c r="CS198" s="262"/>
      <c r="CT198" s="262"/>
      <c r="CU198" s="262"/>
      <c r="CV198" s="262"/>
      <c r="CW198" s="262"/>
      <c r="CX198" s="262"/>
      <c r="CY198" s="262"/>
      <c r="CZ198" s="262"/>
      <c r="DA198" s="262"/>
      <c r="DB198" s="262"/>
      <c r="DC198" s="262"/>
      <c r="DD198" s="262"/>
      <c r="DE198" s="262"/>
      <c r="DF198" s="262"/>
      <c r="DG198" s="262"/>
      <c r="DH198" s="262"/>
      <c r="DI198" s="262"/>
      <c r="DJ198" s="262"/>
      <c r="DK198" s="262"/>
      <c r="DL198" s="262"/>
      <c r="DM198" s="262"/>
      <c r="DN198" s="262"/>
      <c r="DO198" s="262"/>
      <c r="DP198" s="262"/>
      <c r="DQ198" s="262"/>
      <c r="DR198" s="262"/>
      <c r="DS198" s="262"/>
      <c r="DT198" s="262"/>
      <c r="DU198" s="262"/>
      <c r="DV198" s="262"/>
      <c r="DW198" s="262"/>
      <c r="DX198" s="262"/>
      <c r="DY198" s="262"/>
      <c r="DZ198" s="262"/>
      <c r="EA198" s="262"/>
      <c r="EB198" s="262"/>
    </row>
    <row r="199" spans="1:132" s="263" customFormat="1" ht="51" customHeight="1">
      <c r="A199" s="238"/>
      <c r="B199" s="1121"/>
      <c r="C199" s="254" t="s">
        <v>1026</v>
      </c>
      <c r="D199" s="255">
        <v>0.5</v>
      </c>
      <c r="E199" s="238"/>
      <c r="F199" s="238"/>
      <c r="G199" s="238"/>
      <c r="H199" s="238"/>
      <c r="I199" s="238"/>
      <c r="J199" s="238"/>
      <c r="K199" s="238"/>
      <c r="L199" s="238"/>
      <c r="M199" s="238"/>
      <c r="N199" s="238"/>
      <c r="O199" s="238"/>
      <c r="P199" s="238"/>
      <c r="Q199" s="238"/>
      <c r="R199" s="262"/>
      <c r="S199" s="262"/>
      <c r="T199" s="262"/>
      <c r="U199" s="262"/>
      <c r="V199" s="262"/>
      <c r="W199" s="262"/>
      <c r="X199" s="262"/>
      <c r="Y199" s="262"/>
      <c r="Z199" s="238"/>
      <c r="AA199" s="238"/>
      <c r="AB199" s="238"/>
      <c r="AC199" s="238"/>
      <c r="AD199" s="238"/>
      <c r="AE199" s="238"/>
      <c r="AF199" s="238"/>
      <c r="AG199" s="238"/>
      <c r="AH199" s="238"/>
      <c r="AI199" s="238"/>
      <c r="AJ199" s="238"/>
      <c r="AK199" s="238"/>
      <c r="AL199" s="238"/>
      <c r="AM199" s="238"/>
      <c r="AN199" s="238"/>
      <c r="AO199" s="238"/>
      <c r="AP199" s="238"/>
      <c r="AQ199" s="238"/>
      <c r="AR199" s="238"/>
      <c r="AS199" s="238"/>
      <c r="AT199" s="238"/>
      <c r="AU199" s="238"/>
      <c r="AV199" s="238"/>
      <c r="AW199" s="238"/>
      <c r="AX199" s="1117" t="str">
        <f>'7.0 Gestión recursos'!B63</f>
        <v>¿Se proporciona a las OSC información, documentos y formatos para la presentación de reportes programáticos, financieros, de impuestos y planes de trabajo?</v>
      </c>
      <c r="AY199" s="249" t="s">
        <v>320</v>
      </c>
      <c r="AZ199" s="282" t="s">
        <v>321</v>
      </c>
      <c r="BA199" s="238"/>
      <c r="BB199" s="238"/>
      <c r="BC199" s="238"/>
      <c r="BD199" s="238"/>
      <c r="BE199" s="238"/>
      <c r="BF199" s="238"/>
      <c r="BG199" s="238"/>
      <c r="BH199" s="238"/>
      <c r="BI199" s="262"/>
      <c r="BJ199" s="262"/>
      <c r="BK199" s="262"/>
      <c r="BL199" s="262"/>
      <c r="BM199" s="262"/>
      <c r="BN199" s="262"/>
      <c r="BO199" s="262"/>
      <c r="BP199" s="262"/>
      <c r="BQ199" s="262"/>
      <c r="BR199" s="262"/>
      <c r="BS199" s="262"/>
      <c r="BT199" s="262"/>
      <c r="BU199" s="262"/>
      <c r="BV199" s="262"/>
      <c r="BW199" s="262"/>
      <c r="BX199" s="262"/>
      <c r="BY199" s="262"/>
      <c r="BZ199" s="262"/>
      <c r="CA199" s="262"/>
      <c r="CB199" s="262"/>
      <c r="CC199" s="262"/>
      <c r="CD199" s="262"/>
      <c r="CE199" s="262"/>
      <c r="CF199" s="262"/>
      <c r="CG199" s="262"/>
      <c r="CH199" s="262"/>
      <c r="CI199" s="262"/>
      <c r="CJ199" s="262"/>
      <c r="CK199" s="262"/>
      <c r="CL199" s="262"/>
      <c r="CM199" s="262"/>
      <c r="CN199" s="262"/>
      <c r="CO199" s="262"/>
      <c r="CP199" s="262"/>
      <c r="CQ199" s="262"/>
      <c r="CR199" s="262"/>
      <c r="CS199" s="262"/>
      <c r="CT199" s="262"/>
      <c r="CU199" s="262"/>
      <c r="CV199" s="262"/>
      <c r="CW199" s="262"/>
      <c r="CX199" s="262"/>
      <c r="CY199" s="262"/>
      <c r="CZ199" s="262"/>
      <c r="DA199" s="262"/>
      <c r="DB199" s="262"/>
      <c r="DC199" s="262"/>
      <c r="DD199" s="262"/>
      <c r="DE199" s="262"/>
      <c r="DF199" s="262"/>
      <c r="DG199" s="262"/>
      <c r="DH199" s="262"/>
      <c r="DI199" s="262"/>
      <c r="DJ199" s="262"/>
      <c r="DK199" s="262"/>
      <c r="DL199" s="262"/>
      <c r="DM199" s="262"/>
      <c r="DN199" s="262"/>
      <c r="DO199" s="262"/>
      <c r="DP199" s="262"/>
      <c r="DQ199" s="262"/>
      <c r="DR199" s="262"/>
      <c r="DS199" s="262"/>
      <c r="DT199" s="262"/>
      <c r="DU199" s="262"/>
      <c r="DV199" s="262"/>
      <c r="DW199" s="262"/>
      <c r="DX199" s="262"/>
      <c r="DY199" s="262"/>
      <c r="DZ199" s="262"/>
      <c r="EA199" s="262"/>
      <c r="EB199" s="262"/>
    </row>
    <row r="200" spans="1:132" s="263" customFormat="1" ht="51" customHeight="1">
      <c r="A200" s="238"/>
      <c r="B200" s="1121"/>
      <c r="C200" s="254" t="s">
        <v>1027</v>
      </c>
      <c r="D200" s="257">
        <v>0.75</v>
      </c>
      <c r="E200" s="238"/>
      <c r="F200" s="238"/>
      <c r="G200" s="238"/>
      <c r="H200" s="238"/>
      <c r="I200" s="238"/>
      <c r="J200" s="238"/>
      <c r="K200" s="238"/>
      <c r="L200" s="238"/>
      <c r="M200" s="238"/>
      <c r="N200" s="238"/>
      <c r="O200" s="238"/>
      <c r="P200" s="238"/>
      <c r="Q200" s="238"/>
      <c r="R200" s="262"/>
      <c r="S200" s="262"/>
      <c r="T200" s="262"/>
      <c r="U200" s="262"/>
      <c r="V200" s="262"/>
      <c r="W200" s="262"/>
      <c r="X200" s="262"/>
      <c r="Y200" s="262"/>
      <c r="Z200" s="238"/>
      <c r="AA200" s="238"/>
      <c r="AB200" s="238"/>
      <c r="AC200" s="238"/>
      <c r="AD200" s="238"/>
      <c r="AE200" s="238"/>
      <c r="AF200" s="238"/>
      <c r="AG200" s="238"/>
      <c r="AH200" s="238"/>
      <c r="AI200" s="238"/>
      <c r="AJ200" s="238"/>
      <c r="AK200" s="238"/>
      <c r="AL200" s="238"/>
      <c r="AM200" s="238"/>
      <c r="AN200" s="238"/>
      <c r="AO200" s="238"/>
      <c r="AP200" s="238"/>
      <c r="AQ200" s="238"/>
      <c r="AR200" s="238"/>
      <c r="AS200" s="238"/>
      <c r="AT200" s="238"/>
      <c r="AU200" s="238"/>
      <c r="AV200" s="238"/>
      <c r="AW200" s="238"/>
      <c r="AX200" s="1118"/>
      <c r="AY200" s="250" t="s">
        <v>228</v>
      </c>
      <c r="AZ200" s="280">
        <v>0</v>
      </c>
      <c r="BA200" s="238"/>
      <c r="BB200" s="238"/>
      <c r="BC200" s="238"/>
      <c r="BD200" s="238"/>
      <c r="BE200" s="238"/>
      <c r="BF200" s="238"/>
      <c r="BG200" s="238"/>
      <c r="BH200" s="238"/>
      <c r="BI200" s="262"/>
      <c r="BJ200" s="262"/>
      <c r="BK200" s="262"/>
      <c r="BL200" s="262"/>
      <c r="BM200" s="262"/>
      <c r="BN200" s="262"/>
      <c r="BO200" s="262"/>
      <c r="BP200" s="262"/>
      <c r="BQ200" s="262"/>
      <c r="BR200" s="262"/>
      <c r="BS200" s="262"/>
      <c r="BT200" s="262"/>
      <c r="BU200" s="262"/>
      <c r="BV200" s="262"/>
      <c r="BW200" s="262"/>
      <c r="BX200" s="262"/>
      <c r="BY200" s="262"/>
      <c r="BZ200" s="262"/>
      <c r="CA200" s="262"/>
      <c r="CB200" s="262"/>
      <c r="CC200" s="262"/>
      <c r="CD200" s="262"/>
      <c r="CE200" s="262"/>
      <c r="CF200" s="262"/>
      <c r="CG200" s="262"/>
      <c r="CH200" s="262"/>
      <c r="CI200" s="262"/>
      <c r="CJ200" s="262"/>
      <c r="CK200" s="262"/>
      <c r="CL200" s="262"/>
      <c r="CM200" s="262"/>
      <c r="CN200" s="262"/>
      <c r="CO200" s="262"/>
      <c r="CP200" s="262"/>
      <c r="CQ200" s="262"/>
      <c r="CR200" s="262"/>
      <c r="CS200" s="262"/>
      <c r="CT200" s="262"/>
      <c r="CU200" s="262"/>
      <c r="CV200" s="262"/>
      <c r="CW200" s="262"/>
      <c r="CX200" s="262"/>
      <c r="CY200" s="262"/>
      <c r="CZ200" s="262"/>
      <c r="DA200" s="262"/>
      <c r="DB200" s="262"/>
      <c r="DC200" s="262"/>
      <c r="DD200" s="262"/>
      <c r="DE200" s="262"/>
      <c r="DF200" s="262"/>
      <c r="DG200" s="262"/>
      <c r="DH200" s="262"/>
      <c r="DI200" s="262"/>
      <c r="DJ200" s="262"/>
      <c r="DK200" s="262"/>
      <c r="DL200" s="262"/>
      <c r="DM200" s="262"/>
      <c r="DN200" s="262"/>
      <c r="DO200" s="262"/>
      <c r="DP200" s="262"/>
      <c r="DQ200" s="262"/>
      <c r="DR200" s="262"/>
      <c r="DS200" s="262"/>
      <c r="DT200" s="262"/>
      <c r="DU200" s="262"/>
      <c r="DV200" s="262"/>
      <c r="DW200" s="262"/>
      <c r="DX200" s="262"/>
      <c r="DY200" s="262"/>
      <c r="DZ200" s="262"/>
      <c r="EA200" s="262"/>
      <c r="EB200" s="262"/>
    </row>
    <row r="201" spans="1:132" s="263" customFormat="1" ht="51" customHeight="1" thickBot="1">
      <c r="A201" s="238"/>
      <c r="B201" s="1122"/>
      <c r="C201" s="260" t="s">
        <v>1028</v>
      </c>
      <c r="D201" s="259">
        <v>1</v>
      </c>
      <c r="E201" s="238"/>
      <c r="F201" s="238"/>
      <c r="G201" s="238"/>
      <c r="H201" s="238"/>
      <c r="I201" s="238"/>
      <c r="J201" s="238"/>
      <c r="K201" s="238"/>
      <c r="L201" s="238"/>
      <c r="M201" s="238"/>
      <c r="N201" s="238"/>
      <c r="O201" s="238"/>
      <c r="P201" s="238"/>
      <c r="Q201" s="238"/>
      <c r="R201" s="262"/>
      <c r="S201" s="262"/>
      <c r="T201" s="262"/>
      <c r="U201" s="262"/>
      <c r="V201" s="262"/>
      <c r="W201" s="262"/>
      <c r="X201" s="262"/>
      <c r="Y201" s="262"/>
      <c r="Z201" s="238"/>
      <c r="AA201" s="238"/>
      <c r="AB201" s="238"/>
      <c r="AC201" s="238"/>
      <c r="AD201" s="238"/>
      <c r="AE201" s="238"/>
      <c r="AF201" s="238"/>
      <c r="AG201" s="238"/>
      <c r="AH201" s="238"/>
      <c r="AI201" s="238"/>
      <c r="AJ201" s="238"/>
      <c r="AK201" s="238"/>
      <c r="AL201" s="238"/>
      <c r="AM201" s="238"/>
      <c r="AN201" s="238"/>
      <c r="AO201" s="238"/>
      <c r="AP201" s="238"/>
      <c r="AQ201" s="238"/>
      <c r="AR201" s="238"/>
      <c r="AS201" s="238"/>
      <c r="AT201" s="238"/>
      <c r="AU201" s="238"/>
      <c r="AV201" s="238"/>
      <c r="AW201" s="238"/>
      <c r="AX201" s="1118"/>
      <c r="AY201" s="250" t="s">
        <v>631</v>
      </c>
      <c r="AZ201" s="253">
        <v>0.25</v>
      </c>
      <c r="BA201" s="238"/>
      <c r="BB201" s="238"/>
      <c r="BC201" s="238"/>
      <c r="BD201" s="238"/>
      <c r="BE201" s="238"/>
      <c r="BF201" s="238"/>
      <c r="BG201" s="238"/>
      <c r="BH201" s="238"/>
      <c r="BI201" s="262"/>
      <c r="BJ201" s="262"/>
      <c r="BK201" s="262"/>
      <c r="BL201" s="262"/>
      <c r="BM201" s="262"/>
      <c r="BN201" s="262"/>
      <c r="BO201" s="262"/>
      <c r="BP201" s="262"/>
      <c r="BQ201" s="262"/>
      <c r="BR201" s="262"/>
      <c r="BS201" s="262"/>
      <c r="BT201" s="262"/>
      <c r="BU201" s="262"/>
      <c r="BV201" s="262"/>
      <c r="BW201" s="262"/>
      <c r="BX201" s="262"/>
      <c r="BY201" s="262"/>
      <c r="BZ201" s="262"/>
      <c r="CA201" s="262"/>
      <c r="CB201" s="262"/>
      <c r="CC201" s="262"/>
      <c r="CD201" s="262"/>
      <c r="CE201" s="262"/>
      <c r="CF201" s="262"/>
      <c r="CG201" s="262"/>
      <c r="CH201" s="262"/>
      <c r="CI201" s="262"/>
      <c r="CJ201" s="262"/>
      <c r="CK201" s="262"/>
      <c r="CL201" s="262"/>
      <c r="CM201" s="262"/>
      <c r="CN201" s="262"/>
      <c r="CO201" s="262"/>
      <c r="CP201" s="262"/>
      <c r="CQ201" s="262"/>
      <c r="CR201" s="262"/>
      <c r="CS201" s="262"/>
      <c r="CT201" s="262"/>
      <c r="CU201" s="262"/>
      <c r="CV201" s="262"/>
      <c r="CW201" s="262"/>
      <c r="CX201" s="262"/>
      <c r="CY201" s="262"/>
      <c r="CZ201" s="262"/>
      <c r="DA201" s="262"/>
      <c r="DB201" s="262"/>
      <c r="DC201" s="262"/>
      <c r="DD201" s="262"/>
      <c r="DE201" s="262"/>
      <c r="DF201" s="262"/>
      <c r="DG201" s="262"/>
      <c r="DH201" s="262"/>
      <c r="DI201" s="262"/>
      <c r="DJ201" s="262"/>
      <c r="DK201" s="262"/>
      <c r="DL201" s="262"/>
      <c r="DM201" s="262"/>
      <c r="DN201" s="262"/>
      <c r="DO201" s="262"/>
      <c r="DP201" s="262"/>
      <c r="DQ201" s="262"/>
      <c r="DR201" s="262"/>
      <c r="DS201" s="262"/>
      <c r="DT201" s="262"/>
      <c r="DU201" s="262"/>
      <c r="DV201" s="262"/>
      <c r="DW201" s="262"/>
      <c r="DX201" s="262"/>
      <c r="DY201" s="262"/>
      <c r="DZ201" s="262"/>
      <c r="EA201" s="262"/>
      <c r="EB201" s="262"/>
    </row>
    <row r="202" spans="1:132" s="263" customFormat="1" ht="51" customHeight="1">
      <c r="A202" s="238"/>
      <c r="B202" s="155"/>
      <c r="C202" s="155"/>
      <c r="D202" s="155"/>
      <c r="E202" s="238"/>
      <c r="F202" s="238"/>
      <c r="G202" s="238"/>
      <c r="H202" s="238"/>
      <c r="I202" s="238"/>
      <c r="J202" s="238"/>
      <c r="K202" s="238"/>
      <c r="L202" s="238"/>
      <c r="M202" s="238"/>
      <c r="N202" s="238"/>
      <c r="O202" s="238"/>
      <c r="P202" s="238"/>
      <c r="Q202" s="238"/>
      <c r="R202" s="148"/>
      <c r="S202" s="262"/>
      <c r="T202" s="262"/>
      <c r="U202" s="262"/>
      <c r="V202" s="262"/>
      <c r="W202" s="262"/>
      <c r="X202" s="262"/>
      <c r="Y202" s="262"/>
      <c r="Z202" s="238"/>
      <c r="AA202" s="238"/>
      <c r="AB202" s="238"/>
      <c r="AC202" s="238"/>
      <c r="AD202" s="238"/>
      <c r="AE202" s="238"/>
      <c r="AF202" s="238"/>
      <c r="AG202" s="238"/>
      <c r="AH202" s="238"/>
      <c r="AI202" s="238"/>
      <c r="AJ202" s="238"/>
      <c r="AK202" s="238"/>
      <c r="AL202" s="238"/>
      <c r="AM202" s="238"/>
      <c r="AN202" s="238"/>
      <c r="AO202" s="238"/>
      <c r="AP202" s="238"/>
      <c r="AQ202" s="238"/>
      <c r="AR202" s="238"/>
      <c r="AS202" s="238"/>
      <c r="AT202" s="238"/>
      <c r="AU202" s="238"/>
      <c r="AV202" s="238"/>
      <c r="AW202" s="238"/>
      <c r="AX202" s="1118"/>
      <c r="AY202" s="250" t="s">
        <v>1016</v>
      </c>
      <c r="AZ202" s="255">
        <v>0.5</v>
      </c>
      <c r="BA202" s="238"/>
      <c r="BB202" s="238"/>
      <c r="BC202" s="238"/>
      <c r="BD202" s="238"/>
      <c r="BE202" s="238"/>
      <c r="BF202" s="238"/>
      <c r="BG202" s="238"/>
      <c r="BH202" s="238"/>
      <c r="BI202" s="262"/>
      <c r="BJ202" s="262"/>
      <c r="BK202" s="262"/>
      <c r="BL202" s="262"/>
      <c r="BM202" s="262"/>
      <c r="BN202" s="262"/>
      <c r="BO202" s="262"/>
      <c r="BP202" s="262"/>
      <c r="BQ202" s="262"/>
      <c r="BR202" s="262"/>
      <c r="BS202" s="262"/>
      <c r="BT202" s="262"/>
      <c r="BU202" s="262"/>
      <c r="BV202" s="262"/>
      <c r="BW202" s="262"/>
      <c r="BX202" s="262"/>
      <c r="BY202" s="262"/>
      <c r="BZ202" s="262"/>
      <c r="CA202" s="262"/>
      <c r="CB202" s="262"/>
      <c r="CC202" s="262"/>
      <c r="CD202" s="262"/>
      <c r="CE202" s="262"/>
      <c r="CF202" s="262"/>
      <c r="CG202" s="262"/>
      <c r="CH202" s="262"/>
      <c r="CI202" s="262"/>
      <c r="CJ202" s="262"/>
      <c r="CK202" s="262"/>
      <c r="CL202" s="262"/>
      <c r="CM202" s="262"/>
      <c r="CN202" s="262"/>
      <c r="CO202" s="262"/>
      <c r="CP202" s="262"/>
      <c r="CQ202" s="262"/>
      <c r="CR202" s="262"/>
      <c r="CS202" s="262"/>
      <c r="CT202" s="262"/>
      <c r="CU202" s="262"/>
      <c r="CV202" s="262"/>
      <c r="CW202" s="262"/>
      <c r="CX202" s="262"/>
      <c r="CY202" s="262"/>
      <c r="CZ202" s="262"/>
      <c r="DA202" s="262"/>
      <c r="DB202" s="262"/>
      <c r="DC202" s="262"/>
      <c r="DD202" s="262"/>
      <c r="DE202" s="262"/>
      <c r="DF202" s="262"/>
      <c r="DG202" s="262"/>
      <c r="DH202" s="262"/>
      <c r="DI202" s="262"/>
      <c r="DJ202" s="262"/>
      <c r="DK202" s="262"/>
      <c r="DL202" s="262"/>
      <c r="DM202" s="262"/>
      <c r="DN202" s="262"/>
      <c r="DO202" s="262"/>
      <c r="DP202" s="262"/>
      <c r="DQ202" s="262"/>
      <c r="DR202" s="262"/>
      <c r="DS202" s="262"/>
      <c r="DT202" s="262"/>
      <c r="DU202" s="262"/>
      <c r="DV202" s="262"/>
      <c r="DW202" s="262"/>
      <c r="DX202" s="262"/>
      <c r="DY202" s="262"/>
      <c r="DZ202" s="262"/>
      <c r="EA202" s="262"/>
      <c r="EB202" s="262"/>
    </row>
    <row r="203" spans="1:132" s="263" customFormat="1" ht="51" customHeight="1">
      <c r="A203" s="238"/>
      <c r="B203" s="155"/>
      <c r="C203" s="155"/>
      <c r="D203" s="155"/>
      <c r="E203" s="238"/>
      <c r="F203" s="238"/>
      <c r="G203" s="238"/>
      <c r="H203" s="238"/>
      <c r="I203" s="238"/>
      <c r="J203" s="238"/>
      <c r="K203" s="238"/>
      <c r="L203" s="238"/>
      <c r="M203" s="238"/>
      <c r="N203" s="238"/>
      <c r="O203" s="238"/>
      <c r="P203" s="238"/>
      <c r="Q203" s="238"/>
      <c r="R203" s="148"/>
      <c r="S203" s="148"/>
      <c r="T203" s="262"/>
      <c r="U203" s="262"/>
      <c r="V203" s="262"/>
      <c r="W203" s="262"/>
      <c r="X203" s="262"/>
      <c r="Y203" s="262"/>
      <c r="Z203" s="238"/>
      <c r="AA203" s="238"/>
      <c r="AB203" s="238"/>
      <c r="AC203" s="238"/>
      <c r="AD203" s="238"/>
      <c r="AE203" s="238"/>
      <c r="AF203" s="238"/>
      <c r="AG203" s="238"/>
      <c r="AH203" s="238"/>
      <c r="AI203" s="238"/>
      <c r="AJ203" s="238"/>
      <c r="AK203" s="238"/>
      <c r="AL203" s="238"/>
      <c r="AM203" s="238"/>
      <c r="AN203" s="238"/>
      <c r="AO203" s="238"/>
      <c r="AP203" s="238"/>
      <c r="AQ203" s="238"/>
      <c r="AR203" s="238"/>
      <c r="AS203" s="238"/>
      <c r="AT203" s="238"/>
      <c r="AU203" s="238"/>
      <c r="AV203" s="238"/>
      <c r="AW203" s="238"/>
      <c r="AX203" s="1118"/>
      <c r="AY203" s="250" t="s">
        <v>1018</v>
      </c>
      <c r="AZ203" s="257">
        <v>0.75</v>
      </c>
      <c r="BA203" s="238"/>
      <c r="BB203" s="238"/>
      <c r="BC203" s="238"/>
      <c r="BD203" s="238"/>
      <c r="BE203" s="238"/>
      <c r="BF203" s="238"/>
      <c r="BG203" s="238"/>
      <c r="BH203" s="238"/>
      <c r="BI203" s="262"/>
      <c r="BJ203" s="262"/>
      <c r="BK203" s="262"/>
      <c r="BL203" s="262"/>
      <c r="BM203" s="262"/>
      <c r="BN203" s="262"/>
      <c r="BO203" s="262"/>
      <c r="BP203" s="262"/>
      <c r="BQ203" s="262"/>
      <c r="BR203" s="262"/>
      <c r="BS203" s="262"/>
      <c r="BT203" s="262"/>
      <c r="BU203" s="262"/>
      <c r="BV203" s="262"/>
      <c r="BW203" s="262"/>
      <c r="BX203" s="262"/>
      <c r="BY203" s="262"/>
      <c r="BZ203" s="262"/>
      <c r="CA203" s="262"/>
      <c r="CB203" s="262"/>
      <c r="CC203" s="262"/>
      <c r="CD203" s="262"/>
      <c r="CE203" s="262"/>
      <c r="CF203" s="262"/>
      <c r="CG203" s="262"/>
      <c r="CH203" s="262"/>
      <c r="CI203" s="262"/>
      <c r="CJ203" s="262"/>
      <c r="CK203" s="262"/>
      <c r="CL203" s="262"/>
      <c r="CM203" s="262"/>
      <c r="CN203" s="262"/>
      <c r="CO203" s="262"/>
      <c r="CP203" s="262"/>
      <c r="CQ203" s="262"/>
      <c r="CR203" s="262"/>
      <c r="CS203" s="262"/>
      <c r="CT203" s="262"/>
      <c r="CU203" s="262"/>
      <c r="CV203" s="262"/>
      <c r="CW203" s="262"/>
      <c r="CX203" s="262"/>
      <c r="CY203" s="262"/>
      <c r="CZ203" s="262"/>
      <c r="DA203" s="262"/>
      <c r="DB203" s="262"/>
      <c r="DC203" s="262"/>
      <c r="DD203" s="262"/>
      <c r="DE203" s="262"/>
      <c r="DF203" s="262"/>
      <c r="DG203" s="262"/>
      <c r="DH203" s="262"/>
      <c r="DI203" s="262"/>
      <c r="DJ203" s="262"/>
      <c r="DK203" s="262"/>
      <c r="DL203" s="262"/>
      <c r="DM203" s="262"/>
      <c r="DN203" s="262"/>
      <c r="DO203" s="262"/>
      <c r="DP203" s="262"/>
      <c r="DQ203" s="262"/>
      <c r="DR203" s="262"/>
      <c r="DS203" s="262"/>
      <c r="DT203" s="262"/>
      <c r="DU203" s="262"/>
      <c r="DV203" s="262"/>
      <c r="DW203" s="262"/>
      <c r="DX203" s="262"/>
      <c r="DY203" s="262"/>
      <c r="DZ203" s="262"/>
      <c r="EA203" s="262"/>
      <c r="EB203" s="262"/>
    </row>
    <row r="204" spans="1:132" s="263" customFormat="1" ht="51" customHeight="1" thickBot="1">
      <c r="A204" s="238"/>
      <c r="B204" s="155"/>
      <c r="C204" s="155"/>
      <c r="D204" s="155"/>
      <c r="E204" s="238"/>
      <c r="F204" s="238"/>
      <c r="G204" s="238"/>
      <c r="H204" s="238"/>
      <c r="I204" s="238"/>
      <c r="J204" s="238"/>
      <c r="K204" s="238"/>
      <c r="L204" s="238"/>
      <c r="M204" s="238"/>
      <c r="N204" s="238"/>
      <c r="O204" s="238"/>
      <c r="P204" s="238"/>
      <c r="Q204" s="238"/>
      <c r="R204" s="148"/>
      <c r="S204" s="148"/>
      <c r="T204" s="262"/>
      <c r="U204" s="262"/>
      <c r="V204" s="262"/>
      <c r="W204" s="262"/>
      <c r="X204" s="262"/>
      <c r="Y204" s="262"/>
      <c r="Z204" s="238"/>
      <c r="AA204" s="238"/>
      <c r="AB204" s="238"/>
      <c r="AC204" s="238"/>
      <c r="AD204" s="238"/>
      <c r="AE204" s="238"/>
      <c r="AF204" s="238"/>
      <c r="AG204" s="238"/>
      <c r="AH204" s="238"/>
      <c r="AI204" s="238"/>
      <c r="AJ204" s="238"/>
      <c r="AK204" s="238"/>
      <c r="AL204" s="238"/>
      <c r="AM204" s="238"/>
      <c r="AN204" s="238"/>
      <c r="AO204" s="238"/>
      <c r="AP204" s="238"/>
      <c r="AQ204" s="238"/>
      <c r="AR204" s="238"/>
      <c r="AS204" s="238"/>
      <c r="AT204" s="238"/>
      <c r="AU204" s="238"/>
      <c r="AV204" s="238"/>
      <c r="AW204" s="155"/>
      <c r="AX204" s="1119"/>
      <c r="AY204" s="261" t="s">
        <v>1019</v>
      </c>
      <c r="AZ204" s="259">
        <v>1</v>
      </c>
      <c r="BA204" s="238"/>
      <c r="BB204" s="238"/>
      <c r="BC204" s="238"/>
      <c r="BD204" s="238"/>
      <c r="BE204" s="238"/>
      <c r="BF204" s="238"/>
      <c r="BG204" s="238"/>
      <c r="BH204" s="238"/>
      <c r="BI204" s="262"/>
      <c r="BJ204" s="262"/>
      <c r="BK204" s="262"/>
      <c r="BL204" s="262"/>
      <c r="BM204" s="262"/>
      <c r="BN204" s="262"/>
      <c r="BO204" s="262"/>
      <c r="BP204" s="262"/>
      <c r="BQ204" s="262"/>
      <c r="BR204" s="262"/>
      <c r="BS204" s="262"/>
      <c r="BT204" s="262"/>
      <c r="BU204" s="262"/>
      <c r="BV204" s="262"/>
      <c r="BW204" s="262"/>
      <c r="BX204" s="262"/>
      <c r="BY204" s="262"/>
      <c r="BZ204" s="262"/>
      <c r="CA204" s="262"/>
      <c r="CB204" s="262"/>
      <c r="CC204" s="262"/>
      <c r="CD204" s="262"/>
      <c r="CE204" s="262"/>
      <c r="CF204" s="262"/>
      <c r="CG204" s="262"/>
      <c r="CH204" s="262"/>
      <c r="CI204" s="262"/>
      <c r="CJ204" s="262"/>
      <c r="CK204" s="262"/>
      <c r="CL204" s="262"/>
      <c r="CM204" s="262"/>
      <c r="CN204" s="262"/>
      <c r="CO204" s="262"/>
      <c r="CP204" s="262"/>
      <c r="CQ204" s="262"/>
      <c r="CR204" s="262"/>
      <c r="CS204" s="262"/>
      <c r="CT204" s="262"/>
      <c r="CU204" s="262"/>
      <c r="CV204" s="262"/>
      <c r="CW204" s="262"/>
      <c r="CX204" s="262"/>
      <c r="CY204" s="262"/>
      <c r="CZ204" s="262"/>
      <c r="DA204" s="262"/>
      <c r="DB204" s="262"/>
      <c r="DC204" s="262"/>
      <c r="DD204" s="262"/>
      <c r="DE204" s="262"/>
      <c r="DF204" s="262"/>
      <c r="DG204" s="262"/>
      <c r="DH204" s="262"/>
      <c r="DI204" s="262"/>
      <c r="DJ204" s="262"/>
      <c r="DK204" s="262"/>
      <c r="DL204" s="262"/>
      <c r="DM204" s="262"/>
      <c r="DN204" s="262"/>
      <c r="DO204" s="262"/>
      <c r="DP204" s="262"/>
      <c r="DQ204" s="262"/>
      <c r="DR204" s="262"/>
      <c r="DS204" s="262"/>
      <c r="DT204" s="262"/>
      <c r="DU204" s="262"/>
      <c r="DV204" s="262"/>
      <c r="DW204" s="262"/>
      <c r="DX204" s="262"/>
      <c r="DY204" s="262"/>
      <c r="DZ204" s="262"/>
      <c r="EA204" s="262"/>
      <c r="EB204" s="262"/>
    </row>
    <row r="205" spans="1:132" s="263" customFormat="1" ht="51" customHeight="1">
      <c r="A205" s="238"/>
      <c r="B205" s="155"/>
      <c r="C205" s="155"/>
      <c r="D205" s="155"/>
      <c r="E205" s="238"/>
      <c r="F205" s="238"/>
      <c r="G205" s="238"/>
      <c r="H205" s="238"/>
      <c r="I205" s="238"/>
      <c r="J205" s="238"/>
      <c r="K205" s="238"/>
      <c r="L205" s="238"/>
      <c r="M205" s="238"/>
      <c r="N205" s="238"/>
      <c r="O205" s="238"/>
      <c r="P205" s="238"/>
      <c r="Q205" s="238"/>
      <c r="R205" s="148"/>
      <c r="S205" s="148"/>
      <c r="T205" s="262"/>
      <c r="U205" s="262"/>
      <c r="V205" s="262"/>
      <c r="W205" s="262"/>
      <c r="X205" s="262"/>
      <c r="Y205" s="262"/>
      <c r="Z205" s="238"/>
      <c r="AA205" s="238"/>
      <c r="AB205" s="238"/>
      <c r="AC205" s="238"/>
      <c r="AD205" s="238"/>
      <c r="AE205" s="238"/>
      <c r="AF205" s="238"/>
      <c r="AG205" s="238"/>
      <c r="AH205" s="238"/>
      <c r="AI205" s="238"/>
      <c r="AJ205" s="238"/>
      <c r="AK205" s="238"/>
      <c r="AL205" s="238"/>
      <c r="AM205" s="238"/>
      <c r="AN205" s="238"/>
      <c r="AO205" s="238"/>
      <c r="AP205" s="238"/>
      <c r="AQ205" s="238"/>
      <c r="AR205" s="238"/>
      <c r="AS205" s="238"/>
      <c r="AT205" s="238"/>
      <c r="AU205" s="238"/>
      <c r="AV205" s="238"/>
      <c r="AW205" s="238"/>
      <c r="AX205" s="238"/>
      <c r="AY205" s="238"/>
      <c r="AZ205" s="238"/>
      <c r="BA205" s="238"/>
      <c r="BB205" s="238"/>
      <c r="BC205" s="238"/>
      <c r="BD205" s="238"/>
      <c r="BE205" s="238"/>
      <c r="BF205" s="238"/>
      <c r="BG205" s="238"/>
      <c r="BH205" s="238"/>
      <c r="BI205" s="262"/>
      <c r="BJ205" s="262"/>
      <c r="BK205" s="262"/>
      <c r="BL205" s="262"/>
      <c r="BM205" s="262"/>
      <c r="BN205" s="262"/>
      <c r="BO205" s="262"/>
      <c r="BP205" s="262"/>
      <c r="BQ205" s="262"/>
      <c r="BR205" s="262"/>
      <c r="BS205" s="262"/>
      <c r="BT205" s="262"/>
      <c r="BU205" s="262"/>
      <c r="BV205" s="262"/>
      <c r="BW205" s="262"/>
      <c r="BX205" s="262"/>
      <c r="BY205" s="262"/>
      <c r="BZ205" s="262"/>
      <c r="CA205" s="262"/>
      <c r="CB205" s="262"/>
      <c r="CC205" s="262"/>
      <c r="CD205" s="262"/>
      <c r="CE205" s="262"/>
      <c r="CF205" s="262"/>
      <c r="CG205" s="262"/>
      <c r="CH205" s="262"/>
      <c r="CI205" s="262"/>
      <c r="CJ205" s="262"/>
      <c r="CK205" s="262"/>
      <c r="CL205" s="262"/>
      <c r="CM205" s="262"/>
      <c r="CN205" s="262"/>
      <c r="CO205" s="262"/>
      <c r="CP205" s="262"/>
      <c r="CQ205" s="262"/>
      <c r="CR205" s="262"/>
      <c r="CS205" s="262"/>
      <c r="CT205" s="262"/>
      <c r="CU205" s="262"/>
      <c r="CV205" s="262"/>
      <c r="CW205" s="262"/>
      <c r="CX205" s="262"/>
      <c r="CY205" s="262"/>
      <c r="CZ205" s="262"/>
      <c r="DA205" s="262"/>
      <c r="DB205" s="262"/>
      <c r="DC205" s="262"/>
      <c r="DD205" s="262"/>
      <c r="DE205" s="262"/>
      <c r="DF205" s="262"/>
      <c r="DG205" s="262"/>
      <c r="DH205" s="262"/>
      <c r="DI205" s="262"/>
      <c r="DJ205" s="262"/>
      <c r="DK205" s="262"/>
      <c r="DL205" s="262"/>
      <c r="DM205" s="262"/>
      <c r="DN205" s="262"/>
      <c r="DO205" s="262"/>
      <c r="DP205" s="262"/>
      <c r="DQ205" s="262"/>
      <c r="DR205" s="262"/>
      <c r="DS205" s="262"/>
      <c r="DT205" s="262"/>
      <c r="DU205" s="262"/>
      <c r="DV205" s="262"/>
      <c r="DW205" s="262"/>
      <c r="DX205" s="262"/>
      <c r="DY205" s="262"/>
      <c r="DZ205" s="262"/>
      <c r="EA205" s="262"/>
      <c r="EB205" s="262"/>
    </row>
    <row r="206" spans="1:132" s="263" customFormat="1" ht="51" customHeight="1" thickBot="1">
      <c r="A206" s="238"/>
      <c r="B206" s="1127" t="str">
        <f>$B$165</f>
        <v>Liderazgo y Gobernanza</v>
      </c>
      <c r="C206" s="1127"/>
      <c r="D206" s="1127"/>
      <c r="E206" s="238"/>
      <c r="F206" s="238"/>
      <c r="G206" s="238"/>
      <c r="H206" s="238"/>
      <c r="I206" s="238"/>
      <c r="J206" s="238"/>
      <c r="K206" s="238"/>
      <c r="L206" s="238"/>
      <c r="M206" s="238"/>
      <c r="N206" s="238"/>
      <c r="O206" s="238"/>
      <c r="P206" s="238"/>
      <c r="Q206" s="238"/>
      <c r="R206" s="148"/>
      <c r="S206" s="148"/>
      <c r="T206" s="262"/>
      <c r="U206" s="262"/>
      <c r="V206" s="262"/>
      <c r="W206" s="262"/>
      <c r="X206" s="262"/>
      <c r="Y206" s="262"/>
      <c r="Z206" s="238"/>
      <c r="AA206" s="238"/>
      <c r="AB206" s="238"/>
      <c r="AC206" s="238"/>
      <c r="AD206" s="238"/>
      <c r="AE206" s="238"/>
      <c r="AF206" s="238"/>
      <c r="AG206" s="238"/>
      <c r="AH206" s="238"/>
      <c r="AI206" s="238"/>
      <c r="AJ206" s="238"/>
      <c r="AK206" s="238"/>
      <c r="AL206" s="238"/>
      <c r="AM206" s="238"/>
      <c r="AN206" s="238"/>
      <c r="AO206" s="238"/>
      <c r="AP206" s="238"/>
      <c r="AQ206" s="238"/>
      <c r="AR206" s="238"/>
      <c r="AS206" s="238"/>
      <c r="AT206" s="238"/>
      <c r="AU206" s="238"/>
      <c r="AV206" s="238"/>
      <c r="AW206" s="238"/>
      <c r="AX206" s="238"/>
      <c r="AY206" s="238"/>
      <c r="AZ206" s="238"/>
      <c r="BA206" s="238"/>
      <c r="BB206" s="238"/>
      <c r="BC206" s="238"/>
      <c r="BD206" s="238"/>
      <c r="BE206" s="238"/>
      <c r="BF206" s="238"/>
      <c r="BG206" s="238"/>
      <c r="BH206" s="238"/>
      <c r="BI206" s="262"/>
      <c r="BJ206" s="262"/>
      <c r="BK206" s="262"/>
      <c r="BL206" s="262"/>
      <c r="BM206" s="262"/>
      <c r="BN206" s="262"/>
      <c r="BO206" s="262"/>
      <c r="BP206" s="262"/>
      <c r="BQ206" s="262"/>
      <c r="BR206" s="262"/>
      <c r="BS206" s="262"/>
      <c r="BT206" s="262"/>
      <c r="BU206" s="262"/>
      <c r="BV206" s="262"/>
      <c r="BW206" s="262"/>
      <c r="BX206" s="262"/>
      <c r="BY206" s="262"/>
      <c r="BZ206" s="262"/>
      <c r="CA206" s="262"/>
      <c r="CB206" s="262"/>
      <c r="CC206" s="262"/>
      <c r="CD206" s="262"/>
      <c r="CE206" s="262"/>
      <c r="CF206" s="262"/>
      <c r="CG206" s="262"/>
      <c r="CH206" s="262"/>
      <c r="CI206" s="262"/>
      <c r="CJ206" s="262"/>
      <c r="CK206" s="262"/>
      <c r="CL206" s="262"/>
      <c r="CM206" s="262"/>
      <c r="CN206" s="262"/>
      <c r="CO206" s="262"/>
      <c r="CP206" s="262"/>
      <c r="CQ206" s="262"/>
      <c r="CR206" s="262"/>
      <c r="CS206" s="262"/>
      <c r="CT206" s="262"/>
      <c r="CU206" s="262"/>
      <c r="CV206" s="262"/>
      <c r="CW206" s="262"/>
      <c r="CX206" s="262"/>
      <c r="CY206" s="262"/>
      <c r="CZ206" s="262"/>
      <c r="DA206" s="262"/>
      <c r="DB206" s="262"/>
      <c r="DC206" s="262"/>
      <c r="DD206" s="262"/>
      <c r="DE206" s="262"/>
      <c r="DF206" s="262"/>
      <c r="DG206" s="262"/>
      <c r="DH206" s="262"/>
      <c r="DI206" s="262"/>
      <c r="DJ206" s="262"/>
      <c r="DK206" s="262"/>
      <c r="DL206" s="262"/>
      <c r="DM206" s="262"/>
      <c r="DN206" s="262"/>
      <c r="DO206" s="262"/>
      <c r="DP206" s="262"/>
      <c r="DQ206" s="262"/>
      <c r="DR206" s="262"/>
      <c r="DS206" s="262"/>
      <c r="DT206" s="262"/>
      <c r="DU206" s="262"/>
      <c r="DV206" s="262"/>
      <c r="DW206" s="262"/>
      <c r="DX206" s="262"/>
      <c r="DY206" s="262"/>
      <c r="DZ206" s="262"/>
      <c r="EA206" s="262"/>
      <c r="EB206" s="262"/>
    </row>
    <row r="207" spans="1:132" s="263" customFormat="1" ht="51" customHeight="1">
      <c r="A207" s="238"/>
      <c r="B207" s="1134" t="str">
        <f>'1.0 Planeación'!B65</f>
        <v>¿Están documentadas y se siguen las funciones, responsabilidades y periodicidad de reuniones del Consejo o Patronato?</v>
      </c>
      <c r="C207" s="247" t="s">
        <v>228</v>
      </c>
      <c r="D207" s="246">
        <v>0</v>
      </c>
      <c r="E207" s="238"/>
      <c r="F207" s="238"/>
      <c r="G207" s="238"/>
      <c r="H207" s="238"/>
      <c r="I207" s="238"/>
      <c r="J207" s="238"/>
      <c r="K207" s="238"/>
      <c r="L207" s="238"/>
      <c r="M207" s="238"/>
      <c r="N207" s="238"/>
      <c r="O207" s="238"/>
      <c r="P207" s="238"/>
      <c r="Q207" s="238"/>
      <c r="R207" s="148"/>
      <c r="S207" s="148"/>
      <c r="T207" s="262"/>
      <c r="U207" s="262"/>
      <c r="V207" s="262"/>
      <c r="W207" s="262"/>
      <c r="X207" s="262"/>
      <c r="Y207" s="262"/>
      <c r="Z207" s="238"/>
      <c r="AA207" s="238"/>
      <c r="AB207" s="238"/>
      <c r="AC207" s="238"/>
      <c r="AD207" s="238"/>
      <c r="AE207" s="238"/>
      <c r="AF207" s="238"/>
      <c r="AG207" s="238"/>
      <c r="AH207" s="238"/>
      <c r="AI207" s="238"/>
      <c r="AJ207" s="238"/>
      <c r="AK207" s="238"/>
      <c r="AL207" s="238"/>
      <c r="AM207" s="238"/>
      <c r="AN207" s="238"/>
      <c r="AO207" s="238"/>
      <c r="AP207" s="238"/>
      <c r="AQ207" s="238"/>
      <c r="AR207" s="238"/>
      <c r="AS207" s="238"/>
      <c r="AT207" s="238"/>
      <c r="AU207" s="238"/>
      <c r="AV207" s="238"/>
      <c r="AW207" s="238"/>
      <c r="AX207" s="238"/>
      <c r="AY207" s="238"/>
      <c r="AZ207" s="238"/>
      <c r="BA207" s="238"/>
      <c r="BB207" s="238"/>
      <c r="BC207" s="238"/>
      <c r="BD207" s="238"/>
      <c r="BE207" s="238"/>
      <c r="BF207" s="238"/>
      <c r="BG207" s="238"/>
      <c r="BH207" s="238"/>
      <c r="BI207" s="262"/>
      <c r="BJ207" s="262"/>
      <c r="BK207" s="262"/>
      <c r="BL207" s="262"/>
      <c r="BM207" s="262"/>
      <c r="BN207" s="262"/>
      <c r="BO207" s="262"/>
      <c r="BP207" s="262"/>
      <c r="BQ207" s="262"/>
      <c r="BR207" s="262"/>
      <c r="BS207" s="262"/>
      <c r="BT207" s="262"/>
      <c r="BU207" s="262"/>
      <c r="BV207" s="262"/>
      <c r="BW207" s="262"/>
      <c r="BX207" s="262"/>
      <c r="BY207" s="262"/>
      <c r="BZ207" s="262"/>
      <c r="CA207" s="262"/>
      <c r="CB207" s="262"/>
      <c r="CC207" s="262"/>
      <c r="CD207" s="262"/>
      <c r="CE207" s="262"/>
      <c r="CF207" s="262"/>
      <c r="CG207" s="262"/>
      <c r="CH207" s="262"/>
      <c r="CI207" s="262"/>
      <c r="CJ207" s="262"/>
      <c r="CK207" s="262"/>
      <c r="CL207" s="262"/>
      <c r="CM207" s="262"/>
      <c r="CN207" s="262"/>
      <c r="CO207" s="262"/>
      <c r="CP207" s="262"/>
      <c r="CQ207" s="262"/>
      <c r="CR207" s="262"/>
      <c r="CS207" s="262"/>
      <c r="CT207" s="262"/>
      <c r="CU207" s="262"/>
      <c r="CV207" s="262"/>
      <c r="CW207" s="262"/>
      <c r="CX207" s="262"/>
      <c r="CY207" s="262"/>
      <c r="CZ207" s="262"/>
      <c r="DA207" s="262"/>
      <c r="DB207" s="262"/>
      <c r="DC207" s="262"/>
      <c r="DD207" s="262"/>
      <c r="DE207" s="262"/>
      <c r="DF207" s="262"/>
      <c r="DG207" s="262"/>
      <c r="DH207" s="262"/>
      <c r="DI207" s="262"/>
      <c r="DJ207" s="262"/>
      <c r="DK207" s="262"/>
      <c r="DL207" s="262"/>
      <c r="DM207" s="262"/>
      <c r="DN207" s="262"/>
      <c r="DO207" s="262"/>
      <c r="DP207" s="262"/>
      <c r="DQ207" s="262"/>
      <c r="DR207" s="262"/>
      <c r="DS207" s="262"/>
      <c r="DT207" s="262"/>
      <c r="DU207" s="262"/>
      <c r="DV207" s="262"/>
      <c r="DW207" s="262"/>
      <c r="DX207" s="262"/>
      <c r="DY207" s="262"/>
      <c r="DZ207" s="262"/>
      <c r="EA207" s="262"/>
      <c r="EB207" s="262"/>
    </row>
    <row r="208" spans="1:132" s="263" customFormat="1" ht="51" customHeight="1">
      <c r="A208" s="238"/>
      <c r="B208" s="1135"/>
      <c r="C208" s="254" t="s">
        <v>1029</v>
      </c>
      <c r="D208" s="253">
        <v>0.25</v>
      </c>
      <c r="E208" s="238"/>
      <c r="F208" s="238"/>
      <c r="G208" s="238"/>
      <c r="H208" s="238"/>
      <c r="I208" s="238"/>
      <c r="J208" s="238"/>
      <c r="K208" s="238"/>
      <c r="L208" s="238"/>
      <c r="M208" s="238"/>
      <c r="N208" s="238"/>
      <c r="O208" s="238"/>
      <c r="P208" s="238"/>
      <c r="Q208" s="238"/>
      <c r="R208" s="148"/>
      <c r="S208" s="148"/>
      <c r="T208" s="262"/>
      <c r="U208" s="262"/>
      <c r="V208" s="262"/>
      <c r="W208" s="262"/>
      <c r="X208" s="262"/>
      <c r="Y208" s="262"/>
      <c r="Z208" s="238"/>
      <c r="AA208" s="238"/>
      <c r="AB208" s="238"/>
      <c r="AC208" s="238"/>
      <c r="AD208" s="238"/>
      <c r="AE208" s="238"/>
      <c r="AF208" s="238"/>
      <c r="AG208" s="238"/>
      <c r="AH208" s="238"/>
      <c r="AI208" s="238"/>
      <c r="AJ208" s="238"/>
      <c r="AK208" s="238"/>
      <c r="AL208" s="238"/>
      <c r="AM208" s="238"/>
      <c r="AN208" s="238"/>
      <c r="AO208" s="238"/>
      <c r="AP208" s="238"/>
      <c r="AQ208" s="238"/>
      <c r="AR208" s="238"/>
      <c r="AS208" s="238"/>
      <c r="AT208" s="238"/>
      <c r="AU208" s="238"/>
      <c r="AV208" s="238"/>
      <c r="AW208" s="238"/>
      <c r="AX208" s="238"/>
      <c r="AY208" s="238"/>
      <c r="AZ208" s="238"/>
      <c r="BA208" s="238"/>
      <c r="BB208" s="238"/>
      <c r="BC208" s="238"/>
      <c r="BD208" s="238"/>
      <c r="BE208" s="238"/>
      <c r="BF208" s="238"/>
      <c r="BG208" s="238"/>
      <c r="BH208" s="238"/>
      <c r="BI208" s="262"/>
      <c r="BJ208" s="262"/>
      <c r="BK208" s="262"/>
      <c r="BL208" s="262"/>
      <c r="BM208" s="262"/>
      <c r="BN208" s="262"/>
      <c r="BO208" s="262"/>
      <c r="BP208" s="262"/>
      <c r="BQ208" s="262"/>
      <c r="BR208" s="262"/>
      <c r="BS208" s="262"/>
      <c r="BT208" s="262"/>
      <c r="BU208" s="262"/>
      <c r="BV208" s="262"/>
      <c r="BW208" s="262"/>
      <c r="BX208" s="262"/>
      <c r="BY208" s="262"/>
      <c r="BZ208" s="262"/>
      <c r="CA208" s="262"/>
      <c r="CB208" s="262"/>
      <c r="CC208" s="262"/>
      <c r="CD208" s="262"/>
      <c r="CE208" s="262"/>
      <c r="CF208" s="262"/>
      <c r="CG208" s="262"/>
      <c r="CH208" s="262"/>
      <c r="CI208" s="262"/>
      <c r="CJ208" s="262"/>
      <c r="CK208" s="262"/>
      <c r="CL208" s="262"/>
      <c r="CM208" s="262"/>
      <c r="CN208" s="262"/>
      <c r="CO208" s="262"/>
      <c r="CP208" s="262"/>
      <c r="CQ208" s="262"/>
      <c r="CR208" s="262"/>
      <c r="CS208" s="262"/>
      <c r="CT208" s="262"/>
      <c r="CU208" s="262"/>
      <c r="CV208" s="262"/>
      <c r="CW208" s="262"/>
      <c r="CX208" s="262"/>
      <c r="CY208" s="262"/>
      <c r="CZ208" s="262"/>
      <c r="DA208" s="262"/>
      <c r="DB208" s="262"/>
      <c r="DC208" s="262"/>
      <c r="DD208" s="262"/>
      <c r="DE208" s="262"/>
      <c r="DF208" s="262"/>
      <c r="DG208" s="262"/>
      <c r="DH208" s="262"/>
      <c r="DI208" s="262"/>
      <c r="DJ208" s="262"/>
      <c r="DK208" s="262"/>
      <c r="DL208" s="262"/>
      <c r="DM208" s="262"/>
      <c r="DN208" s="262"/>
      <c r="DO208" s="262"/>
      <c r="DP208" s="262"/>
      <c r="DQ208" s="262"/>
      <c r="DR208" s="262"/>
      <c r="DS208" s="262"/>
      <c r="DT208" s="262"/>
      <c r="DU208" s="262"/>
      <c r="DV208" s="262"/>
      <c r="DW208" s="262"/>
      <c r="DX208" s="262"/>
      <c r="DY208" s="262"/>
      <c r="DZ208" s="262"/>
      <c r="EA208" s="262"/>
      <c r="EB208" s="262"/>
    </row>
    <row r="209" spans="1:132" s="263" customFormat="1" ht="51" customHeight="1">
      <c r="A209" s="238"/>
      <c r="B209" s="1135"/>
      <c r="C209" s="254" t="s">
        <v>1030</v>
      </c>
      <c r="D209" s="255">
        <v>0.5</v>
      </c>
      <c r="E209" s="238"/>
      <c r="F209" s="238"/>
      <c r="G209" s="238"/>
      <c r="H209" s="238"/>
      <c r="I209" s="238"/>
      <c r="J209" s="238"/>
      <c r="K209" s="238"/>
      <c r="L209" s="238"/>
      <c r="M209" s="238"/>
      <c r="N209" s="238"/>
      <c r="O209" s="238"/>
      <c r="P209" s="238"/>
      <c r="Q209" s="238"/>
      <c r="R209" s="148"/>
      <c r="S209" s="148"/>
      <c r="T209" s="262"/>
      <c r="U209" s="262"/>
      <c r="V209" s="262"/>
      <c r="W209" s="262"/>
      <c r="X209" s="262"/>
      <c r="Y209" s="262"/>
      <c r="Z209" s="238"/>
      <c r="AA209" s="238"/>
      <c r="AB209" s="238"/>
      <c r="AC209" s="238"/>
      <c r="AD209" s="238"/>
      <c r="AE209" s="238"/>
      <c r="AF209" s="238"/>
      <c r="AG209" s="238"/>
      <c r="AH209" s="238"/>
      <c r="AI209" s="238"/>
      <c r="AJ209" s="238"/>
      <c r="AK209" s="238"/>
      <c r="AL209" s="238"/>
      <c r="AM209" s="238"/>
      <c r="AN209" s="238"/>
      <c r="AO209" s="238"/>
      <c r="AP209" s="238"/>
      <c r="AQ209" s="238"/>
      <c r="AR209" s="238"/>
      <c r="AS209" s="238"/>
      <c r="AT209" s="238"/>
      <c r="AU209" s="238"/>
      <c r="AV209" s="238"/>
      <c r="AW209" s="238"/>
      <c r="AX209" s="238"/>
      <c r="AY209" s="238"/>
      <c r="AZ209" s="238"/>
      <c r="BA209" s="238"/>
      <c r="BB209" s="238"/>
      <c r="BC209" s="238"/>
      <c r="BD209" s="238"/>
      <c r="BE209" s="238"/>
      <c r="BF209" s="238"/>
      <c r="BG209" s="238"/>
      <c r="BH209" s="238"/>
      <c r="BI209" s="262"/>
      <c r="BJ209" s="262"/>
      <c r="BK209" s="262"/>
      <c r="BL209" s="262"/>
      <c r="BM209" s="262"/>
      <c r="BN209" s="262"/>
      <c r="BO209" s="262"/>
      <c r="BP209" s="262"/>
      <c r="BQ209" s="262"/>
      <c r="BR209" s="262"/>
      <c r="BS209" s="262"/>
      <c r="BT209" s="262"/>
      <c r="BU209" s="262"/>
      <c r="BV209" s="262"/>
      <c r="BW209" s="262"/>
      <c r="BX209" s="262"/>
      <c r="BY209" s="262"/>
      <c r="BZ209" s="262"/>
      <c r="CA209" s="262"/>
      <c r="CB209" s="262"/>
      <c r="CC209" s="262"/>
      <c r="CD209" s="262"/>
      <c r="CE209" s="262"/>
      <c r="CF209" s="262"/>
      <c r="CG209" s="262"/>
      <c r="CH209" s="262"/>
      <c r="CI209" s="262"/>
      <c r="CJ209" s="262"/>
      <c r="CK209" s="262"/>
      <c r="CL209" s="262"/>
      <c r="CM209" s="262"/>
      <c r="CN209" s="262"/>
      <c r="CO209" s="262"/>
      <c r="CP209" s="262"/>
      <c r="CQ209" s="262"/>
      <c r="CR209" s="262"/>
      <c r="CS209" s="262"/>
      <c r="CT209" s="262"/>
      <c r="CU209" s="262"/>
      <c r="CV209" s="262"/>
      <c r="CW209" s="262"/>
      <c r="CX209" s="262"/>
      <c r="CY209" s="262"/>
      <c r="CZ209" s="262"/>
      <c r="DA209" s="262"/>
      <c r="DB209" s="262"/>
      <c r="DC209" s="262"/>
      <c r="DD209" s="262"/>
      <c r="DE209" s="262"/>
      <c r="DF209" s="262"/>
      <c r="DG209" s="262"/>
      <c r="DH209" s="262"/>
      <c r="DI209" s="262"/>
      <c r="DJ209" s="262"/>
      <c r="DK209" s="262"/>
      <c r="DL209" s="262"/>
      <c r="DM209" s="262"/>
      <c r="DN209" s="262"/>
      <c r="DO209" s="262"/>
      <c r="DP209" s="262"/>
      <c r="DQ209" s="262"/>
      <c r="DR209" s="262"/>
      <c r="DS209" s="262"/>
      <c r="DT209" s="262"/>
      <c r="DU209" s="262"/>
      <c r="DV209" s="262"/>
      <c r="DW209" s="262"/>
      <c r="DX209" s="262"/>
      <c r="DY209" s="262"/>
      <c r="DZ209" s="262"/>
      <c r="EA209" s="262"/>
      <c r="EB209" s="262"/>
    </row>
    <row r="210" spans="1:132" s="263" customFormat="1" ht="51" customHeight="1">
      <c r="A210" s="238"/>
      <c r="B210" s="1135"/>
      <c r="C210" s="254" t="s">
        <v>1031</v>
      </c>
      <c r="D210" s="257">
        <v>0.75</v>
      </c>
      <c r="E210" s="238"/>
      <c r="F210" s="238"/>
      <c r="G210" s="238"/>
      <c r="H210" s="238"/>
      <c r="I210" s="238"/>
      <c r="J210" s="238"/>
      <c r="K210" s="238"/>
      <c r="L210" s="238"/>
      <c r="M210" s="238"/>
      <c r="N210" s="238"/>
      <c r="O210" s="238"/>
      <c r="P210" s="238"/>
      <c r="Q210" s="238"/>
      <c r="R210" s="148"/>
      <c r="S210" s="148"/>
      <c r="T210" s="262"/>
      <c r="U210" s="262"/>
      <c r="V210" s="262"/>
      <c r="W210" s="262"/>
      <c r="X210" s="262"/>
      <c r="Y210" s="262"/>
      <c r="Z210" s="238"/>
      <c r="AA210" s="238"/>
      <c r="AB210" s="238"/>
      <c r="AC210" s="238"/>
      <c r="AD210" s="238"/>
      <c r="AE210" s="238"/>
      <c r="AF210" s="238"/>
      <c r="AG210" s="238"/>
      <c r="AH210" s="238"/>
      <c r="AI210" s="238"/>
      <c r="AJ210" s="238"/>
      <c r="AK210" s="238"/>
      <c r="AL210" s="238"/>
      <c r="AM210" s="238"/>
      <c r="AN210" s="238"/>
      <c r="AO210" s="238"/>
      <c r="AP210" s="238"/>
      <c r="AQ210" s="238"/>
      <c r="AR210" s="238"/>
      <c r="AS210" s="238"/>
      <c r="AT210" s="238"/>
      <c r="AU210" s="238"/>
      <c r="AV210" s="238"/>
      <c r="AW210" s="238"/>
      <c r="AX210" s="238"/>
      <c r="AY210" s="238"/>
      <c r="AZ210" s="238"/>
      <c r="BA210" s="238"/>
      <c r="BB210" s="238"/>
      <c r="BC210" s="238"/>
      <c r="BD210" s="238"/>
      <c r="BE210" s="238"/>
      <c r="BF210" s="238"/>
      <c r="BG210" s="238"/>
      <c r="BH210" s="238"/>
      <c r="BI210" s="262"/>
      <c r="BJ210" s="262"/>
      <c r="BK210" s="262"/>
      <c r="BL210" s="262"/>
      <c r="BM210" s="262"/>
      <c r="BN210" s="262"/>
      <c r="BO210" s="262"/>
      <c r="BP210" s="262"/>
      <c r="BQ210" s="262"/>
      <c r="BR210" s="262"/>
      <c r="BS210" s="262"/>
      <c r="BT210" s="262"/>
      <c r="BU210" s="262"/>
      <c r="BV210" s="262"/>
      <c r="BW210" s="262"/>
      <c r="BX210" s="262"/>
      <c r="BY210" s="262"/>
      <c r="BZ210" s="262"/>
      <c r="CA210" s="262"/>
      <c r="CB210" s="262"/>
      <c r="CC210" s="262"/>
      <c r="CD210" s="262"/>
      <c r="CE210" s="262"/>
      <c r="CF210" s="262"/>
      <c r="CG210" s="262"/>
      <c r="CH210" s="262"/>
      <c r="CI210" s="262"/>
      <c r="CJ210" s="262"/>
      <c r="CK210" s="262"/>
      <c r="CL210" s="262"/>
      <c r="CM210" s="262"/>
      <c r="CN210" s="262"/>
      <c r="CO210" s="262"/>
      <c r="CP210" s="262"/>
      <c r="CQ210" s="262"/>
      <c r="CR210" s="262"/>
      <c r="CS210" s="262"/>
      <c r="CT210" s="262"/>
      <c r="CU210" s="262"/>
      <c r="CV210" s="262"/>
      <c r="CW210" s="262"/>
      <c r="CX210" s="262"/>
      <c r="CY210" s="262"/>
      <c r="CZ210" s="262"/>
      <c r="DA210" s="262"/>
      <c r="DB210" s="262"/>
      <c r="DC210" s="262"/>
      <c r="DD210" s="262"/>
      <c r="DE210" s="262"/>
      <c r="DF210" s="262"/>
      <c r="DG210" s="262"/>
      <c r="DH210" s="262"/>
      <c r="DI210" s="262"/>
      <c r="DJ210" s="262"/>
      <c r="DK210" s="262"/>
      <c r="DL210" s="262"/>
      <c r="DM210" s="262"/>
      <c r="DN210" s="262"/>
      <c r="DO210" s="262"/>
      <c r="DP210" s="262"/>
      <c r="DQ210" s="262"/>
      <c r="DR210" s="262"/>
      <c r="DS210" s="262"/>
      <c r="DT210" s="262"/>
      <c r="DU210" s="262"/>
      <c r="DV210" s="262"/>
      <c r="DW210" s="262"/>
      <c r="DX210" s="262"/>
      <c r="DY210" s="262"/>
      <c r="DZ210" s="262"/>
      <c r="EA210" s="262"/>
      <c r="EB210" s="262"/>
    </row>
    <row r="211" spans="1:132" s="263" customFormat="1" ht="51" customHeight="1" thickBot="1">
      <c r="A211" s="238"/>
      <c r="B211" s="1136"/>
      <c r="C211" s="260" t="s">
        <v>1032</v>
      </c>
      <c r="D211" s="259">
        <v>1</v>
      </c>
      <c r="E211" s="238"/>
      <c r="F211" s="238"/>
      <c r="G211" s="238"/>
      <c r="H211" s="238"/>
      <c r="I211" s="238"/>
      <c r="J211" s="238"/>
      <c r="K211" s="238"/>
      <c r="L211" s="238"/>
      <c r="M211" s="238"/>
      <c r="N211" s="238"/>
      <c r="O211" s="238"/>
      <c r="P211" s="238"/>
      <c r="Q211" s="238"/>
      <c r="R211" s="148"/>
      <c r="S211" s="148"/>
      <c r="T211" s="262"/>
      <c r="U211" s="262"/>
      <c r="V211" s="262"/>
      <c r="W211" s="262"/>
      <c r="X211" s="262"/>
      <c r="Y211" s="262"/>
      <c r="Z211" s="238"/>
      <c r="AA211" s="238"/>
      <c r="AB211" s="238"/>
      <c r="AC211" s="238"/>
      <c r="AD211" s="238"/>
      <c r="AE211" s="238"/>
      <c r="AF211" s="238"/>
      <c r="AG211" s="238"/>
      <c r="AH211" s="238"/>
      <c r="AI211" s="238"/>
      <c r="AJ211" s="238"/>
      <c r="AK211" s="238"/>
      <c r="AL211" s="238"/>
      <c r="AM211" s="238"/>
      <c r="AN211" s="238"/>
      <c r="AO211" s="238"/>
      <c r="AP211" s="238"/>
      <c r="AQ211" s="238"/>
      <c r="AR211" s="238"/>
      <c r="AS211" s="238"/>
      <c r="AT211" s="238"/>
      <c r="AU211" s="238"/>
      <c r="AV211" s="238"/>
      <c r="AW211" s="238"/>
      <c r="AX211" s="238"/>
      <c r="AY211" s="238"/>
      <c r="AZ211" s="238"/>
      <c r="BA211" s="238"/>
      <c r="BB211" s="238"/>
      <c r="BC211" s="238"/>
      <c r="BD211" s="238"/>
      <c r="BE211" s="238"/>
      <c r="BF211" s="238"/>
      <c r="BG211" s="238"/>
      <c r="BH211" s="238"/>
      <c r="BI211" s="262"/>
      <c r="BJ211" s="262"/>
      <c r="BK211" s="262"/>
      <c r="BL211" s="262"/>
      <c r="BM211" s="262"/>
      <c r="BN211" s="262"/>
      <c r="BO211" s="262"/>
      <c r="BP211" s="262"/>
      <c r="BQ211" s="262"/>
      <c r="BR211" s="262"/>
      <c r="BS211" s="262"/>
      <c r="BT211" s="262"/>
      <c r="BU211" s="262"/>
      <c r="BV211" s="262"/>
      <c r="BW211" s="262"/>
      <c r="BX211" s="262"/>
      <c r="BY211" s="262"/>
      <c r="BZ211" s="262"/>
      <c r="CA211" s="262"/>
      <c r="CB211" s="262"/>
      <c r="CC211" s="262"/>
      <c r="CD211" s="262"/>
      <c r="CE211" s="262"/>
      <c r="CF211" s="262"/>
      <c r="CG211" s="262"/>
      <c r="CH211" s="262"/>
      <c r="CI211" s="262"/>
      <c r="CJ211" s="262"/>
      <c r="CK211" s="262"/>
      <c r="CL211" s="262"/>
      <c r="CM211" s="262"/>
      <c r="CN211" s="262"/>
      <c r="CO211" s="262"/>
      <c r="CP211" s="262"/>
      <c r="CQ211" s="262"/>
      <c r="CR211" s="262"/>
      <c r="CS211" s="262"/>
      <c r="CT211" s="262"/>
      <c r="CU211" s="262"/>
      <c r="CV211" s="262"/>
      <c r="CW211" s="262"/>
      <c r="CX211" s="262"/>
      <c r="CY211" s="262"/>
      <c r="CZ211" s="262"/>
      <c r="DA211" s="262"/>
      <c r="DB211" s="262"/>
      <c r="DC211" s="262"/>
      <c r="DD211" s="262"/>
      <c r="DE211" s="262"/>
      <c r="DF211" s="262"/>
      <c r="DG211" s="262"/>
      <c r="DH211" s="262"/>
      <c r="DI211" s="262"/>
      <c r="DJ211" s="262"/>
      <c r="DK211" s="262"/>
      <c r="DL211" s="262"/>
      <c r="DM211" s="262"/>
      <c r="DN211" s="262"/>
      <c r="DO211" s="262"/>
      <c r="DP211" s="262"/>
      <c r="DQ211" s="262"/>
      <c r="DR211" s="262"/>
      <c r="DS211" s="262"/>
      <c r="DT211" s="262"/>
      <c r="DU211" s="262"/>
      <c r="DV211" s="262"/>
      <c r="DW211" s="262"/>
      <c r="DX211" s="262"/>
      <c r="DY211" s="262"/>
      <c r="DZ211" s="262"/>
      <c r="EA211" s="262"/>
      <c r="EB211" s="262"/>
    </row>
    <row r="212" spans="1:132" s="263" customFormat="1" ht="51" customHeight="1">
      <c r="A212" s="238"/>
      <c r="B212" s="238"/>
      <c r="C212" s="238"/>
      <c r="D212" s="238"/>
      <c r="E212" s="238"/>
      <c r="F212" s="238"/>
      <c r="G212" s="238"/>
      <c r="H212" s="238"/>
      <c r="I212" s="238"/>
      <c r="J212" s="238"/>
      <c r="K212" s="238"/>
      <c r="L212" s="238"/>
      <c r="M212" s="238"/>
      <c r="N212" s="238"/>
      <c r="O212" s="238"/>
      <c r="P212" s="238"/>
      <c r="Q212" s="238"/>
      <c r="R212" s="148"/>
      <c r="S212" s="148"/>
      <c r="T212" s="262"/>
      <c r="U212" s="262"/>
      <c r="V212" s="262"/>
      <c r="W212" s="262"/>
      <c r="X212" s="262"/>
      <c r="Y212" s="262"/>
      <c r="Z212" s="238"/>
      <c r="AA212" s="238"/>
      <c r="AB212" s="238"/>
      <c r="AC212" s="238"/>
      <c r="AD212" s="238"/>
      <c r="AE212" s="238"/>
      <c r="AF212" s="238"/>
      <c r="AG212" s="238"/>
      <c r="AH212" s="238"/>
      <c r="AI212" s="238"/>
      <c r="AJ212" s="238"/>
      <c r="AK212" s="238"/>
      <c r="AL212" s="238"/>
      <c r="AM212" s="238"/>
      <c r="AN212" s="238"/>
      <c r="AO212" s="238"/>
      <c r="AP212" s="238"/>
      <c r="AQ212" s="238"/>
      <c r="AR212" s="238"/>
      <c r="AS212" s="238"/>
      <c r="AT212" s="238"/>
      <c r="AU212" s="238"/>
      <c r="AV212" s="238"/>
      <c r="AW212" s="238"/>
      <c r="AX212" s="238"/>
      <c r="AY212" s="238"/>
      <c r="AZ212" s="238"/>
      <c r="BA212" s="238"/>
      <c r="BB212" s="238"/>
      <c r="BC212" s="238"/>
      <c r="BD212" s="238"/>
      <c r="BE212" s="238"/>
      <c r="BF212" s="238"/>
      <c r="BG212" s="238"/>
      <c r="BH212" s="238"/>
      <c r="BI212" s="262"/>
      <c r="BJ212" s="262"/>
      <c r="BK212" s="262"/>
      <c r="BL212" s="262"/>
      <c r="BM212" s="262"/>
      <c r="BN212" s="262"/>
      <c r="BO212" s="262"/>
      <c r="BP212" s="262"/>
      <c r="BQ212" s="262"/>
      <c r="BR212" s="262"/>
      <c r="BS212" s="262"/>
      <c r="BT212" s="262"/>
      <c r="BU212" s="262"/>
      <c r="BV212" s="262"/>
      <c r="BW212" s="262"/>
      <c r="BX212" s="262"/>
      <c r="BY212" s="262"/>
      <c r="BZ212" s="262"/>
      <c r="CA212" s="262"/>
      <c r="CB212" s="262"/>
      <c r="CC212" s="262"/>
      <c r="CD212" s="262"/>
      <c r="CE212" s="262"/>
      <c r="CF212" s="262"/>
      <c r="CG212" s="262"/>
      <c r="CH212" s="262"/>
      <c r="CI212" s="262"/>
      <c r="CJ212" s="262"/>
      <c r="CK212" s="262"/>
      <c r="CL212" s="262"/>
      <c r="CM212" s="262"/>
      <c r="CN212" s="262"/>
      <c r="CO212" s="262"/>
      <c r="CP212" s="262"/>
      <c r="CQ212" s="262"/>
      <c r="CR212" s="262"/>
      <c r="CS212" s="262"/>
      <c r="CT212" s="262"/>
      <c r="CU212" s="262"/>
      <c r="CV212" s="262"/>
      <c r="CW212" s="262"/>
      <c r="CX212" s="262"/>
      <c r="CY212" s="262"/>
      <c r="CZ212" s="262"/>
      <c r="DA212" s="262"/>
      <c r="DB212" s="262"/>
      <c r="DC212" s="262"/>
      <c r="DD212" s="262"/>
      <c r="DE212" s="262"/>
      <c r="DF212" s="262"/>
      <c r="DG212" s="262"/>
      <c r="DH212" s="262"/>
      <c r="DI212" s="262"/>
      <c r="DJ212" s="262"/>
      <c r="DK212" s="262"/>
      <c r="DL212" s="262"/>
      <c r="DM212" s="262"/>
      <c r="DN212" s="262"/>
      <c r="DO212" s="262"/>
      <c r="DP212" s="262"/>
      <c r="DQ212" s="262"/>
      <c r="DR212" s="262"/>
      <c r="DS212" s="262"/>
      <c r="DT212" s="262"/>
      <c r="DU212" s="262"/>
      <c r="DV212" s="262"/>
      <c r="DW212" s="262"/>
      <c r="DX212" s="262"/>
      <c r="DY212" s="262"/>
      <c r="DZ212" s="262"/>
      <c r="EA212" s="262"/>
      <c r="EB212" s="262"/>
    </row>
    <row r="213" spans="1:132" s="263" customFormat="1" ht="51" customHeight="1">
      <c r="A213" s="238"/>
      <c r="B213" s="238"/>
      <c r="C213" s="238"/>
      <c r="D213" s="238"/>
      <c r="E213" s="238"/>
      <c r="F213" s="238"/>
      <c r="G213" s="238"/>
      <c r="H213" s="238"/>
      <c r="I213" s="238"/>
      <c r="J213" s="238"/>
      <c r="K213" s="238"/>
      <c r="L213" s="238"/>
      <c r="M213" s="238"/>
      <c r="N213" s="238"/>
      <c r="O213" s="238"/>
      <c r="P213" s="238"/>
      <c r="Q213" s="238"/>
      <c r="R213" s="148"/>
      <c r="S213" s="148"/>
      <c r="T213" s="262"/>
      <c r="U213" s="262"/>
      <c r="V213" s="262"/>
      <c r="W213" s="262"/>
      <c r="X213" s="262"/>
      <c r="Y213" s="262"/>
      <c r="Z213" s="238"/>
      <c r="AA213" s="238"/>
      <c r="AB213" s="238"/>
      <c r="AC213" s="238"/>
      <c r="AD213" s="238"/>
      <c r="AE213" s="238"/>
      <c r="AF213" s="238"/>
      <c r="AG213" s="238"/>
      <c r="AH213" s="238"/>
      <c r="AI213" s="238"/>
      <c r="AJ213" s="238"/>
      <c r="AK213" s="238"/>
      <c r="AL213" s="238"/>
      <c r="AM213" s="238"/>
      <c r="AN213" s="238"/>
      <c r="AO213" s="238"/>
      <c r="AP213" s="238"/>
      <c r="AQ213" s="238"/>
      <c r="AR213" s="238"/>
      <c r="AS213" s="238"/>
      <c r="AT213" s="238"/>
      <c r="AU213" s="238"/>
      <c r="AV213" s="238"/>
      <c r="AW213" s="238"/>
      <c r="AX213" s="238"/>
      <c r="AY213" s="238"/>
      <c r="AZ213" s="238"/>
      <c r="BA213" s="238"/>
      <c r="BB213" s="238"/>
      <c r="BC213" s="238"/>
      <c r="BD213" s="238"/>
      <c r="BE213" s="238"/>
      <c r="BF213" s="238"/>
      <c r="BG213" s="238"/>
      <c r="BH213" s="238"/>
      <c r="BI213" s="262"/>
      <c r="BJ213" s="262"/>
      <c r="BK213" s="262"/>
      <c r="BL213" s="262"/>
      <c r="BM213" s="262"/>
      <c r="BN213" s="262"/>
      <c r="BO213" s="262"/>
      <c r="BP213" s="262"/>
      <c r="BQ213" s="262"/>
      <c r="BR213" s="262"/>
      <c r="BS213" s="262"/>
      <c r="BT213" s="262"/>
      <c r="BU213" s="262"/>
      <c r="BV213" s="262"/>
      <c r="BW213" s="262"/>
      <c r="BX213" s="262"/>
      <c r="BY213" s="262"/>
      <c r="BZ213" s="262"/>
      <c r="CA213" s="262"/>
      <c r="CB213" s="262"/>
      <c r="CC213" s="262"/>
      <c r="CD213" s="262"/>
      <c r="CE213" s="262"/>
      <c r="CF213" s="262"/>
      <c r="CG213" s="262"/>
      <c r="CH213" s="262"/>
      <c r="CI213" s="262"/>
      <c r="CJ213" s="262"/>
      <c r="CK213" s="262"/>
      <c r="CL213" s="262"/>
      <c r="CM213" s="262"/>
      <c r="CN213" s="262"/>
      <c r="CO213" s="262"/>
      <c r="CP213" s="262"/>
      <c r="CQ213" s="262"/>
      <c r="CR213" s="262"/>
      <c r="CS213" s="262"/>
      <c r="CT213" s="262"/>
      <c r="CU213" s="262"/>
      <c r="CV213" s="262"/>
      <c r="CW213" s="262"/>
      <c r="CX213" s="262"/>
      <c r="CY213" s="262"/>
      <c r="CZ213" s="262"/>
      <c r="DA213" s="262"/>
      <c r="DB213" s="262"/>
      <c r="DC213" s="262"/>
      <c r="DD213" s="262"/>
      <c r="DE213" s="262"/>
      <c r="DF213" s="262"/>
      <c r="DG213" s="262"/>
      <c r="DH213" s="262"/>
      <c r="DI213" s="262"/>
      <c r="DJ213" s="262"/>
      <c r="DK213" s="262"/>
      <c r="DL213" s="262"/>
      <c r="DM213" s="262"/>
      <c r="DN213" s="262"/>
      <c r="DO213" s="262"/>
      <c r="DP213" s="262"/>
      <c r="DQ213" s="262"/>
      <c r="DR213" s="262"/>
      <c r="DS213" s="262"/>
      <c r="DT213" s="262"/>
      <c r="DU213" s="262"/>
      <c r="DV213" s="262"/>
      <c r="DW213" s="262"/>
      <c r="DX213" s="262"/>
      <c r="DY213" s="262"/>
      <c r="DZ213" s="262"/>
      <c r="EA213" s="262"/>
      <c r="EB213" s="262"/>
    </row>
    <row r="214" spans="1:132" s="263" customFormat="1" ht="51" customHeight="1">
      <c r="A214" s="238"/>
      <c r="B214" s="238"/>
      <c r="C214" s="238"/>
      <c r="D214" s="238"/>
      <c r="E214" s="238"/>
      <c r="F214" s="238"/>
      <c r="G214" s="238"/>
      <c r="H214" s="238"/>
      <c r="I214" s="238"/>
      <c r="J214" s="238"/>
      <c r="K214" s="238"/>
      <c r="L214" s="238"/>
      <c r="M214" s="238"/>
      <c r="N214" s="238"/>
      <c r="O214" s="238"/>
      <c r="P214" s="238"/>
      <c r="Q214" s="238"/>
      <c r="R214" s="148"/>
      <c r="S214" s="148"/>
      <c r="T214" s="262"/>
      <c r="U214" s="262"/>
      <c r="V214" s="262"/>
      <c r="W214" s="262"/>
      <c r="X214" s="262"/>
      <c r="Y214" s="262"/>
      <c r="Z214" s="238"/>
      <c r="AA214" s="238"/>
      <c r="AB214" s="238"/>
      <c r="AC214" s="238"/>
      <c r="AD214" s="238"/>
      <c r="AE214" s="238"/>
      <c r="AF214" s="238"/>
      <c r="AG214" s="238"/>
      <c r="AH214" s="238"/>
      <c r="AI214" s="238"/>
      <c r="AJ214" s="238"/>
      <c r="AK214" s="238"/>
      <c r="AL214" s="238"/>
      <c r="AM214" s="238"/>
      <c r="AN214" s="238"/>
      <c r="AO214" s="238"/>
      <c r="AP214" s="238"/>
      <c r="AQ214" s="238"/>
      <c r="AR214" s="238"/>
      <c r="AS214" s="238"/>
      <c r="AT214" s="238"/>
      <c r="AU214" s="238"/>
      <c r="AV214" s="238"/>
      <c r="AW214" s="238"/>
      <c r="AX214" s="238"/>
      <c r="AY214" s="238"/>
      <c r="AZ214" s="238"/>
      <c r="BA214" s="238"/>
      <c r="BB214" s="238"/>
      <c r="BC214" s="238"/>
      <c r="BD214" s="238"/>
      <c r="BE214" s="238"/>
      <c r="BF214" s="238"/>
      <c r="BG214" s="238"/>
      <c r="BH214" s="238"/>
      <c r="BI214" s="262"/>
      <c r="BJ214" s="262"/>
      <c r="BK214" s="262"/>
      <c r="BL214" s="262"/>
      <c r="BM214" s="262"/>
      <c r="BN214" s="262"/>
      <c r="BO214" s="262"/>
      <c r="BP214" s="262"/>
      <c r="BQ214" s="262"/>
      <c r="BR214" s="262"/>
      <c r="BS214" s="262"/>
      <c r="BT214" s="262"/>
      <c r="BU214" s="262"/>
      <c r="BV214" s="262"/>
      <c r="BW214" s="262"/>
      <c r="BX214" s="262"/>
      <c r="BY214" s="262"/>
      <c r="BZ214" s="262"/>
      <c r="CA214" s="262"/>
      <c r="CB214" s="262"/>
      <c r="CC214" s="262"/>
      <c r="CD214" s="262"/>
      <c r="CE214" s="262"/>
      <c r="CF214" s="262"/>
      <c r="CG214" s="262"/>
      <c r="CH214" s="262"/>
      <c r="CI214" s="262"/>
      <c r="CJ214" s="262"/>
      <c r="CK214" s="262"/>
      <c r="CL214" s="262"/>
      <c r="CM214" s="262"/>
      <c r="CN214" s="262"/>
      <c r="CO214" s="262"/>
      <c r="CP214" s="262"/>
      <c r="CQ214" s="262"/>
      <c r="CR214" s="262"/>
      <c r="CS214" s="262"/>
      <c r="CT214" s="262"/>
      <c r="CU214" s="262"/>
      <c r="CV214" s="262"/>
      <c r="CW214" s="262"/>
      <c r="CX214" s="262"/>
      <c r="CY214" s="262"/>
      <c r="CZ214" s="262"/>
      <c r="DA214" s="262"/>
      <c r="DB214" s="262"/>
      <c r="DC214" s="262"/>
      <c r="DD214" s="262"/>
      <c r="DE214" s="262"/>
      <c r="DF214" s="262"/>
      <c r="DG214" s="262"/>
      <c r="DH214" s="262"/>
      <c r="DI214" s="262"/>
      <c r="DJ214" s="262"/>
      <c r="DK214" s="262"/>
      <c r="DL214" s="262"/>
      <c r="DM214" s="262"/>
      <c r="DN214" s="262"/>
      <c r="DO214" s="262"/>
      <c r="DP214" s="262"/>
      <c r="DQ214" s="262"/>
      <c r="DR214" s="262"/>
      <c r="DS214" s="262"/>
      <c r="DT214" s="262"/>
      <c r="DU214" s="262"/>
      <c r="DV214" s="262"/>
      <c r="DW214" s="262"/>
      <c r="DX214" s="262"/>
      <c r="DY214" s="262"/>
      <c r="DZ214" s="262"/>
      <c r="EA214" s="262"/>
      <c r="EB214" s="262"/>
    </row>
    <row r="215" spans="1:132" s="263" customFormat="1" ht="51" customHeight="1">
      <c r="A215" s="238"/>
      <c r="B215" s="238"/>
      <c r="C215" s="238"/>
      <c r="D215" s="238"/>
      <c r="E215" s="238"/>
      <c r="F215" s="238"/>
      <c r="G215" s="238"/>
      <c r="H215" s="238"/>
      <c r="I215" s="238"/>
      <c r="J215" s="238"/>
      <c r="K215" s="238"/>
      <c r="L215" s="238"/>
      <c r="M215" s="238"/>
      <c r="N215" s="238"/>
      <c r="O215" s="238"/>
      <c r="P215" s="238"/>
      <c r="Q215" s="238"/>
      <c r="R215" s="148"/>
      <c r="S215" s="148"/>
      <c r="T215" s="262"/>
      <c r="U215" s="262"/>
      <c r="V215" s="262"/>
      <c r="W215" s="262"/>
      <c r="X215" s="262"/>
      <c r="Y215" s="262"/>
      <c r="Z215" s="238"/>
      <c r="AA215" s="238"/>
      <c r="AB215" s="238"/>
      <c r="AC215" s="238"/>
      <c r="AD215" s="238"/>
      <c r="AE215" s="238"/>
      <c r="AF215" s="238"/>
      <c r="AG215" s="238"/>
      <c r="AH215" s="238"/>
      <c r="AI215" s="238"/>
      <c r="AJ215" s="238"/>
      <c r="AK215" s="238"/>
      <c r="AL215" s="238"/>
      <c r="AM215" s="238"/>
      <c r="AN215" s="238"/>
      <c r="AO215" s="238"/>
      <c r="AP215" s="238"/>
      <c r="AQ215" s="238"/>
      <c r="AR215" s="238"/>
      <c r="AS215" s="238"/>
      <c r="AT215" s="238"/>
      <c r="AU215" s="238"/>
      <c r="AV215" s="238"/>
      <c r="AW215" s="238"/>
      <c r="AX215" s="238"/>
      <c r="AY215" s="238"/>
      <c r="AZ215" s="238"/>
      <c r="BA215" s="238"/>
      <c r="BB215" s="238"/>
      <c r="BC215" s="238"/>
      <c r="BD215" s="238"/>
      <c r="BE215" s="238"/>
      <c r="BF215" s="238"/>
      <c r="BG215" s="238"/>
      <c r="BH215" s="238"/>
      <c r="BI215" s="262"/>
      <c r="BJ215" s="262"/>
      <c r="BK215" s="262"/>
      <c r="BL215" s="262"/>
      <c r="BM215" s="262"/>
      <c r="BN215" s="262"/>
      <c r="BO215" s="262"/>
      <c r="BP215" s="262"/>
      <c r="BQ215" s="262"/>
      <c r="BR215" s="262"/>
      <c r="BS215" s="262"/>
      <c r="BT215" s="262"/>
      <c r="BU215" s="262"/>
      <c r="BV215" s="262"/>
      <c r="BW215" s="262"/>
      <c r="BX215" s="262"/>
      <c r="BY215" s="262"/>
      <c r="BZ215" s="262"/>
      <c r="CA215" s="262"/>
      <c r="CB215" s="262"/>
      <c r="CC215" s="262"/>
      <c r="CD215" s="262"/>
      <c r="CE215" s="262"/>
      <c r="CF215" s="262"/>
      <c r="CG215" s="262"/>
      <c r="CH215" s="262"/>
      <c r="CI215" s="262"/>
      <c r="CJ215" s="262"/>
      <c r="CK215" s="262"/>
      <c r="CL215" s="262"/>
      <c r="CM215" s="262"/>
      <c r="CN215" s="262"/>
      <c r="CO215" s="262"/>
      <c r="CP215" s="262"/>
      <c r="CQ215" s="262"/>
      <c r="CR215" s="262"/>
      <c r="CS215" s="262"/>
      <c r="CT215" s="262"/>
      <c r="CU215" s="262"/>
      <c r="CV215" s="262"/>
      <c r="CW215" s="262"/>
      <c r="CX215" s="262"/>
      <c r="CY215" s="262"/>
      <c r="CZ215" s="262"/>
      <c r="DA215" s="262"/>
      <c r="DB215" s="262"/>
      <c r="DC215" s="262"/>
      <c r="DD215" s="262"/>
      <c r="DE215" s="262"/>
      <c r="DF215" s="262"/>
      <c r="DG215" s="262"/>
      <c r="DH215" s="262"/>
      <c r="DI215" s="262"/>
      <c r="DJ215" s="262"/>
      <c r="DK215" s="262"/>
      <c r="DL215" s="262"/>
      <c r="DM215" s="262"/>
      <c r="DN215" s="262"/>
      <c r="DO215" s="262"/>
      <c r="DP215" s="262"/>
      <c r="DQ215" s="262"/>
      <c r="DR215" s="262"/>
      <c r="DS215" s="262"/>
      <c r="DT215" s="262"/>
      <c r="DU215" s="262"/>
      <c r="DV215" s="262"/>
      <c r="DW215" s="262"/>
      <c r="DX215" s="262"/>
      <c r="DY215" s="262"/>
      <c r="DZ215" s="262"/>
      <c r="EA215" s="262"/>
      <c r="EB215" s="262"/>
    </row>
    <row r="216" spans="1:132" s="263" customFormat="1" ht="51" customHeight="1">
      <c r="A216" s="238"/>
      <c r="B216" s="238"/>
      <c r="C216" s="238"/>
      <c r="D216" s="238"/>
      <c r="E216" s="238"/>
      <c r="F216" s="238"/>
      <c r="G216" s="238"/>
      <c r="H216" s="238"/>
      <c r="I216" s="238"/>
      <c r="J216" s="238"/>
      <c r="K216" s="238"/>
      <c r="L216" s="238"/>
      <c r="M216" s="238"/>
      <c r="N216" s="238"/>
      <c r="O216" s="238"/>
      <c r="P216" s="238"/>
      <c r="Q216" s="238"/>
      <c r="R216" s="148"/>
      <c r="S216" s="148"/>
      <c r="T216" s="262"/>
      <c r="U216" s="262"/>
      <c r="V216" s="262"/>
      <c r="W216" s="262"/>
      <c r="X216" s="262"/>
      <c r="Y216" s="262"/>
      <c r="Z216" s="238"/>
      <c r="AA216" s="238"/>
      <c r="AB216" s="238"/>
      <c r="AC216" s="238"/>
      <c r="AD216" s="238"/>
      <c r="AE216" s="238"/>
      <c r="AF216" s="238"/>
      <c r="AG216" s="238"/>
      <c r="AH216" s="238"/>
      <c r="AI216" s="238"/>
      <c r="AJ216" s="238"/>
      <c r="AK216" s="238"/>
      <c r="AL216" s="238"/>
      <c r="AM216" s="238"/>
      <c r="AN216" s="238"/>
      <c r="AO216" s="238"/>
      <c r="AP216" s="238"/>
      <c r="AQ216" s="238"/>
      <c r="AR216" s="238"/>
      <c r="AS216" s="238"/>
      <c r="AT216" s="238"/>
      <c r="AU216" s="238"/>
      <c r="AV216" s="238"/>
      <c r="AW216" s="238"/>
      <c r="AX216" s="238"/>
      <c r="AY216" s="238"/>
      <c r="AZ216" s="238"/>
      <c r="BA216" s="238"/>
      <c r="BB216" s="238"/>
      <c r="BC216" s="238"/>
      <c r="BD216" s="238"/>
      <c r="BE216" s="238"/>
      <c r="BF216" s="238"/>
      <c r="BG216" s="238"/>
      <c r="BH216" s="238"/>
      <c r="BI216" s="262"/>
      <c r="BJ216" s="262"/>
      <c r="BK216" s="262"/>
      <c r="BL216" s="262"/>
      <c r="BM216" s="262"/>
      <c r="BN216" s="262"/>
      <c r="BO216" s="262"/>
      <c r="BP216" s="262"/>
      <c r="BQ216" s="262"/>
      <c r="BR216" s="262"/>
      <c r="BS216" s="262"/>
      <c r="BT216" s="262"/>
      <c r="BU216" s="262"/>
      <c r="BV216" s="262"/>
      <c r="BW216" s="262"/>
      <c r="BX216" s="262"/>
      <c r="BY216" s="262"/>
      <c r="BZ216" s="262"/>
      <c r="CA216" s="262"/>
      <c r="CB216" s="262"/>
      <c r="CC216" s="262"/>
      <c r="CD216" s="262"/>
      <c r="CE216" s="262"/>
      <c r="CF216" s="262"/>
      <c r="CG216" s="262"/>
      <c r="CH216" s="262"/>
      <c r="CI216" s="262"/>
      <c r="CJ216" s="262"/>
      <c r="CK216" s="262"/>
      <c r="CL216" s="262"/>
      <c r="CM216" s="262"/>
      <c r="CN216" s="262"/>
      <c r="CO216" s="262"/>
      <c r="CP216" s="262"/>
      <c r="CQ216" s="262"/>
      <c r="CR216" s="262"/>
      <c r="CS216" s="262"/>
      <c r="CT216" s="262"/>
      <c r="CU216" s="262"/>
      <c r="CV216" s="262"/>
      <c r="CW216" s="262"/>
      <c r="CX216" s="262"/>
      <c r="CY216" s="262"/>
      <c r="CZ216" s="262"/>
      <c r="DA216" s="262"/>
      <c r="DB216" s="262"/>
      <c r="DC216" s="262"/>
      <c r="DD216" s="262"/>
      <c r="DE216" s="262"/>
      <c r="DF216" s="262"/>
      <c r="DG216" s="262"/>
      <c r="DH216" s="262"/>
      <c r="DI216" s="262"/>
      <c r="DJ216" s="262"/>
      <c r="DK216" s="262"/>
      <c r="DL216" s="262"/>
      <c r="DM216" s="262"/>
      <c r="DN216" s="262"/>
      <c r="DO216" s="262"/>
      <c r="DP216" s="262"/>
      <c r="DQ216" s="262"/>
      <c r="DR216" s="262"/>
      <c r="DS216" s="262"/>
      <c r="DT216" s="262"/>
      <c r="DU216" s="262"/>
      <c r="DV216" s="262"/>
      <c r="DW216" s="262"/>
      <c r="DX216" s="262"/>
      <c r="DY216" s="262"/>
      <c r="DZ216" s="262"/>
      <c r="EA216" s="262"/>
      <c r="EB216" s="262"/>
    </row>
    <row r="217" spans="1:132" s="263" customFormat="1" ht="51" customHeight="1">
      <c r="A217" s="238"/>
      <c r="B217" s="238"/>
      <c r="C217" s="238"/>
      <c r="D217" s="238"/>
      <c r="E217" s="238"/>
      <c r="F217" s="238"/>
      <c r="G217" s="238"/>
      <c r="H217" s="238"/>
      <c r="I217" s="238"/>
      <c r="J217" s="238"/>
      <c r="K217" s="238"/>
      <c r="L217" s="238"/>
      <c r="M217" s="238"/>
      <c r="N217" s="238"/>
      <c r="O217" s="238"/>
      <c r="P217" s="238"/>
      <c r="Q217" s="238"/>
      <c r="R217" s="148"/>
      <c r="S217" s="148"/>
      <c r="T217" s="262"/>
      <c r="U217" s="262"/>
      <c r="V217" s="262"/>
      <c r="W217" s="262"/>
      <c r="X217" s="262"/>
      <c r="Y217" s="262"/>
      <c r="Z217" s="238"/>
      <c r="AA217" s="238"/>
      <c r="AB217" s="238"/>
      <c r="AC217" s="238"/>
      <c r="AD217" s="238"/>
      <c r="AE217" s="238"/>
      <c r="AF217" s="238"/>
      <c r="AG217" s="238"/>
      <c r="AH217" s="238"/>
      <c r="AI217" s="238"/>
      <c r="AJ217" s="238"/>
      <c r="AK217" s="238"/>
      <c r="AL217" s="238"/>
      <c r="AM217" s="238"/>
      <c r="AN217" s="238"/>
      <c r="AO217" s="238"/>
      <c r="AP217" s="238"/>
      <c r="AQ217" s="238"/>
      <c r="AR217" s="238"/>
      <c r="AS217" s="238"/>
      <c r="AT217" s="238"/>
      <c r="AU217" s="238"/>
      <c r="AV217" s="238"/>
      <c r="AW217" s="238"/>
      <c r="AX217" s="238"/>
      <c r="AY217" s="238"/>
      <c r="AZ217" s="238"/>
      <c r="BA217" s="238"/>
      <c r="BB217" s="238"/>
      <c r="BC217" s="238"/>
      <c r="BD217" s="238"/>
      <c r="BE217" s="238"/>
      <c r="BF217" s="238"/>
      <c r="BG217" s="238"/>
      <c r="BH217" s="238"/>
      <c r="BI217" s="262"/>
      <c r="BJ217" s="262"/>
      <c r="BK217" s="262"/>
      <c r="BL217" s="262"/>
      <c r="BM217" s="262"/>
      <c r="BN217" s="262"/>
      <c r="BO217" s="262"/>
      <c r="BP217" s="262"/>
      <c r="BQ217" s="262"/>
      <c r="BR217" s="262"/>
      <c r="BS217" s="262"/>
      <c r="BT217" s="262"/>
      <c r="BU217" s="262"/>
      <c r="BV217" s="262"/>
      <c r="BW217" s="262"/>
      <c r="BX217" s="262"/>
      <c r="BY217" s="262"/>
      <c r="BZ217" s="262"/>
      <c r="CA217" s="262"/>
      <c r="CB217" s="262"/>
      <c r="CC217" s="262"/>
      <c r="CD217" s="262"/>
      <c r="CE217" s="262"/>
      <c r="CF217" s="262"/>
      <c r="CG217" s="262"/>
      <c r="CH217" s="262"/>
      <c r="CI217" s="262"/>
      <c r="CJ217" s="262"/>
      <c r="CK217" s="262"/>
      <c r="CL217" s="262"/>
      <c r="CM217" s="262"/>
      <c r="CN217" s="262"/>
      <c r="CO217" s="262"/>
      <c r="CP217" s="262"/>
      <c r="CQ217" s="262"/>
      <c r="CR217" s="262"/>
      <c r="CS217" s="262"/>
      <c r="CT217" s="262"/>
      <c r="CU217" s="262"/>
      <c r="CV217" s="262"/>
      <c r="CW217" s="262"/>
      <c r="CX217" s="262"/>
      <c r="CY217" s="262"/>
      <c r="CZ217" s="262"/>
      <c r="DA217" s="262"/>
      <c r="DB217" s="262"/>
      <c r="DC217" s="262"/>
      <c r="DD217" s="262"/>
      <c r="DE217" s="262"/>
      <c r="DF217" s="262"/>
      <c r="DG217" s="262"/>
      <c r="DH217" s="262"/>
      <c r="DI217" s="262"/>
      <c r="DJ217" s="262"/>
      <c r="DK217" s="262"/>
      <c r="DL217" s="262"/>
      <c r="DM217" s="262"/>
      <c r="DN217" s="262"/>
      <c r="DO217" s="262"/>
      <c r="DP217" s="262"/>
      <c r="DQ217" s="262"/>
      <c r="DR217" s="262"/>
      <c r="DS217" s="262"/>
      <c r="DT217" s="262"/>
      <c r="DU217" s="262"/>
      <c r="DV217" s="262"/>
      <c r="DW217" s="262"/>
      <c r="DX217" s="262"/>
      <c r="DY217" s="262"/>
      <c r="DZ217" s="262"/>
      <c r="EA217" s="262"/>
      <c r="EB217" s="262"/>
    </row>
    <row r="218" spans="1:132" s="263" customFormat="1" ht="51" customHeight="1">
      <c r="A218" s="238"/>
      <c r="B218" s="238"/>
      <c r="C218" s="238"/>
      <c r="D218" s="238"/>
      <c r="E218" s="238"/>
      <c r="F218" s="238"/>
      <c r="G218" s="238"/>
      <c r="H218" s="238"/>
      <c r="I218" s="238"/>
      <c r="J218" s="238"/>
      <c r="K218" s="238"/>
      <c r="L218" s="238"/>
      <c r="M218" s="238"/>
      <c r="N218" s="238"/>
      <c r="O218" s="238"/>
      <c r="P218" s="238"/>
      <c r="Q218" s="238"/>
      <c r="R218" s="148"/>
      <c r="S218" s="148"/>
      <c r="T218" s="262"/>
      <c r="U218" s="262"/>
      <c r="V218" s="262"/>
      <c r="W218" s="262"/>
      <c r="X218" s="262"/>
      <c r="Y218" s="262"/>
      <c r="Z218" s="238"/>
      <c r="AA218" s="238"/>
      <c r="AB218" s="238"/>
      <c r="AC218" s="238"/>
      <c r="AD218" s="238"/>
      <c r="AE218" s="238"/>
      <c r="AF218" s="238"/>
      <c r="AG218" s="238"/>
      <c r="AH218" s="238"/>
      <c r="AI218" s="238"/>
      <c r="AJ218" s="238"/>
      <c r="AK218" s="238"/>
      <c r="AL218" s="238"/>
      <c r="AM218" s="238"/>
      <c r="AN218" s="238"/>
      <c r="AO218" s="238"/>
      <c r="AP218" s="238"/>
      <c r="AQ218" s="238"/>
      <c r="AR218" s="238"/>
      <c r="AS218" s="238"/>
      <c r="AT218" s="238"/>
      <c r="AU218" s="238"/>
      <c r="AV218" s="238"/>
      <c r="AW218" s="238"/>
      <c r="AX218" s="238"/>
      <c r="AY218" s="238"/>
      <c r="AZ218" s="238"/>
      <c r="BA218" s="238"/>
      <c r="BB218" s="238"/>
      <c r="BC218" s="238"/>
      <c r="BD218" s="238"/>
      <c r="BE218" s="238"/>
      <c r="BF218" s="238"/>
      <c r="BG218" s="238"/>
      <c r="BH218" s="238"/>
      <c r="BI218" s="262"/>
      <c r="BJ218" s="262"/>
      <c r="BK218" s="262"/>
      <c r="BL218" s="262"/>
      <c r="BM218" s="262"/>
      <c r="BN218" s="262"/>
      <c r="BO218" s="262"/>
      <c r="BP218" s="262"/>
      <c r="BQ218" s="262"/>
      <c r="BR218" s="262"/>
      <c r="BS218" s="262"/>
      <c r="BT218" s="262"/>
      <c r="BU218" s="262"/>
      <c r="BV218" s="262"/>
      <c r="BW218" s="262"/>
      <c r="BX218" s="262"/>
      <c r="BY218" s="262"/>
      <c r="BZ218" s="262"/>
      <c r="CA218" s="262"/>
      <c r="CB218" s="262"/>
      <c r="CC218" s="262"/>
      <c r="CD218" s="262"/>
      <c r="CE218" s="262"/>
      <c r="CF218" s="262"/>
      <c r="CG218" s="262"/>
      <c r="CH218" s="262"/>
      <c r="CI218" s="262"/>
      <c r="CJ218" s="262"/>
      <c r="CK218" s="262"/>
      <c r="CL218" s="262"/>
      <c r="CM218" s="262"/>
      <c r="CN218" s="262"/>
      <c r="CO218" s="262"/>
      <c r="CP218" s="262"/>
      <c r="CQ218" s="262"/>
      <c r="CR218" s="262"/>
      <c r="CS218" s="262"/>
      <c r="CT218" s="262"/>
      <c r="CU218" s="262"/>
      <c r="CV218" s="262"/>
      <c r="CW218" s="262"/>
      <c r="CX218" s="262"/>
      <c r="CY218" s="262"/>
      <c r="CZ218" s="262"/>
      <c r="DA218" s="262"/>
      <c r="DB218" s="262"/>
      <c r="DC218" s="262"/>
      <c r="DD218" s="262"/>
      <c r="DE218" s="262"/>
      <c r="DF218" s="262"/>
      <c r="DG218" s="262"/>
      <c r="DH218" s="262"/>
      <c r="DI218" s="262"/>
      <c r="DJ218" s="262"/>
      <c r="DK218" s="262"/>
      <c r="DL218" s="262"/>
      <c r="DM218" s="262"/>
      <c r="DN218" s="262"/>
      <c r="DO218" s="262"/>
      <c r="DP218" s="262"/>
      <c r="DQ218" s="262"/>
      <c r="DR218" s="262"/>
      <c r="DS218" s="262"/>
      <c r="DT218" s="262"/>
      <c r="DU218" s="262"/>
      <c r="DV218" s="262"/>
      <c r="DW218" s="262"/>
      <c r="DX218" s="262"/>
      <c r="DY218" s="262"/>
      <c r="DZ218" s="262"/>
      <c r="EA218" s="262"/>
      <c r="EB218" s="262"/>
    </row>
    <row r="219" spans="1:132" s="263" customFormat="1" ht="51" customHeight="1">
      <c r="A219" s="238"/>
      <c r="B219" s="238"/>
      <c r="C219" s="238"/>
      <c r="D219" s="238"/>
      <c r="E219" s="238"/>
      <c r="F219" s="238"/>
      <c r="G219" s="238"/>
      <c r="H219" s="238"/>
      <c r="I219" s="238"/>
      <c r="J219" s="238"/>
      <c r="K219" s="238"/>
      <c r="L219" s="238"/>
      <c r="M219" s="238"/>
      <c r="N219" s="238"/>
      <c r="O219" s="238"/>
      <c r="P219" s="238"/>
      <c r="Q219" s="238"/>
      <c r="R219" s="148"/>
      <c r="S219" s="148"/>
      <c r="T219" s="262"/>
      <c r="U219" s="262"/>
      <c r="V219" s="262"/>
      <c r="W219" s="262"/>
      <c r="X219" s="262"/>
      <c r="Y219" s="262"/>
      <c r="Z219" s="238"/>
      <c r="AA219" s="238"/>
      <c r="AB219" s="238"/>
      <c r="AC219" s="238"/>
      <c r="AD219" s="238"/>
      <c r="AE219" s="238"/>
      <c r="AF219" s="238"/>
      <c r="AG219" s="238"/>
      <c r="AH219" s="238"/>
      <c r="AI219" s="238"/>
      <c r="AJ219" s="238"/>
      <c r="AK219" s="238"/>
      <c r="AL219" s="238"/>
      <c r="AM219" s="238"/>
      <c r="AN219" s="238"/>
      <c r="AO219" s="238"/>
      <c r="AP219" s="238"/>
      <c r="AQ219" s="238"/>
      <c r="AR219" s="238"/>
      <c r="AS219" s="238"/>
      <c r="AT219" s="238"/>
      <c r="AU219" s="238"/>
      <c r="AV219" s="238"/>
      <c r="AW219" s="238"/>
      <c r="AX219" s="238"/>
      <c r="AY219" s="238"/>
      <c r="AZ219" s="238"/>
      <c r="BA219" s="238"/>
      <c r="BB219" s="238"/>
      <c r="BC219" s="238"/>
      <c r="BD219" s="238"/>
      <c r="BE219" s="238"/>
      <c r="BF219" s="238"/>
      <c r="BG219" s="238"/>
      <c r="BH219" s="238"/>
      <c r="BI219" s="262"/>
      <c r="BJ219" s="262"/>
      <c r="BK219" s="262"/>
      <c r="BL219" s="262"/>
      <c r="BM219" s="262"/>
      <c r="BN219" s="262"/>
      <c r="BO219" s="262"/>
      <c r="BP219" s="262"/>
      <c r="BQ219" s="262"/>
      <c r="BR219" s="262"/>
      <c r="BS219" s="262"/>
      <c r="BT219" s="262"/>
      <c r="BU219" s="262"/>
      <c r="BV219" s="262"/>
      <c r="BW219" s="262"/>
      <c r="BX219" s="262"/>
      <c r="BY219" s="262"/>
      <c r="BZ219" s="262"/>
      <c r="CA219" s="262"/>
      <c r="CB219" s="262"/>
      <c r="CC219" s="262"/>
      <c r="CD219" s="262"/>
      <c r="CE219" s="262"/>
      <c r="CF219" s="262"/>
      <c r="CG219" s="262"/>
      <c r="CH219" s="262"/>
      <c r="CI219" s="262"/>
      <c r="CJ219" s="262"/>
      <c r="CK219" s="262"/>
      <c r="CL219" s="262"/>
      <c r="CM219" s="262"/>
      <c r="CN219" s="262"/>
      <c r="CO219" s="262"/>
      <c r="CP219" s="262"/>
      <c r="CQ219" s="262"/>
      <c r="CR219" s="262"/>
      <c r="CS219" s="262"/>
      <c r="CT219" s="262"/>
      <c r="CU219" s="262"/>
      <c r="CV219" s="262"/>
      <c r="CW219" s="262"/>
      <c r="CX219" s="262"/>
      <c r="CY219" s="262"/>
      <c r="CZ219" s="262"/>
      <c r="DA219" s="262"/>
      <c r="DB219" s="262"/>
      <c r="DC219" s="262"/>
      <c r="DD219" s="262"/>
      <c r="DE219" s="262"/>
      <c r="DF219" s="262"/>
      <c r="DG219" s="262"/>
      <c r="DH219" s="262"/>
      <c r="DI219" s="262"/>
      <c r="DJ219" s="262"/>
      <c r="DK219" s="262"/>
      <c r="DL219" s="262"/>
      <c r="DM219" s="262"/>
      <c r="DN219" s="262"/>
      <c r="DO219" s="262"/>
      <c r="DP219" s="262"/>
      <c r="DQ219" s="262"/>
      <c r="DR219" s="262"/>
      <c r="DS219" s="262"/>
      <c r="DT219" s="262"/>
      <c r="DU219" s="262"/>
      <c r="DV219" s="262"/>
      <c r="DW219" s="262"/>
      <c r="DX219" s="262"/>
      <c r="DY219" s="262"/>
      <c r="DZ219" s="262"/>
      <c r="EA219" s="262"/>
      <c r="EB219" s="262"/>
    </row>
    <row r="220" spans="1:132" s="263" customFormat="1" ht="51" customHeight="1">
      <c r="A220" s="238"/>
      <c r="B220" s="238"/>
      <c r="C220" s="238"/>
      <c r="D220" s="238"/>
      <c r="E220" s="238"/>
      <c r="F220" s="238"/>
      <c r="G220" s="238"/>
      <c r="H220" s="238"/>
      <c r="I220" s="238"/>
      <c r="J220" s="238"/>
      <c r="K220" s="238"/>
      <c r="L220" s="238"/>
      <c r="M220" s="238"/>
      <c r="N220" s="238"/>
      <c r="O220" s="238"/>
      <c r="P220" s="238"/>
      <c r="Q220" s="238"/>
      <c r="R220" s="148"/>
      <c r="S220" s="148"/>
      <c r="T220" s="262"/>
      <c r="U220" s="262"/>
      <c r="V220" s="262"/>
      <c r="W220" s="262"/>
      <c r="X220" s="262"/>
      <c r="Y220" s="262"/>
      <c r="Z220" s="238"/>
      <c r="AA220" s="238"/>
      <c r="AB220" s="238"/>
      <c r="AC220" s="238"/>
      <c r="AD220" s="238"/>
      <c r="AE220" s="238"/>
      <c r="AF220" s="238"/>
      <c r="AG220" s="238"/>
      <c r="AH220" s="238"/>
      <c r="AI220" s="238"/>
      <c r="AJ220" s="238"/>
      <c r="AK220" s="238"/>
      <c r="AL220" s="238"/>
      <c r="AM220" s="238"/>
      <c r="AN220" s="238"/>
      <c r="AO220" s="238"/>
      <c r="AP220" s="238"/>
      <c r="AQ220" s="238"/>
      <c r="AR220" s="238"/>
      <c r="AS220" s="238"/>
      <c r="AT220" s="238"/>
      <c r="AU220" s="238"/>
      <c r="AV220" s="238"/>
      <c r="AW220" s="238"/>
      <c r="AX220" s="238"/>
      <c r="AY220" s="238"/>
      <c r="AZ220" s="238"/>
      <c r="BA220" s="238"/>
      <c r="BB220" s="238"/>
      <c r="BC220" s="238"/>
      <c r="BD220" s="238"/>
      <c r="BE220" s="238"/>
      <c r="BF220" s="238"/>
      <c r="BG220" s="238"/>
      <c r="BH220" s="238"/>
      <c r="BI220" s="262"/>
      <c r="BJ220" s="262"/>
      <c r="BK220" s="262"/>
      <c r="BL220" s="262"/>
      <c r="BM220" s="262"/>
      <c r="BN220" s="262"/>
      <c r="BO220" s="262"/>
      <c r="BP220" s="262"/>
      <c r="BQ220" s="262"/>
      <c r="BR220" s="262"/>
      <c r="BS220" s="262"/>
      <c r="BT220" s="262"/>
      <c r="BU220" s="262"/>
      <c r="BV220" s="262"/>
      <c r="BW220" s="262"/>
      <c r="BX220" s="262"/>
      <c r="BY220" s="262"/>
      <c r="BZ220" s="262"/>
      <c r="CA220" s="262"/>
      <c r="CB220" s="262"/>
      <c r="CC220" s="262"/>
      <c r="CD220" s="262"/>
      <c r="CE220" s="262"/>
      <c r="CF220" s="262"/>
      <c r="CG220" s="262"/>
      <c r="CH220" s="262"/>
      <c r="CI220" s="262"/>
      <c r="CJ220" s="262"/>
      <c r="CK220" s="262"/>
      <c r="CL220" s="262"/>
      <c r="CM220" s="262"/>
      <c r="CN220" s="262"/>
      <c r="CO220" s="262"/>
      <c r="CP220" s="262"/>
      <c r="CQ220" s="262"/>
      <c r="CR220" s="262"/>
      <c r="CS220" s="262"/>
      <c r="CT220" s="262"/>
      <c r="CU220" s="262"/>
      <c r="CV220" s="262"/>
      <c r="CW220" s="262"/>
      <c r="CX220" s="262"/>
      <c r="CY220" s="262"/>
      <c r="CZ220" s="262"/>
      <c r="DA220" s="262"/>
      <c r="DB220" s="262"/>
      <c r="DC220" s="262"/>
      <c r="DD220" s="262"/>
      <c r="DE220" s="262"/>
      <c r="DF220" s="262"/>
      <c r="DG220" s="262"/>
      <c r="DH220" s="262"/>
      <c r="DI220" s="262"/>
      <c r="DJ220" s="262"/>
      <c r="DK220" s="262"/>
      <c r="DL220" s="262"/>
      <c r="DM220" s="262"/>
      <c r="DN220" s="262"/>
      <c r="DO220" s="262"/>
      <c r="DP220" s="262"/>
      <c r="DQ220" s="262"/>
      <c r="DR220" s="262"/>
      <c r="DS220" s="262"/>
      <c r="DT220" s="262"/>
      <c r="DU220" s="262"/>
      <c r="DV220" s="262"/>
      <c r="DW220" s="262"/>
      <c r="DX220" s="262"/>
      <c r="DY220" s="262"/>
      <c r="DZ220" s="262"/>
      <c r="EA220" s="262"/>
      <c r="EB220" s="262"/>
    </row>
    <row r="221" spans="1:132" s="263" customFormat="1" ht="51" customHeight="1">
      <c r="A221" s="238"/>
      <c r="B221" s="238"/>
      <c r="C221" s="238"/>
      <c r="D221" s="238"/>
      <c r="E221" s="238"/>
      <c r="F221" s="238"/>
      <c r="G221" s="238"/>
      <c r="H221" s="238"/>
      <c r="I221" s="238"/>
      <c r="J221" s="238"/>
      <c r="K221" s="238"/>
      <c r="L221" s="238"/>
      <c r="M221" s="238"/>
      <c r="N221" s="238"/>
      <c r="O221" s="238"/>
      <c r="P221" s="238"/>
      <c r="Q221" s="238"/>
      <c r="R221" s="148"/>
      <c r="S221" s="148"/>
      <c r="T221" s="262"/>
      <c r="U221" s="262"/>
      <c r="V221" s="262"/>
      <c r="W221" s="262"/>
      <c r="X221" s="262"/>
      <c r="Y221" s="262"/>
      <c r="Z221" s="238"/>
      <c r="AA221" s="238"/>
      <c r="AB221" s="238"/>
      <c r="AC221" s="238"/>
      <c r="AD221" s="238"/>
      <c r="AE221" s="238"/>
      <c r="AF221" s="238"/>
      <c r="AG221" s="238"/>
      <c r="AH221" s="238"/>
      <c r="AI221" s="238"/>
      <c r="AJ221" s="238"/>
      <c r="AK221" s="238"/>
      <c r="AL221" s="238"/>
      <c r="AM221" s="238"/>
      <c r="AN221" s="238"/>
      <c r="AO221" s="238"/>
      <c r="AP221" s="238"/>
      <c r="AQ221" s="238"/>
      <c r="AR221" s="238"/>
      <c r="AS221" s="238"/>
      <c r="AT221" s="238"/>
      <c r="AU221" s="238"/>
      <c r="AV221" s="238"/>
      <c r="AW221" s="238"/>
      <c r="AX221" s="238"/>
      <c r="AY221" s="238"/>
      <c r="AZ221" s="238"/>
      <c r="BA221" s="238"/>
      <c r="BB221" s="238"/>
      <c r="BC221" s="238"/>
      <c r="BD221" s="238"/>
      <c r="BE221" s="238"/>
      <c r="BF221" s="238"/>
      <c r="BG221" s="238"/>
      <c r="BH221" s="238"/>
      <c r="BI221" s="262"/>
      <c r="BJ221" s="262"/>
      <c r="BK221" s="262"/>
      <c r="BL221" s="262"/>
      <c r="BM221" s="262"/>
      <c r="BN221" s="262"/>
      <c r="BO221" s="262"/>
      <c r="BP221" s="262"/>
      <c r="BQ221" s="262"/>
      <c r="BR221" s="262"/>
      <c r="BS221" s="262"/>
      <c r="BT221" s="262"/>
      <c r="BU221" s="262"/>
      <c r="BV221" s="262"/>
      <c r="BW221" s="262"/>
      <c r="BX221" s="262"/>
      <c r="BY221" s="262"/>
      <c r="BZ221" s="262"/>
      <c r="CA221" s="262"/>
      <c r="CB221" s="262"/>
      <c r="CC221" s="262"/>
      <c r="CD221" s="262"/>
      <c r="CE221" s="262"/>
      <c r="CF221" s="262"/>
      <c r="CG221" s="262"/>
      <c r="CH221" s="262"/>
      <c r="CI221" s="262"/>
      <c r="CJ221" s="262"/>
      <c r="CK221" s="262"/>
      <c r="CL221" s="262"/>
      <c r="CM221" s="262"/>
      <c r="CN221" s="262"/>
      <c r="CO221" s="262"/>
      <c r="CP221" s="262"/>
      <c r="CQ221" s="262"/>
      <c r="CR221" s="262"/>
      <c r="CS221" s="262"/>
      <c r="CT221" s="262"/>
      <c r="CU221" s="262"/>
      <c r="CV221" s="262"/>
      <c r="CW221" s="262"/>
      <c r="CX221" s="262"/>
      <c r="CY221" s="262"/>
      <c r="CZ221" s="262"/>
      <c r="DA221" s="262"/>
      <c r="DB221" s="262"/>
      <c r="DC221" s="262"/>
      <c r="DD221" s="262"/>
      <c r="DE221" s="262"/>
      <c r="DF221" s="262"/>
      <c r="DG221" s="262"/>
      <c r="DH221" s="262"/>
      <c r="DI221" s="262"/>
      <c r="DJ221" s="262"/>
      <c r="DK221" s="262"/>
      <c r="DL221" s="262"/>
      <c r="DM221" s="262"/>
      <c r="DN221" s="262"/>
      <c r="DO221" s="262"/>
      <c r="DP221" s="262"/>
      <c r="DQ221" s="262"/>
      <c r="DR221" s="262"/>
      <c r="DS221" s="262"/>
      <c r="DT221" s="262"/>
      <c r="DU221" s="262"/>
      <c r="DV221" s="262"/>
      <c r="DW221" s="262"/>
      <c r="DX221" s="262"/>
      <c r="DY221" s="262"/>
      <c r="DZ221" s="262"/>
      <c r="EA221" s="262"/>
      <c r="EB221" s="262"/>
    </row>
    <row r="222" spans="1:132" s="263" customFormat="1" ht="51" customHeight="1">
      <c r="A222" s="238"/>
      <c r="B222" s="238"/>
      <c r="C222" s="238"/>
      <c r="D222" s="238"/>
      <c r="E222" s="238"/>
      <c r="F222" s="238"/>
      <c r="G222" s="238"/>
      <c r="H222" s="238"/>
      <c r="I222" s="238"/>
      <c r="J222" s="238"/>
      <c r="K222" s="238"/>
      <c r="L222" s="238"/>
      <c r="M222" s="238"/>
      <c r="N222" s="238"/>
      <c r="O222" s="238"/>
      <c r="P222" s="238"/>
      <c r="Q222" s="238"/>
      <c r="R222" s="148"/>
      <c r="S222" s="148"/>
      <c r="T222" s="262"/>
      <c r="U222" s="262"/>
      <c r="V222" s="262"/>
      <c r="W222" s="262"/>
      <c r="X222" s="262"/>
      <c r="Y222" s="262"/>
      <c r="Z222" s="238"/>
      <c r="AA222" s="238"/>
      <c r="AB222" s="238"/>
      <c r="AC222" s="238"/>
      <c r="AD222" s="238"/>
      <c r="AE222" s="238"/>
      <c r="AF222" s="238"/>
      <c r="AG222" s="238"/>
      <c r="AH222" s="238"/>
      <c r="AI222" s="238"/>
      <c r="AJ222" s="238"/>
      <c r="AK222" s="238"/>
      <c r="AL222" s="238"/>
      <c r="AM222" s="238"/>
      <c r="AN222" s="238"/>
      <c r="AO222" s="238"/>
      <c r="AP222" s="238"/>
      <c r="AQ222" s="238"/>
      <c r="AR222" s="238"/>
      <c r="AS222" s="238"/>
      <c r="AT222" s="238"/>
      <c r="AU222" s="238"/>
      <c r="AV222" s="238"/>
      <c r="AW222" s="238"/>
      <c r="AX222" s="238"/>
      <c r="AY222" s="238"/>
      <c r="AZ222" s="238"/>
      <c r="BA222" s="238"/>
      <c r="BB222" s="238"/>
      <c r="BC222" s="238"/>
      <c r="BD222" s="238"/>
      <c r="BE222" s="238"/>
      <c r="BF222" s="238"/>
      <c r="BG222" s="238"/>
      <c r="BH222" s="238"/>
      <c r="BI222" s="262"/>
      <c r="BJ222" s="262"/>
      <c r="BK222" s="262"/>
      <c r="BL222" s="262"/>
      <c r="BM222" s="262"/>
      <c r="BN222" s="262"/>
      <c r="BO222" s="262"/>
      <c r="BP222" s="262"/>
      <c r="BQ222" s="262"/>
      <c r="BR222" s="262"/>
      <c r="BS222" s="262"/>
      <c r="BT222" s="262"/>
      <c r="BU222" s="262"/>
      <c r="BV222" s="262"/>
      <c r="BW222" s="262"/>
      <c r="BX222" s="262"/>
      <c r="BY222" s="262"/>
      <c r="BZ222" s="262"/>
      <c r="CA222" s="262"/>
      <c r="CB222" s="262"/>
      <c r="CC222" s="262"/>
      <c r="CD222" s="262"/>
      <c r="CE222" s="262"/>
      <c r="CF222" s="262"/>
      <c r="CG222" s="262"/>
      <c r="CH222" s="262"/>
      <c r="CI222" s="262"/>
      <c r="CJ222" s="262"/>
      <c r="CK222" s="262"/>
      <c r="CL222" s="262"/>
      <c r="CM222" s="262"/>
      <c r="CN222" s="262"/>
      <c r="CO222" s="262"/>
      <c r="CP222" s="262"/>
      <c r="CQ222" s="262"/>
      <c r="CR222" s="262"/>
      <c r="CS222" s="262"/>
      <c r="CT222" s="262"/>
      <c r="CU222" s="262"/>
      <c r="CV222" s="262"/>
      <c r="CW222" s="262"/>
      <c r="CX222" s="262"/>
      <c r="CY222" s="262"/>
      <c r="CZ222" s="262"/>
      <c r="DA222" s="262"/>
      <c r="DB222" s="262"/>
      <c r="DC222" s="262"/>
      <c r="DD222" s="262"/>
      <c r="DE222" s="262"/>
      <c r="DF222" s="262"/>
      <c r="DG222" s="262"/>
      <c r="DH222" s="262"/>
      <c r="DI222" s="262"/>
      <c r="DJ222" s="262"/>
      <c r="DK222" s="262"/>
      <c r="DL222" s="262"/>
      <c r="DM222" s="262"/>
      <c r="DN222" s="262"/>
      <c r="DO222" s="262"/>
      <c r="DP222" s="262"/>
      <c r="DQ222" s="262"/>
      <c r="DR222" s="262"/>
      <c r="DS222" s="262"/>
      <c r="DT222" s="262"/>
      <c r="DU222" s="262"/>
      <c r="DV222" s="262"/>
      <c r="DW222" s="262"/>
      <c r="DX222" s="262"/>
      <c r="DY222" s="262"/>
      <c r="DZ222" s="262"/>
      <c r="EA222" s="262"/>
      <c r="EB222" s="262"/>
    </row>
    <row r="223" spans="1:132" s="263" customFormat="1" ht="51" customHeight="1">
      <c r="A223" s="238"/>
      <c r="B223" s="238"/>
      <c r="C223" s="238"/>
      <c r="D223" s="238"/>
      <c r="E223" s="238"/>
      <c r="F223" s="238"/>
      <c r="G223" s="238"/>
      <c r="H223" s="238"/>
      <c r="I223" s="238"/>
      <c r="J223" s="238"/>
      <c r="K223" s="238"/>
      <c r="L223" s="238"/>
      <c r="M223" s="238"/>
      <c r="N223" s="238"/>
      <c r="O223" s="238"/>
      <c r="P223" s="238"/>
      <c r="Q223" s="238"/>
      <c r="R223" s="148"/>
      <c r="S223" s="148"/>
      <c r="T223" s="262"/>
      <c r="U223" s="262"/>
      <c r="V223" s="262"/>
      <c r="W223" s="262"/>
      <c r="X223" s="262"/>
      <c r="Y223" s="262"/>
      <c r="Z223" s="238"/>
      <c r="AA223" s="238"/>
      <c r="AB223" s="238"/>
      <c r="AC223" s="238"/>
      <c r="AD223" s="238"/>
      <c r="AE223" s="238"/>
      <c r="AF223" s="238"/>
      <c r="AG223" s="238"/>
      <c r="AH223" s="238"/>
      <c r="AI223" s="238"/>
      <c r="AJ223" s="238"/>
      <c r="AK223" s="238"/>
      <c r="AL223" s="238"/>
      <c r="AM223" s="238"/>
      <c r="AN223" s="238"/>
      <c r="AO223" s="238"/>
      <c r="AP223" s="238"/>
      <c r="AQ223" s="238"/>
      <c r="AR223" s="238"/>
      <c r="AS223" s="238"/>
      <c r="AT223" s="238"/>
      <c r="AU223" s="238"/>
      <c r="AV223" s="238"/>
      <c r="AW223" s="238"/>
      <c r="AX223" s="238"/>
      <c r="AY223" s="238"/>
      <c r="AZ223" s="238"/>
      <c r="BA223" s="238"/>
      <c r="BB223" s="238"/>
      <c r="BC223" s="238"/>
      <c r="BD223" s="238"/>
      <c r="BE223" s="238"/>
      <c r="BF223" s="238"/>
      <c r="BG223" s="238"/>
      <c r="BH223" s="238"/>
      <c r="BI223" s="262"/>
      <c r="BJ223" s="262"/>
      <c r="BK223" s="262"/>
      <c r="BL223" s="262"/>
      <c r="BM223" s="262"/>
      <c r="BN223" s="262"/>
      <c r="BO223" s="262"/>
      <c r="BP223" s="262"/>
      <c r="BQ223" s="262"/>
      <c r="BR223" s="262"/>
      <c r="BS223" s="262"/>
      <c r="BT223" s="262"/>
      <c r="BU223" s="262"/>
      <c r="BV223" s="262"/>
      <c r="BW223" s="262"/>
      <c r="BX223" s="262"/>
      <c r="BY223" s="262"/>
      <c r="BZ223" s="262"/>
      <c r="CA223" s="262"/>
      <c r="CB223" s="262"/>
      <c r="CC223" s="262"/>
      <c r="CD223" s="262"/>
      <c r="CE223" s="262"/>
      <c r="CF223" s="262"/>
      <c r="CG223" s="262"/>
      <c r="CH223" s="262"/>
      <c r="CI223" s="262"/>
      <c r="CJ223" s="262"/>
      <c r="CK223" s="262"/>
      <c r="CL223" s="262"/>
      <c r="CM223" s="262"/>
      <c r="CN223" s="262"/>
      <c r="CO223" s="262"/>
      <c r="CP223" s="262"/>
      <c r="CQ223" s="262"/>
      <c r="CR223" s="262"/>
      <c r="CS223" s="262"/>
      <c r="CT223" s="262"/>
      <c r="CU223" s="262"/>
      <c r="CV223" s="262"/>
      <c r="CW223" s="262"/>
      <c r="CX223" s="262"/>
      <c r="CY223" s="262"/>
      <c r="CZ223" s="262"/>
      <c r="DA223" s="262"/>
      <c r="DB223" s="262"/>
      <c r="DC223" s="262"/>
      <c r="DD223" s="262"/>
      <c r="DE223" s="262"/>
      <c r="DF223" s="262"/>
      <c r="DG223" s="262"/>
      <c r="DH223" s="262"/>
      <c r="DI223" s="262"/>
      <c r="DJ223" s="262"/>
      <c r="DK223" s="262"/>
      <c r="DL223" s="262"/>
      <c r="DM223" s="262"/>
      <c r="DN223" s="262"/>
      <c r="DO223" s="262"/>
      <c r="DP223" s="262"/>
      <c r="DQ223" s="262"/>
      <c r="DR223" s="262"/>
      <c r="DS223" s="262"/>
      <c r="DT223" s="262"/>
      <c r="DU223" s="262"/>
      <c r="DV223" s="262"/>
      <c r="DW223" s="262"/>
      <c r="DX223" s="262"/>
      <c r="DY223" s="262"/>
      <c r="DZ223" s="262"/>
      <c r="EA223" s="262"/>
      <c r="EB223" s="262"/>
    </row>
    <row r="224" spans="1:132" s="263" customFormat="1" ht="51" customHeight="1">
      <c r="A224" s="238"/>
      <c r="B224" s="238"/>
      <c r="C224" s="238"/>
      <c r="D224" s="238"/>
      <c r="E224" s="238"/>
      <c r="F224" s="238"/>
      <c r="G224" s="238"/>
      <c r="H224" s="238"/>
      <c r="I224" s="238"/>
      <c r="J224" s="238"/>
      <c r="K224" s="238"/>
      <c r="L224" s="238"/>
      <c r="M224" s="238"/>
      <c r="N224" s="238"/>
      <c r="O224" s="238"/>
      <c r="P224" s="238"/>
      <c r="Q224" s="238"/>
      <c r="R224" s="148"/>
      <c r="S224" s="148"/>
      <c r="T224" s="262"/>
      <c r="U224" s="262"/>
      <c r="V224" s="262"/>
      <c r="W224" s="262"/>
      <c r="X224" s="262"/>
      <c r="Y224" s="262"/>
      <c r="Z224" s="238"/>
      <c r="AA224" s="238"/>
      <c r="AB224" s="238"/>
      <c r="AC224" s="238"/>
      <c r="AD224" s="238"/>
      <c r="AE224" s="238"/>
      <c r="AF224" s="238"/>
      <c r="AG224" s="238"/>
      <c r="AH224" s="238"/>
      <c r="AI224" s="238"/>
      <c r="AJ224" s="238"/>
      <c r="AK224" s="238"/>
      <c r="AL224" s="238"/>
      <c r="AM224" s="238"/>
      <c r="AN224" s="238"/>
      <c r="AO224" s="238"/>
      <c r="AP224" s="238"/>
      <c r="AQ224" s="238"/>
      <c r="AR224" s="238"/>
      <c r="AS224" s="238"/>
      <c r="AT224" s="238"/>
      <c r="AU224" s="238"/>
      <c r="AV224" s="238"/>
      <c r="AW224" s="238"/>
      <c r="AX224" s="238"/>
      <c r="AY224" s="238"/>
      <c r="AZ224" s="238"/>
      <c r="BA224" s="238"/>
      <c r="BB224" s="238"/>
      <c r="BC224" s="238"/>
      <c r="BD224" s="238"/>
      <c r="BE224" s="238"/>
      <c r="BF224" s="238"/>
      <c r="BG224" s="238"/>
      <c r="BH224" s="238"/>
      <c r="BI224" s="262"/>
      <c r="BJ224" s="262"/>
      <c r="BK224" s="262"/>
      <c r="BL224" s="262"/>
      <c r="BM224" s="262"/>
      <c r="BN224" s="262"/>
      <c r="BO224" s="262"/>
      <c r="BP224" s="262"/>
      <c r="BQ224" s="262"/>
      <c r="BR224" s="262"/>
      <c r="BS224" s="262"/>
      <c r="BT224" s="262"/>
      <c r="BU224" s="262"/>
      <c r="BV224" s="262"/>
      <c r="BW224" s="262"/>
      <c r="BX224" s="262"/>
      <c r="BY224" s="262"/>
      <c r="BZ224" s="262"/>
      <c r="CA224" s="262"/>
      <c r="CB224" s="262"/>
      <c r="CC224" s="262"/>
      <c r="CD224" s="262"/>
      <c r="CE224" s="262"/>
      <c r="CF224" s="262"/>
      <c r="CG224" s="262"/>
      <c r="CH224" s="262"/>
      <c r="CI224" s="262"/>
      <c r="CJ224" s="262"/>
      <c r="CK224" s="262"/>
      <c r="CL224" s="262"/>
      <c r="CM224" s="262"/>
      <c r="CN224" s="262"/>
      <c r="CO224" s="262"/>
      <c r="CP224" s="262"/>
      <c r="CQ224" s="262"/>
      <c r="CR224" s="262"/>
      <c r="CS224" s="262"/>
      <c r="CT224" s="262"/>
      <c r="CU224" s="262"/>
      <c r="CV224" s="262"/>
      <c r="CW224" s="262"/>
      <c r="CX224" s="262"/>
      <c r="CY224" s="262"/>
      <c r="CZ224" s="262"/>
      <c r="DA224" s="262"/>
      <c r="DB224" s="262"/>
      <c r="DC224" s="262"/>
      <c r="DD224" s="262"/>
      <c r="DE224" s="262"/>
      <c r="DF224" s="262"/>
      <c r="DG224" s="262"/>
      <c r="DH224" s="262"/>
      <c r="DI224" s="262"/>
      <c r="DJ224" s="262"/>
      <c r="DK224" s="262"/>
      <c r="DL224" s="262"/>
      <c r="DM224" s="262"/>
      <c r="DN224" s="262"/>
      <c r="DO224" s="262"/>
      <c r="DP224" s="262"/>
      <c r="DQ224" s="262"/>
      <c r="DR224" s="262"/>
      <c r="DS224" s="262"/>
      <c r="DT224" s="262"/>
      <c r="DU224" s="262"/>
      <c r="DV224" s="262"/>
      <c r="DW224" s="262"/>
      <c r="DX224" s="262"/>
      <c r="DY224" s="262"/>
      <c r="DZ224" s="262"/>
      <c r="EA224" s="262"/>
      <c r="EB224" s="262"/>
    </row>
    <row r="225" spans="1:132" s="263" customFormat="1" ht="51" customHeight="1">
      <c r="A225" s="238"/>
      <c r="B225" s="238"/>
      <c r="C225" s="238"/>
      <c r="D225" s="238"/>
      <c r="E225" s="238"/>
      <c r="F225" s="238"/>
      <c r="G225" s="238"/>
      <c r="H225" s="238"/>
      <c r="I225" s="238"/>
      <c r="J225" s="238"/>
      <c r="K225" s="238"/>
      <c r="L225" s="238"/>
      <c r="M225" s="238"/>
      <c r="N225" s="238"/>
      <c r="O225" s="238"/>
      <c r="P225" s="238"/>
      <c r="Q225" s="238"/>
      <c r="R225" s="262"/>
      <c r="S225" s="262"/>
      <c r="T225" s="262"/>
      <c r="U225" s="262"/>
      <c r="V225" s="262"/>
      <c r="W225" s="262"/>
      <c r="X225" s="262"/>
      <c r="Y225" s="262"/>
      <c r="Z225" s="238"/>
      <c r="AA225" s="238"/>
      <c r="AB225" s="238"/>
      <c r="AC225" s="238"/>
      <c r="AD225" s="238"/>
      <c r="AE225" s="238"/>
      <c r="AF225" s="238"/>
      <c r="AG225" s="238"/>
      <c r="AH225" s="238"/>
      <c r="AI225" s="238"/>
      <c r="AJ225" s="238"/>
      <c r="AK225" s="238"/>
      <c r="AL225" s="238"/>
      <c r="AM225" s="238"/>
      <c r="AN225" s="238"/>
      <c r="AO225" s="238"/>
      <c r="AP225" s="238"/>
      <c r="AQ225" s="238"/>
      <c r="AR225" s="238"/>
      <c r="AS225" s="238"/>
      <c r="AT225" s="238"/>
      <c r="AU225" s="238"/>
      <c r="AV225" s="238"/>
      <c r="AW225" s="238"/>
      <c r="AX225" s="238"/>
      <c r="AY225" s="238"/>
      <c r="AZ225" s="238"/>
      <c r="BA225" s="238"/>
      <c r="BB225" s="238"/>
      <c r="BC225" s="238"/>
      <c r="BD225" s="238"/>
      <c r="BE225" s="238"/>
      <c r="BF225" s="238"/>
      <c r="BG225" s="238"/>
      <c r="BH225" s="238"/>
      <c r="BI225" s="262"/>
      <c r="BJ225" s="262"/>
      <c r="BK225" s="262"/>
      <c r="BL225" s="262"/>
      <c r="BM225" s="262"/>
      <c r="BN225" s="262"/>
      <c r="BO225" s="262"/>
      <c r="BP225" s="262"/>
      <c r="BQ225" s="262"/>
      <c r="BR225" s="262"/>
      <c r="BS225" s="262"/>
      <c r="BT225" s="262"/>
      <c r="BU225" s="262"/>
      <c r="BV225" s="262"/>
      <c r="BW225" s="262"/>
      <c r="BX225" s="262"/>
      <c r="BY225" s="262"/>
      <c r="BZ225" s="262"/>
      <c r="CA225" s="262"/>
      <c r="CB225" s="262"/>
      <c r="CC225" s="262"/>
      <c r="CD225" s="262"/>
      <c r="CE225" s="262"/>
      <c r="CF225" s="262"/>
      <c r="CG225" s="262"/>
      <c r="CH225" s="262"/>
      <c r="CI225" s="262"/>
      <c r="CJ225" s="262"/>
      <c r="CK225" s="262"/>
      <c r="CL225" s="262"/>
      <c r="CM225" s="262"/>
      <c r="CN225" s="262"/>
      <c r="CO225" s="262"/>
      <c r="CP225" s="262"/>
      <c r="CQ225" s="262"/>
      <c r="CR225" s="262"/>
      <c r="CS225" s="262"/>
      <c r="CT225" s="262"/>
      <c r="CU225" s="262"/>
      <c r="CV225" s="262"/>
      <c r="CW225" s="262"/>
      <c r="CX225" s="262"/>
      <c r="CY225" s="262"/>
      <c r="CZ225" s="262"/>
      <c r="DA225" s="262"/>
      <c r="DB225" s="262"/>
      <c r="DC225" s="262"/>
      <c r="DD225" s="262"/>
      <c r="DE225" s="262"/>
      <c r="DF225" s="262"/>
      <c r="DG225" s="262"/>
      <c r="DH225" s="262"/>
      <c r="DI225" s="262"/>
      <c r="DJ225" s="262"/>
      <c r="DK225" s="262"/>
      <c r="DL225" s="262"/>
      <c r="DM225" s="262"/>
      <c r="DN225" s="262"/>
      <c r="DO225" s="262"/>
      <c r="DP225" s="262"/>
      <c r="DQ225" s="262"/>
      <c r="DR225" s="262"/>
      <c r="DS225" s="262"/>
      <c r="DT225" s="262"/>
      <c r="DU225" s="262"/>
      <c r="DV225" s="262"/>
      <c r="DW225" s="262"/>
      <c r="DX225" s="262"/>
      <c r="DY225" s="262"/>
      <c r="DZ225" s="262"/>
      <c r="EA225" s="262"/>
      <c r="EB225" s="262"/>
    </row>
    <row r="226" spans="1:132" s="263" customFormat="1" ht="51" customHeight="1">
      <c r="A226" s="238"/>
      <c r="B226" s="238"/>
      <c r="C226" s="238"/>
      <c r="D226" s="238"/>
      <c r="E226" s="238"/>
      <c r="F226" s="238"/>
      <c r="G226" s="238"/>
      <c r="H226" s="238"/>
      <c r="I226" s="238"/>
      <c r="J226" s="238"/>
      <c r="K226" s="238"/>
      <c r="L226" s="238"/>
      <c r="M226" s="238"/>
      <c r="N226" s="238"/>
      <c r="O226" s="238"/>
      <c r="P226" s="238"/>
      <c r="Q226" s="238"/>
      <c r="R226" s="262"/>
      <c r="S226" s="262"/>
      <c r="T226" s="262"/>
      <c r="U226" s="262"/>
      <c r="V226" s="262"/>
      <c r="W226" s="262"/>
      <c r="X226" s="262"/>
      <c r="Y226" s="262"/>
      <c r="Z226" s="238"/>
      <c r="AA226" s="238"/>
      <c r="AB226" s="238"/>
      <c r="AC226" s="238"/>
      <c r="AD226" s="238"/>
      <c r="AE226" s="238"/>
      <c r="AF226" s="238"/>
      <c r="AG226" s="238"/>
      <c r="AH226" s="238"/>
      <c r="AI226" s="238"/>
      <c r="AJ226" s="238"/>
      <c r="AK226" s="238"/>
      <c r="AL226" s="238"/>
      <c r="AM226" s="238"/>
      <c r="AN226" s="238"/>
      <c r="AO226" s="238"/>
      <c r="AP226" s="238"/>
      <c r="AQ226" s="238"/>
      <c r="AR226" s="238"/>
      <c r="AS226" s="238"/>
      <c r="AT226" s="238"/>
      <c r="AU226" s="238"/>
      <c r="AV226" s="238"/>
      <c r="AW226" s="238"/>
      <c r="AX226" s="238"/>
      <c r="AY226" s="238"/>
      <c r="AZ226" s="238"/>
      <c r="BA226" s="238"/>
      <c r="BB226" s="238"/>
      <c r="BC226" s="238"/>
      <c r="BD226" s="238"/>
      <c r="BE226" s="238"/>
      <c r="BF226" s="238"/>
      <c r="BG226" s="238"/>
      <c r="BH226" s="238"/>
      <c r="BI226" s="262"/>
      <c r="BJ226" s="262"/>
      <c r="BK226" s="262"/>
      <c r="BL226" s="262"/>
      <c r="BM226" s="262"/>
      <c r="BN226" s="262"/>
      <c r="BO226" s="262"/>
      <c r="BP226" s="262"/>
      <c r="BQ226" s="262"/>
      <c r="BR226" s="262"/>
      <c r="BS226" s="262"/>
      <c r="BT226" s="262"/>
      <c r="BU226" s="262"/>
      <c r="BV226" s="262"/>
      <c r="BW226" s="262"/>
      <c r="BX226" s="262"/>
      <c r="BY226" s="262"/>
      <c r="BZ226" s="262"/>
      <c r="CA226" s="262"/>
      <c r="CB226" s="262"/>
      <c r="CC226" s="262"/>
      <c r="CD226" s="262"/>
      <c r="CE226" s="262"/>
      <c r="CF226" s="262"/>
      <c r="CG226" s="262"/>
      <c r="CH226" s="262"/>
      <c r="CI226" s="262"/>
      <c r="CJ226" s="262"/>
      <c r="CK226" s="262"/>
      <c r="CL226" s="262"/>
      <c r="CM226" s="262"/>
      <c r="CN226" s="262"/>
      <c r="CO226" s="262"/>
      <c r="CP226" s="262"/>
      <c r="CQ226" s="262"/>
      <c r="CR226" s="262"/>
      <c r="CS226" s="262"/>
      <c r="CT226" s="262"/>
      <c r="CU226" s="262"/>
      <c r="CV226" s="262"/>
      <c r="CW226" s="262"/>
      <c r="CX226" s="262"/>
      <c r="CY226" s="262"/>
      <c r="CZ226" s="262"/>
      <c r="DA226" s="262"/>
      <c r="DB226" s="262"/>
      <c r="DC226" s="262"/>
      <c r="DD226" s="262"/>
      <c r="DE226" s="262"/>
      <c r="DF226" s="262"/>
      <c r="DG226" s="262"/>
      <c r="DH226" s="262"/>
      <c r="DI226" s="262"/>
      <c r="DJ226" s="262"/>
      <c r="DK226" s="262"/>
      <c r="DL226" s="262"/>
      <c r="DM226" s="262"/>
      <c r="DN226" s="262"/>
      <c r="DO226" s="262"/>
      <c r="DP226" s="262"/>
      <c r="DQ226" s="262"/>
      <c r="DR226" s="262"/>
      <c r="DS226" s="262"/>
      <c r="DT226" s="262"/>
      <c r="DU226" s="262"/>
      <c r="DV226" s="262"/>
      <c r="DW226" s="262"/>
      <c r="DX226" s="262"/>
      <c r="DY226" s="262"/>
      <c r="DZ226" s="262"/>
      <c r="EA226" s="262"/>
      <c r="EB226" s="262"/>
    </row>
    <row r="227" spans="1:132" s="263" customFormat="1" ht="51" customHeight="1">
      <c r="A227" s="238"/>
      <c r="B227" s="238"/>
      <c r="C227" s="238"/>
      <c r="D227" s="238"/>
      <c r="E227" s="238"/>
      <c r="F227" s="238"/>
      <c r="G227" s="238"/>
      <c r="H227" s="238"/>
      <c r="I227" s="238"/>
      <c r="J227" s="238"/>
      <c r="K227" s="238"/>
      <c r="L227" s="238"/>
      <c r="M227" s="238"/>
      <c r="N227" s="238"/>
      <c r="O227" s="238"/>
      <c r="P227" s="238"/>
      <c r="Q227" s="238"/>
      <c r="R227" s="262"/>
      <c r="S227" s="262"/>
      <c r="T227" s="262"/>
      <c r="U227" s="262"/>
      <c r="V227" s="262"/>
      <c r="W227" s="262"/>
      <c r="X227" s="262"/>
      <c r="Y227" s="262"/>
      <c r="Z227" s="238"/>
      <c r="AA227" s="238"/>
      <c r="AB227" s="238"/>
      <c r="AC227" s="238"/>
      <c r="AD227" s="238"/>
      <c r="AE227" s="238"/>
      <c r="AF227" s="238"/>
      <c r="AG227" s="238"/>
      <c r="AH227" s="238"/>
      <c r="AI227" s="238"/>
      <c r="AJ227" s="238"/>
      <c r="AK227" s="238"/>
      <c r="AL227" s="238"/>
      <c r="AM227" s="238"/>
      <c r="AN227" s="238"/>
      <c r="AO227" s="238"/>
      <c r="AP227" s="238"/>
      <c r="AQ227" s="238"/>
      <c r="AR227" s="238"/>
      <c r="AS227" s="238"/>
      <c r="AT227" s="238"/>
      <c r="AU227" s="238"/>
      <c r="AV227" s="238"/>
      <c r="AW227" s="238"/>
      <c r="AX227" s="238"/>
      <c r="AY227" s="238"/>
      <c r="AZ227" s="238"/>
      <c r="BA227" s="238"/>
      <c r="BB227" s="238"/>
      <c r="BC227" s="238"/>
      <c r="BD227" s="238"/>
      <c r="BE227" s="238"/>
      <c r="BF227" s="238"/>
      <c r="BG227" s="238"/>
      <c r="BH227" s="238"/>
      <c r="BI227" s="262"/>
      <c r="BJ227" s="262"/>
      <c r="BK227" s="262"/>
      <c r="BL227" s="262"/>
      <c r="BM227" s="262"/>
      <c r="BN227" s="262"/>
      <c r="BO227" s="262"/>
      <c r="BP227" s="262"/>
      <c r="BQ227" s="262"/>
      <c r="BR227" s="262"/>
      <c r="BS227" s="262"/>
      <c r="BT227" s="262"/>
      <c r="BU227" s="262"/>
      <c r="BV227" s="262"/>
      <c r="BW227" s="262"/>
      <c r="BX227" s="262"/>
      <c r="BY227" s="262"/>
      <c r="BZ227" s="262"/>
      <c r="CA227" s="262"/>
      <c r="CB227" s="262"/>
      <c r="CC227" s="262"/>
      <c r="CD227" s="262"/>
      <c r="CE227" s="262"/>
      <c r="CF227" s="262"/>
      <c r="CG227" s="262"/>
      <c r="CH227" s="262"/>
      <c r="CI227" s="262"/>
      <c r="CJ227" s="262"/>
      <c r="CK227" s="262"/>
      <c r="CL227" s="262"/>
      <c r="CM227" s="262"/>
      <c r="CN227" s="262"/>
      <c r="CO227" s="262"/>
      <c r="CP227" s="262"/>
      <c r="CQ227" s="262"/>
      <c r="CR227" s="262"/>
      <c r="CS227" s="262"/>
      <c r="CT227" s="262"/>
      <c r="CU227" s="262"/>
      <c r="CV227" s="262"/>
      <c r="CW227" s="262"/>
      <c r="CX227" s="262"/>
      <c r="CY227" s="262"/>
      <c r="CZ227" s="262"/>
      <c r="DA227" s="262"/>
      <c r="DB227" s="262"/>
      <c r="DC227" s="262"/>
      <c r="DD227" s="262"/>
      <c r="DE227" s="262"/>
      <c r="DF227" s="262"/>
      <c r="DG227" s="262"/>
      <c r="DH227" s="262"/>
      <c r="DI227" s="262"/>
      <c r="DJ227" s="262"/>
      <c r="DK227" s="262"/>
      <c r="DL227" s="262"/>
      <c r="DM227" s="262"/>
      <c r="DN227" s="262"/>
      <c r="DO227" s="262"/>
      <c r="DP227" s="262"/>
      <c r="DQ227" s="262"/>
      <c r="DR227" s="262"/>
      <c r="DS227" s="262"/>
      <c r="DT227" s="262"/>
      <c r="DU227" s="262"/>
      <c r="DV227" s="262"/>
      <c r="DW227" s="262"/>
      <c r="DX227" s="262"/>
      <c r="DY227" s="262"/>
      <c r="DZ227" s="262"/>
      <c r="EA227" s="262"/>
      <c r="EB227" s="262"/>
    </row>
    <row r="228" spans="1:132" s="263" customFormat="1" ht="51" customHeight="1">
      <c r="A228" s="238"/>
      <c r="B228" s="238"/>
      <c r="C228" s="238"/>
      <c r="D228" s="238"/>
      <c r="E228" s="238"/>
      <c r="F228" s="238"/>
      <c r="G228" s="238"/>
      <c r="H228" s="238"/>
      <c r="I228" s="238"/>
      <c r="J228" s="238"/>
      <c r="K228" s="238"/>
      <c r="L228" s="238"/>
      <c r="M228" s="238"/>
      <c r="N228" s="238"/>
      <c r="O228" s="238"/>
      <c r="P228" s="238"/>
      <c r="Q228" s="238"/>
      <c r="R228" s="262"/>
      <c r="S228" s="262"/>
      <c r="T228" s="262"/>
      <c r="U228" s="262"/>
      <c r="V228" s="262"/>
      <c r="W228" s="262"/>
      <c r="X228" s="262"/>
      <c r="Y228" s="262"/>
      <c r="Z228" s="238"/>
      <c r="AA228" s="238"/>
      <c r="AB228" s="238"/>
      <c r="AC228" s="238"/>
      <c r="AD228" s="238"/>
      <c r="AE228" s="238"/>
      <c r="AF228" s="238"/>
      <c r="AG228" s="238"/>
      <c r="AH228" s="238"/>
      <c r="AI228" s="238"/>
      <c r="AJ228" s="238"/>
      <c r="AK228" s="238"/>
      <c r="AL228" s="238"/>
      <c r="AM228" s="238"/>
      <c r="AN228" s="238"/>
      <c r="AO228" s="238"/>
      <c r="AP228" s="238"/>
      <c r="AQ228" s="238"/>
      <c r="AR228" s="238"/>
      <c r="AS228" s="238"/>
      <c r="AT228" s="238"/>
      <c r="AU228" s="238"/>
      <c r="AV228" s="238"/>
      <c r="AW228" s="238"/>
      <c r="AX228" s="238"/>
      <c r="AY228" s="238"/>
      <c r="AZ228" s="238"/>
      <c r="BA228" s="238"/>
      <c r="BB228" s="238"/>
      <c r="BC228" s="238"/>
      <c r="BD228" s="238"/>
      <c r="BE228" s="238"/>
      <c r="BF228" s="238"/>
      <c r="BG228" s="238"/>
      <c r="BH228" s="238"/>
      <c r="BI228" s="262"/>
      <c r="BJ228" s="262"/>
      <c r="BK228" s="262"/>
      <c r="BL228" s="262"/>
      <c r="BM228" s="262"/>
      <c r="BN228" s="262"/>
      <c r="BO228" s="262"/>
      <c r="BP228" s="262"/>
      <c r="BQ228" s="262"/>
      <c r="BR228" s="262"/>
      <c r="BS228" s="262"/>
      <c r="BT228" s="262"/>
      <c r="BU228" s="262"/>
      <c r="BV228" s="262"/>
      <c r="BW228" s="262"/>
      <c r="BX228" s="262"/>
      <c r="BY228" s="262"/>
      <c r="BZ228" s="262"/>
      <c r="CA228" s="262"/>
      <c r="CB228" s="262"/>
      <c r="CC228" s="262"/>
      <c r="CD228" s="262"/>
      <c r="CE228" s="262"/>
      <c r="CF228" s="262"/>
      <c r="CG228" s="262"/>
      <c r="CH228" s="262"/>
      <c r="CI228" s="262"/>
      <c r="CJ228" s="262"/>
      <c r="CK228" s="262"/>
      <c r="CL228" s="262"/>
      <c r="CM228" s="262"/>
      <c r="CN228" s="262"/>
      <c r="CO228" s="262"/>
      <c r="CP228" s="262"/>
      <c r="CQ228" s="262"/>
      <c r="CR228" s="262"/>
      <c r="CS228" s="262"/>
      <c r="CT228" s="262"/>
      <c r="CU228" s="262"/>
      <c r="CV228" s="262"/>
      <c r="CW228" s="262"/>
      <c r="CX228" s="262"/>
      <c r="CY228" s="262"/>
      <c r="CZ228" s="262"/>
      <c r="DA228" s="262"/>
      <c r="DB228" s="262"/>
      <c r="DC228" s="262"/>
      <c r="DD228" s="262"/>
      <c r="DE228" s="262"/>
      <c r="DF228" s="262"/>
      <c r="DG228" s="262"/>
      <c r="DH228" s="262"/>
      <c r="DI228" s="262"/>
      <c r="DJ228" s="262"/>
      <c r="DK228" s="262"/>
      <c r="DL228" s="262"/>
      <c r="DM228" s="262"/>
      <c r="DN228" s="262"/>
      <c r="DO228" s="262"/>
      <c r="DP228" s="262"/>
      <c r="DQ228" s="262"/>
      <c r="DR228" s="262"/>
      <c r="DS228" s="262"/>
      <c r="DT228" s="262"/>
      <c r="DU228" s="262"/>
      <c r="DV228" s="262"/>
      <c r="DW228" s="262"/>
      <c r="DX228" s="262"/>
      <c r="DY228" s="262"/>
      <c r="DZ228" s="262"/>
      <c r="EA228" s="262"/>
      <c r="EB228" s="262"/>
    </row>
    <row r="229" spans="1:132" s="263" customFormat="1" ht="51" customHeight="1">
      <c r="A229" s="238"/>
      <c r="B229" s="238"/>
      <c r="C229" s="238"/>
      <c r="D229" s="238"/>
      <c r="E229" s="238"/>
      <c r="F229" s="238"/>
      <c r="G229" s="238"/>
      <c r="H229" s="238"/>
      <c r="I229" s="238"/>
      <c r="J229" s="238"/>
      <c r="K229" s="238"/>
      <c r="L229" s="238"/>
      <c r="M229" s="238"/>
      <c r="N229" s="238"/>
      <c r="O229" s="238"/>
      <c r="P229" s="238"/>
      <c r="Q229" s="238"/>
      <c r="R229" s="262"/>
      <c r="S229" s="262"/>
      <c r="T229" s="262"/>
      <c r="U229" s="262"/>
      <c r="V229" s="262"/>
      <c r="W229" s="262"/>
      <c r="X229" s="262"/>
      <c r="Y229" s="262"/>
      <c r="Z229" s="238"/>
      <c r="AA229" s="238"/>
      <c r="AB229" s="238"/>
      <c r="AC229" s="238"/>
      <c r="AD229" s="238"/>
      <c r="AE229" s="238"/>
      <c r="AF229" s="238"/>
      <c r="AG229" s="238"/>
      <c r="AH229" s="238"/>
      <c r="AI229" s="238"/>
      <c r="AJ229" s="238"/>
      <c r="AK229" s="238"/>
      <c r="AL229" s="238"/>
      <c r="AM229" s="238"/>
      <c r="AN229" s="238"/>
      <c r="AO229" s="238"/>
      <c r="AP229" s="238"/>
      <c r="AQ229" s="238"/>
      <c r="AR229" s="238"/>
      <c r="AS229" s="238"/>
      <c r="AT229" s="238"/>
      <c r="AU229" s="238"/>
      <c r="AV229" s="238"/>
      <c r="AW229" s="238"/>
      <c r="AX229" s="238"/>
      <c r="AY229" s="238"/>
      <c r="AZ229" s="238"/>
      <c r="BA229" s="238"/>
      <c r="BB229" s="238"/>
      <c r="BC229" s="238"/>
      <c r="BD229" s="238"/>
      <c r="BE229" s="238"/>
      <c r="BF229" s="238"/>
      <c r="BG229" s="238"/>
      <c r="BH229" s="238"/>
      <c r="BI229" s="262"/>
      <c r="BJ229" s="262"/>
      <c r="BK229" s="262"/>
      <c r="BL229" s="262"/>
      <c r="BM229" s="262"/>
      <c r="BN229" s="262"/>
      <c r="BO229" s="262"/>
      <c r="BP229" s="262"/>
      <c r="BQ229" s="262"/>
      <c r="BR229" s="262"/>
      <c r="BS229" s="262"/>
      <c r="BT229" s="262"/>
      <c r="BU229" s="262"/>
      <c r="BV229" s="262"/>
      <c r="BW229" s="262"/>
      <c r="BX229" s="262"/>
      <c r="BY229" s="262"/>
      <c r="BZ229" s="262"/>
      <c r="CA229" s="262"/>
      <c r="CB229" s="262"/>
      <c r="CC229" s="262"/>
      <c r="CD229" s="262"/>
      <c r="CE229" s="262"/>
      <c r="CF229" s="262"/>
      <c r="CG229" s="262"/>
      <c r="CH229" s="262"/>
      <c r="CI229" s="262"/>
      <c r="CJ229" s="262"/>
      <c r="CK229" s="262"/>
      <c r="CL229" s="262"/>
      <c r="CM229" s="262"/>
      <c r="CN229" s="262"/>
      <c r="CO229" s="262"/>
      <c r="CP229" s="262"/>
      <c r="CQ229" s="262"/>
      <c r="CR229" s="262"/>
      <c r="CS229" s="262"/>
      <c r="CT229" s="262"/>
      <c r="CU229" s="262"/>
      <c r="CV229" s="262"/>
      <c r="CW229" s="262"/>
      <c r="CX229" s="262"/>
      <c r="CY229" s="262"/>
      <c r="CZ229" s="262"/>
      <c r="DA229" s="262"/>
      <c r="DB229" s="262"/>
      <c r="DC229" s="262"/>
      <c r="DD229" s="262"/>
      <c r="DE229" s="262"/>
      <c r="DF229" s="262"/>
      <c r="DG229" s="262"/>
      <c r="DH229" s="262"/>
      <c r="DI229" s="262"/>
      <c r="DJ229" s="262"/>
      <c r="DK229" s="262"/>
      <c r="DL229" s="262"/>
      <c r="DM229" s="262"/>
      <c r="DN229" s="262"/>
      <c r="DO229" s="262"/>
      <c r="DP229" s="262"/>
      <c r="DQ229" s="262"/>
      <c r="DR229" s="262"/>
      <c r="DS229" s="262"/>
      <c r="DT229" s="262"/>
      <c r="DU229" s="262"/>
      <c r="DV229" s="262"/>
      <c r="DW229" s="262"/>
      <c r="DX229" s="262"/>
      <c r="DY229" s="262"/>
      <c r="DZ229" s="262"/>
      <c r="EA229" s="262"/>
      <c r="EB229" s="262"/>
    </row>
    <row r="230" spans="1:132" s="263" customFormat="1" ht="51" customHeight="1">
      <c r="A230" s="238"/>
      <c r="B230" s="238"/>
      <c r="C230" s="238"/>
      <c r="D230" s="238"/>
      <c r="E230" s="238"/>
      <c r="F230" s="238"/>
      <c r="G230" s="238"/>
      <c r="H230" s="238"/>
      <c r="I230" s="238"/>
      <c r="J230" s="238"/>
      <c r="K230" s="238"/>
      <c r="L230" s="238"/>
      <c r="M230" s="238"/>
      <c r="N230" s="238"/>
      <c r="O230" s="238"/>
      <c r="P230" s="238"/>
      <c r="Q230" s="238"/>
      <c r="R230" s="262"/>
      <c r="S230" s="262"/>
      <c r="T230" s="262"/>
      <c r="U230" s="262"/>
      <c r="V230" s="262"/>
      <c r="W230" s="262"/>
      <c r="X230" s="262"/>
      <c r="Y230" s="262"/>
      <c r="Z230" s="238"/>
      <c r="AA230" s="238"/>
      <c r="AB230" s="238"/>
      <c r="AC230" s="238"/>
      <c r="AD230" s="238"/>
      <c r="AE230" s="238"/>
      <c r="AF230" s="238"/>
      <c r="AG230" s="238"/>
      <c r="AH230" s="238"/>
      <c r="AI230" s="238"/>
      <c r="AJ230" s="238"/>
      <c r="AK230" s="238"/>
      <c r="AL230" s="238"/>
      <c r="AM230" s="238"/>
      <c r="AN230" s="238"/>
      <c r="AO230" s="238"/>
      <c r="AP230" s="238"/>
      <c r="AQ230" s="238"/>
      <c r="AR230" s="238"/>
      <c r="AS230" s="238"/>
      <c r="AT230" s="238"/>
      <c r="AU230" s="238"/>
      <c r="AV230" s="238"/>
      <c r="AW230" s="238"/>
      <c r="AX230" s="238"/>
      <c r="AY230" s="238"/>
      <c r="AZ230" s="238"/>
      <c r="BA230" s="238"/>
      <c r="BB230" s="238"/>
      <c r="BC230" s="238"/>
      <c r="BD230" s="238"/>
      <c r="BE230" s="238"/>
      <c r="BF230" s="238"/>
      <c r="BG230" s="238"/>
      <c r="BH230" s="238"/>
      <c r="BI230" s="262"/>
      <c r="BJ230" s="262"/>
      <c r="BK230" s="262"/>
      <c r="BL230" s="262"/>
      <c r="BM230" s="262"/>
      <c r="BN230" s="262"/>
      <c r="BO230" s="262"/>
      <c r="BP230" s="262"/>
      <c r="BQ230" s="262"/>
      <c r="BR230" s="262"/>
      <c r="BS230" s="262"/>
      <c r="BT230" s="262"/>
      <c r="BU230" s="262"/>
      <c r="BV230" s="262"/>
      <c r="BW230" s="262"/>
      <c r="BX230" s="262"/>
      <c r="BY230" s="262"/>
      <c r="BZ230" s="262"/>
      <c r="CA230" s="262"/>
      <c r="CB230" s="262"/>
      <c r="CC230" s="262"/>
      <c r="CD230" s="262"/>
      <c r="CE230" s="262"/>
      <c r="CF230" s="262"/>
      <c r="CG230" s="262"/>
      <c r="CH230" s="262"/>
      <c r="CI230" s="262"/>
      <c r="CJ230" s="262"/>
      <c r="CK230" s="262"/>
      <c r="CL230" s="262"/>
      <c r="CM230" s="262"/>
      <c r="CN230" s="262"/>
      <c r="CO230" s="262"/>
      <c r="CP230" s="262"/>
      <c r="CQ230" s="262"/>
      <c r="CR230" s="262"/>
      <c r="CS230" s="262"/>
      <c r="CT230" s="262"/>
      <c r="CU230" s="262"/>
      <c r="CV230" s="262"/>
      <c r="CW230" s="262"/>
      <c r="CX230" s="262"/>
      <c r="CY230" s="262"/>
      <c r="CZ230" s="262"/>
      <c r="DA230" s="262"/>
      <c r="DB230" s="262"/>
      <c r="DC230" s="262"/>
      <c r="DD230" s="262"/>
      <c r="DE230" s="262"/>
      <c r="DF230" s="262"/>
      <c r="DG230" s="262"/>
      <c r="DH230" s="262"/>
      <c r="DI230" s="262"/>
      <c r="DJ230" s="262"/>
      <c r="DK230" s="262"/>
      <c r="DL230" s="262"/>
      <c r="DM230" s="262"/>
      <c r="DN230" s="262"/>
      <c r="DO230" s="262"/>
      <c r="DP230" s="262"/>
      <c r="DQ230" s="262"/>
      <c r="DR230" s="262"/>
      <c r="DS230" s="262"/>
      <c r="DT230" s="262"/>
      <c r="DU230" s="262"/>
      <c r="DV230" s="262"/>
      <c r="DW230" s="262"/>
      <c r="DX230" s="262"/>
      <c r="DY230" s="262"/>
      <c r="DZ230" s="262"/>
      <c r="EA230" s="262"/>
      <c r="EB230" s="262"/>
    </row>
    <row r="231" spans="1:132" s="263" customFormat="1" ht="51" customHeight="1">
      <c r="A231" s="238"/>
      <c r="B231" s="238"/>
      <c r="C231" s="238"/>
      <c r="D231" s="238"/>
      <c r="E231" s="238"/>
      <c r="F231" s="238"/>
      <c r="G231" s="238"/>
      <c r="H231" s="238"/>
      <c r="I231" s="238"/>
      <c r="J231" s="238"/>
      <c r="K231" s="238"/>
      <c r="L231" s="238"/>
      <c r="M231" s="238"/>
      <c r="N231" s="238"/>
      <c r="O231" s="238"/>
      <c r="P231" s="238"/>
      <c r="Q231" s="238"/>
      <c r="R231" s="262"/>
      <c r="S231" s="262"/>
      <c r="T231" s="262"/>
      <c r="U231" s="262"/>
      <c r="V231" s="262"/>
      <c r="W231" s="262"/>
      <c r="X231" s="262"/>
      <c r="Y231" s="262"/>
      <c r="Z231" s="238"/>
      <c r="AA231" s="238"/>
      <c r="AB231" s="238"/>
      <c r="AC231" s="238"/>
      <c r="AD231" s="238"/>
      <c r="AE231" s="238"/>
      <c r="AF231" s="238"/>
      <c r="AG231" s="238"/>
      <c r="AH231" s="238"/>
      <c r="AI231" s="238"/>
      <c r="AJ231" s="238"/>
      <c r="AK231" s="238"/>
      <c r="AL231" s="238"/>
      <c r="AM231" s="238"/>
      <c r="AN231" s="238"/>
      <c r="AO231" s="238"/>
      <c r="AP231" s="238"/>
      <c r="AQ231" s="238"/>
      <c r="AR231" s="238"/>
      <c r="AS231" s="238"/>
      <c r="AT231" s="238"/>
      <c r="AU231" s="238"/>
      <c r="AV231" s="238"/>
      <c r="AW231" s="238"/>
      <c r="AX231" s="238"/>
      <c r="AY231" s="238"/>
      <c r="AZ231" s="238"/>
      <c r="BA231" s="238"/>
      <c r="BB231" s="238"/>
      <c r="BC231" s="238"/>
      <c r="BD231" s="238"/>
      <c r="BE231" s="238"/>
      <c r="BF231" s="238"/>
      <c r="BG231" s="238"/>
      <c r="BH231" s="238"/>
      <c r="BI231" s="262"/>
      <c r="BJ231" s="262"/>
      <c r="BK231" s="262"/>
      <c r="BL231" s="262"/>
      <c r="BM231" s="262"/>
      <c r="BN231" s="262"/>
      <c r="BO231" s="262"/>
      <c r="BP231" s="262"/>
      <c r="BQ231" s="262"/>
      <c r="BR231" s="262"/>
      <c r="BS231" s="262"/>
      <c r="BT231" s="262"/>
      <c r="BU231" s="262"/>
      <c r="BV231" s="262"/>
      <c r="BW231" s="262"/>
      <c r="BX231" s="262"/>
      <c r="BY231" s="262"/>
      <c r="BZ231" s="262"/>
      <c r="CA231" s="262"/>
      <c r="CB231" s="262"/>
      <c r="CC231" s="262"/>
      <c r="CD231" s="262"/>
      <c r="CE231" s="262"/>
      <c r="CF231" s="262"/>
      <c r="CG231" s="262"/>
      <c r="CH231" s="262"/>
      <c r="CI231" s="262"/>
      <c r="CJ231" s="262"/>
      <c r="CK231" s="262"/>
      <c r="CL231" s="262"/>
      <c r="CM231" s="262"/>
      <c r="CN231" s="262"/>
      <c r="CO231" s="262"/>
      <c r="CP231" s="262"/>
      <c r="CQ231" s="262"/>
      <c r="CR231" s="262"/>
      <c r="CS231" s="262"/>
      <c r="CT231" s="262"/>
      <c r="CU231" s="262"/>
      <c r="CV231" s="262"/>
      <c r="CW231" s="262"/>
      <c r="CX231" s="262"/>
      <c r="CY231" s="262"/>
      <c r="CZ231" s="262"/>
      <c r="DA231" s="262"/>
      <c r="DB231" s="262"/>
      <c r="DC231" s="262"/>
      <c r="DD231" s="262"/>
      <c r="DE231" s="262"/>
      <c r="DF231" s="262"/>
      <c r="DG231" s="262"/>
      <c r="DH231" s="262"/>
      <c r="DI231" s="262"/>
      <c r="DJ231" s="262"/>
      <c r="DK231" s="262"/>
      <c r="DL231" s="262"/>
      <c r="DM231" s="262"/>
      <c r="DN231" s="262"/>
      <c r="DO231" s="262"/>
      <c r="DP231" s="262"/>
      <c r="DQ231" s="262"/>
      <c r="DR231" s="262"/>
      <c r="DS231" s="262"/>
      <c r="DT231" s="262"/>
      <c r="DU231" s="262"/>
      <c r="DV231" s="262"/>
      <c r="DW231" s="262"/>
      <c r="DX231" s="262"/>
      <c r="DY231" s="262"/>
      <c r="DZ231" s="262"/>
      <c r="EA231" s="262"/>
      <c r="EB231" s="262"/>
    </row>
    <row r="232" spans="1:132" s="263" customFormat="1" ht="51" customHeight="1">
      <c r="A232" s="238"/>
      <c r="B232" s="238"/>
      <c r="C232" s="238"/>
      <c r="D232" s="238"/>
      <c r="E232" s="238"/>
      <c r="F232" s="238"/>
      <c r="G232" s="238"/>
      <c r="H232" s="238"/>
      <c r="I232" s="238"/>
      <c r="J232" s="238"/>
      <c r="K232" s="238"/>
      <c r="L232" s="238"/>
      <c r="M232" s="238"/>
      <c r="N232" s="238"/>
      <c r="O232" s="238"/>
      <c r="P232" s="238"/>
      <c r="Q232" s="238"/>
      <c r="R232" s="262"/>
      <c r="S232" s="262"/>
      <c r="T232" s="262"/>
      <c r="U232" s="262"/>
      <c r="V232" s="262"/>
      <c r="W232" s="262"/>
      <c r="X232" s="262"/>
      <c r="Y232" s="262"/>
      <c r="Z232" s="238"/>
      <c r="AA232" s="238"/>
      <c r="AB232" s="238"/>
      <c r="AC232" s="238"/>
      <c r="AD232" s="238"/>
      <c r="AE232" s="238"/>
      <c r="AF232" s="238"/>
      <c r="AG232" s="238"/>
      <c r="AH232" s="238"/>
      <c r="AI232" s="238"/>
      <c r="AJ232" s="238"/>
      <c r="AK232" s="238"/>
      <c r="AL232" s="238"/>
      <c r="AM232" s="238"/>
      <c r="AN232" s="238"/>
      <c r="AO232" s="238"/>
      <c r="AP232" s="238"/>
      <c r="AQ232" s="238"/>
      <c r="AR232" s="238"/>
      <c r="AS232" s="238"/>
      <c r="AT232" s="238"/>
      <c r="AU232" s="238"/>
      <c r="AV232" s="238"/>
      <c r="AW232" s="238"/>
      <c r="AX232" s="238"/>
      <c r="AY232" s="238"/>
      <c r="AZ232" s="238"/>
      <c r="BA232" s="238"/>
      <c r="BB232" s="238"/>
      <c r="BC232" s="238"/>
      <c r="BD232" s="238"/>
      <c r="BE232" s="238"/>
      <c r="BF232" s="238"/>
      <c r="BG232" s="238"/>
      <c r="BH232" s="238"/>
      <c r="BI232" s="262"/>
      <c r="BJ232" s="262"/>
      <c r="BK232" s="262"/>
      <c r="BL232" s="262"/>
      <c r="BM232" s="262"/>
      <c r="BN232" s="262"/>
      <c r="BO232" s="262"/>
      <c r="BP232" s="262"/>
      <c r="BQ232" s="262"/>
      <c r="BR232" s="262"/>
      <c r="BS232" s="262"/>
      <c r="BT232" s="262"/>
      <c r="BU232" s="262"/>
      <c r="BV232" s="262"/>
      <c r="BW232" s="262"/>
      <c r="BX232" s="262"/>
      <c r="BY232" s="262"/>
      <c r="BZ232" s="262"/>
      <c r="CA232" s="262"/>
      <c r="CB232" s="262"/>
      <c r="CC232" s="262"/>
      <c r="CD232" s="262"/>
      <c r="CE232" s="262"/>
      <c r="CF232" s="262"/>
      <c r="CG232" s="262"/>
      <c r="CH232" s="262"/>
      <c r="CI232" s="262"/>
      <c r="CJ232" s="262"/>
      <c r="CK232" s="262"/>
      <c r="CL232" s="262"/>
      <c r="CM232" s="262"/>
      <c r="CN232" s="262"/>
      <c r="CO232" s="262"/>
      <c r="CP232" s="262"/>
      <c r="CQ232" s="262"/>
      <c r="CR232" s="262"/>
      <c r="CS232" s="262"/>
      <c r="CT232" s="262"/>
      <c r="CU232" s="262"/>
      <c r="CV232" s="262"/>
      <c r="CW232" s="262"/>
      <c r="CX232" s="262"/>
      <c r="CY232" s="262"/>
      <c r="CZ232" s="262"/>
      <c r="DA232" s="262"/>
      <c r="DB232" s="262"/>
      <c r="DC232" s="262"/>
      <c r="DD232" s="262"/>
      <c r="DE232" s="262"/>
      <c r="DF232" s="262"/>
      <c r="DG232" s="262"/>
      <c r="DH232" s="262"/>
      <c r="DI232" s="262"/>
      <c r="DJ232" s="262"/>
      <c r="DK232" s="262"/>
      <c r="DL232" s="262"/>
      <c r="DM232" s="262"/>
      <c r="DN232" s="262"/>
      <c r="DO232" s="262"/>
      <c r="DP232" s="262"/>
      <c r="DQ232" s="262"/>
      <c r="DR232" s="262"/>
      <c r="DS232" s="262"/>
      <c r="DT232" s="262"/>
      <c r="DU232" s="262"/>
      <c r="DV232" s="262"/>
      <c r="DW232" s="262"/>
      <c r="DX232" s="262"/>
      <c r="DY232" s="262"/>
      <c r="DZ232" s="262"/>
      <c r="EA232" s="262"/>
      <c r="EB232" s="262"/>
    </row>
    <row r="233" spans="1:132" s="263" customFormat="1" ht="51" customHeight="1">
      <c r="A233" s="238"/>
      <c r="B233" s="238"/>
      <c r="C233" s="238"/>
      <c r="D233" s="238"/>
      <c r="E233" s="238"/>
      <c r="F233" s="238"/>
      <c r="G233" s="238"/>
      <c r="H233" s="238"/>
      <c r="I233" s="238"/>
      <c r="J233" s="238"/>
      <c r="K233" s="238"/>
      <c r="L233" s="238"/>
      <c r="M233" s="238"/>
      <c r="N233" s="238"/>
      <c r="O233" s="238"/>
      <c r="P233" s="238"/>
      <c r="Q233" s="238"/>
      <c r="R233" s="262"/>
      <c r="S233" s="262"/>
      <c r="T233" s="262"/>
      <c r="U233" s="262"/>
      <c r="V233" s="262"/>
      <c r="W233" s="262"/>
      <c r="X233" s="262"/>
      <c r="Y233" s="262"/>
      <c r="Z233" s="238"/>
      <c r="AA233" s="238"/>
      <c r="AB233" s="238"/>
      <c r="AC233" s="238"/>
      <c r="AD233" s="238"/>
      <c r="AE233" s="238"/>
      <c r="AF233" s="238"/>
      <c r="AG233" s="238"/>
      <c r="AH233" s="238"/>
      <c r="AI233" s="238"/>
      <c r="AJ233" s="238"/>
      <c r="AK233" s="238"/>
      <c r="AL233" s="238"/>
      <c r="AM233" s="238"/>
      <c r="AN233" s="238"/>
      <c r="AO233" s="238"/>
      <c r="AP233" s="238"/>
      <c r="AQ233" s="238"/>
      <c r="AR233" s="238"/>
      <c r="AS233" s="238"/>
      <c r="AT233" s="238"/>
      <c r="AU233" s="238"/>
      <c r="AV233" s="238"/>
      <c r="AW233" s="238"/>
      <c r="AX233" s="238"/>
      <c r="AY233" s="238"/>
      <c r="AZ233" s="238"/>
      <c r="BA233" s="238"/>
      <c r="BB233" s="238"/>
      <c r="BC233" s="238"/>
      <c r="BD233" s="238"/>
      <c r="BE233" s="238"/>
      <c r="BF233" s="238"/>
      <c r="BG233" s="238"/>
      <c r="BH233" s="238"/>
      <c r="BI233" s="262"/>
      <c r="BJ233" s="262"/>
      <c r="BK233" s="262"/>
      <c r="BL233" s="262"/>
      <c r="BM233" s="262"/>
      <c r="BN233" s="262"/>
      <c r="BO233" s="262"/>
      <c r="BP233" s="262"/>
      <c r="BQ233" s="262"/>
      <c r="BR233" s="262"/>
      <c r="BS233" s="262"/>
      <c r="BT233" s="262"/>
      <c r="BU233" s="262"/>
      <c r="BV233" s="262"/>
      <c r="BW233" s="262"/>
      <c r="BX233" s="262"/>
      <c r="BY233" s="262"/>
      <c r="BZ233" s="262"/>
      <c r="CA233" s="262"/>
      <c r="CB233" s="262"/>
      <c r="CC233" s="262"/>
      <c r="CD233" s="262"/>
      <c r="CE233" s="262"/>
      <c r="CF233" s="262"/>
      <c r="CG233" s="262"/>
      <c r="CH233" s="262"/>
      <c r="CI233" s="262"/>
      <c r="CJ233" s="262"/>
      <c r="CK233" s="262"/>
      <c r="CL233" s="262"/>
      <c r="CM233" s="262"/>
      <c r="CN233" s="262"/>
      <c r="CO233" s="262"/>
      <c r="CP233" s="262"/>
      <c r="CQ233" s="262"/>
      <c r="CR233" s="262"/>
      <c r="CS233" s="262"/>
      <c r="CT233" s="262"/>
      <c r="CU233" s="262"/>
      <c r="CV233" s="262"/>
      <c r="CW233" s="262"/>
      <c r="CX233" s="262"/>
      <c r="CY233" s="262"/>
      <c r="CZ233" s="262"/>
      <c r="DA233" s="262"/>
      <c r="DB233" s="262"/>
      <c r="DC233" s="262"/>
      <c r="DD233" s="262"/>
      <c r="DE233" s="262"/>
      <c r="DF233" s="262"/>
      <c r="DG233" s="262"/>
      <c r="DH233" s="262"/>
      <c r="DI233" s="262"/>
      <c r="DJ233" s="262"/>
      <c r="DK233" s="262"/>
      <c r="DL233" s="262"/>
      <c r="DM233" s="262"/>
      <c r="DN233" s="262"/>
      <c r="DO233" s="262"/>
      <c r="DP233" s="262"/>
      <c r="DQ233" s="262"/>
      <c r="DR233" s="262"/>
      <c r="DS233" s="262"/>
      <c r="DT233" s="262"/>
      <c r="DU233" s="262"/>
      <c r="DV233" s="262"/>
      <c r="DW233" s="262"/>
      <c r="DX233" s="262"/>
      <c r="DY233" s="262"/>
      <c r="DZ233" s="262"/>
      <c r="EA233" s="262"/>
      <c r="EB233" s="262"/>
    </row>
    <row r="234" spans="1:132" s="263" customFormat="1" ht="51" customHeight="1">
      <c r="A234" s="238"/>
      <c r="B234" s="238"/>
      <c r="C234" s="238"/>
      <c r="D234" s="238"/>
      <c r="E234" s="238"/>
      <c r="F234" s="238"/>
      <c r="G234" s="238"/>
      <c r="H234" s="238"/>
      <c r="I234" s="238"/>
      <c r="J234" s="238"/>
      <c r="K234" s="238"/>
      <c r="L234" s="238"/>
      <c r="M234" s="238"/>
      <c r="N234" s="238"/>
      <c r="O234" s="238"/>
      <c r="P234" s="238"/>
      <c r="Q234" s="238"/>
      <c r="R234" s="262"/>
      <c r="S234" s="262"/>
      <c r="T234" s="262"/>
      <c r="U234" s="262"/>
      <c r="V234" s="262"/>
      <c r="W234" s="262"/>
      <c r="X234" s="262"/>
      <c r="Y234" s="262"/>
      <c r="Z234" s="238"/>
      <c r="AA234" s="238"/>
      <c r="AB234" s="238"/>
      <c r="AC234" s="238"/>
      <c r="AD234" s="238"/>
      <c r="AE234" s="238"/>
      <c r="AF234" s="238"/>
      <c r="AG234" s="238"/>
      <c r="AH234" s="238"/>
      <c r="AI234" s="238"/>
      <c r="AJ234" s="238"/>
      <c r="AK234" s="238"/>
      <c r="AL234" s="238"/>
      <c r="AM234" s="238"/>
      <c r="AN234" s="238"/>
      <c r="AO234" s="238"/>
      <c r="AP234" s="238"/>
      <c r="AQ234" s="238"/>
      <c r="AR234" s="238"/>
      <c r="AS234" s="238"/>
      <c r="AT234" s="238"/>
      <c r="AU234" s="238"/>
      <c r="AV234" s="238"/>
      <c r="AW234" s="238"/>
      <c r="AX234" s="238"/>
      <c r="AY234" s="238"/>
      <c r="AZ234" s="238"/>
      <c r="BA234" s="238"/>
      <c r="BB234" s="238"/>
      <c r="BC234" s="238"/>
      <c r="BD234" s="238"/>
      <c r="BE234" s="238"/>
      <c r="BF234" s="238"/>
      <c r="BG234" s="238"/>
      <c r="BH234" s="238"/>
      <c r="BI234" s="262"/>
      <c r="BJ234" s="262"/>
      <c r="BK234" s="262"/>
      <c r="BL234" s="262"/>
      <c r="BM234" s="262"/>
      <c r="BN234" s="262"/>
      <c r="BO234" s="262"/>
      <c r="BP234" s="262"/>
      <c r="BQ234" s="262"/>
      <c r="BR234" s="262"/>
      <c r="BS234" s="262"/>
      <c r="BT234" s="262"/>
      <c r="BU234" s="262"/>
      <c r="BV234" s="262"/>
      <c r="BW234" s="262"/>
      <c r="BX234" s="262"/>
      <c r="BY234" s="262"/>
      <c r="BZ234" s="262"/>
      <c r="CA234" s="262"/>
      <c r="CB234" s="262"/>
      <c r="CC234" s="262"/>
      <c r="CD234" s="262"/>
      <c r="CE234" s="262"/>
      <c r="CF234" s="262"/>
      <c r="CG234" s="262"/>
      <c r="CH234" s="262"/>
      <c r="CI234" s="262"/>
      <c r="CJ234" s="262"/>
      <c r="CK234" s="262"/>
      <c r="CL234" s="262"/>
      <c r="CM234" s="262"/>
      <c r="CN234" s="262"/>
      <c r="CO234" s="262"/>
      <c r="CP234" s="262"/>
      <c r="CQ234" s="262"/>
      <c r="CR234" s="262"/>
      <c r="CS234" s="262"/>
      <c r="CT234" s="262"/>
      <c r="CU234" s="262"/>
      <c r="CV234" s="262"/>
      <c r="CW234" s="262"/>
      <c r="CX234" s="262"/>
      <c r="CY234" s="262"/>
      <c r="CZ234" s="262"/>
      <c r="DA234" s="262"/>
      <c r="DB234" s="262"/>
      <c r="DC234" s="262"/>
      <c r="DD234" s="262"/>
      <c r="DE234" s="262"/>
      <c r="DF234" s="262"/>
      <c r="DG234" s="262"/>
      <c r="DH234" s="262"/>
      <c r="DI234" s="262"/>
      <c r="DJ234" s="262"/>
      <c r="DK234" s="262"/>
      <c r="DL234" s="262"/>
      <c r="DM234" s="262"/>
      <c r="DN234" s="262"/>
      <c r="DO234" s="262"/>
      <c r="DP234" s="262"/>
      <c r="DQ234" s="262"/>
      <c r="DR234" s="262"/>
      <c r="DS234" s="262"/>
      <c r="DT234" s="262"/>
      <c r="DU234" s="262"/>
      <c r="DV234" s="262"/>
      <c r="DW234" s="262"/>
      <c r="DX234" s="262"/>
      <c r="DY234" s="262"/>
      <c r="DZ234" s="262"/>
      <c r="EA234" s="262"/>
      <c r="EB234" s="262"/>
    </row>
    <row r="235" spans="1:132" s="263" customFormat="1" ht="51" customHeight="1">
      <c r="A235" s="238"/>
      <c r="B235" s="238"/>
      <c r="C235" s="238"/>
      <c r="D235" s="238"/>
      <c r="E235" s="238"/>
      <c r="F235" s="238"/>
      <c r="G235" s="238"/>
      <c r="H235" s="238"/>
      <c r="I235" s="238"/>
      <c r="J235" s="238"/>
      <c r="K235" s="238"/>
      <c r="L235" s="238"/>
      <c r="M235" s="238"/>
      <c r="N235" s="238"/>
      <c r="O235" s="238"/>
      <c r="P235" s="238"/>
      <c r="Q235" s="238"/>
      <c r="R235" s="262"/>
      <c r="S235" s="262"/>
      <c r="T235" s="262"/>
      <c r="U235" s="262"/>
      <c r="V235" s="262"/>
      <c r="W235" s="262"/>
      <c r="X235" s="262"/>
      <c r="Y235" s="262"/>
      <c r="Z235" s="238"/>
      <c r="AA235" s="238"/>
      <c r="AB235" s="238"/>
      <c r="AC235" s="238"/>
      <c r="AD235" s="238"/>
      <c r="AE235" s="238"/>
      <c r="AF235" s="238"/>
      <c r="AG235" s="238"/>
      <c r="AH235" s="238"/>
      <c r="AI235" s="238"/>
      <c r="AJ235" s="238"/>
      <c r="AK235" s="238"/>
      <c r="AL235" s="238"/>
      <c r="AM235" s="238"/>
      <c r="AN235" s="238"/>
      <c r="AO235" s="238"/>
      <c r="AP235" s="238"/>
      <c r="AQ235" s="238"/>
      <c r="AR235" s="238"/>
      <c r="AS235" s="238"/>
      <c r="AT235" s="238"/>
      <c r="AU235" s="238"/>
      <c r="AV235" s="238"/>
      <c r="AW235" s="238"/>
      <c r="AX235" s="238"/>
      <c r="AY235" s="238"/>
      <c r="AZ235" s="238"/>
      <c r="BA235" s="238"/>
      <c r="BB235" s="238"/>
      <c r="BC235" s="238"/>
      <c r="BD235" s="238"/>
      <c r="BE235" s="238"/>
      <c r="BF235" s="238"/>
      <c r="BG235" s="238"/>
      <c r="BH235" s="238"/>
      <c r="BI235" s="262"/>
      <c r="BJ235" s="262"/>
      <c r="BK235" s="262"/>
      <c r="BL235" s="262"/>
      <c r="BM235" s="262"/>
      <c r="BN235" s="262"/>
      <c r="BO235" s="262"/>
      <c r="BP235" s="262"/>
      <c r="BQ235" s="262"/>
      <c r="BR235" s="262"/>
      <c r="BS235" s="262"/>
      <c r="BT235" s="262"/>
      <c r="BU235" s="262"/>
      <c r="BV235" s="262"/>
      <c r="BW235" s="262"/>
      <c r="BX235" s="262"/>
      <c r="BY235" s="262"/>
      <c r="BZ235" s="262"/>
      <c r="CA235" s="262"/>
      <c r="CB235" s="262"/>
      <c r="CC235" s="262"/>
      <c r="CD235" s="262"/>
      <c r="CE235" s="262"/>
      <c r="CF235" s="262"/>
      <c r="CG235" s="262"/>
      <c r="CH235" s="262"/>
      <c r="CI235" s="262"/>
      <c r="CJ235" s="262"/>
      <c r="CK235" s="262"/>
      <c r="CL235" s="262"/>
      <c r="CM235" s="262"/>
      <c r="CN235" s="262"/>
      <c r="CO235" s="262"/>
      <c r="CP235" s="262"/>
      <c r="CQ235" s="262"/>
      <c r="CR235" s="262"/>
      <c r="CS235" s="262"/>
      <c r="CT235" s="262"/>
      <c r="CU235" s="262"/>
      <c r="CV235" s="262"/>
      <c r="CW235" s="262"/>
      <c r="CX235" s="262"/>
      <c r="CY235" s="262"/>
      <c r="CZ235" s="262"/>
      <c r="DA235" s="262"/>
      <c r="DB235" s="262"/>
      <c r="DC235" s="262"/>
      <c r="DD235" s="262"/>
      <c r="DE235" s="262"/>
      <c r="DF235" s="262"/>
      <c r="DG235" s="262"/>
      <c r="DH235" s="262"/>
      <c r="DI235" s="262"/>
      <c r="DJ235" s="262"/>
      <c r="DK235" s="262"/>
      <c r="DL235" s="262"/>
      <c r="DM235" s="262"/>
      <c r="DN235" s="262"/>
      <c r="DO235" s="262"/>
      <c r="DP235" s="262"/>
      <c r="DQ235" s="262"/>
      <c r="DR235" s="262"/>
      <c r="DS235" s="262"/>
      <c r="DT235" s="262"/>
      <c r="DU235" s="262"/>
      <c r="DV235" s="262"/>
      <c r="DW235" s="262"/>
      <c r="DX235" s="262"/>
      <c r="DY235" s="262"/>
      <c r="DZ235" s="262"/>
      <c r="EA235" s="262"/>
      <c r="EB235" s="262"/>
    </row>
    <row r="236" spans="1:132" s="263" customFormat="1" ht="51" customHeight="1">
      <c r="A236" s="238"/>
      <c r="B236" s="238"/>
      <c r="C236" s="238"/>
      <c r="D236" s="238"/>
      <c r="E236" s="238"/>
      <c r="F236" s="238"/>
      <c r="G236" s="238"/>
      <c r="H236" s="238"/>
      <c r="I236" s="238"/>
      <c r="J236" s="238"/>
      <c r="K236" s="238"/>
      <c r="L236" s="238"/>
      <c r="M236" s="238"/>
      <c r="N236" s="238"/>
      <c r="O236" s="238"/>
      <c r="P236" s="238"/>
      <c r="Q236" s="238"/>
      <c r="R236" s="262"/>
      <c r="S236" s="262"/>
      <c r="T236" s="262"/>
      <c r="U236" s="262"/>
      <c r="V236" s="262"/>
      <c r="W236" s="262"/>
      <c r="X236" s="262"/>
      <c r="Y236" s="262"/>
      <c r="Z236" s="238"/>
      <c r="AA236" s="238"/>
      <c r="AB236" s="238"/>
      <c r="AC236" s="238"/>
      <c r="AD236" s="238"/>
      <c r="AE236" s="238"/>
      <c r="AF236" s="238"/>
      <c r="AG236" s="238"/>
      <c r="AH236" s="238"/>
      <c r="AI236" s="238"/>
      <c r="AJ236" s="238"/>
      <c r="AK236" s="238"/>
      <c r="AL236" s="238"/>
      <c r="AM236" s="238"/>
      <c r="AN236" s="238"/>
      <c r="AO236" s="238"/>
      <c r="AP236" s="238"/>
      <c r="AQ236" s="238"/>
      <c r="AR236" s="238"/>
      <c r="AS236" s="238"/>
      <c r="AT236" s="238"/>
      <c r="AU236" s="238"/>
      <c r="AV236" s="238"/>
      <c r="AW236" s="238"/>
      <c r="AX236" s="238"/>
      <c r="AY236" s="238"/>
      <c r="AZ236" s="238"/>
      <c r="BA236" s="238"/>
      <c r="BB236" s="238"/>
      <c r="BC236" s="238"/>
      <c r="BD236" s="238"/>
      <c r="BE236" s="238"/>
      <c r="BF236" s="238"/>
      <c r="BG236" s="238"/>
      <c r="BH236" s="238"/>
      <c r="BI236" s="262"/>
      <c r="BJ236" s="262"/>
      <c r="BK236" s="262"/>
      <c r="BL236" s="262"/>
      <c r="BM236" s="262"/>
      <c r="BN236" s="262"/>
      <c r="BO236" s="262"/>
      <c r="BP236" s="262"/>
      <c r="BQ236" s="262"/>
      <c r="BR236" s="262"/>
      <c r="BS236" s="262"/>
      <c r="BT236" s="262"/>
      <c r="BU236" s="262"/>
      <c r="BV236" s="262"/>
      <c r="BW236" s="262"/>
      <c r="BX236" s="262"/>
      <c r="BY236" s="262"/>
      <c r="BZ236" s="262"/>
      <c r="CA236" s="262"/>
      <c r="CB236" s="262"/>
      <c r="CC236" s="262"/>
      <c r="CD236" s="262"/>
      <c r="CE236" s="262"/>
      <c r="CF236" s="262"/>
      <c r="CG236" s="262"/>
      <c r="CH236" s="262"/>
      <c r="CI236" s="262"/>
      <c r="CJ236" s="262"/>
      <c r="CK236" s="262"/>
      <c r="CL236" s="262"/>
      <c r="CM236" s="262"/>
      <c r="CN236" s="262"/>
      <c r="CO236" s="262"/>
      <c r="CP236" s="262"/>
      <c r="CQ236" s="262"/>
      <c r="CR236" s="262"/>
      <c r="CS236" s="262"/>
      <c r="CT236" s="262"/>
      <c r="CU236" s="262"/>
      <c r="CV236" s="262"/>
      <c r="CW236" s="262"/>
      <c r="CX236" s="262"/>
      <c r="CY236" s="262"/>
      <c r="CZ236" s="262"/>
      <c r="DA236" s="262"/>
      <c r="DB236" s="262"/>
      <c r="DC236" s="262"/>
      <c r="DD236" s="262"/>
      <c r="DE236" s="262"/>
      <c r="DF236" s="262"/>
      <c r="DG236" s="262"/>
      <c r="DH236" s="262"/>
      <c r="DI236" s="262"/>
      <c r="DJ236" s="262"/>
      <c r="DK236" s="262"/>
      <c r="DL236" s="262"/>
      <c r="DM236" s="262"/>
      <c r="DN236" s="262"/>
      <c r="DO236" s="262"/>
      <c r="DP236" s="262"/>
      <c r="DQ236" s="262"/>
      <c r="DR236" s="262"/>
      <c r="DS236" s="262"/>
      <c r="DT236" s="262"/>
      <c r="DU236" s="262"/>
      <c r="DV236" s="262"/>
      <c r="DW236" s="262"/>
      <c r="DX236" s="262"/>
      <c r="DY236" s="262"/>
      <c r="DZ236" s="262"/>
      <c r="EA236" s="262"/>
      <c r="EB236" s="262"/>
    </row>
    <row r="237" spans="1:132" s="263" customFormat="1" ht="51" customHeight="1">
      <c r="A237" s="238"/>
      <c r="B237" s="238"/>
      <c r="C237" s="238"/>
      <c r="D237" s="238"/>
      <c r="E237" s="238"/>
      <c r="F237" s="238"/>
      <c r="G237" s="238"/>
      <c r="H237" s="238"/>
      <c r="I237" s="238"/>
      <c r="J237" s="238"/>
      <c r="K237" s="238"/>
      <c r="L237" s="238"/>
      <c r="M237" s="238"/>
      <c r="N237" s="238"/>
      <c r="O237" s="238"/>
      <c r="P237" s="238"/>
      <c r="Q237" s="238"/>
      <c r="R237" s="262"/>
      <c r="S237" s="262"/>
      <c r="T237" s="262"/>
      <c r="U237" s="262"/>
      <c r="V237" s="262"/>
      <c r="W237" s="262"/>
      <c r="X237" s="262"/>
      <c r="Y237" s="262"/>
      <c r="Z237" s="238"/>
      <c r="AA237" s="238"/>
      <c r="AB237" s="238"/>
      <c r="AC237" s="238"/>
      <c r="AD237" s="238"/>
      <c r="AE237" s="238"/>
      <c r="AF237" s="238"/>
      <c r="AG237" s="238"/>
      <c r="AH237" s="238"/>
      <c r="AI237" s="238"/>
      <c r="AJ237" s="238"/>
      <c r="AK237" s="238"/>
      <c r="AL237" s="238"/>
      <c r="AM237" s="238"/>
      <c r="AN237" s="238"/>
      <c r="AO237" s="238"/>
      <c r="AP237" s="238"/>
      <c r="AQ237" s="238"/>
      <c r="AR237" s="238"/>
      <c r="AS237" s="238"/>
      <c r="AT237" s="238"/>
      <c r="AU237" s="238"/>
      <c r="AV237" s="238"/>
      <c r="AW237" s="238"/>
      <c r="AX237" s="238"/>
      <c r="AY237" s="238"/>
      <c r="AZ237" s="238"/>
      <c r="BA237" s="238"/>
      <c r="BB237" s="238"/>
      <c r="BC237" s="238"/>
      <c r="BD237" s="238"/>
      <c r="BE237" s="238"/>
      <c r="BF237" s="238"/>
      <c r="BG237" s="238"/>
      <c r="BH237" s="238"/>
      <c r="BI237" s="262"/>
      <c r="BJ237" s="262"/>
      <c r="BK237" s="262"/>
      <c r="BL237" s="262"/>
      <c r="BM237" s="262"/>
      <c r="BN237" s="262"/>
      <c r="BO237" s="262"/>
      <c r="BP237" s="262"/>
      <c r="BQ237" s="262"/>
      <c r="BR237" s="262"/>
      <c r="BS237" s="262"/>
      <c r="BT237" s="262"/>
      <c r="BU237" s="262"/>
      <c r="BV237" s="262"/>
      <c r="BW237" s="262"/>
      <c r="BX237" s="262"/>
      <c r="BY237" s="262"/>
      <c r="BZ237" s="262"/>
      <c r="CA237" s="262"/>
      <c r="CB237" s="262"/>
      <c r="CC237" s="262"/>
      <c r="CD237" s="262"/>
      <c r="CE237" s="262"/>
      <c r="CF237" s="262"/>
      <c r="CG237" s="262"/>
      <c r="CH237" s="262"/>
      <c r="CI237" s="262"/>
      <c r="CJ237" s="262"/>
      <c r="CK237" s="262"/>
      <c r="CL237" s="262"/>
      <c r="CM237" s="262"/>
      <c r="CN237" s="262"/>
      <c r="CO237" s="262"/>
      <c r="CP237" s="262"/>
      <c r="CQ237" s="262"/>
      <c r="CR237" s="262"/>
      <c r="CS237" s="262"/>
      <c r="CT237" s="262"/>
      <c r="CU237" s="262"/>
      <c r="CV237" s="262"/>
      <c r="CW237" s="262"/>
      <c r="CX237" s="262"/>
      <c r="CY237" s="262"/>
      <c r="CZ237" s="262"/>
      <c r="DA237" s="262"/>
      <c r="DB237" s="262"/>
      <c r="DC237" s="262"/>
      <c r="DD237" s="262"/>
      <c r="DE237" s="262"/>
      <c r="DF237" s="262"/>
      <c r="DG237" s="262"/>
      <c r="DH237" s="262"/>
      <c r="DI237" s="262"/>
      <c r="DJ237" s="262"/>
      <c r="DK237" s="262"/>
      <c r="DL237" s="262"/>
      <c r="DM237" s="262"/>
      <c r="DN237" s="262"/>
      <c r="DO237" s="262"/>
      <c r="DP237" s="262"/>
      <c r="DQ237" s="262"/>
      <c r="DR237" s="262"/>
      <c r="DS237" s="262"/>
      <c r="DT237" s="262"/>
      <c r="DU237" s="262"/>
      <c r="DV237" s="262"/>
      <c r="DW237" s="262"/>
      <c r="DX237" s="262"/>
      <c r="DY237" s="262"/>
      <c r="DZ237" s="262"/>
      <c r="EA237" s="262"/>
      <c r="EB237" s="262"/>
    </row>
    <row r="238" spans="1:132" s="263" customFormat="1" ht="51" customHeight="1">
      <c r="A238" s="238"/>
      <c r="B238" s="238"/>
      <c r="C238" s="238"/>
      <c r="D238" s="238"/>
      <c r="E238" s="238"/>
      <c r="F238" s="238"/>
      <c r="G238" s="238"/>
      <c r="H238" s="238"/>
      <c r="I238" s="238"/>
      <c r="J238" s="238"/>
      <c r="K238" s="238"/>
      <c r="L238" s="238"/>
      <c r="M238" s="238"/>
      <c r="N238" s="238"/>
      <c r="O238" s="238"/>
      <c r="P238" s="238"/>
      <c r="Q238" s="238"/>
      <c r="R238" s="262"/>
      <c r="S238" s="262"/>
      <c r="T238" s="262"/>
      <c r="U238" s="262"/>
      <c r="V238" s="262"/>
      <c r="W238" s="262"/>
      <c r="X238" s="262"/>
      <c r="Y238" s="262"/>
      <c r="Z238" s="238"/>
      <c r="AA238" s="238"/>
      <c r="AB238" s="238"/>
      <c r="AC238" s="238"/>
      <c r="AD238" s="238"/>
      <c r="AE238" s="238"/>
      <c r="AF238" s="238"/>
      <c r="AG238" s="238"/>
      <c r="AH238" s="238"/>
      <c r="AI238" s="238"/>
      <c r="AJ238" s="238"/>
      <c r="AK238" s="238"/>
      <c r="AL238" s="238"/>
      <c r="AM238" s="238"/>
      <c r="AN238" s="238"/>
      <c r="AO238" s="238"/>
      <c r="AP238" s="238"/>
      <c r="AQ238" s="238"/>
      <c r="AR238" s="238"/>
      <c r="AS238" s="238"/>
      <c r="AT238" s="238"/>
      <c r="AU238" s="238"/>
      <c r="AV238" s="238"/>
      <c r="AW238" s="238"/>
      <c r="AX238" s="238"/>
      <c r="AY238" s="238"/>
      <c r="AZ238" s="238"/>
      <c r="BA238" s="238"/>
      <c r="BB238" s="238"/>
      <c r="BC238" s="238"/>
      <c r="BD238" s="238"/>
      <c r="BE238" s="238"/>
      <c r="BF238" s="238"/>
      <c r="BG238" s="238"/>
      <c r="BH238" s="238"/>
      <c r="BI238" s="262"/>
      <c r="BJ238" s="262"/>
      <c r="BK238" s="262"/>
      <c r="BL238" s="262"/>
      <c r="BM238" s="262"/>
      <c r="BN238" s="262"/>
      <c r="BO238" s="262"/>
      <c r="BP238" s="262"/>
      <c r="BQ238" s="262"/>
      <c r="BR238" s="262"/>
      <c r="BS238" s="262"/>
      <c r="BT238" s="262"/>
      <c r="BU238" s="262"/>
      <c r="BV238" s="262"/>
      <c r="BW238" s="262"/>
      <c r="BX238" s="262"/>
      <c r="BY238" s="262"/>
      <c r="BZ238" s="262"/>
      <c r="CA238" s="262"/>
      <c r="CB238" s="262"/>
      <c r="CC238" s="262"/>
      <c r="CD238" s="262"/>
      <c r="CE238" s="262"/>
      <c r="CF238" s="262"/>
      <c r="CG238" s="262"/>
      <c r="CH238" s="262"/>
      <c r="CI238" s="262"/>
      <c r="CJ238" s="262"/>
      <c r="CK238" s="262"/>
      <c r="CL238" s="262"/>
      <c r="CM238" s="262"/>
      <c r="CN238" s="262"/>
      <c r="CO238" s="262"/>
      <c r="CP238" s="262"/>
      <c r="CQ238" s="262"/>
      <c r="CR238" s="262"/>
      <c r="CS238" s="262"/>
      <c r="CT238" s="262"/>
      <c r="CU238" s="262"/>
      <c r="CV238" s="262"/>
      <c r="CW238" s="262"/>
      <c r="CX238" s="262"/>
      <c r="CY238" s="262"/>
      <c r="CZ238" s="262"/>
      <c r="DA238" s="262"/>
      <c r="DB238" s="262"/>
      <c r="DC238" s="262"/>
      <c r="DD238" s="262"/>
      <c r="DE238" s="262"/>
      <c r="DF238" s="262"/>
      <c r="DG238" s="262"/>
      <c r="DH238" s="262"/>
      <c r="DI238" s="262"/>
      <c r="DJ238" s="262"/>
      <c r="DK238" s="262"/>
      <c r="DL238" s="262"/>
      <c r="DM238" s="262"/>
      <c r="DN238" s="262"/>
      <c r="DO238" s="262"/>
      <c r="DP238" s="262"/>
      <c r="DQ238" s="262"/>
      <c r="DR238" s="262"/>
      <c r="DS238" s="262"/>
      <c r="DT238" s="262"/>
      <c r="DU238" s="262"/>
      <c r="DV238" s="262"/>
      <c r="DW238" s="262"/>
      <c r="DX238" s="262"/>
      <c r="DY238" s="262"/>
      <c r="DZ238" s="262"/>
      <c r="EA238" s="262"/>
      <c r="EB238" s="262"/>
    </row>
    <row r="239" spans="1:132" s="263" customFormat="1" ht="51" customHeight="1">
      <c r="A239" s="238"/>
      <c r="B239" s="238"/>
      <c r="C239" s="238"/>
      <c r="D239" s="238"/>
      <c r="E239" s="238"/>
      <c r="F239" s="238"/>
      <c r="G239" s="238"/>
      <c r="H239" s="238"/>
      <c r="I239" s="238"/>
      <c r="J239" s="238"/>
      <c r="K239" s="238"/>
      <c r="L239" s="238"/>
      <c r="M239" s="238"/>
      <c r="N239" s="238"/>
      <c r="O239" s="238"/>
      <c r="P239" s="238"/>
      <c r="Q239" s="238"/>
      <c r="R239" s="262"/>
      <c r="S239" s="262"/>
      <c r="T239" s="262"/>
      <c r="U239" s="262"/>
      <c r="V239" s="262"/>
      <c r="W239" s="262"/>
      <c r="X239" s="262"/>
      <c r="Y239" s="262"/>
      <c r="Z239" s="238"/>
      <c r="AA239" s="238"/>
      <c r="AB239" s="238"/>
      <c r="AC239" s="238"/>
      <c r="AD239" s="238"/>
      <c r="AE239" s="238"/>
      <c r="AF239" s="238"/>
      <c r="AG239" s="238"/>
      <c r="AH239" s="238"/>
      <c r="AI239" s="238"/>
      <c r="AJ239" s="238"/>
      <c r="AK239" s="238"/>
      <c r="AL239" s="238"/>
      <c r="AM239" s="238"/>
      <c r="AN239" s="238"/>
      <c r="AO239" s="238"/>
      <c r="AP239" s="238"/>
      <c r="AQ239" s="238"/>
      <c r="AR239" s="238"/>
      <c r="AS239" s="238"/>
      <c r="AT239" s="238"/>
      <c r="AU239" s="238"/>
      <c r="AV239" s="238"/>
      <c r="AW239" s="238"/>
      <c r="AX239" s="238"/>
      <c r="AY239" s="238"/>
      <c r="AZ239" s="238"/>
      <c r="BA239" s="238"/>
      <c r="BB239" s="238"/>
      <c r="BC239" s="238"/>
      <c r="BD239" s="238"/>
      <c r="BE239" s="238"/>
      <c r="BF239" s="238"/>
      <c r="BG239" s="238"/>
      <c r="BH239" s="238"/>
      <c r="BI239" s="262"/>
      <c r="BJ239" s="262"/>
      <c r="BK239" s="262"/>
      <c r="BL239" s="262"/>
      <c r="BM239" s="262"/>
      <c r="BN239" s="262"/>
      <c r="BO239" s="262"/>
      <c r="BP239" s="262"/>
      <c r="BQ239" s="262"/>
      <c r="BR239" s="262"/>
      <c r="BS239" s="262"/>
      <c r="BT239" s="262"/>
      <c r="BU239" s="262"/>
      <c r="BV239" s="262"/>
      <c r="BW239" s="262"/>
      <c r="BX239" s="262"/>
      <c r="BY239" s="262"/>
      <c r="BZ239" s="262"/>
      <c r="CA239" s="262"/>
      <c r="CB239" s="262"/>
      <c r="CC239" s="262"/>
      <c r="CD239" s="262"/>
      <c r="CE239" s="262"/>
      <c r="CF239" s="262"/>
      <c r="CG239" s="262"/>
      <c r="CH239" s="262"/>
      <c r="CI239" s="262"/>
      <c r="CJ239" s="262"/>
      <c r="CK239" s="262"/>
      <c r="CL239" s="262"/>
      <c r="CM239" s="262"/>
      <c r="CN239" s="262"/>
      <c r="CO239" s="262"/>
      <c r="CP239" s="262"/>
      <c r="CQ239" s="262"/>
      <c r="CR239" s="262"/>
      <c r="CS239" s="262"/>
      <c r="CT239" s="262"/>
      <c r="CU239" s="262"/>
      <c r="CV239" s="262"/>
      <c r="CW239" s="262"/>
      <c r="CX239" s="262"/>
      <c r="CY239" s="262"/>
      <c r="CZ239" s="262"/>
      <c r="DA239" s="262"/>
      <c r="DB239" s="262"/>
      <c r="DC239" s="262"/>
      <c r="DD239" s="262"/>
      <c r="DE239" s="262"/>
      <c r="DF239" s="262"/>
      <c r="DG239" s="262"/>
      <c r="DH239" s="262"/>
      <c r="DI239" s="262"/>
      <c r="DJ239" s="262"/>
      <c r="DK239" s="262"/>
      <c r="DL239" s="262"/>
      <c r="DM239" s="262"/>
      <c r="DN239" s="262"/>
      <c r="DO239" s="262"/>
      <c r="DP239" s="262"/>
      <c r="DQ239" s="262"/>
      <c r="DR239" s="262"/>
      <c r="DS239" s="262"/>
      <c r="DT239" s="262"/>
      <c r="DU239" s="262"/>
      <c r="DV239" s="262"/>
      <c r="DW239" s="262"/>
      <c r="DX239" s="262"/>
      <c r="DY239" s="262"/>
      <c r="DZ239" s="262"/>
      <c r="EA239" s="262"/>
      <c r="EB239" s="262"/>
    </row>
    <row r="240" spans="1:132" s="263" customFormat="1" ht="51" customHeight="1">
      <c r="A240" s="238"/>
      <c r="B240" s="238"/>
      <c r="C240" s="238"/>
      <c r="D240" s="238"/>
      <c r="E240" s="238"/>
      <c r="F240" s="238"/>
      <c r="G240" s="238"/>
      <c r="H240" s="238"/>
      <c r="I240" s="238"/>
      <c r="J240" s="238"/>
      <c r="K240" s="238"/>
      <c r="L240" s="238"/>
      <c r="M240" s="238"/>
      <c r="N240" s="238"/>
      <c r="O240" s="238"/>
      <c r="P240" s="238"/>
      <c r="Q240" s="238"/>
      <c r="R240" s="262"/>
      <c r="S240" s="262"/>
      <c r="T240" s="262"/>
      <c r="U240" s="262"/>
      <c r="V240" s="262"/>
      <c r="W240" s="262"/>
      <c r="X240" s="262"/>
      <c r="Y240" s="262"/>
      <c r="Z240" s="238"/>
      <c r="AA240" s="238"/>
      <c r="AB240" s="238"/>
      <c r="AC240" s="238"/>
      <c r="AD240" s="238"/>
      <c r="AE240" s="238"/>
      <c r="AF240" s="238"/>
      <c r="AG240" s="238"/>
      <c r="AH240" s="238"/>
      <c r="AI240" s="238"/>
      <c r="AJ240" s="238"/>
      <c r="AK240" s="238"/>
      <c r="AL240" s="238"/>
      <c r="AM240" s="238"/>
      <c r="AN240" s="238"/>
      <c r="AO240" s="238"/>
      <c r="AP240" s="238"/>
      <c r="AQ240" s="238"/>
      <c r="AR240" s="238"/>
      <c r="AS240" s="238"/>
      <c r="AT240" s="238"/>
      <c r="AU240" s="238"/>
      <c r="AV240" s="238"/>
      <c r="AW240" s="238"/>
      <c r="AX240" s="238"/>
      <c r="AY240" s="238"/>
      <c r="AZ240" s="238"/>
      <c r="BA240" s="238"/>
      <c r="BB240" s="238"/>
      <c r="BC240" s="238"/>
      <c r="BD240" s="238"/>
      <c r="BE240" s="238"/>
      <c r="BF240" s="238"/>
      <c r="BG240" s="238"/>
      <c r="BH240" s="238"/>
      <c r="BI240" s="262"/>
      <c r="BJ240" s="262"/>
      <c r="BK240" s="262"/>
      <c r="BL240" s="262"/>
      <c r="BM240" s="262"/>
      <c r="BN240" s="262"/>
      <c r="BO240" s="262"/>
      <c r="BP240" s="262"/>
      <c r="BQ240" s="262"/>
      <c r="BR240" s="262"/>
      <c r="BS240" s="262"/>
      <c r="BT240" s="262"/>
      <c r="BU240" s="262"/>
      <c r="BV240" s="262"/>
      <c r="BW240" s="262"/>
      <c r="BX240" s="262"/>
      <c r="BY240" s="262"/>
      <c r="BZ240" s="262"/>
      <c r="CA240" s="262"/>
      <c r="CB240" s="262"/>
      <c r="CC240" s="262"/>
      <c r="CD240" s="262"/>
      <c r="CE240" s="262"/>
      <c r="CF240" s="262"/>
      <c r="CG240" s="262"/>
      <c r="CH240" s="262"/>
      <c r="CI240" s="262"/>
      <c r="CJ240" s="262"/>
      <c r="CK240" s="262"/>
      <c r="CL240" s="262"/>
      <c r="CM240" s="262"/>
      <c r="CN240" s="262"/>
      <c r="CO240" s="262"/>
      <c r="CP240" s="262"/>
      <c r="CQ240" s="262"/>
      <c r="CR240" s="262"/>
      <c r="CS240" s="262"/>
      <c r="CT240" s="262"/>
      <c r="CU240" s="262"/>
      <c r="CV240" s="262"/>
      <c r="CW240" s="262"/>
      <c r="CX240" s="262"/>
      <c r="CY240" s="262"/>
      <c r="CZ240" s="262"/>
      <c r="DA240" s="262"/>
      <c r="DB240" s="262"/>
      <c r="DC240" s="262"/>
      <c r="DD240" s="262"/>
      <c r="DE240" s="262"/>
      <c r="DF240" s="262"/>
      <c r="DG240" s="262"/>
      <c r="DH240" s="262"/>
      <c r="DI240" s="262"/>
      <c r="DJ240" s="262"/>
      <c r="DK240" s="262"/>
      <c r="DL240" s="262"/>
      <c r="DM240" s="262"/>
      <c r="DN240" s="262"/>
      <c r="DO240" s="262"/>
      <c r="DP240" s="262"/>
      <c r="DQ240" s="262"/>
      <c r="DR240" s="262"/>
      <c r="DS240" s="262"/>
      <c r="DT240" s="262"/>
      <c r="DU240" s="262"/>
      <c r="DV240" s="262"/>
      <c r="DW240" s="262"/>
      <c r="DX240" s="262"/>
      <c r="DY240" s="262"/>
      <c r="DZ240" s="262"/>
      <c r="EA240" s="262"/>
      <c r="EB240" s="262"/>
    </row>
    <row r="241" spans="1:132" s="263" customFormat="1" ht="51" customHeight="1">
      <c r="A241" s="238"/>
      <c r="B241" s="238"/>
      <c r="C241" s="238"/>
      <c r="D241" s="238"/>
      <c r="E241" s="238"/>
      <c r="F241" s="238"/>
      <c r="G241" s="238"/>
      <c r="H241" s="238"/>
      <c r="I241" s="238"/>
      <c r="J241" s="238"/>
      <c r="K241" s="238"/>
      <c r="L241" s="238"/>
      <c r="M241" s="238"/>
      <c r="N241" s="238"/>
      <c r="O241" s="238"/>
      <c r="P241" s="238"/>
      <c r="Q241" s="238"/>
      <c r="R241" s="262"/>
      <c r="S241" s="262"/>
      <c r="T241" s="262"/>
      <c r="U241" s="262"/>
      <c r="V241" s="262"/>
      <c r="W241" s="262"/>
      <c r="X241" s="262"/>
      <c r="Y241" s="262"/>
      <c r="Z241" s="238"/>
      <c r="AA241" s="238"/>
      <c r="AB241" s="238"/>
      <c r="AC241" s="238"/>
      <c r="AD241" s="238"/>
      <c r="AE241" s="238"/>
      <c r="AF241" s="238"/>
      <c r="AG241" s="238"/>
      <c r="AH241" s="238"/>
      <c r="AI241" s="238"/>
      <c r="AJ241" s="238"/>
      <c r="AK241" s="238"/>
      <c r="AL241" s="238"/>
      <c r="AM241" s="238"/>
      <c r="AN241" s="238"/>
      <c r="AO241" s="238"/>
      <c r="AP241" s="238"/>
      <c r="AQ241" s="238"/>
      <c r="AR241" s="238"/>
      <c r="AS241" s="238"/>
      <c r="AT241" s="238"/>
      <c r="AU241" s="238"/>
      <c r="AV241" s="238"/>
      <c r="AW241" s="238"/>
      <c r="AX241" s="238"/>
      <c r="AY241" s="238"/>
      <c r="AZ241" s="238"/>
      <c r="BA241" s="238"/>
      <c r="BB241" s="238"/>
      <c r="BC241" s="238"/>
      <c r="BD241" s="238"/>
      <c r="BE241" s="238"/>
      <c r="BF241" s="238"/>
      <c r="BG241" s="238"/>
      <c r="BH241" s="238"/>
      <c r="BI241" s="262"/>
      <c r="BJ241" s="262"/>
      <c r="BK241" s="262"/>
      <c r="BL241" s="262"/>
      <c r="BM241" s="262"/>
      <c r="BN241" s="262"/>
      <c r="BO241" s="262"/>
      <c r="BP241" s="262"/>
      <c r="BQ241" s="262"/>
      <c r="BR241" s="262"/>
      <c r="BS241" s="262"/>
      <c r="BT241" s="262"/>
      <c r="BU241" s="262"/>
      <c r="BV241" s="262"/>
      <c r="BW241" s="262"/>
      <c r="BX241" s="262"/>
      <c r="BY241" s="262"/>
      <c r="BZ241" s="262"/>
      <c r="CA241" s="262"/>
      <c r="CB241" s="262"/>
      <c r="CC241" s="262"/>
      <c r="CD241" s="262"/>
      <c r="CE241" s="262"/>
      <c r="CF241" s="262"/>
      <c r="CG241" s="262"/>
      <c r="CH241" s="262"/>
      <c r="CI241" s="262"/>
      <c r="CJ241" s="262"/>
      <c r="CK241" s="262"/>
      <c r="CL241" s="262"/>
      <c r="CM241" s="262"/>
      <c r="CN241" s="262"/>
      <c r="CO241" s="262"/>
      <c r="CP241" s="262"/>
      <c r="CQ241" s="262"/>
      <c r="CR241" s="262"/>
      <c r="CS241" s="262"/>
      <c r="CT241" s="262"/>
      <c r="CU241" s="262"/>
      <c r="CV241" s="262"/>
      <c r="CW241" s="262"/>
      <c r="CX241" s="262"/>
      <c r="CY241" s="262"/>
      <c r="CZ241" s="262"/>
      <c r="DA241" s="262"/>
      <c r="DB241" s="262"/>
      <c r="DC241" s="262"/>
      <c r="DD241" s="262"/>
      <c r="DE241" s="262"/>
      <c r="DF241" s="262"/>
      <c r="DG241" s="262"/>
      <c r="DH241" s="262"/>
      <c r="DI241" s="262"/>
      <c r="DJ241" s="262"/>
      <c r="DK241" s="262"/>
      <c r="DL241" s="262"/>
      <c r="DM241" s="262"/>
      <c r="DN241" s="262"/>
      <c r="DO241" s="262"/>
      <c r="DP241" s="262"/>
      <c r="DQ241" s="262"/>
      <c r="DR241" s="262"/>
      <c r="DS241" s="262"/>
      <c r="DT241" s="262"/>
      <c r="DU241" s="262"/>
      <c r="DV241" s="262"/>
      <c r="DW241" s="262"/>
      <c r="DX241" s="262"/>
      <c r="DY241" s="262"/>
      <c r="DZ241" s="262"/>
      <c r="EA241" s="262"/>
      <c r="EB241" s="262"/>
    </row>
    <row r="242" spans="1:132" s="263" customFormat="1" ht="51" customHeight="1">
      <c r="A242" s="238"/>
      <c r="B242" s="238"/>
      <c r="C242" s="238"/>
      <c r="D242" s="238"/>
      <c r="E242" s="238"/>
      <c r="F242" s="238"/>
      <c r="G242" s="238"/>
      <c r="H242" s="238"/>
      <c r="I242" s="238"/>
      <c r="J242" s="238"/>
      <c r="K242" s="238"/>
      <c r="L242" s="238"/>
      <c r="M242" s="238"/>
      <c r="N242" s="238"/>
      <c r="O242" s="238"/>
      <c r="P242" s="238"/>
      <c r="Q242" s="238"/>
      <c r="R242" s="262"/>
      <c r="S242" s="262"/>
      <c r="T242" s="262"/>
      <c r="U242" s="262"/>
      <c r="V242" s="262"/>
      <c r="W242" s="262"/>
      <c r="X242" s="262"/>
      <c r="Y242" s="262"/>
      <c r="Z242" s="238"/>
      <c r="AA242" s="238"/>
      <c r="AB242" s="238"/>
      <c r="AC242" s="238"/>
      <c r="AD242" s="238"/>
      <c r="AE242" s="238"/>
      <c r="AF242" s="238"/>
      <c r="AG242" s="238"/>
      <c r="AH242" s="238"/>
      <c r="AI242" s="238"/>
      <c r="AJ242" s="238"/>
      <c r="AK242" s="238"/>
      <c r="AL242" s="238"/>
      <c r="AM242" s="238"/>
      <c r="AN242" s="238"/>
      <c r="AO242" s="238"/>
      <c r="AP242" s="238"/>
      <c r="AQ242" s="238"/>
      <c r="AR242" s="238"/>
      <c r="AS242" s="238"/>
      <c r="AT242" s="238"/>
      <c r="AU242" s="238"/>
      <c r="AV242" s="238"/>
      <c r="AW242" s="238"/>
      <c r="AX242" s="238"/>
      <c r="AY242" s="238"/>
      <c r="AZ242" s="238"/>
      <c r="BA242" s="238"/>
      <c r="BB242" s="238"/>
      <c r="BC242" s="238"/>
      <c r="BD242" s="238"/>
      <c r="BE242" s="238"/>
      <c r="BF242" s="238"/>
      <c r="BG242" s="238"/>
      <c r="BH242" s="238"/>
      <c r="BI242" s="262"/>
      <c r="BJ242" s="262"/>
      <c r="BK242" s="262"/>
      <c r="BL242" s="262"/>
      <c r="BM242" s="262"/>
      <c r="BN242" s="262"/>
      <c r="BO242" s="262"/>
      <c r="BP242" s="262"/>
      <c r="BQ242" s="262"/>
      <c r="BR242" s="262"/>
      <c r="BS242" s="262"/>
      <c r="BT242" s="262"/>
      <c r="BU242" s="262"/>
      <c r="BV242" s="262"/>
      <c r="BW242" s="262"/>
      <c r="BX242" s="262"/>
      <c r="BY242" s="262"/>
      <c r="BZ242" s="262"/>
      <c r="CA242" s="262"/>
      <c r="CB242" s="262"/>
      <c r="CC242" s="262"/>
      <c r="CD242" s="262"/>
      <c r="CE242" s="262"/>
      <c r="CF242" s="262"/>
      <c r="CG242" s="262"/>
      <c r="CH242" s="262"/>
      <c r="CI242" s="262"/>
      <c r="CJ242" s="262"/>
      <c r="CK242" s="262"/>
      <c r="CL242" s="262"/>
      <c r="CM242" s="262"/>
      <c r="CN242" s="262"/>
      <c r="CO242" s="262"/>
      <c r="CP242" s="262"/>
      <c r="CQ242" s="262"/>
      <c r="CR242" s="262"/>
      <c r="CS242" s="262"/>
      <c r="CT242" s="262"/>
      <c r="CU242" s="262"/>
      <c r="CV242" s="262"/>
      <c r="CW242" s="262"/>
      <c r="CX242" s="262"/>
      <c r="CY242" s="262"/>
      <c r="CZ242" s="262"/>
      <c r="DA242" s="262"/>
      <c r="DB242" s="262"/>
      <c r="DC242" s="262"/>
      <c r="DD242" s="262"/>
      <c r="DE242" s="262"/>
      <c r="DF242" s="262"/>
      <c r="DG242" s="262"/>
      <c r="DH242" s="262"/>
      <c r="DI242" s="262"/>
      <c r="DJ242" s="262"/>
      <c r="DK242" s="262"/>
      <c r="DL242" s="262"/>
      <c r="DM242" s="262"/>
      <c r="DN242" s="262"/>
      <c r="DO242" s="262"/>
      <c r="DP242" s="262"/>
      <c r="DQ242" s="262"/>
      <c r="DR242" s="262"/>
      <c r="DS242" s="262"/>
      <c r="DT242" s="262"/>
      <c r="DU242" s="262"/>
      <c r="DV242" s="262"/>
      <c r="DW242" s="262"/>
      <c r="DX242" s="262"/>
      <c r="DY242" s="262"/>
      <c r="DZ242" s="262"/>
      <c r="EA242" s="262"/>
      <c r="EB242" s="262"/>
    </row>
    <row r="243" spans="1:132" s="263" customFormat="1" ht="51" customHeight="1">
      <c r="A243" s="238"/>
      <c r="B243" s="238"/>
      <c r="C243" s="238"/>
      <c r="D243" s="238"/>
      <c r="E243" s="238"/>
      <c r="F243" s="238"/>
      <c r="G243" s="238"/>
      <c r="H243" s="238"/>
      <c r="I243" s="238"/>
      <c r="J243" s="238"/>
      <c r="K243" s="238"/>
      <c r="L243" s="238"/>
      <c r="M243" s="238"/>
      <c r="N243" s="238"/>
      <c r="O243" s="238"/>
      <c r="P243" s="238"/>
      <c r="Q243" s="238"/>
      <c r="R243" s="262"/>
      <c r="S243" s="262"/>
      <c r="T243" s="262"/>
      <c r="U243" s="262"/>
      <c r="V243" s="262"/>
      <c r="W243" s="262"/>
      <c r="X243" s="262"/>
      <c r="Y243" s="262"/>
      <c r="Z243" s="238"/>
      <c r="AA243" s="238"/>
      <c r="AB243" s="238"/>
      <c r="AC243" s="238"/>
      <c r="AD243" s="238"/>
      <c r="AE243" s="238"/>
      <c r="AF243" s="238"/>
      <c r="AG243" s="238"/>
      <c r="AH243" s="238"/>
      <c r="AI243" s="238"/>
      <c r="AJ243" s="238"/>
      <c r="AK243" s="238"/>
      <c r="AL243" s="238"/>
      <c r="AM243" s="238"/>
      <c r="AN243" s="238"/>
      <c r="AO243" s="238"/>
      <c r="AP243" s="238"/>
      <c r="AQ243" s="238"/>
      <c r="AR243" s="238"/>
      <c r="AS243" s="238"/>
      <c r="AT243" s="238"/>
      <c r="AU243" s="238"/>
      <c r="AV243" s="238"/>
      <c r="AW243" s="238"/>
      <c r="AX243" s="238"/>
      <c r="AY243" s="238"/>
      <c r="AZ243" s="238"/>
      <c r="BA243" s="238"/>
      <c r="BB243" s="238"/>
      <c r="BC243" s="238"/>
      <c r="BD243" s="238"/>
      <c r="BE243" s="238"/>
      <c r="BF243" s="238"/>
      <c r="BG243" s="238"/>
      <c r="BH243" s="238"/>
      <c r="BI243" s="262"/>
      <c r="BJ243" s="262"/>
      <c r="BK243" s="262"/>
      <c r="BL243" s="262"/>
      <c r="BM243" s="262"/>
      <c r="BN243" s="262"/>
      <c r="BO243" s="262"/>
      <c r="BP243" s="262"/>
      <c r="BQ243" s="262"/>
      <c r="BR243" s="262"/>
      <c r="BS243" s="262"/>
      <c r="BT243" s="262"/>
      <c r="BU243" s="262"/>
      <c r="BV243" s="262"/>
      <c r="BW243" s="262"/>
      <c r="BX243" s="262"/>
      <c r="BY243" s="262"/>
      <c r="BZ243" s="262"/>
      <c r="CA243" s="262"/>
      <c r="CB243" s="262"/>
      <c r="CC243" s="262"/>
      <c r="CD243" s="262"/>
      <c r="CE243" s="262"/>
      <c r="CF243" s="262"/>
      <c r="CG243" s="262"/>
      <c r="CH243" s="262"/>
      <c r="CI243" s="262"/>
      <c r="CJ243" s="262"/>
      <c r="CK243" s="262"/>
      <c r="CL243" s="262"/>
      <c r="CM243" s="262"/>
      <c r="CN243" s="262"/>
      <c r="CO243" s="262"/>
      <c r="CP243" s="262"/>
      <c r="CQ243" s="262"/>
      <c r="CR243" s="262"/>
      <c r="CS243" s="262"/>
      <c r="CT243" s="262"/>
      <c r="CU243" s="262"/>
      <c r="CV243" s="262"/>
      <c r="CW243" s="262"/>
      <c r="CX243" s="262"/>
      <c r="CY243" s="262"/>
      <c r="CZ243" s="262"/>
      <c r="DA243" s="262"/>
      <c r="DB243" s="262"/>
      <c r="DC243" s="262"/>
      <c r="DD243" s="262"/>
      <c r="DE243" s="262"/>
      <c r="DF243" s="262"/>
      <c r="DG243" s="262"/>
      <c r="DH243" s="262"/>
      <c r="DI243" s="262"/>
      <c r="DJ243" s="262"/>
      <c r="DK243" s="262"/>
      <c r="DL243" s="262"/>
      <c r="DM243" s="262"/>
      <c r="DN243" s="262"/>
      <c r="DO243" s="262"/>
      <c r="DP243" s="262"/>
      <c r="DQ243" s="262"/>
      <c r="DR243" s="262"/>
      <c r="DS243" s="262"/>
      <c r="DT243" s="262"/>
      <c r="DU243" s="262"/>
      <c r="DV243" s="262"/>
      <c r="DW243" s="262"/>
      <c r="DX243" s="262"/>
      <c r="DY243" s="262"/>
      <c r="DZ243" s="262"/>
      <c r="EA243" s="262"/>
      <c r="EB243" s="262"/>
    </row>
    <row r="244" spans="1:132" s="263" customFormat="1" ht="51" customHeight="1">
      <c r="A244" s="238"/>
      <c r="B244" s="238"/>
      <c r="C244" s="238"/>
      <c r="D244" s="238"/>
      <c r="E244" s="238"/>
      <c r="F244" s="238"/>
      <c r="G244" s="238"/>
      <c r="H244" s="238"/>
      <c r="I244" s="238"/>
      <c r="J244" s="238"/>
      <c r="K244" s="238"/>
      <c r="L244" s="238"/>
      <c r="M244" s="238"/>
      <c r="N244" s="238"/>
      <c r="O244" s="238"/>
      <c r="P244" s="238"/>
      <c r="Q244" s="238"/>
      <c r="R244" s="262"/>
      <c r="S244" s="262"/>
      <c r="T244" s="262"/>
      <c r="U244" s="262"/>
      <c r="V244" s="262"/>
      <c r="W244" s="262"/>
      <c r="X244" s="262"/>
      <c r="Y244" s="262"/>
      <c r="Z244" s="238"/>
      <c r="AA244" s="238"/>
      <c r="AB244" s="238"/>
      <c r="AC244" s="238"/>
      <c r="AD244" s="238"/>
      <c r="AE244" s="238"/>
      <c r="AF244" s="238"/>
      <c r="AG244" s="238"/>
      <c r="AH244" s="238"/>
      <c r="AI244" s="238"/>
      <c r="AJ244" s="238"/>
      <c r="AK244" s="238"/>
      <c r="AL244" s="238"/>
      <c r="AM244" s="238"/>
      <c r="AN244" s="238"/>
      <c r="AO244" s="238"/>
      <c r="AP244" s="238"/>
      <c r="AQ244" s="238"/>
      <c r="AR244" s="238"/>
      <c r="AS244" s="238"/>
      <c r="AT244" s="238"/>
      <c r="AU244" s="238"/>
      <c r="AV244" s="238"/>
      <c r="AW244" s="238"/>
      <c r="AX244" s="238"/>
      <c r="AY244" s="238"/>
      <c r="AZ244" s="238"/>
      <c r="BA244" s="238"/>
      <c r="BB244" s="238"/>
      <c r="BC244" s="238"/>
      <c r="BD244" s="238"/>
      <c r="BE244" s="238"/>
      <c r="BF244" s="238"/>
      <c r="BG244" s="238"/>
      <c r="BH244" s="238"/>
      <c r="BI244" s="262"/>
      <c r="BJ244" s="262"/>
      <c r="BK244" s="262"/>
      <c r="BL244" s="262"/>
      <c r="BM244" s="262"/>
      <c r="BN244" s="262"/>
      <c r="BO244" s="262"/>
      <c r="BP244" s="262"/>
      <c r="BQ244" s="262"/>
      <c r="BR244" s="262"/>
      <c r="BS244" s="262"/>
      <c r="BT244" s="262"/>
      <c r="BU244" s="262"/>
      <c r="BV244" s="262"/>
      <c r="BW244" s="262"/>
      <c r="BX244" s="262"/>
      <c r="BY244" s="262"/>
      <c r="BZ244" s="262"/>
      <c r="CA244" s="262"/>
      <c r="CB244" s="262"/>
      <c r="CC244" s="262"/>
      <c r="CD244" s="262"/>
      <c r="CE244" s="262"/>
      <c r="CF244" s="262"/>
      <c r="CG244" s="262"/>
      <c r="CH244" s="262"/>
      <c r="CI244" s="262"/>
      <c r="CJ244" s="262"/>
      <c r="CK244" s="262"/>
      <c r="CL244" s="262"/>
      <c r="CM244" s="262"/>
      <c r="CN244" s="262"/>
      <c r="CO244" s="262"/>
      <c r="CP244" s="262"/>
      <c r="CQ244" s="262"/>
      <c r="CR244" s="262"/>
      <c r="CS244" s="262"/>
      <c r="CT244" s="262"/>
      <c r="CU244" s="262"/>
      <c r="CV244" s="262"/>
      <c r="CW244" s="262"/>
      <c r="CX244" s="262"/>
      <c r="CY244" s="262"/>
      <c r="CZ244" s="262"/>
      <c r="DA244" s="262"/>
      <c r="DB244" s="262"/>
      <c r="DC244" s="262"/>
      <c r="DD244" s="262"/>
      <c r="DE244" s="262"/>
      <c r="DF244" s="262"/>
      <c r="DG244" s="262"/>
      <c r="DH244" s="262"/>
      <c r="DI244" s="262"/>
      <c r="DJ244" s="262"/>
      <c r="DK244" s="262"/>
      <c r="DL244" s="262"/>
      <c r="DM244" s="262"/>
      <c r="DN244" s="262"/>
      <c r="DO244" s="262"/>
      <c r="DP244" s="262"/>
      <c r="DQ244" s="262"/>
      <c r="DR244" s="262"/>
      <c r="DS244" s="262"/>
      <c r="DT244" s="262"/>
      <c r="DU244" s="262"/>
      <c r="DV244" s="262"/>
      <c r="DW244" s="262"/>
      <c r="DX244" s="262"/>
      <c r="DY244" s="262"/>
      <c r="DZ244" s="262"/>
      <c r="EA244" s="262"/>
      <c r="EB244" s="262"/>
    </row>
    <row r="245" spans="1:132" s="263" customFormat="1" ht="51" customHeight="1">
      <c r="A245" s="238"/>
      <c r="B245" s="238"/>
      <c r="C245" s="238"/>
      <c r="D245" s="238"/>
      <c r="E245" s="238"/>
      <c r="F245" s="238"/>
      <c r="G245" s="238"/>
      <c r="H245" s="238"/>
      <c r="I245" s="238"/>
      <c r="J245" s="238"/>
      <c r="K245" s="238"/>
      <c r="L245" s="238"/>
      <c r="M245" s="238"/>
      <c r="N245" s="238"/>
      <c r="O245" s="238"/>
      <c r="P245" s="238"/>
      <c r="Q245" s="238"/>
      <c r="R245" s="262"/>
      <c r="S245" s="262"/>
      <c r="T245" s="262"/>
      <c r="U245" s="262"/>
      <c r="V245" s="262"/>
      <c r="W245" s="262"/>
      <c r="X245" s="262"/>
      <c r="Y245" s="262"/>
      <c r="Z245" s="238"/>
      <c r="AA245" s="238"/>
      <c r="AB245" s="238"/>
      <c r="AC245" s="238"/>
      <c r="AD245" s="238"/>
      <c r="AE245" s="238"/>
      <c r="AF245" s="238"/>
      <c r="AG245" s="238"/>
      <c r="AH245" s="238"/>
      <c r="AI245" s="238"/>
      <c r="AJ245" s="238"/>
      <c r="AK245" s="238"/>
      <c r="AL245" s="238"/>
      <c r="AM245" s="238"/>
      <c r="AN245" s="238"/>
      <c r="AO245" s="238"/>
      <c r="AP245" s="238"/>
      <c r="AQ245" s="238"/>
      <c r="AR245" s="238"/>
      <c r="AS245" s="238"/>
      <c r="AT245" s="238"/>
      <c r="AU245" s="238"/>
      <c r="AV245" s="238"/>
      <c r="AW245" s="238"/>
      <c r="AX245" s="238"/>
      <c r="AY245" s="238"/>
      <c r="AZ245" s="238"/>
      <c r="BA245" s="238"/>
      <c r="BB245" s="238"/>
      <c r="BC245" s="238"/>
      <c r="BD245" s="238"/>
      <c r="BE245" s="238"/>
      <c r="BF245" s="238"/>
      <c r="BG245" s="238"/>
      <c r="BH245" s="238"/>
      <c r="BI245" s="262"/>
      <c r="BJ245" s="262"/>
      <c r="BK245" s="262"/>
      <c r="BL245" s="262"/>
      <c r="BM245" s="262"/>
      <c r="BN245" s="262"/>
      <c r="BO245" s="262"/>
      <c r="BP245" s="262"/>
      <c r="BQ245" s="262"/>
      <c r="BR245" s="262"/>
      <c r="BS245" s="262"/>
      <c r="BT245" s="262"/>
      <c r="BU245" s="262"/>
      <c r="BV245" s="262"/>
      <c r="BW245" s="262"/>
      <c r="BX245" s="262"/>
      <c r="BY245" s="262"/>
      <c r="BZ245" s="262"/>
      <c r="CA245" s="262"/>
      <c r="CB245" s="262"/>
      <c r="CC245" s="262"/>
      <c r="CD245" s="262"/>
      <c r="CE245" s="262"/>
      <c r="CF245" s="262"/>
      <c r="CG245" s="262"/>
      <c r="CH245" s="262"/>
      <c r="CI245" s="262"/>
      <c r="CJ245" s="262"/>
      <c r="CK245" s="262"/>
      <c r="CL245" s="262"/>
      <c r="CM245" s="262"/>
      <c r="CN245" s="262"/>
      <c r="CO245" s="262"/>
      <c r="CP245" s="262"/>
      <c r="CQ245" s="262"/>
      <c r="CR245" s="262"/>
      <c r="CS245" s="262"/>
      <c r="CT245" s="262"/>
      <c r="CU245" s="262"/>
      <c r="CV245" s="262"/>
      <c r="CW245" s="262"/>
      <c r="CX245" s="262"/>
      <c r="CY245" s="262"/>
      <c r="CZ245" s="262"/>
      <c r="DA245" s="262"/>
      <c r="DB245" s="262"/>
      <c r="DC245" s="262"/>
      <c r="DD245" s="262"/>
      <c r="DE245" s="262"/>
      <c r="DF245" s="262"/>
      <c r="DG245" s="262"/>
      <c r="DH245" s="262"/>
      <c r="DI245" s="262"/>
      <c r="DJ245" s="262"/>
      <c r="DK245" s="262"/>
      <c r="DL245" s="262"/>
      <c r="DM245" s="262"/>
      <c r="DN245" s="262"/>
      <c r="DO245" s="262"/>
      <c r="DP245" s="262"/>
      <c r="DQ245" s="262"/>
      <c r="DR245" s="262"/>
      <c r="DS245" s="262"/>
      <c r="DT245" s="262"/>
      <c r="DU245" s="262"/>
      <c r="DV245" s="262"/>
      <c r="DW245" s="262"/>
      <c r="DX245" s="262"/>
      <c r="DY245" s="262"/>
      <c r="DZ245" s="262"/>
      <c r="EA245" s="262"/>
      <c r="EB245" s="262"/>
    </row>
    <row r="246" spans="1:132" s="263" customFormat="1" ht="51" customHeight="1">
      <c r="A246" s="238"/>
      <c r="B246" s="238"/>
      <c r="C246" s="238"/>
      <c r="D246" s="238"/>
      <c r="E246" s="238"/>
      <c r="F246" s="238"/>
      <c r="G246" s="238"/>
      <c r="H246" s="238"/>
      <c r="I246" s="238"/>
      <c r="J246" s="238"/>
      <c r="K246" s="238"/>
      <c r="L246" s="238"/>
      <c r="M246" s="238"/>
      <c r="N246" s="238"/>
      <c r="O246" s="238"/>
      <c r="P246" s="238"/>
      <c r="Q246" s="238"/>
      <c r="R246" s="262"/>
      <c r="S246" s="262"/>
      <c r="T246" s="262"/>
      <c r="U246" s="262"/>
      <c r="V246" s="262"/>
      <c r="W246" s="262"/>
      <c r="X246" s="262"/>
      <c r="Y246" s="262"/>
      <c r="Z246" s="238"/>
      <c r="AA246" s="238"/>
      <c r="AB246" s="238"/>
      <c r="AC246" s="238"/>
      <c r="AD246" s="238"/>
      <c r="AE246" s="238"/>
      <c r="AF246" s="238"/>
      <c r="AG246" s="238"/>
      <c r="AH246" s="238"/>
      <c r="AI246" s="238"/>
      <c r="AJ246" s="238"/>
      <c r="AK246" s="238"/>
      <c r="AL246" s="238"/>
      <c r="AM246" s="238"/>
      <c r="AN246" s="238"/>
      <c r="AO246" s="238"/>
      <c r="AP246" s="238"/>
      <c r="AQ246" s="238"/>
      <c r="AR246" s="238"/>
      <c r="AS246" s="238"/>
      <c r="AT246" s="238"/>
      <c r="AU246" s="238"/>
      <c r="AV246" s="238"/>
      <c r="AW246" s="238"/>
      <c r="AX246" s="238"/>
      <c r="AY246" s="238"/>
      <c r="AZ246" s="238"/>
      <c r="BA246" s="238"/>
      <c r="BB246" s="238"/>
      <c r="BC246" s="238"/>
      <c r="BD246" s="238"/>
      <c r="BE246" s="238"/>
      <c r="BF246" s="238"/>
      <c r="BG246" s="238"/>
      <c r="BH246" s="238"/>
      <c r="BI246" s="262"/>
      <c r="BJ246" s="262"/>
      <c r="BK246" s="262"/>
      <c r="BL246" s="262"/>
      <c r="BM246" s="262"/>
      <c r="BN246" s="262"/>
      <c r="BO246" s="262"/>
      <c r="BP246" s="262"/>
      <c r="BQ246" s="262"/>
      <c r="BR246" s="262"/>
      <c r="BS246" s="262"/>
      <c r="BT246" s="262"/>
      <c r="BU246" s="262"/>
      <c r="BV246" s="262"/>
      <c r="BW246" s="262"/>
      <c r="BX246" s="262"/>
      <c r="BY246" s="262"/>
      <c r="BZ246" s="262"/>
      <c r="CA246" s="262"/>
      <c r="CB246" s="262"/>
      <c r="CC246" s="262"/>
      <c r="CD246" s="262"/>
      <c r="CE246" s="262"/>
      <c r="CF246" s="262"/>
      <c r="CG246" s="262"/>
      <c r="CH246" s="262"/>
      <c r="CI246" s="262"/>
      <c r="CJ246" s="262"/>
      <c r="CK246" s="262"/>
      <c r="CL246" s="262"/>
      <c r="CM246" s="262"/>
      <c r="CN246" s="262"/>
      <c r="CO246" s="262"/>
      <c r="CP246" s="262"/>
      <c r="CQ246" s="262"/>
      <c r="CR246" s="262"/>
      <c r="CS246" s="262"/>
      <c r="CT246" s="262"/>
      <c r="CU246" s="262"/>
      <c r="CV246" s="262"/>
      <c r="CW246" s="262"/>
      <c r="CX246" s="262"/>
      <c r="CY246" s="262"/>
      <c r="CZ246" s="262"/>
      <c r="DA246" s="262"/>
      <c r="DB246" s="262"/>
      <c r="DC246" s="262"/>
      <c r="DD246" s="262"/>
      <c r="DE246" s="262"/>
      <c r="DF246" s="262"/>
      <c r="DG246" s="262"/>
      <c r="DH246" s="262"/>
      <c r="DI246" s="262"/>
      <c r="DJ246" s="262"/>
      <c r="DK246" s="262"/>
      <c r="DL246" s="262"/>
      <c r="DM246" s="262"/>
      <c r="DN246" s="262"/>
      <c r="DO246" s="262"/>
      <c r="DP246" s="262"/>
      <c r="DQ246" s="262"/>
      <c r="DR246" s="262"/>
      <c r="DS246" s="262"/>
      <c r="DT246" s="262"/>
      <c r="DU246" s="262"/>
      <c r="DV246" s="262"/>
      <c r="DW246" s="262"/>
      <c r="DX246" s="262"/>
      <c r="DY246" s="262"/>
      <c r="DZ246" s="262"/>
      <c r="EA246" s="262"/>
      <c r="EB246" s="262"/>
    </row>
    <row r="247" spans="1:132" s="263" customFormat="1" ht="51" customHeight="1">
      <c r="A247" s="238"/>
      <c r="B247" s="238"/>
      <c r="C247" s="238"/>
      <c r="D247" s="238"/>
      <c r="E247" s="238"/>
      <c r="F247" s="238"/>
      <c r="G247" s="238"/>
      <c r="H247" s="238"/>
      <c r="I247" s="238"/>
      <c r="J247" s="238"/>
      <c r="K247" s="238"/>
      <c r="L247" s="238"/>
      <c r="M247" s="238"/>
      <c r="N247" s="238"/>
      <c r="O247" s="238"/>
      <c r="P247" s="238"/>
      <c r="Q247" s="238"/>
      <c r="R247" s="262"/>
      <c r="S247" s="262"/>
      <c r="T247" s="262"/>
      <c r="U247" s="262"/>
      <c r="V247" s="262"/>
      <c r="W247" s="262"/>
      <c r="X247" s="262"/>
      <c r="Y247" s="262"/>
      <c r="Z247" s="238"/>
      <c r="AA247" s="238"/>
      <c r="AB247" s="238"/>
      <c r="AC247" s="238"/>
      <c r="AD247" s="238"/>
      <c r="AE247" s="238"/>
      <c r="AF247" s="238"/>
      <c r="AG247" s="238"/>
      <c r="AH247" s="238"/>
      <c r="AI247" s="238"/>
      <c r="AJ247" s="238"/>
      <c r="AK247" s="238"/>
      <c r="AL247" s="238"/>
      <c r="AM247" s="238"/>
      <c r="AN247" s="238"/>
      <c r="AO247" s="238"/>
      <c r="AP247" s="238"/>
      <c r="AQ247" s="238"/>
      <c r="AR247" s="238"/>
      <c r="AS247" s="238"/>
      <c r="AT247" s="238"/>
      <c r="AU247" s="238"/>
      <c r="AV247" s="238"/>
      <c r="AW247" s="238"/>
      <c r="AX247" s="238"/>
      <c r="AY247" s="238"/>
      <c r="AZ247" s="238"/>
      <c r="BA247" s="238"/>
      <c r="BB247" s="238"/>
      <c r="BC247" s="238"/>
      <c r="BD247" s="238"/>
      <c r="BE247" s="238"/>
      <c r="BF247" s="238"/>
      <c r="BG247" s="238"/>
      <c r="BH247" s="238"/>
      <c r="BI247" s="262"/>
      <c r="BJ247" s="262"/>
      <c r="BK247" s="262"/>
      <c r="BL247" s="262"/>
      <c r="BM247" s="262"/>
      <c r="BN247" s="262"/>
      <c r="BO247" s="262"/>
      <c r="BP247" s="262"/>
      <c r="BQ247" s="262"/>
      <c r="BR247" s="262"/>
      <c r="BS247" s="262"/>
      <c r="BT247" s="262"/>
      <c r="BU247" s="262"/>
      <c r="BV247" s="262"/>
      <c r="BW247" s="262"/>
      <c r="BX247" s="262"/>
      <c r="BY247" s="262"/>
      <c r="BZ247" s="262"/>
      <c r="CA247" s="262"/>
      <c r="CB247" s="262"/>
      <c r="CC247" s="262"/>
      <c r="CD247" s="262"/>
      <c r="CE247" s="262"/>
      <c r="CF247" s="262"/>
      <c r="CG247" s="262"/>
      <c r="CH247" s="262"/>
      <c r="CI247" s="262"/>
      <c r="CJ247" s="262"/>
      <c r="CK247" s="262"/>
      <c r="CL247" s="262"/>
      <c r="CM247" s="262"/>
      <c r="CN247" s="262"/>
      <c r="CO247" s="262"/>
      <c r="CP247" s="262"/>
      <c r="CQ247" s="262"/>
      <c r="CR247" s="262"/>
      <c r="CS247" s="262"/>
      <c r="CT247" s="262"/>
      <c r="CU247" s="262"/>
      <c r="CV247" s="262"/>
      <c r="CW247" s="262"/>
      <c r="CX247" s="262"/>
      <c r="CY247" s="262"/>
      <c r="CZ247" s="262"/>
      <c r="DA247" s="262"/>
      <c r="DB247" s="262"/>
      <c r="DC247" s="262"/>
      <c r="DD247" s="262"/>
      <c r="DE247" s="262"/>
      <c r="DF247" s="262"/>
      <c r="DG247" s="262"/>
      <c r="DH247" s="262"/>
      <c r="DI247" s="262"/>
      <c r="DJ247" s="262"/>
      <c r="DK247" s="262"/>
      <c r="DL247" s="262"/>
      <c r="DM247" s="262"/>
      <c r="DN247" s="262"/>
      <c r="DO247" s="262"/>
      <c r="DP247" s="262"/>
      <c r="DQ247" s="262"/>
      <c r="DR247" s="262"/>
      <c r="DS247" s="262"/>
      <c r="DT247" s="262"/>
      <c r="DU247" s="262"/>
      <c r="DV247" s="262"/>
      <c r="DW247" s="262"/>
      <c r="DX247" s="262"/>
      <c r="DY247" s="262"/>
      <c r="DZ247" s="262"/>
      <c r="EA247" s="262"/>
      <c r="EB247" s="262"/>
    </row>
    <row r="248" spans="1:132" s="263" customFormat="1" ht="51" customHeight="1">
      <c r="A248" s="238"/>
      <c r="B248" s="238"/>
      <c r="C248" s="238"/>
      <c r="D248" s="238"/>
      <c r="E248" s="238"/>
      <c r="F248" s="238"/>
      <c r="G248" s="238"/>
      <c r="H248" s="238"/>
      <c r="I248" s="238"/>
      <c r="J248" s="238"/>
      <c r="K248" s="238"/>
      <c r="L248" s="238"/>
      <c r="M248" s="238"/>
      <c r="N248" s="238"/>
      <c r="O248" s="238"/>
      <c r="P248" s="238"/>
      <c r="Q248" s="238"/>
      <c r="R248" s="262"/>
      <c r="S248" s="262"/>
      <c r="T248" s="262"/>
      <c r="U248" s="262"/>
      <c r="V248" s="262"/>
      <c r="W248" s="262"/>
      <c r="X248" s="262"/>
      <c r="Y248" s="262"/>
      <c r="Z248" s="238"/>
      <c r="AA248" s="238"/>
      <c r="AB248" s="238"/>
      <c r="AC248" s="238"/>
      <c r="AD248" s="238"/>
      <c r="AE248" s="238"/>
      <c r="AF248" s="238"/>
      <c r="AG248" s="238"/>
      <c r="AH248" s="238"/>
      <c r="AI248" s="238"/>
      <c r="AJ248" s="238"/>
      <c r="AK248" s="238"/>
      <c r="AL248" s="238"/>
      <c r="AM248" s="238"/>
      <c r="AN248" s="238"/>
      <c r="AO248" s="238"/>
      <c r="AP248" s="238"/>
      <c r="AQ248" s="238"/>
      <c r="AR248" s="238"/>
      <c r="AS248" s="238"/>
      <c r="AT248" s="238"/>
      <c r="AU248" s="238"/>
      <c r="AV248" s="238"/>
      <c r="AW248" s="238"/>
      <c r="AX248" s="238"/>
      <c r="AY248" s="238"/>
      <c r="AZ248" s="238"/>
      <c r="BA248" s="238"/>
      <c r="BB248" s="238"/>
      <c r="BC248" s="238"/>
      <c r="BD248" s="238"/>
      <c r="BE248" s="238"/>
      <c r="BF248" s="238"/>
      <c r="BG248" s="238"/>
      <c r="BH248" s="238"/>
      <c r="BI248" s="262"/>
      <c r="BJ248" s="262"/>
      <c r="BK248" s="262"/>
      <c r="BL248" s="262"/>
      <c r="BM248" s="262"/>
      <c r="BN248" s="262"/>
      <c r="BO248" s="262"/>
      <c r="BP248" s="262"/>
      <c r="BQ248" s="262"/>
      <c r="BR248" s="262"/>
      <c r="BS248" s="262"/>
      <c r="BT248" s="262"/>
      <c r="BU248" s="262"/>
      <c r="BV248" s="262"/>
      <c r="BW248" s="262"/>
      <c r="BX248" s="262"/>
      <c r="BY248" s="262"/>
      <c r="BZ248" s="262"/>
      <c r="CA248" s="262"/>
      <c r="CB248" s="262"/>
      <c r="CC248" s="262"/>
      <c r="CD248" s="262"/>
      <c r="CE248" s="262"/>
      <c r="CF248" s="262"/>
      <c r="CG248" s="262"/>
      <c r="CH248" s="262"/>
      <c r="CI248" s="262"/>
      <c r="CJ248" s="262"/>
      <c r="CK248" s="262"/>
      <c r="CL248" s="262"/>
      <c r="CM248" s="262"/>
      <c r="CN248" s="262"/>
      <c r="CO248" s="262"/>
      <c r="CP248" s="262"/>
      <c r="CQ248" s="262"/>
      <c r="CR248" s="262"/>
      <c r="CS248" s="262"/>
      <c r="CT248" s="262"/>
      <c r="CU248" s="262"/>
      <c r="CV248" s="262"/>
      <c r="CW248" s="262"/>
      <c r="CX248" s="262"/>
      <c r="CY248" s="262"/>
      <c r="CZ248" s="262"/>
      <c r="DA248" s="262"/>
      <c r="DB248" s="262"/>
      <c r="DC248" s="262"/>
      <c r="DD248" s="262"/>
      <c r="DE248" s="262"/>
      <c r="DF248" s="262"/>
      <c r="DG248" s="262"/>
      <c r="DH248" s="262"/>
      <c r="DI248" s="262"/>
      <c r="DJ248" s="262"/>
      <c r="DK248" s="262"/>
      <c r="DL248" s="262"/>
      <c r="DM248" s="262"/>
      <c r="DN248" s="262"/>
      <c r="DO248" s="262"/>
      <c r="DP248" s="262"/>
      <c r="DQ248" s="262"/>
      <c r="DR248" s="262"/>
      <c r="DS248" s="262"/>
      <c r="DT248" s="262"/>
      <c r="DU248" s="262"/>
      <c r="DV248" s="262"/>
      <c r="DW248" s="262"/>
      <c r="DX248" s="262"/>
      <c r="DY248" s="262"/>
      <c r="DZ248" s="262"/>
      <c r="EA248" s="262"/>
      <c r="EB248" s="262"/>
    </row>
    <row r="249" spans="1:132" s="263" customFormat="1" ht="51" customHeight="1">
      <c r="A249" s="238"/>
      <c r="B249" s="238"/>
      <c r="C249" s="238"/>
      <c r="D249" s="238"/>
      <c r="E249" s="238"/>
      <c r="F249" s="238"/>
      <c r="G249" s="238"/>
      <c r="H249" s="238"/>
      <c r="I249" s="238"/>
      <c r="J249" s="238"/>
      <c r="K249" s="238"/>
      <c r="L249" s="238"/>
      <c r="M249" s="238"/>
      <c r="N249" s="238"/>
      <c r="O249" s="238"/>
      <c r="P249" s="238"/>
      <c r="Q249" s="238"/>
      <c r="R249" s="262"/>
      <c r="S249" s="262"/>
      <c r="T249" s="262"/>
      <c r="U249" s="262"/>
      <c r="V249" s="262"/>
      <c r="W249" s="262"/>
      <c r="X249" s="262"/>
      <c r="Y249" s="262"/>
      <c r="Z249" s="238"/>
      <c r="AA249" s="238"/>
      <c r="AB249" s="238"/>
      <c r="AC249" s="238"/>
      <c r="AD249" s="238"/>
      <c r="AE249" s="238"/>
      <c r="AF249" s="238"/>
      <c r="AG249" s="238"/>
      <c r="AH249" s="238"/>
      <c r="AI249" s="238"/>
      <c r="AJ249" s="238"/>
      <c r="AK249" s="238"/>
      <c r="AL249" s="238"/>
      <c r="AM249" s="238"/>
      <c r="AN249" s="238"/>
      <c r="AO249" s="238"/>
      <c r="AP249" s="238"/>
      <c r="AQ249" s="238"/>
      <c r="AR249" s="238"/>
      <c r="AS249" s="238"/>
      <c r="AT249" s="238"/>
      <c r="AU249" s="238"/>
      <c r="AV249" s="238"/>
      <c r="AW249" s="238"/>
      <c r="AX249" s="238"/>
      <c r="AY249" s="238"/>
      <c r="AZ249" s="238"/>
      <c r="BA249" s="238"/>
      <c r="BB249" s="238"/>
      <c r="BC249" s="238"/>
      <c r="BD249" s="238"/>
      <c r="BE249" s="238"/>
      <c r="BF249" s="238"/>
      <c r="BG249" s="238"/>
      <c r="BH249" s="238"/>
      <c r="BI249" s="262"/>
      <c r="BJ249" s="262"/>
      <c r="BK249" s="262"/>
      <c r="BL249" s="262"/>
      <c r="BM249" s="262"/>
      <c r="BN249" s="262"/>
      <c r="BO249" s="262"/>
      <c r="BP249" s="262"/>
      <c r="BQ249" s="262"/>
      <c r="BR249" s="262"/>
      <c r="BS249" s="262"/>
      <c r="BT249" s="262"/>
      <c r="BU249" s="262"/>
      <c r="BV249" s="262"/>
      <c r="BW249" s="262"/>
      <c r="BX249" s="262"/>
      <c r="BY249" s="262"/>
      <c r="BZ249" s="262"/>
      <c r="CA249" s="262"/>
      <c r="CB249" s="262"/>
      <c r="CC249" s="262"/>
      <c r="CD249" s="262"/>
      <c r="CE249" s="262"/>
      <c r="CF249" s="262"/>
      <c r="CG249" s="262"/>
      <c r="CH249" s="262"/>
      <c r="CI249" s="262"/>
      <c r="CJ249" s="262"/>
      <c r="CK249" s="262"/>
      <c r="CL249" s="262"/>
      <c r="CM249" s="262"/>
      <c r="CN249" s="262"/>
      <c r="CO249" s="262"/>
      <c r="CP249" s="262"/>
      <c r="CQ249" s="262"/>
      <c r="CR249" s="262"/>
      <c r="CS249" s="262"/>
      <c r="CT249" s="262"/>
      <c r="CU249" s="262"/>
      <c r="CV249" s="262"/>
      <c r="CW249" s="262"/>
      <c r="CX249" s="262"/>
      <c r="CY249" s="262"/>
      <c r="CZ249" s="262"/>
      <c r="DA249" s="262"/>
      <c r="DB249" s="262"/>
      <c r="DC249" s="262"/>
      <c r="DD249" s="262"/>
      <c r="DE249" s="262"/>
      <c r="DF249" s="262"/>
      <c r="DG249" s="262"/>
      <c r="DH249" s="262"/>
      <c r="DI249" s="262"/>
      <c r="DJ249" s="262"/>
      <c r="DK249" s="262"/>
      <c r="DL249" s="262"/>
      <c r="DM249" s="262"/>
      <c r="DN249" s="262"/>
      <c r="DO249" s="262"/>
      <c r="DP249" s="262"/>
      <c r="DQ249" s="262"/>
      <c r="DR249" s="262"/>
      <c r="DS249" s="262"/>
      <c r="DT249" s="262"/>
      <c r="DU249" s="262"/>
      <c r="DV249" s="262"/>
      <c r="DW249" s="262"/>
      <c r="DX249" s="262"/>
      <c r="DY249" s="262"/>
      <c r="DZ249" s="262"/>
      <c r="EA249" s="262"/>
      <c r="EB249" s="262"/>
    </row>
    <row r="250" spans="1:132" s="263" customFormat="1" ht="51" customHeight="1">
      <c r="A250" s="238"/>
      <c r="B250" s="238"/>
      <c r="C250" s="238"/>
      <c r="D250" s="238"/>
      <c r="E250" s="238"/>
      <c r="F250" s="238"/>
      <c r="G250" s="238"/>
      <c r="H250" s="238"/>
      <c r="I250" s="238"/>
      <c r="J250" s="238"/>
      <c r="K250" s="238"/>
      <c r="L250" s="238"/>
      <c r="M250" s="238"/>
      <c r="N250" s="238"/>
      <c r="O250" s="238"/>
      <c r="P250" s="238"/>
      <c r="Q250" s="238"/>
      <c r="R250" s="262"/>
      <c r="S250" s="262"/>
      <c r="T250" s="262"/>
      <c r="U250" s="262"/>
      <c r="V250" s="262"/>
      <c r="W250" s="262"/>
      <c r="X250" s="262"/>
      <c r="Y250" s="262"/>
      <c r="Z250" s="238"/>
      <c r="AA250" s="238"/>
      <c r="AB250" s="238"/>
      <c r="AC250" s="238"/>
      <c r="AD250" s="238"/>
      <c r="AE250" s="238"/>
      <c r="AF250" s="238"/>
      <c r="AG250" s="238"/>
      <c r="AH250" s="238"/>
      <c r="AI250" s="238"/>
      <c r="AJ250" s="238"/>
      <c r="AK250" s="238"/>
      <c r="AL250" s="238"/>
      <c r="AM250" s="238"/>
      <c r="AN250" s="238"/>
      <c r="AO250" s="238"/>
      <c r="AP250" s="238"/>
      <c r="AQ250" s="238"/>
      <c r="AR250" s="238"/>
      <c r="AS250" s="238"/>
      <c r="AT250" s="238"/>
      <c r="AU250" s="238"/>
      <c r="AV250" s="238"/>
      <c r="AW250" s="238"/>
      <c r="AX250" s="238"/>
      <c r="AY250" s="238"/>
      <c r="AZ250" s="238"/>
      <c r="BA250" s="238"/>
      <c r="BB250" s="238"/>
      <c r="BC250" s="238"/>
      <c r="BD250" s="238"/>
      <c r="BE250" s="238"/>
      <c r="BF250" s="238"/>
      <c r="BG250" s="238"/>
      <c r="BH250" s="238"/>
      <c r="BI250" s="262"/>
      <c r="BJ250" s="262"/>
      <c r="BK250" s="262"/>
      <c r="BL250" s="262"/>
      <c r="BM250" s="262"/>
      <c r="BN250" s="262"/>
      <c r="BO250" s="262"/>
      <c r="BP250" s="262"/>
      <c r="BQ250" s="262"/>
      <c r="BR250" s="262"/>
      <c r="BS250" s="262"/>
      <c r="BT250" s="262"/>
      <c r="BU250" s="262"/>
      <c r="BV250" s="262"/>
      <c r="BW250" s="262"/>
      <c r="BX250" s="262"/>
      <c r="BY250" s="262"/>
      <c r="BZ250" s="262"/>
      <c r="CA250" s="262"/>
      <c r="CB250" s="262"/>
      <c r="CC250" s="262"/>
      <c r="CD250" s="262"/>
      <c r="CE250" s="262"/>
      <c r="CF250" s="262"/>
      <c r="CG250" s="262"/>
      <c r="CH250" s="262"/>
      <c r="CI250" s="262"/>
      <c r="CJ250" s="262"/>
      <c r="CK250" s="262"/>
      <c r="CL250" s="262"/>
      <c r="CM250" s="262"/>
      <c r="CN250" s="262"/>
      <c r="CO250" s="262"/>
      <c r="CP250" s="262"/>
      <c r="CQ250" s="262"/>
      <c r="CR250" s="262"/>
      <c r="CS250" s="262"/>
      <c r="CT250" s="262"/>
      <c r="CU250" s="262"/>
      <c r="CV250" s="262"/>
      <c r="CW250" s="262"/>
      <c r="CX250" s="262"/>
      <c r="CY250" s="262"/>
      <c r="CZ250" s="262"/>
      <c r="DA250" s="262"/>
      <c r="DB250" s="262"/>
      <c r="DC250" s="262"/>
      <c r="DD250" s="262"/>
      <c r="DE250" s="262"/>
      <c r="DF250" s="262"/>
      <c r="DG250" s="262"/>
      <c r="DH250" s="262"/>
      <c r="DI250" s="262"/>
      <c r="DJ250" s="262"/>
      <c r="DK250" s="262"/>
      <c r="DL250" s="262"/>
      <c r="DM250" s="262"/>
      <c r="DN250" s="262"/>
      <c r="DO250" s="262"/>
      <c r="DP250" s="262"/>
      <c r="DQ250" s="262"/>
      <c r="DR250" s="262"/>
      <c r="DS250" s="262"/>
      <c r="DT250" s="262"/>
      <c r="DU250" s="262"/>
      <c r="DV250" s="262"/>
      <c r="DW250" s="262"/>
      <c r="DX250" s="262"/>
      <c r="DY250" s="262"/>
      <c r="DZ250" s="262"/>
      <c r="EA250" s="262"/>
      <c r="EB250" s="262"/>
    </row>
    <row r="251" spans="1:132" s="263" customFormat="1" ht="51" customHeight="1">
      <c r="A251" s="238"/>
      <c r="B251" s="238"/>
      <c r="C251" s="238"/>
      <c r="D251" s="238"/>
      <c r="E251" s="238"/>
      <c r="F251" s="238"/>
      <c r="G251" s="238"/>
      <c r="H251" s="238"/>
      <c r="I251" s="238"/>
      <c r="J251" s="238"/>
      <c r="K251" s="238"/>
      <c r="L251" s="238"/>
      <c r="M251" s="238"/>
      <c r="N251" s="238"/>
      <c r="O251" s="238"/>
      <c r="P251" s="238"/>
      <c r="Q251" s="238"/>
      <c r="R251" s="262"/>
      <c r="S251" s="262"/>
      <c r="T251" s="262"/>
      <c r="U251" s="262"/>
      <c r="V251" s="262"/>
      <c r="W251" s="262"/>
      <c r="X251" s="262"/>
      <c r="Y251" s="262"/>
      <c r="Z251" s="238"/>
      <c r="AA251" s="238"/>
      <c r="AB251" s="238"/>
      <c r="AC251" s="238"/>
      <c r="AD251" s="238"/>
      <c r="AE251" s="238"/>
      <c r="AF251" s="238"/>
      <c r="AG251" s="238"/>
      <c r="AH251" s="238"/>
      <c r="AI251" s="238"/>
      <c r="AJ251" s="238"/>
      <c r="AK251" s="238"/>
      <c r="AL251" s="238"/>
      <c r="AM251" s="238"/>
      <c r="AN251" s="238"/>
      <c r="AO251" s="238"/>
      <c r="AP251" s="238"/>
      <c r="AQ251" s="238"/>
      <c r="AR251" s="238"/>
      <c r="AS251" s="238"/>
      <c r="AT251" s="238"/>
      <c r="AU251" s="238"/>
      <c r="AV251" s="238"/>
      <c r="AW251" s="238"/>
      <c r="AX251" s="238"/>
      <c r="AY251" s="238"/>
      <c r="AZ251" s="238"/>
      <c r="BA251" s="238"/>
      <c r="BB251" s="238"/>
      <c r="BC251" s="238"/>
      <c r="BD251" s="238"/>
      <c r="BE251" s="238"/>
      <c r="BF251" s="238"/>
      <c r="BG251" s="238"/>
      <c r="BH251" s="238"/>
      <c r="BI251" s="262"/>
      <c r="BJ251" s="262"/>
      <c r="BK251" s="262"/>
      <c r="BL251" s="262"/>
      <c r="BM251" s="262"/>
      <c r="BN251" s="262"/>
      <c r="BO251" s="262"/>
      <c r="BP251" s="262"/>
      <c r="BQ251" s="262"/>
      <c r="BR251" s="262"/>
      <c r="BS251" s="262"/>
      <c r="BT251" s="262"/>
      <c r="BU251" s="262"/>
      <c r="BV251" s="262"/>
      <c r="BW251" s="262"/>
      <c r="BX251" s="262"/>
      <c r="BY251" s="262"/>
      <c r="BZ251" s="262"/>
      <c r="CA251" s="262"/>
      <c r="CB251" s="262"/>
      <c r="CC251" s="262"/>
      <c r="CD251" s="262"/>
      <c r="CE251" s="262"/>
      <c r="CF251" s="262"/>
      <c r="CG251" s="262"/>
      <c r="CH251" s="262"/>
      <c r="CI251" s="262"/>
      <c r="CJ251" s="262"/>
      <c r="CK251" s="262"/>
      <c r="CL251" s="262"/>
      <c r="CM251" s="262"/>
      <c r="CN251" s="262"/>
      <c r="CO251" s="262"/>
      <c r="CP251" s="262"/>
      <c r="CQ251" s="262"/>
      <c r="CR251" s="262"/>
      <c r="CS251" s="262"/>
      <c r="CT251" s="262"/>
      <c r="CU251" s="262"/>
      <c r="CV251" s="262"/>
      <c r="CW251" s="262"/>
      <c r="CX251" s="262"/>
      <c r="CY251" s="262"/>
      <c r="CZ251" s="262"/>
      <c r="DA251" s="262"/>
      <c r="DB251" s="262"/>
      <c r="DC251" s="262"/>
      <c r="DD251" s="262"/>
      <c r="DE251" s="262"/>
      <c r="DF251" s="262"/>
      <c r="DG251" s="262"/>
      <c r="DH251" s="262"/>
      <c r="DI251" s="262"/>
      <c r="DJ251" s="262"/>
      <c r="DK251" s="262"/>
      <c r="DL251" s="262"/>
      <c r="DM251" s="262"/>
      <c r="DN251" s="262"/>
      <c r="DO251" s="262"/>
      <c r="DP251" s="262"/>
      <c r="DQ251" s="262"/>
      <c r="DR251" s="262"/>
      <c r="DS251" s="262"/>
      <c r="DT251" s="262"/>
      <c r="DU251" s="262"/>
      <c r="DV251" s="262"/>
      <c r="DW251" s="262"/>
      <c r="DX251" s="262"/>
      <c r="DY251" s="262"/>
      <c r="DZ251" s="262"/>
      <c r="EA251" s="262"/>
      <c r="EB251" s="262"/>
    </row>
    <row r="252" spans="1:132" s="263" customFormat="1" ht="51" customHeight="1">
      <c r="A252" s="238"/>
      <c r="B252" s="238"/>
      <c r="C252" s="238"/>
      <c r="D252" s="238"/>
      <c r="E252" s="238"/>
      <c r="F252" s="238"/>
      <c r="G252" s="238"/>
      <c r="H252" s="238"/>
      <c r="I252" s="238"/>
      <c r="J252" s="238"/>
      <c r="K252" s="238"/>
      <c r="L252" s="238"/>
      <c r="M252" s="238"/>
      <c r="N252" s="238"/>
      <c r="O252" s="238"/>
      <c r="P252" s="238"/>
      <c r="Q252" s="238"/>
      <c r="R252" s="262"/>
      <c r="S252" s="262"/>
      <c r="T252" s="262"/>
      <c r="U252" s="262"/>
      <c r="V252" s="262"/>
      <c r="W252" s="262"/>
      <c r="X252" s="262"/>
      <c r="Y252" s="262"/>
      <c r="Z252" s="238"/>
      <c r="AA252" s="238"/>
      <c r="AB252" s="238"/>
      <c r="AC252" s="238"/>
      <c r="AD252" s="238"/>
      <c r="AE252" s="238"/>
      <c r="AF252" s="238"/>
      <c r="AG252" s="238"/>
      <c r="AH252" s="238"/>
      <c r="AI252" s="238"/>
      <c r="AJ252" s="238"/>
      <c r="AK252" s="238"/>
      <c r="AL252" s="238"/>
      <c r="AM252" s="238"/>
      <c r="AN252" s="238"/>
      <c r="AO252" s="238"/>
      <c r="AP252" s="238"/>
      <c r="AQ252" s="238"/>
      <c r="AR252" s="238"/>
      <c r="AS252" s="238"/>
      <c r="AT252" s="238"/>
      <c r="AU252" s="238"/>
      <c r="AV252" s="238"/>
      <c r="AW252" s="238"/>
      <c r="AX252" s="238"/>
      <c r="AY252" s="238"/>
      <c r="AZ252" s="238"/>
      <c r="BA252" s="238"/>
      <c r="BB252" s="238"/>
      <c r="BC252" s="238"/>
      <c r="BD252" s="238"/>
      <c r="BE252" s="238"/>
      <c r="BF252" s="238"/>
      <c r="BG252" s="238"/>
      <c r="BH252" s="238"/>
      <c r="BI252" s="262"/>
      <c r="BJ252" s="262"/>
      <c r="BK252" s="262"/>
      <c r="BL252" s="262"/>
      <c r="BM252" s="262"/>
      <c r="BN252" s="262"/>
      <c r="BO252" s="262"/>
      <c r="BP252" s="262"/>
      <c r="BQ252" s="262"/>
      <c r="BR252" s="262"/>
      <c r="BS252" s="262"/>
      <c r="BT252" s="262"/>
      <c r="BU252" s="262"/>
      <c r="BV252" s="262"/>
      <c r="BW252" s="262"/>
      <c r="BX252" s="262"/>
      <c r="BY252" s="262"/>
      <c r="BZ252" s="262"/>
      <c r="CA252" s="262"/>
      <c r="CB252" s="262"/>
      <c r="CC252" s="262"/>
      <c r="CD252" s="262"/>
      <c r="CE252" s="262"/>
      <c r="CF252" s="262"/>
      <c r="CG252" s="262"/>
      <c r="CH252" s="262"/>
      <c r="CI252" s="262"/>
      <c r="CJ252" s="262"/>
      <c r="CK252" s="262"/>
      <c r="CL252" s="262"/>
      <c r="CM252" s="262"/>
      <c r="CN252" s="262"/>
      <c r="CO252" s="262"/>
      <c r="CP252" s="262"/>
      <c r="CQ252" s="262"/>
      <c r="CR252" s="262"/>
      <c r="CS252" s="262"/>
      <c r="CT252" s="262"/>
      <c r="CU252" s="262"/>
      <c r="CV252" s="262"/>
      <c r="CW252" s="262"/>
      <c r="CX252" s="262"/>
      <c r="CY252" s="262"/>
      <c r="CZ252" s="262"/>
      <c r="DA252" s="262"/>
      <c r="DB252" s="262"/>
      <c r="DC252" s="262"/>
      <c r="DD252" s="262"/>
      <c r="DE252" s="262"/>
      <c r="DF252" s="262"/>
      <c r="DG252" s="262"/>
      <c r="DH252" s="262"/>
      <c r="DI252" s="262"/>
      <c r="DJ252" s="262"/>
      <c r="DK252" s="262"/>
      <c r="DL252" s="262"/>
      <c r="DM252" s="262"/>
      <c r="DN252" s="262"/>
      <c r="DO252" s="262"/>
      <c r="DP252" s="262"/>
      <c r="DQ252" s="262"/>
      <c r="DR252" s="262"/>
      <c r="DS252" s="262"/>
      <c r="DT252" s="262"/>
      <c r="DU252" s="262"/>
      <c r="DV252" s="262"/>
      <c r="DW252" s="262"/>
      <c r="DX252" s="262"/>
      <c r="DY252" s="262"/>
      <c r="DZ252" s="262"/>
      <c r="EA252" s="262"/>
      <c r="EB252" s="262"/>
    </row>
    <row r="253" spans="1:132" s="263" customFormat="1" ht="51" customHeight="1">
      <c r="A253" s="238"/>
      <c r="B253" s="238"/>
      <c r="C253" s="238"/>
      <c r="D253" s="238"/>
      <c r="E253" s="238"/>
      <c r="F253" s="238"/>
      <c r="G253" s="238"/>
      <c r="H253" s="238"/>
      <c r="I253" s="238"/>
      <c r="J253" s="238"/>
      <c r="K253" s="238"/>
      <c r="L253" s="238"/>
      <c r="M253" s="238"/>
      <c r="N253" s="238"/>
      <c r="O253" s="238"/>
      <c r="P253" s="238"/>
      <c r="Q253" s="238"/>
      <c r="R253" s="262"/>
      <c r="S253" s="262"/>
      <c r="T253" s="262"/>
      <c r="U253" s="262"/>
      <c r="V253" s="262"/>
      <c r="W253" s="262"/>
      <c r="X253" s="262"/>
      <c r="Y253" s="262"/>
      <c r="Z253" s="238"/>
      <c r="AA253" s="238"/>
      <c r="AB253" s="238"/>
      <c r="AC253" s="238"/>
      <c r="AD253" s="238"/>
      <c r="AE253" s="238"/>
      <c r="AF253" s="238"/>
      <c r="AG253" s="238"/>
      <c r="AH253" s="238"/>
      <c r="AI253" s="238"/>
      <c r="AJ253" s="238"/>
      <c r="AK253" s="238"/>
      <c r="AL253" s="238"/>
      <c r="AM253" s="238"/>
      <c r="AN253" s="238"/>
      <c r="AO253" s="238"/>
      <c r="AP253" s="238"/>
      <c r="AQ253" s="238"/>
      <c r="AR253" s="238"/>
      <c r="AS253" s="238"/>
      <c r="AT253" s="238"/>
      <c r="AU253" s="238"/>
      <c r="AV253" s="238"/>
      <c r="AW253" s="238"/>
      <c r="AX253" s="238"/>
      <c r="AY253" s="238"/>
      <c r="AZ253" s="238"/>
      <c r="BA253" s="238"/>
      <c r="BB253" s="238"/>
      <c r="BC253" s="238"/>
      <c r="BD253" s="238"/>
      <c r="BE253" s="238"/>
      <c r="BF253" s="238"/>
      <c r="BG253" s="238"/>
      <c r="BH253" s="238"/>
      <c r="BI253" s="262"/>
      <c r="BJ253" s="262"/>
      <c r="BK253" s="262"/>
      <c r="BL253" s="262"/>
      <c r="BM253" s="262"/>
      <c r="BN253" s="262"/>
      <c r="BO253" s="262"/>
      <c r="BP253" s="262"/>
      <c r="BQ253" s="262"/>
      <c r="BR253" s="262"/>
      <c r="BS253" s="262"/>
      <c r="BT253" s="262"/>
      <c r="BU253" s="262"/>
      <c r="BV253" s="262"/>
      <c r="BW253" s="262"/>
      <c r="BX253" s="262"/>
      <c r="BY253" s="262"/>
      <c r="BZ253" s="262"/>
      <c r="CA253" s="262"/>
      <c r="CB253" s="262"/>
      <c r="CC253" s="262"/>
      <c r="CD253" s="262"/>
      <c r="CE253" s="262"/>
      <c r="CF253" s="262"/>
      <c r="CG253" s="262"/>
      <c r="CH253" s="262"/>
      <c r="CI253" s="262"/>
      <c r="CJ253" s="262"/>
      <c r="CK253" s="262"/>
      <c r="CL253" s="262"/>
      <c r="CM253" s="262"/>
      <c r="CN253" s="262"/>
      <c r="CO253" s="262"/>
      <c r="CP253" s="262"/>
      <c r="CQ253" s="262"/>
      <c r="CR253" s="262"/>
      <c r="CS253" s="262"/>
      <c r="CT253" s="262"/>
      <c r="CU253" s="262"/>
      <c r="CV253" s="262"/>
      <c r="CW253" s="262"/>
      <c r="CX253" s="262"/>
      <c r="CY253" s="262"/>
      <c r="CZ253" s="262"/>
      <c r="DA253" s="262"/>
      <c r="DB253" s="262"/>
      <c r="DC253" s="262"/>
      <c r="DD253" s="262"/>
      <c r="DE253" s="262"/>
      <c r="DF253" s="262"/>
      <c r="DG253" s="262"/>
      <c r="DH253" s="262"/>
      <c r="DI253" s="262"/>
      <c r="DJ253" s="262"/>
      <c r="DK253" s="262"/>
      <c r="DL253" s="262"/>
      <c r="DM253" s="262"/>
      <c r="DN253" s="262"/>
      <c r="DO253" s="262"/>
      <c r="DP253" s="262"/>
      <c r="DQ253" s="262"/>
      <c r="DR253" s="262"/>
      <c r="DS253" s="262"/>
      <c r="DT253" s="262"/>
      <c r="DU253" s="262"/>
      <c r="DV253" s="262"/>
      <c r="DW253" s="262"/>
      <c r="DX253" s="262"/>
      <c r="DY253" s="262"/>
      <c r="DZ253" s="262"/>
      <c r="EA253" s="262"/>
      <c r="EB253" s="262"/>
    </row>
    <row r="254" spans="1:132" s="263" customFormat="1" ht="51" customHeight="1">
      <c r="A254" s="238"/>
      <c r="B254" s="238"/>
      <c r="C254" s="238"/>
      <c r="D254" s="238"/>
      <c r="E254" s="238"/>
      <c r="F254" s="238"/>
      <c r="G254" s="238"/>
      <c r="H254" s="238"/>
      <c r="I254" s="238"/>
      <c r="J254" s="238"/>
      <c r="K254" s="238"/>
      <c r="L254" s="238"/>
      <c r="M254" s="238"/>
      <c r="N254" s="238"/>
      <c r="O254" s="238"/>
      <c r="P254" s="238"/>
      <c r="Q254" s="238"/>
      <c r="R254" s="262"/>
      <c r="S254" s="262"/>
      <c r="T254" s="262"/>
      <c r="U254" s="262"/>
      <c r="V254" s="262"/>
      <c r="W254" s="262"/>
      <c r="X254" s="262"/>
      <c r="Y254" s="262"/>
      <c r="Z254" s="238"/>
      <c r="AA254" s="238"/>
      <c r="AB254" s="238"/>
      <c r="AC254" s="238"/>
      <c r="AD254" s="238"/>
      <c r="AE254" s="238"/>
      <c r="AF254" s="238"/>
      <c r="AG254" s="238"/>
      <c r="AH254" s="238"/>
      <c r="AI254" s="238"/>
      <c r="AJ254" s="238"/>
      <c r="AK254" s="238"/>
      <c r="AL254" s="238"/>
      <c r="AM254" s="238"/>
      <c r="AN254" s="238"/>
      <c r="AO254" s="238"/>
      <c r="AP254" s="238"/>
      <c r="AQ254" s="238"/>
      <c r="AR254" s="238"/>
      <c r="AS254" s="238"/>
      <c r="AT254" s="238"/>
      <c r="AU254" s="238"/>
      <c r="AV254" s="238"/>
      <c r="AW254" s="238"/>
      <c r="AX254" s="238"/>
      <c r="AY254" s="238"/>
      <c r="AZ254" s="238"/>
      <c r="BA254" s="238"/>
      <c r="BB254" s="238"/>
      <c r="BC254" s="238"/>
      <c r="BD254" s="238"/>
      <c r="BE254" s="238"/>
      <c r="BF254" s="238"/>
      <c r="BG254" s="238"/>
      <c r="BH254" s="238"/>
      <c r="BI254" s="262"/>
      <c r="BJ254" s="262"/>
      <c r="BK254" s="262"/>
      <c r="BL254" s="262"/>
      <c r="BM254" s="262"/>
      <c r="BN254" s="262"/>
      <c r="BO254" s="262"/>
      <c r="BP254" s="262"/>
      <c r="BQ254" s="262"/>
      <c r="BR254" s="262"/>
      <c r="BS254" s="262"/>
      <c r="BT254" s="262"/>
      <c r="BU254" s="262"/>
      <c r="BV254" s="262"/>
      <c r="BW254" s="262"/>
      <c r="BX254" s="262"/>
      <c r="BY254" s="262"/>
      <c r="BZ254" s="262"/>
      <c r="CA254" s="262"/>
      <c r="CB254" s="262"/>
      <c r="CC254" s="262"/>
      <c r="CD254" s="262"/>
      <c r="CE254" s="262"/>
      <c r="CF254" s="262"/>
      <c r="CG254" s="262"/>
      <c r="CH254" s="262"/>
      <c r="CI254" s="262"/>
      <c r="CJ254" s="262"/>
      <c r="CK254" s="262"/>
      <c r="CL254" s="262"/>
      <c r="CM254" s="262"/>
      <c r="CN254" s="262"/>
      <c r="CO254" s="262"/>
      <c r="CP254" s="262"/>
      <c r="CQ254" s="262"/>
      <c r="CR254" s="262"/>
      <c r="CS254" s="262"/>
      <c r="CT254" s="262"/>
      <c r="CU254" s="262"/>
      <c r="CV254" s="262"/>
      <c r="CW254" s="262"/>
      <c r="CX254" s="262"/>
      <c r="CY254" s="262"/>
      <c r="CZ254" s="262"/>
      <c r="DA254" s="262"/>
      <c r="DB254" s="262"/>
      <c r="DC254" s="262"/>
      <c r="DD254" s="262"/>
      <c r="DE254" s="262"/>
      <c r="DF254" s="262"/>
      <c r="DG254" s="262"/>
      <c r="DH254" s="262"/>
      <c r="DI254" s="262"/>
      <c r="DJ254" s="262"/>
      <c r="DK254" s="262"/>
      <c r="DL254" s="262"/>
      <c r="DM254" s="262"/>
      <c r="DN254" s="262"/>
      <c r="DO254" s="262"/>
      <c r="DP254" s="262"/>
      <c r="DQ254" s="262"/>
      <c r="DR254" s="262"/>
      <c r="DS254" s="262"/>
      <c r="DT254" s="262"/>
      <c r="DU254" s="262"/>
      <c r="DV254" s="262"/>
      <c r="DW254" s="262"/>
      <c r="DX254" s="262"/>
      <c r="DY254" s="262"/>
      <c r="DZ254" s="262"/>
      <c r="EA254" s="262"/>
      <c r="EB254" s="262"/>
    </row>
    <row r="255" spans="1:132" s="263" customFormat="1" ht="51" customHeight="1">
      <c r="A255" s="238"/>
      <c r="B255" s="238"/>
      <c r="C255" s="238"/>
      <c r="D255" s="238"/>
      <c r="E255" s="238"/>
      <c r="F255" s="238"/>
      <c r="G255" s="238"/>
      <c r="H255" s="238"/>
      <c r="I255" s="238"/>
      <c r="J255" s="238"/>
      <c r="K255" s="238"/>
      <c r="L255" s="238"/>
      <c r="M255" s="238"/>
      <c r="N255" s="238"/>
      <c r="O255" s="238"/>
      <c r="P255" s="238"/>
      <c r="Q255" s="238"/>
      <c r="R255" s="262"/>
      <c r="S255" s="262"/>
      <c r="T255" s="262"/>
      <c r="U255" s="262"/>
      <c r="V255" s="262"/>
      <c r="W255" s="262"/>
      <c r="X255" s="262"/>
      <c r="Y255" s="262"/>
      <c r="Z255" s="238"/>
      <c r="AA255" s="238"/>
      <c r="AB255" s="238"/>
      <c r="AC255" s="238"/>
      <c r="AD255" s="238"/>
      <c r="AE255" s="238"/>
      <c r="AF255" s="238"/>
      <c r="AG255" s="238"/>
      <c r="AH255" s="238"/>
      <c r="AI255" s="238"/>
      <c r="AJ255" s="238"/>
      <c r="AK255" s="238"/>
      <c r="AL255" s="238"/>
      <c r="AM255" s="238"/>
      <c r="AN255" s="238"/>
      <c r="AO255" s="238"/>
      <c r="AP255" s="238"/>
      <c r="AQ255" s="238"/>
      <c r="AR255" s="238"/>
      <c r="AS255" s="238"/>
      <c r="AT255" s="238"/>
      <c r="AU255" s="238"/>
      <c r="AV255" s="238"/>
      <c r="AW255" s="238"/>
      <c r="AX255" s="238"/>
      <c r="AY255" s="238"/>
      <c r="AZ255" s="238"/>
      <c r="BA255" s="238"/>
      <c r="BB255" s="238"/>
      <c r="BC255" s="238"/>
      <c r="BD255" s="238"/>
      <c r="BE255" s="238"/>
      <c r="BF255" s="238"/>
      <c r="BG255" s="238"/>
      <c r="BH255" s="238"/>
      <c r="BI255" s="262"/>
      <c r="BJ255" s="262"/>
      <c r="BK255" s="262"/>
      <c r="BL255" s="262"/>
      <c r="BM255" s="262"/>
      <c r="BN255" s="262"/>
      <c r="BO255" s="262"/>
      <c r="BP255" s="262"/>
      <c r="BQ255" s="262"/>
      <c r="BR255" s="262"/>
      <c r="BS255" s="262"/>
      <c r="BT255" s="262"/>
      <c r="BU255" s="262"/>
      <c r="BV255" s="262"/>
      <c r="BW255" s="262"/>
      <c r="BX255" s="262"/>
      <c r="BY255" s="262"/>
      <c r="BZ255" s="262"/>
      <c r="CA255" s="262"/>
      <c r="CB255" s="262"/>
      <c r="CC255" s="262"/>
      <c r="CD255" s="262"/>
      <c r="CE255" s="262"/>
      <c r="CF255" s="262"/>
      <c r="CG255" s="262"/>
      <c r="CH255" s="262"/>
      <c r="CI255" s="262"/>
      <c r="CJ255" s="262"/>
      <c r="CK255" s="262"/>
      <c r="CL255" s="262"/>
      <c r="CM255" s="262"/>
      <c r="CN255" s="262"/>
      <c r="CO255" s="262"/>
      <c r="CP255" s="262"/>
      <c r="CQ255" s="262"/>
      <c r="CR255" s="262"/>
      <c r="CS255" s="262"/>
      <c r="CT255" s="262"/>
      <c r="CU255" s="262"/>
      <c r="CV255" s="262"/>
      <c r="CW255" s="262"/>
      <c r="CX255" s="262"/>
      <c r="CY255" s="262"/>
      <c r="CZ255" s="262"/>
      <c r="DA255" s="262"/>
      <c r="DB255" s="262"/>
      <c r="DC255" s="262"/>
      <c r="DD255" s="262"/>
      <c r="DE255" s="262"/>
      <c r="DF255" s="262"/>
      <c r="DG255" s="262"/>
      <c r="DH255" s="262"/>
      <c r="DI255" s="262"/>
      <c r="DJ255" s="262"/>
      <c r="DK255" s="262"/>
      <c r="DL255" s="262"/>
      <c r="DM255" s="262"/>
      <c r="DN255" s="262"/>
      <c r="DO255" s="262"/>
      <c r="DP255" s="262"/>
      <c r="DQ255" s="262"/>
      <c r="DR255" s="262"/>
      <c r="DS255" s="262"/>
      <c r="DT255" s="262"/>
      <c r="DU255" s="262"/>
      <c r="DV255" s="262"/>
      <c r="DW255" s="262"/>
      <c r="DX255" s="262"/>
      <c r="DY255" s="262"/>
      <c r="DZ255" s="262"/>
      <c r="EA255" s="262"/>
      <c r="EB255" s="262"/>
    </row>
    <row r="256" spans="1:132" s="263" customFormat="1" ht="51" customHeight="1">
      <c r="A256" s="238"/>
      <c r="B256" s="238"/>
      <c r="C256" s="238"/>
      <c r="D256" s="238"/>
      <c r="E256" s="238"/>
      <c r="F256" s="238"/>
      <c r="G256" s="238"/>
      <c r="H256" s="238"/>
      <c r="I256" s="238"/>
      <c r="J256" s="238"/>
      <c r="K256" s="238"/>
      <c r="L256" s="238"/>
      <c r="M256" s="238"/>
      <c r="N256" s="238"/>
      <c r="O256" s="238"/>
      <c r="P256" s="238"/>
      <c r="Q256" s="238"/>
      <c r="R256" s="262"/>
      <c r="S256" s="262"/>
      <c r="T256" s="262"/>
      <c r="U256" s="262"/>
      <c r="V256" s="262"/>
      <c r="W256" s="262"/>
      <c r="X256" s="262"/>
      <c r="Y256" s="262"/>
      <c r="Z256" s="238"/>
      <c r="AA256" s="238"/>
      <c r="AB256" s="238"/>
      <c r="AC256" s="238"/>
      <c r="AD256" s="238"/>
      <c r="AE256" s="238"/>
      <c r="AF256" s="238"/>
      <c r="AG256" s="238"/>
      <c r="AH256" s="238"/>
      <c r="AI256" s="238"/>
      <c r="AJ256" s="238"/>
      <c r="AK256" s="238"/>
      <c r="AL256" s="238"/>
      <c r="AM256" s="238"/>
      <c r="AN256" s="238"/>
      <c r="AO256" s="238"/>
      <c r="AP256" s="238"/>
      <c r="AQ256" s="238"/>
      <c r="AR256" s="238"/>
      <c r="AS256" s="238"/>
      <c r="AT256" s="238"/>
      <c r="AU256" s="238"/>
      <c r="AV256" s="238"/>
      <c r="AW256" s="238"/>
      <c r="AX256" s="238"/>
      <c r="AY256" s="238"/>
      <c r="AZ256" s="238"/>
      <c r="BA256" s="238"/>
      <c r="BB256" s="238"/>
      <c r="BC256" s="238"/>
      <c r="BD256" s="238"/>
      <c r="BE256" s="238"/>
      <c r="BF256" s="238"/>
      <c r="BG256" s="238"/>
      <c r="BH256" s="238"/>
      <c r="BI256" s="262"/>
      <c r="BJ256" s="262"/>
      <c r="BK256" s="262"/>
      <c r="BL256" s="262"/>
      <c r="BM256" s="262"/>
      <c r="BN256" s="262"/>
      <c r="BO256" s="262"/>
      <c r="BP256" s="262"/>
      <c r="BQ256" s="262"/>
      <c r="BR256" s="262"/>
      <c r="BS256" s="262"/>
      <c r="BT256" s="262"/>
      <c r="BU256" s="262"/>
      <c r="BV256" s="262"/>
      <c r="BW256" s="262"/>
      <c r="BX256" s="262"/>
      <c r="BY256" s="262"/>
      <c r="BZ256" s="262"/>
      <c r="CA256" s="262"/>
      <c r="CB256" s="262"/>
      <c r="CC256" s="262"/>
      <c r="CD256" s="262"/>
      <c r="CE256" s="262"/>
      <c r="CF256" s="262"/>
      <c r="CG256" s="262"/>
      <c r="CH256" s="262"/>
      <c r="CI256" s="262"/>
      <c r="CJ256" s="262"/>
      <c r="CK256" s="262"/>
      <c r="CL256" s="262"/>
      <c r="CM256" s="262"/>
      <c r="CN256" s="262"/>
      <c r="CO256" s="262"/>
      <c r="CP256" s="262"/>
      <c r="CQ256" s="262"/>
      <c r="CR256" s="262"/>
      <c r="CS256" s="262"/>
      <c r="CT256" s="262"/>
      <c r="CU256" s="262"/>
      <c r="CV256" s="262"/>
      <c r="CW256" s="262"/>
      <c r="CX256" s="262"/>
      <c r="CY256" s="262"/>
      <c r="CZ256" s="262"/>
      <c r="DA256" s="262"/>
      <c r="DB256" s="262"/>
      <c r="DC256" s="262"/>
      <c r="DD256" s="262"/>
      <c r="DE256" s="262"/>
      <c r="DF256" s="262"/>
      <c r="DG256" s="262"/>
      <c r="DH256" s="262"/>
      <c r="DI256" s="262"/>
      <c r="DJ256" s="262"/>
      <c r="DK256" s="262"/>
      <c r="DL256" s="262"/>
      <c r="DM256" s="262"/>
      <c r="DN256" s="262"/>
      <c r="DO256" s="262"/>
      <c r="DP256" s="262"/>
      <c r="DQ256" s="262"/>
      <c r="DR256" s="262"/>
      <c r="DS256" s="262"/>
      <c r="DT256" s="262"/>
      <c r="DU256" s="262"/>
      <c r="DV256" s="262"/>
      <c r="DW256" s="262"/>
      <c r="DX256" s="262"/>
      <c r="DY256" s="262"/>
      <c r="DZ256" s="262"/>
      <c r="EA256" s="262"/>
      <c r="EB256" s="262"/>
    </row>
    <row r="257" spans="1:132" s="263" customFormat="1" ht="51" customHeight="1">
      <c r="A257" s="238"/>
      <c r="B257" s="238"/>
      <c r="C257" s="238"/>
      <c r="D257" s="238"/>
      <c r="E257" s="238"/>
      <c r="F257" s="238"/>
      <c r="G257" s="238"/>
      <c r="H257" s="238"/>
      <c r="I257" s="238"/>
      <c r="J257" s="238"/>
      <c r="K257" s="238"/>
      <c r="L257" s="238"/>
      <c r="M257" s="238"/>
      <c r="N257" s="238"/>
      <c r="O257" s="238"/>
      <c r="P257" s="238"/>
      <c r="Q257" s="238"/>
      <c r="R257" s="262"/>
      <c r="S257" s="262"/>
      <c r="T257" s="262"/>
      <c r="U257" s="262"/>
      <c r="V257" s="262"/>
      <c r="W257" s="262"/>
      <c r="X257" s="262"/>
      <c r="Y257" s="262"/>
      <c r="Z257" s="238"/>
      <c r="AA257" s="238"/>
      <c r="AB257" s="238"/>
      <c r="AC257" s="238"/>
      <c r="AD257" s="238"/>
      <c r="AE257" s="238"/>
      <c r="AF257" s="238"/>
      <c r="AG257" s="238"/>
      <c r="AH257" s="238"/>
      <c r="AI257" s="238"/>
      <c r="AJ257" s="238"/>
      <c r="AK257" s="238"/>
      <c r="AL257" s="238"/>
      <c r="AM257" s="238"/>
      <c r="AN257" s="238"/>
      <c r="AO257" s="238"/>
      <c r="AP257" s="238"/>
      <c r="AQ257" s="238"/>
      <c r="AR257" s="238"/>
      <c r="AS257" s="238"/>
      <c r="AT257" s="238"/>
      <c r="AU257" s="238"/>
      <c r="AV257" s="238"/>
      <c r="AW257" s="238"/>
      <c r="AX257" s="238"/>
      <c r="AY257" s="238"/>
      <c r="AZ257" s="238"/>
      <c r="BA257" s="238"/>
      <c r="BB257" s="238"/>
      <c r="BC257" s="238"/>
      <c r="BD257" s="238"/>
      <c r="BE257" s="238"/>
      <c r="BF257" s="238"/>
      <c r="BG257" s="238"/>
      <c r="BH257" s="238"/>
      <c r="BI257" s="262"/>
      <c r="BJ257" s="262"/>
      <c r="BK257" s="262"/>
      <c r="BL257" s="262"/>
      <c r="BM257" s="262"/>
      <c r="BN257" s="262"/>
      <c r="BO257" s="262"/>
      <c r="BP257" s="262"/>
      <c r="BQ257" s="262"/>
      <c r="BR257" s="262"/>
      <c r="BS257" s="262"/>
      <c r="BT257" s="262"/>
      <c r="BU257" s="262"/>
      <c r="BV257" s="262"/>
      <c r="BW257" s="262"/>
      <c r="BX257" s="262"/>
      <c r="BY257" s="262"/>
      <c r="BZ257" s="262"/>
      <c r="CA257" s="262"/>
      <c r="CB257" s="262"/>
      <c r="CC257" s="262"/>
      <c r="CD257" s="262"/>
      <c r="CE257" s="262"/>
      <c r="CF257" s="262"/>
      <c r="CG257" s="262"/>
      <c r="CH257" s="262"/>
      <c r="CI257" s="262"/>
      <c r="CJ257" s="262"/>
      <c r="CK257" s="262"/>
      <c r="CL257" s="262"/>
      <c r="CM257" s="262"/>
      <c r="CN257" s="262"/>
      <c r="CO257" s="262"/>
      <c r="CP257" s="262"/>
      <c r="CQ257" s="262"/>
      <c r="CR257" s="262"/>
      <c r="CS257" s="262"/>
      <c r="CT257" s="262"/>
      <c r="CU257" s="262"/>
      <c r="CV257" s="262"/>
      <c r="CW257" s="262"/>
      <c r="CX257" s="262"/>
      <c r="CY257" s="262"/>
      <c r="CZ257" s="262"/>
      <c r="DA257" s="262"/>
      <c r="DB257" s="262"/>
      <c r="DC257" s="262"/>
      <c r="DD257" s="262"/>
      <c r="DE257" s="262"/>
      <c r="DF257" s="262"/>
      <c r="DG257" s="262"/>
      <c r="DH257" s="262"/>
      <c r="DI257" s="262"/>
      <c r="DJ257" s="262"/>
      <c r="DK257" s="262"/>
      <c r="DL257" s="262"/>
      <c r="DM257" s="262"/>
      <c r="DN257" s="262"/>
      <c r="DO257" s="262"/>
      <c r="DP257" s="262"/>
      <c r="DQ257" s="262"/>
      <c r="DR257" s="262"/>
      <c r="DS257" s="262"/>
      <c r="DT257" s="262"/>
      <c r="DU257" s="262"/>
      <c r="DV257" s="262"/>
      <c r="DW257" s="262"/>
      <c r="DX257" s="262"/>
      <c r="DY257" s="262"/>
      <c r="DZ257" s="262"/>
      <c r="EA257" s="262"/>
      <c r="EB257" s="262"/>
    </row>
    <row r="258" spans="1:132" s="263" customFormat="1" ht="51" customHeight="1">
      <c r="A258" s="238"/>
      <c r="B258" s="238"/>
      <c r="C258" s="238"/>
      <c r="D258" s="238"/>
      <c r="E258" s="238"/>
      <c r="F258" s="238"/>
      <c r="G258" s="238"/>
      <c r="H258" s="238"/>
      <c r="I258" s="238"/>
      <c r="J258" s="238"/>
      <c r="K258" s="238"/>
      <c r="L258" s="238"/>
      <c r="M258" s="238"/>
      <c r="N258" s="238"/>
      <c r="O258" s="238"/>
      <c r="P258" s="238"/>
      <c r="Q258" s="238"/>
      <c r="R258" s="262"/>
      <c r="S258" s="262"/>
      <c r="T258" s="262"/>
      <c r="U258" s="262"/>
      <c r="V258" s="262"/>
      <c r="W258" s="262"/>
      <c r="X258" s="262"/>
      <c r="Y258" s="262"/>
      <c r="Z258" s="238"/>
      <c r="AA258" s="238"/>
      <c r="AB258" s="238"/>
      <c r="AC258" s="238"/>
      <c r="AD258" s="238"/>
      <c r="AE258" s="238"/>
      <c r="AF258" s="238"/>
      <c r="AG258" s="238"/>
      <c r="AH258" s="238"/>
      <c r="AI258" s="238"/>
      <c r="AJ258" s="238"/>
      <c r="AK258" s="238"/>
      <c r="AL258" s="238"/>
      <c r="AM258" s="238"/>
      <c r="AN258" s="238"/>
      <c r="AO258" s="238"/>
      <c r="AP258" s="238"/>
      <c r="AQ258" s="238"/>
      <c r="AR258" s="238"/>
      <c r="AS258" s="238"/>
      <c r="AT258" s="238"/>
      <c r="AU258" s="238"/>
      <c r="AV258" s="238"/>
      <c r="AW258" s="238"/>
      <c r="AX258" s="238"/>
      <c r="AY258" s="238"/>
      <c r="AZ258" s="238"/>
      <c r="BA258" s="238"/>
      <c r="BB258" s="238"/>
      <c r="BC258" s="238"/>
      <c r="BD258" s="238"/>
      <c r="BE258" s="238"/>
      <c r="BF258" s="238"/>
      <c r="BG258" s="238"/>
      <c r="BH258" s="238"/>
      <c r="BI258" s="262"/>
      <c r="BJ258" s="262"/>
      <c r="BK258" s="262"/>
      <c r="BL258" s="262"/>
      <c r="BM258" s="262"/>
      <c r="BN258" s="262"/>
      <c r="BO258" s="262"/>
      <c r="BP258" s="262"/>
      <c r="BQ258" s="262"/>
      <c r="BR258" s="262"/>
      <c r="BS258" s="262"/>
      <c r="BT258" s="262"/>
      <c r="BU258" s="262"/>
      <c r="BV258" s="262"/>
      <c r="BW258" s="262"/>
      <c r="BX258" s="262"/>
      <c r="BY258" s="262"/>
      <c r="BZ258" s="262"/>
      <c r="CA258" s="262"/>
      <c r="CB258" s="262"/>
      <c r="CC258" s="262"/>
      <c r="CD258" s="262"/>
      <c r="CE258" s="262"/>
      <c r="CF258" s="262"/>
      <c r="CG258" s="262"/>
      <c r="CH258" s="262"/>
      <c r="CI258" s="262"/>
      <c r="CJ258" s="262"/>
      <c r="CK258" s="262"/>
      <c r="CL258" s="262"/>
      <c r="CM258" s="262"/>
      <c r="CN258" s="262"/>
      <c r="CO258" s="262"/>
      <c r="CP258" s="262"/>
      <c r="CQ258" s="262"/>
      <c r="CR258" s="262"/>
      <c r="CS258" s="262"/>
      <c r="CT258" s="262"/>
      <c r="CU258" s="262"/>
      <c r="CV258" s="262"/>
      <c r="CW258" s="262"/>
      <c r="CX258" s="262"/>
      <c r="CY258" s="262"/>
      <c r="CZ258" s="262"/>
      <c r="DA258" s="262"/>
      <c r="DB258" s="262"/>
      <c r="DC258" s="262"/>
      <c r="DD258" s="262"/>
      <c r="DE258" s="262"/>
      <c r="DF258" s="262"/>
      <c r="DG258" s="262"/>
      <c r="DH258" s="262"/>
      <c r="DI258" s="262"/>
      <c r="DJ258" s="262"/>
      <c r="DK258" s="262"/>
      <c r="DL258" s="262"/>
      <c r="DM258" s="262"/>
      <c r="DN258" s="262"/>
      <c r="DO258" s="262"/>
      <c r="DP258" s="262"/>
      <c r="DQ258" s="262"/>
      <c r="DR258" s="262"/>
      <c r="DS258" s="262"/>
      <c r="DT258" s="262"/>
      <c r="DU258" s="262"/>
      <c r="DV258" s="262"/>
      <c r="DW258" s="262"/>
      <c r="DX258" s="262"/>
      <c r="DY258" s="262"/>
      <c r="DZ258" s="262"/>
      <c r="EA258" s="262"/>
      <c r="EB258" s="262"/>
    </row>
    <row r="259" spans="1:132" s="263" customFormat="1" ht="51" customHeight="1">
      <c r="A259" s="238"/>
      <c r="B259" s="238"/>
      <c r="C259" s="238"/>
      <c r="D259" s="238"/>
      <c r="E259" s="238"/>
      <c r="F259" s="238"/>
      <c r="G259" s="238"/>
      <c r="H259" s="238"/>
      <c r="I259" s="238"/>
      <c r="J259" s="238"/>
      <c r="K259" s="238"/>
      <c r="L259" s="238"/>
      <c r="M259" s="238"/>
      <c r="N259" s="238"/>
      <c r="O259" s="238"/>
      <c r="P259" s="238"/>
      <c r="Q259" s="238"/>
      <c r="R259" s="262"/>
      <c r="S259" s="262"/>
      <c r="T259" s="262"/>
      <c r="U259" s="262"/>
      <c r="V259" s="262"/>
      <c r="W259" s="262"/>
      <c r="X259" s="262"/>
      <c r="Y259" s="262"/>
      <c r="Z259" s="238"/>
      <c r="AA259" s="238"/>
      <c r="AB259" s="238"/>
      <c r="AC259" s="238"/>
      <c r="AD259" s="238"/>
      <c r="AE259" s="238"/>
      <c r="AF259" s="238"/>
      <c r="AG259" s="238"/>
      <c r="AH259" s="238"/>
      <c r="AI259" s="238"/>
      <c r="AJ259" s="238"/>
      <c r="AK259" s="238"/>
      <c r="AL259" s="238"/>
      <c r="AM259" s="238"/>
      <c r="AN259" s="238"/>
      <c r="AO259" s="238"/>
      <c r="AP259" s="238"/>
      <c r="AQ259" s="238"/>
      <c r="AR259" s="238"/>
      <c r="AS259" s="238"/>
      <c r="AT259" s="238"/>
      <c r="AU259" s="238"/>
      <c r="AV259" s="238"/>
      <c r="AW259" s="238"/>
      <c r="AX259" s="238"/>
      <c r="AY259" s="238"/>
      <c r="AZ259" s="238"/>
      <c r="BA259" s="238"/>
      <c r="BB259" s="238"/>
      <c r="BC259" s="238"/>
      <c r="BD259" s="238"/>
      <c r="BE259" s="238"/>
      <c r="BF259" s="238"/>
      <c r="BG259" s="238"/>
      <c r="BH259" s="238"/>
      <c r="BI259" s="262"/>
      <c r="BJ259" s="262"/>
      <c r="BK259" s="262"/>
      <c r="BL259" s="262"/>
      <c r="BM259" s="262"/>
      <c r="BN259" s="262"/>
      <c r="BO259" s="262"/>
      <c r="BP259" s="262"/>
      <c r="BQ259" s="262"/>
      <c r="BR259" s="262"/>
      <c r="BS259" s="262"/>
      <c r="BT259" s="262"/>
      <c r="BU259" s="262"/>
      <c r="BV259" s="262"/>
      <c r="BW259" s="262"/>
      <c r="BX259" s="262"/>
      <c r="BY259" s="262"/>
      <c r="BZ259" s="262"/>
      <c r="CA259" s="262"/>
      <c r="CB259" s="262"/>
      <c r="CC259" s="262"/>
      <c r="CD259" s="262"/>
      <c r="CE259" s="262"/>
      <c r="CF259" s="262"/>
      <c r="CG259" s="262"/>
      <c r="CH259" s="262"/>
      <c r="CI259" s="262"/>
      <c r="CJ259" s="262"/>
      <c r="CK259" s="262"/>
      <c r="CL259" s="262"/>
      <c r="CM259" s="262"/>
      <c r="CN259" s="262"/>
      <c r="CO259" s="262"/>
      <c r="CP259" s="262"/>
      <c r="CQ259" s="262"/>
      <c r="CR259" s="262"/>
      <c r="CS259" s="262"/>
      <c r="CT259" s="262"/>
      <c r="CU259" s="262"/>
      <c r="CV259" s="262"/>
      <c r="CW259" s="262"/>
      <c r="CX259" s="262"/>
      <c r="CY259" s="262"/>
      <c r="CZ259" s="262"/>
      <c r="DA259" s="262"/>
      <c r="DB259" s="262"/>
      <c r="DC259" s="262"/>
      <c r="DD259" s="262"/>
      <c r="DE259" s="262"/>
      <c r="DF259" s="262"/>
      <c r="DG259" s="262"/>
      <c r="DH259" s="262"/>
      <c r="DI259" s="262"/>
      <c r="DJ259" s="262"/>
      <c r="DK259" s="262"/>
      <c r="DL259" s="262"/>
      <c r="DM259" s="262"/>
      <c r="DN259" s="262"/>
      <c r="DO259" s="262"/>
      <c r="DP259" s="262"/>
      <c r="DQ259" s="262"/>
      <c r="DR259" s="262"/>
      <c r="DS259" s="262"/>
      <c r="DT259" s="262"/>
      <c r="DU259" s="262"/>
      <c r="DV259" s="262"/>
      <c r="DW259" s="262"/>
      <c r="DX259" s="262"/>
      <c r="DY259" s="262"/>
      <c r="DZ259" s="262"/>
      <c r="EA259" s="262"/>
      <c r="EB259" s="262"/>
    </row>
    <row r="260" spans="1:132" s="263" customFormat="1" ht="51" customHeight="1">
      <c r="A260" s="238"/>
      <c r="B260" s="238"/>
      <c r="C260" s="238"/>
      <c r="D260" s="238"/>
      <c r="E260" s="238"/>
      <c r="F260" s="238"/>
      <c r="G260" s="238"/>
      <c r="H260" s="238"/>
      <c r="I260" s="238"/>
      <c r="J260" s="238"/>
      <c r="K260" s="238"/>
      <c r="L260" s="238"/>
      <c r="M260" s="238"/>
      <c r="N260" s="238"/>
      <c r="O260" s="238"/>
      <c r="P260" s="238"/>
      <c r="Q260" s="238"/>
      <c r="R260" s="262"/>
      <c r="S260" s="262"/>
      <c r="T260" s="262"/>
      <c r="U260" s="262"/>
      <c r="V260" s="262"/>
      <c r="W260" s="262"/>
      <c r="X260" s="262"/>
      <c r="Y260" s="262"/>
      <c r="Z260" s="238"/>
      <c r="AA260" s="238"/>
      <c r="AB260" s="238"/>
      <c r="AC260" s="238"/>
      <c r="AD260" s="238"/>
      <c r="AE260" s="238"/>
      <c r="AF260" s="238"/>
      <c r="AG260" s="238"/>
      <c r="AH260" s="238"/>
      <c r="AI260" s="238"/>
      <c r="AJ260" s="238"/>
      <c r="AK260" s="238"/>
      <c r="AL260" s="238"/>
      <c r="AM260" s="238"/>
      <c r="AN260" s="238"/>
      <c r="AO260" s="238"/>
      <c r="AP260" s="238"/>
      <c r="AQ260" s="238"/>
      <c r="AR260" s="238"/>
      <c r="AS260" s="238"/>
      <c r="AT260" s="238"/>
      <c r="AU260" s="238"/>
      <c r="AV260" s="238"/>
      <c r="AW260" s="238"/>
      <c r="AX260" s="238"/>
      <c r="AY260" s="238"/>
      <c r="AZ260" s="238"/>
      <c r="BA260" s="238"/>
      <c r="BB260" s="238"/>
      <c r="BC260" s="238"/>
      <c r="BD260" s="238"/>
      <c r="BE260" s="238"/>
      <c r="BF260" s="238"/>
      <c r="BG260" s="238"/>
      <c r="BH260" s="238"/>
      <c r="BI260" s="262"/>
      <c r="BJ260" s="262"/>
      <c r="BK260" s="262"/>
      <c r="BL260" s="262"/>
      <c r="BM260" s="262"/>
      <c r="BN260" s="262"/>
      <c r="BO260" s="262"/>
      <c r="BP260" s="262"/>
      <c r="BQ260" s="262"/>
      <c r="BR260" s="262"/>
      <c r="BS260" s="262"/>
      <c r="BT260" s="262"/>
      <c r="BU260" s="262"/>
      <c r="BV260" s="262"/>
      <c r="BW260" s="262"/>
      <c r="BX260" s="262"/>
      <c r="BY260" s="262"/>
      <c r="BZ260" s="262"/>
      <c r="CA260" s="262"/>
      <c r="CB260" s="262"/>
      <c r="CC260" s="262"/>
      <c r="CD260" s="262"/>
      <c r="CE260" s="262"/>
      <c r="CF260" s="262"/>
      <c r="CG260" s="262"/>
      <c r="CH260" s="262"/>
      <c r="CI260" s="262"/>
      <c r="CJ260" s="262"/>
      <c r="CK260" s="262"/>
      <c r="CL260" s="262"/>
      <c r="CM260" s="262"/>
      <c r="CN260" s="262"/>
      <c r="CO260" s="262"/>
      <c r="CP260" s="262"/>
      <c r="CQ260" s="262"/>
      <c r="CR260" s="262"/>
      <c r="CS260" s="262"/>
      <c r="CT260" s="262"/>
      <c r="CU260" s="262"/>
      <c r="CV260" s="262"/>
      <c r="CW260" s="262"/>
      <c r="CX260" s="262"/>
      <c r="CY260" s="262"/>
      <c r="CZ260" s="262"/>
      <c r="DA260" s="262"/>
      <c r="DB260" s="262"/>
      <c r="DC260" s="262"/>
      <c r="DD260" s="262"/>
      <c r="DE260" s="262"/>
      <c r="DF260" s="262"/>
      <c r="DG260" s="262"/>
      <c r="DH260" s="262"/>
      <c r="DI260" s="262"/>
      <c r="DJ260" s="262"/>
      <c r="DK260" s="262"/>
      <c r="DL260" s="262"/>
      <c r="DM260" s="262"/>
      <c r="DN260" s="262"/>
      <c r="DO260" s="262"/>
      <c r="DP260" s="262"/>
      <c r="DQ260" s="262"/>
      <c r="DR260" s="262"/>
      <c r="DS260" s="262"/>
      <c r="DT260" s="262"/>
      <c r="DU260" s="262"/>
      <c r="DV260" s="262"/>
      <c r="DW260" s="262"/>
      <c r="DX260" s="262"/>
      <c r="DY260" s="262"/>
      <c r="DZ260" s="262"/>
      <c r="EA260" s="262"/>
      <c r="EB260" s="262"/>
    </row>
    <row r="261" spans="1:132" s="263" customFormat="1" ht="51" customHeight="1">
      <c r="A261" s="238"/>
      <c r="B261" s="238"/>
      <c r="C261" s="238"/>
      <c r="D261" s="238"/>
      <c r="E261" s="238"/>
      <c r="F261" s="238"/>
      <c r="G261" s="238"/>
      <c r="H261" s="238"/>
      <c r="I261" s="238"/>
      <c r="J261" s="238"/>
      <c r="K261" s="238"/>
      <c r="L261" s="238"/>
      <c r="M261" s="238"/>
      <c r="N261" s="238"/>
      <c r="O261" s="238"/>
      <c r="P261" s="238"/>
      <c r="Q261" s="238"/>
      <c r="R261" s="262"/>
      <c r="S261" s="262"/>
      <c r="T261" s="262"/>
      <c r="U261" s="262"/>
      <c r="V261" s="262"/>
      <c r="W261" s="262"/>
      <c r="X261" s="262"/>
      <c r="Y261" s="262"/>
      <c r="Z261" s="238"/>
      <c r="AA261" s="238"/>
      <c r="AB261" s="238"/>
      <c r="AC261" s="238"/>
      <c r="AD261" s="238"/>
      <c r="AE261" s="238"/>
      <c r="AF261" s="238"/>
      <c r="AG261" s="238"/>
      <c r="AH261" s="238"/>
      <c r="AI261" s="238"/>
      <c r="AJ261" s="238"/>
      <c r="AK261" s="238"/>
      <c r="AL261" s="238"/>
      <c r="AM261" s="238"/>
      <c r="AN261" s="238"/>
      <c r="AO261" s="238"/>
      <c r="AP261" s="238"/>
      <c r="AQ261" s="238"/>
      <c r="AR261" s="238"/>
      <c r="AS261" s="238"/>
      <c r="AT261" s="238"/>
      <c r="AU261" s="238"/>
      <c r="AV261" s="238"/>
      <c r="AW261" s="238"/>
      <c r="AX261" s="238"/>
      <c r="AY261" s="238"/>
      <c r="AZ261" s="238"/>
      <c r="BA261" s="238"/>
      <c r="BB261" s="238"/>
      <c r="BC261" s="238"/>
      <c r="BD261" s="238"/>
      <c r="BE261" s="238"/>
      <c r="BF261" s="238"/>
      <c r="BG261" s="238"/>
      <c r="BH261" s="238"/>
      <c r="BI261" s="262"/>
      <c r="BJ261" s="262"/>
      <c r="BK261" s="262"/>
      <c r="BL261" s="262"/>
      <c r="BM261" s="262"/>
      <c r="BN261" s="262"/>
      <c r="BO261" s="262"/>
      <c r="BP261" s="262"/>
      <c r="BQ261" s="262"/>
      <c r="BR261" s="262"/>
      <c r="BS261" s="262"/>
      <c r="BT261" s="262"/>
      <c r="BU261" s="262"/>
      <c r="BV261" s="262"/>
      <c r="BW261" s="262"/>
      <c r="BX261" s="262"/>
      <c r="BY261" s="262"/>
      <c r="BZ261" s="262"/>
      <c r="CA261" s="262"/>
      <c r="CB261" s="262"/>
      <c r="CC261" s="262"/>
      <c r="CD261" s="262"/>
      <c r="CE261" s="262"/>
      <c r="CF261" s="262"/>
      <c r="CG261" s="262"/>
      <c r="CH261" s="262"/>
      <c r="CI261" s="262"/>
      <c r="CJ261" s="262"/>
      <c r="CK261" s="262"/>
      <c r="CL261" s="262"/>
      <c r="CM261" s="262"/>
      <c r="CN261" s="262"/>
      <c r="CO261" s="262"/>
      <c r="CP261" s="262"/>
      <c r="CQ261" s="262"/>
      <c r="CR261" s="262"/>
      <c r="CS261" s="262"/>
      <c r="CT261" s="262"/>
      <c r="CU261" s="262"/>
      <c r="CV261" s="262"/>
      <c r="CW261" s="262"/>
      <c r="CX261" s="262"/>
      <c r="CY261" s="262"/>
      <c r="CZ261" s="262"/>
      <c r="DA261" s="262"/>
      <c r="DB261" s="262"/>
      <c r="DC261" s="262"/>
      <c r="DD261" s="262"/>
      <c r="DE261" s="262"/>
      <c r="DF261" s="262"/>
      <c r="DG261" s="262"/>
      <c r="DH261" s="262"/>
      <c r="DI261" s="262"/>
      <c r="DJ261" s="262"/>
      <c r="DK261" s="262"/>
      <c r="DL261" s="262"/>
      <c r="DM261" s="262"/>
      <c r="DN261" s="262"/>
      <c r="DO261" s="262"/>
      <c r="DP261" s="262"/>
      <c r="DQ261" s="262"/>
      <c r="DR261" s="262"/>
      <c r="DS261" s="262"/>
      <c r="DT261" s="262"/>
      <c r="DU261" s="262"/>
      <c r="DV261" s="262"/>
      <c r="DW261" s="262"/>
      <c r="DX261" s="262"/>
      <c r="DY261" s="262"/>
      <c r="DZ261" s="262"/>
      <c r="EA261" s="262"/>
      <c r="EB261" s="262"/>
    </row>
    <row r="262" spans="1:132" s="263" customFormat="1" ht="51" customHeight="1">
      <c r="A262" s="238"/>
      <c r="B262" s="238"/>
      <c r="C262" s="238"/>
      <c r="D262" s="238"/>
      <c r="E262" s="238"/>
      <c r="F262" s="238"/>
      <c r="G262" s="238"/>
      <c r="H262" s="238"/>
      <c r="I262" s="238"/>
      <c r="J262" s="238"/>
      <c r="K262" s="238"/>
      <c r="L262" s="238"/>
      <c r="M262" s="238"/>
      <c r="N262" s="238"/>
      <c r="O262" s="238"/>
      <c r="P262" s="238"/>
      <c r="Q262" s="238"/>
      <c r="R262" s="262"/>
      <c r="S262" s="262"/>
      <c r="T262" s="262"/>
      <c r="U262" s="262"/>
      <c r="V262" s="262"/>
      <c r="W262" s="262"/>
      <c r="X262" s="262"/>
      <c r="Y262" s="262"/>
      <c r="Z262" s="238"/>
      <c r="AA262" s="238"/>
      <c r="AB262" s="238"/>
      <c r="AC262" s="238"/>
      <c r="AD262" s="238"/>
      <c r="AE262" s="238"/>
      <c r="AF262" s="238"/>
      <c r="AG262" s="238"/>
      <c r="AH262" s="238"/>
      <c r="AI262" s="238"/>
      <c r="AJ262" s="238"/>
      <c r="AK262" s="238"/>
      <c r="AL262" s="238"/>
      <c r="AM262" s="238"/>
      <c r="AN262" s="238"/>
      <c r="AO262" s="238"/>
      <c r="AP262" s="238"/>
      <c r="AQ262" s="238"/>
      <c r="AR262" s="238"/>
      <c r="AS262" s="238"/>
      <c r="AT262" s="238"/>
      <c r="AU262" s="238"/>
      <c r="AV262" s="238"/>
      <c r="AW262" s="238"/>
      <c r="AX262" s="238"/>
      <c r="AY262" s="238"/>
      <c r="AZ262" s="238"/>
      <c r="BA262" s="238"/>
      <c r="BB262" s="238"/>
      <c r="BC262" s="238"/>
      <c r="BD262" s="238"/>
      <c r="BE262" s="238"/>
      <c r="BF262" s="238"/>
      <c r="BG262" s="238"/>
      <c r="BH262" s="238"/>
      <c r="BI262" s="262"/>
      <c r="BJ262" s="262"/>
      <c r="BK262" s="262"/>
      <c r="BL262" s="262"/>
      <c r="BM262" s="262"/>
      <c r="BN262" s="262"/>
      <c r="BO262" s="262"/>
      <c r="BP262" s="262"/>
      <c r="BQ262" s="262"/>
      <c r="BR262" s="262"/>
      <c r="BS262" s="262"/>
      <c r="BT262" s="262"/>
      <c r="BU262" s="262"/>
      <c r="BV262" s="262"/>
      <c r="BW262" s="262"/>
      <c r="BX262" s="262"/>
      <c r="BY262" s="262"/>
      <c r="BZ262" s="262"/>
      <c r="CA262" s="262"/>
      <c r="CB262" s="262"/>
      <c r="CC262" s="262"/>
      <c r="CD262" s="262"/>
      <c r="CE262" s="262"/>
      <c r="CF262" s="262"/>
      <c r="CG262" s="262"/>
      <c r="CH262" s="262"/>
      <c r="CI262" s="262"/>
      <c r="CJ262" s="262"/>
      <c r="CK262" s="262"/>
      <c r="CL262" s="262"/>
      <c r="CM262" s="262"/>
      <c r="CN262" s="262"/>
      <c r="CO262" s="262"/>
      <c r="CP262" s="262"/>
      <c r="CQ262" s="262"/>
      <c r="CR262" s="262"/>
      <c r="CS262" s="262"/>
      <c r="CT262" s="262"/>
      <c r="CU262" s="262"/>
      <c r="CV262" s="262"/>
      <c r="CW262" s="262"/>
      <c r="CX262" s="262"/>
      <c r="CY262" s="262"/>
      <c r="CZ262" s="262"/>
      <c r="DA262" s="262"/>
      <c r="DB262" s="262"/>
      <c r="DC262" s="262"/>
      <c r="DD262" s="262"/>
      <c r="DE262" s="262"/>
      <c r="DF262" s="262"/>
      <c r="DG262" s="262"/>
      <c r="DH262" s="262"/>
      <c r="DI262" s="262"/>
      <c r="DJ262" s="262"/>
      <c r="DK262" s="262"/>
      <c r="DL262" s="262"/>
      <c r="DM262" s="262"/>
      <c r="DN262" s="262"/>
      <c r="DO262" s="262"/>
      <c r="DP262" s="262"/>
      <c r="DQ262" s="262"/>
      <c r="DR262" s="262"/>
      <c r="DS262" s="262"/>
      <c r="DT262" s="262"/>
      <c r="DU262" s="262"/>
      <c r="DV262" s="262"/>
      <c r="DW262" s="262"/>
      <c r="DX262" s="262"/>
      <c r="DY262" s="262"/>
      <c r="DZ262" s="262"/>
      <c r="EA262" s="262"/>
      <c r="EB262" s="262"/>
    </row>
    <row r="263" spans="1:132" s="263" customFormat="1" ht="51" customHeight="1">
      <c r="A263" s="238"/>
      <c r="B263" s="238"/>
      <c r="C263" s="238"/>
      <c r="D263" s="238"/>
      <c r="E263" s="238"/>
      <c r="F263" s="238"/>
      <c r="G263" s="238"/>
      <c r="H263" s="238"/>
      <c r="I263" s="238"/>
      <c r="J263" s="238"/>
      <c r="K263" s="238"/>
      <c r="L263" s="238"/>
      <c r="M263" s="238"/>
      <c r="N263" s="238"/>
      <c r="O263" s="238"/>
      <c r="P263" s="238"/>
      <c r="Q263" s="238"/>
      <c r="R263" s="262"/>
      <c r="S263" s="262"/>
      <c r="T263" s="262"/>
      <c r="U263" s="262"/>
      <c r="V263" s="262"/>
      <c r="W263" s="262"/>
      <c r="X263" s="262"/>
      <c r="Y263" s="262"/>
      <c r="Z263" s="238"/>
      <c r="AA263" s="238"/>
      <c r="AB263" s="238"/>
      <c r="AC263" s="238"/>
      <c r="AD263" s="238"/>
      <c r="AE263" s="238"/>
      <c r="AF263" s="238"/>
      <c r="AG263" s="238"/>
      <c r="AH263" s="238"/>
      <c r="AI263" s="238"/>
      <c r="AJ263" s="238"/>
      <c r="AK263" s="238"/>
      <c r="AL263" s="238"/>
      <c r="AM263" s="238"/>
      <c r="AN263" s="238"/>
      <c r="AO263" s="238"/>
      <c r="AP263" s="238"/>
      <c r="AQ263" s="238"/>
      <c r="AR263" s="238"/>
      <c r="AS263" s="238"/>
      <c r="AT263" s="238"/>
      <c r="AU263" s="238"/>
      <c r="AV263" s="238"/>
      <c r="AW263" s="238"/>
      <c r="AX263" s="238"/>
      <c r="AY263" s="238"/>
      <c r="AZ263" s="238"/>
      <c r="BA263" s="238"/>
      <c r="BB263" s="238"/>
      <c r="BC263" s="238"/>
      <c r="BD263" s="238"/>
      <c r="BE263" s="238"/>
      <c r="BF263" s="238"/>
      <c r="BG263" s="238"/>
      <c r="BH263" s="238"/>
      <c r="BI263" s="262"/>
      <c r="BJ263" s="262"/>
      <c r="BK263" s="262"/>
      <c r="BL263" s="262"/>
      <c r="BM263" s="262"/>
      <c r="BN263" s="262"/>
      <c r="BO263" s="262"/>
      <c r="BP263" s="262"/>
      <c r="BQ263" s="262"/>
      <c r="BR263" s="262"/>
      <c r="BS263" s="262"/>
      <c r="BT263" s="262"/>
      <c r="BU263" s="262"/>
      <c r="BV263" s="262"/>
      <c r="BW263" s="262"/>
      <c r="BX263" s="262"/>
      <c r="BY263" s="262"/>
      <c r="BZ263" s="262"/>
      <c r="CA263" s="262"/>
      <c r="CB263" s="262"/>
      <c r="CC263" s="262"/>
      <c r="CD263" s="262"/>
      <c r="CE263" s="262"/>
      <c r="CF263" s="262"/>
      <c r="CG263" s="262"/>
      <c r="CH263" s="262"/>
      <c r="CI263" s="262"/>
      <c r="CJ263" s="262"/>
      <c r="CK263" s="262"/>
      <c r="CL263" s="262"/>
      <c r="CM263" s="262"/>
      <c r="CN263" s="262"/>
      <c r="CO263" s="262"/>
      <c r="CP263" s="262"/>
      <c r="CQ263" s="262"/>
      <c r="CR263" s="262"/>
      <c r="CS263" s="262"/>
      <c r="CT263" s="262"/>
      <c r="CU263" s="262"/>
      <c r="CV263" s="262"/>
      <c r="CW263" s="262"/>
      <c r="CX263" s="262"/>
      <c r="CY263" s="262"/>
      <c r="CZ263" s="262"/>
      <c r="DA263" s="262"/>
      <c r="DB263" s="262"/>
      <c r="DC263" s="262"/>
      <c r="DD263" s="262"/>
      <c r="DE263" s="262"/>
      <c r="DF263" s="262"/>
      <c r="DG263" s="262"/>
      <c r="DH263" s="262"/>
      <c r="DI263" s="262"/>
      <c r="DJ263" s="262"/>
      <c r="DK263" s="262"/>
      <c r="DL263" s="262"/>
      <c r="DM263" s="262"/>
      <c r="DN263" s="262"/>
      <c r="DO263" s="262"/>
      <c r="DP263" s="262"/>
      <c r="DQ263" s="262"/>
      <c r="DR263" s="262"/>
      <c r="DS263" s="262"/>
      <c r="DT263" s="262"/>
      <c r="DU263" s="262"/>
      <c r="DV263" s="262"/>
      <c r="DW263" s="262"/>
      <c r="DX263" s="262"/>
      <c r="DY263" s="262"/>
      <c r="DZ263" s="262"/>
      <c r="EA263" s="262"/>
      <c r="EB263" s="262"/>
    </row>
    <row r="264" spans="1:132" s="263" customFormat="1" ht="51" customHeight="1">
      <c r="A264" s="238"/>
      <c r="B264" s="238"/>
      <c r="C264" s="238"/>
      <c r="D264" s="238"/>
      <c r="E264" s="238"/>
      <c r="F264" s="238"/>
      <c r="G264" s="238"/>
      <c r="H264" s="238"/>
      <c r="I264" s="238"/>
      <c r="J264" s="238"/>
      <c r="K264" s="238"/>
      <c r="L264" s="238"/>
      <c r="M264" s="238"/>
      <c r="N264" s="238"/>
      <c r="O264" s="238"/>
      <c r="P264" s="238"/>
      <c r="Q264" s="238"/>
      <c r="R264" s="262"/>
      <c r="S264" s="262"/>
      <c r="T264" s="262"/>
      <c r="U264" s="262"/>
      <c r="V264" s="262"/>
      <c r="W264" s="262"/>
      <c r="X264" s="262"/>
      <c r="Y264" s="262"/>
      <c r="Z264" s="238"/>
      <c r="AA264" s="238"/>
      <c r="AB264" s="238"/>
      <c r="AC264" s="238"/>
      <c r="AD264" s="238"/>
      <c r="AE264" s="238"/>
      <c r="AF264" s="238"/>
      <c r="AG264" s="238"/>
      <c r="AH264" s="238"/>
      <c r="AI264" s="238"/>
      <c r="AJ264" s="238"/>
      <c r="AK264" s="238"/>
      <c r="AL264" s="238"/>
      <c r="AM264" s="238"/>
      <c r="AN264" s="238"/>
      <c r="AO264" s="238"/>
      <c r="AP264" s="238"/>
      <c r="AQ264" s="238"/>
      <c r="AR264" s="238"/>
      <c r="AS264" s="238"/>
      <c r="AT264" s="238"/>
      <c r="AU264" s="238"/>
      <c r="AV264" s="238"/>
      <c r="AW264" s="238"/>
      <c r="AX264" s="238"/>
      <c r="AY264" s="238"/>
      <c r="AZ264" s="238"/>
      <c r="BA264" s="238"/>
      <c r="BB264" s="238"/>
      <c r="BC264" s="238"/>
      <c r="BD264" s="238"/>
      <c r="BE264" s="238"/>
      <c r="BF264" s="238"/>
      <c r="BG264" s="238"/>
      <c r="BH264" s="238"/>
      <c r="BI264" s="262"/>
      <c r="BJ264" s="262"/>
      <c r="BK264" s="262"/>
      <c r="BL264" s="262"/>
      <c r="BM264" s="262"/>
      <c r="BN264" s="262"/>
      <c r="BO264" s="262"/>
      <c r="BP264" s="262"/>
      <c r="BQ264" s="262"/>
      <c r="BR264" s="262"/>
      <c r="BS264" s="262"/>
      <c r="BT264" s="262"/>
      <c r="BU264" s="262"/>
      <c r="BV264" s="262"/>
      <c r="BW264" s="262"/>
      <c r="BX264" s="262"/>
      <c r="BY264" s="262"/>
      <c r="BZ264" s="262"/>
      <c r="CA264" s="262"/>
      <c r="CB264" s="262"/>
      <c r="CC264" s="262"/>
      <c r="CD264" s="262"/>
      <c r="CE264" s="262"/>
      <c r="CF264" s="262"/>
      <c r="CG264" s="262"/>
      <c r="CH264" s="262"/>
      <c r="CI264" s="262"/>
      <c r="CJ264" s="262"/>
      <c r="CK264" s="262"/>
      <c r="CL264" s="262"/>
      <c r="CM264" s="262"/>
      <c r="CN264" s="262"/>
      <c r="CO264" s="262"/>
      <c r="CP264" s="262"/>
      <c r="CQ264" s="262"/>
      <c r="CR264" s="262"/>
      <c r="CS264" s="262"/>
      <c r="CT264" s="262"/>
      <c r="CU264" s="262"/>
      <c r="CV264" s="262"/>
      <c r="CW264" s="262"/>
      <c r="CX264" s="262"/>
      <c r="CY264" s="262"/>
      <c r="CZ264" s="262"/>
      <c r="DA264" s="262"/>
      <c r="DB264" s="262"/>
      <c r="DC264" s="262"/>
      <c r="DD264" s="262"/>
      <c r="DE264" s="262"/>
      <c r="DF264" s="262"/>
      <c r="DG264" s="262"/>
      <c r="DH264" s="262"/>
      <c r="DI264" s="262"/>
      <c r="DJ264" s="262"/>
      <c r="DK264" s="262"/>
      <c r="DL264" s="262"/>
      <c r="DM264" s="262"/>
      <c r="DN264" s="262"/>
      <c r="DO264" s="262"/>
      <c r="DP264" s="262"/>
      <c r="DQ264" s="262"/>
      <c r="DR264" s="262"/>
      <c r="DS264" s="262"/>
      <c r="DT264" s="262"/>
      <c r="DU264" s="262"/>
      <c r="DV264" s="262"/>
      <c r="DW264" s="262"/>
      <c r="DX264" s="262"/>
      <c r="DY264" s="262"/>
      <c r="DZ264" s="262"/>
      <c r="EA264" s="262"/>
      <c r="EB264" s="262"/>
    </row>
    <row r="265" spans="1:132" s="263" customFormat="1" ht="51" customHeight="1">
      <c r="A265" s="238"/>
      <c r="B265" s="238"/>
      <c r="C265" s="238"/>
      <c r="D265" s="238"/>
      <c r="E265" s="238"/>
      <c r="F265" s="238"/>
      <c r="G265" s="238"/>
      <c r="H265" s="238"/>
      <c r="I265" s="238"/>
      <c r="J265" s="238"/>
      <c r="K265" s="238"/>
      <c r="L265" s="238"/>
      <c r="M265" s="238"/>
      <c r="N265" s="238"/>
      <c r="O265" s="238"/>
      <c r="P265" s="238"/>
      <c r="Q265" s="238"/>
      <c r="R265" s="262"/>
      <c r="S265" s="262"/>
      <c r="T265" s="262"/>
      <c r="U265" s="262"/>
      <c r="V265" s="262"/>
      <c r="W265" s="262"/>
      <c r="X265" s="262"/>
      <c r="Y265" s="262"/>
      <c r="Z265" s="238"/>
      <c r="AA265" s="238"/>
      <c r="AB265" s="238"/>
      <c r="AC265" s="238"/>
      <c r="AD265" s="238"/>
      <c r="AE265" s="238"/>
      <c r="AF265" s="238"/>
      <c r="AG265" s="238"/>
      <c r="AH265" s="238"/>
      <c r="AI265" s="238"/>
      <c r="AJ265" s="238"/>
      <c r="AK265" s="238"/>
      <c r="AL265" s="238"/>
      <c r="AM265" s="238"/>
      <c r="AN265" s="238"/>
      <c r="AO265" s="238"/>
      <c r="AP265" s="238"/>
      <c r="AQ265" s="238"/>
      <c r="AR265" s="238"/>
      <c r="AS265" s="238"/>
      <c r="AT265" s="238"/>
      <c r="AU265" s="238"/>
      <c r="AV265" s="238"/>
      <c r="AW265" s="238"/>
      <c r="AX265" s="238"/>
      <c r="AY265" s="238"/>
      <c r="AZ265" s="238"/>
      <c r="BA265" s="238"/>
      <c r="BB265" s="238"/>
      <c r="BC265" s="238"/>
      <c r="BD265" s="238"/>
      <c r="BE265" s="238"/>
      <c r="BF265" s="238"/>
      <c r="BG265" s="238"/>
      <c r="BH265" s="238"/>
      <c r="BI265" s="262"/>
      <c r="BJ265" s="262"/>
      <c r="BK265" s="262"/>
      <c r="BL265" s="262"/>
      <c r="BM265" s="262"/>
      <c r="BN265" s="262"/>
      <c r="BO265" s="262"/>
      <c r="BP265" s="262"/>
      <c r="BQ265" s="262"/>
      <c r="BR265" s="262"/>
      <c r="BS265" s="262"/>
      <c r="BT265" s="262"/>
      <c r="BU265" s="262"/>
      <c r="BV265" s="262"/>
      <c r="BW265" s="262"/>
      <c r="BX265" s="262"/>
      <c r="BY265" s="262"/>
      <c r="BZ265" s="262"/>
      <c r="CA265" s="262"/>
      <c r="CB265" s="262"/>
      <c r="CC265" s="262"/>
      <c r="CD265" s="262"/>
      <c r="CE265" s="262"/>
      <c r="CF265" s="262"/>
      <c r="CG265" s="262"/>
      <c r="CH265" s="262"/>
      <c r="CI265" s="262"/>
      <c r="CJ265" s="262"/>
      <c r="CK265" s="262"/>
      <c r="CL265" s="262"/>
      <c r="CM265" s="262"/>
      <c r="CN265" s="262"/>
      <c r="CO265" s="262"/>
      <c r="CP265" s="262"/>
      <c r="CQ265" s="262"/>
      <c r="CR265" s="262"/>
      <c r="CS265" s="262"/>
      <c r="CT265" s="262"/>
      <c r="CU265" s="262"/>
      <c r="CV265" s="262"/>
      <c r="CW265" s="262"/>
      <c r="CX265" s="262"/>
      <c r="CY265" s="262"/>
      <c r="CZ265" s="262"/>
      <c r="DA265" s="262"/>
      <c r="DB265" s="262"/>
      <c r="DC265" s="262"/>
      <c r="DD265" s="262"/>
      <c r="DE265" s="262"/>
      <c r="DF265" s="262"/>
      <c r="DG265" s="262"/>
      <c r="DH265" s="262"/>
      <c r="DI265" s="262"/>
      <c r="DJ265" s="262"/>
      <c r="DK265" s="262"/>
      <c r="DL265" s="262"/>
      <c r="DM265" s="262"/>
      <c r="DN265" s="262"/>
      <c r="DO265" s="262"/>
      <c r="DP265" s="262"/>
      <c r="DQ265" s="262"/>
      <c r="DR265" s="262"/>
      <c r="DS265" s="262"/>
      <c r="DT265" s="262"/>
      <c r="DU265" s="262"/>
      <c r="DV265" s="262"/>
      <c r="DW265" s="262"/>
      <c r="DX265" s="262"/>
      <c r="DY265" s="262"/>
      <c r="DZ265" s="262"/>
      <c r="EA265" s="262"/>
      <c r="EB265" s="262"/>
    </row>
    <row r="266" spans="1:132" s="263" customFormat="1" ht="51" customHeight="1">
      <c r="A266" s="238"/>
      <c r="B266" s="238"/>
      <c r="C266" s="238"/>
      <c r="D266" s="238"/>
      <c r="E266" s="238"/>
      <c r="F266" s="238"/>
      <c r="G266" s="238"/>
      <c r="H266" s="238"/>
      <c r="I266" s="238"/>
      <c r="J266" s="238"/>
      <c r="K266" s="238"/>
      <c r="L266" s="238"/>
      <c r="M266" s="238"/>
      <c r="N266" s="238"/>
      <c r="O266" s="238"/>
      <c r="P266" s="238"/>
      <c r="Q266" s="238"/>
      <c r="R266" s="262"/>
      <c r="S266" s="262"/>
      <c r="T266" s="262"/>
      <c r="U266" s="262"/>
      <c r="V266" s="262"/>
      <c r="W266" s="262"/>
      <c r="X266" s="262"/>
      <c r="Y266" s="262"/>
      <c r="Z266" s="238"/>
      <c r="AA266" s="238"/>
      <c r="AB266" s="238"/>
      <c r="AC266" s="238"/>
      <c r="AD266" s="238"/>
      <c r="AE266" s="238"/>
      <c r="AF266" s="238"/>
      <c r="AG266" s="238"/>
      <c r="AH266" s="238"/>
      <c r="AI266" s="238"/>
      <c r="AJ266" s="238"/>
      <c r="AK266" s="238"/>
      <c r="AL266" s="238"/>
      <c r="AM266" s="238"/>
      <c r="AN266" s="238"/>
      <c r="AO266" s="238"/>
      <c r="AP266" s="238"/>
      <c r="AQ266" s="238"/>
      <c r="AR266" s="238"/>
      <c r="AS266" s="238"/>
      <c r="AT266" s="238"/>
      <c r="AU266" s="238"/>
      <c r="AV266" s="238"/>
      <c r="AW266" s="238"/>
      <c r="AX266" s="238"/>
      <c r="AY266" s="238"/>
      <c r="AZ266" s="238"/>
      <c r="BA266" s="238"/>
      <c r="BB266" s="238"/>
      <c r="BC266" s="238"/>
      <c r="BD266" s="238"/>
      <c r="BE266" s="238"/>
      <c r="BF266" s="238"/>
      <c r="BG266" s="238"/>
      <c r="BH266" s="238"/>
      <c r="BI266" s="262"/>
      <c r="BJ266" s="262"/>
      <c r="BK266" s="262"/>
      <c r="BL266" s="262"/>
      <c r="BM266" s="262"/>
      <c r="BN266" s="262"/>
      <c r="BO266" s="262"/>
      <c r="BP266" s="262"/>
      <c r="BQ266" s="262"/>
      <c r="BR266" s="262"/>
      <c r="BS266" s="262"/>
      <c r="BT266" s="262"/>
      <c r="BU266" s="262"/>
      <c r="BV266" s="262"/>
      <c r="BW266" s="262"/>
      <c r="BX266" s="262"/>
      <c r="BY266" s="262"/>
      <c r="BZ266" s="262"/>
      <c r="CA266" s="262"/>
      <c r="CB266" s="262"/>
      <c r="CC266" s="262"/>
      <c r="CD266" s="262"/>
      <c r="CE266" s="262"/>
      <c r="CF266" s="262"/>
      <c r="CG266" s="262"/>
      <c r="CH266" s="262"/>
      <c r="CI266" s="262"/>
      <c r="CJ266" s="262"/>
      <c r="CK266" s="262"/>
      <c r="CL266" s="262"/>
      <c r="CM266" s="262"/>
      <c r="CN266" s="262"/>
      <c r="CO266" s="262"/>
      <c r="CP266" s="262"/>
      <c r="CQ266" s="262"/>
      <c r="CR266" s="262"/>
      <c r="CS266" s="262"/>
      <c r="CT266" s="262"/>
      <c r="CU266" s="262"/>
      <c r="CV266" s="262"/>
      <c r="CW266" s="262"/>
      <c r="CX266" s="262"/>
      <c r="CY266" s="262"/>
      <c r="CZ266" s="262"/>
      <c r="DA266" s="262"/>
      <c r="DB266" s="262"/>
      <c r="DC266" s="262"/>
      <c r="DD266" s="262"/>
      <c r="DE266" s="262"/>
      <c r="DF266" s="262"/>
      <c r="DG266" s="262"/>
      <c r="DH266" s="262"/>
      <c r="DI266" s="262"/>
      <c r="DJ266" s="262"/>
      <c r="DK266" s="262"/>
      <c r="DL266" s="262"/>
      <c r="DM266" s="262"/>
      <c r="DN266" s="262"/>
      <c r="DO266" s="262"/>
      <c r="DP266" s="262"/>
      <c r="DQ266" s="262"/>
      <c r="DR266" s="262"/>
      <c r="DS266" s="262"/>
      <c r="DT266" s="262"/>
      <c r="DU266" s="262"/>
      <c r="DV266" s="262"/>
      <c r="DW266" s="262"/>
      <c r="DX266" s="262"/>
      <c r="DY266" s="262"/>
      <c r="DZ266" s="262"/>
      <c r="EA266" s="262"/>
      <c r="EB266" s="262"/>
    </row>
    <row r="267" spans="1:132" s="263" customFormat="1" ht="51" customHeight="1">
      <c r="A267" s="238"/>
      <c r="B267" s="238"/>
      <c r="C267" s="238"/>
      <c r="D267" s="238"/>
      <c r="E267" s="238"/>
      <c r="F267" s="238"/>
      <c r="G267" s="238"/>
      <c r="H267" s="238"/>
      <c r="I267" s="238"/>
      <c r="J267" s="238"/>
      <c r="K267" s="238"/>
      <c r="L267" s="238"/>
      <c r="M267" s="238"/>
      <c r="N267" s="238"/>
      <c r="O267" s="238"/>
      <c r="P267" s="238"/>
      <c r="Q267" s="238"/>
      <c r="R267" s="262"/>
      <c r="S267" s="262"/>
      <c r="T267" s="262"/>
      <c r="U267" s="262"/>
      <c r="V267" s="262"/>
      <c r="W267" s="262"/>
      <c r="X267" s="262"/>
      <c r="Y267" s="262"/>
      <c r="Z267" s="238"/>
      <c r="AA267" s="238"/>
      <c r="AB267" s="238"/>
      <c r="AC267" s="238"/>
      <c r="AD267" s="238"/>
      <c r="AE267" s="238"/>
      <c r="AF267" s="238"/>
      <c r="AG267" s="238"/>
      <c r="AH267" s="238"/>
      <c r="AI267" s="238"/>
      <c r="AJ267" s="238"/>
      <c r="AK267" s="238"/>
      <c r="AL267" s="238"/>
      <c r="AM267" s="238"/>
      <c r="AN267" s="238"/>
      <c r="AO267" s="238"/>
      <c r="AP267" s="238"/>
      <c r="AQ267" s="238"/>
      <c r="AR267" s="238"/>
      <c r="AS267" s="238"/>
      <c r="AT267" s="238"/>
      <c r="AU267" s="238"/>
      <c r="AV267" s="238"/>
      <c r="AW267" s="238"/>
      <c r="AX267" s="238"/>
      <c r="AY267" s="238"/>
      <c r="AZ267" s="238"/>
      <c r="BA267" s="238"/>
      <c r="BB267" s="238"/>
      <c r="BC267" s="238"/>
      <c r="BD267" s="238"/>
      <c r="BE267" s="238"/>
      <c r="BF267" s="238"/>
      <c r="BG267" s="238"/>
      <c r="BH267" s="238"/>
      <c r="BI267" s="262"/>
      <c r="BJ267" s="262"/>
      <c r="BK267" s="262"/>
      <c r="BL267" s="262"/>
      <c r="BM267" s="262"/>
      <c r="BN267" s="262"/>
      <c r="BO267" s="262"/>
      <c r="BP267" s="262"/>
      <c r="BQ267" s="262"/>
      <c r="BR267" s="262"/>
      <c r="BS267" s="262"/>
      <c r="BT267" s="262"/>
      <c r="BU267" s="262"/>
      <c r="BV267" s="262"/>
      <c r="BW267" s="262"/>
      <c r="BX267" s="262"/>
      <c r="BY267" s="262"/>
      <c r="BZ267" s="262"/>
      <c r="CA267" s="262"/>
      <c r="CB267" s="262"/>
      <c r="CC267" s="262"/>
      <c r="CD267" s="262"/>
      <c r="CE267" s="262"/>
      <c r="CF267" s="262"/>
      <c r="CG267" s="262"/>
      <c r="CH267" s="262"/>
      <c r="CI267" s="262"/>
      <c r="CJ267" s="262"/>
      <c r="CK267" s="262"/>
      <c r="CL267" s="262"/>
      <c r="CM267" s="262"/>
      <c r="CN267" s="262"/>
      <c r="CO267" s="262"/>
      <c r="CP267" s="262"/>
      <c r="CQ267" s="262"/>
      <c r="CR267" s="262"/>
      <c r="CS267" s="262"/>
      <c r="CT267" s="262"/>
      <c r="CU267" s="262"/>
      <c r="CV267" s="262"/>
      <c r="CW267" s="262"/>
      <c r="CX267" s="262"/>
      <c r="CY267" s="262"/>
      <c r="CZ267" s="262"/>
      <c r="DA267" s="262"/>
      <c r="DB267" s="262"/>
      <c r="DC267" s="262"/>
      <c r="DD267" s="262"/>
      <c r="DE267" s="262"/>
      <c r="DF267" s="262"/>
      <c r="DG267" s="262"/>
      <c r="DH267" s="262"/>
      <c r="DI267" s="262"/>
      <c r="DJ267" s="262"/>
      <c r="DK267" s="262"/>
      <c r="DL267" s="262"/>
      <c r="DM267" s="262"/>
      <c r="DN267" s="262"/>
      <c r="DO267" s="262"/>
      <c r="DP267" s="262"/>
      <c r="DQ267" s="262"/>
      <c r="DR267" s="262"/>
      <c r="DS267" s="262"/>
      <c r="DT267" s="262"/>
      <c r="DU267" s="262"/>
      <c r="DV267" s="262"/>
      <c r="DW267" s="262"/>
      <c r="DX267" s="262"/>
      <c r="DY267" s="262"/>
      <c r="DZ267" s="262"/>
      <c r="EA267" s="262"/>
      <c r="EB267" s="262"/>
    </row>
    <row r="268" spans="1:132" s="263" customFormat="1" ht="51" customHeight="1">
      <c r="A268" s="238"/>
      <c r="B268" s="238"/>
      <c r="C268" s="238"/>
      <c r="D268" s="238"/>
      <c r="E268" s="238"/>
      <c r="F268" s="238"/>
      <c r="G268" s="238"/>
      <c r="H268" s="238"/>
      <c r="I268" s="238"/>
      <c r="J268" s="238"/>
      <c r="K268" s="238"/>
      <c r="L268" s="238"/>
      <c r="M268" s="238"/>
      <c r="N268" s="238"/>
      <c r="O268" s="238"/>
      <c r="P268" s="238"/>
      <c r="Q268" s="238"/>
      <c r="R268" s="262"/>
      <c r="S268" s="262"/>
      <c r="T268" s="262"/>
      <c r="U268" s="262"/>
      <c r="V268" s="262"/>
      <c r="W268" s="262"/>
      <c r="X268" s="262"/>
      <c r="Y268" s="262"/>
      <c r="Z268" s="238"/>
      <c r="AA268" s="238"/>
      <c r="AB268" s="238"/>
      <c r="AC268" s="238"/>
      <c r="AD268" s="238"/>
      <c r="AE268" s="238"/>
      <c r="AF268" s="238"/>
      <c r="AG268" s="238"/>
      <c r="AH268" s="238"/>
      <c r="AI268" s="238"/>
      <c r="AJ268" s="238"/>
      <c r="AK268" s="238"/>
      <c r="AL268" s="238"/>
      <c r="AM268" s="238"/>
      <c r="AN268" s="238"/>
      <c r="AO268" s="238"/>
      <c r="AP268" s="238"/>
      <c r="AQ268" s="238"/>
      <c r="AR268" s="238"/>
      <c r="AS268" s="238"/>
      <c r="AT268" s="238"/>
      <c r="AU268" s="238"/>
      <c r="AV268" s="238"/>
      <c r="AW268" s="238"/>
      <c r="AX268" s="238"/>
      <c r="AY268" s="238"/>
      <c r="AZ268" s="238"/>
      <c r="BA268" s="238"/>
      <c r="BB268" s="238"/>
      <c r="BC268" s="238"/>
      <c r="BD268" s="238"/>
      <c r="BE268" s="238"/>
      <c r="BF268" s="238"/>
      <c r="BG268" s="238"/>
      <c r="BH268" s="238"/>
      <c r="BI268" s="262"/>
      <c r="BJ268" s="262"/>
      <c r="BK268" s="262"/>
      <c r="BL268" s="262"/>
      <c r="BM268" s="262"/>
      <c r="BN268" s="262"/>
      <c r="BO268" s="262"/>
      <c r="BP268" s="262"/>
      <c r="BQ268" s="262"/>
      <c r="BR268" s="262"/>
      <c r="BS268" s="262"/>
      <c r="BT268" s="262"/>
      <c r="BU268" s="262"/>
      <c r="BV268" s="262"/>
      <c r="BW268" s="262"/>
      <c r="BX268" s="262"/>
      <c r="BY268" s="262"/>
      <c r="BZ268" s="262"/>
      <c r="CA268" s="262"/>
      <c r="CB268" s="262"/>
      <c r="CC268" s="262"/>
      <c r="CD268" s="262"/>
      <c r="CE268" s="262"/>
      <c r="CF268" s="262"/>
      <c r="CG268" s="262"/>
      <c r="CH268" s="262"/>
      <c r="CI268" s="262"/>
      <c r="CJ268" s="262"/>
      <c r="CK268" s="262"/>
      <c r="CL268" s="262"/>
      <c r="CM268" s="262"/>
      <c r="CN268" s="262"/>
      <c r="CO268" s="262"/>
      <c r="CP268" s="262"/>
      <c r="CQ268" s="262"/>
      <c r="CR268" s="262"/>
      <c r="CS268" s="262"/>
      <c r="CT268" s="262"/>
      <c r="CU268" s="262"/>
      <c r="CV268" s="262"/>
      <c r="CW268" s="262"/>
      <c r="CX268" s="262"/>
      <c r="CY268" s="262"/>
      <c r="CZ268" s="262"/>
      <c r="DA268" s="262"/>
      <c r="DB268" s="262"/>
      <c r="DC268" s="262"/>
      <c r="DD268" s="262"/>
      <c r="DE268" s="262"/>
      <c r="DF268" s="262"/>
      <c r="DG268" s="262"/>
      <c r="DH268" s="262"/>
      <c r="DI268" s="262"/>
      <c r="DJ268" s="262"/>
      <c r="DK268" s="262"/>
      <c r="DL268" s="262"/>
      <c r="DM268" s="262"/>
      <c r="DN268" s="262"/>
      <c r="DO268" s="262"/>
      <c r="DP268" s="262"/>
      <c r="DQ268" s="262"/>
      <c r="DR268" s="262"/>
      <c r="DS268" s="262"/>
      <c r="DT268" s="262"/>
      <c r="DU268" s="262"/>
      <c r="DV268" s="262"/>
      <c r="DW268" s="262"/>
      <c r="DX268" s="262"/>
      <c r="DY268" s="262"/>
      <c r="DZ268" s="262"/>
      <c r="EA268" s="262"/>
      <c r="EB268" s="262"/>
    </row>
    <row r="269" spans="1:132" s="263" customFormat="1" ht="51" customHeight="1">
      <c r="A269" s="238"/>
      <c r="B269" s="238"/>
      <c r="C269" s="238"/>
      <c r="D269" s="238"/>
      <c r="E269" s="238"/>
      <c r="F269" s="238"/>
      <c r="G269" s="238"/>
      <c r="H269" s="238"/>
      <c r="I269" s="238"/>
      <c r="J269" s="238"/>
      <c r="K269" s="238"/>
      <c r="L269" s="238"/>
      <c r="M269" s="238"/>
      <c r="N269" s="238"/>
      <c r="O269" s="238"/>
      <c r="P269" s="238"/>
      <c r="Q269" s="238"/>
      <c r="R269" s="262"/>
      <c r="S269" s="262"/>
      <c r="T269" s="262"/>
      <c r="U269" s="262"/>
      <c r="V269" s="262"/>
      <c r="W269" s="262"/>
      <c r="X269" s="262"/>
      <c r="Y269" s="262"/>
      <c r="Z269" s="238"/>
      <c r="AA269" s="238"/>
      <c r="AB269" s="238"/>
      <c r="AC269" s="238"/>
      <c r="AD269" s="238"/>
      <c r="AE269" s="238"/>
      <c r="AF269" s="238"/>
      <c r="AG269" s="238"/>
      <c r="AH269" s="238"/>
      <c r="AI269" s="238"/>
      <c r="AJ269" s="238"/>
      <c r="AK269" s="238"/>
      <c r="AL269" s="238"/>
      <c r="AM269" s="238"/>
      <c r="AN269" s="238"/>
      <c r="AO269" s="238"/>
      <c r="AP269" s="238"/>
      <c r="AQ269" s="238"/>
      <c r="AR269" s="238"/>
      <c r="AS269" s="238"/>
      <c r="AT269" s="238"/>
      <c r="AU269" s="238"/>
      <c r="AV269" s="238"/>
      <c r="AW269" s="238"/>
      <c r="AX269" s="238"/>
      <c r="AY269" s="238"/>
      <c r="AZ269" s="238"/>
      <c r="BA269" s="238"/>
      <c r="BB269" s="238"/>
      <c r="BC269" s="238"/>
      <c r="BD269" s="238"/>
      <c r="BE269" s="238"/>
      <c r="BF269" s="238"/>
      <c r="BG269" s="238"/>
      <c r="BH269" s="238"/>
      <c r="BI269" s="262"/>
      <c r="BJ269" s="262"/>
      <c r="BK269" s="262"/>
      <c r="BL269" s="262"/>
      <c r="BM269" s="262"/>
      <c r="BN269" s="262"/>
      <c r="BO269" s="262"/>
      <c r="BP269" s="262"/>
      <c r="BQ269" s="262"/>
      <c r="BR269" s="262"/>
      <c r="BS269" s="262"/>
      <c r="BT269" s="262"/>
      <c r="BU269" s="262"/>
      <c r="BV269" s="262"/>
      <c r="BW269" s="262"/>
      <c r="BX269" s="262"/>
      <c r="BY269" s="262"/>
      <c r="BZ269" s="262"/>
      <c r="CA269" s="262"/>
      <c r="CB269" s="262"/>
      <c r="CC269" s="262"/>
      <c r="CD269" s="262"/>
      <c r="CE269" s="262"/>
      <c r="CF269" s="262"/>
      <c r="CG269" s="262"/>
      <c r="CH269" s="262"/>
      <c r="CI269" s="262"/>
      <c r="CJ269" s="262"/>
      <c r="CK269" s="262"/>
      <c r="CL269" s="262"/>
      <c r="CM269" s="262"/>
      <c r="CN269" s="262"/>
      <c r="CO269" s="262"/>
      <c r="CP269" s="262"/>
      <c r="CQ269" s="262"/>
      <c r="CR269" s="262"/>
      <c r="CS269" s="262"/>
      <c r="CT269" s="262"/>
      <c r="CU269" s="262"/>
      <c r="CV269" s="262"/>
      <c r="CW269" s="262"/>
      <c r="CX269" s="262"/>
      <c r="CY269" s="262"/>
      <c r="CZ269" s="262"/>
      <c r="DA269" s="262"/>
      <c r="DB269" s="262"/>
      <c r="DC269" s="262"/>
      <c r="DD269" s="262"/>
      <c r="DE269" s="262"/>
      <c r="DF269" s="262"/>
      <c r="DG269" s="262"/>
      <c r="DH269" s="262"/>
      <c r="DI269" s="262"/>
      <c r="DJ269" s="262"/>
      <c r="DK269" s="262"/>
      <c r="DL269" s="262"/>
      <c r="DM269" s="262"/>
      <c r="DN269" s="262"/>
      <c r="DO269" s="262"/>
      <c r="DP269" s="262"/>
      <c r="DQ269" s="262"/>
      <c r="DR269" s="262"/>
      <c r="DS269" s="262"/>
      <c r="DT269" s="262"/>
      <c r="DU269" s="262"/>
      <c r="DV269" s="262"/>
      <c r="DW269" s="262"/>
      <c r="DX269" s="262"/>
      <c r="DY269" s="262"/>
      <c r="DZ269" s="262"/>
      <c r="EA269" s="262"/>
      <c r="EB269" s="262"/>
    </row>
    <row r="270" spans="1:132" s="263" customFormat="1" ht="51" customHeight="1">
      <c r="A270" s="238"/>
      <c r="B270" s="238"/>
      <c r="C270" s="238"/>
      <c r="D270" s="238"/>
      <c r="E270" s="238"/>
      <c r="F270" s="238"/>
      <c r="G270" s="238"/>
      <c r="H270" s="238"/>
      <c r="I270" s="238"/>
      <c r="J270" s="238"/>
      <c r="K270" s="238"/>
      <c r="L270" s="238"/>
      <c r="M270" s="238"/>
      <c r="N270" s="238"/>
      <c r="O270" s="238"/>
      <c r="P270" s="238"/>
      <c r="Q270" s="238"/>
      <c r="R270" s="262"/>
      <c r="S270" s="262"/>
      <c r="T270" s="262"/>
      <c r="U270" s="262"/>
      <c r="V270" s="262"/>
      <c r="W270" s="262"/>
      <c r="X270" s="262"/>
      <c r="Y270" s="262"/>
      <c r="Z270" s="238"/>
      <c r="AA270" s="238"/>
      <c r="AB270" s="238"/>
      <c r="AC270" s="238"/>
      <c r="AD270" s="238"/>
      <c r="AE270" s="238"/>
      <c r="AF270" s="238"/>
      <c r="AG270" s="238"/>
      <c r="AH270" s="238"/>
      <c r="AI270" s="238"/>
      <c r="AJ270" s="238"/>
      <c r="AK270" s="238"/>
      <c r="AL270" s="238"/>
      <c r="AM270" s="238"/>
      <c r="AN270" s="238"/>
      <c r="AO270" s="238"/>
      <c r="AP270" s="238"/>
      <c r="AQ270" s="238"/>
      <c r="AR270" s="238"/>
      <c r="AS270" s="238"/>
      <c r="AT270" s="238"/>
      <c r="AU270" s="238"/>
      <c r="AV270" s="238"/>
      <c r="AW270" s="238"/>
      <c r="AX270" s="238"/>
      <c r="AY270" s="238"/>
      <c r="AZ270" s="238"/>
      <c r="BA270" s="238"/>
      <c r="BB270" s="238"/>
      <c r="BC270" s="238"/>
      <c r="BD270" s="238"/>
      <c r="BE270" s="238"/>
      <c r="BF270" s="238"/>
      <c r="BG270" s="238"/>
      <c r="BH270" s="238"/>
      <c r="BI270" s="262"/>
      <c r="BJ270" s="262"/>
      <c r="BK270" s="262"/>
      <c r="BL270" s="262"/>
      <c r="BM270" s="262"/>
      <c r="BN270" s="262"/>
      <c r="BO270" s="262"/>
      <c r="BP270" s="262"/>
      <c r="BQ270" s="262"/>
      <c r="BR270" s="262"/>
      <c r="BS270" s="262"/>
      <c r="BT270" s="262"/>
      <c r="BU270" s="262"/>
      <c r="BV270" s="262"/>
      <c r="BW270" s="262"/>
      <c r="BX270" s="262"/>
      <c r="BY270" s="262"/>
      <c r="BZ270" s="262"/>
      <c r="CA270" s="262"/>
      <c r="CB270" s="262"/>
      <c r="CC270" s="262"/>
      <c r="CD270" s="262"/>
      <c r="CE270" s="262"/>
      <c r="CF270" s="262"/>
      <c r="CG270" s="262"/>
      <c r="CH270" s="262"/>
      <c r="CI270" s="262"/>
      <c r="CJ270" s="262"/>
      <c r="CK270" s="262"/>
      <c r="CL270" s="262"/>
      <c r="CM270" s="262"/>
      <c r="CN270" s="262"/>
      <c r="CO270" s="262"/>
      <c r="CP270" s="262"/>
      <c r="CQ270" s="262"/>
      <c r="CR270" s="262"/>
      <c r="CS270" s="262"/>
      <c r="CT270" s="262"/>
      <c r="CU270" s="262"/>
      <c r="CV270" s="262"/>
      <c r="CW270" s="262"/>
      <c r="CX270" s="262"/>
      <c r="CY270" s="262"/>
      <c r="CZ270" s="262"/>
      <c r="DA270" s="262"/>
      <c r="DB270" s="262"/>
      <c r="DC270" s="262"/>
      <c r="DD270" s="262"/>
      <c r="DE270" s="262"/>
      <c r="DF270" s="262"/>
      <c r="DG270" s="262"/>
      <c r="DH270" s="262"/>
      <c r="DI270" s="262"/>
      <c r="DJ270" s="262"/>
      <c r="DK270" s="262"/>
      <c r="DL270" s="262"/>
      <c r="DM270" s="262"/>
      <c r="DN270" s="262"/>
      <c r="DO270" s="262"/>
      <c r="DP270" s="262"/>
      <c r="DQ270" s="262"/>
      <c r="DR270" s="262"/>
      <c r="DS270" s="262"/>
      <c r="DT270" s="262"/>
      <c r="DU270" s="262"/>
      <c r="DV270" s="262"/>
      <c r="DW270" s="262"/>
      <c r="DX270" s="262"/>
      <c r="DY270" s="262"/>
      <c r="DZ270" s="262"/>
      <c r="EA270" s="262"/>
      <c r="EB270" s="262"/>
    </row>
    <row r="271" spans="1:132" s="263" customFormat="1" ht="51" customHeight="1">
      <c r="A271" s="238"/>
      <c r="B271" s="238"/>
      <c r="C271" s="238"/>
      <c r="D271" s="238"/>
      <c r="E271" s="238"/>
      <c r="F271" s="238"/>
      <c r="G271" s="238"/>
      <c r="H271" s="238"/>
      <c r="I271" s="238"/>
      <c r="J271" s="238"/>
      <c r="K271" s="238"/>
      <c r="L271" s="238"/>
      <c r="M271" s="238"/>
      <c r="N271" s="238"/>
      <c r="O271" s="238"/>
      <c r="P271" s="238"/>
      <c r="Q271" s="238"/>
      <c r="R271" s="262"/>
      <c r="S271" s="262"/>
      <c r="T271" s="262"/>
      <c r="U271" s="262"/>
      <c r="V271" s="262"/>
      <c r="W271" s="262"/>
      <c r="X271" s="262"/>
      <c r="Y271" s="262"/>
      <c r="Z271" s="238"/>
      <c r="AA271" s="238"/>
      <c r="AB271" s="238"/>
      <c r="AC271" s="238"/>
      <c r="AD271" s="238"/>
      <c r="AE271" s="238"/>
      <c r="AF271" s="238"/>
      <c r="AG271" s="238"/>
      <c r="AH271" s="238"/>
      <c r="AI271" s="238"/>
      <c r="AJ271" s="238"/>
      <c r="AK271" s="238"/>
      <c r="AL271" s="238"/>
      <c r="AM271" s="238"/>
      <c r="AN271" s="238"/>
      <c r="AO271" s="238"/>
      <c r="AP271" s="238"/>
      <c r="AQ271" s="238"/>
      <c r="AR271" s="238"/>
      <c r="AS271" s="238"/>
      <c r="AT271" s="238"/>
      <c r="AU271" s="238"/>
      <c r="AV271" s="238"/>
      <c r="AW271" s="238"/>
      <c r="AX271" s="238"/>
      <c r="AY271" s="238"/>
      <c r="AZ271" s="238"/>
      <c r="BA271" s="238"/>
      <c r="BB271" s="238"/>
      <c r="BC271" s="238"/>
      <c r="BD271" s="238"/>
      <c r="BE271" s="238"/>
      <c r="BF271" s="238"/>
      <c r="BG271" s="238"/>
      <c r="BH271" s="238"/>
      <c r="BI271" s="262"/>
      <c r="BJ271" s="262"/>
      <c r="BK271" s="262"/>
      <c r="BL271" s="262"/>
      <c r="BM271" s="262"/>
      <c r="BN271" s="262"/>
      <c r="BO271" s="262"/>
      <c r="BP271" s="262"/>
      <c r="BQ271" s="262"/>
      <c r="BR271" s="262"/>
      <c r="BS271" s="262"/>
      <c r="BT271" s="262"/>
      <c r="BU271" s="262"/>
      <c r="BV271" s="262"/>
      <c r="BW271" s="262"/>
      <c r="BX271" s="262"/>
      <c r="BY271" s="262"/>
      <c r="BZ271" s="262"/>
      <c r="CA271" s="262"/>
      <c r="CB271" s="262"/>
      <c r="CC271" s="262"/>
      <c r="CD271" s="262"/>
      <c r="CE271" s="262"/>
      <c r="CF271" s="262"/>
      <c r="CG271" s="262"/>
      <c r="CH271" s="262"/>
      <c r="CI271" s="262"/>
      <c r="CJ271" s="262"/>
      <c r="CK271" s="262"/>
      <c r="CL271" s="262"/>
      <c r="CM271" s="262"/>
      <c r="CN271" s="262"/>
      <c r="CO271" s="262"/>
      <c r="CP271" s="262"/>
      <c r="CQ271" s="262"/>
      <c r="CR271" s="262"/>
      <c r="CS271" s="262"/>
      <c r="CT271" s="262"/>
      <c r="CU271" s="262"/>
      <c r="CV271" s="262"/>
      <c r="CW271" s="262"/>
      <c r="CX271" s="262"/>
      <c r="CY271" s="262"/>
      <c r="CZ271" s="262"/>
      <c r="DA271" s="262"/>
      <c r="DB271" s="262"/>
      <c r="DC271" s="262"/>
      <c r="DD271" s="262"/>
      <c r="DE271" s="262"/>
      <c r="DF271" s="262"/>
      <c r="DG271" s="262"/>
      <c r="DH271" s="262"/>
      <c r="DI271" s="262"/>
      <c r="DJ271" s="262"/>
      <c r="DK271" s="262"/>
      <c r="DL271" s="262"/>
      <c r="DM271" s="262"/>
      <c r="DN271" s="262"/>
      <c r="DO271" s="262"/>
      <c r="DP271" s="262"/>
      <c r="DQ271" s="262"/>
      <c r="DR271" s="262"/>
      <c r="DS271" s="262"/>
      <c r="DT271" s="262"/>
      <c r="DU271" s="262"/>
      <c r="DV271" s="262"/>
      <c r="DW271" s="262"/>
      <c r="DX271" s="262"/>
      <c r="DY271" s="262"/>
      <c r="DZ271" s="262"/>
      <c r="EA271" s="262"/>
      <c r="EB271" s="262"/>
    </row>
    <row r="272" spans="1:132" s="263" customFormat="1" ht="51" customHeight="1">
      <c r="A272" s="238"/>
      <c r="B272" s="238"/>
      <c r="C272" s="238"/>
      <c r="D272" s="238"/>
      <c r="E272" s="238"/>
      <c r="F272" s="238"/>
      <c r="G272" s="238"/>
      <c r="H272" s="238"/>
      <c r="I272" s="238"/>
      <c r="J272" s="238"/>
      <c r="K272" s="238"/>
      <c r="L272" s="238"/>
      <c r="M272" s="238"/>
      <c r="N272" s="238"/>
      <c r="O272" s="238"/>
      <c r="P272" s="238"/>
      <c r="Q272" s="238"/>
      <c r="R272" s="262"/>
      <c r="S272" s="262"/>
      <c r="T272" s="262"/>
      <c r="U272" s="262"/>
      <c r="V272" s="262"/>
      <c r="W272" s="262"/>
      <c r="X272" s="262"/>
      <c r="Y272" s="262"/>
      <c r="Z272" s="238"/>
      <c r="AA272" s="238"/>
      <c r="AB272" s="238"/>
      <c r="AC272" s="238"/>
      <c r="AD272" s="238"/>
      <c r="AE272" s="238"/>
      <c r="AF272" s="238"/>
      <c r="AG272" s="238"/>
      <c r="AH272" s="238"/>
      <c r="AI272" s="238"/>
      <c r="AJ272" s="238"/>
      <c r="AK272" s="238"/>
      <c r="AL272" s="238"/>
      <c r="AM272" s="238"/>
      <c r="AN272" s="238"/>
      <c r="AO272" s="238"/>
      <c r="AP272" s="238"/>
      <c r="AQ272" s="238"/>
      <c r="AR272" s="238"/>
      <c r="AS272" s="238"/>
      <c r="AT272" s="238"/>
      <c r="AU272" s="238"/>
      <c r="AV272" s="238"/>
      <c r="AW272" s="238"/>
      <c r="AX272" s="238"/>
      <c r="AY272" s="238"/>
      <c r="AZ272" s="238"/>
      <c r="BA272" s="238"/>
      <c r="BB272" s="238"/>
      <c r="BC272" s="238"/>
      <c r="BD272" s="238"/>
      <c r="BE272" s="238"/>
      <c r="BF272" s="238"/>
      <c r="BG272" s="238"/>
      <c r="BH272" s="238"/>
      <c r="BI272" s="262"/>
      <c r="BJ272" s="262"/>
      <c r="BK272" s="262"/>
      <c r="BL272" s="262"/>
      <c r="BM272" s="262"/>
      <c r="BN272" s="262"/>
      <c r="BO272" s="262"/>
      <c r="BP272" s="262"/>
      <c r="BQ272" s="262"/>
      <c r="BR272" s="262"/>
      <c r="BS272" s="262"/>
      <c r="BT272" s="262"/>
      <c r="BU272" s="262"/>
      <c r="BV272" s="262"/>
      <c r="BW272" s="262"/>
      <c r="BX272" s="262"/>
      <c r="BY272" s="262"/>
      <c r="BZ272" s="262"/>
      <c r="CA272" s="262"/>
      <c r="CB272" s="262"/>
      <c r="CC272" s="262"/>
      <c r="CD272" s="262"/>
      <c r="CE272" s="262"/>
      <c r="CF272" s="262"/>
      <c r="CG272" s="262"/>
      <c r="CH272" s="262"/>
      <c r="CI272" s="262"/>
      <c r="CJ272" s="262"/>
      <c r="CK272" s="262"/>
      <c r="CL272" s="262"/>
      <c r="CM272" s="262"/>
      <c r="CN272" s="262"/>
      <c r="CO272" s="262"/>
      <c r="CP272" s="262"/>
      <c r="CQ272" s="262"/>
      <c r="CR272" s="262"/>
      <c r="CS272" s="262"/>
      <c r="CT272" s="262"/>
      <c r="CU272" s="262"/>
      <c r="CV272" s="262"/>
      <c r="CW272" s="262"/>
      <c r="CX272" s="262"/>
      <c r="CY272" s="262"/>
      <c r="CZ272" s="262"/>
      <c r="DA272" s="262"/>
      <c r="DB272" s="262"/>
      <c r="DC272" s="262"/>
      <c r="DD272" s="262"/>
      <c r="DE272" s="262"/>
      <c r="DF272" s="262"/>
      <c r="DG272" s="262"/>
      <c r="DH272" s="262"/>
      <c r="DI272" s="262"/>
      <c r="DJ272" s="262"/>
      <c r="DK272" s="262"/>
      <c r="DL272" s="262"/>
      <c r="DM272" s="262"/>
      <c r="DN272" s="262"/>
      <c r="DO272" s="262"/>
      <c r="DP272" s="262"/>
      <c r="DQ272" s="262"/>
      <c r="DR272" s="262"/>
      <c r="DS272" s="262"/>
      <c r="DT272" s="262"/>
      <c r="DU272" s="262"/>
      <c r="DV272" s="262"/>
      <c r="DW272" s="262"/>
      <c r="DX272" s="262"/>
      <c r="DY272" s="262"/>
      <c r="DZ272" s="262"/>
      <c r="EA272" s="262"/>
      <c r="EB272" s="262"/>
    </row>
    <row r="273" spans="1:132" s="263" customFormat="1" ht="51" customHeight="1">
      <c r="A273" s="238"/>
      <c r="B273" s="238"/>
      <c r="C273" s="238"/>
      <c r="D273" s="238"/>
      <c r="E273" s="238"/>
      <c r="F273" s="238"/>
      <c r="G273" s="238"/>
      <c r="H273" s="238"/>
      <c r="I273" s="238"/>
      <c r="J273" s="238"/>
      <c r="K273" s="238"/>
      <c r="L273" s="238"/>
      <c r="M273" s="238"/>
      <c r="N273" s="238"/>
      <c r="O273" s="238"/>
      <c r="P273" s="238"/>
      <c r="Q273" s="238"/>
      <c r="R273" s="262"/>
      <c r="S273" s="262"/>
      <c r="T273" s="262"/>
      <c r="U273" s="262"/>
      <c r="V273" s="262"/>
      <c r="W273" s="262"/>
      <c r="X273" s="262"/>
      <c r="Y273" s="262"/>
      <c r="Z273" s="238"/>
      <c r="AA273" s="238"/>
      <c r="AB273" s="238"/>
      <c r="AC273" s="238"/>
      <c r="AD273" s="238"/>
      <c r="AE273" s="238"/>
      <c r="AF273" s="238"/>
      <c r="AG273" s="238"/>
      <c r="AH273" s="238"/>
      <c r="AI273" s="238"/>
      <c r="AJ273" s="238"/>
      <c r="AK273" s="238"/>
      <c r="AL273" s="238"/>
      <c r="AM273" s="238"/>
      <c r="AN273" s="238"/>
      <c r="AO273" s="238"/>
      <c r="AP273" s="238"/>
      <c r="AQ273" s="238"/>
      <c r="AR273" s="238"/>
      <c r="AS273" s="238"/>
      <c r="AT273" s="238"/>
      <c r="AU273" s="238"/>
      <c r="AV273" s="238"/>
      <c r="AW273" s="238"/>
      <c r="AX273" s="238"/>
      <c r="AY273" s="238"/>
      <c r="AZ273" s="238"/>
      <c r="BA273" s="238"/>
      <c r="BB273" s="238"/>
      <c r="BC273" s="238"/>
      <c r="BD273" s="238"/>
      <c r="BE273" s="238"/>
      <c r="BF273" s="238"/>
      <c r="BG273" s="238"/>
      <c r="BH273" s="238"/>
      <c r="BI273" s="262"/>
      <c r="BJ273" s="262"/>
      <c r="BK273" s="262"/>
      <c r="BL273" s="262"/>
      <c r="BM273" s="262"/>
      <c r="BN273" s="262"/>
      <c r="BO273" s="262"/>
      <c r="BP273" s="262"/>
      <c r="BQ273" s="262"/>
      <c r="BR273" s="262"/>
      <c r="BS273" s="262"/>
      <c r="BT273" s="262"/>
      <c r="BU273" s="262"/>
      <c r="BV273" s="262"/>
      <c r="BW273" s="262"/>
      <c r="BX273" s="262"/>
      <c r="BY273" s="262"/>
      <c r="BZ273" s="262"/>
      <c r="CA273" s="262"/>
      <c r="CB273" s="262"/>
      <c r="CC273" s="262"/>
      <c r="CD273" s="262"/>
      <c r="CE273" s="262"/>
      <c r="CF273" s="262"/>
      <c r="CG273" s="262"/>
      <c r="CH273" s="262"/>
      <c r="CI273" s="262"/>
      <c r="CJ273" s="262"/>
      <c r="CK273" s="262"/>
      <c r="CL273" s="262"/>
      <c r="CM273" s="262"/>
      <c r="CN273" s="262"/>
      <c r="CO273" s="262"/>
      <c r="CP273" s="262"/>
      <c r="CQ273" s="262"/>
      <c r="CR273" s="262"/>
      <c r="CS273" s="262"/>
      <c r="CT273" s="262"/>
      <c r="CU273" s="262"/>
      <c r="CV273" s="262"/>
      <c r="CW273" s="262"/>
      <c r="CX273" s="262"/>
      <c r="CY273" s="262"/>
      <c r="CZ273" s="262"/>
      <c r="DA273" s="262"/>
      <c r="DB273" s="262"/>
      <c r="DC273" s="262"/>
      <c r="DD273" s="262"/>
      <c r="DE273" s="262"/>
      <c r="DF273" s="262"/>
      <c r="DG273" s="262"/>
      <c r="DH273" s="262"/>
      <c r="DI273" s="262"/>
      <c r="DJ273" s="262"/>
      <c r="DK273" s="262"/>
      <c r="DL273" s="262"/>
      <c r="DM273" s="262"/>
      <c r="DN273" s="262"/>
      <c r="DO273" s="262"/>
      <c r="DP273" s="262"/>
      <c r="DQ273" s="262"/>
      <c r="DR273" s="262"/>
      <c r="DS273" s="262"/>
      <c r="DT273" s="262"/>
      <c r="DU273" s="262"/>
      <c r="DV273" s="262"/>
      <c r="DW273" s="262"/>
      <c r="DX273" s="262"/>
      <c r="DY273" s="262"/>
      <c r="DZ273" s="262"/>
      <c r="EA273" s="262"/>
      <c r="EB273" s="262"/>
    </row>
    <row r="274" spans="1:132" s="263" customFormat="1" ht="51" customHeight="1">
      <c r="A274" s="238"/>
      <c r="B274" s="238"/>
      <c r="C274" s="238"/>
      <c r="D274" s="238"/>
      <c r="E274" s="238"/>
      <c r="F274" s="238"/>
      <c r="G274" s="238"/>
      <c r="H274" s="238"/>
      <c r="I274" s="238"/>
      <c r="J274" s="238"/>
      <c r="K274" s="238"/>
      <c r="L274" s="238"/>
      <c r="M274" s="238"/>
      <c r="N274" s="238"/>
      <c r="O274" s="238"/>
      <c r="P274" s="238"/>
      <c r="Q274" s="238"/>
      <c r="R274" s="262"/>
      <c r="S274" s="262"/>
      <c r="T274" s="262"/>
      <c r="U274" s="262"/>
      <c r="V274" s="262"/>
      <c r="W274" s="262"/>
      <c r="X274" s="262"/>
      <c r="Y274" s="262"/>
      <c r="Z274" s="238"/>
      <c r="AA274" s="238"/>
      <c r="AB274" s="238"/>
      <c r="AC274" s="238"/>
      <c r="AD274" s="238"/>
      <c r="AE274" s="238"/>
      <c r="AF274" s="238"/>
      <c r="AG274" s="238"/>
      <c r="AH274" s="238"/>
      <c r="AI274" s="238"/>
      <c r="AJ274" s="238"/>
      <c r="AK274" s="238"/>
      <c r="AL274" s="238"/>
      <c r="AM274" s="238"/>
      <c r="AN274" s="238"/>
      <c r="AO274" s="238"/>
      <c r="AP274" s="238"/>
      <c r="AQ274" s="238"/>
      <c r="AR274" s="238"/>
      <c r="AS274" s="238"/>
      <c r="AT274" s="238"/>
      <c r="AU274" s="238"/>
      <c r="AV274" s="238"/>
      <c r="AW274" s="238"/>
      <c r="AX274" s="238"/>
      <c r="AY274" s="238"/>
      <c r="AZ274" s="238"/>
      <c r="BA274" s="238"/>
      <c r="BB274" s="238"/>
      <c r="BC274" s="238"/>
      <c r="BD274" s="238"/>
      <c r="BE274" s="238"/>
      <c r="BF274" s="238"/>
      <c r="BG274" s="238"/>
      <c r="BH274" s="238"/>
      <c r="BI274" s="262"/>
      <c r="BJ274" s="262"/>
      <c r="BK274" s="262"/>
      <c r="BL274" s="262"/>
      <c r="BM274" s="262"/>
      <c r="BN274" s="262"/>
      <c r="BO274" s="262"/>
      <c r="BP274" s="262"/>
      <c r="BQ274" s="262"/>
      <c r="BR274" s="262"/>
      <c r="BS274" s="262"/>
      <c r="BT274" s="262"/>
      <c r="BU274" s="262"/>
      <c r="BV274" s="262"/>
      <c r="BW274" s="262"/>
      <c r="BX274" s="262"/>
      <c r="BY274" s="262"/>
      <c r="BZ274" s="262"/>
      <c r="CA274" s="262"/>
      <c r="CB274" s="262"/>
      <c r="CC274" s="262"/>
      <c r="CD274" s="262"/>
      <c r="CE274" s="262"/>
      <c r="CF274" s="262"/>
      <c r="CG274" s="262"/>
      <c r="CH274" s="262"/>
      <c r="CI274" s="262"/>
      <c r="CJ274" s="262"/>
      <c r="CK274" s="262"/>
      <c r="CL274" s="262"/>
      <c r="CM274" s="262"/>
      <c r="CN274" s="262"/>
      <c r="CO274" s="262"/>
      <c r="CP274" s="262"/>
      <c r="CQ274" s="262"/>
      <c r="CR274" s="262"/>
      <c r="CS274" s="262"/>
      <c r="CT274" s="262"/>
      <c r="CU274" s="262"/>
      <c r="CV274" s="262"/>
      <c r="CW274" s="262"/>
      <c r="CX274" s="262"/>
      <c r="CY274" s="262"/>
      <c r="CZ274" s="262"/>
      <c r="DA274" s="262"/>
      <c r="DB274" s="262"/>
      <c r="DC274" s="262"/>
      <c r="DD274" s="262"/>
      <c r="DE274" s="262"/>
      <c r="DF274" s="262"/>
      <c r="DG274" s="262"/>
      <c r="DH274" s="262"/>
      <c r="DI274" s="262"/>
      <c r="DJ274" s="262"/>
      <c r="DK274" s="262"/>
      <c r="DL274" s="262"/>
      <c r="DM274" s="262"/>
      <c r="DN274" s="262"/>
      <c r="DO274" s="262"/>
      <c r="DP274" s="262"/>
      <c r="DQ274" s="262"/>
      <c r="DR274" s="262"/>
      <c r="DS274" s="262"/>
      <c r="DT274" s="262"/>
      <c r="DU274" s="262"/>
      <c r="DV274" s="262"/>
      <c r="DW274" s="262"/>
      <c r="DX274" s="262"/>
      <c r="DY274" s="262"/>
      <c r="DZ274" s="262"/>
      <c r="EA274" s="262"/>
      <c r="EB274" s="262"/>
    </row>
    <row r="275" spans="1:132" s="263" customFormat="1" ht="51" customHeight="1">
      <c r="A275" s="238"/>
      <c r="B275" s="238"/>
      <c r="C275" s="238"/>
      <c r="D275" s="238"/>
      <c r="E275" s="238"/>
      <c r="F275" s="238"/>
      <c r="G275" s="238"/>
      <c r="H275" s="238"/>
      <c r="I275" s="238"/>
      <c r="J275" s="238"/>
      <c r="K275" s="238"/>
      <c r="L275" s="238"/>
      <c r="M275" s="238"/>
      <c r="N275" s="238"/>
      <c r="O275" s="238"/>
      <c r="P275" s="238"/>
      <c r="Q275" s="238"/>
      <c r="R275" s="262"/>
      <c r="S275" s="262"/>
      <c r="T275" s="262"/>
      <c r="U275" s="262"/>
      <c r="V275" s="262"/>
      <c r="W275" s="262"/>
      <c r="X275" s="262"/>
      <c r="Y275" s="262"/>
      <c r="Z275" s="238"/>
      <c r="AA275" s="238"/>
      <c r="AB275" s="238"/>
      <c r="AC275" s="238"/>
      <c r="AD275" s="238"/>
      <c r="AE275" s="238"/>
      <c r="AF275" s="238"/>
      <c r="AG275" s="238"/>
      <c r="AH275" s="238"/>
      <c r="AI275" s="238"/>
      <c r="AJ275" s="238"/>
      <c r="AK275" s="238"/>
      <c r="AL275" s="238"/>
      <c r="AM275" s="238"/>
      <c r="AN275" s="238"/>
      <c r="AO275" s="238"/>
      <c r="AP275" s="238"/>
      <c r="AQ275" s="238"/>
      <c r="AR275" s="238"/>
      <c r="AS275" s="238"/>
      <c r="AT275" s="238"/>
      <c r="AU275" s="238"/>
      <c r="AV275" s="238"/>
      <c r="AW275" s="238"/>
      <c r="AX275" s="238"/>
      <c r="AY275" s="238"/>
      <c r="AZ275" s="238"/>
      <c r="BA275" s="238"/>
      <c r="BB275" s="238"/>
      <c r="BC275" s="238"/>
      <c r="BD275" s="238"/>
      <c r="BE275" s="238"/>
      <c r="BF275" s="238"/>
      <c r="BG275" s="238"/>
      <c r="BH275" s="238"/>
      <c r="BI275" s="262"/>
      <c r="BJ275" s="262"/>
      <c r="BK275" s="262"/>
      <c r="BL275" s="262"/>
      <c r="BM275" s="262"/>
      <c r="BN275" s="262"/>
      <c r="BO275" s="262"/>
      <c r="BP275" s="262"/>
      <c r="BQ275" s="262"/>
      <c r="BR275" s="262"/>
      <c r="BS275" s="262"/>
      <c r="BT275" s="262"/>
      <c r="BU275" s="262"/>
      <c r="BV275" s="262"/>
      <c r="BW275" s="262"/>
      <c r="BX275" s="262"/>
      <c r="BY275" s="262"/>
      <c r="BZ275" s="262"/>
      <c r="CA275" s="262"/>
      <c r="CB275" s="262"/>
      <c r="CC275" s="262"/>
      <c r="CD275" s="262"/>
      <c r="CE275" s="262"/>
      <c r="CF275" s="262"/>
      <c r="CG275" s="262"/>
      <c r="CH275" s="262"/>
      <c r="CI275" s="262"/>
      <c r="CJ275" s="262"/>
      <c r="CK275" s="262"/>
      <c r="CL275" s="262"/>
      <c r="CM275" s="262"/>
      <c r="CN275" s="262"/>
      <c r="CO275" s="262"/>
      <c r="CP275" s="262"/>
      <c r="CQ275" s="262"/>
      <c r="CR275" s="262"/>
      <c r="CS275" s="262"/>
      <c r="CT275" s="262"/>
      <c r="CU275" s="262"/>
      <c r="CV275" s="262"/>
      <c r="CW275" s="262"/>
      <c r="CX275" s="262"/>
      <c r="CY275" s="262"/>
      <c r="CZ275" s="262"/>
      <c r="DA275" s="262"/>
      <c r="DB275" s="262"/>
      <c r="DC275" s="262"/>
      <c r="DD275" s="262"/>
      <c r="DE275" s="262"/>
      <c r="DF275" s="262"/>
      <c r="DG275" s="262"/>
      <c r="DH275" s="262"/>
      <c r="DI275" s="262"/>
      <c r="DJ275" s="262"/>
      <c r="DK275" s="262"/>
      <c r="DL275" s="262"/>
      <c r="DM275" s="262"/>
      <c r="DN275" s="262"/>
      <c r="DO275" s="262"/>
      <c r="DP275" s="262"/>
      <c r="DQ275" s="262"/>
      <c r="DR275" s="262"/>
      <c r="DS275" s="262"/>
      <c r="DT275" s="262"/>
      <c r="DU275" s="262"/>
      <c r="DV275" s="262"/>
      <c r="DW275" s="262"/>
      <c r="DX275" s="262"/>
      <c r="DY275" s="262"/>
      <c r="DZ275" s="262"/>
      <c r="EA275" s="262"/>
      <c r="EB275" s="262"/>
    </row>
    <row r="276" spans="1:132" s="263" customFormat="1" ht="51" customHeight="1">
      <c r="A276" s="238"/>
      <c r="B276" s="238"/>
      <c r="C276" s="238"/>
      <c r="D276" s="238"/>
      <c r="E276" s="238"/>
      <c r="F276" s="238"/>
      <c r="G276" s="238"/>
      <c r="H276" s="238"/>
      <c r="I276" s="238"/>
      <c r="J276" s="238"/>
      <c r="K276" s="238"/>
      <c r="L276" s="238"/>
      <c r="M276" s="238"/>
      <c r="N276" s="238"/>
      <c r="O276" s="238"/>
      <c r="P276" s="238"/>
      <c r="Q276" s="238"/>
      <c r="R276" s="262"/>
      <c r="S276" s="262"/>
      <c r="T276" s="262"/>
      <c r="U276" s="262"/>
      <c r="V276" s="262"/>
      <c r="W276" s="262"/>
      <c r="X276" s="262"/>
      <c r="Y276" s="262"/>
      <c r="Z276" s="238"/>
      <c r="AA276" s="238"/>
      <c r="AB276" s="238"/>
      <c r="AC276" s="238"/>
      <c r="AD276" s="238"/>
      <c r="AE276" s="238"/>
      <c r="AF276" s="238"/>
      <c r="AG276" s="238"/>
      <c r="AH276" s="238"/>
      <c r="AI276" s="238"/>
      <c r="AJ276" s="238"/>
      <c r="AK276" s="238"/>
      <c r="AL276" s="238"/>
      <c r="AM276" s="238"/>
      <c r="AN276" s="238"/>
      <c r="AO276" s="238"/>
      <c r="AP276" s="238"/>
      <c r="AQ276" s="238"/>
      <c r="AR276" s="238"/>
      <c r="AS276" s="238"/>
      <c r="AT276" s="238"/>
      <c r="AU276" s="238"/>
      <c r="AV276" s="238"/>
      <c r="AW276" s="238"/>
      <c r="AX276" s="238"/>
      <c r="AY276" s="238"/>
      <c r="AZ276" s="238"/>
      <c r="BA276" s="238"/>
      <c r="BB276" s="238"/>
      <c r="BC276" s="238"/>
      <c r="BD276" s="238"/>
      <c r="BE276" s="238"/>
      <c r="BF276" s="238"/>
      <c r="BG276" s="238"/>
      <c r="BH276" s="238"/>
      <c r="BI276" s="262"/>
      <c r="BJ276" s="262"/>
      <c r="BK276" s="262"/>
      <c r="BL276" s="262"/>
      <c r="BM276" s="262"/>
      <c r="BN276" s="262"/>
      <c r="BO276" s="262"/>
      <c r="BP276" s="262"/>
      <c r="BQ276" s="262"/>
      <c r="BR276" s="262"/>
      <c r="BS276" s="262"/>
      <c r="BT276" s="262"/>
      <c r="BU276" s="262"/>
      <c r="BV276" s="262"/>
      <c r="BW276" s="262"/>
      <c r="BX276" s="262"/>
      <c r="BY276" s="262"/>
      <c r="BZ276" s="262"/>
      <c r="CA276" s="262"/>
      <c r="CB276" s="262"/>
      <c r="CC276" s="262"/>
      <c r="CD276" s="262"/>
      <c r="CE276" s="262"/>
      <c r="CF276" s="262"/>
      <c r="CG276" s="262"/>
      <c r="CH276" s="262"/>
      <c r="CI276" s="262"/>
      <c r="CJ276" s="262"/>
      <c r="CK276" s="262"/>
      <c r="CL276" s="262"/>
      <c r="CM276" s="262"/>
      <c r="CN276" s="262"/>
      <c r="CO276" s="262"/>
      <c r="CP276" s="262"/>
      <c r="CQ276" s="262"/>
      <c r="CR276" s="262"/>
      <c r="CS276" s="262"/>
      <c r="CT276" s="262"/>
      <c r="CU276" s="262"/>
      <c r="CV276" s="262"/>
      <c r="CW276" s="262"/>
      <c r="CX276" s="262"/>
      <c r="CY276" s="262"/>
      <c r="CZ276" s="262"/>
      <c r="DA276" s="262"/>
      <c r="DB276" s="262"/>
      <c r="DC276" s="262"/>
      <c r="DD276" s="262"/>
      <c r="DE276" s="262"/>
      <c r="DF276" s="262"/>
      <c r="DG276" s="262"/>
      <c r="DH276" s="262"/>
      <c r="DI276" s="262"/>
      <c r="DJ276" s="262"/>
      <c r="DK276" s="262"/>
      <c r="DL276" s="262"/>
      <c r="DM276" s="262"/>
      <c r="DN276" s="262"/>
      <c r="DO276" s="262"/>
      <c r="DP276" s="262"/>
      <c r="DQ276" s="262"/>
      <c r="DR276" s="262"/>
      <c r="DS276" s="262"/>
      <c r="DT276" s="262"/>
      <c r="DU276" s="262"/>
      <c r="DV276" s="262"/>
      <c r="DW276" s="262"/>
      <c r="DX276" s="262"/>
      <c r="DY276" s="262"/>
      <c r="DZ276" s="262"/>
      <c r="EA276" s="262"/>
      <c r="EB276" s="262"/>
    </row>
    <row r="277" spans="1:132" s="263" customFormat="1" ht="51" customHeight="1">
      <c r="A277" s="238"/>
      <c r="B277" s="238"/>
      <c r="C277" s="238"/>
      <c r="D277" s="238"/>
      <c r="E277" s="238"/>
      <c r="F277" s="238"/>
      <c r="G277" s="238"/>
      <c r="H277" s="238"/>
      <c r="I277" s="238"/>
      <c r="J277" s="238"/>
      <c r="K277" s="238"/>
      <c r="L277" s="238"/>
      <c r="M277" s="238"/>
      <c r="N277" s="238"/>
      <c r="O277" s="238"/>
      <c r="P277" s="238"/>
      <c r="Q277" s="238"/>
      <c r="R277" s="262"/>
      <c r="S277" s="262"/>
      <c r="T277" s="262"/>
      <c r="U277" s="262"/>
      <c r="V277" s="262"/>
      <c r="W277" s="262"/>
      <c r="X277" s="262"/>
      <c r="Y277" s="262"/>
      <c r="Z277" s="238"/>
      <c r="AA277" s="238"/>
      <c r="AB277" s="238"/>
      <c r="AC277" s="238"/>
      <c r="AD277" s="238"/>
      <c r="AE277" s="238"/>
      <c r="AF277" s="238"/>
      <c r="AG277" s="238"/>
      <c r="AH277" s="238"/>
      <c r="AI277" s="238"/>
      <c r="AJ277" s="238"/>
      <c r="AK277" s="238"/>
      <c r="AL277" s="238"/>
      <c r="AM277" s="238"/>
      <c r="AN277" s="238"/>
      <c r="AO277" s="238"/>
      <c r="AP277" s="238"/>
      <c r="AQ277" s="238"/>
      <c r="AR277" s="238"/>
      <c r="AS277" s="238"/>
      <c r="AT277" s="238"/>
      <c r="AU277" s="238"/>
      <c r="AV277" s="238"/>
      <c r="AW277" s="238"/>
      <c r="AX277" s="238"/>
      <c r="AY277" s="238"/>
      <c r="AZ277" s="238"/>
      <c r="BA277" s="238"/>
      <c r="BB277" s="238"/>
      <c r="BC277" s="238"/>
      <c r="BD277" s="238"/>
      <c r="BE277" s="238"/>
      <c r="BF277" s="238"/>
      <c r="BG277" s="238"/>
      <c r="BH277" s="238"/>
      <c r="BI277" s="262"/>
      <c r="BJ277" s="262"/>
      <c r="BK277" s="262"/>
      <c r="BL277" s="262"/>
      <c r="BM277" s="262"/>
      <c r="BN277" s="262"/>
      <c r="BO277" s="262"/>
      <c r="BP277" s="262"/>
      <c r="BQ277" s="262"/>
      <c r="BR277" s="262"/>
      <c r="BS277" s="262"/>
      <c r="BT277" s="262"/>
      <c r="BU277" s="262"/>
      <c r="BV277" s="262"/>
      <c r="BW277" s="262"/>
      <c r="BX277" s="262"/>
      <c r="BY277" s="262"/>
      <c r="BZ277" s="262"/>
      <c r="CA277" s="262"/>
      <c r="CB277" s="262"/>
      <c r="CC277" s="262"/>
      <c r="CD277" s="262"/>
      <c r="CE277" s="262"/>
      <c r="CF277" s="262"/>
      <c r="CG277" s="262"/>
      <c r="CH277" s="262"/>
      <c r="CI277" s="262"/>
      <c r="CJ277" s="262"/>
      <c r="CK277" s="262"/>
      <c r="CL277" s="262"/>
      <c r="CM277" s="262"/>
      <c r="CN277" s="262"/>
      <c r="CO277" s="262"/>
      <c r="CP277" s="262"/>
      <c r="CQ277" s="262"/>
      <c r="CR277" s="262"/>
      <c r="CS277" s="262"/>
      <c r="CT277" s="262"/>
      <c r="CU277" s="262"/>
      <c r="CV277" s="262"/>
      <c r="CW277" s="262"/>
      <c r="CX277" s="262"/>
      <c r="CY277" s="262"/>
      <c r="CZ277" s="262"/>
      <c r="DA277" s="262"/>
      <c r="DB277" s="262"/>
      <c r="DC277" s="262"/>
      <c r="DD277" s="262"/>
      <c r="DE277" s="262"/>
      <c r="DF277" s="262"/>
      <c r="DG277" s="262"/>
      <c r="DH277" s="262"/>
      <c r="DI277" s="262"/>
      <c r="DJ277" s="262"/>
      <c r="DK277" s="262"/>
      <c r="DL277" s="262"/>
      <c r="DM277" s="262"/>
      <c r="DN277" s="262"/>
      <c r="DO277" s="262"/>
      <c r="DP277" s="262"/>
      <c r="DQ277" s="262"/>
      <c r="DR277" s="262"/>
      <c r="DS277" s="262"/>
      <c r="DT277" s="262"/>
      <c r="DU277" s="262"/>
      <c r="DV277" s="262"/>
      <c r="DW277" s="262"/>
      <c r="DX277" s="262"/>
      <c r="DY277" s="262"/>
      <c r="DZ277" s="262"/>
      <c r="EA277" s="262"/>
      <c r="EB277" s="262"/>
    </row>
    <row r="278" spans="1:132" s="263" customFormat="1" ht="51" customHeight="1">
      <c r="A278" s="238"/>
      <c r="B278" s="238"/>
      <c r="C278" s="238"/>
      <c r="D278" s="238"/>
      <c r="E278" s="238"/>
      <c r="F278" s="238"/>
      <c r="G278" s="238"/>
      <c r="H278" s="238"/>
      <c r="I278" s="238"/>
      <c r="J278" s="238"/>
      <c r="K278" s="238"/>
      <c r="L278" s="238"/>
      <c r="M278" s="238"/>
      <c r="N278" s="238"/>
      <c r="O278" s="238"/>
      <c r="P278" s="238"/>
      <c r="Q278" s="238"/>
      <c r="R278" s="262"/>
      <c r="S278" s="262"/>
      <c r="T278" s="262"/>
      <c r="U278" s="262"/>
      <c r="V278" s="262"/>
      <c r="W278" s="262"/>
      <c r="X278" s="262"/>
      <c r="Y278" s="262"/>
      <c r="Z278" s="238"/>
      <c r="AA278" s="238"/>
      <c r="AB278" s="238"/>
      <c r="AC278" s="238"/>
      <c r="AD278" s="238"/>
      <c r="AE278" s="238"/>
      <c r="AF278" s="238"/>
      <c r="AG278" s="238"/>
      <c r="AH278" s="238"/>
      <c r="AI278" s="238"/>
      <c r="AJ278" s="238"/>
      <c r="AK278" s="238"/>
      <c r="AL278" s="238"/>
      <c r="AM278" s="238"/>
      <c r="AN278" s="238"/>
      <c r="AO278" s="238"/>
      <c r="AP278" s="238"/>
      <c r="AQ278" s="238"/>
      <c r="AR278" s="238"/>
      <c r="AS278" s="238"/>
      <c r="AT278" s="238"/>
      <c r="AU278" s="238"/>
      <c r="AV278" s="238"/>
      <c r="AW278" s="238"/>
      <c r="AX278" s="238"/>
      <c r="AY278" s="238"/>
      <c r="AZ278" s="238"/>
      <c r="BA278" s="238"/>
      <c r="BB278" s="238"/>
      <c r="BC278" s="238"/>
      <c r="BD278" s="238"/>
      <c r="BE278" s="238"/>
      <c r="BF278" s="238"/>
      <c r="BG278" s="238"/>
      <c r="BH278" s="238"/>
      <c r="BI278" s="262"/>
      <c r="BJ278" s="262"/>
      <c r="BK278" s="262"/>
      <c r="BL278" s="262"/>
      <c r="BM278" s="262"/>
      <c r="BN278" s="262"/>
      <c r="BO278" s="262"/>
      <c r="BP278" s="262"/>
      <c r="BQ278" s="262"/>
      <c r="BR278" s="262"/>
      <c r="BS278" s="262"/>
      <c r="BT278" s="262"/>
      <c r="BU278" s="262"/>
      <c r="BV278" s="262"/>
      <c r="BW278" s="262"/>
      <c r="BX278" s="262"/>
      <c r="BY278" s="262"/>
      <c r="BZ278" s="262"/>
      <c r="CA278" s="262"/>
      <c r="CB278" s="262"/>
      <c r="CC278" s="262"/>
      <c r="CD278" s="262"/>
      <c r="CE278" s="262"/>
      <c r="CF278" s="262"/>
      <c r="CG278" s="262"/>
      <c r="CH278" s="262"/>
      <c r="CI278" s="262"/>
      <c r="CJ278" s="262"/>
      <c r="CK278" s="262"/>
      <c r="CL278" s="262"/>
      <c r="CM278" s="262"/>
      <c r="CN278" s="262"/>
      <c r="CO278" s="262"/>
      <c r="CP278" s="262"/>
      <c r="CQ278" s="262"/>
      <c r="CR278" s="262"/>
      <c r="CS278" s="262"/>
      <c r="CT278" s="262"/>
      <c r="CU278" s="262"/>
      <c r="CV278" s="262"/>
      <c r="CW278" s="262"/>
      <c r="CX278" s="262"/>
      <c r="CY278" s="262"/>
      <c r="CZ278" s="262"/>
      <c r="DA278" s="262"/>
      <c r="DB278" s="262"/>
      <c r="DC278" s="262"/>
      <c r="DD278" s="262"/>
      <c r="DE278" s="262"/>
      <c r="DF278" s="262"/>
      <c r="DG278" s="262"/>
      <c r="DH278" s="262"/>
      <c r="DI278" s="262"/>
      <c r="DJ278" s="262"/>
      <c r="DK278" s="262"/>
      <c r="DL278" s="262"/>
      <c r="DM278" s="262"/>
      <c r="DN278" s="262"/>
      <c r="DO278" s="262"/>
      <c r="DP278" s="262"/>
      <c r="DQ278" s="262"/>
      <c r="DR278" s="262"/>
      <c r="DS278" s="262"/>
      <c r="DT278" s="262"/>
      <c r="DU278" s="262"/>
      <c r="DV278" s="262"/>
      <c r="DW278" s="262"/>
      <c r="DX278" s="262"/>
      <c r="DY278" s="262"/>
      <c r="DZ278" s="262"/>
      <c r="EA278" s="262"/>
      <c r="EB278" s="262"/>
    </row>
    <row r="279" spans="1:132" s="263" customFormat="1" ht="51" customHeight="1">
      <c r="A279" s="238"/>
      <c r="B279" s="238"/>
      <c r="C279" s="238"/>
      <c r="D279" s="238"/>
      <c r="E279" s="238"/>
      <c r="F279" s="238"/>
      <c r="G279" s="238"/>
      <c r="H279" s="238"/>
      <c r="I279" s="238"/>
      <c r="J279" s="238"/>
      <c r="K279" s="238"/>
      <c r="L279" s="238"/>
      <c r="M279" s="238"/>
      <c r="N279" s="238"/>
      <c r="O279" s="238"/>
      <c r="P279" s="238"/>
      <c r="Q279" s="238"/>
      <c r="R279" s="262"/>
      <c r="S279" s="262"/>
      <c r="T279" s="262"/>
      <c r="U279" s="262"/>
      <c r="V279" s="262"/>
      <c r="W279" s="262"/>
      <c r="X279" s="262"/>
      <c r="Y279" s="262"/>
      <c r="Z279" s="238"/>
      <c r="AA279" s="238"/>
      <c r="AB279" s="238"/>
      <c r="AC279" s="238"/>
      <c r="AD279" s="238"/>
      <c r="AE279" s="238"/>
      <c r="AF279" s="238"/>
      <c r="AG279" s="238"/>
      <c r="AH279" s="238"/>
      <c r="AI279" s="238"/>
      <c r="AJ279" s="238"/>
      <c r="AK279" s="238"/>
      <c r="AL279" s="238"/>
      <c r="AM279" s="238"/>
      <c r="AN279" s="238"/>
      <c r="AO279" s="238"/>
      <c r="AP279" s="238"/>
      <c r="AQ279" s="238"/>
      <c r="AR279" s="238"/>
      <c r="AS279" s="238"/>
      <c r="AT279" s="238"/>
      <c r="AU279" s="238"/>
      <c r="AV279" s="238"/>
      <c r="AW279" s="238"/>
      <c r="AX279" s="238"/>
      <c r="AY279" s="238"/>
      <c r="AZ279" s="238"/>
      <c r="BA279" s="238"/>
      <c r="BB279" s="238"/>
      <c r="BC279" s="238"/>
      <c r="BD279" s="238"/>
      <c r="BE279" s="238"/>
      <c r="BF279" s="238"/>
      <c r="BG279" s="238"/>
      <c r="BH279" s="238"/>
      <c r="BI279" s="262"/>
      <c r="BJ279" s="262"/>
      <c r="BK279" s="262"/>
      <c r="BL279" s="262"/>
      <c r="BM279" s="262"/>
      <c r="BN279" s="262"/>
      <c r="BO279" s="262"/>
      <c r="BP279" s="262"/>
      <c r="BQ279" s="262"/>
      <c r="BR279" s="262"/>
      <c r="BS279" s="262"/>
      <c r="BT279" s="262"/>
      <c r="BU279" s="262"/>
      <c r="BV279" s="262"/>
      <c r="BW279" s="262"/>
      <c r="BX279" s="262"/>
      <c r="BY279" s="262"/>
      <c r="BZ279" s="262"/>
      <c r="CA279" s="262"/>
      <c r="CB279" s="262"/>
      <c r="CC279" s="262"/>
      <c r="CD279" s="262"/>
      <c r="CE279" s="262"/>
      <c r="CF279" s="262"/>
      <c r="CG279" s="262"/>
      <c r="CH279" s="262"/>
      <c r="CI279" s="262"/>
      <c r="CJ279" s="262"/>
      <c r="CK279" s="262"/>
      <c r="CL279" s="262"/>
      <c r="CM279" s="262"/>
      <c r="CN279" s="262"/>
      <c r="CO279" s="262"/>
      <c r="CP279" s="262"/>
      <c r="CQ279" s="262"/>
      <c r="CR279" s="262"/>
      <c r="CS279" s="262"/>
      <c r="CT279" s="262"/>
      <c r="CU279" s="262"/>
      <c r="CV279" s="262"/>
      <c r="CW279" s="262"/>
      <c r="CX279" s="262"/>
      <c r="CY279" s="262"/>
      <c r="CZ279" s="262"/>
      <c r="DA279" s="262"/>
      <c r="DB279" s="262"/>
      <c r="DC279" s="262"/>
      <c r="DD279" s="262"/>
      <c r="DE279" s="262"/>
      <c r="DF279" s="262"/>
      <c r="DG279" s="262"/>
      <c r="DH279" s="262"/>
      <c r="DI279" s="262"/>
      <c r="DJ279" s="262"/>
      <c r="DK279" s="262"/>
      <c r="DL279" s="262"/>
      <c r="DM279" s="262"/>
      <c r="DN279" s="262"/>
      <c r="DO279" s="262"/>
      <c r="DP279" s="262"/>
      <c r="DQ279" s="262"/>
      <c r="DR279" s="262"/>
      <c r="DS279" s="262"/>
      <c r="DT279" s="262"/>
      <c r="DU279" s="262"/>
      <c r="DV279" s="262"/>
      <c r="DW279" s="262"/>
      <c r="DX279" s="262"/>
      <c r="DY279" s="262"/>
      <c r="DZ279" s="262"/>
      <c r="EA279" s="262"/>
      <c r="EB279" s="262"/>
    </row>
    <row r="280" spans="1:132" s="263" customFormat="1" ht="51" customHeight="1">
      <c r="A280" s="238"/>
      <c r="B280" s="238"/>
      <c r="C280" s="238"/>
      <c r="D280" s="238"/>
      <c r="E280" s="238"/>
      <c r="F280" s="238"/>
      <c r="G280" s="238"/>
      <c r="H280" s="238"/>
      <c r="I280" s="238"/>
      <c r="J280" s="238"/>
      <c r="K280" s="238"/>
      <c r="L280" s="238"/>
      <c r="M280" s="238"/>
      <c r="N280" s="238"/>
      <c r="O280" s="238"/>
      <c r="P280" s="238"/>
      <c r="Q280" s="238"/>
      <c r="R280" s="262"/>
      <c r="S280" s="262"/>
      <c r="T280" s="262"/>
      <c r="U280" s="262"/>
      <c r="V280" s="262"/>
      <c r="W280" s="262"/>
      <c r="X280" s="262"/>
      <c r="Y280" s="262"/>
      <c r="Z280" s="238"/>
      <c r="AA280" s="238"/>
      <c r="AB280" s="238"/>
      <c r="AC280" s="238"/>
      <c r="AD280" s="238"/>
      <c r="AE280" s="238"/>
      <c r="AF280" s="238"/>
      <c r="AG280" s="238"/>
      <c r="AH280" s="238"/>
      <c r="AI280" s="238"/>
      <c r="AJ280" s="238"/>
      <c r="AK280" s="238"/>
      <c r="AL280" s="238"/>
      <c r="AM280" s="238"/>
      <c r="AN280" s="238"/>
      <c r="AO280" s="238"/>
      <c r="AP280" s="238"/>
      <c r="AQ280" s="238"/>
      <c r="AR280" s="238"/>
      <c r="AS280" s="238"/>
      <c r="AT280" s="238"/>
      <c r="AU280" s="238"/>
      <c r="AV280" s="238"/>
      <c r="AW280" s="238"/>
      <c r="AX280" s="238"/>
      <c r="AY280" s="238"/>
      <c r="AZ280" s="238"/>
      <c r="BA280" s="238"/>
      <c r="BB280" s="238"/>
      <c r="BC280" s="238"/>
      <c r="BD280" s="238"/>
      <c r="BE280" s="238"/>
      <c r="BF280" s="238"/>
      <c r="BG280" s="238"/>
      <c r="BH280" s="238"/>
      <c r="BI280" s="262"/>
      <c r="BJ280" s="262"/>
      <c r="BK280" s="262"/>
      <c r="BL280" s="262"/>
      <c r="BM280" s="262"/>
      <c r="BN280" s="262"/>
      <c r="BO280" s="262"/>
      <c r="BP280" s="262"/>
      <c r="BQ280" s="262"/>
      <c r="BR280" s="262"/>
      <c r="BS280" s="262"/>
      <c r="BT280" s="262"/>
      <c r="BU280" s="262"/>
      <c r="BV280" s="262"/>
      <c r="BW280" s="262"/>
      <c r="BX280" s="262"/>
      <c r="BY280" s="262"/>
      <c r="BZ280" s="262"/>
      <c r="CA280" s="262"/>
      <c r="CB280" s="262"/>
      <c r="CC280" s="262"/>
      <c r="CD280" s="262"/>
      <c r="CE280" s="262"/>
      <c r="CF280" s="262"/>
      <c r="CG280" s="262"/>
      <c r="CH280" s="262"/>
      <c r="CI280" s="262"/>
      <c r="CJ280" s="262"/>
      <c r="CK280" s="262"/>
      <c r="CL280" s="262"/>
      <c r="CM280" s="262"/>
      <c r="CN280" s="262"/>
      <c r="CO280" s="262"/>
      <c r="CP280" s="262"/>
      <c r="CQ280" s="262"/>
      <c r="CR280" s="262"/>
      <c r="CS280" s="262"/>
      <c r="CT280" s="262"/>
      <c r="CU280" s="262"/>
      <c r="CV280" s="262"/>
      <c r="CW280" s="262"/>
      <c r="CX280" s="262"/>
      <c r="CY280" s="262"/>
      <c r="CZ280" s="262"/>
      <c r="DA280" s="262"/>
      <c r="DB280" s="262"/>
      <c r="DC280" s="262"/>
      <c r="DD280" s="262"/>
      <c r="DE280" s="262"/>
      <c r="DF280" s="262"/>
      <c r="DG280" s="262"/>
      <c r="DH280" s="262"/>
      <c r="DI280" s="262"/>
      <c r="DJ280" s="262"/>
      <c r="DK280" s="262"/>
      <c r="DL280" s="262"/>
      <c r="DM280" s="262"/>
      <c r="DN280" s="262"/>
      <c r="DO280" s="262"/>
      <c r="DP280" s="262"/>
      <c r="DQ280" s="262"/>
      <c r="DR280" s="262"/>
      <c r="DS280" s="262"/>
      <c r="DT280" s="262"/>
      <c r="DU280" s="262"/>
      <c r="DV280" s="262"/>
      <c r="DW280" s="262"/>
      <c r="DX280" s="262"/>
      <c r="DY280" s="262"/>
      <c r="DZ280" s="262"/>
      <c r="EA280" s="262"/>
      <c r="EB280" s="262"/>
    </row>
    <row r="281" spans="1:132" s="263" customFormat="1" ht="51" customHeight="1">
      <c r="A281" s="238"/>
      <c r="B281" s="238"/>
      <c r="C281" s="238"/>
      <c r="D281" s="238"/>
      <c r="E281" s="238"/>
      <c r="F281" s="238"/>
      <c r="G281" s="238"/>
      <c r="H281" s="238"/>
      <c r="I281" s="238"/>
      <c r="J281" s="238"/>
      <c r="K281" s="238"/>
      <c r="L281" s="238"/>
      <c r="M281" s="238"/>
      <c r="N281" s="238"/>
      <c r="O281" s="238"/>
      <c r="P281" s="238"/>
      <c r="Q281" s="238"/>
      <c r="R281" s="262"/>
      <c r="S281" s="262"/>
      <c r="T281" s="262"/>
      <c r="U281" s="262"/>
      <c r="V281" s="262"/>
      <c r="W281" s="262"/>
      <c r="X281" s="262"/>
      <c r="Y281" s="262"/>
      <c r="Z281" s="238"/>
      <c r="AA281" s="238"/>
      <c r="AB281" s="238"/>
      <c r="AC281" s="238"/>
      <c r="AD281" s="238"/>
      <c r="AE281" s="238"/>
      <c r="AF281" s="238"/>
      <c r="AG281" s="238"/>
      <c r="AH281" s="238"/>
      <c r="AI281" s="238"/>
      <c r="AJ281" s="238"/>
      <c r="AK281" s="238"/>
      <c r="AL281" s="238"/>
      <c r="AM281" s="238"/>
      <c r="AN281" s="238"/>
      <c r="AO281" s="238"/>
      <c r="AP281" s="238"/>
      <c r="AQ281" s="238"/>
      <c r="AR281" s="238"/>
      <c r="AS281" s="238"/>
      <c r="AT281" s="238"/>
      <c r="AU281" s="238"/>
      <c r="AV281" s="238"/>
      <c r="AW281" s="238"/>
      <c r="AX281" s="238"/>
      <c r="AY281" s="238"/>
      <c r="AZ281" s="238"/>
      <c r="BA281" s="238"/>
      <c r="BB281" s="238"/>
      <c r="BC281" s="238"/>
      <c r="BD281" s="238"/>
      <c r="BE281" s="238"/>
      <c r="BF281" s="238"/>
      <c r="BG281" s="238"/>
      <c r="BH281" s="238"/>
      <c r="BI281" s="262"/>
      <c r="BJ281" s="262"/>
      <c r="BK281" s="262"/>
      <c r="BL281" s="262"/>
      <c r="BM281" s="262"/>
      <c r="BN281" s="262"/>
      <c r="BO281" s="262"/>
      <c r="BP281" s="262"/>
      <c r="BQ281" s="262"/>
      <c r="BR281" s="262"/>
      <c r="BS281" s="262"/>
      <c r="BT281" s="262"/>
      <c r="BU281" s="262"/>
      <c r="BV281" s="262"/>
      <c r="BW281" s="262"/>
      <c r="BX281" s="262"/>
      <c r="BY281" s="262"/>
      <c r="BZ281" s="262"/>
      <c r="CA281" s="262"/>
      <c r="CB281" s="262"/>
      <c r="CC281" s="262"/>
      <c r="CD281" s="262"/>
      <c r="CE281" s="262"/>
      <c r="CF281" s="262"/>
      <c r="CG281" s="262"/>
      <c r="CH281" s="262"/>
      <c r="CI281" s="262"/>
      <c r="CJ281" s="262"/>
      <c r="CK281" s="262"/>
      <c r="CL281" s="262"/>
      <c r="CM281" s="262"/>
      <c r="CN281" s="262"/>
      <c r="CO281" s="262"/>
      <c r="CP281" s="262"/>
      <c r="CQ281" s="262"/>
      <c r="CR281" s="262"/>
      <c r="CS281" s="262"/>
      <c r="CT281" s="262"/>
      <c r="CU281" s="262"/>
      <c r="CV281" s="262"/>
      <c r="CW281" s="262"/>
      <c r="CX281" s="262"/>
      <c r="CY281" s="262"/>
      <c r="CZ281" s="262"/>
      <c r="DA281" s="262"/>
      <c r="DB281" s="262"/>
      <c r="DC281" s="262"/>
      <c r="DD281" s="262"/>
      <c r="DE281" s="262"/>
      <c r="DF281" s="262"/>
      <c r="DG281" s="262"/>
      <c r="DH281" s="262"/>
      <c r="DI281" s="262"/>
      <c r="DJ281" s="262"/>
      <c r="DK281" s="262"/>
      <c r="DL281" s="262"/>
      <c r="DM281" s="262"/>
      <c r="DN281" s="262"/>
      <c r="DO281" s="262"/>
      <c r="DP281" s="262"/>
      <c r="DQ281" s="262"/>
      <c r="DR281" s="262"/>
      <c r="DS281" s="262"/>
      <c r="DT281" s="262"/>
      <c r="DU281" s="262"/>
      <c r="DV281" s="262"/>
      <c r="DW281" s="262"/>
      <c r="DX281" s="262"/>
      <c r="DY281" s="262"/>
      <c r="DZ281" s="262"/>
      <c r="EA281" s="262"/>
      <c r="EB281" s="262"/>
    </row>
    <row r="282" spans="1:132" s="263" customFormat="1" ht="51" customHeight="1">
      <c r="A282" s="238"/>
      <c r="B282" s="238"/>
      <c r="C282" s="238"/>
      <c r="D282" s="238"/>
      <c r="E282" s="238"/>
      <c r="F282" s="238"/>
      <c r="G282" s="238"/>
      <c r="H282" s="238"/>
      <c r="I282" s="238"/>
      <c r="J282" s="238"/>
      <c r="K282" s="238"/>
      <c r="L282" s="238"/>
      <c r="M282" s="238"/>
      <c r="N282" s="238"/>
      <c r="O282" s="238"/>
      <c r="P282" s="238"/>
      <c r="Q282" s="238"/>
      <c r="R282" s="262"/>
      <c r="S282" s="262"/>
      <c r="T282" s="262"/>
      <c r="U282" s="262"/>
      <c r="V282" s="262"/>
      <c r="W282" s="262"/>
      <c r="X282" s="262"/>
      <c r="Y282" s="262"/>
      <c r="Z282" s="238"/>
      <c r="AA282" s="238"/>
      <c r="AB282" s="238"/>
      <c r="AC282" s="238"/>
      <c r="AD282" s="238"/>
      <c r="AE282" s="238"/>
      <c r="AF282" s="238"/>
      <c r="AG282" s="238"/>
      <c r="AH282" s="238"/>
      <c r="AI282" s="238"/>
      <c r="AJ282" s="238"/>
      <c r="AK282" s="238"/>
      <c r="AL282" s="238"/>
      <c r="AM282" s="238"/>
      <c r="AN282" s="238"/>
      <c r="AO282" s="238"/>
      <c r="AP282" s="238"/>
      <c r="AQ282" s="238"/>
      <c r="AR282" s="238"/>
      <c r="AS282" s="238"/>
      <c r="AT282" s="238"/>
      <c r="AU282" s="238"/>
      <c r="AV282" s="238"/>
      <c r="AW282" s="238"/>
      <c r="AX282" s="238"/>
      <c r="AY282" s="238"/>
      <c r="AZ282" s="238"/>
      <c r="BA282" s="238"/>
      <c r="BB282" s="238"/>
      <c r="BC282" s="238"/>
      <c r="BD282" s="238"/>
      <c r="BE282" s="238"/>
      <c r="BF282" s="238"/>
      <c r="BG282" s="238"/>
      <c r="BH282" s="238"/>
      <c r="BI282" s="262"/>
      <c r="BJ282" s="262"/>
      <c r="BK282" s="262"/>
      <c r="BL282" s="262"/>
      <c r="BM282" s="262"/>
      <c r="BN282" s="262"/>
      <c r="BO282" s="262"/>
      <c r="BP282" s="262"/>
      <c r="BQ282" s="262"/>
      <c r="BR282" s="262"/>
      <c r="BS282" s="262"/>
      <c r="BT282" s="262"/>
      <c r="BU282" s="262"/>
      <c r="BV282" s="262"/>
      <c r="BW282" s="262"/>
      <c r="BX282" s="262"/>
      <c r="BY282" s="262"/>
      <c r="BZ282" s="262"/>
      <c r="CA282" s="262"/>
      <c r="CB282" s="262"/>
      <c r="CC282" s="262"/>
      <c r="CD282" s="262"/>
      <c r="CE282" s="262"/>
      <c r="CF282" s="262"/>
      <c r="CG282" s="262"/>
      <c r="CH282" s="262"/>
      <c r="CI282" s="262"/>
      <c r="CJ282" s="262"/>
      <c r="CK282" s="262"/>
      <c r="CL282" s="262"/>
      <c r="CM282" s="262"/>
      <c r="CN282" s="262"/>
      <c r="CO282" s="262"/>
      <c r="CP282" s="262"/>
      <c r="CQ282" s="262"/>
      <c r="CR282" s="262"/>
      <c r="CS282" s="262"/>
      <c r="CT282" s="262"/>
      <c r="CU282" s="262"/>
      <c r="CV282" s="262"/>
      <c r="CW282" s="262"/>
      <c r="CX282" s="262"/>
      <c r="CY282" s="262"/>
      <c r="CZ282" s="262"/>
      <c r="DA282" s="262"/>
      <c r="DB282" s="262"/>
      <c r="DC282" s="262"/>
      <c r="DD282" s="262"/>
      <c r="DE282" s="262"/>
      <c r="DF282" s="262"/>
      <c r="DG282" s="262"/>
      <c r="DH282" s="262"/>
      <c r="DI282" s="262"/>
      <c r="DJ282" s="262"/>
      <c r="DK282" s="262"/>
      <c r="DL282" s="262"/>
      <c r="DM282" s="262"/>
      <c r="DN282" s="262"/>
      <c r="DO282" s="262"/>
      <c r="DP282" s="262"/>
      <c r="DQ282" s="262"/>
      <c r="DR282" s="262"/>
      <c r="DS282" s="262"/>
      <c r="DT282" s="262"/>
      <c r="DU282" s="262"/>
      <c r="DV282" s="262"/>
      <c r="DW282" s="262"/>
      <c r="DX282" s="262"/>
      <c r="DY282" s="262"/>
      <c r="DZ282" s="262"/>
      <c r="EA282" s="262"/>
      <c r="EB282" s="262"/>
    </row>
    <row r="283" spans="1:132" s="263" customFormat="1" ht="51" customHeight="1">
      <c r="A283" s="238"/>
      <c r="B283" s="238"/>
      <c r="C283" s="238"/>
      <c r="D283" s="238"/>
      <c r="E283" s="238"/>
      <c r="F283" s="238"/>
      <c r="G283" s="238"/>
      <c r="H283" s="238"/>
      <c r="I283" s="238"/>
      <c r="J283" s="238"/>
      <c r="K283" s="238"/>
      <c r="L283" s="238"/>
      <c r="M283" s="238"/>
      <c r="N283" s="238"/>
      <c r="O283" s="238"/>
      <c r="P283" s="238"/>
      <c r="Q283" s="238"/>
      <c r="R283" s="262"/>
      <c r="S283" s="262"/>
      <c r="T283" s="262"/>
      <c r="U283" s="262"/>
      <c r="V283" s="262"/>
      <c r="W283" s="262"/>
      <c r="X283" s="262"/>
      <c r="Y283" s="262"/>
      <c r="Z283" s="238"/>
      <c r="AA283" s="238"/>
      <c r="AB283" s="238"/>
      <c r="AC283" s="238"/>
      <c r="AD283" s="238"/>
      <c r="AE283" s="238"/>
      <c r="AF283" s="238"/>
      <c r="AG283" s="238"/>
      <c r="AH283" s="238"/>
      <c r="AI283" s="238"/>
      <c r="AJ283" s="238"/>
      <c r="AK283" s="238"/>
      <c r="AL283" s="238"/>
      <c r="AM283" s="238"/>
      <c r="AN283" s="238"/>
      <c r="AO283" s="238"/>
      <c r="AP283" s="238"/>
      <c r="AQ283" s="238"/>
      <c r="AR283" s="238"/>
      <c r="AS283" s="238"/>
      <c r="AT283" s="238"/>
      <c r="AU283" s="238"/>
      <c r="AV283" s="238"/>
      <c r="AW283" s="238"/>
      <c r="AX283" s="238"/>
      <c r="AY283" s="238"/>
      <c r="AZ283" s="238"/>
      <c r="BA283" s="238"/>
      <c r="BB283" s="238"/>
      <c r="BC283" s="238"/>
      <c r="BD283" s="238"/>
      <c r="BE283" s="238"/>
      <c r="BF283" s="238"/>
      <c r="BG283" s="238"/>
      <c r="BH283" s="238"/>
      <c r="BI283" s="262"/>
      <c r="BJ283" s="262"/>
      <c r="BK283" s="262"/>
      <c r="BL283" s="262"/>
      <c r="BM283" s="262"/>
      <c r="BN283" s="262"/>
      <c r="BO283" s="262"/>
      <c r="BP283" s="262"/>
      <c r="BQ283" s="262"/>
      <c r="BR283" s="262"/>
      <c r="BS283" s="262"/>
      <c r="BT283" s="262"/>
      <c r="BU283" s="262"/>
      <c r="BV283" s="262"/>
      <c r="BW283" s="262"/>
      <c r="BX283" s="262"/>
      <c r="BY283" s="262"/>
      <c r="BZ283" s="262"/>
      <c r="CA283" s="262"/>
      <c r="CB283" s="262"/>
      <c r="CC283" s="262"/>
      <c r="CD283" s="262"/>
      <c r="CE283" s="262"/>
      <c r="CF283" s="262"/>
      <c r="CG283" s="262"/>
      <c r="CH283" s="262"/>
      <c r="CI283" s="262"/>
      <c r="CJ283" s="262"/>
      <c r="CK283" s="262"/>
      <c r="CL283" s="262"/>
      <c r="CM283" s="262"/>
      <c r="CN283" s="262"/>
      <c r="CO283" s="262"/>
      <c r="CP283" s="262"/>
      <c r="CQ283" s="262"/>
      <c r="CR283" s="262"/>
      <c r="CS283" s="262"/>
      <c r="CT283" s="262"/>
      <c r="CU283" s="262"/>
      <c r="CV283" s="262"/>
      <c r="CW283" s="262"/>
      <c r="CX283" s="262"/>
      <c r="CY283" s="262"/>
      <c r="CZ283" s="262"/>
      <c r="DA283" s="262"/>
      <c r="DB283" s="262"/>
      <c r="DC283" s="262"/>
      <c r="DD283" s="262"/>
      <c r="DE283" s="262"/>
      <c r="DF283" s="262"/>
      <c r="DG283" s="262"/>
      <c r="DH283" s="262"/>
      <c r="DI283" s="262"/>
      <c r="DJ283" s="262"/>
      <c r="DK283" s="262"/>
      <c r="DL283" s="262"/>
      <c r="DM283" s="262"/>
      <c r="DN283" s="262"/>
      <c r="DO283" s="262"/>
      <c r="DP283" s="262"/>
      <c r="DQ283" s="262"/>
      <c r="DR283" s="262"/>
      <c r="DS283" s="262"/>
      <c r="DT283" s="262"/>
      <c r="DU283" s="262"/>
      <c r="DV283" s="262"/>
      <c r="DW283" s="262"/>
      <c r="DX283" s="262"/>
      <c r="DY283" s="262"/>
      <c r="DZ283" s="262"/>
      <c r="EA283" s="262"/>
      <c r="EB283" s="262"/>
    </row>
    <row r="284" spans="1:132" s="263" customFormat="1" ht="51" customHeight="1">
      <c r="A284" s="238"/>
      <c r="B284" s="238"/>
      <c r="C284" s="238"/>
      <c r="D284" s="238"/>
      <c r="E284" s="238"/>
      <c r="F284" s="238"/>
      <c r="G284" s="238"/>
      <c r="H284" s="238"/>
      <c r="I284" s="238"/>
      <c r="J284" s="238"/>
      <c r="K284" s="238"/>
      <c r="L284" s="238"/>
      <c r="M284" s="238"/>
      <c r="N284" s="238"/>
      <c r="O284" s="238"/>
      <c r="P284" s="238"/>
      <c r="Q284" s="238"/>
      <c r="R284" s="262"/>
      <c r="S284" s="262"/>
      <c r="T284" s="262"/>
      <c r="U284" s="262"/>
      <c r="V284" s="262"/>
      <c r="W284" s="262"/>
      <c r="X284" s="262"/>
      <c r="Y284" s="262"/>
      <c r="Z284" s="238"/>
      <c r="AA284" s="238"/>
      <c r="AB284" s="238"/>
      <c r="AC284" s="238"/>
      <c r="AD284" s="238"/>
      <c r="AE284" s="238"/>
      <c r="AF284" s="238"/>
      <c r="AG284" s="238"/>
      <c r="AH284" s="238"/>
      <c r="AI284" s="238"/>
      <c r="AJ284" s="238"/>
      <c r="AK284" s="238"/>
      <c r="AL284" s="238"/>
      <c r="AM284" s="238"/>
      <c r="AN284" s="238"/>
      <c r="AO284" s="238"/>
      <c r="AP284" s="238"/>
      <c r="AQ284" s="238"/>
      <c r="AR284" s="238"/>
      <c r="AS284" s="238"/>
      <c r="AT284" s="238"/>
      <c r="AU284" s="238"/>
      <c r="AV284" s="238"/>
      <c r="AW284" s="238"/>
      <c r="AX284" s="238"/>
      <c r="AY284" s="238"/>
      <c r="AZ284" s="238"/>
      <c r="BA284" s="238"/>
      <c r="BB284" s="238"/>
      <c r="BC284" s="238"/>
      <c r="BD284" s="238"/>
      <c r="BE284" s="238"/>
      <c r="BF284" s="238"/>
      <c r="BG284" s="238"/>
      <c r="BH284" s="238"/>
      <c r="BI284" s="262"/>
      <c r="BJ284" s="262"/>
      <c r="BK284" s="262"/>
      <c r="BL284" s="262"/>
      <c r="BM284" s="262"/>
      <c r="BN284" s="262"/>
      <c r="BO284" s="262"/>
      <c r="BP284" s="262"/>
      <c r="BQ284" s="262"/>
      <c r="BR284" s="262"/>
      <c r="BS284" s="262"/>
      <c r="BT284" s="262"/>
      <c r="BU284" s="262"/>
      <c r="BV284" s="262"/>
      <c r="BW284" s="262"/>
      <c r="BX284" s="262"/>
      <c r="BY284" s="262"/>
      <c r="BZ284" s="262"/>
      <c r="CA284" s="262"/>
      <c r="CB284" s="262"/>
      <c r="CC284" s="262"/>
      <c r="CD284" s="262"/>
      <c r="CE284" s="262"/>
      <c r="CF284" s="262"/>
      <c r="CG284" s="262"/>
      <c r="CH284" s="262"/>
      <c r="CI284" s="262"/>
      <c r="CJ284" s="262"/>
      <c r="CK284" s="262"/>
      <c r="CL284" s="262"/>
      <c r="CM284" s="262"/>
      <c r="CN284" s="262"/>
      <c r="CO284" s="262"/>
      <c r="CP284" s="262"/>
      <c r="CQ284" s="262"/>
      <c r="CR284" s="262"/>
      <c r="CS284" s="262"/>
      <c r="CT284" s="262"/>
      <c r="CU284" s="262"/>
      <c r="CV284" s="262"/>
      <c r="CW284" s="262"/>
      <c r="CX284" s="262"/>
      <c r="CY284" s="262"/>
      <c r="CZ284" s="262"/>
      <c r="DA284" s="262"/>
      <c r="DB284" s="262"/>
      <c r="DC284" s="262"/>
      <c r="DD284" s="262"/>
      <c r="DE284" s="262"/>
      <c r="DF284" s="262"/>
      <c r="DG284" s="262"/>
      <c r="DH284" s="262"/>
      <c r="DI284" s="262"/>
      <c r="DJ284" s="262"/>
      <c r="DK284" s="262"/>
      <c r="DL284" s="262"/>
      <c r="DM284" s="262"/>
      <c r="DN284" s="262"/>
      <c r="DO284" s="262"/>
      <c r="DP284" s="262"/>
      <c r="DQ284" s="262"/>
      <c r="DR284" s="262"/>
      <c r="DS284" s="262"/>
      <c r="DT284" s="262"/>
      <c r="DU284" s="262"/>
      <c r="DV284" s="262"/>
      <c r="DW284" s="262"/>
      <c r="DX284" s="262"/>
      <c r="DY284" s="262"/>
      <c r="DZ284" s="262"/>
      <c r="EA284" s="262"/>
      <c r="EB284" s="262"/>
    </row>
    <row r="285" spans="1:132" s="263" customFormat="1" ht="51" customHeight="1">
      <c r="A285" s="238"/>
      <c r="B285" s="238"/>
      <c r="C285" s="238"/>
      <c r="D285" s="238"/>
      <c r="E285" s="238"/>
      <c r="F285" s="238"/>
      <c r="G285" s="238"/>
      <c r="H285" s="238"/>
      <c r="I285" s="238"/>
      <c r="J285" s="238"/>
      <c r="K285" s="238"/>
      <c r="L285" s="238"/>
      <c r="M285" s="238"/>
      <c r="N285" s="238"/>
      <c r="O285" s="238"/>
      <c r="P285" s="238"/>
      <c r="Q285" s="238"/>
      <c r="R285" s="262"/>
      <c r="S285" s="262"/>
      <c r="T285" s="262"/>
      <c r="U285" s="262"/>
      <c r="V285" s="262"/>
      <c r="W285" s="262"/>
      <c r="X285" s="262"/>
      <c r="Y285" s="262"/>
      <c r="Z285" s="238"/>
      <c r="AA285" s="238"/>
      <c r="AB285" s="238"/>
      <c r="AC285" s="238"/>
      <c r="AD285" s="238"/>
      <c r="AE285" s="238"/>
      <c r="AF285" s="238"/>
      <c r="AG285" s="238"/>
      <c r="AH285" s="238"/>
      <c r="AI285" s="238"/>
      <c r="AJ285" s="238"/>
      <c r="AK285" s="238"/>
      <c r="AL285" s="238"/>
      <c r="AM285" s="238"/>
      <c r="AN285" s="238"/>
      <c r="AO285" s="238"/>
      <c r="AP285" s="238"/>
      <c r="AQ285" s="238"/>
      <c r="AR285" s="238"/>
      <c r="AS285" s="238"/>
      <c r="AT285" s="238"/>
      <c r="AU285" s="238"/>
      <c r="AV285" s="238"/>
      <c r="AW285" s="238"/>
      <c r="AX285" s="238"/>
      <c r="AY285" s="238"/>
      <c r="AZ285" s="238"/>
      <c r="BA285" s="238"/>
      <c r="BB285" s="238"/>
      <c r="BC285" s="238"/>
      <c r="BD285" s="238"/>
      <c r="BE285" s="238"/>
      <c r="BF285" s="238"/>
      <c r="BG285" s="238"/>
      <c r="BH285" s="238"/>
      <c r="BI285" s="262"/>
      <c r="BJ285" s="262"/>
      <c r="BK285" s="262"/>
      <c r="BL285" s="262"/>
      <c r="BM285" s="262"/>
      <c r="BN285" s="262"/>
      <c r="BO285" s="262"/>
      <c r="BP285" s="262"/>
      <c r="BQ285" s="262"/>
      <c r="BR285" s="262"/>
      <c r="BS285" s="262"/>
      <c r="BT285" s="262"/>
      <c r="BU285" s="262"/>
      <c r="BV285" s="262"/>
      <c r="BW285" s="262"/>
      <c r="BX285" s="262"/>
      <c r="BY285" s="262"/>
      <c r="BZ285" s="262"/>
      <c r="CA285" s="262"/>
      <c r="CB285" s="262"/>
      <c r="CC285" s="262"/>
      <c r="CD285" s="262"/>
      <c r="CE285" s="262"/>
      <c r="CF285" s="262"/>
      <c r="CG285" s="262"/>
      <c r="CH285" s="262"/>
      <c r="CI285" s="262"/>
      <c r="CJ285" s="262"/>
      <c r="CK285" s="262"/>
      <c r="CL285" s="262"/>
      <c r="CM285" s="262"/>
      <c r="CN285" s="262"/>
      <c r="CO285" s="262"/>
      <c r="CP285" s="262"/>
      <c r="CQ285" s="262"/>
      <c r="CR285" s="262"/>
      <c r="CS285" s="262"/>
      <c r="CT285" s="262"/>
      <c r="CU285" s="262"/>
      <c r="CV285" s="262"/>
      <c r="CW285" s="262"/>
      <c r="CX285" s="262"/>
      <c r="CY285" s="262"/>
      <c r="CZ285" s="262"/>
      <c r="DA285" s="262"/>
      <c r="DB285" s="262"/>
      <c r="DC285" s="262"/>
      <c r="DD285" s="262"/>
      <c r="DE285" s="262"/>
      <c r="DF285" s="262"/>
      <c r="DG285" s="262"/>
      <c r="DH285" s="262"/>
      <c r="DI285" s="262"/>
      <c r="DJ285" s="262"/>
      <c r="DK285" s="262"/>
      <c r="DL285" s="262"/>
      <c r="DM285" s="262"/>
      <c r="DN285" s="262"/>
      <c r="DO285" s="262"/>
      <c r="DP285" s="262"/>
      <c r="DQ285" s="262"/>
      <c r="DR285" s="262"/>
      <c r="DS285" s="262"/>
      <c r="DT285" s="262"/>
      <c r="DU285" s="262"/>
      <c r="DV285" s="262"/>
      <c r="DW285" s="262"/>
      <c r="DX285" s="262"/>
      <c r="DY285" s="262"/>
      <c r="DZ285" s="262"/>
      <c r="EA285" s="262"/>
      <c r="EB285" s="262"/>
    </row>
    <row r="286" spans="1:132" s="263" customFormat="1" ht="51" customHeight="1">
      <c r="A286" s="238"/>
      <c r="B286" s="238"/>
      <c r="C286" s="238"/>
      <c r="D286" s="238"/>
      <c r="E286" s="238"/>
      <c r="F286" s="238"/>
      <c r="G286" s="238"/>
      <c r="H286" s="238"/>
      <c r="I286" s="238"/>
      <c r="J286" s="238"/>
      <c r="K286" s="238"/>
      <c r="L286" s="238"/>
      <c r="M286" s="238"/>
      <c r="N286" s="238"/>
      <c r="O286" s="238"/>
      <c r="P286" s="238"/>
      <c r="Q286" s="238"/>
      <c r="R286" s="262"/>
      <c r="S286" s="262"/>
      <c r="T286" s="262"/>
      <c r="U286" s="262"/>
      <c r="V286" s="262"/>
      <c r="W286" s="262"/>
      <c r="X286" s="262"/>
      <c r="Y286" s="262"/>
      <c r="Z286" s="238"/>
      <c r="AA286" s="238"/>
      <c r="AB286" s="238"/>
      <c r="AC286" s="238"/>
      <c r="AD286" s="238"/>
      <c r="AE286" s="238"/>
      <c r="AF286" s="238"/>
      <c r="AG286" s="238"/>
      <c r="AH286" s="238"/>
      <c r="AI286" s="238"/>
      <c r="AJ286" s="238"/>
      <c r="AK286" s="238"/>
      <c r="AL286" s="238"/>
      <c r="AM286" s="238"/>
      <c r="AN286" s="238"/>
      <c r="AO286" s="238"/>
      <c r="AP286" s="238"/>
      <c r="AQ286" s="238"/>
      <c r="AR286" s="238"/>
      <c r="AS286" s="238"/>
      <c r="AT286" s="238"/>
      <c r="AU286" s="238"/>
      <c r="AV286" s="238"/>
      <c r="AW286" s="238"/>
      <c r="AX286" s="238"/>
      <c r="AY286" s="238"/>
      <c r="AZ286" s="238"/>
      <c r="BA286" s="238"/>
      <c r="BB286" s="238"/>
      <c r="BC286" s="238"/>
      <c r="BD286" s="238"/>
      <c r="BE286" s="238"/>
      <c r="BF286" s="238"/>
      <c r="BG286" s="238"/>
      <c r="BH286" s="238"/>
      <c r="BI286" s="262"/>
      <c r="BJ286" s="262"/>
      <c r="BK286" s="262"/>
      <c r="BL286" s="262"/>
      <c r="BM286" s="262"/>
      <c r="BN286" s="262"/>
      <c r="BO286" s="262"/>
      <c r="BP286" s="262"/>
      <c r="BQ286" s="262"/>
      <c r="BR286" s="262"/>
      <c r="BS286" s="262"/>
      <c r="BT286" s="262"/>
      <c r="BU286" s="262"/>
      <c r="BV286" s="262"/>
      <c r="BW286" s="262"/>
      <c r="BX286" s="262"/>
      <c r="BY286" s="262"/>
      <c r="BZ286" s="262"/>
      <c r="CA286" s="262"/>
      <c r="CB286" s="262"/>
      <c r="CC286" s="262"/>
      <c r="CD286" s="262"/>
      <c r="CE286" s="262"/>
      <c r="CF286" s="262"/>
      <c r="CG286" s="262"/>
      <c r="CH286" s="262"/>
      <c r="CI286" s="262"/>
      <c r="CJ286" s="262"/>
      <c r="CK286" s="262"/>
      <c r="CL286" s="262"/>
      <c r="CM286" s="262"/>
      <c r="CN286" s="262"/>
      <c r="CO286" s="262"/>
      <c r="CP286" s="262"/>
      <c r="CQ286" s="262"/>
      <c r="CR286" s="262"/>
      <c r="CS286" s="262"/>
      <c r="CT286" s="262"/>
      <c r="CU286" s="262"/>
      <c r="CV286" s="262"/>
      <c r="CW286" s="262"/>
      <c r="CX286" s="262"/>
      <c r="CY286" s="262"/>
      <c r="CZ286" s="262"/>
      <c r="DA286" s="262"/>
      <c r="DB286" s="262"/>
      <c r="DC286" s="262"/>
      <c r="DD286" s="262"/>
      <c r="DE286" s="262"/>
      <c r="DF286" s="262"/>
      <c r="DG286" s="262"/>
      <c r="DH286" s="262"/>
      <c r="DI286" s="262"/>
      <c r="DJ286" s="262"/>
      <c r="DK286" s="262"/>
      <c r="DL286" s="262"/>
      <c r="DM286" s="262"/>
      <c r="DN286" s="262"/>
      <c r="DO286" s="262"/>
      <c r="DP286" s="262"/>
      <c r="DQ286" s="262"/>
      <c r="DR286" s="262"/>
      <c r="DS286" s="262"/>
      <c r="DT286" s="262"/>
      <c r="DU286" s="262"/>
      <c r="DV286" s="262"/>
      <c r="DW286" s="262"/>
      <c r="DX286" s="262"/>
      <c r="DY286" s="262"/>
      <c r="DZ286" s="262"/>
      <c r="EA286" s="262"/>
      <c r="EB286" s="262"/>
    </row>
    <row r="287" spans="1:132" s="263" customFormat="1" ht="51" customHeight="1">
      <c r="A287" s="238"/>
      <c r="B287" s="238"/>
      <c r="C287" s="238"/>
      <c r="D287" s="238"/>
      <c r="E287" s="238"/>
      <c r="F287" s="238"/>
      <c r="G287" s="238"/>
      <c r="H287" s="238"/>
      <c r="I287" s="238"/>
      <c r="J287" s="238"/>
      <c r="K287" s="238"/>
      <c r="L287" s="238"/>
      <c r="M287" s="238"/>
      <c r="N287" s="238"/>
      <c r="O287" s="238"/>
      <c r="P287" s="238"/>
      <c r="Q287" s="238"/>
      <c r="R287" s="262"/>
      <c r="S287" s="262"/>
      <c r="T287" s="262"/>
      <c r="U287" s="262"/>
      <c r="V287" s="262"/>
      <c r="W287" s="262"/>
      <c r="X287" s="262"/>
      <c r="Y287" s="262"/>
      <c r="Z287" s="238"/>
      <c r="AA287" s="238"/>
      <c r="AB287" s="238"/>
      <c r="AC287" s="238"/>
      <c r="AD287" s="238"/>
      <c r="AE287" s="238"/>
      <c r="AF287" s="238"/>
      <c r="AG287" s="238"/>
      <c r="AH287" s="238"/>
      <c r="AI287" s="238"/>
      <c r="AJ287" s="238"/>
      <c r="AK287" s="238"/>
      <c r="AL287" s="238"/>
      <c r="AM287" s="238"/>
      <c r="AN287" s="238"/>
      <c r="AO287" s="238"/>
      <c r="AP287" s="238"/>
      <c r="AQ287" s="238"/>
      <c r="AR287" s="238"/>
      <c r="AS287" s="238"/>
      <c r="AT287" s="238"/>
      <c r="AU287" s="238"/>
      <c r="AV287" s="238"/>
      <c r="AW287" s="238"/>
      <c r="AX287" s="238"/>
      <c r="AY287" s="238"/>
      <c r="AZ287" s="238"/>
      <c r="BA287" s="238"/>
      <c r="BB287" s="238"/>
      <c r="BC287" s="238"/>
      <c r="BD287" s="238"/>
      <c r="BE287" s="238"/>
      <c r="BF287" s="238"/>
      <c r="BG287" s="238"/>
      <c r="BH287" s="238"/>
      <c r="BI287" s="262"/>
      <c r="BJ287" s="262"/>
      <c r="BK287" s="262"/>
      <c r="BL287" s="262"/>
      <c r="BM287" s="262"/>
      <c r="BN287" s="262"/>
      <c r="BO287" s="262"/>
      <c r="BP287" s="262"/>
      <c r="BQ287" s="262"/>
      <c r="BR287" s="262"/>
      <c r="BS287" s="262"/>
      <c r="BT287" s="262"/>
      <c r="BU287" s="262"/>
      <c r="BV287" s="262"/>
      <c r="BW287" s="262"/>
      <c r="BX287" s="262"/>
      <c r="BY287" s="262"/>
      <c r="BZ287" s="262"/>
      <c r="CA287" s="262"/>
      <c r="CB287" s="262"/>
      <c r="CC287" s="262"/>
      <c r="CD287" s="262"/>
      <c r="CE287" s="262"/>
      <c r="CF287" s="262"/>
      <c r="CG287" s="262"/>
      <c r="CH287" s="262"/>
      <c r="CI287" s="262"/>
      <c r="CJ287" s="262"/>
      <c r="CK287" s="262"/>
      <c r="CL287" s="262"/>
      <c r="CM287" s="262"/>
      <c r="CN287" s="262"/>
      <c r="CO287" s="262"/>
      <c r="CP287" s="262"/>
      <c r="CQ287" s="262"/>
      <c r="CR287" s="262"/>
      <c r="CS287" s="262"/>
      <c r="CT287" s="262"/>
      <c r="CU287" s="262"/>
      <c r="CV287" s="262"/>
      <c r="CW287" s="262"/>
      <c r="CX287" s="262"/>
      <c r="CY287" s="262"/>
      <c r="CZ287" s="262"/>
      <c r="DA287" s="262"/>
      <c r="DB287" s="262"/>
      <c r="DC287" s="262"/>
      <c r="DD287" s="262"/>
      <c r="DE287" s="262"/>
      <c r="DF287" s="262"/>
      <c r="DG287" s="262"/>
      <c r="DH287" s="262"/>
      <c r="DI287" s="262"/>
      <c r="DJ287" s="262"/>
      <c r="DK287" s="262"/>
      <c r="DL287" s="262"/>
      <c r="DM287" s="262"/>
      <c r="DN287" s="262"/>
      <c r="DO287" s="262"/>
      <c r="DP287" s="262"/>
      <c r="DQ287" s="262"/>
      <c r="DR287" s="262"/>
      <c r="DS287" s="262"/>
      <c r="DT287" s="262"/>
      <c r="DU287" s="262"/>
      <c r="DV287" s="262"/>
      <c r="DW287" s="262"/>
      <c r="DX287" s="262"/>
      <c r="DY287" s="262"/>
      <c r="DZ287" s="262"/>
      <c r="EA287" s="262"/>
      <c r="EB287" s="262"/>
    </row>
    <row r="288" spans="1:132" s="263" customFormat="1" ht="51" customHeight="1">
      <c r="A288" s="238"/>
      <c r="B288" s="238"/>
      <c r="C288" s="238"/>
      <c r="D288" s="238"/>
      <c r="E288" s="238"/>
      <c r="F288" s="238"/>
      <c r="G288" s="238"/>
      <c r="H288" s="238"/>
      <c r="I288" s="238"/>
      <c r="J288" s="238"/>
      <c r="K288" s="238"/>
      <c r="L288" s="238"/>
      <c r="M288" s="238"/>
      <c r="N288" s="238"/>
      <c r="O288" s="238"/>
      <c r="P288" s="238"/>
      <c r="Q288" s="238"/>
      <c r="R288" s="262"/>
      <c r="S288" s="262"/>
      <c r="T288" s="262"/>
      <c r="U288" s="262"/>
      <c r="V288" s="262"/>
      <c r="W288" s="262"/>
      <c r="X288" s="262"/>
      <c r="Y288" s="262"/>
      <c r="Z288" s="238"/>
      <c r="AA288" s="238"/>
      <c r="AB288" s="238"/>
      <c r="AC288" s="238"/>
      <c r="AD288" s="238"/>
      <c r="AE288" s="238"/>
      <c r="AF288" s="238"/>
      <c r="AG288" s="238"/>
      <c r="AH288" s="238"/>
      <c r="AI288" s="238"/>
      <c r="AJ288" s="238"/>
      <c r="AK288" s="238"/>
      <c r="AL288" s="238"/>
      <c r="AM288" s="238"/>
      <c r="AN288" s="238"/>
      <c r="AO288" s="238"/>
      <c r="AP288" s="238"/>
      <c r="AQ288" s="238"/>
      <c r="AR288" s="238"/>
      <c r="AS288" s="238"/>
      <c r="AT288" s="238"/>
      <c r="AU288" s="238"/>
      <c r="AV288" s="238"/>
      <c r="AW288" s="238"/>
      <c r="AX288" s="238"/>
      <c r="AY288" s="238"/>
      <c r="AZ288" s="238"/>
      <c r="BA288" s="238"/>
      <c r="BB288" s="238"/>
      <c r="BC288" s="238"/>
      <c r="BD288" s="238"/>
      <c r="BE288" s="238"/>
      <c r="BF288" s="238"/>
      <c r="BG288" s="238"/>
      <c r="BH288" s="238"/>
      <c r="BI288" s="262"/>
      <c r="BJ288" s="262"/>
      <c r="BK288" s="262"/>
      <c r="BL288" s="262"/>
      <c r="BM288" s="262"/>
      <c r="BN288" s="262"/>
      <c r="BO288" s="262"/>
      <c r="BP288" s="262"/>
      <c r="BQ288" s="262"/>
      <c r="BR288" s="262"/>
      <c r="BS288" s="262"/>
      <c r="BT288" s="262"/>
      <c r="BU288" s="262"/>
      <c r="BV288" s="262"/>
      <c r="BW288" s="262"/>
      <c r="BX288" s="262"/>
      <c r="BY288" s="262"/>
      <c r="BZ288" s="262"/>
      <c r="CA288" s="262"/>
      <c r="CB288" s="262"/>
      <c r="CC288" s="262"/>
      <c r="CD288" s="262"/>
      <c r="CE288" s="262"/>
      <c r="CF288" s="262"/>
      <c r="CG288" s="262"/>
      <c r="CH288" s="262"/>
      <c r="CI288" s="262"/>
      <c r="CJ288" s="262"/>
      <c r="CK288" s="262"/>
      <c r="CL288" s="262"/>
      <c r="CM288" s="262"/>
      <c r="CN288" s="262"/>
      <c r="CO288" s="262"/>
      <c r="CP288" s="262"/>
      <c r="CQ288" s="262"/>
      <c r="CR288" s="262"/>
      <c r="CS288" s="262"/>
      <c r="CT288" s="262"/>
      <c r="CU288" s="262"/>
      <c r="CV288" s="262"/>
      <c r="CW288" s="262"/>
      <c r="CX288" s="262"/>
      <c r="CY288" s="262"/>
      <c r="CZ288" s="262"/>
      <c r="DA288" s="262"/>
      <c r="DB288" s="262"/>
      <c r="DC288" s="262"/>
      <c r="DD288" s="262"/>
      <c r="DE288" s="262"/>
      <c r="DF288" s="262"/>
      <c r="DG288" s="262"/>
      <c r="DH288" s="262"/>
      <c r="DI288" s="262"/>
      <c r="DJ288" s="262"/>
      <c r="DK288" s="262"/>
      <c r="DL288" s="262"/>
      <c r="DM288" s="262"/>
      <c r="DN288" s="262"/>
      <c r="DO288" s="262"/>
      <c r="DP288" s="262"/>
      <c r="DQ288" s="262"/>
      <c r="DR288" s="262"/>
      <c r="DS288" s="262"/>
      <c r="DT288" s="262"/>
      <c r="DU288" s="262"/>
      <c r="DV288" s="262"/>
      <c r="DW288" s="262"/>
      <c r="DX288" s="262"/>
      <c r="DY288" s="262"/>
      <c r="DZ288" s="262"/>
      <c r="EA288" s="262"/>
      <c r="EB288" s="262"/>
    </row>
    <row r="289" spans="1:132" s="263" customFormat="1" ht="51" customHeight="1">
      <c r="A289" s="238"/>
      <c r="B289" s="238"/>
      <c r="C289" s="238"/>
      <c r="D289" s="238"/>
      <c r="E289" s="238"/>
      <c r="F289" s="238"/>
      <c r="G289" s="238"/>
      <c r="H289" s="238"/>
      <c r="I289" s="238"/>
      <c r="J289" s="238"/>
      <c r="K289" s="238"/>
      <c r="L289" s="238"/>
      <c r="M289" s="238"/>
      <c r="N289" s="238"/>
      <c r="O289" s="238"/>
      <c r="P289" s="238"/>
      <c r="Q289" s="238"/>
      <c r="R289" s="262"/>
      <c r="S289" s="262"/>
      <c r="T289" s="262"/>
      <c r="U289" s="262"/>
      <c r="V289" s="262"/>
      <c r="W289" s="262"/>
      <c r="X289" s="262"/>
      <c r="Y289" s="262"/>
      <c r="Z289" s="238"/>
      <c r="AA289" s="238"/>
      <c r="AB289" s="238"/>
      <c r="AC289" s="238"/>
      <c r="AD289" s="238"/>
      <c r="AE289" s="238"/>
      <c r="AF289" s="238"/>
      <c r="AG289" s="238"/>
      <c r="AH289" s="238"/>
      <c r="AI289" s="238"/>
      <c r="AJ289" s="238"/>
      <c r="AK289" s="238"/>
      <c r="AL289" s="238"/>
      <c r="AM289" s="238"/>
      <c r="AN289" s="238"/>
      <c r="AO289" s="238"/>
      <c r="AP289" s="238"/>
      <c r="AQ289" s="238"/>
      <c r="AR289" s="238"/>
      <c r="AS289" s="238"/>
      <c r="AT289" s="238"/>
      <c r="AU289" s="238"/>
      <c r="AV289" s="238"/>
      <c r="AW289" s="238"/>
      <c r="AX289" s="238"/>
      <c r="AY289" s="238"/>
      <c r="AZ289" s="238"/>
      <c r="BA289" s="238"/>
      <c r="BB289" s="238"/>
      <c r="BC289" s="238"/>
      <c r="BD289" s="238"/>
      <c r="BE289" s="238"/>
      <c r="BF289" s="238"/>
      <c r="BG289" s="238"/>
      <c r="BH289" s="238"/>
      <c r="BI289" s="262"/>
      <c r="BJ289" s="262"/>
      <c r="BK289" s="262"/>
      <c r="BL289" s="262"/>
      <c r="BM289" s="262"/>
      <c r="BN289" s="262"/>
      <c r="BO289" s="262"/>
      <c r="BP289" s="262"/>
      <c r="BQ289" s="262"/>
      <c r="BR289" s="262"/>
      <c r="BS289" s="262"/>
      <c r="BT289" s="262"/>
      <c r="BU289" s="262"/>
      <c r="BV289" s="262"/>
      <c r="BW289" s="262"/>
      <c r="BX289" s="262"/>
      <c r="BY289" s="262"/>
      <c r="BZ289" s="262"/>
      <c r="CA289" s="262"/>
      <c r="CB289" s="262"/>
      <c r="CC289" s="262"/>
      <c r="CD289" s="262"/>
      <c r="CE289" s="262"/>
      <c r="CF289" s="262"/>
      <c r="CG289" s="262"/>
      <c r="CH289" s="262"/>
      <c r="CI289" s="262"/>
      <c r="CJ289" s="262"/>
      <c r="CK289" s="262"/>
      <c r="CL289" s="262"/>
      <c r="CM289" s="262"/>
      <c r="CN289" s="262"/>
      <c r="CO289" s="262"/>
      <c r="CP289" s="262"/>
      <c r="CQ289" s="262"/>
      <c r="CR289" s="262"/>
      <c r="CS289" s="262"/>
      <c r="CT289" s="262"/>
      <c r="CU289" s="262"/>
      <c r="CV289" s="262"/>
      <c r="CW289" s="262"/>
      <c r="CX289" s="262"/>
      <c r="CY289" s="262"/>
      <c r="CZ289" s="262"/>
      <c r="DA289" s="262"/>
      <c r="DB289" s="262"/>
      <c r="DC289" s="262"/>
      <c r="DD289" s="262"/>
      <c r="DE289" s="262"/>
      <c r="DF289" s="262"/>
      <c r="DG289" s="262"/>
      <c r="DH289" s="262"/>
      <c r="DI289" s="262"/>
      <c r="DJ289" s="262"/>
      <c r="DK289" s="262"/>
      <c r="DL289" s="262"/>
      <c r="DM289" s="262"/>
      <c r="DN289" s="262"/>
      <c r="DO289" s="262"/>
      <c r="DP289" s="262"/>
      <c r="DQ289" s="262"/>
      <c r="DR289" s="262"/>
      <c r="DS289" s="262"/>
      <c r="DT289" s="262"/>
      <c r="DU289" s="262"/>
      <c r="DV289" s="262"/>
      <c r="DW289" s="262"/>
      <c r="DX289" s="262"/>
      <c r="DY289" s="262"/>
      <c r="DZ289" s="262"/>
      <c r="EA289" s="262"/>
      <c r="EB289" s="262"/>
    </row>
    <row r="290" spans="1:132" s="263" customFormat="1" ht="51" customHeight="1">
      <c r="A290" s="238"/>
      <c r="B290" s="238"/>
      <c r="C290" s="238"/>
      <c r="D290" s="238"/>
      <c r="E290" s="238"/>
      <c r="F290" s="238"/>
      <c r="G290" s="238"/>
      <c r="H290" s="238"/>
      <c r="I290" s="238"/>
      <c r="J290" s="238"/>
      <c r="K290" s="238"/>
      <c r="L290" s="238"/>
      <c r="M290" s="238"/>
      <c r="N290" s="238"/>
      <c r="O290" s="238"/>
      <c r="P290" s="238"/>
      <c r="Q290" s="238"/>
      <c r="R290" s="262"/>
      <c r="S290" s="262"/>
      <c r="T290" s="262"/>
      <c r="U290" s="262"/>
      <c r="V290" s="262"/>
      <c r="W290" s="262"/>
      <c r="X290" s="262"/>
      <c r="Y290" s="262"/>
      <c r="Z290" s="238"/>
      <c r="AA290" s="238"/>
      <c r="AB290" s="238"/>
      <c r="AC290" s="238"/>
      <c r="AD290" s="238"/>
      <c r="AE290" s="238"/>
      <c r="AF290" s="238"/>
      <c r="AG290" s="238"/>
      <c r="AH290" s="238"/>
      <c r="AI290" s="238"/>
      <c r="AJ290" s="238"/>
      <c r="AK290" s="238"/>
      <c r="AL290" s="238"/>
      <c r="AM290" s="238"/>
      <c r="AN290" s="238"/>
      <c r="AO290" s="238"/>
      <c r="AP290" s="238"/>
      <c r="AQ290" s="238"/>
      <c r="AR290" s="238"/>
      <c r="AS290" s="238"/>
      <c r="AT290" s="238"/>
      <c r="AU290" s="238"/>
      <c r="AV290" s="238"/>
      <c r="AW290" s="238"/>
      <c r="AX290" s="238"/>
      <c r="AY290" s="238"/>
      <c r="AZ290" s="238"/>
      <c r="BA290" s="238"/>
      <c r="BB290" s="238"/>
      <c r="BC290" s="238"/>
      <c r="BD290" s="238"/>
      <c r="BE290" s="238"/>
      <c r="BF290" s="238"/>
      <c r="BG290" s="238"/>
      <c r="BH290" s="238"/>
      <c r="BI290" s="262"/>
      <c r="BJ290" s="262"/>
      <c r="BK290" s="262"/>
      <c r="BL290" s="262"/>
      <c r="BM290" s="262"/>
      <c r="BN290" s="262"/>
      <c r="BO290" s="262"/>
      <c r="BP290" s="262"/>
      <c r="BQ290" s="262"/>
      <c r="BR290" s="262"/>
      <c r="BS290" s="262"/>
      <c r="BT290" s="262"/>
      <c r="BU290" s="262"/>
      <c r="BV290" s="262"/>
      <c r="BW290" s="262"/>
      <c r="BX290" s="262"/>
      <c r="BY290" s="262"/>
      <c r="BZ290" s="262"/>
      <c r="CA290" s="262"/>
      <c r="CB290" s="262"/>
      <c r="CC290" s="262"/>
      <c r="CD290" s="262"/>
      <c r="CE290" s="262"/>
      <c r="CF290" s="262"/>
      <c r="CG290" s="262"/>
      <c r="CH290" s="262"/>
      <c r="CI290" s="262"/>
      <c r="CJ290" s="262"/>
      <c r="CK290" s="262"/>
      <c r="CL290" s="262"/>
      <c r="CM290" s="262"/>
      <c r="CN290" s="262"/>
      <c r="CO290" s="262"/>
      <c r="CP290" s="262"/>
      <c r="CQ290" s="262"/>
      <c r="CR290" s="262"/>
      <c r="CS290" s="262"/>
      <c r="CT290" s="262"/>
      <c r="CU290" s="262"/>
      <c r="CV290" s="262"/>
      <c r="CW290" s="262"/>
      <c r="CX290" s="262"/>
      <c r="CY290" s="262"/>
      <c r="CZ290" s="262"/>
      <c r="DA290" s="262"/>
      <c r="DB290" s="262"/>
      <c r="DC290" s="262"/>
      <c r="DD290" s="262"/>
      <c r="DE290" s="262"/>
      <c r="DF290" s="262"/>
      <c r="DG290" s="262"/>
      <c r="DH290" s="262"/>
      <c r="DI290" s="262"/>
      <c r="DJ290" s="262"/>
      <c r="DK290" s="262"/>
      <c r="DL290" s="262"/>
      <c r="DM290" s="262"/>
      <c r="DN290" s="262"/>
      <c r="DO290" s="262"/>
      <c r="DP290" s="262"/>
      <c r="DQ290" s="262"/>
      <c r="DR290" s="262"/>
      <c r="DS290" s="262"/>
      <c r="DT290" s="262"/>
      <c r="DU290" s="262"/>
      <c r="DV290" s="262"/>
      <c r="DW290" s="262"/>
      <c r="DX290" s="262"/>
      <c r="DY290" s="262"/>
      <c r="DZ290" s="262"/>
      <c r="EA290" s="262"/>
      <c r="EB290" s="262"/>
    </row>
    <row r="291" spans="1:132" s="263" customFormat="1" ht="51" customHeight="1">
      <c r="A291" s="238"/>
      <c r="B291" s="238"/>
      <c r="C291" s="238"/>
      <c r="D291" s="238"/>
      <c r="E291" s="238"/>
      <c r="F291" s="238"/>
      <c r="G291" s="238"/>
      <c r="H291" s="238"/>
      <c r="I291" s="238"/>
      <c r="J291" s="238"/>
      <c r="K291" s="238"/>
      <c r="L291" s="238"/>
      <c r="M291" s="238"/>
      <c r="N291" s="238"/>
      <c r="O291" s="238"/>
      <c r="P291" s="238"/>
      <c r="Q291" s="238"/>
      <c r="R291" s="262"/>
      <c r="S291" s="262"/>
      <c r="T291" s="262"/>
      <c r="U291" s="262"/>
      <c r="V291" s="262"/>
      <c r="W291" s="262"/>
      <c r="X291" s="262"/>
      <c r="Y291" s="262"/>
      <c r="Z291" s="238"/>
      <c r="AA291" s="238"/>
      <c r="AB291" s="238"/>
      <c r="AC291" s="238"/>
      <c r="AD291" s="238"/>
      <c r="AE291" s="238"/>
      <c r="AF291" s="238"/>
      <c r="AG291" s="238"/>
      <c r="AH291" s="238"/>
      <c r="AI291" s="238"/>
      <c r="AJ291" s="238"/>
      <c r="AK291" s="238"/>
      <c r="AL291" s="238"/>
      <c r="AM291" s="238"/>
      <c r="AN291" s="238"/>
      <c r="AO291" s="238"/>
      <c r="AP291" s="238"/>
      <c r="AQ291" s="238"/>
      <c r="AR291" s="238"/>
      <c r="AS291" s="238"/>
      <c r="AT291" s="238"/>
      <c r="AU291" s="238"/>
      <c r="AV291" s="238"/>
      <c r="AW291" s="238"/>
      <c r="AX291" s="238"/>
      <c r="AY291" s="238"/>
      <c r="AZ291" s="238"/>
      <c r="BA291" s="238"/>
      <c r="BB291" s="238"/>
      <c r="BC291" s="238"/>
      <c r="BD291" s="238"/>
      <c r="BE291" s="238"/>
      <c r="BF291" s="238"/>
      <c r="BG291" s="238"/>
      <c r="BH291" s="238"/>
      <c r="BI291" s="262"/>
      <c r="BJ291" s="262"/>
      <c r="BK291" s="262"/>
      <c r="BL291" s="262"/>
      <c r="BM291" s="262"/>
      <c r="BN291" s="262"/>
      <c r="BO291" s="262"/>
      <c r="BP291" s="262"/>
      <c r="BQ291" s="262"/>
      <c r="BR291" s="262"/>
      <c r="BS291" s="262"/>
      <c r="BT291" s="262"/>
      <c r="BU291" s="262"/>
      <c r="BV291" s="262"/>
      <c r="BW291" s="262"/>
      <c r="BX291" s="262"/>
      <c r="BY291" s="262"/>
      <c r="BZ291" s="262"/>
      <c r="CA291" s="262"/>
      <c r="CB291" s="262"/>
      <c r="CC291" s="262"/>
      <c r="CD291" s="262"/>
      <c r="CE291" s="262"/>
      <c r="CF291" s="262"/>
      <c r="CG291" s="262"/>
      <c r="CH291" s="262"/>
      <c r="CI291" s="262"/>
      <c r="CJ291" s="262"/>
      <c r="CK291" s="262"/>
      <c r="CL291" s="262"/>
      <c r="CM291" s="262"/>
      <c r="CN291" s="262"/>
      <c r="CO291" s="262"/>
      <c r="CP291" s="262"/>
      <c r="CQ291" s="262"/>
      <c r="CR291" s="262"/>
      <c r="CS291" s="262"/>
      <c r="CT291" s="262"/>
      <c r="CU291" s="262"/>
      <c r="CV291" s="262"/>
      <c r="CW291" s="262"/>
      <c r="CX291" s="262"/>
      <c r="CY291" s="262"/>
      <c r="CZ291" s="262"/>
      <c r="DA291" s="262"/>
      <c r="DB291" s="262"/>
      <c r="DC291" s="262"/>
      <c r="DD291" s="262"/>
      <c r="DE291" s="262"/>
      <c r="DF291" s="262"/>
      <c r="DG291" s="262"/>
      <c r="DH291" s="262"/>
      <c r="DI291" s="262"/>
      <c r="DJ291" s="262"/>
      <c r="DK291" s="262"/>
      <c r="DL291" s="262"/>
      <c r="DM291" s="262"/>
      <c r="DN291" s="262"/>
      <c r="DO291" s="262"/>
      <c r="DP291" s="262"/>
      <c r="DQ291" s="262"/>
      <c r="DR291" s="262"/>
      <c r="DS291" s="262"/>
      <c r="DT291" s="262"/>
      <c r="DU291" s="262"/>
      <c r="DV291" s="262"/>
      <c r="DW291" s="262"/>
      <c r="DX291" s="262"/>
      <c r="DY291" s="262"/>
      <c r="DZ291" s="262"/>
      <c r="EA291" s="262"/>
      <c r="EB291" s="262"/>
    </row>
    <row r="292" spans="1:132" s="263" customFormat="1" ht="51" customHeight="1">
      <c r="A292" s="238"/>
      <c r="B292" s="238"/>
      <c r="C292" s="238"/>
      <c r="D292" s="238"/>
      <c r="E292" s="238"/>
      <c r="F292" s="238"/>
      <c r="G292" s="238"/>
      <c r="H292" s="238"/>
      <c r="I292" s="238"/>
      <c r="J292" s="238"/>
      <c r="K292" s="238"/>
      <c r="L292" s="238"/>
      <c r="M292" s="238"/>
      <c r="N292" s="238"/>
      <c r="O292" s="238"/>
      <c r="P292" s="238"/>
      <c r="Q292" s="238"/>
      <c r="R292" s="262"/>
      <c r="S292" s="262"/>
      <c r="T292" s="262"/>
      <c r="U292" s="262"/>
      <c r="V292" s="262"/>
      <c r="W292" s="262"/>
      <c r="X292" s="262"/>
      <c r="Y292" s="262"/>
      <c r="Z292" s="238"/>
      <c r="AA292" s="238"/>
      <c r="AB292" s="238"/>
      <c r="AC292" s="238"/>
      <c r="AD292" s="238"/>
      <c r="AE292" s="238"/>
      <c r="AF292" s="238"/>
      <c r="AG292" s="238"/>
      <c r="AH292" s="238"/>
      <c r="AI292" s="238"/>
      <c r="AJ292" s="238"/>
      <c r="AK292" s="238"/>
      <c r="AL292" s="238"/>
      <c r="AM292" s="238"/>
      <c r="AN292" s="238"/>
      <c r="AO292" s="238"/>
      <c r="AP292" s="238"/>
      <c r="AQ292" s="238"/>
      <c r="AR292" s="238"/>
      <c r="AS292" s="238"/>
      <c r="AT292" s="238"/>
      <c r="AU292" s="238"/>
      <c r="AV292" s="238"/>
      <c r="AW292" s="238"/>
      <c r="AX292" s="238"/>
      <c r="AY292" s="238"/>
      <c r="AZ292" s="238"/>
      <c r="BA292" s="238"/>
      <c r="BB292" s="238"/>
      <c r="BC292" s="238"/>
      <c r="BD292" s="238"/>
      <c r="BE292" s="238"/>
      <c r="BF292" s="238"/>
      <c r="BG292" s="238"/>
      <c r="BH292" s="238"/>
      <c r="BI292" s="262"/>
      <c r="BJ292" s="262"/>
      <c r="BK292" s="262"/>
      <c r="BL292" s="262"/>
      <c r="BM292" s="262"/>
      <c r="BN292" s="262"/>
      <c r="BO292" s="262"/>
      <c r="BP292" s="262"/>
      <c r="BQ292" s="262"/>
      <c r="BR292" s="262"/>
      <c r="BS292" s="262"/>
      <c r="BT292" s="262"/>
      <c r="BU292" s="262"/>
      <c r="BV292" s="262"/>
      <c r="BW292" s="262"/>
      <c r="BX292" s="262"/>
      <c r="BY292" s="262"/>
      <c r="BZ292" s="262"/>
      <c r="CA292" s="262"/>
      <c r="CB292" s="262"/>
      <c r="CC292" s="262"/>
      <c r="CD292" s="262"/>
      <c r="CE292" s="262"/>
      <c r="CF292" s="262"/>
      <c r="CG292" s="262"/>
      <c r="CH292" s="262"/>
      <c r="CI292" s="262"/>
      <c r="CJ292" s="262"/>
      <c r="CK292" s="262"/>
      <c r="CL292" s="262"/>
      <c r="CM292" s="262"/>
      <c r="CN292" s="262"/>
      <c r="CO292" s="262"/>
      <c r="CP292" s="262"/>
      <c r="CQ292" s="262"/>
      <c r="CR292" s="262"/>
      <c r="CS292" s="262"/>
      <c r="CT292" s="262"/>
      <c r="CU292" s="262"/>
      <c r="CV292" s="262"/>
      <c r="CW292" s="262"/>
      <c r="CX292" s="262"/>
      <c r="CY292" s="262"/>
      <c r="CZ292" s="262"/>
      <c r="DA292" s="262"/>
      <c r="DB292" s="262"/>
      <c r="DC292" s="262"/>
      <c r="DD292" s="262"/>
      <c r="DE292" s="262"/>
      <c r="DF292" s="262"/>
      <c r="DG292" s="262"/>
      <c r="DH292" s="262"/>
      <c r="DI292" s="262"/>
      <c r="DJ292" s="262"/>
      <c r="DK292" s="262"/>
      <c r="DL292" s="262"/>
      <c r="DM292" s="262"/>
      <c r="DN292" s="262"/>
      <c r="DO292" s="262"/>
      <c r="DP292" s="262"/>
      <c r="DQ292" s="262"/>
      <c r="DR292" s="262"/>
      <c r="DS292" s="262"/>
      <c r="DT292" s="262"/>
      <c r="DU292" s="262"/>
      <c r="DV292" s="262"/>
      <c r="DW292" s="262"/>
      <c r="DX292" s="262"/>
      <c r="DY292" s="262"/>
      <c r="DZ292" s="262"/>
      <c r="EA292" s="262"/>
      <c r="EB292" s="262"/>
    </row>
    <row r="293" spans="1:132" s="263" customFormat="1" ht="51" customHeight="1">
      <c r="A293" s="238"/>
      <c r="B293" s="238"/>
      <c r="C293" s="238"/>
      <c r="D293" s="238"/>
      <c r="E293" s="238"/>
      <c r="F293" s="238"/>
      <c r="G293" s="238"/>
      <c r="H293" s="238"/>
      <c r="I293" s="238"/>
      <c r="J293" s="238"/>
      <c r="K293" s="238"/>
      <c r="L293" s="238"/>
      <c r="M293" s="238"/>
      <c r="N293" s="238"/>
      <c r="O293" s="238"/>
      <c r="P293" s="238"/>
      <c r="Q293" s="238"/>
      <c r="R293" s="262"/>
      <c r="S293" s="262"/>
      <c r="T293" s="262"/>
      <c r="U293" s="262"/>
      <c r="V293" s="262"/>
      <c r="W293" s="262"/>
      <c r="X293" s="262"/>
      <c r="Y293" s="262"/>
      <c r="Z293" s="238"/>
      <c r="AA293" s="238"/>
      <c r="AB293" s="238"/>
      <c r="AC293" s="238"/>
      <c r="AD293" s="238"/>
      <c r="AE293" s="238"/>
      <c r="AF293" s="238"/>
      <c r="AG293" s="238"/>
      <c r="AH293" s="238"/>
      <c r="AI293" s="238"/>
      <c r="AJ293" s="238"/>
      <c r="AK293" s="238"/>
      <c r="AL293" s="238"/>
      <c r="AM293" s="238"/>
      <c r="AN293" s="238"/>
      <c r="AO293" s="238"/>
      <c r="AP293" s="238"/>
      <c r="AQ293" s="238"/>
      <c r="AR293" s="238"/>
      <c r="AS293" s="238"/>
      <c r="AT293" s="238"/>
      <c r="AU293" s="238"/>
      <c r="AV293" s="238"/>
      <c r="AW293" s="238"/>
      <c r="AX293" s="238"/>
      <c r="AY293" s="238"/>
      <c r="AZ293" s="238"/>
      <c r="BA293" s="238"/>
      <c r="BB293" s="238"/>
      <c r="BC293" s="238"/>
      <c r="BD293" s="238"/>
      <c r="BE293" s="238"/>
      <c r="BF293" s="238"/>
      <c r="BG293" s="238"/>
      <c r="BH293" s="238"/>
      <c r="BI293" s="262"/>
      <c r="BJ293" s="262"/>
      <c r="BK293" s="262"/>
      <c r="BL293" s="262"/>
      <c r="BM293" s="262"/>
      <c r="BN293" s="262"/>
      <c r="BO293" s="262"/>
      <c r="BP293" s="262"/>
      <c r="BQ293" s="262"/>
      <c r="BR293" s="262"/>
      <c r="BS293" s="262"/>
      <c r="BT293" s="262"/>
      <c r="BU293" s="262"/>
      <c r="BV293" s="262"/>
      <c r="BW293" s="262"/>
      <c r="BX293" s="262"/>
      <c r="BY293" s="262"/>
      <c r="BZ293" s="262"/>
      <c r="CA293" s="262"/>
      <c r="CB293" s="262"/>
      <c r="CC293" s="262"/>
      <c r="CD293" s="262"/>
      <c r="CE293" s="262"/>
      <c r="CF293" s="262"/>
      <c r="CG293" s="262"/>
      <c r="CH293" s="262"/>
      <c r="CI293" s="262"/>
      <c r="CJ293" s="262"/>
      <c r="CK293" s="262"/>
      <c r="CL293" s="262"/>
      <c r="CM293" s="262"/>
      <c r="CN293" s="262"/>
      <c r="CO293" s="262"/>
      <c r="CP293" s="262"/>
      <c r="CQ293" s="262"/>
      <c r="CR293" s="262"/>
      <c r="CS293" s="262"/>
      <c r="CT293" s="262"/>
      <c r="CU293" s="262"/>
      <c r="CV293" s="262"/>
      <c r="CW293" s="262"/>
      <c r="CX293" s="262"/>
      <c r="CY293" s="262"/>
      <c r="CZ293" s="262"/>
      <c r="DA293" s="262"/>
      <c r="DB293" s="262"/>
      <c r="DC293" s="262"/>
      <c r="DD293" s="262"/>
      <c r="DE293" s="262"/>
      <c r="DF293" s="262"/>
      <c r="DG293" s="262"/>
      <c r="DH293" s="262"/>
      <c r="DI293" s="262"/>
      <c r="DJ293" s="262"/>
      <c r="DK293" s="262"/>
      <c r="DL293" s="262"/>
      <c r="DM293" s="262"/>
      <c r="DN293" s="262"/>
      <c r="DO293" s="262"/>
      <c r="DP293" s="262"/>
      <c r="DQ293" s="262"/>
      <c r="DR293" s="262"/>
      <c r="DS293" s="262"/>
      <c r="DT293" s="262"/>
      <c r="DU293" s="262"/>
      <c r="DV293" s="262"/>
      <c r="DW293" s="262"/>
      <c r="DX293" s="262"/>
      <c r="DY293" s="262"/>
      <c r="DZ293" s="262"/>
      <c r="EA293" s="262"/>
      <c r="EB293" s="262"/>
    </row>
    <row r="294" spans="1:132" s="263" customFormat="1" ht="51" customHeight="1">
      <c r="A294" s="238"/>
      <c r="B294" s="238"/>
      <c r="C294" s="238"/>
      <c r="D294" s="238"/>
      <c r="E294" s="238"/>
      <c r="F294" s="238"/>
      <c r="G294" s="238"/>
      <c r="H294" s="238"/>
      <c r="I294" s="238"/>
      <c r="J294" s="238"/>
      <c r="K294" s="238"/>
      <c r="L294" s="238"/>
      <c r="M294" s="238"/>
      <c r="N294" s="238"/>
      <c r="O294" s="238"/>
      <c r="P294" s="238"/>
      <c r="Q294" s="238"/>
      <c r="R294" s="262"/>
      <c r="S294" s="262"/>
      <c r="T294" s="262"/>
      <c r="U294" s="262"/>
      <c r="V294" s="262"/>
      <c r="W294" s="262"/>
      <c r="X294" s="262"/>
      <c r="Y294" s="262"/>
      <c r="Z294" s="238"/>
      <c r="AA294" s="238"/>
      <c r="AB294" s="238"/>
      <c r="AC294" s="238"/>
      <c r="AD294" s="238"/>
      <c r="AE294" s="238"/>
      <c r="AF294" s="238"/>
      <c r="AG294" s="238"/>
      <c r="AH294" s="238"/>
      <c r="AI294" s="238"/>
      <c r="AJ294" s="238"/>
      <c r="AK294" s="238"/>
      <c r="AL294" s="238"/>
      <c r="AM294" s="238"/>
      <c r="AN294" s="238"/>
      <c r="AO294" s="238"/>
      <c r="AP294" s="238"/>
      <c r="AQ294" s="238"/>
      <c r="AR294" s="238"/>
      <c r="AS294" s="238"/>
      <c r="AT294" s="238"/>
      <c r="AU294" s="238"/>
      <c r="AV294" s="238"/>
      <c r="AW294" s="238"/>
      <c r="AX294" s="238"/>
      <c r="AY294" s="238"/>
      <c r="AZ294" s="238"/>
      <c r="BA294" s="238"/>
      <c r="BB294" s="238"/>
      <c r="BC294" s="238"/>
      <c r="BD294" s="238"/>
      <c r="BE294" s="238"/>
      <c r="BF294" s="238"/>
      <c r="BG294" s="238"/>
      <c r="BH294" s="238"/>
      <c r="BI294" s="262"/>
      <c r="BJ294" s="262"/>
      <c r="BK294" s="262"/>
      <c r="BL294" s="262"/>
      <c r="BM294" s="262"/>
      <c r="BN294" s="262"/>
      <c r="BO294" s="262"/>
      <c r="BP294" s="262"/>
      <c r="BQ294" s="262"/>
      <c r="BR294" s="262"/>
      <c r="BS294" s="262"/>
      <c r="BT294" s="262"/>
      <c r="BU294" s="262"/>
      <c r="BV294" s="262"/>
      <c r="BW294" s="262"/>
      <c r="BX294" s="262"/>
      <c r="BY294" s="262"/>
      <c r="BZ294" s="262"/>
      <c r="CA294" s="262"/>
      <c r="CB294" s="262"/>
      <c r="CC294" s="262"/>
      <c r="CD294" s="262"/>
      <c r="CE294" s="262"/>
      <c r="CF294" s="262"/>
      <c r="CG294" s="262"/>
      <c r="CH294" s="262"/>
      <c r="CI294" s="262"/>
      <c r="CJ294" s="262"/>
      <c r="CK294" s="262"/>
      <c r="CL294" s="262"/>
      <c r="CM294" s="262"/>
      <c r="CN294" s="262"/>
      <c r="CO294" s="262"/>
      <c r="CP294" s="262"/>
      <c r="CQ294" s="262"/>
      <c r="CR294" s="262"/>
      <c r="CS294" s="262"/>
      <c r="CT294" s="262"/>
      <c r="CU294" s="262"/>
      <c r="CV294" s="262"/>
      <c r="CW294" s="262"/>
      <c r="CX294" s="262"/>
      <c r="CY294" s="262"/>
      <c r="CZ294" s="262"/>
      <c r="DA294" s="262"/>
      <c r="DB294" s="262"/>
      <c r="DC294" s="262"/>
      <c r="DD294" s="262"/>
      <c r="DE294" s="262"/>
      <c r="DF294" s="262"/>
      <c r="DG294" s="262"/>
      <c r="DH294" s="262"/>
      <c r="DI294" s="262"/>
      <c r="DJ294" s="262"/>
      <c r="DK294" s="262"/>
      <c r="DL294" s="262"/>
      <c r="DM294" s="262"/>
      <c r="DN294" s="262"/>
      <c r="DO294" s="262"/>
      <c r="DP294" s="262"/>
      <c r="DQ294" s="262"/>
      <c r="DR294" s="262"/>
      <c r="DS294" s="262"/>
      <c r="DT294" s="262"/>
      <c r="DU294" s="262"/>
      <c r="DV294" s="262"/>
      <c r="DW294" s="262"/>
      <c r="DX294" s="262"/>
      <c r="DY294" s="262"/>
      <c r="DZ294" s="262"/>
      <c r="EA294" s="262"/>
      <c r="EB294" s="262"/>
    </row>
    <row r="295" spans="1:132" s="263" customFormat="1" ht="51" customHeight="1">
      <c r="A295" s="238"/>
      <c r="B295" s="238"/>
      <c r="C295" s="238"/>
      <c r="D295" s="238"/>
      <c r="E295" s="238"/>
      <c r="F295" s="238"/>
      <c r="G295" s="238"/>
      <c r="H295" s="238"/>
      <c r="I295" s="238"/>
      <c r="J295" s="238"/>
      <c r="K295" s="238"/>
      <c r="L295" s="238"/>
      <c r="M295" s="238"/>
      <c r="N295" s="238"/>
      <c r="O295" s="238"/>
      <c r="P295" s="238"/>
      <c r="Q295" s="238"/>
      <c r="R295" s="262"/>
      <c r="S295" s="262"/>
      <c r="T295" s="262"/>
      <c r="U295" s="262"/>
      <c r="V295" s="262"/>
      <c r="W295" s="262"/>
      <c r="X295" s="262"/>
      <c r="Y295" s="262"/>
      <c r="Z295" s="238"/>
      <c r="AA295" s="238"/>
      <c r="AB295" s="238"/>
      <c r="AC295" s="238"/>
      <c r="AD295" s="238"/>
      <c r="AE295" s="238"/>
      <c r="AF295" s="238"/>
      <c r="AG295" s="238"/>
      <c r="AH295" s="238"/>
      <c r="AI295" s="238"/>
      <c r="AJ295" s="238"/>
      <c r="AK295" s="238"/>
      <c r="AL295" s="238"/>
      <c r="AM295" s="238"/>
      <c r="AN295" s="238"/>
      <c r="AO295" s="238"/>
      <c r="AP295" s="238"/>
      <c r="AQ295" s="238"/>
      <c r="AR295" s="238"/>
      <c r="AS295" s="238"/>
      <c r="AT295" s="238"/>
      <c r="AU295" s="238"/>
      <c r="AV295" s="238"/>
      <c r="AW295" s="238"/>
      <c r="AX295" s="238"/>
      <c r="AY295" s="238"/>
      <c r="AZ295" s="238"/>
      <c r="BA295" s="238"/>
      <c r="BB295" s="238"/>
      <c r="BC295" s="238"/>
      <c r="BD295" s="238"/>
      <c r="BE295" s="238"/>
      <c r="BF295" s="238"/>
      <c r="BG295" s="238"/>
      <c r="BH295" s="238"/>
      <c r="BI295" s="262"/>
      <c r="BJ295" s="262"/>
      <c r="BK295" s="262"/>
      <c r="BL295" s="262"/>
      <c r="BM295" s="262"/>
      <c r="BN295" s="262"/>
      <c r="BO295" s="262"/>
      <c r="BP295" s="262"/>
      <c r="BQ295" s="262"/>
      <c r="BR295" s="262"/>
      <c r="BS295" s="262"/>
      <c r="BT295" s="262"/>
      <c r="BU295" s="262"/>
      <c r="BV295" s="262"/>
      <c r="BW295" s="262"/>
      <c r="BX295" s="262"/>
      <c r="BY295" s="262"/>
      <c r="BZ295" s="262"/>
      <c r="CA295" s="262"/>
      <c r="CB295" s="262"/>
      <c r="CC295" s="262"/>
      <c r="CD295" s="262"/>
      <c r="CE295" s="262"/>
      <c r="CF295" s="262"/>
      <c r="CG295" s="262"/>
      <c r="CH295" s="262"/>
      <c r="CI295" s="262"/>
      <c r="CJ295" s="262"/>
      <c r="CK295" s="262"/>
      <c r="CL295" s="262"/>
      <c r="CM295" s="262"/>
      <c r="CN295" s="262"/>
      <c r="CO295" s="262"/>
      <c r="CP295" s="262"/>
      <c r="CQ295" s="262"/>
      <c r="CR295" s="262"/>
      <c r="CS295" s="262"/>
      <c r="CT295" s="262"/>
      <c r="CU295" s="262"/>
      <c r="CV295" s="262"/>
      <c r="CW295" s="262"/>
      <c r="CX295" s="262"/>
      <c r="CY295" s="262"/>
      <c r="CZ295" s="262"/>
      <c r="DA295" s="262"/>
      <c r="DB295" s="262"/>
      <c r="DC295" s="262"/>
      <c r="DD295" s="262"/>
      <c r="DE295" s="262"/>
      <c r="DF295" s="262"/>
      <c r="DG295" s="262"/>
      <c r="DH295" s="262"/>
      <c r="DI295" s="262"/>
      <c r="DJ295" s="262"/>
      <c r="DK295" s="262"/>
      <c r="DL295" s="262"/>
      <c r="DM295" s="262"/>
      <c r="DN295" s="262"/>
      <c r="DO295" s="262"/>
      <c r="DP295" s="262"/>
      <c r="DQ295" s="262"/>
      <c r="DR295" s="262"/>
      <c r="DS295" s="262"/>
      <c r="DT295" s="262"/>
      <c r="DU295" s="262"/>
      <c r="DV295" s="262"/>
      <c r="DW295" s="262"/>
      <c r="DX295" s="262"/>
      <c r="DY295" s="262"/>
      <c r="DZ295" s="262"/>
      <c r="EA295" s="262"/>
      <c r="EB295" s="262"/>
    </row>
    <row r="296" spans="1:132" s="263" customFormat="1" ht="51" customHeight="1">
      <c r="A296" s="238"/>
      <c r="B296" s="238"/>
      <c r="C296" s="238"/>
      <c r="D296" s="238"/>
      <c r="E296" s="238"/>
      <c r="F296" s="238"/>
      <c r="G296" s="238"/>
      <c r="H296" s="238"/>
      <c r="I296" s="238"/>
      <c r="J296" s="238"/>
      <c r="K296" s="238"/>
      <c r="L296" s="238"/>
      <c r="M296" s="238"/>
      <c r="N296" s="238"/>
      <c r="O296" s="238"/>
      <c r="P296" s="238"/>
      <c r="Q296" s="238"/>
      <c r="R296" s="262"/>
      <c r="S296" s="262"/>
      <c r="T296" s="262"/>
      <c r="U296" s="262"/>
      <c r="V296" s="262"/>
      <c r="W296" s="262"/>
      <c r="X296" s="262"/>
      <c r="Y296" s="262"/>
      <c r="Z296" s="238"/>
      <c r="AA296" s="238"/>
      <c r="AB296" s="238"/>
      <c r="AC296" s="238"/>
      <c r="AD296" s="238"/>
      <c r="AE296" s="238"/>
      <c r="AF296" s="238"/>
      <c r="AG296" s="238"/>
      <c r="AH296" s="238"/>
      <c r="AI296" s="238"/>
      <c r="AJ296" s="238"/>
      <c r="AK296" s="238"/>
      <c r="AL296" s="238"/>
      <c r="AM296" s="238"/>
      <c r="AN296" s="238"/>
      <c r="AO296" s="238"/>
      <c r="AP296" s="238"/>
      <c r="AQ296" s="238"/>
      <c r="AR296" s="238"/>
      <c r="AS296" s="238"/>
      <c r="AT296" s="238"/>
      <c r="AU296" s="238"/>
      <c r="AV296" s="238"/>
      <c r="AW296" s="238"/>
      <c r="AX296" s="238"/>
      <c r="AY296" s="238"/>
      <c r="AZ296" s="238"/>
      <c r="BA296" s="238"/>
      <c r="BB296" s="238"/>
      <c r="BC296" s="238"/>
      <c r="BD296" s="238"/>
      <c r="BE296" s="238"/>
      <c r="BF296" s="238"/>
      <c r="BG296" s="238"/>
      <c r="BH296" s="238"/>
      <c r="BI296" s="262"/>
      <c r="BJ296" s="262"/>
      <c r="BK296" s="262"/>
      <c r="BL296" s="262"/>
      <c r="BM296" s="262"/>
      <c r="BN296" s="262"/>
      <c r="BO296" s="262"/>
      <c r="BP296" s="262"/>
      <c r="BQ296" s="262"/>
      <c r="BR296" s="262"/>
      <c r="BS296" s="262"/>
      <c r="BT296" s="262"/>
      <c r="BU296" s="262"/>
      <c r="BV296" s="262"/>
      <c r="BW296" s="262"/>
      <c r="BX296" s="262"/>
      <c r="BY296" s="262"/>
      <c r="BZ296" s="262"/>
      <c r="CA296" s="262"/>
      <c r="CB296" s="262"/>
      <c r="CC296" s="262"/>
      <c r="CD296" s="262"/>
      <c r="CE296" s="262"/>
      <c r="CF296" s="262"/>
      <c r="CG296" s="262"/>
      <c r="CH296" s="262"/>
      <c r="CI296" s="262"/>
      <c r="CJ296" s="262"/>
      <c r="CK296" s="262"/>
      <c r="CL296" s="262"/>
      <c r="CM296" s="262"/>
      <c r="CN296" s="262"/>
      <c r="CO296" s="262"/>
      <c r="CP296" s="262"/>
      <c r="CQ296" s="262"/>
      <c r="CR296" s="262"/>
      <c r="CS296" s="262"/>
      <c r="CT296" s="262"/>
      <c r="CU296" s="262"/>
      <c r="CV296" s="262"/>
      <c r="CW296" s="262"/>
      <c r="CX296" s="262"/>
      <c r="CY296" s="262"/>
      <c r="CZ296" s="262"/>
      <c r="DA296" s="262"/>
      <c r="DB296" s="262"/>
      <c r="DC296" s="262"/>
      <c r="DD296" s="262"/>
      <c r="DE296" s="262"/>
      <c r="DF296" s="262"/>
      <c r="DG296" s="262"/>
      <c r="DH296" s="262"/>
      <c r="DI296" s="262"/>
      <c r="DJ296" s="262"/>
      <c r="DK296" s="262"/>
      <c r="DL296" s="262"/>
      <c r="DM296" s="262"/>
      <c r="DN296" s="262"/>
      <c r="DO296" s="262"/>
      <c r="DP296" s="262"/>
      <c r="DQ296" s="262"/>
      <c r="DR296" s="262"/>
      <c r="DS296" s="262"/>
      <c r="DT296" s="262"/>
      <c r="DU296" s="262"/>
      <c r="DV296" s="262"/>
      <c r="DW296" s="262"/>
      <c r="DX296" s="262"/>
      <c r="DY296" s="262"/>
      <c r="DZ296" s="262"/>
      <c r="EA296" s="262"/>
      <c r="EB296" s="262"/>
    </row>
    <row r="297" spans="1:132" s="263" customFormat="1" ht="51" customHeight="1">
      <c r="A297" s="238"/>
      <c r="B297" s="238"/>
      <c r="C297" s="238"/>
      <c r="D297" s="238"/>
      <c r="E297" s="238"/>
      <c r="F297" s="238"/>
      <c r="G297" s="238"/>
      <c r="H297" s="238"/>
      <c r="I297" s="238"/>
      <c r="J297" s="238"/>
      <c r="K297" s="238"/>
      <c r="L297" s="238"/>
      <c r="M297" s="238"/>
      <c r="N297" s="238"/>
      <c r="O297" s="238"/>
      <c r="P297" s="238"/>
      <c r="Q297" s="238"/>
      <c r="R297" s="262"/>
      <c r="S297" s="262"/>
      <c r="T297" s="262"/>
      <c r="U297" s="262"/>
      <c r="V297" s="262"/>
      <c r="W297" s="262"/>
      <c r="X297" s="262"/>
      <c r="Y297" s="262"/>
      <c r="Z297" s="238"/>
      <c r="AA297" s="238"/>
      <c r="AB297" s="238"/>
      <c r="AC297" s="238"/>
      <c r="AD297" s="238"/>
      <c r="AE297" s="238"/>
      <c r="AF297" s="238"/>
      <c r="AG297" s="238"/>
      <c r="AH297" s="238"/>
      <c r="AI297" s="238"/>
      <c r="AJ297" s="238"/>
      <c r="AK297" s="238"/>
      <c r="AL297" s="238"/>
      <c r="AM297" s="238"/>
      <c r="AN297" s="238"/>
      <c r="AO297" s="238"/>
      <c r="AP297" s="238"/>
      <c r="AQ297" s="238"/>
      <c r="AR297" s="238"/>
      <c r="AS297" s="238"/>
      <c r="AT297" s="238"/>
      <c r="AU297" s="238"/>
      <c r="AV297" s="238"/>
      <c r="AW297" s="238"/>
      <c r="AX297" s="238"/>
      <c r="AY297" s="238"/>
      <c r="AZ297" s="238"/>
      <c r="BA297" s="238"/>
      <c r="BB297" s="238"/>
      <c r="BC297" s="238"/>
      <c r="BD297" s="238"/>
      <c r="BE297" s="238"/>
      <c r="BF297" s="238"/>
      <c r="BG297" s="238"/>
      <c r="BH297" s="238"/>
      <c r="BI297" s="262"/>
      <c r="BJ297" s="262"/>
      <c r="BK297" s="262"/>
      <c r="BL297" s="262"/>
      <c r="BM297" s="262"/>
      <c r="BN297" s="262"/>
      <c r="BO297" s="262"/>
      <c r="BP297" s="262"/>
      <c r="BQ297" s="262"/>
      <c r="BR297" s="262"/>
      <c r="BS297" s="262"/>
      <c r="BT297" s="262"/>
      <c r="BU297" s="262"/>
      <c r="BV297" s="262"/>
      <c r="BW297" s="262"/>
      <c r="BX297" s="262"/>
      <c r="BY297" s="262"/>
      <c r="BZ297" s="262"/>
      <c r="CA297" s="262"/>
      <c r="CB297" s="262"/>
      <c r="CC297" s="262"/>
      <c r="CD297" s="262"/>
      <c r="CE297" s="262"/>
      <c r="CF297" s="262"/>
      <c r="CG297" s="262"/>
      <c r="CH297" s="262"/>
      <c r="CI297" s="262"/>
      <c r="CJ297" s="262"/>
      <c r="CK297" s="262"/>
      <c r="CL297" s="262"/>
      <c r="CM297" s="262"/>
      <c r="CN297" s="262"/>
      <c r="CO297" s="262"/>
      <c r="CP297" s="262"/>
      <c r="CQ297" s="262"/>
      <c r="CR297" s="262"/>
      <c r="CS297" s="262"/>
      <c r="CT297" s="262"/>
      <c r="CU297" s="262"/>
      <c r="CV297" s="262"/>
      <c r="CW297" s="262"/>
      <c r="CX297" s="262"/>
      <c r="CY297" s="262"/>
      <c r="CZ297" s="262"/>
      <c r="DA297" s="262"/>
      <c r="DB297" s="262"/>
      <c r="DC297" s="262"/>
      <c r="DD297" s="262"/>
      <c r="DE297" s="262"/>
      <c r="DF297" s="262"/>
      <c r="DG297" s="262"/>
      <c r="DH297" s="262"/>
      <c r="DI297" s="262"/>
      <c r="DJ297" s="262"/>
      <c r="DK297" s="262"/>
      <c r="DL297" s="262"/>
      <c r="DM297" s="262"/>
      <c r="DN297" s="262"/>
      <c r="DO297" s="262"/>
      <c r="DP297" s="262"/>
      <c r="DQ297" s="262"/>
      <c r="DR297" s="262"/>
      <c r="DS297" s="262"/>
      <c r="DT297" s="262"/>
      <c r="DU297" s="262"/>
      <c r="DV297" s="262"/>
      <c r="DW297" s="262"/>
      <c r="DX297" s="262"/>
      <c r="DY297" s="262"/>
      <c r="DZ297" s="262"/>
      <c r="EA297" s="262"/>
      <c r="EB297" s="262"/>
    </row>
    <row r="298" spans="1:132" s="263" customFormat="1" ht="51" customHeight="1">
      <c r="A298" s="238"/>
      <c r="B298" s="238"/>
      <c r="C298" s="238"/>
      <c r="D298" s="238"/>
      <c r="E298" s="238"/>
      <c r="F298" s="238"/>
      <c r="G298" s="238"/>
      <c r="H298" s="238"/>
      <c r="I298" s="238"/>
      <c r="J298" s="238"/>
      <c r="K298" s="238"/>
      <c r="L298" s="238"/>
      <c r="M298" s="238"/>
      <c r="N298" s="238"/>
      <c r="O298" s="238"/>
      <c r="P298" s="238"/>
      <c r="Q298" s="238"/>
      <c r="R298" s="262"/>
      <c r="S298" s="262"/>
      <c r="T298" s="262"/>
      <c r="U298" s="262"/>
      <c r="V298" s="262"/>
      <c r="W298" s="262"/>
      <c r="X298" s="262"/>
      <c r="Y298" s="262"/>
      <c r="Z298" s="238"/>
      <c r="AA298" s="238"/>
      <c r="AB298" s="238"/>
      <c r="AC298" s="238"/>
      <c r="AD298" s="238"/>
      <c r="AE298" s="238"/>
      <c r="AF298" s="238"/>
      <c r="AG298" s="238"/>
      <c r="AH298" s="238"/>
      <c r="AI298" s="238"/>
      <c r="AJ298" s="238"/>
      <c r="AK298" s="238"/>
      <c r="AL298" s="238"/>
      <c r="AM298" s="238"/>
      <c r="AN298" s="238"/>
      <c r="AO298" s="238"/>
      <c r="AP298" s="238"/>
      <c r="AQ298" s="238"/>
      <c r="AR298" s="238"/>
      <c r="AS298" s="238"/>
      <c r="AT298" s="238"/>
      <c r="AU298" s="238"/>
      <c r="AV298" s="238"/>
      <c r="AW298" s="238"/>
      <c r="AX298" s="238"/>
      <c r="AY298" s="238"/>
      <c r="AZ298" s="238"/>
      <c r="BA298" s="238"/>
      <c r="BB298" s="238"/>
      <c r="BC298" s="238"/>
      <c r="BD298" s="238"/>
      <c r="BE298" s="238"/>
      <c r="BF298" s="238"/>
      <c r="BG298" s="238"/>
      <c r="BH298" s="238"/>
      <c r="BI298" s="262"/>
      <c r="BJ298" s="262"/>
      <c r="BK298" s="262"/>
      <c r="BL298" s="262"/>
      <c r="BM298" s="262"/>
      <c r="BN298" s="262"/>
      <c r="BO298" s="262"/>
      <c r="BP298" s="262"/>
      <c r="BQ298" s="262"/>
      <c r="BR298" s="262"/>
      <c r="BS298" s="262"/>
      <c r="BT298" s="262"/>
      <c r="BU298" s="262"/>
      <c r="BV298" s="262"/>
      <c r="BW298" s="262"/>
      <c r="BX298" s="262"/>
      <c r="BY298" s="262"/>
      <c r="BZ298" s="262"/>
      <c r="CA298" s="262"/>
      <c r="CB298" s="262"/>
      <c r="CC298" s="262"/>
      <c r="CD298" s="262"/>
      <c r="CE298" s="262"/>
      <c r="CF298" s="262"/>
      <c r="CG298" s="262"/>
      <c r="CH298" s="262"/>
      <c r="CI298" s="262"/>
      <c r="CJ298" s="262"/>
      <c r="CK298" s="262"/>
      <c r="CL298" s="262"/>
      <c r="CM298" s="262"/>
      <c r="CN298" s="262"/>
      <c r="CO298" s="262"/>
      <c r="CP298" s="262"/>
      <c r="CQ298" s="262"/>
      <c r="CR298" s="262"/>
      <c r="CS298" s="262"/>
      <c r="CT298" s="262"/>
      <c r="CU298" s="262"/>
      <c r="CV298" s="262"/>
      <c r="CW298" s="262"/>
      <c r="CX298" s="262"/>
      <c r="CY298" s="262"/>
      <c r="CZ298" s="262"/>
      <c r="DA298" s="262"/>
      <c r="DB298" s="262"/>
      <c r="DC298" s="262"/>
      <c r="DD298" s="262"/>
      <c r="DE298" s="262"/>
      <c r="DF298" s="262"/>
      <c r="DG298" s="262"/>
      <c r="DH298" s="262"/>
      <c r="DI298" s="262"/>
      <c r="DJ298" s="262"/>
      <c r="DK298" s="262"/>
      <c r="DL298" s="262"/>
      <c r="DM298" s="262"/>
      <c r="DN298" s="262"/>
      <c r="DO298" s="262"/>
      <c r="DP298" s="262"/>
      <c r="DQ298" s="262"/>
      <c r="DR298" s="262"/>
      <c r="DS298" s="262"/>
      <c r="DT298" s="262"/>
      <c r="DU298" s="262"/>
      <c r="DV298" s="262"/>
      <c r="DW298" s="262"/>
      <c r="DX298" s="262"/>
      <c r="DY298" s="262"/>
      <c r="DZ298" s="262"/>
      <c r="EA298" s="262"/>
      <c r="EB298" s="262"/>
    </row>
    <row r="299" spans="1:132" s="263" customFormat="1" ht="51" customHeight="1">
      <c r="A299" s="238"/>
      <c r="B299" s="238"/>
      <c r="C299" s="238"/>
      <c r="D299" s="238"/>
      <c r="E299" s="238"/>
      <c r="F299" s="238"/>
      <c r="G299" s="238"/>
      <c r="H299" s="238"/>
      <c r="I299" s="238"/>
      <c r="J299" s="238"/>
      <c r="K299" s="238"/>
      <c r="L299" s="238"/>
      <c r="M299" s="238"/>
      <c r="N299" s="238"/>
      <c r="O299" s="238"/>
      <c r="P299" s="238"/>
      <c r="Q299" s="238"/>
      <c r="R299" s="262"/>
      <c r="S299" s="262"/>
      <c r="T299" s="262"/>
      <c r="U299" s="262"/>
      <c r="V299" s="262"/>
      <c r="W299" s="262"/>
      <c r="X299" s="262"/>
      <c r="Y299" s="262"/>
      <c r="Z299" s="238"/>
      <c r="AA299" s="238"/>
      <c r="AB299" s="238"/>
      <c r="AC299" s="238"/>
      <c r="AD299" s="238"/>
      <c r="AE299" s="238"/>
      <c r="AF299" s="238"/>
      <c r="AG299" s="238"/>
      <c r="AH299" s="238"/>
      <c r="AI299" s="238"/>
      <c r="AJ299" s="238"/>
      <c r="AK299" s="238"/>
      <c r="AL299" s="238"/>
      <c r="AM299" s="238"/>
      <c r="AN299" s="238"/>
      <c r="AO299" s="238"/>
      <c r="AP299" s="238"/>
      <c r="AQ299" s="238"/>
      <c r="AR299" s="238"/>
      <c r="AS299" s="238"/>
      <c r="AT299" s="238"/>
      <c r="AU299" s="238"/>
      <c r="AV299" s="238"/>
      <c r="AW299" s="238"/>
      <c r="AX299" s="238"/>
      <c r="AY299" s="238"/>
      <c r="AZ299" s="238"/>
      <c r="BA299" s="238"/>
      <c r="BB299" s="238"/>
      <c r="BC299" s="238"/>
      <c r="BD299" s="238"/>
      <c r="BE299" s="238"/>
      <c r="BF299" s="238"/>
      <c r="BG299" s="238"/>
      <c r="BH299" s="238"/>
      <c r="BI299" s="262"/>
      <c r="BJ299" s="262"/>
      <c r="BK299" s="262"/>
      <c r="BL299" s="262"/>
      <c r="BM299" s="262"/>
      <c r="BN299" s="262"/>
      <c r="BO299" s="262"/>
      <c r="BP299" s="262"/>
      <c r="BQ299" s="262"/>
      <c r="BR299" s="262"/>
      <c r="BS299" s="262"/>
      <c r="BT299" s="262"/>
      <c r="BU299" s="262"/>
      <c r="BV299" s="262"/>
      <c r="BW299" s="262"/>
      <c r="BX299" s="262"/>
      <c r="BY299" s="262"/>
      <c r="BZ299" s="262"/>
      <c r="CA299" s="262"/>
      <c r="CB299" s="262"/>
      <c r="CC299" s="262"/>
      <c r="CD299" s="262"/>
      <c r="CE299" s="262"/>
      <c r="CF299" s="262"/>
      <c r="CG299" s="262"/>
      <c r="CH299" s="262"/>
      <c r="CI299" s="262"/>
      <c r="CJ299" s="262"/>
      <c r="CK299" s="262"/>
      <c r="CL299" s="262"/>
      <c r="CM299" s="262"/>
      <c r="CN299" s="262"/>
      <c r="CO299" s="262"/>
      <c r="CP299" s="262"/>
      <c r="CQ299" s="262"/>
      <c r="CR299" s="262"/>
      <c r="CS299" s="262"/>
      <c r="CT299" s="262"/>
      <c r="CU299" s="262"/>
      <c r="CV299" s="262"/>
      <c r="CW299" s="262"/>
      <c r="CX299" s="262"/>
      <c r="CY299" s="262"/>
      <c r="CZ299" s="262"/>
      <c r="DA299" s="262"/>
      <c r="DB299" s="262"/>
      <c r="DC299" s="262"/>
      <c r="DD299" s="262"/>
      <c r="DE299" s="262"/>
      <c r="DF299" s="262"/>
      <c r="DG299" s="262"/>
      <c r="DH299" s="262"/>
      <c r="DI299" s="262"/>
      <c r="DJ299" s="262"/>
      <c r="DK299" s="262"/>
      <c r="DL299" s="262"/>
      <c r="DM299" s="262"/>
      <c r="DN299" s="262"/>
      <c r="DO299" s="262"/>
      <c r="DP299" s="262"/>
      <c r="DQ299" s="262"/>
      <c r="DR299" s="262"/>
      <c r="DS299" s="262"/>
      <c r="DT299" s="262"/>
      <c r="DU299" s="262"/>
      <c r="DV299" s="262"/>
      <c r="DW299" s="262"/>
      <c r="DX299" s="262"/>
      <c r="DY299" s="262"/>
      <c r="DZ299" s="262"/>
      <c r="EA299" s="262"/>
      <c r="EB299" s="262"/>
    </row>
    <row r="300" spans="1:132" s="263" customFormat="1" ht="51" customHeight="1">
      <c r="A300" s="238"/>
      <c r="B300" s="238"/>
      <c r="C300" s="238"/>
      <c r="D300" s="238"/>
      <c r="E300" s="238"/>
      <c r="F300" s="238"/>
      <c r="G300" s="238"/>
      <c r="H300" s="238"/>
      <c r="I300" s="238"/>
      <c r="J300" s="238"/>
      <c r="K300" s="238"/>
      <c r="L300" s="238"/>
      <c r="M300" s="238"/>
      <c r="N300" s="238"/>
      <c r="O300" s="238"/>
      <c r="P300" s="238"/>
      <c r="Q300" s="238"/>
      <c r="R300" s="262"/>
      <c r="S300" s="262"/>
      <c r="T300" s="262"/>
      <c r="U300" s="262"/>
      <c r="V300" s="262"/>
      <c r="W300" s="262"/>
      <c r="X300" s="262"/>
      <c r="Y300" s="262"/>
      <c r="Z300" s="238"/>
      <c r="AA300" s="238"/>
      <c r="AB300" s="238"/>
      <c r="AC300" s="238"/>
      <c r="AD300" s="238"/>
      <c r="AE300" s="238"/>
      <c r="AF300" s="238"/>
      <c r="AG300" s="238"/>
      <c r="AH300" s="238"/>
      <c r="AI300" s="238"/>
      <c r="AJ300" s="238"/>
      <c r="AK300" s="238"/>
      <c r="AL300" s="238"/>
      <c r="AM300" s="238"/>
      <c r="AN300" s="238"/>
      <c r="AO300" s="238"/>
      <c r="AP300" s="238"/>
      <c r="AQ300" s="238"/>
      <c r="AR300" s="238"/>
      <c r="AS300" s="238"/>
      <c r="AT300" s="238"/>
      <c r="AU300" s="238"/>
      <c r="AV300" s="238"/>
      <c r="AW300" s="238"/>
      <c r="AX300" s="238"/>
      <c r="AY300" s="238"/>
      <c r="AZ300" s="238"/>
      <c r="BA300" s="238"/>
      <c r="BB300" s="238"/>
      <c r="BC300" s="238"/>
      <c r="BD300" s="238"/>
      <c r="BE300" s="238"/>
      <c r="BF300" s="238"/>
      <c r="BG300" s="238"/>
      <c r="BH300" s="238"/>
      <c r="BI300" s="262"/>
      <c r="BJ300" s="262"/>
      <c r="BK300" s="262"/>
      <c r="BL300" s="262"/>
      <c r="BM300" s="262"/>
      <c r="BN300" s="262"/>
      <c r="BO300" s="262"/>
      <c r="BP300" s="262"/>
      <c r="BQ300" s="262"/>
      <c r="BR300" s="262"/>
      <c r="BS300" s="262"/>
      <c r="BT300" s="262"/>
      <c r="BU300" s="262"/>
      <c r="BV300" s="262"/>
      <c r="BW300" s="262"/>
      <c r="BX300" s="262"/>
      <c r="BY300" s="262"/>
      <c r="BZ300" s="262"/>
      <c r="CA300" s="262"/>
      <c r="CB300" s="262"/>
      <c r="CC300" s="262"/>
      <c r="CD300" s="262"/>
      <c r="CE300" s="262"/>
      <c r="CF300" s="262"/>
      <c r="CG300" s="262"/>
      <c r="CH300" s="262"/>
      <c r="CI300" s="262"/>
      <c r="CJ300" s="262"/>
      <c r="CK300" s="262"/>
      <c r="CL300" s="262"/>
      <c r="CM300" s="262"/>
      <c r="CN300" s="262"/>
      <c r="CO300" s="262"/>
      <c r="CP300" s="262"/>
      <c r="CQ300" s="262"/>
      <c r="CR300" s="262"/>
      <c r="CS300" s="262"/>
      <c r="CT300" s="262"/>
      <c r="CU300" s="262"/>
      <c r="CV300" s="262"/>
      <c r="CW300" s="262"/>
      <c r="CX300" s="262"/>
      <c r="CY300" s="262"/>
      <c r="CZ300" s="262"/>
      <c r="DA300" s="262"/>
      <c r="DB300" s="262"/>
      <c r="DC300" s="262"/>
      <c r="DD300" s="262"/>
      <c r="DE300" s="262"/>
      <c r="DF300" s="262"/>
      <c r="DG300" s="262"/>
      <c r="DH300" s="262"/>
      <c r="DI300" s="262"/>
      <c r="DJ300" s="262"/>
      <c r="DK300" s="262"/>
      <c r="DL300" s="262"/>
      <c r="DM300" s="262"/>
      <c r="DN300" s="262"/>
      <c r="DO300" s="262"/>
      <c r="DP300" s="262"/>
      <c r="DQ300" s="262"/>
      <c r="DR300" s="262"/>
      <c r="DS300" s="262"/>
      <c r="DT300" s="262"/>
      <c r="DU300" s="262"/>
      <c r="DV300" s="262"/>
      <c r="DW300" s="262"/>
      <c r="DX300" s="262"/>
      <c r="DY300" s="262"/>
      <c r="DZ300" s="262"/>
      <c r="EA300" s="262"/>
      <c r="EB300" s="262"/>
    </row>
    <row r="301" spans="1:132" s="263" customFormat="1" ht="51" customHeight="1">
      <c r="A301" s="238"/>
      <c r="B301" s="238"/>
      <c r="C301" s="238"/>
      <c r="D301" s="238"/>
      <c r="E301" s="238"/>
      <c r="F301" s="238"/>
      <c r="G301" s="238"/>
      <c r="H301" s="238"/>
      <c r="I301" s="238"/>
      <c r="J301" s="238"/>
      <c r="K301" s="238"/>
      <c r="L301" s="238"/>
      <c r="M301" s="238"/>
      <c r="N301" s="238"/>
      <c r="O301" s="238"/>
      <c r="P301" s="238"/>
      <c r="Q301" s="238"/>
      <c r="R301" s="262"/>
      <c r="S301" s="262"/>
      <c r="T301" s="262"/>
      <c r="U301" s="262"/>
      <c r="V301" s="262"/>
      <c r="W301" s="262"/>
      <c r="X301" s="262"/>
      <c r="Y301" s="262"/>
      <c r="Z301" s="238"/>
      <c r="AA301" s="238"/>
      <c r="AB301" s="238"/>
      <c r="AC301" s="238"/>
      <c r="AD301" s="238"/>
      <c r="AE301" s="238"/>
      <c r="AF301" s="238"/>
      <c r="AG301" s="238"/>
      <c r="AH301" s="238"/>
      <c r="AI301" s="238"/>
      <c r="AJ301" s="238"/>
      <c r="AK301" s="238"/>
      <c r="AL301" s="238"/>
      <c r="AM301" s="238"/>
      <c r="AN301" s="238"/>
      <c r="AO301" s="238"/>
      <c r="AP301" s="238"/>
      <c r="AQ301" s="238"/>
      <c r="AR301" s="238"/>
      <c r="AS301" s="238"/>
      <c r="AT301" s="238"/>
      <c r="AU301" s="238"/>
      <c r="AV301" s="238"/>
      <c r="AW301" s="238"/>
      <c r="AX301" s="238"/>
      <c r="AY301" s="238"/>
      <c r="AZ301" s="238"/>
      <c r="BA301" s="238"/>
      <c r="BB301" s="238"/>
      <c r="BC301" s="238"/>
      <c r="BD301" s="238"/>
      <c r="BE301" s="238"/>
      <c r="BF301" s="238"/>
      <c r="BG301" s="238"/>
      <c r="BH301" s="238"/>
      <c r="BI301" s="262"/>
      <c r="BJ301" s="262"/>
      <c r="BK301" s="262"/>
      <c r="BL301" s="262"/>
      <c r="BM301" s="262"/>
      <c r="BN301" s="262"/>
      <c r="BO301" s="262"/>
      <c r="BP301" s="262"/>
      <c r="BQ301" s="262"/>
      <c r="BR301" s="262"/>
      <c r="BS301" s="262"/>
      <c r="BT301" s="262"/>
      <c r="BU301" s="262"/>
      <c r="BV301" s="262"/>
      <c r="BW301" s="262"/>
      <c r="BX301" s="262"/>
      <c r="BY301" s="262"/>
      <c r="BZ301" s="262"/>
      <c r="CA301" s="262"/>
      <c r="CB301" s="262"/>
      <c r="CC301" s="262"/>
      <c r="CD301" s="262"/>
      <c r="CE301" s="262"/>
      <c r="CF301" s="262"/>
      <c r="CG301" s="262"/>
      <c r="CH301" s="262"/>
      <c r="CI301" s="262"/>
      <c r="CJ301" s="262"/>
      <c r="CK301" s="262"/>
      <c r="CL301" s="262"/>
      <c r="CM301" s="262"/>
      <c r="CN301" s="262"/>
      <c r="CO301" s="262"/>
      <c r="CP301" s="262"/>
      <c r="CQ301" s="262"/>
      <c r="CR301" s="262"/>
      <c r="CS301" s="262"/>
      <c r="CT301" s="262"/>
      <c r="CU301" s="262"/>
      <c r="CV301" s="262"/>
      <c r="CW301" s="262"/>
      <c r="CX301" s="262"/>
      <c r="CY301" s="262"/>
      <c r="CZ301" s="262"/>
      <c r="DA301" s="262"/>
      <c r="DB301" s="262"/>
      <c r="DC301" s="262"/>
      <c r="DD301" s="262"/>
      <c r="DE301" s="262"/>
      <c r="DF301" s="262"/>
      <c r="DG301" s="262"/>
      <c r="DH301" s="262"/>
      <c r="DI301" s="262"/>
      <c r="DJ301" s="262"/>
      <c r="DK301" s="262"/>
      <c r="DL301" s="262"/>
      <c r="DM301" s="262"/>
      <c r="DN301" s="262"/>
      <c r="DO301" s="262"/>
      <c r="DP301" s="262"/>
      <c r="DQ301" s="262"/>
      <c r="DR301" s="262"/>
      <c r="DS301" s="262"/>
      <c r="DT301" s="262"/>
      <c r="DU301" s="262"/>
      <c r="DV301" s="262"/>
      <c r="DW301" s="262"/>
      <c r="DX301" s="262"/>
      <c r="DY301" s="262"/>
      <c r="DZ301" s="262"/>
      <c r="EA301" s="262"/>
      <c r="EB301" s="262"/>
    </row>
    <row r="302" spans="1:132" s="263" customFormat="1" ht="51" customHeight="1">
      <c r="A302" s="238"/>
      <c r="B302" s="238"/>
      <c r="C302" s="238"/>
      <c r="D302" s="238"/>
      <c r="E302" s="238"/>
      <c r="F302" s="238"/>
      <c r="G302" s="238"/>
      <c r="H302" s="238"/>
      <c r="I302" s="238"/>
      <c r="J302" s="238"/>
      <c r="K302" s="238"/>
      <c r="L302" s="238"/>
      <c r="M302" s="238"/>
      <c r="N302" s="238"/>
      <c r="O302" s="238"/>
      <c r="P302" s="238"/>
      <c r="Q302" s="238"/>
      <c r="R302" s="262"/>
      <c r="S302" s="262"/>
      <c r="T302" s="262"/>
      <c r="U302" s="262"/>
      <c r="V302" s="262"/>
      <c r="W302" s="262"/>
      <c r="X302" s="262"/>
      <c r="Y302" s="262"/>
      <c r="Z302" s="238"/>
      <c r="AA302" s="238"/>
      <c r="AB302" s="238"/>
      <c r="AC302" s="238"/>
      <c r="AD302" s="238"/>
      <c r="AE302" s="238"/>
      <c r="AF302" s="238"/>
      <c r="AG302" s="238"/>
      <c r="AH302" s="238"/>
      <c r="AI302" s="238"/>
      <c r="AJ302" s="238"/>
      <c r="AK302" s="238"/>
      <c r="AL302" s="238"/>
      <c r="AM302" s="238"/>
      <c r="AN302" s="238"/>
      <c r="AO302" s="238"/>
      <c r="AP302" s="238"/>
      <c r="AQ302" s="238"/>
      <c r="AR302" s="238"/>
      <c r="AS302" s="238"/>
      <c r="AT302" s="238"/>
      <c r="AU302" s="238"/>
      <c r="AV302" s="238"/>
      <c r="AW302" s="238"/>
      <c r="AX302" s="238"/>
      <c r="AY302" s="238"/>
      <c r="AZ302" s="238"/>
      <c r="BA302" s="238"/>
      <c r="BB302" s="238"/>
      <c r="BC302" s="238"/>
      <c r="BD302" s="238"/>
      <c r="BE302" s="238"/>
      <c r="BF302" s="238"/>
      <c r="BG302" s="238"/>
      <c r="BH302" s="238"/>
      <c r="BI302" s="262"/>
      <c r="BJ302" s="262"/>
      <c r="BK302" s="262"/>
      <c r="BL302" s="262"/>
      <c r="BM302" s="262"/>
      <c r="BN302" s="262"/>
      <c r="BO302" s="262"/>
      <c r="BP302" s="262"/>
      <c r="BQ302" s="262"/>
      <c r="BR302" s="262"/>
      <c r="BS302" s="262"/>
      <c r="BT302" s="262"/>
      <c r="BU302" s="262"/>
      <c r="BV302" s="262"/>
      <c r="BW302" s="262"/>
      <c r="BX302" s="262"/>
      <c r="BY302" s="262"/>
      <c r="BZ302" s="262"/>
      <c r="CA302" s="262"/>
      <c r="CB302" s="262"/>
      <c r="CC302" s="262"/>
      <c r="CD302" s="262"/>
      <c r="CE302" s="262"/>
      <c r="CF302" s="262"/>
      <c r="CG302" s="262"/>
      <c r="CH302" s="262"/>
      <c r="CI302" s="262"/>
      <c r="CJ302" s="262"/>
      <c r="CK302" s="262"/>
      <c r="CL302" s="262"/>
      <c r="CM302" s="262"/>
      <c r="CN302" s="262"/>
      <c r="CO302" s="262"/>
      <c r="CP302" s="262"/>
      <c r="CQ302" s="262"/>
      <c r="CR302" s="262"/>
      <c r="CS302" s="262"/>
      <c r="CT302" s="262"/>
      <c r="CU302" s="262"/>
      <c r="CV302" s="262"/>
      <c r="CW302" s="262"/>
      <c r="CX302" s="262"/>
      <c r="CY302" s="262"/>
      <c r="CZ302" s="262"/>
      <c r="DA302" s="262"/>
      <c r="DB302" s="262"/>
      <c r="DC302" s="262"/>
      <c r="DD302" s="262"/>
      <c r="DE302" s="262"/>
      <c r="DF302" s="262"/>
      <c r="DG302" s="262"/>
      <c r="DH302" s="262"/>
      <c r="DI302" s="262"/>
      <c r="DJ302" s="262"/>
      <c r="DK302" s="262"/>
      <c r="DL302" s="262"/>
      <c r="DM302" s="262"/>
      <c r="DN302" s="262"/>
      <c r="DO302" s="262"/>
      <c r="DP302" s="262"/>
      <c r="DQ302" s="262"/>
      <c r="DR302" s="262"/>
      <c r="DS302" s="262"/>
      <c r="DT302" s="262"/>
      <c r="DU302" s="262"/>
      <c r="DV302" s="262"/>
      <c r="DW302" s="262"/>
      <c r="DX302" s="262"/>
      <c r="DY302" s="262"/>
      <c r="DZ302" s="262"/>
      <c r="EA302" s="262"/>
      <c r="EB302" s="262"/>
    </row>
    <row r="303" spans="1:132" s="263" customFormat="1" ht="51" customHeight="1">
      <c r="A303" s="238"/>
      <c r="B303" s="238"/>
      <c r="C303" s="238"/>
      <c r="D303" s="238"/>
      <c r="E303" s="238"/>
      <c r="F303" s="238"/>
      <c r="G303" s="238"/>
      <c r="H303" s="238"/>
      <c r="I303" s="238"/>
      <c r="J303" s="238"/>
      <c r="K303" s="238"/>
      <c r="L303" s="238"/>
      <c r="M303" s="238"/>
      <c r="N303" s="238"/>
      <c r="O303" s="238"/>
      <c r="P303" s="238"/>
      <c r="Q303" s="238"/>
      <c r="R303" s="262"/>
      <c r="S303" s="262"/>
      <c r="T303" s="262"/>
      <c r="U303" s="262"/>
      <c r="V303" s="262"/>
      <c r="W303" s="262"/>
      <c r="X303" s="262"/>
      <c r="Y303" s="262"/>
      <c r="Z303" s="238"/>
      <c r="AA303" s="238"/>
      <c r="AB303" s="238"/>
      <c r="AC303" s="238"/>
      <c r="AD303" s="238"/>
      <c r="AE303" s="238"/>
      <c r="AF303" s="238"/>
      <c r="AG303" s="238"/>
      <c r="AH303" s="238"/>
      <c r="AI303" s="238"/>
      <c r="AJ303" s="238"/>
      <c r="AK303" s="238"/>
      <c r="AL303" s="238"/>
      <c r="AM303" s="238"/>
      <c r="AN303" s="238"/>
      <c r="AO303" s="238"/>
      <c r="AP303" s="238"/>
      <c r="AQ303" s="238"/>
      <c r="AR303" s="238"/>
      <c r="AS303" s="238"/>
      <c r="AT303" s="238"/>
      <c r="AU303" s="238"/>
      <c r="AV303" s="238"/>
      <c r="AW303" s="238"/>
      <c r="AX303" s="238"/>
      <c r="AY303" s="238"/>
      <c r="AZ303" s="238"/>
      <c r="BA303" s="238"/>
      <c r="BB303" s="238"/>
      <c r="BC303" s="238"/>
      <c r="BD303" s="238"/>
      <c r="BE303" s="238"/>
      <c r="BF303" s="238"/>
      <c r="BG303" s="238"/>
      <c r="BH303" s="238"/>
      <c r="BI303" s="262"/>
      <c r="BJ303" s="262"/>
      <c r="BK303" s="262"/>
      <c r="BL303" s="262"/>
      <c r="BM303" s="262"/>
      <c r="BN303" s="262"/>
      <c r="BO303" s="262"/>
      <c r="BP303" s="262"/>
      <c r="BQ303" s="262"/>
      <c r="BR303" s="262"/>
      <c r="BS303" s="262"/>
      <c r="BT303" s="262"/>
      <c r="BU303" s="262"/>
      <c r="BV303" s="262"/>
      <c r="BW303" s="262"/>
      <c r="BX303" s="262"/>
      <c r="BY303" s="262"/>
      <c r="BZ303" s="262"/>
      <c r="CA303" s="262"/>
      <c r="CB303" s="262"/>
      <c r="CC303" s="262"/>
      <c r="CD303" s="262"/>
      <c r="CE303" s="262"/>
      <c r="CF303" s="262"/>
      <c r="CG303" s="262"/>
      <c r="CH303" s="262"/>
      <c r="CI303" s="262"/>
      <c r="CJ303" s="262"/>
      <c r="CK303" s="262"/>
      <c r="CL303" s="262"/>
      <c r="CM303" s="262"/>
      <c r="CN303" s="262"/>
      <c r="CO303" s="262"/>
      <c r="CP303" s="262"/>
      <c r="CQ303" s="262"/>
      <c r="CR303" s="262"/>
      <c r="CS303" s="262"/>
      <c r="CT303" s="262"/>
      <c r="CU303" s="262"/>
      <c r="CV303" s="262"/>
      <c r="CW303" s="262"/>
      <c r="CX303" s="262"/>
      <c r="CY303" s="262"/>
      <c r="CZ303" s="262"/>
      <c r="DA303" s="262"/>
      <c r="DB303" s="262"/>
      <c r="DC303" s="262"/>
      <c r="DD303" s="262"/>
      <c r="DE303" s="262"/>
      <c r="DF303" s="262"/>
      <c r="DG303" s="262"/>
      <c r="DH303" s="262"/>
      <c r="DI303" s="262"/>
      <c r="DJ303" s="262"/>
      <c r="DK303" s="262"/>
      <c r="DL303" s="262"/>
      <c r="DM303" s="262"/>
      <c r="DN303" s="262"/>
      <c r="DO303" s="262"/>
      <c r="DP303" s="262"/>
      <c r="DQ303" s="262"/>
      <c r="DR303" s="262"/>
      <c r="DS303" s="262"/>
      <c r="DT303" s="262"/>
      <c r="DU303" s="262"/>
      <c r="DV303" s="262"/>
      <c r="DW303" s="262"/>
      <c r="DX303" s="262"/>
      <c r="DY303" s="262"/>
      <c r="DZ303" s="262"/>
      <c r="EA303" s="262"/>
      <c r="EB303" s="262"/>
    </row>
    <row r="304" spans="1:132" s="263" customFormat="1" ht="51" customHeight="1">
      <c r="A304" s="238"/>
      <c r="B304" s="238"/>
      <c r="C304" s="238"/>
      <c r="D304" s="238"/>
      <c r="E304" s="238"/>
      <c r="F304" s="238"/>
      <c r="G304" s="238"/>
      <c r="H304" s="238"/>
      <c r="I304" s="238"/>
      <c r="J304" s="238"/>
      <c r="K304" s="238"/>
      <c r="L304" s="238"/>
      <c r="M304" s="238"/>
      <c r="N304" s="238"/>
      <c r="O304" s="238"/>
      <c r="P304" s="238"/>
      <c r="Q304" s="238"/>
      <c r="R304" s="262"/>
      <c r="S304" s="262"/>
      <c r="T304" s="262"/>
      <c r="U304" s="262"/>
      <c r="V304" s="262"/>
      <c r="W304" s="262"/>
      <c r="X304" s="262"/>
      <c r="Y304" s="262"/>
      <c r="Z304" s="238"/>
      <c r="AA304" s="238"/>
      <c r="AB304" s="238"/>
      <c r="AC304" s="238"/>
      <c r="AD304" s="238"/>
      <c r="AE304" s="238"/>
      <c r="AF304" s="238"/>
      <c r="AG304" s="238"/>
      <c r="AH304" s="238"/>
      <c r="AI304" s="238"/>
      <c r="AJ304" s="238"/>
      <c r="AK304" s="238"/>
      <c r="AL304" s="238"/>
      <c r="AM304" s="238"/>
      <c r="AN304" s="238"/>
      <c r="AO304" s="238"/>
      <c r="AP304" s="238"/>
      <c r="AQ304" s="238"/>
      <c r="AR304" s="238"/>
      <c r="AS304" s="238"/>
      <c r="AT304" s="238"/>
      <c r="AU304" s="238"/>
      <c r="AV304" s="238"/>
      <c r="AW304" s="238"/>
      <c r="AX304" s="238"/>
      <c r="AY304" s="238"/>
      <c r="AZ304" s="238"/>
      <c r="BA304" s="238"/>
      <c r="BB304" s="238"/>
      <c r="BC304" s="238"/>
      <c r="BD304" s="238"/>
      <c r="BE304" s="238"/>
      <c r="BF304" s="238"/>
      <c r="BG304" s="238"/>
      <c r="BH304" s="238"/>
      <c r="BI304" s="262"/>
      <c r="BJ304" s="262"/>
      <c r="BK304" s="262"/>
      <c r="BL304" s="262"/>
      <c r="BM304" s="262"/>
      <c r="BN304" s="262"/>
      <c r="BO304" s="262"/>
      <c r="BP304" s="262"/>
      <c r="BQ304" s="262"/>
      <c r="BR304" s="262"/>
      <c r="BS304" s="262"/>
      <c r="BT304" s="262"/>
      <c r="BU304" s="262"/>
      <c r="BV304" s="262"/>
      <c r="BW304" s="262"/>
      <c r="BX304" s="262"/>
      <c r="BY304" s="262"/>
      <c r="BZ304" s="262"/>
      <c r="CA304" s="262"/>
      <c r="CB304" s="262"/>
      <c r="CC304" s="262"/>
      <c r="CD304" s="262"/>
      <c r="CE304" s="262"/>
      <c r="CF304" s="262"/>
      <c r="CG304" s="262"/>
      <c r="CH304" s="262"/>
      <c r="CI304" s="262"/>
      <c r="CJ304" s="262"/>
      <c r="CK304" s="262"/>
      <c r="CL304" s="262"/>
      <c r="CM304" s="262"/>
      <c r="CN304" s="262"/>
      <c r="CO304" s="262"/>
      <c r="CP304" s="262"/>
      <c r="CQ304" s="262"/>
      <c r="CR304" s="262"/>
      <c r="CS304" s="262"/>
      <c r="CT304" s="262"/>
      <c r="CU304" s="262"/>
      <c r="CV304" s="262"/>
      <c r="CW304" s="262"/>
      <c r="CX304" s="262"/>
      <c r="CY304" s="262"/>
      <c r="CZ304" s="262"/>
      <c r="DA304" s="262"/>
      <c r="DB304" s="262"/>
      <c r="DC304" s="262"/>
      <c r="DD304" s="262"/>
      <c r="DE304" s="262"/>
      <c r="DF304" s="262"/>
      <c r="DG304" s="262"/>
      <c r="DH304" s="262"/>
      <c r="DI304" s="262"/>
      <c r="DJ304" s="262"/>
      <c r="DK304" s="262"/>
      <c r="DL304" s="262"/>
      <c r="DM304" s="262"/>
      <c r="DN304" s="262"/>
      <c r="DO304" s="262"/>
      <c r="DP304" s="262"/>
      <c r="DQ304" s="262"/>
      <c r="DR304" s="262"/>
      <c r="DS304" s="262"/>
      <c r="DT304" s="262"/>
      <c r="DU304" s="262"/>
      <c r="DV304" s="262"/>
      <c r="DW304" s="262"/>
      <c r="DX304" s="262"/>
      <c r="DY304" s="262"/>
      <c r="DZ304" s="262"/>
      <c r="EA304" s="262"/>
      <c r="EB304" s="262"/>
    </row>
    <row r="305" spans="1:132" s="263" customFormat="1" ht="51" customHeight="1">
      <c r="A305" s="238"/>
      <c r="B305" s="238"/>
      <c r="C305" s="238"/>
      <c r="D305" s="238"/>
      <c r="E305" s="238"/>
      <c r="F305" s="238"/>
      <c r="G305" s="238"/>
      <c r="H305" s="238"/>
      <c r="I305" s="238"/>
      <c r="J305" s="238"/>
      <c r="K305" s="238"/>
      <c r="L305" s="238"/>
      <c r="M305" s="238"/>
      <c r="N305" s="238"/>
      <c r="O305" s="238"/>
      <c r="P305" s="238"/>
      <c r="Q305" s="238"/>
      <c r="R305" s="262"/>
      <c r="S305" s="262"/>
      <c r="T305" s="262"/>
      <c r="U305" s="262"/>
      <c r="V305" s="262"/>
      <c r="W305" s="262"/>
      <c r="X305" s="262"/>
      <c r="Y305" s="262"/>
      <c r="Z305" s="238"/>
      <c r="AA305" s="238"/>
      <c r="AB305" s="238"/>
      <c r="AC305" s="238"/>
      <c r="AD305" s="238"/>
      <c r="AE305" s="238"/>
      <c r="AF305" s="238"/>
      <c r="AG305" s="238"/>
      <c r="AH305" s="238"/>
      <c r="AI305" s="238"/>
      <c r="AJ305" s="238"/>
      <c r="AK305" s="238"/>
      <c r="AL305" s="238"/>
      <c r="AM305" s="238"/>
      <c r="AN305" s="238"/>
      <c r="AO305" s="238"/>
      <c r="AP305" s="238"/>
      <c r="AQ305" s="238"/>
      <c r="AR305" s="238"/>
      <c r="AS305" s="238"/>
      <c r="AT305" s="238"/>
      <c r="AU305" s="238"/>
      <c r="AV305" s="238"/>
      <c r="AW305" s="238"/>
      <c r="AX305" s="238"/>
      <c r="AY305" s="238"/>
      <c r="AZ305" s="238"/>
      <c r="BA305" s="238"/>
      <c r="BB305" s="238"/>
      <c r="BC305" s="238"/>
      <c r="BD305" s="238"/>
      <c r="BE305" s="238"/>
      <c r="BF305" s="238"/>
      <c r="BG305" s="238"/>
      <c r="BH305" s="238"/>
      <c r="BI305" s="262"/>
      <c r="BJ305" s="262"/>
      <c r="BK305" s="262"/>
      <c r="BL305" s="262"/>
      <c r="BM305" s="262"/>
      <c r="BN305" s="262"/>
      <c r="BO305" s="262"/>
      <c r="BP305" s="262"/>
      <c r="BQ305" s="262"/>
      <c r="BR305" s="262"/>
      <c r="BS305" s="262"/>
      <c r="BT305" s="262"/>
      <c r="BU305" s="262"/>
      <c r="BV305" s="262"/>
      <c r="BW305" s="262"/>
      <c r="BX305" s="262"/>
      <c r="BY305" s="262"/>
      <c r="BZ305" s="262"/>
      <c r="CA305" s="262"/>
      <c r="CB305" s="262"/>
      <c r="CC305" s="262"/>
      <c r="CD305" s="262"/>
      <c r="CE305" s="262"/>
      <c r="CF305" s="262"/>
      <c r="CG305" s="262"/>
      <c r="CH305" s="262"/>
      <c r="CI305" s="262"/>
      <c r="CJ305" s="262"/>
      <c r="CK305" s="262"/>
      <c r="CL305" s="262"/>
      <c r="CM305" s="262"/>
      <c r="CN305" s="262"/>
      <c r="CO305" s="262"/>
      <c r="CP305" s="262"/>
      <c r="CQ305" s="262"/>
      <c r="CR305" s="262"/>
      <c r="CS305" s="262"/>
      <c r="CT305" s="262"/>
      <c r="CU305" s="262"/>
      <c r="CV305" s="262"/>
      <c r="CW305" s="262"/>
      <c r="CX305" s="262"/>
      <c r="CY305" s="262"/>
      <c r="CZ305" s="262"/>
      <c r="DA305" s="262"/>
      <c r="DB305" s="262"/>
      <c r="DC305" s="262"/>
      <c r="DD305" s="262"/>
      <c r="DE305" s="262"/>
      <c r="DF305" s="262"/>
      <c r="DG305" s="262"/>
      <c r="DH305" s="262"/>
      <c r="DI305" s="262"/>
      <c r="DJ305" s="262"/>
      <c r="DK305" s="262"/>
      <c r="DL305" s="262"/>
      <c r="DM305" s="262"/>
      <c r="DN305" s="262"/>
      <c r="DO305" s="262"/>
      <c r="DP305" s="262"/>
      <c r="DQ305" s="262"/>
      <c r="DR305" s="262"/>
      <c r="DS305" s="262"/>
      <c r="DT305" s="262"/>
      <c r="DU305" s="262"/>
      <c r="DV305" s="262"/>
      <c r="DW305" s="262"/>
      <c r="DX305" s="262"/>
      <c r="DY305" s="262"/>
      <c r="DZ305" s="262"/>
      <c r="EA305" s="262"/>
      <c r="EB305" s="262"/>
    </row>
    <row r="306" spans="1:132" s="263" customFormat="1" ht="51" customHeight="1">
      <c r="A306" s="238"/>
      <c r="B306" s="238"/>
      <c r="C306" s="238"/>
      <c r="D306" s="238"/>
      <c r="E306" s="238"/>
      <c r="F306" s="238"/>
      <c r="G306" s="238"/>
      <c r="H306" s="238"/>
      <c r="I306" s="238"/>
      <c r="J306" s="238"/>
      <c r="K306" s="238"/>
      <c r="L306" s="238"/>
      <c r="M306" s="238"/>
      <c r="N306" s="238"/>
      <c r="O306" s="238"/>
      <c r="P306" s="238"/>
      <c r="Q306" s="238"/>
      <c r="R306" s="262"/>
      <c r="S306" s="262"/>
      <c r="T306" s="262"/>
      <c r="U306" s="262"/>
      <c r="V306" s="262"/>
      <c r="W306" s="262"/>
      <c r="X306" s="262"/>
      <c r="Y306" s="262"/>
      <c r="Z306" s="238"/>
      <c r="AA306" s="238"/>
      <c r="AB306" s="238"/>
      <c r="AC306" s="238"/>
      <c r="AD306" s="238"/>
      <c r="AE306" s="238"/>
      <c r="AF306" s="238"/>
      <c r="AG306" s="238"/>
      <c r="AH306" s="238"/>
      <c r="AI306" s="238"/>
      <c r="AJ306" s="238"/>
      <c r="AK306" s="238"/>
      <c r="AL306" s="238"/>
      <c r="AM306" s="238"/>
      <c r="AN306" s="238"/>
      <c r="AO306" s="238"/>
      <c r="AP306" s="238"/>
      <c r="AQ306" s="238"/>
      <c r="AR306" s="238"/>
      <c r="AS306" s="238"/>
      <c r="AT306" s="238"/>
      <c r="AU306" s="238"/>
      <c r="AV306" s="238"/>
      <c r="AW306" s="238"/>
      <c r="AX306" s="238"/>
      <c r="AY306" s="238"/>
      <c r="AZ306" s="238"/>
      <c r="BA306" s="238"/>
      <c r="BB306" s="238"/>
      <c r="BC306" s="238"/>
      <c r="BD306" s="238"/>
      <c r="BE306" s="238"/>
      <c r="BF306" s="238"/>
      <c r="BG306" s="238"/>
      <c r="BH306" s="238"/>
      <c r="BI306" s="262"/>
      <c r="BJ306" s="262"/>
      <c r="BK306" s="262"/>
      <c r="BL306" s="262"/>
      <c r="BM306" s="262"/>
      <c r="BN306" s="262"/>
      <c r="BO306" s="262"/>
      <c r="BP306" s="262"/>
      <c r="BQ306" s="262"/>
      <c r="BR306" s="262"/>
      <c r="BS306" s="262"/>
      <c r="BT306" s="262"/>
      <c r="BU306" s="262"/>
      <c r="BV306" s="262"/>
      <c r="BW306" s="262"/>
      <c r="BX306" s="262"/>
      <c r="BY306" s="262"/>
      <c r="BZ306" s="262"/>
      <c r="CA306" s="262"/>
      <c r="CB306" s="262"/>
      <c r="CC306" s="262"/>
      <c r="CD306" s="262"/>
      <c r="CE306" s="262"/>
      <c r="CF306" s="262"/>
      <c r="CG306" s="262"/>
      <c r="CH306" s="262"/>
      <c r="CI306" s="262"/>
      <c r="CJ306" s="262"/>
      <c r="CK306" s="262"/>
      <c r="CL306" s="262"/>
      <c r="CM306" s="262"/>
      <c r="CN306" s="262"/>
      <c r="CO306" s="262"/>
      <c r="CP306" s="262"/>
      <c r="CQ306" s="262"/>
      <c r="CR306" s="262"/>
      <c r="CS306" s="262"/>
      <c r="CT306" s="262"/>
      <c r="CU306" s="262"/>
      <c r="CV306" s="262"/>
      <c r="CW306" s="262"/>
      <c r="CX306" s="262"/>
      <c r="CY306" s="262"/>
      <c r="CZ306" s="262"/>
      <c r="DA306" s="262"/>
      <c r="DB306" s="262"/>
      <c r="DC306" s="262"/>
      <c r="DD306" s="262"/>
      <c r="DE306" s="262"/>
      <c r="DF306" s="262"/>
      <c r="DG306" s="262"/>
      <c r="DH306" s="262"/>
      <c r="DI306" s="262"/>
      <c r="DJ306" s="262"/>
      <c r="DK306" s="262"/>
      <c r="DL306" s="262"/>
      <c r="DM306" s="262"/>
      <c r="DN306" s="262"/>
      <c r="DO306" s="262"/>
      <c r="DP306" s="262"/>
      <c r="DQ306" s="262"/>
      <c r="DR306" s="262"/>
      <c r="DS306" s="262"/>
      <c r="DT306" s="262"/>
      <c r="DU306" s="262"/>
      <c r="DV306" s="262"/>
      <c r="DW306" s="262"/>
      <c r="DX306" s="262"/>
      <c r="DY306" s="262"/>
      <c r="DZ306" s="262"/>
      <c r="EA306" s="262"/>
      <c r="EB306" s="262"/>
    </row>
    <row r="307" spans="1:132" s="263" customFormat="1" ht="51" customHeight="1">
      <c r="A307" s="238"/>
      <c r="B307" s="238"/>
      <c r="C307" s="238"/>
      <c r="D307" s="238"/>
      <c r="E307" s="238"/>
      <c r="F307" s="238"/>
      <c r="G307" s="238"/>
      <c r="H307" s="238"/>
      <c r="I307" s="238"/>
      <c r="J307" s="238"/>
      <c r="K307" s="238"/>
      <c r="L307" s="238"/>
      <c r="M307" s="238"/>
      <c r="N307" s="238"/>
      <c r="O307" s="238"/>
      <c r="P307" s="238"/>
      <c r="Q307" s="238"/>
      <c r="R307" s="262"/>
      <c r="S307" s="262"/>
      <c r="T307" s="262"/>
      <c r="U307" s="262"/>
      <c r="V307" s="262"/>
      <c r="W307" s="262"/>
      <c r="X307" s="262"/>
      <c r="Y307" s="262"/>
      <c r="Z307" s="238"/>
      <c r="AA307" s="238"/>
      <c r="AB307" s="238"/>
      <c r="AC307" s="238"/>
      <c r="AD307" s="238"/>
      <c r="AE307" s="238"/>
      <c r="AF307" s="238"/>
      <c r="AG307" s="238"/>
      <c r="AH307" s="238"/>
      <c r="AI307" s="238"/>
      <c r="AJ307" s="238"/>
      <c r="AK307" s="238"/>
      <c r="AL307" s="238"/>
      <c r="AM307" s="238"/>
      <c r="AN307" s="238"/>
      <c r="AO307" s="238"/>
      <c r="AP307" s="238"/>
      <c r="AQ307" s="238"/>
      <c r="AR307" s="238"/>
      <c r="AS307" s="238"/>
      <c r="AT307" s="238"/>
      <c r="AU307" s="238"/>
      <c r="AV307" s="238"/>
      <c r="AW307" s="238"/>
      <c r="AX307" s="238"/>
      <c r="AY307" s="238"/>
      <c r="AZ307" s="238"/>
      <c r="BA307" s="238"/>
      <c r="BB307" s="238"/>
      <c r="BC307" s="238"/>
      <c r="BD307" s="238"/>
      <c r="BE307" s="238"/>
      <c r="BF307" s="238"/>
      <c r="BG307" s="238"/>
      <c r="BH307" s="238"/>
      <c r="BI307" s="262"/>
      <c r="BJ307" s="262"/>
      <c r="BK307" s="262"/>
      <c r="BL307" s="262"/>
      <c r="BM307" s="262"/>
      <c r="BN307" s="262"/>
      <c r="BO307" s="262"/>
      <c r="BP307" s="262"/>
      <c r="BQ307" s="262"/>
      <c r="BR307" s="262"/>
      <c r="BS307" s="262"/>
      <c r="BT307" s="262"/>
      <c r="BU307" s="262"/>
      <c r="BV307" s="262"/>
      <c r="BW307" s="262"/>
      <c r="BX307" s="262"/>
      <c r="BY307" s="262"/>
      <c r="BZ307" s="262"/>
      <c r="CA307" s="262"/>
      <c r="CB307" s="262"/>
      <c r="CC307" s="262"/>
      <c r="CD307" s="262"/>
      <c r="CE307" s="262"/>
      <c r="CF307" s="262"/>
      <c r="CG307" s="262"/>
      <c r="CH307" s="262"/>
      <c r="CI307" s="262"/>
      <c r="CJ307" s="262"/>
      <c r="CK307" s="262"/>
      <c r="CL307" s="262"/>
      <c r="CM307" s="262"/>
      <c r="CN307" s="262"/>
      <c r="CO307" s="262"/>
      <c r="CP307" s="262"/>
      <c r="CQ307" s="262"/>
      <c r="CR307" s="262"/>
      <c r="CS307" s="262"/>
      <c r="CT307" s="262"/>
      <c r="CU307" s="262"/>
      <c r="CV307" s="262"/>
      <c r="CW307" s="262"/>
      <c r="CX307" s="262"/>
      <c r="CY307" s="262"/>
      <c r="CZ307" s="262"/>
      <c r="DA307" s="262"/>
      <c r="DB307" s="262"/>
      <c r="DC307" s="262"/>
      <c r="DD307" s="262"/>
      <c r="DE307" s="262"/>
      <c r="DF307" s="262"/>
      <c r="DG307" s="262"/>
      <c r="DH307" s="262"/>
      <c r="DI307" s="262"/>
      <c r="DJ307" s="262"/>
      <c r="DK307" s="262"/>
      <c r="DL307" s="262"/>
      <c r="DM307" s="262"/>
      <c r="DN307" s="262"/>
      <c r="DO307" s="262"/>
      <c r="DP307" s="262"/>
      <c r="DQ307" s="262"/>
      <c r="DR307" s="262"/>
      <c r="DS307" s="262"/>
      <c r="DT307" s="262"/>
      <c r="DU307" s="262"/>
      <c r="DV307" s="262"/>
      <c r="DW307" s="262"/>
      <c r="DX307" s="262"/>
      <c r="DY307" s="262"/>
      <c r="DZ307" s="262"/>
      <c r="EA307" s="262"/>
      <c r="EB307" s="262"/>
    </row>
    <row r="308" spans="1:132" s="263" customFormat="1" ht="51" customHeight="1">
      <c r="A308" s="238"/>
      <c r="B308" s="238"/>
      <c r="C308" s="238"/>
      <c r="D308" s="238"/>
      <c r="E308" s="238"/>
      <c r="F308" s="238"/>
      <c r="G308" s="238"/>
      <c r="H308" s="238"/>
      <c r="I308" s="238"/>
      <c r="J308" s="238"/>
      <c r="K308" s="238"/>
      <c r="L308" s="238"/>
      <c r="M308" s="238"/>
      <c r="N308" s="238"/>
      <c r="O308" s="238"/>
      <c r="P308" s="238"/>
      <c r="Q308" s="238"/>
      <c r="R308" s="262"/>
      <c r="S308" s="262"/>
      <c r="T308" s="262"/>
      <c r="U308" s="262"/>
      <c r="V308" s="262"/>
      <c r="W308" s="262"/>
      <c r="X308" s="262"/>
      <c r="Y308" s="262"/>
      <c r="Z308" s="238"/>
      <c r="AA308" s="238"/>
      <c r="AB308" s="238"/>
      <c r="AC308" s="238"/>
      <c r="AD308" s="238"/>
      <c r="AE308" s="238"/>
      <c r="AF308" s="238"/>
      <c r="AG308" s="238"/>
      <c r="AH308" s="238"/>
      <c r="AI308" s="238"/>
      <c r="AJ308" s="238"/>
      <c r="AK308" s="238"/>
      <c r="AL308" s="238"/>
      <c r="AM308" s="238"/>
      <c r="AN308" s="238"/>
      <c r="AO308" s="238"/>
      <c r="AP308" s="238"/>
      <c r="AQ308" s="238"/>
      <c r="AR308" s="238"/>
      <c r="AS308" s="238"/>
      <c r="AT308" s="238"/>
      <c r="AU308" s="238"/>
      <c r="AV308" s="238"/>
      <c r="AW308" s="238"/>
      <c r="AX308" s="238"/>
      <c r="AY308" s="238"/>
      <c r="AZ308" s="238"/>
      <c r="BA308" s="238"/>
      <c r="BB308" s="238"/>
      <c r="BC308" s="238"/>
      <c r="BD308" s="238"/>
      <c r="BE308" s="238"/>
      <c r="BF308" s="238"/>
      <c r="BG308" s="238"/>
      <c r="BH308" s="238"/>
      <c r="BI308" s="262"/>
      <c r="BJ308" s="262"/>
      <c r="BK308" s="262"/>
      <c r="BL308" s="262"/>
      <c r="BM308" s="262"/>
      <c r="BN308" s="262"/>
      <c r="BO308" s="262"/>
      <c r="BP308" s="262"/>
      <c r="BQ308" s="262"/>
      <c r="BR308" s="262"/>
      <c r="BS308" s="262"/>
      <c r="BT308" s="262"/>
      <c r="BU308" s="262"/>
      <c r="BV308" s="262"/>
      <c r="BW308" s="262"/>
      <c r="BX308" s="262"/>
      <c r="BY308" s="262"/>
      <c r="BZ308" s="262"/>
      <c r="CA308" s="262"/>
      <c r="CB308" s="262"/>
      <c r="CC308" s="262"/>
      <c r="CD308" s="262"/>
      <c r="CE308" s="262"/>
      <c r="CF308" s="262"/>
      <c r="CG308" s="262"/>
      <c r="CH308" s="262"/>
      <c r="CI308" s="262"/>
      <c r="CJ308" s="262"/>
      <c r="CK308" s="262"/>
      <c r="CL308" s="262"/>
      <c r="CM308" s="262"/>
      <c r="CN308" s="262"/>
      <c r="CO308" s="262"/>
      <c r="CP308" s="262"/>
      <c r="CQ308" s="262"/>
      <c r="CR308" s="262"/>
      <c r="CS308" s="262"/>
      <c r="CT308" s="262"/>
      <c r="CU308" s="262"/>
      <c r="CV308" s="262"/>
      <c r="CW308" s="262"/>
      <c r="CX308" s="262"/>
      <c r="CY308" s="262"/>
      <c r="CZ308" s="262"/>
      <c r="DA308" s="262"/>
      <c r="DB308" s="262"/>
      <c r="DC308" s="262"/>
      <c r="DD308" s="262"/>
      <c r="DE308" s="262"/>
      <c r="DF308" s="262"/>
      <c r="DG308" s="262"/>
      <c r="DH308" s="262"/>
      <c r="DI308" s="262"/>
      <c r="DJ308" s="262"/>
      <c r="DK308" s="262"/>
      <c r="DL308" s="262"/>
      <c r="DM308" s="262"/>
      <c r="DN308" s="262"/>
      <c r="DO308" s="262"/>
      <c r="DP308" s="262"/>
      <c r="DQ308" s="262"/>
      <c r="DR308" s="262"/>
      <c r="DS308" s="262"/>
      <c r="DT308" s="262"/>
      <c r="DU308" s="262"/>
      <c r="DV308" s="262"/>
      <c r="DW308" s="262"/>
      <c r="DX308" s="262"/>
      <c r="DY308" s="262"/>
      <c r="DZ308" s="262"/>
      <c r="EA308" s="262"/>
      <c r="EB308" s="262"/>
    </row>
    <row r="309" spans="1:132" s="263" customFormat="1" ht="51" customHeight="1">
      <c r="A309" s="238"/>
      <c r="B309" s="238"/>
      <c r="C309" s="238"/>
      <c r="D309" s="238"/>
      <c r="E309" s="238"/>
      <c r="F309" s="238"/>
      <c r="G309" s="238"/>
      <c r="H309" s="238"/>
      <c r="I309" s="238"/>
      <c r="J309" s="238"/>
      <c r="K309" s="238"/>
      <c r="L309" s="238"/>
      <c r="M309" s="238"/>
      <c r="N309" s="238"/>
      <c r="O309" s="238"/>
      <c r="P309" s="238"/>
      <c r="Q309" s="238"/>
      <c r="R309" s="262"/>
      <c r="S309" s="262"/>
      <c r="T309" s="262"/>
      <c r="U309" s="262"/>
      <c r="V309" s="262"/>
      <c r="W309" s="262"/>
      <c r="X309" s="262"/>
      <c r="Y309" s="262"/>
      <c r="Z309" s="238"/>
      <c r="AA309" s="238"/>
      <c r="AB309" s="238"/>
      <c r="AC309" s="238"/>
      <c r="AD309" s="238"/>
      <c r="AE309" s="238"/>
      <c r="AF309" s="238"/>
      <c r="AG309" s="238"/>
      <c r="AH309" s="238"/>
      <c r="AI309" s="238"/>
      <c r="AJ309" s="238"/>
      <c r="AK309" s="238"/>
      <c r="AL309" s="238"/>
      <c r="AM309" s="238"/>
      <c r="AN309" s="238"/>
      <c r="AO309" s="238"/>
      <c r="AP309" s="238"/>
      <c r="AQ309" s="238"/>
      <c r="AR309" s="238"/>
      <c r="AS309" s="238"/>
      <c r="AT309" s="238"/>
      <c r="AU309" s="238"/>
      <c r="AV309" s="238"/>
      <c r="AW309" s="238"/>
      <c r="AX309" s="238"/>
      <c r="AY309" s="238"/>
      <c r="AZ309" s="238"/>
      <c r="BA309" s="238"/>
      <c r="BB309" s="238"/>
      <c r="BC309" s="238"/>
      <c r="BD309" s="238"/>
      <c r="BE309" s="238"/>
      <c r="BF309" s="238"/>
      <c r="BG309" s="238"/>
      <c r="BH309" s="238"/>
      <c r="BI309" s="262"/>
      <c r="BJ309" s="262"/>
      <c r="BK309" s="262"/>
      <c r="BL309" s="262"/>
      <c r="BM309" s="262"/>
      <c r="BN309" s="262"/>
      <c r="BO309" s="262"/>
      <c r="BP309" s="262"/>
      <c r="BQ309" s="262"/>
      <c r="BR309" s="262"/>
      <c r="BS309" s="262"/>
      <c r="BT309" s="262"/>
      <c r="BU309" s="262"/>
      <c r="BV309" s="262"/>
      <c r="BW309" s="262"/>
      <c r="BX309" s="262"/>
      <c r="BY309" s="262"/>
      <c r="BZ309" s="262"/>
      <c r="CA309" s="262"/>
      <c r="CB309" s="262"/>
      <c r="CC309" s="262"/>
      <c r="CD309" s="262"/>
      <c r="CE309" s="262"/>
      <c r="CF309" s="262"/>
      <c r="CG309" s="262"/>
      <c r="CH309" s="262"/>
      <c r="CI309" s="262"/>
      <c r="CJ309" s="262"/>
      <c r="CK309" s="262"/>
      <c r="CL309" s="262"/>
      <c r="CM309" s="262"/>
      <c r="CN309" s="262"/>
      <c r="CO309" s="262"/>
      <c r="CP309" s="262"/>
      <c r="CQ309" s="262"/>
      <c r="CR309" s="262"/>
      <c r="CS309" s="262"/>
      <c r="CT309" s="262"/>
      <c r="CU309" s="262"/>
      <c r="CV309" s="262"/>
      <c r="CW309" s="262"/>
      <c r="CX309" s="262"/>
      <c r="CY309" s="262"/>
      <c r="CZ309" s="262"/>
      <c r="DA309" s="262"/>
      <c r="DB309" s="262"/>
      <c r="DC309" s="262"/>
      <c r="DD309" s="262"/>
      <c r="DE309" s="262"/>
      <c r="DF309" s="262"/>
      <c r="DG309" s="262"/>
      <c r="DH309" s="262"/>
      <c r="DI309" s="262"/>
      <c r="DJ309" s="262"/>
      <c r="DK309" s="262"/>
      <c r="DL309" s="262"/>
      <c r="DM309" s="262"/>
      <c r="DN309" s="262"/>
      <c r="DO309" s="262"/>
      <c r="DP309" s="262"/>
      <c r="DQ309" s="262"/>
      <c r="DR309" s="262"/>
      <c r="DS309" s="262"/>
      <c r="DT309" s="262"/>
      <c r="DU309" s="262"/>
      <c r="DV309" s="262"/>
      <c r="DW309" s="262"/>
      <c r="DX309" s="262"/>
      <c r="DY309" s="262"/>
      <c r="DZ309" s="262"/>
      <c r="EA309" s="262"/>
      <c r="EB309" s="262"/>
    </row>
    <row r="310" spans="1:132" s="263" customFormat="1" ht="51" customHeight="1">
      <c r="A310" s="238"/>
      <c r="B310" s="238"/>
      <c r="C310" s="238"/>
      <c r="D310" s="238"/>
      <c r="E310" s="238"/>
      <c r="F310" s="238"/>
      <c r="G310" s="238"/>
      <c r="H310" s="238"/>
      <c r="I310" s="238"/>
      <c r="J310" s="238"/>
      <c r="K310" s="238"/>
      <c r="L310" s="238"/>
      <c r="M310" s="238"/>
      <c r="N310" s="238"/>
      <c r="O310" s="238"/>
      <c r="P310" s="238"/>
      <c r="Q310" s="238"/>
      <c r="R310" s="262"/>
      <c r="S310" s="262"/>
      <c r="T310" s="262"/>
      <c r="U310" s="262"/>
      <c r="V310" s="262"/>
      <c r="W310" s="262"/>
      <c r="X310" s="262"/>
      <c r="Y310" s="262"/>
      <c r="Z310" s="238"/>
      <c r="AA310" s="238"/>
      <c r="AB310" s="238"/>
      <c r="AC310" s="238"/>
      <c r="AD310" s="238"/>
      <c r="AE310" s="238"/>
      <c r="AF310" s="238"/>
      <c r="AG310" s="238"/>
      <c r="AH310" s="238"/>
      <c r="AI310" s="238"/>
      <c r="AJ310" s="238"/>
      <c r="AK310" s="238"/>
      <c r="AL310" s="238"/>
      <c r="AM310" s="238"/>
      <c r="AN310" s="238"/>
      <c r="AO310" s="238"/>
      <c r="AP310" s="238"/>
      <c r="AQ310" s="238"/>
      <c r="AR310" s="238"/>
      <c r="AS310" s="238"/>
      <c r="AT310" s="238"/>
      <c r="AU310" s="238"/>
      <c r="AV310" s="238"/>
      <c r="AW310" s="238"/>
      <c r="AX310" s="238"/>
      <c r="AY310" s="238"/>
      <c r="AZ310" s="238"/>
      <c r="BA310" s="238"/>
      <c r="BB310" s="238"/>
      <c r="BC310" s="238"/>
      <c r="BD310" s="238"/>
      <c r="BE310" s="238"/>
      <c r="BF310" s="238"/>
      <c r="BG310" s="238"/>
      <c r="BH310" s="238"/>
      <c r="BI310" s="262"/>
      <c r="BJ310" s="262"/>
      <c r="BK310" s="262"/>
      <c r="BL310" s="262"/>
      <c r="BM310" s="262"/>
      <c r="BN310" s="262"/>
      <c r="BO310" s="262"/>
      <c r="BP310" s="262"/>
      <c r="BQ310" s="262"/>
      <c r="BR310" s="262"/>
      <c r="BS310" s="262"/>
      <c r="BT310" s="262"/>
      <c r="BU310" s="262"/>
      <c r="BV310" s="262"/>
      <c r="BW310" s="262"/>
      <c r="BX310" s="262"/>
      <c r="BY310" s="262"/>
      <c r="BZ310" s="262"/>
      <c r="CA310" s="262"/>
      <c r="CB310" s="262"/>
      <c r="CC310" s="262"/>
      <c r="CD310" s="262"/>
      <c r="CE310" s="262"/>
      <c r="CF310" s="262"/>
      <c r="CG310" s="262"/>
      <c r="CH310" s="262"/>
      <c r="CI310" s="262"/>
      <c r="CJ310" s="262"/>
      <c r="CK310" s="262"/>
      <c r="CL310" s="262"/>
      <c r="CM310" s="262"/>
      <c r="CN310" s="262"/>
      <c r="CO310" s="262"/>
      <c r="CP310" s="262"/>
      <c r="CQ310" s="262"/>
      <c r="CR310" s="262"/>
      <c r="CS310" s="262"/>
      <c r="CT310" s="262"/>
      <c r="CU310" s="262"/>
      <c r="CV310" s="262"/>
      <c r="CW310" s="262"/>
      <c r="CX310" s="262"/>
      <c r="CY310" s="262"/>
      <c r="CZ310" s="262"/>
      <c r="DA310" s="262"/>
      <c r="DB310" s="262"/>
      <c r="DC310" s="262"/>
      <c r="DD310" s="262"/>
      <c r="DE310" s="262"/>
      <c r="DF310" s="262"/>
      <c r="DG310" s="262"/>
      <c r="DH310" s="262"/>
      <c r="DI310" s="262"/>
      <c r="DJ310" s="262"/>
      <c r="DK310" s="262"/>
      <c r="DL310" s="262"/>
      <c r="DM310" s="262"/>
      <c r="DN310" s="262"/>
      <c r="DO310" s="262"/>
      <c r="DP310" s="262"/>
      <c r="DQ310" s="262"/>
      <c r="DR310" s="262"/>
      <c r="DS310" s="262"/>
      <c r="DT310" s="262"/>
      <c r="DU310" s="262"/>
      <c r="DV310" s="262"/>
      <c r="DW310" s="262"/>
      <c r="DX310" s="262"/>
      <c r="DY310" s="262"/>
      <c r="DZ310" s="262"/>
      <c r="EA310" s="262"/>
      <c r="EB310" s="262"/>
    </row>
    <row r="311" spans="1:132" s="263" customFormat="1" ht="51" customHeight="1">
      <c r="A311" s="238"/>
      <c r="B311" s="238"/>
      <c r="C311" s="238"/>
      <c r="D311" s="238"/>
      <c r="E311" s="238"/>
      <c r="F311" s="238"/>
      <c r="G311" s="238"/>
      <c r="H311" s="238"/>
      <c r="I311" s="238"/>
      <c r="J311" s="238"/>
      <c r="K311" s="238"/>
      <c r="L311" s="238"/>
      <c r="M311" s="238"/>
      <c r="N311" s="238"/>
      <c r="O311" s="238"/>
      <c r="P311" s="238"/>
      <c r="Q311" s="238"/>
      <c r="R311" s="262"/>
      <c r="S311" s="262"/>
      <c r="T311" s="262"/>
      <c r="U311" s="262"/>
      <c r="V311" s="262"/>
      <c r="W311" s="262"/>
      <c r="X311" s="262"/>
      <c r="Y311" s="262"/>
      <c r="Z311" s="238"/>
      <c r="AA311" s="238"/>
      <c r="AB311" s="238"/>
      <c r="AC311" s="238"/>
      <c r="AD311" s="238"/>
      <c r="AE311" s="238"/>
      <c r="AF311" s="238"/>
      <c r="AG311" s="238"/>
      <c r="AH311" s="238"/>
      <c r="AI311" s="238"/>
      <c r="AJ311" s="238"/>
      <c r="AK311" s="238"/>
      <c r="AL311" s="238"/>
      <c r="AM311" s="238"/>
      <c r="AN311" s="238"/>
      <c r="AO311" s="238"/>
      <c r="AP311" s="238"/>
      <c r="AQ311" s="238"/>
      <c r="AR311" s="238"/>
      <c r="AS311" s="238"/>
      <c r="AT311" s="238"/>
      <c r="AU311" s="238"/>
      <c r="AV311" s="238"/>
      <c r="AW311" s="238"/>
      <c r="AX311" s="238"/>
      <c r="AY311" s="238"/>
      <c r="AZ311" s="238"/>
      <c r="BA311" s="238"/>
      <c r="BB311" s="238"/>
      <c r="BC311" s="238"/>
      <c r="BD311" s="238"/>
      <c r="BE311" s="238"/>
      <c r="BF311" s="238"/>
      <c r="BG311" s="238"/>
      <c r="BH311" s="238"/>
      <c r="BI311" s="262"/>
      <c r="BJ311" s="262"/>
      <c r="BK311" s="262"/>
      <c r="BL311" s="262"/>
      <c r="BM311" s="262"/>
      <c r="BN311" s="262"/>
      <c r="BO311" s="262"/>
      <c r="BP311" s="262"/>
      <c r="BQ311" s="262"/>
      <c r="BR311" s="262"/>
      <c r="BS311" s="262"/>
      <c r="BT311" s="262"/>
      <c r="BU311" s="262"/>
      <c r="BV311" s="262"/>
      <c r="BW311" s="262"/>
      <c r="BX311" s="262"/>
      <c r="BY311" s="262"/>
      <c r="BZ311" s="262"/>
      <c r="CA311" s="262"/>
      <c r="CB311" s="262"/>
      <c r="CC311" s="262"/>
      <c r="CD311" s="262"/>
      <c r="CE311" s="262"/>
      <c r="CF311" s="262"/>
      <c r="CG311" s="262"/>
      <c r="CH311" s="262"/>
      <c r="CI311" s="262"/>
      <c r="CJ311" s="262"/>
      <c r="CK311" s="262"/>
      <c r="CL311" s="262"/>
      <c r="CM311" s="262"/>
      <c r="CN311" s="262"/>
      <c r="CO311" s="262"/>
      <c r="CP311" s="262"/>
      <c r="CQ311" s="262"/>
      <c r="CR311" s="262"/>
      <c r="CS311" s="262"/>
      <c r="CT311" s="262"/>
      <c r="CU311" s="262"/>
      <c r="CV311" s="262"/>
      <c r="CW311" s="262"/>
      <c r="CX311" s="262"/>
      <c r="CY311" s="262"/>
      <c r="CZ311" s="262"/>
      <c r="DA311" s="262"/>
      <c r="DB311" s="262"/>
      <c r="DC311" s="262"/>
      <c r="DD311" s="262"/>
      <c r="DE311" s="262"/>
      <c r="DF311" s="262"/>
      <c r="DG311" s="262"/>
      <c r="DH311" s="262"/>
      <c r="DI311" s="262"/>
      <c r="DJ311" s="262"/>
      <c r="DK311" s="262"/>
      <c r="DL311" s="262"/>
      <c r="DM311" s="262"/>
      <c r="DN311" s="262"/>
      <c r="DO311" s="262"/>
      <c r="DP311" s="262"/>
      <c r="DQ311" s="262"/>
      <c r="DR311" s="262"/>
      <c r="DS311" s="262"/>
      <c r="DT311" s="262"/>
      <c r="DU311" s="262"/>
      <c r="DV311" s="262"/>
      <c r="DW311" s="262"/>
      <c r="DX311" s="262"/>
      <c r="DY311" s="262"/>
      <c r="DZ311" s="262"/>
      <c r="EA311" s="262"/>
      <c r="EB311" s="262"/>
    </row>
    <row r="312" spans="1:132" s="263" customFormat="1" ht="51" customHeight="1">
      <c r="A312" s="238"/>
      <c r="B312" s="238"/>
      <c r="C312" s="238"/>
      <c r="D312" s="238"/>
      <c r="E312" s="238"/>
      <c r="F312" s="238"/>
      <c r="G312" s="238"/>
      <c r="H312" s="238"/>
      <c r="I312" s="238"/>
      <c r="J312" s="238"/>
      <c r="K312" s="238"/>
      <c r="L312" s="238"/>
      <c r="M312" s="238"/>
      <c r="N312" s="238"/>
      <c r="O312" s="238"/>
      <c r="P312" s="238"/>
      <c r="Q312" s="238"/>
      <c r="R312" s="262"/>
      <c r="S312" s="262"/>
      <c r="T312" s="262"/>
      <c r="U312" s="262"/>
      <c r="V312" s="262"/>
      <c r="W312" s="262"/>
      <c r="X312" s="262"/>
      <c r="Y312" s="262"/>
      <c r="Z312" s="238"/>
      <c r="AA312" s="238"/>
      <c r="AB312" s="238"/>
      <c r="AC312" s="238"/>
      <c r="AD312" s="238"/>
      <c r="AE312" s="238"/>
      <c r="AF312" s="238"/>
      <c r="AG312" s="238"/>
      <c r="AH312" s="238"/>
      <c r="AI312" s="238"/>
      <c r="AJ312" s="238"/>
      <c r="AK312" s="238"/>
      <c r="AL312" s="238"/>
      <c r="AM312" s="238"/>
      <c r="AN312" s="238"/>
      <c r="AO312" s="238"/>
      <c r="AP312" s="238"/>
      <c r="AQ312" s="238"/>
      <c r="AR312" s="238"/>
      <c r="AS312" s="238"/>
      <c r="AT312" s="238"/>
      <c r="AU312" s="238"/>
      <c r="AV312" s="238"/>
      <c r="AW312" s="238"/>
      <c r="AX312" s="238"/>
      <c r="AY312" s="238"/>
      <c r="AZ312" s="238"/>
      <c r="BA312" s="238"/>
      <c r="BB312" s="238"/>
      <c r="BC312" s="238"/>
      <c r="BD312" s="238"/>
      <c r="BE312" s="238"/>
      <c r="BF312" s="238"/>
      <c r="BG312" s="238"/>
      <c r="BH312" s="238"/>
      <c r="BI312" s="262"/>
      <c r="BJ312" s="262"/>
      <c r="BK312" s="262"/>
      <c r="BL312" s="262"/>
      <c r="BM312" s="262"/>
      <c r="BN312" s="262"/>
      <c r="BO312" s="262"/>
      <c r="BP312" s="262"/>
      <c r="BQ312" s="262"/>
      <c r="BR312" s="262"/>
      <c r="BS312" s="262"/>
      <c r="BT312" s="262"/>
      <c r="BU312" s="262"/>
      <c r="BV312" s="262"/>
      <c r="BW312" s="262"/>
      <c r="BX312" s="262"/>
      <c r="BY312" s="262"/>
      <c r="BZ312" s="262"/>
      <c r="CA312" s="262"/>
      <c r="CB312" s="262"/>
      <c r="CC312" s="262"/>
      <c r="CD312" s="262"/>
      <c r="CE312" s="262"/>
      <c r="CF312" s="262"/>
      <c r="CG312" s="262"/>
      <c r="CH312" s="262"/>
      <c r="CI312" s="262"/>
      <c r="CJ312" s="262"/>
      <c r="CK312" s="262"/>
      <c r="CL312" s="262"/>
      <c r="CM312" s="262"/>
      <c r="CN312" s="262"/>
      <c r="CO312" s="262"/>
      <c r="CP312" s="262"/>
      <c r="CQ312" s="262"/>
      <c r="CR312" s="262"/>
      <c r="CS312" s="262"/>
      <c r="CT312" s="262"/>
      <c r="CU312" s="262"/>
      <c r="CV312" s="262"/>
      <c r="CW312" s="262"/>
      <c r="CX312" s="262"/>
      <c r="CY312" s="262"/>
      <c r="CZ312" s="262"/>
      <c r="DA312" s="262"/>
      <c r="DB312" s="262"/>
      <c r="DC312" s="262"/>
      <c r="DD312" s="262"/>
      <c r="DE312" s="262"/>
      <c r="DF312" s="262"/>
      <c r="DG312" s="262"/>
      <c r="DH312" s="262"/>
      <c r="DI312" s="262"/>
      <c r="DJ312" s="262"/>
      <c r="DK312" s="262"/>
      <c r="DL312" s="262"/>
      <c r="DM312" s="262"/>
      <c r="DN312" s="262"/>
      <c r="DO312" s="262"/>
      <c r="DP312" s="262"/>
      <c r="DQ312" s="262"/>
      <c r="DR312" s="262"/>
      <c r="DS312" s="262"/>
      <c r="DT312" s="262"/>
      <c r="DU312" s="262"/>
      <c r="DV312" s="262"/>
      <c r="DW312" s="262"/>
      <c r="DX312" s="262"/>
      <c r="DY312" s="262"/>
      <c r="DZ312" s="262"/>
      <c r="EA312" s="262"/>
      <c r="EB312" s="262"/>
    </row>
    <row r="313" spans="1:132" s="263" customFormat="1" ht="51" customHeight="1">
      <c r="A313" s="238"/>
      <c r="B313" s="238"/>
      <c r="C313" s="238"/>
      <c r="D313" s="238"/>
      <c r="E313" s="238"/>
      <c r="F313" s="238"/>
      <c r="G313" s="238"/>
      <c r="H313" s="238"/>
      <c r="I313" s="238"/>
      <c r="J313" s="238"/>
      <c r="K313" s="238"/>
      <c r="L313" s="238"/>
      <c r="M313" s="238"/>
      <c r="N313" s="238"/>
      <c r="O313" s="238"/>
      <c r="P313" s="238"/>
      <c r="Q313" s="238"/>
      <c r="R313" s="262"/>
      <c r="S313" s="262"/>
      <c r="T313" s="262"/>
      <c r="U313" s="262"/>
      <c r="V313" s="262"/>
      <c r="W313" s="262"/>
      <c r="X313" s="262"/>
      <c r="Y313" s="262"/>
      <c r="Z313" s="238"/>
      <c r="AA313" s="238"/>
      <c r="AB313" s="238"/>
      <c r="AC313" s="238"/>
      <c r="AD313" s="238"/>
      <c r="AE313" s="238"/>
      <c r="AF313" s="238"/>
      <c r="AG313" s="238"/>
      <c r="AH313" s="238"/>
      <c r="AI313" s="238"/>
      <c r="AJ313" s="238"/>
      <c r="AK313" s="238"/>
      <c r="AL313" s="238"/>
      <c r="AM313" s="238"/>
      <c r="AN313" s="238"/>
      <c r="AO313" s="238"/>
      <c r="AP313" s="238"/>
      <c r="AQ313" s="238"/>
      <c r="AR313" s="238"/>
      <c r="AS313" s="238"/>
      <c r="AT313" s="238"/>
      <c r="AU313" s="238"/>
      <c r="AV313" s="238"/>
      <c r="AW313" s="238"/>
      <c r="AX313" s="238"/>
      <c r="AY313" s="238"/>
      <c r="AZ313" s="238"/>
      <c r="BA313" s="238"/>
      <c r="BB313" s="238"/>
      <c r="BC313" s="238"/>
      <c r="BD313" s="238"/>
      <c r="BE313" s="238"/>
      <c r="BF313" s="238"/>
      <c r="BG313" s="238"/>
      <c r="BH313" s="238"/>
      <c r="BI313" s="262"/>
      <c r="BJ313" s="262"/>
      <c r="BK313" s="262"/>
      <c r="BL313" s="262"/>
      <c r="BM313" s="262"/>
      <c r="BN313" s="262"/>
      <c r="BO313" s="262"/>
      <c r="BP313" s="262"/>
      <c r="BQ313" s="262"/>
      <c r="BR313" s="262"/>
      <c r="BS313" s="262"/>
      <c r="BT313" s="262"/>
      <c r="BU313" s="262"/>
      <c r="BV313" s="262"/>
      <c r="BW313" s="262"/>
      <c r="BX313" s="262"/>
      <c r="BY313" s="262"/>
      <c r="BZ313" s="262"/>
      <c r="CA313" s="262"/>
      <c r="CB313" s="262"/>
      <c r="CC313" s="262"/>
      <c r="CD313" s="262"/>
      <c r="CE313" s="262"/>
      <c r="CF313" s="262"/>
      <c r="CG313" s="262"/>
      <c r="CH313" s="262"/>
      <c r="CI313" s="262"/>
      <c r="CJ313" s="262"/>
      <c r="CK313" s="262"/>
      <c r="CL313" s="262"/>
      <c r="CM313" s="262"/>
      <c r="CN313" s="262"/>
      <c r="CO313" s="262"/>
      <c r="CP313" s="262"/>
      <c r="CQ313" s="262"/>
      <c r="CR313" s="262"/>
      <c r="CS313" s="262"/>
      <c r="CT313" s="262"/>
      <c r="CU313" s="262"/>
      <c r="CV313" s="262"/>
      <c r="CW313" s="262"/>
      <c r="CX313" s="262"/>
      <c r="CY313" s="262"/>
      <c r="CZ313" s="262"/>
      <c r="DA313" s="262"/>
      <c r="DB313" s="262"/>
      <c r="DC313" s="262"/>
      <c r="DD313" s="262"/>
      <c r="DE313" s="262"/>
      <c r="DF313" s="262"/>
      <c r="DG313" s="262"/>
      <c r="DH313" s="262"/>
      <c r="DI313" s="262"/>
      <c r="DJ313" s="262"/>
      <c r="DK313" s="262"/>
      <c r="DL313" s="262"/>
      <c r="DM313" s="262"/>
      <c r="DN313" s="262"/>
      <c r="DO313" s="262"/>
      <c r="DP313" s="262"/>
      <c r="DQ313" s="262"/>
      <c r="DR313" s="262"/>
      <c r="DS313" s="262"/>
      <c r="DT313" s="262"/>
      <c r="DU313" s="262"/>
      <c r="DV313" s="262"/>
      <c r="DW313" s="262"/>
      <c r="DX313" s="262"/>
      <c r="DY313" s="262"/>
      <c r="DZ313" s="262"/>
      <c r="EA313" s="262"/>
      <c r="EB313" s="262"/>
    </row>
    <row r="314" spans="1:132" s="263" customFormat="1" ht="51" customHeight="1">
      <c r="A314" s="238"/>
      <c r="B314" s="238"/>
      <c r="C314" s="238"/>
      <c r="D314" s="238"/>
      <c r="E314" s="238"/>
      <c r="F314" s="238"/>
      <c r="G314" s="238"/>
      <c r="H314" s="238"/>
      <c r="I314" s="238"/>
      <c r="J314" s="238"/>
      <c r="K314" s="238"/>
      <c r="L314" s="238"/>
      <c r="M314" s="238"/>
      <c r="N314" s="238"/>
      <c r="O314" s="238"/>
      <c r="P314" s="238"/>
      <c r="Q314" s="238"/>
      <c r="R314" s="262"/>
      <c r="S314" s="262"/>
      <c r="T314" s="262"/>
      <c r="U314" s="262"/>
      <c r="V314" s="262"/>
      <c r="W314" s="262"/>
      <c r="X314" s="262"/>
      <c r="Y314" s="262"/>
      <c r="Z314" s="238"/>
      <c r="AA314" s="238"/>
      <c r="AB314" s="238"/>
      <c r="AC314" s="238"/>
      <c r="AD314" s="238"/>
      <c r="AE314" s="238"/>
      <c r="AF314" s="238"/>
      <c r="AG314" s="238"/>
      <c r="AH314" s="238"/>
      <c r="AI314" s="238"/>
      <c r="AJ314" s="238"/>
      <c r="AK314" s="238"/>
      <c r="AL314" s="238"/>
      <c r="AM314" s="238"/>
      <c r="AN314" s="238"/>
      <c r="AO314" s="238"/>
      <c r="AP314" s="238"/>
      <c r="AQ314" s="238"/>
      <c r="AR314" s="238"/>
      <c r="AS314" s="238"/>
      <c r="AT314" s="238"/>
      <c r="AU314" s="238"/>
      <c r="AV314" s="238"/>
      <c r="AW314" s="238"/>
      <c r="AX314" s="238"/>
      <c r="AY314" s="238"/>
      <c r="AZ314" s="238"/>
      <c r="BA314" s="238"/>
      <c r="BB314" s="238"/>
      <c r="BC314" s="238"/>
      <c r="BD314" s="238"/>
      <c r="BE314" s="238"/>
      <c r="BF314" s="238"/>
      <c r="BG314" s="238"/>
      <c r="BH314" s="238"/>
      <c r="BI314" s="262"/>
      <c r="BJ314" s="262"/>
      <c r="BK314" s="262"/>
      <c r="BL314" s="262"/>
      <c r="BM314" s="262"/>
      <c r="BN314" s="262"/>
      <c r="BO314" s="262"/>
      <c r="BP314" s="262"/>
      <c r="BQ314" s="262"/>
      <c r="BR314" s="262"/>
      <c r="BS314" s="262"/>
      <c r="BT314" s="262"/>
      <c r="BU314" s="262"/>
      <c r="BV314" s="262"/>
      <c r="BW314" s="262"/>
      <c r="BX314" s="262"/>
      <c r="BY314" s="262"/>
      <c r="BZ314" s="262"/>
      <c r="CA314" s="262"/>
      <c r="CB314" s="262"/>
      <c r="CC314" s="262"/>
      <c r="CD314" s="262"/>
      <c r="CE314" s="262"/>
      <c r="CF314" s="262"/>
      <c r="CG314" s="262"/>
      <c r="CH314" s="262"/>
      <c r="CI314" s="262"/>
      <c r="CJ314" s="262"/>
      <c r="CK314" s="262"/>
      <c r="CL314" s="262"/>
      <c r="CM314" s="262"/>
      <c r="CN314" s="262"/>
      <c r="CO314" s="262"/>
      <c r="CP314" s="262"/>
      <c r="CQ314" s="262"/>
      <c r="CR314" s="262"/>
      <c r="CS314" s="262"/>
      <c r="CT314" s="262"/>
      <c r="CU314" s="262"/>
      <c r="CV314" s="262"/>
      <c r="CW314" s="262"/>
      <c r="CX314" s="262"/>
      <c r="CY314" s="262"/>
      <c r="CZ314" s="262"/>
      <c r="DA314" s="262"/>
      <c r="DB314" s="262"/>
      <c r="DC314" s="262"/>
      <c r="DD314" s="262"/>
      <c r="DE314" s="262"/>
      <c r="DF314" s="262"/>
      <c r="DG314" s="262"/>
      <c r="DH314" s="262"/>
      <c r="DI314" s="262"/>
      <c r="DJ314" s="262"/>
      <c r="DK314" s="262"/>
      <c r="DL314" s="262"/>
      <c r="DM314" s="262"/>
      <c r="DN314" s="262"/>
      <c r="DO314" s="262"/>
      <c r="DP314" s="262"/>
      <c r="DQ314" s="262"/>
      <c r="DR314" s="262"/>
      <c r="DS314" s="262"/>
      <c r="DT314" s="262"/>
      <c r="DU314" s="262"/>
      <c r="DV314" s="262"/>
      <c r="DW314" s="262"/>
      <c r="DX314" s="262"/>
      <c r="DY314" s="262"/>
      <c r="DZ314" s="262"/>
      <c r="EA314" s="262"/>
      <c r="EB314" s="262"/>
    </row>
    <row r="315" spans="1:132" s="263" customFormat="1" ht="51" customHeight="1">
      <c r="A315" s="238"/>
      <c r="B315" s="238"/>
      <c r="C315" s="238"/>
      <c r="D315" s="238"/>
      <c r="E315" s="238"/>
      <c r="F315" s="238"/>
      <c r="G315" s="238"/>
      <c r="H315" s="238"/>
      <c r="I315" s="238"/>
      <c r="J315" s="238"/>
      <c r="K315" s="238"/>
      <c r="L315" s="238"/>
      <c r="M315" s="238"/>
      <c r="N315" s="238"/>
      <c r="O315" s="238"/>
      <c r="P315" s="238"/>
      <c r="Q315" s="238"/>
      <c r="R315" s="262"/>
      <c r="S315" s="262"/>
      <c r="T315" s="262"/>
      <c r="U315" s="262"/>
      <c r="V315" s="262"/>
      <c r="W315" s="262"/>
      <c r="X315" s="262"/>
      <c r="Y315" s="262"/>
      <c r="Z315" s="238"/>
      <c r="AA315" s="238"/>
      <c r="AB315" s="238"/>
      <c r="AC315" s="238"/>
      <c r="AD315" s="238"/>
      <c r="AE315" s="238"/>
      <c r="AF315" s="238"/>
      <c r="AG315" s="238"/>
      <c r="AH315" s="238"/>
      <c r="AI315" s="238"/>
      <c r="AJ315" s="238"/>
      <c r="AK315" s="238"/>
      <c r="AL315" s="238"/>
      <c r="AM315" s="238"/>
      <c r="AN315" s="238"/>
      <c r="AO315" s="238"/>
      <c r="AP315" s="238"/>
      <c r="AQ315" s="238"/>
      <c r="AR315" s="238"/>
      <c r="AS315" s="238"/>
      <c r="AT315" s="238"/>
      <c r="AU315" s="238"/>
      <c r="AV315" s="238"/>
      <c r="AW315" s="238"/>
      <c r="AX315" s="238"/>
      <c r="AY315" s="238"/>
      <c r="AZ315" s="238"/>
      <c r="BA315" s="238"/>
      <c r="BB315" s="238"/>
      <c r="BC315" s="238"/>
      <c r="BD315" s="238"/>
      <c r="BE315" s="238"/>
      <c r="BF315" s="238"/>
      <c r="BG315" s="238"/>
      <c r="BH315" s="238"/>
      <c r="BI315" s="262"/>
      <c r="BJ315" s="262"/>
      <c r="BK315" s="262"/>
      <c r="BL315" s="262"/>
      <c r="BM315" s="262"/>
      <c r="BN315" s="262"/>
      <c r="BO315" s="262"/>
      <c r="BP315" s="262"/>
      <c r="BQ315" s="262"/>
      <c r="BR315" s="262"/>
      <c r="BS315" s="262"/>
      <c r="BT315" s="262"/>
      <c r="BU315" s="262"/>
      <c r="BV315" s="262"/>
      <c r="BW315" s="262"/>
      <c r="BX315" s="262"/>
      <c r="BY315" s="262"/>
      <c r="BZ315" s="262"/>
      <c r="CA315" s="262"/>
      <c r="CB315" s="262"/>
      <c r="CC315" s="262"/>
      <c r="CD315" s="262"/>
      <c r="CE315" s="262"/>
      <c r="CF315" s="262"/>
      <c r="CG315" s="262"/>
      <c r="CH315" s="262"/>
      <c r="CI315" s="262"/>
      <c r="CJ315" s="262"/>
      <c r="CK315" s="262"/>
      <c r="CL315" s="262"/>
      <c r="CM315" s="262"/>
      <c r="CN315" s="262"/>
      <c r="CO315" s="262"/>
      <c r="CP315" s="262"/>
      <c r="CQ315" s="262"/>
      <c r="CR315" s="262"/>
      <c r="CS315" s="262"/>
      <c r="CT315" s="262"/>
      <c r="CU315" s="262"/>
      <c r="CV315" s="262"/>
      <c r="CW315" s="262"/>
      <c r="CX315" s="262"/>
      <c r="CY315" s="262"/>
      <c r="CZ315" s="262"/>
      <c r="DA315" s="262"/>
      <c r="DB315" s="262"/>
      <c r="DC315" s="262"/>
      <c r="DD315" s="262"/>
      <c r="DE315" s="262"/>
      <c r="DF315" s="262"/>
      <c r="DG315" s="262"/>
      <c r="DH315" s="262"/>
      <c r="DI315" s="262"/>
      <c r="DJ315" s="262"/>
      <c r="DK315" s="262"/>
      <c r="DL315" s="262"/>
      <c r="DM315" s="262"/>
      <c r="DN315" s="262"/>
      <c r="DO315" s="262"/>
      <c r="DP315" s="262"/>
      <c r="DQ315" s="262"/>
      <c r="DR315" s="262"/>
      <c r="DS315" s="262"/>
      <c r="DT315" s="262"/>
      <c r="DU315" s="262"/>
      <c r="DV315" s="262"/>
      <c r="DW315" s="262"/>
      <c r="DX315" s="262"/>
      <c r="DY315" s="262"/>
      <c r="DZ315" s="262"/>
      <c r="EA315" s="262"/>
      <c r="EB315" s="262"/>
    </row>
    <row r="316" spans="1:132" s="263" customFormat="1" ht="51" customHeight="1">
      <c r="A316" s="238"/>
      <c r="B316" s="238"/>
      <c r="C316" s="238"/>
      <c r="D316" s="238"/>
      <c r="E316" s="238"/>
      <c r="F316" s="238"/>
      <c r="G316" s="238"/>
      <c r="H316" s="238"/>
      <c r="I316" s="238"/>
      <c r="J316" s="238"/>
      <c r="K316" s="238"/>
      <c r="L316" s="238"/>
      <c r="M316" s="238"/>
      <c r="N316" s="238"/>
      <c r="O316" s="238"/>
      <c r="P316" s="238"/>
      <c r="Q316" s="238"/>
      <c r="R316" s="262"/>
      <c r="S316" s="262"/>
      <c r="T316" s="262"/>
      <c r="U316" s="262"/>
      <c r="V316" s="262"/>
      <c r="W316" s="262"/>
      <c r="X316" s="262"/>
      <c r="Y316" s="262"/>
      <c r="Z316" s="238"/>
      <c r="AA316" s="238"/>
      <c r="AB316" s="238"/>
      <c r="AC316" s="238"/>
      <c r="AD316" s="238"/>
      <c r="AE316" s="238"/>
      <c r="AF316" s="238"/>
      <c r="AG316" s="238"/>
      <c r="AH316" s="238"/>
      <c r="AI316" s="238"/>
      <c r="AJ316" s="238"/>
      <c r="AK316" s="238"/>
      <c r="AL316" s="238"/>
      <c r="AM316" s="238"/>
      <c r="AN316" s="238"/>
      <c r="AO316" s="238"/>
      <c r="AP316" s="238"/>
      <c r="AQ316" s="238"/>
      <c r="AR316" s="238"/>
      <c r="AS316" s="238"/>
      <c r="AT316" s="238"/>
      <c r="AU316" s="238"/>
      <c r="AV316" s="238"/>
      <c r="AW316" s="238"/>
      <c r="AX316" s="238"/>
      <c r="AY316" s="238"/>
      <c r="AZ316" s="238"/>
      <c r="BA316" s="238"/>
      <c r="BB316" s="238"/>
      <c r="BC316" s="238"/>
      <c r="BD316" s="238"/>
      <c r="BE316" s="238"/>
      <c r="BF316" s="238"/>
      <c r="BG316" s="238"/>
      <c r="BH316" s="238"/>
      <c r="BI316" s="262"/>
      <c r="BJ316" s="262"/>
      <c r="BK316" s="262"/>
      <c r="BL316" s="262"/>
      <c r="BM316" s="262"/>
      <c r="BN316" s="262"/>
      <c r="BO316" s="262"/>
      <c r="BP316" s="262"/>
      <c r="BQ316" s="262"/>
      <c r="BR316" s="262"/>
      <c r="BS316" s="262"/>
      <c r="BT316" s="262"/>
      <c r="BU316" s="262"/>
      <c r="BV316" s="262"/>
      <c r="BW316" s="262"/>
      <c r="BX316" s="262"/>
      <c r="BY316" s="262"/>
      <c r="BZ316" s="262"/>
      <c r="CA316" s="262"/>
      <c r="CB316" s="262"/>
      <c r="CC316" s="262"/>
      <c r="CD316" s="262"/>
      <c r="CE316" s="262"/>
      <c r="CF316" s="262"/>
      <c r="CG316" s="262"/>
      <c r="CH316" s="262"/>
      <c r="CI316" s="262"/>
      <c r="CJ316" s="262"/>
      <c r="CK316" s="262"/>
      <c r="CL316" s="262"/>
      <c r="CM316" s="262"/>
      <c r="CN316" s="262"/>
      <c r="CO316" s="262"/>
      <c r="CP316" s="262"/>
      <c r="CQ316" s="262"/>
      <c r="CR316" s="262"/>
      <c r="CS316" s="262"/>
      <c r="CT316" s="262"/>
      <c r="CU316" s="262"/>
      <c r="CV316" s="262"/>
      <c r="CW316" s="262"/>
      <c r="CX316" s="262"/>
      <c r="CY316" s="262"/>
      <c r="CZ316" s="262"/>
      <c r="DA316" s="262"/>
      <c r="DB316" s="262"/>
      <c r="DC316" s="262"/>
      <c r="DD316" s="262"/>
      <c r="DE316" s="262"/>
      <c r="DF316" s="262"/>
      <c r="DG316" s="262"/>
      <c r="DH316" s="262"/>
      <c r="DI316" s="262"/>
      <c r="DJ316" s="262"/>
      <c r="DK316" s="262"/>
      <c r="DL316" s="262"/>
      <c r="DM316" s="262"/>
      <c r="DN316" s="262"/>
      <c r="DO316" s="262"/>
      <c r="DP316" s="262"/>
      <c r="DQ316" s="262"/>
      <c r="DR316" s="262"/>
      <c r="DS316" s="262"/>
      <c r="DT316" s="262"/>
      <c r="DU316" s="262"/>
      <c r="DV316" s="262"/>
      <c r="DW316" s="262"/>
      <c r="DX316" s="262"/>
      <c r="DY316" s="262"/>
      <c r="DZ316" s="262"/>
      <c r="EA316" s="262"/>
      <c r="EB316" s="262"/>
    </row>
    <row r="317" spans="1:132" s="263" customFormat="1" ht="51" customHeight="1">
      <c r="A317" s="238"/>
      <c r="B317" s="238"/>
      <c r="C317" s="238"/>
      <c r="D317" s="238"/>
      <c r="E317" s="238"/>
      <c r="F317" s="238"/>
      <c r="G317" s="238"/>
      <c r="H317" s="238"/>
      <c r="I317" s="238"/>
      <c r="J317" s="238"/>
      <c r="K317" s="238"/>
      <c r="L317" s="238"/>
      <c r="M317" s="238"/>
      <c r="N317" s="238"/>
      <c r="O317" s="238"/>
      <c r="P317" s="238"/>
      <c r="Q317" s="238"/>
      <c r="R317" s="262"/>
      <c r="S317" s="262"/>
      <c r="T317" s="262"/>
      <c r="U317" s="262"/>
      <c r="V317" s="262"/>
      <c r="W317" s="262"/>
      <c r="X317" s="262"/>
      <c r="Y317" s="262"/>
      <c r="Z317" s="238"/>
      <c r="AA317" s="238"/>
      <c r="AB317" s="238"/>
      <c r="AC317" s="238"/>
      <c r="AD317" s="238"/>
      <c r="AE317" s="238"/>
      <c r="AF317" s="238"/>
      <c r="AG317" s="238"/>
      <c r="AH317" s="238"/>
      <c r="AI317" s="238"/>
      <c r="AJ317" s="238"/>
      <c r="AK317" s="238"/>
      <c r="AL317" s="238"/>
      <c r="AM317" s="238"/>
      <c r="AN317" s="238"/>
      <c r="AO317" s="238"/>
      <c r="AP317" s="238"/>
      <c r="AQ317" s="238"/>
      <c r="AR317" s="238"/>
      <c r="AS317" s="238"/>
      <c r="AT317" s="238"/>
      <c r="AU317" s="238"/>
      <c r="AV317" s="238"/>
      <c r="AW317" s="238"/>
      <c r="AX317" s="238"/>
      <c r="AY317" s="238"/>
      <c r="AZ317" s="238"/>
      <c r="BA317" s="238"/>
      <c r="BB317" s="238"/>
      <c r="BC317" s="238"/>
      <c r="BD317" s="238"/>
      <c r="BE317" s="238"/>
      <c r="BF317" s="238"/>
      <c r="BG317" s="238"/>
      <c r="BH317" s="238"/>
      <c r="BI317" s="262"/>
      <c r="BJ317" s="262"/>
      <c r="BK317" s="262"/>
      <c r="BL317" s="262"/>
      <c r="BM317" s="262"/>
      <c r="BN317" s="262"/>
      <c r="BO317" s="262"/>
      <c r="BP317" s="262"/>
      <c r="BQ317" s="262"/>
      <c r="BR317" s="262"/>
      <c r="BS317" s="262"/>
      <c r="BT317" s="262"/>
      <c r="BU317" s="262"/>
      <c r="BV317" s="262"/>
      <c r="BW317" s="262"/>
      <c r="BX317" s="262"/>
      <c r="BY317" s="262"/>
      <c r="BZ317" s="262"/>
      <c r="CA317" s="262"/>
      <c r="CB317" s="262"/>
      <c r="CC317" s="262"/>
      <c r="CD317" s="262"/>
      <c r="CE317" s="262"/>
      <c r="CF317" s="262"/>
      <c r="CG317" s="262"/>
      <c r="CH317" s="262"/>
      <c r="CI317" s="262"/>
      <c r="CJ317" s="262"/>
      <c r="CK317" s="262"/>
      <c r="CL317" s="262"/>
      <c r="CM317" s="262"/>
      <c r="CN317" s="262"/>
      <c r="CO317" s="262"/>
      <c r="CP317" s="262"/>
      <c r="CQ317" s="262"/>
      <c r="CR317" s="262"/>
      <c r="CS317" s="262"/>
      <c r="CT317" s="262"/>
      <c r="CU317" s="262"/>
      <c r="CV317" s="262"/>
      <c r="CW317" s="262"/>
      <c r="CX317" s="262"/>
      <c r="CY317" s="262"/>
      <c r="CZ317" s="262"/>
      <c r="DA317" s="262"/>
      <c r="DB317" s="262"/>
      <c r="DC317" s="262"/>
      <c r="DD317" s="262"/>
      <c r="DE317" s="262"/>
      <c r="DF317" s="262"/>
      <c r="DG317" s="262"/>
      <c r="DH317" s="262"/>
      <c r="DI317" s="262"/>
      <c r="DJ317" s="262"/>
      <c r="DK317" s="262"/>
      <c r="DL317" s="262"/>
      <c r="DM317" s="262"/>
      <c r="DN317" s="262"/>
      <c r="DO317" s="262"/>
      <c r="DP317" s="262"/>
      <c r="DQ317" s="262"/>
      <c r="DR317" s="262"/>
      <c r="DS317" s="262"/>
      <c r="DT317" s="262"/>
      <c r="DU317" s="262"/>
      <c r="DV317" s="262"/>
      <c r="DW317" s="262"/>
      <c r="DX317" s="262"/>
      <c r="DY317" s="262"/>
      <c r="DZ317" s="262"/>
      <c r="EA317" s="262"/>
      <c r="EB317" s="262"/>
    </row>
    <row r="318" spans="1:132" s="263" customFormat="1" ht="51" customHeight="1">
      <c r="A318" s="238"/>
      <c r="B318" s="238"/>
      <c r="C318" s="238"/>
      <c r="D318" s="238"/>
      <c r="E318" s="238"/>
      <c r="F318" s="238"/>
      <c r="G318" s="238"/>
      <c r="H318" s="238"/>
      <c r="I318" s="238"/>
      <c r="J318" s="238"/>
      <c r="K318" s="238"/>
      <c r="L318" s="238"/>
      <c r="M318" s="238"/>
      <c r="N318" s="238"/>
      <c r="O318" s="238"/>
      <c r="P318" s="238"/>
      <c r="Q318" s="238"/>
      <c r="R318" s="262"/>
      <c r="S318" s="262"/>
      <c r="T318" s="262"/>
      <c r="U318" s="262"/>
      <c r="V318" s="262"/>
      <c r="W318" s="262"/>
      <c r="X318" s="262"/>
      <c r="Y318" s="262"/>
      <c r="Z318" s="238"/>
      <c r="AA318" s="238"/>
      <c r="AB318" s="238"/>
      <c r="AC318" s="238"/>
      <c r="AD318" s="238"/>
      <c r="AE318" s="238"/>
      <c r="AF318" s="238"/>
      <c r="AG318" s="238"/>
      <c r="AH318" s="238"/>
      <c r="AI318" s="238"/>
      <c r="AJ318" s="238"/>
      <c r="AK318" s="238"/>
      <c r="AL318" s="238"/>
      <c r="AM318" s="238"/>
      <c r="AN318" s="238"/>
      <c r="AO318" s="238"/>
      <c r="AP318" s="238"/>
      <c r="AQ318" s="238"/>
      <c r="AR318" s="238"/>
      <c r="AS318" s="238"/>
      <c r="AT318" s="238"/>
      <c r="AU318" s="238"/>
      <c r="AV318" s="238"/>
      <c r="AW318" s="238"/>
      <c r="AX318" s="238"/>
      <c r="AY318" s="238"/>
      <c r="AZ318" s="238"/>
      <c r="BA318" s="238"/>
      <c r="BB318" s="238"/>
      <c r="BC318" s="238"/>
      <c r="BD318" s="238"/>
      <c r="BE318" s="238"/>
      <c r="BF318" s="238"/>
      <c r="BG318" s="238"/>
      <c r="BH318" s="238"/>
      <c r="BI318" s="262"/>
      <c r="BJ318" s="262"/>
      <c r="BK318" s="262"/>
      <c r="BL318" s="262"/>
      <c r="BM318" s="262"/>
      <c r="BN318" s="262"/>
      <c r="BO318" s="262"/>
      <c r="BP318" s="262"/>
      <c r="BQ318" s="262"/>
      <c r="BR318" s="262"/>
      <c r="BS318" s="262"/>
      <c r="BT318" s="262"/>
      <c r="BU318" s="262"/>
      <c r="BV318" s="262"/>
      <c r="BW318" s="262"/>
      <c r="BX318" s="262"/>
      <c r="BY318" s="262"/>
      <c r="BZ318" s="262"/>
      <c r="CA318" s="262"/>
      <c r="CB318" s="262"/>
      <c r="CC318" s="262"/>
      <c r="CD318" s="262"/>
      <c r="CE318" s="262"/>
      <c r="CF318" s="262"/>
      <c r="CG318" s="262"/>
      <c r="CH318" s="262"/>
      <c r="CI318" s="262"/>
      <c r="CJ318" s="262"/>
      <c r="CK318" s="262"/>
      <c r="CL318" s="262"/>
      <c r="CM318" s="262"/>
      <c r="CN318" s="262"/>
      <c r="CO318" s="262"/>
      <c r="CP318" s="262"/>
      <c r="CQ318" s="262"/>
      <c r="CR318" s="262"/>
      <c r="CS318" s="262"/>
      <c r="CT318" s="262"/>
      <c r="CU318" s="262"/>
      <c r="CV318" s="262"/>
      <c r="CW318" s="262"/>
      <c r="CX318" s="262"/>
      <c r="CY318" s="262"/>
      <c r="CZ318" s="262"/>
      <c r="DA318" s="262"/>
      <c r="DB318" s="262"/>
      <c r="DC318" s="262"/>
      <c r="DD318" s="262"/>
      <c r="DE318" s="262"/>
      <c r="DF318" s="262"/>
      <c r="DG318" s="262"/>
      <c r="DH318" s="262"/>
      <c r="DI318" s="262"/>
      <c r="DJ318" s="262"/>
      <c r="DK318" s="262"/>
      <c r="DL318" s="262"/>
      <c r="DM318" s="262"/>
      <c r="DN318" s="262"/>
      <c r="DO318" s="262"/>
      <c r="DP318" s="262"/>
      <c r="DQ318" s="262"/>
      <c r="DR318" s="262"/>
      <c r="DS318" s="262"/>
      <c r="DT318" s="262"/>
      <c r="DU318" s="262"/>
      <c r="DV318" s="262"/>
      <c r="DW318" s="262"/>
      <c r="DX318" s="262"/>
      <c r="DY318" s="262"/>
      <c r="DZ318" s="262"/>
      <c r="EA318" s="262"/>
      <c r="EB318" s="262"/>
    </row>
    <row r="319" spans="1:132" s="263" customFormat="1" ht="51" customHeight="1">
      <c r="A319" s="238"/>
      <c r="B319" s="238"/>
      <c r="C319" s="238"/>
      <c r="D319" s="238"/>
      <c r="E319" s="238"/>
      <c r="F319" s="238"/>
      <c r="G319" s="238"/>
      <c r="H319" s="238"/>
      <c r="I319" s="238"/>
      <c r="J319" s="238"/>
      <c r="K319" s="238"/>
      <c r="L319" s="238"/>
      <c r="M319" s="238"/>
      <c r="N319" s="238"/>
      <c r="O319" s="238"/>
      <c r="P319" s="238"/>
      <c r="Q319" s="238"/>
      <c r="R319" s="262"/>
      <c r="S319" s="262"/>
      <c r="T319" s="262"/>
      <c r="U319" s="262"/>
      <c r="V319" s="262"/>
      <c r="W319" s="262"/>
      <c r="X319" s="262"/>
      <c r="Y319" s="262"/>
      <c r="Z319" s="238"/>
      <c r="AA319" s="238"/>
      <c r="AB319" s="238"/>
      <c r="AC319" s="238"/>
      <c r="AD319" s="238"/>
      <c r="AE319" s="238"/>
      <c r="AF319" s="238"/>
      <c r="AG319" s="238"/>
      <c r="AH319" s="238"/>
      <c r="AI319" s="238"/>
      <c r="AJ319" s="238"/>
      <c r="AK319" s="238"/>
      <c r="AL319" s="238"/>
      <c r="AM319" s="238"/>
      <c r="AN319" s="238"/>
      <c r="AO319" s="238"/>
      <c r="AP319" s="238"/>
      <c r="AQ319" s="238"/>
      <c r="AR319" s="238"/>
      <c r="AS319" s="238"/>
      <c r="AT319" s="238"/>
      <c r="AU319" s="238"/>
      <c r="AV319" s="238"/>
      <c r="AW319" s="238"/>
      <c r="AX319" s="238"/>
      <c r="AY319" s="238"/>
      <c r="AZ319" s="238"/>
      <c r="BA319" s="238"/>
      <c r="BB319" s="238"/>
      <c r="BC319" s="238"/>
      <c r="BD319" s="238"/>
      <c r="BE319" s="238"/>
      <c r="BF319" s="238"/>
      <c r="BG319" s="238"/>
      <c r="BH319" s="238"/>
      <c r="BI319" s="262"/>
      <c r="BJ319" s="262"/>
      <c r="BK319" s="262"/>
      <c r="BL319" s="262"/>
      <c r="BM319" s="262"/>
      <c r="BN319" s="262"/>
      <c r="BO319" s="262"/>
      <c r="BP319" s="262"/>
      <c r="BQ319" s="262"/>
      <c r="BR319" s="262"/>
      <c r="BS319" s="262"/>
      <c r="BT319" s="262"/>
      <c r="BU319" s="262"/>
      <c r="BV319" s="262"/>
      <c r="BW319" s="262"/>
      <c r="BX319" s="262"/>
      <c r="BY319" s="262"/>
      <c r="BZ319" s="262"/>
      <c r="CA319" s="262"/>
      <c r="CB319" s="262"/>
      <c r="CC319" s="262"/>
      <c r="CD319" s="262"/>
      <c r="CE319" s="262"/>
      <c r="CF319" s="262"/>
      <c r="CG319" s="262"/>
      <c r="CH319" s="262"/>
      <c r="CI319" s="262"/>
      <c r="CJ319" s="262"/>
      <c r="CK319" s="262"/>
      <c r="CL319" s="262"/>
      <c r="CM319" s="262"/>
      <c r="CN319" s="262"/>
      <c r="CO319" s="262"/>
      <c r="CP319" s="262"/>
      <c r="CQ319" s="262"/>
      <c r="CR319" s="262"/>
      <c r="CS319" s="262"/>
      <c r="CT319" s="262"/>
      <c r="CU319" s="262"/>
      <c r="CV319" s="262"/>
      <c r="CW319" s="262"/>
      <c r="CX319" s="262"/>
      <c r="CY319" s="262"/>
      <c r="CZ319" s="262"/>
      <c r="DA319" s="262"/>
      <c r="DB319" s="262"/>
      <c r="DC319" s="262"/>
      <c r="DD319" s="262"/>
      <c r="DE319" s="262"/>
      <c r="DF319" s="262"/>
      <c r="DG319" s="262"/>
      <c r="DH319" s="262"/>
      <c r="DI319" s="262"/>
      <c r="DJ319" s="262"/>
      <c r="DK319" s="262"/>
      <c r="DL319" s="262"/>
      <c r="DM319" s="262"/>
      <c r="DN319" s="262"/>
      <c r="DO319" s="262"/>
      <c r="DP319" s="262"/>
      <c r="DQ319" s="262"/>
      <c r="DR319" s="262"/>
      <c r="DS319" s="262"/>
      <c r="DT319" s="262"/>
      <c r="DU319" s="262"/>
      <c r="DV319" s="262"/>
      <c r="DW319" s="262"/>
      <c r="DX319" s="262"/>
      <c r="DY319" s="262"/>
      <c r="DZ319" s="262"/>
      <c r="EA319" s="262"/>
      <c r="EB319" s="262"/>
    </row>
    <row r="320" spans="1:132" s="263" customFormat="1" ht="51" customHeight="1">
      <c r="A320" s="238"/>
      <c r="B320" s="238"/>
      <c r="C320" s="238"/>
      <c r="D320" s="238"/>
      <c r="E320" s="238"/>
      <c r="F320" s="238"/>
      <c r="G320" s="238"/>
      <c r="H320" s="238"/>
      <c r="I320" s="238"/>
      <c r="J320" s="238"/>
      <c r="K320" s="238"/>
      <c r="L320" s="238"/>
      <c r="M320" s="238"/>
      <c r="N320" s="238"/>
      <c r="O320" s="238"/>
      <c r="P320" s="238"/>
      <c r="Q320" s="238"/>
      <c r="R320" s="262"/>
      <c r="S320" s="262"/>
      <c r="T320" s="262"/>
      <c r="U320" s="262"/>
      <c r="V320" s="262"/>
      <c r="W320" s="262"/>
      <c r="X320" s="262"/>
      <c r="Y320" s="262"/>
      <c r="Z320" s="238"/>
      <c r="AA320" s="238"/>
      <c r="AB320" s="238"/>
      <c r="AC320" s="238"/>
      <c r="AD320" s="238"/>
      <c r="AE320" s="238"/>
      <c r="AF320" s="238"/>
      <c r="AG320" s="238"/>
      <c r="AH320" s="238"/>
      <c r="AI320" s="238"/>
      <c r="AJ320" s="238"/>
      <c r="AK320" s="238"/>
      <c r="AL320" s="238"/>
      <c r="AM320" s="238"/>
      <c r="AN320" s="238"/>
      <c r="AO320" s="238"/>
      <c r="AP320" s="238"/>
      <c r="AQ320" s="238"/>
      <c r="AR320" s="238"/>
      <c r="AS320" s="238"/>
      <c r="AT320" s="238"/>
      <c r="AU320" s="238"/>
      <c r="AV320" s="238"/>
      <c r="AW320" s="238"/>
      <c r="AX320" s="238"/>
      <c r="AY320" s="238"/>
      <c r="AZ320" s="238"/>
      <c r="BA320" s="238"/>
      <c r="BB320" s="238"/>
      <c r="BC320" s="238"/>
      <c r="BD320" s="238"/>
      <c r="BE320" s="238"/>
      <c r="BF320" s="238"/>
      <c r="BG320" s="238"/>
      <c r="BH320" s="238"/>
      <c r="BI320" s="262"/>
      <c r="BJ320" s="262"/>
      <c r="BK320" s="262"/>
      <c r="BL320" s="262"/>
      <c r="BM320" s="262"/>
      <c r="BN320" s="262"/>
      <c r="BO320" s="262"/>
      <c r="BP320" s="262"/>
      <c r="BQ320" s="262"/>
      <c r="BR320" s="262"/>
      <c r="BS320" s="262"/>
      <c r="BT320" s="262"/>
      <c r="BU320" s="262"/>
      <c r="BV320" s="262"/>
      <c r="BW320" s="262"/>
      <c r="BX320" s="262"/>
      <c r="BY320" s="262"/>
      <c r="BZ320" s="262"/>
      <c r="CA320" s="262"/>
      <c r="CB320" s="262"/>
      <c r="CC320" s="262"/>
      <c r="CD320" s="262"/>
      <c r="CE320" s="262"/>
      <c r="CF320" s="262"/>
      <c r="CG320" s="262"/>
      <c r="CH320" s="262"/>
      <c r="CI320" s="262"/>
      <c r="CJ320" s="262"/>
      <c r="CK320" s="262"/>
      <c r="CL320" s="262"/>
      <c r="CM320" s="262"/>
      <c r="CN320" s="262"/>
      <c r="CO320" s="262"/>
      <c r="CP320" s="262"/>
      <c r="CQ320" s="262"/>
      <c r="CR320" s="262"/>
      <c r="CS320" s="262"/>
      <c r="CT320" s="262"/>
      <c r="CU320" s="262"/>
      <c r="CV320" s="262"/>
      <c r="CW320" s="262"/>
      <c r="CX320" s="262"/>
      <c r="CY320" s="262"/>
      <c r="CZ320" s="262"/>
      <c r="DA320" s="262"/>
      <c r="DB320" s="262"/>
      <c r="DC320" s="262"/>
      <c r="DD320" s="262"/>
      <c r="DE320" s="262"/>
      <c r="DF320" s="262"/>
      <c r="DG320" s="262"/>
      <c r="DH320" s="262"/>
      <c r="DI320" s="262"/>
      <c r="DJ320" s="262"/>
      <c r="DK320" s="262"/>
      <c r="DL320" s="262"/>
      <c r="DM320" s="262"/>
      <c r="DN320" s="262"/>
      <c r="DO320" s="262"/>
      <c r="DP320" s="262"/>
      <c r="DQ320" s="262"/>
      <c r="DR320" s="262"/>
      <c r="DS320" s="262"/>
      <c r="DT320" s="262"/>
      <c r="DU320" s="262"/>
      <c r="DV320" s="262"/>
      <c r="DW320" s="262"/>
      <c r="DX320" s="262"/>
      <c r="DY320" s="262"/>
      <c r="DZ320" s="262"/>
      <c r="EA320" s="262"/>
      <c r="EB320" s="262"/>
    </row>
    <row r="321" spans="1:132" s="263" customFormat="1" ht="51" customHeight="1">
      <c r="A321" s="238"/>
      <c r="B321" s="238"/>
      <c r="C321" s="238"/>
      <c r="D321" s="238"/>
      <c r="E321" s="238"/>
      <c r="F321" s="238"/>
      <c r="G321" s="238"/>
      <c r="H321" s="238"/>
      <c r="I321" s="238"/>
      <c r="J321" s="238"/>
      <c r="K321" s="238"/>
      <c r="L321" s="238"/>
      <c r="M321" s="238"/>
      <c r="N321" s="238"/>
      <c r="O321" s="238"/>
      <c r="P321" s="238"/>
      <c r="Q321" s="238"/>
      <c r="R321" s="262"/>
      <c r="S321" s="262"/>
      <c r="T321" s="262"/>
      <c r="U321" s="262"/>
      <c r="V321" s="262"/>
      <c r="W321" s="262"/>
      <c r="X321" s="262"/>
      <c r="Y321" s="262"/>
      <c r="Z321" s="238"/>
      <c r="AA321" s="238"/>
      <c r="AB321" s="238"/>
      <c r="AC321" s="238"/>
      <c r="AD321" s="238"/>
      <c r="AE321" s="238"/>
      <c r="AF321" s="238"/>
      <c r="AG321" s="238"/>
      <c r="AH321" s="238"/>
      <c r="AI321" s="238"/>
      <c r="AJ321" s="238"/>
      <c r="AK321" s="238"/>
      <c r="AL321" s="238"/>
      <c r="AM321" s="238"/>
      <c r="AN321" s="238"/>
      <c r="AO321" s="238"/>
      <c r="AP321" s="238"/>
      <c r="AQ321" s="238"/>
      <c r="AR321" s="238"/>
      <c r="AS321" s="238"/>
      <c r="AT321" s="238"/>
      <c r="AU321" s="238"/>
      <c r="AV321" s="238"/>
      <c r="AW321" s="238"/>
      <c r="AX321" s="238"/>
      <c r="AY321" s="238"/>
      <c r="AZ321" s="238"/>
      <c r="BA321" s="238"/>
      <c r="BB321" s="238"/>
      <c r="BC321" s="238"/>
      <c r="BD321" s="238"/>
      <c r="BE321" s="238"/>
      <c r="BF321" s="238"/>
      <c r="BG321" s="238"/>
      <c r="BH321" s="238"/>
      <c r="BI321" s="262"/>
      <c r="BJ321" s="262"/>
      <c r="BK321" s="262"/>
      <c r="BL321" s="262"/>
      <c r="BM321" s="262"/>
      <c r="BN321" s="262"/>
      <c r="BO321" s="262"/>
      <c r="BP321" s="262"/>
      <c r="BQ321" s="262"/>
      <c r="BR321" s="262"/>
      <c r="BS321" s="262"/>
      <c r="BT321" s="262"/>
      <c r="BU321" s="262"/>
      <c r="BV321" s="262"/>
      <c r="BW321" s="262"/>
      <c r="BX321" s="262"/>
      <c r="BY321" s="262"/>
      <c r="BZ321" s="262"/>
      <c r="CA321" s="262"/>
      <c r="CB321" s="262"/>
      <c r="CC321" s="262"/>
      <c r="CD321" s="262"/>
      <c r="CE321" s="262"/>
      <c r="CF321" s="262"/>
      <c r="CG321" s="262"/>
      <c r="CH321" s="262"/>
      <c r="CI321" s="262"/>
      <c r="CJ321" s="262"/>
      <c r="CK321" s="262"/>
      <c r="CL321" s="262"/>
      <c r="CM321" s="262"/>
      <c r="CN321" s="262"/>
      <c r="CO321" s="262"/>
      <c r="CP321" s="262"/>
      <c r="CQ321" s="262"/>
      <c r="CR321" s="262"/>
      <c r="CS321" s="262"/>
      <c r="CT321" s="262"/>
      <c r="CU321" s="262"/>
      <c r="CV321" s="262"/>
      <c r="CW321" s="262"/>
      <c r="CX321" s="262"/>
      <c r="CY321" s="262"/>
      <c r="CZ321" s="262"/>
      <c r="DA321" s="262"/>
      <c r="DB321" s="262"/>
      <c r="DC321" s="262"/>
      <c r="DD321" s="262"/>
      <c r="DE321" s="262"/>
      <c r="DF321" s="262"/>
      <c r="DG321" s="262"/>
      <c r="DH321" s="262"/>
      <c r="DI321" s="262"/>
      <c r="DJ321" s="262"/>
      <c r="DK321" s="262"/>
      <c r="DL321" s="262"/>
      <c r="DM321" s="262"/>
      <c r="DN321" s="262"/>
      <c r="DO321" s="262"/>
      <c r="DP321" s="262"/>
      <c r="DQ321" s="262"/>
      <c r="DR321" s="262"/>
      <c r="DS321" s="262"/>
      <c r="DT321" s="262"/>
      <c r="DU321" s="262"/>
      <c r="DV321" s="262"/>
      <c r="DW321" s="262"/>
      <c r="DX321" s="262"/>
      <c r="DY321" s="262"/>
      <c r="DZ321" s="262"/>
      <c r="EA321" s="262"/>
      <c r="EB321" s="262"/>
    </row>
    <row r="322" spans="1:132" s="263" customFormat="1" ht="51" customHeight="1">
      <c r="A322" s="238"/>
      <c r="B322" s="238"/>
      <c r="C322" s="238"/>
      <c r="D322" s="238"/>
      <c r="E322" s="238"/>
      <c r="F322" s="238"/>
      <c r="G322" s="238"/>
      <c r="H322" s="238"/>
      <c r="I322" s="238"/>
      <c r="J322" s="238"/>
      <c r="K322" s="238"/>
      <c r="L322" s="238"/>
      <c r="M322" s="238"/>
      <c r="N322" s="238"/>
      <c r="O322" s="238"/>
      <c r="P322" s="238"/>
      <c r="Q322" s="238"/>
      <c r="R322" s="262"/>
      <c r="S322" s="262"/>
      <c r="T322" s="262"/>
      <c r="U322" s="262"/>
      <c r="V322" s="262"/>
      <c r="W322" s="262"/>
      <c r="X322" s="262"/>
      <c r="Y322" s="262"/>
      <c r="Z322" s="238"/>
      <c r="AA322" s="238"/>
      <c r="AB322" s="238"/>
      <c r="AC322" s="238"/>
      <c r="AD322" s="238"/>
      <c r="AE322" s="238"/>
      <c r="AF322" s="238"/>
      <c r="AG322" s="238"/>
      <c r="AH322" s="238"/>
      <c r="AI322" s="238"/>
      <c r="AJ322" s="238"/>
      <c r="AK322" s="238"/>
      <c r="AL322" s="238"/>
      <c r="AM322" s="238"/>
      <c r="AN322" s="238"/>
      <c r="AO322" s="238"/>
      <c r="AP322" s="238"/>
      <c r="AQ322" s="238"/>
      <c r="AR322" s="238"/>
      <c r="AS322" s="238"/>
      <c r="AT322" s="238"/>
      <c r="AU322" s="238"/>
      <c r="AV322" s="238"/>
      <c r="AW322" s="238"/>
      <c r="AX322" s="238"/>
      <c r="AY322" s="238"/>
      <c r="AZ322" s="238"/>
      <c r="BA322" s="238"/>
      <c r="BB322" s="238"/>
      <c r="BC322" s="238"/>
      <c r="BD322" s="238"/>
      <c r="BE322" s="238"/>
      <c r="BF322" s="238"/>
      <c r="BG322" s="238"/>
      <c r="BH322" s="238"/>
      <c r="BI322" s="262"/>
      <c r="BJ322" s="262"/>
      <c r="BK322" s="262"/>
      <c r="BL322" s="262"/>
      <c r="BM322" s="262"/>
      <c r="BN322" s="262"/>
      <c r="BO322" s="262"/>
      <c r="BP322" s="262"/>
      <c r="BQ322" s="262"/>
      <c r="BR322" s="262"/>
      <c r="BS322" s="262"/>
      <c r="BT322" s="262"/>
      <c r="BU322" s="262"/>
      <c r="BV322" s="262"/>
      <c r="BW322" s="262"/>
      <c r="BX322" s="262"/>
      <c r="BY322" s="262"/>
      <c r="BZ322" s="262"/>
      <c r="CA322" s="262"/>
      <c r="CB322" s="262"/>
      <c r="CC322" s="262"/>
      <c r="CD322" s="262"/>
      <c r="CE322" s="262"/>
      <c r="CF322" s="262"/>
      <c r="CG322" s="262"/>
      <c r="CH322" s="262"/>
      <c r="CI322" s="262"/>
      <c r="CJ322" s="262"/>
      <c r="CK322" s="262"/>
      <c r="CL322" s="262"/>
      <c r="CM322" s="262"/>
      <c r="CN322" s="262"/>
      <c r="CO322" s="262"/>
      <c r="CP322" s="262"/>
      <c r="CQ322" s="262"/>
      <c r="CR322" s="262"/>
      <c r="CS322" s="262"/>
      <c r="CT322" s="262"/>
      <c r="CU322" s="262"/>
      <c r="CV322" s="262"/>
      <c r="CW322" s="262"/>
      <c r="CX322" s="262"/>
      <c r="CY322" s="262"/>
      <c r="CZ322" s="262"/>
      <c r="DA322" s="262"/>
      <c r="DB322" s="262"/>
      <c r="DC322" s="262"/>
      <c r="DD322" s="262"/>
      <c r="DE322" s="262"/>
      <c r="DF322" s="262"/>
      <c r="DG322" s="262"/>
      <c r="DH322" s="262"/>
      <c r="DI322" s="262"/>
      <c r="DJ322" s="262"/>
      <c r="DK322" s="262"/>
      <c r="DL322" s="262"/>
      <c r="DM322" s="262"/>
      <c r="DN322" s="262"/>
      <c r="DO322" s="262"/>
      <c r="DP322" s="262"/>
      <c r="DQ322" s="262"/>
      <c r="DR322" s="262"/>
      <c r="DS322" s="262"/>
      <c r="DT322" s="262"/>
      <c r="DU322" s="262"/>
      <c r="DV322" s="262"/>
      <c r="DW322" s="262"/>
      <c r="DX322" s="262"/>
      <c r="DY322" s="262"/>
      <c r="DZ322" s="262"/>
      <c r="EA322" s="262"/>
      <c r="EB322" s="262"/>
    </row>
    <row r="323" spans="1:132" s="263" customFormat="1" ht="51" customHeight="1">
      <c r="A323" s="238"/>
      <c r="B323" s="238"/>
      <c r="C323" s="238"/>
      <c r="D323" s="238"/>
      <c r="E323" s="238"/>
      <c r="F323" s="238"/>
      <c r="G323" s="238"/>
      <c r="H323" s="238"/>
      <c r="I323" s="238"/>
      <c r="J323" s="238"/>
      <c r="K323" s="238"/>
      <c r="L323" s="238"/>
      <c r="M323" s="238"/>
      <c r="N323" s="238"/>
      <c r="O323" s="238"/>
      <c r="P323" s="238"/>
      <c r="Q323" s="238"/>
      <c r="R323" s="262"/>
      <c r="S323" s="262"/>
      <c r="T323" s="262"/>
      <c r="U323" s="262"/>
      <c r="V323" s="262"/>
      <c r="W323" s="262"/>
      <c r="X323" s="262"/>
      <c r="Y323" s="262"/>
      <c r="Z323" s="238"/>
      <c r="AA323" s="238"/>
      <c r="AB323" s="238"/>
      <c r="AC323" s="238"/>
      <c r="AD323" s="238"/>
      <c r="AE323" s="238"/>
      <c r="AF323" s="238"/>
      <c r="AG323" s="238"/>
      <c r="AH323" s="238"/>
      <c r="AI323" s="238"/>
      <c r="AJ323" s="238"/>
      <c r="AK323" s="238"/>
      <c r="AL323" s="238"/>
      <c r="AM323" s="238"/>
      <c r="AN323" s="238"/>
      <c r="AO323" s="238"/>
      <c r="AP323" s="238"/>
      <c r="AQ323" s="238"/>
      <c r="AR323" s="238"/>
      <c r="AS323" s="238"/>
      <c r="AT323" s="238"/>
      <c r="AU323" s="238"/>
      <c r="AV323" s="238"/>
      <c r="AW323" s="238"/>
      <c r="AX323" s="238"/>
      <c r="AY323" s="238"/>
      <c r="AZ323" s="238"/>
      <c r="BA323" s="238"/>
      <c r="BB323" s="238"/>
      <c r="BC323" s="238"/>
      <c r="BD323" s="238"/>
      <c r="BE323" s="238"/>
      <c r="BF323" s="238"/>
      <c r="BG323" s="238"/>
      <c r="BH323" s="238"/>
      <c r="BI323" s="262"/>
      <c r="BJ323" s="262"/>
      <c r="BK323" s="262"/>
      <c r="BL323" s="262"/>
      <c r="BM323" s="262"/>
      <c r="BN323" s="262"/>
      <c r="BO323" s="262"/>
      <c r="BP323" s="262"/>
      <c r="BQ323" s="262"/>
      <c r="BR323" s="262"/>
      <c r="BS323" s="262"/>
      <c r="BT323" s="262"/>
      <c r="BU323" s="262"/>
      <c r="BV323" s="262"/>
      <c r="BW323" s="262"/>
      <c r="BX323" s="262"/>
      <c r="BY323" s="262"/>
      <c r="BZ323" s="262"/>
      <c r="CA323" s="262"/>
      <c r="CB323" s="262"/>
      <c r="CC323" s="262"/>
      <c r="CD323" s="262"/>
      <c r="CE323" s="262"/>
      <c r="CF323" s="262"/>
      <c r="CG323" s="262"/>
      <c r="CH323" s="262"/>
      <c r="CI323" s="262"/>
      <c r="CJ323" s="262"/>
      <c r="CK323" s="262"/>
      <c r="CL323" s="262"/>
      <c r="CM323" s="262"/>
      <c r="CN323" s="262"/>
      <c r="CO323" s="262"/>
      <c r="CP323" s="262"/>
      <c r="CQ323" s="262"/>
      <c r="CR323" s="262"/>
      <c r="CS323" s="262"/>
      <c r="CT323" s="262"/>
      <c r="CU323" s="262"/>
      <c r="CV323" s="262"/>
      <c r="CW323" s="262"/>
      <c r="CX323" s="262"/>
      <c r="CY323" s="262"/>
      <c r="CZ323" s="262"/>
      <c r="DA323" s="262"/>
      <c r="DB323" s="262"/>
      <c r="DC323" s="262"/>
      <c r="DD323" s="262"/>
      <c r="DE323" s="262"/>
      <c r="DF323" s="262"/>
      <c r="DG323" s="262"/>
      <c r="DH323" s="262"/>
      <c r="DI323" s="262"/>
      <c r="DJ323" s="262"/>
      <c r="DK323" s="262"/>
      <c r="DL323" s="262"/>
      <c r="DM323" s="262"/>
      <c r="DN323" s="262"/>
      <c r="DO323" s="262"/>
      <c r="DP323" s="262"/>
      <c r="DQ323" s="262"/>
      <c r="DR323" s="262"/>
      <c r="DS323" s="262"/>
      <c r="DT323" s="262"/>
      <c r="DU323" s="262"/>
      <c r="DV323" s="262"/>
      <c r="DW323" s="262"/>
      <c r="DX323" s="262"/>
      <c r="DY323" s="262"/>
      <c r="DZ323" s="262"/>
      <c r="EA323" s="262"/>
      <c r="EB323" s="262"/>
    </row>
    <row r="324" spans="1:132" s="263" customFormat="1" ht="51" customHeight="1">
      <c r="A324" s="238"/>
      <c r="B324" s="238"/>
      <c r="C324" s="238"/>
      <c r="D324" s="238"/>
      <c r="E324" s="238"/>
      <c r="F324" s="238"/>
      <c r="G324" s="238"/>
      <c r="H324" s="238"/>
      <c r="I324" s="238"/>
      <c r="J324" s="238"/>
      <c r="K324" s="238"/>
      <c r="L324" s="238"/>
      <c r="M324" s="238"/>
      <c r="N324" s="238"/>
      <c r="O324" s="238"/>
      <c r="P324" s="238"/>
      <c r="Q324" s="238"/>
      <c r="R324" s="262"/>
      <c r="S324" s="262"/>
      <c r="T324" s="262"/>
      <c r="U324" s="262"/>
      <c r="V324" s="262"/>
      <c r="W324" s="262"/>
      <c r="X324" s="262"/>
      <c r="Y324" s="262"/>
      <c r="Z324" s="238"/>
      <c r="AA324" s="238"/>
      <c r="AB324" s="238"/>
      <c r="AC324" s="238"/>
      <c r="AD324" s="238"/>
      <c r="AE324" s="238"/>
      <c r="AF324" s="238"/>
      <c r="AG324" s="238"/>
      <c r="AH324" s="238"/>
      <c r="AI324" s="238"/>
      <c r="AJ324" s="238"/>
      <c r="AK324" s="238"/>
      <c r="AL324" s="238"/>
      <c r="AM324" s="238"/>
      <c r="AN324" s="238"/>
      <c r="AO324" s="238"/>
      <c r="AP324" s="238"/>
      <c r="AQ324" s="238"/>
      <c r="AR324" s="238"/>
      <c r="AS324" s="238"/>
      <c r="AT324" s="238"/>
      <c r="AU324" s="238"/>
      <c r="AV324" s="238"/>
      <c r="AW324" s="238"/>
      <c r="AX324" s="238"/>
      <c r="AY324" s="238"/>
      <c r="AZ324" s="238"/>
      <c r="BA324" s="238"/>
      <c r="BB324" s="238"/>
      <c r="BC324" s="238"/>
      <c r="BD324" s="238"/>
      <c r="BE324" s="238"/>
      <c r="BF324" s="238"/>
      <c r="BG324" s="238"/>
      <c r="BH324" s="238"/>
      <c r="BI324" s="262"/>
      <c r="BJ324" s="262"/>
      <c r="BK324" s="262"/>
      <c r="BL324" s="262"/>
      <c r="BM324" s="262"/>
      <c r="BN324" s="262"/>
      <c r="BO324" s="262"/>
      <c r="BP324" s="262"/>
      <c r="BQ324" s="262"/>
      <c r="BR324" s="262"/>
      <c r="BS324" s="262"/>
      <c r="BT324" s="262"/>
      <c r="BU324" s="262"/>
      <c r="BV324" s="262"/>
      <c r="BW324" s="262"/>
      <c r="BX324" s="262"/>
      <c r="BY324" s="262"/>
      <c r="BZ324" s="262"/>
      <c r="CA324" s="262"/>
      <c r="CB324" s="262"/>
      <c r="CC324" s="262"/>
      <c r="CD324" s="262"/>
      <c r="CE324" s="262"/>
      <c r="CF324" s="262"/>
      <c r="CG324" s="262"/>
      <c r="CH324" s="262"/>
      <c r="CI324" s="262"/>
      <c r="CJ324" s="262"/>
      <c r="CK324" s="262"/>
      <c r="CL324" s="262"/>
      <c r="CM324" s="262"/>
      <c r="CN324" s="262"/>
      <c r="CO324" s="262"/>
      <c r="CP324" s="262"/>
      <c r="CQ324" s="262"/>
      <c r="CR324" s="262"/>
      <c r="CS324" s="262"/>
      <c r="CT324" s="262"/>
      <c r="CU324" s="262"/>
      <c r="CV324" s="262"/>
      <c r="CW324" s="262"/>
      <c r="CX324" s="262"/>
      <c r="CY324" s="262"/>
      <c r="CZ324" s="262"/>
      <c r="DA324" s="262"/>
      <c r="DB324" s="262"/>
      <c r="DC324" s="262"/>
      <c r="DD324" s="262"/>
      <c r="DE324" s="262"/>
      <c r="DF324" s="262"/>
      <c r="DG324" s="262"/>
      <c r="DH324" s="262"/>
      <c r="DI324" s="262"/>
      <c r="DJ324" s="262"/>
      <c r="DK324" s="262"/>
      <c r="DL324" s="262"/>
      <c r="DM324" s="262"/>
      <c r="DN324" s="262"/>
      <c r="DO324" s="262"/>
      <c r="DP324" s="262"/>
      <c r="DQ324" s="262"/>
      <c r="DR324" s="262"/>
      <c r="DS324" s="262"/>
      <c r="DT324" s="262"/>
      <c r="DU324" s="262"/>
      <c r="DV324" s="262"/>
      <c r="DW324" s="262"/>
      <c r="DX324" s="262"/>
      <c r="DY324" s="262"/>
      <c r="DZ324" s="262"/>
      <c r="EA324" s="262"/>
      <c r="EB324" s="262"/>
    </row>
    <row r="325" spans="1:132" s="263" customFormat="1" ht="51" customHeight="1">
      <c r="A325" s="238"/>
      <c r="B325" s="238"/>
      <c r="C325" s="238"/>
      <c r="D325" s="238"/>
      <c r="E325" s="238"/>
      <c r="F325" s="238"/>
      <c r="G325" s="238"/>
      <c r="H325" s="238"/>
      <c r="I325" s="238"/>
      <c r="J325" s="238"/>
      <c r="K325" s="238"/>
      <c r="L325" s="238"/>
      <c r="M325" s="238"/>
      <c r="N325" s="238"/>
      <c r="O325" s="238"/>
      <c r="P325" s="238"/>
      <c r="Q325" s="238"/>
      <c r="R325" s="262"/>
      <c r="S325" s="262"/>
      <c r="T325" s="262"/>
      <c r="U325" s="262"/>
      <c r="V325" s="262"/>
      <c r="W325" s="262"/>
      <c r="X325" s="262"/>
      <c r="Y325" s="262"/>
      <c r="Z325" s="238"/>
      <c r="AA325" s="238"/>
      <c r="AB325" s="238"/>
      <c r="AC325" s="238"/>
      <c r="AD325" s="238"/>
      <c r="AE325" s="238"/>
      <c r="AF325" s="238"/>
      <c r="AG325" s="238"/>
      <c r="AH325" s="238"/>
      <c r="AI325" s="238"/>
      <c r="AJ325" s="238"/>
      <c r="AK325" s="238"/>
      <c r="AL325" s="238"/>
      <c r="AM325" s="238"/>
      <c r="AN325" s="238"/>
      <c r="AO325" s="238"/>
      <c r="AP325" s="238"/>
      <c r="AQ325" s="238"/>
      <c r="AR325" s="238"/>
      <c r="AS325" s="238"/>
      <c r="AT325" s="238"/>
      <c r="AU325" s="238"/>
      <c r="AV325" s="238"/>
      <c r="AW325" s="238"/>
      <c r="AX325" s="238"/>
      <c r="AY325" s="238"/>
      <c r="AZ325" s="238"/>
      <c r="BA325" s="238"/>
      <c r="BB325" s="238"/>
      <c r="BC325" s="238"/>
      <c r="BD325" s="238"/>
      <c r="BE325" s="238"/>
      <c r="BF325" s="238"/>
      <c r="BG325" s="238"/>
      <c r="BH325" s="238"/>
      <c r="BI325" s="262"/>
      <c r="BJ325" s="262"/>
      <c r="BK325" s="262"/>
      <c r="BL325" s="262"/>
      <c r="BM325" s="262"/>
      <c r="BN325" s="262"/>
      <c r="BO325" s="262"/>
      <c r="BP325" s="262"/>
      <c r="BQ325" s="262"/>
      <c r="BR325" s="262"/>
      <c r="BS325" s="262"/>
      <c r="BT325" s="262"/>
      <c r="BU325" s="262"/>
      <c r="BV325" s="262"/>
      <c r="BW325" s="262"/>
      <c r="BX325" s="262"/>
      <c r="BY325" s="262"/>
      <c r="BZ325" s="262"/>
      <c r="CA325" s="262"/>
      <c r="CB325" s="262"/>
      <c r="CC325" s="262"/>
      <c r="CD325" s="262"/>
      <c r="CE325" s="262"/>
      <c r="CF325" s="262"/>
      <c r="CG325" s="262"/>
      <c r="CH325" s="262"/>
      <c r="CI325" s="262"/>
      <c r="CJ325" s="262"/>
      <c r="CK325" s="262"/>
      <c r="CL325" s="262"/>
      <c r="CM325" s="262"/>
      <c r="CN325" s="262"/>
      <c r="CO325" s="262"/>
      <c r="CP325" s="262"/>
      <c r="CQ325" s="262"/>
      <c r="CR325" s="262"/>
      <c r="CS325" s="262"/>
      <c r="CT325" s="262"/>
      <c r="CU325" s="262"/>
      <c r="CV325" s="262"/>
      <c r="CW325" s="262"/>
      <c r="CX325" s="262"/>
      <c r="CY325" s="262"/>
      <c r="CZ325" s="262"/>
      <c r="DA325" s="262"/>
      <c r="DB325" s="262"/>
      <c r="DC325" s="262"/>
      <c r="DD325" s="262"/>
      <c r="DE325" s="262"/>
      <c r="DF325" s="262"/>
      <c r="DG325" s="262"/>
      <c r="DH325" s="262"/>
      <c r="DI325" s="262"/>
      <c r="DJ325" s="262"/>
      <c r="DK325" s="262"/>
      <c r="DL325" s="262"/>
      <c r="DM325" s="262"/>
      <c r="DN325" s="262"/>
      <c r="DO325" s="262"/>
      <c r="DP325" s="262"/>
      <c r="DQ325" s="262"/>
      <c r="DR325" s="262"/>
      <c r="DS325" s="262"/>
      <c r="DT325" s="262"/>
      <c r="DU325" s="262"/>
      <c r="DV325" s="262"/>
      <c r="DW325" s="262"/>
      <c r="DX325" s="262"/>
      <c r="DY325" s="262"/>
      <c r="DZ325" s="262"/>
      <c r="EA325" s="262"/>
      <c r="EB325" s="262"/>
    </row>
    <row r="326" spans="1:132" s="263" customFormat="1" ht="51" customHeight="1">
      <c r="A326" s="238"/>
      <c r="B326" s="238"/>
      <c r="C326" s="238"/>
      <c r="D326" s="238"/>
      <c r="E326" s="238"/>
      <c r="F326" s="238"/>
      <c r="G326" s="238"/>
      <c r="H326" s="238"/>
      <c r="I326" s="238"/>
      <c r="J326" s="238"/>
      <c r="K326" s="238"/>
      <c r="L326" s="238"/>
      <c r="M326" s="238"/>
      <c r="N326" s="238"/>
      <c r="O326" s="238"/>
      <c r="P326" s="238"/>
      <c r="Q326" s="238"/>
      <c r="R326" s="262"/>
      <c r="S326" s="262"/>
      <c r="T326" s="262"/>
      <c r="U326" s="262"/>
      <c r="V326" s="262"/>
      <c r="W326" s="262"/>
      <c r="X326" s="262"/>
      <c r="Y326" s="262"/>
      <c r="Z326" s="238"/>
      <c r="AA326" s="238"/>
      <c r="AB326" s="238"/>
      <c r="AC326" s="238"/>
      <c r="AD326" s="238"/>
      <c r="AE326" s="238"/>
      <c r="AF326" s="238"/>
      <c r="AG326" s="238"/>
      <c r="AH326" s="238"/>
      <c r="AI326" s="238"/>
      <c r="AJ326" s="238"/>
      <c r="AK326" s="238"/>
      <c r="AL326" s="238"/>
      <c r="AM326" s="238"/>
      <c r="AN326" s="238"/>
      <c r="AO326" s="238"/>
      <c r="AP326" s="238"/>
      <c r="AQ326" s="238"/>
      <c r="AR326" s="238"/>
      <c r="AS326" s="238"/>
      <c r="AT326" s="238"/>
      <c r="AU326" s="238"/>
      <c r="AV326" s="238"/>
      <c r="AW326" s="238"/>
      <c r="AX326" s="238"/>
      <c r="AY326" s="238"/>
      <c r="AZ326" s="238"/>
      <c r="BA326" s="238"/>
      <c r="BB326" s="238"/>
      <c r="BC326" s="238"/>
      <c r="BD326" s="238"/>
      <c r="BE326" s="238"/>
      <c r="BF326" s="238"/>
      <c r="BG326" s="238"/>
      <c r="BH326" s="238"/>
      <c r="BI326" s="262"/>
      <c r="BJ326" s="262"/>
      <c r="BK326" s="262"/>
      <c r="BL326" s="262"/>
      <c r="BM326" s="262"/>
      <c r="BN326" s="262"/>
      <c r="BO326" s="262"/>
      <c r="BP326" s="262"/>
      <c r="BQ326" s="262"/>
      <c r="BR326" s="262"/>
      <c r="BS326" s="262"/>
      <c r="BT326" s="262"/>
      <c r="BU326" s="262"/>
      <c r="BV326" s="262"/>
      <c r="BW326" s="262"/>
      <c r="BX326" s="262"/>
      <c r="BY326" s="262"/>
      <c r="BZ326" s="262"/>
      <c r="CA326" s="262"/>
      <c r="CB326" s="262"/>
      <c r="CC326" s="262"/>
      <c r="CD326" s="262"/>
      <c r="CE326" s="262"/>
      <c r="CF326" s="262"/>
      <c r="CG326" s="262"/>
      <c r="CH326" s="262"/>
      <c r="CI326" s="262"/>
      <c r="CJ326" s="262"/>
      <c r="CK326" s="262"/>
      <c r="CL326" s="262"/>
      <c r="CM326" s="262"/>
      <c r="CN326" s="262"/>
      <c r="CO326" s="262"/>
      <c r="CP326" s="262"/>
      <c r="CQ326" s="262"/>
      <c r="CR326" s="262"/>
      <c r="CS326" s="262"/>
      <c r="CT326" s="262"/>
      <c r="CU326" s="262"/>
      <c r="CV326" s="262"/>
      <c r="CW326" s="262"/>
      <c r="CX326" s="262"/>
      <c r="CY326" s="262"/>
      <c r="CZ326" s="262"/>
      <c r="DA326" s="262"/>
      <c r="DB326" s="262"/>
      <c r="DC326" s="262"/>
      <c r="DD326" s="262"/>
      <c r="DE326" s="262"/>
      <c r="DF326" s="262"/>
      <c r="DG326" s="262"/>
      <c r="DH326" s="262"/>
      <c r="DI326" s="262"/>
      <c r="DJ326" s="262"/>
      <c r="DK326" s="262"/>
      <c r="DL326" s="262"/>
      <c r="DM326" s="262"/>
      <c r="DN326" s="262"/>
      <c r="DO326" s="262"/>
      <c r="DP326" s="262"/>
      <c r="DQ326" s="262"/>
      <c r="DR326" s="262"/>
      <c r="DS326" s="262"/>
      <c r="DT326" s="262"/>
      <c r="DU326" s="262"/>
      <c r="DV326" s="262"/>
      <c r="DW326" s="262"/>
      <c r="DX326" s="262"/>
      <c r="DY326" s="262"/>
      <c r="DZ326" s="262"/>
      <c r="EA326" s="262"/>
      <c r="EB326" s="262"/>
    </row>
    <row r="327" spans="1:132" s="263" customFormat="1" ht="51" customHeight="1">
      <c r="A327" s="238"/>
      <c r="B327" s="238"/>
      <c r="C327" s="238"/>
      <c r="D327" s="238"/>
      <c r="E327" s="238"/>
      <c r="F327" s="238"/>
      <c r="G327" s="238"/>
      <c r="H327" s="238"/>
      <c r="I327" s="238"/>
      <c r="J327" s="238"/>
      <c r="K327" s="238"/>
      <c r="L327" s="238"/>
      <c r="M327" s="238"/>
      <c r="N327" s="238"/>
      <c r="O327" s="238"/>
      <c r="P327" s="238"/>
      <c r="Q327" s="238"/>
      <c r="R327" s="262"/>
      <c r="S327" s="262"/>
      <c r="T327" s="262"/>
      <c r="U327" s="262"/>
      <c r="V327" s="262"/>
      <c r="W327" s="262"/>
      <c r="X327" s="262"/>
      <c r="Y327" s="262"/>
      <c r="Z327" s="238"/>
      <c r="AA327" s="238"/>
      <c r="AB327" s="238"/>
      <c r="AC327" s="238"/>
      <c r="AD327" s="238"/>
      <c r="AE327" s="238"/>
      <c r="AF327" s="238"/>
      <c r="AG327" s="238"/>
      <c r="AH327" s="238"/>
      <c r="AI327" s="238"/>
      <c r="AJ327" s="238"/>
      <c r="AK327" s="238"/>
      <c r="AL327" s="238"/>
      <c r="AM327" s="238"/>
      <c r="AN327" s="238"/>
      <c r="AO327" s="238"/>
      <c r="AP327" s="238"/>
      <c r="AQ327" s="238"/>
      <c r="AR327" s="238"/>
      <c r="AS327" s="238"/>
      <c r="AT327" s="238"/>
      <c r="AU327" s="238"/>
      <c r="AV327" s="238"/>
      <c r="AW327" s="238"/>
      <c r="AX327" s="238"/>
      <c r="AY327" s="238"/>
      <c r="AZ327" s="238"/>
      <c r="BA327" s="238"/>
      <c r="BB327" s="238"/>
      <c r="BC327" s="238"/>
      <c r="BD327" s="238"/>
      <c r="BE327" s="238"/>
      <c r="BF327" s="238"/>
      <c r="BG327" s="238"/>
      <c r="BH327" s="238"/>
      <c r="BI327" s="262"/>
      <c r="BJ327" s="262"/>
      <c r="BK327" s="262"/>
      <c r="BL327" s="262"/>
      <c r="BM327" s="262"/>
      <c r="BN327" s="262"/>
      <c r="BO327" s="262"/>
      <c r="BP327" s="262"/>
      <c r="BQ327" s="262"/>
      <c r="BR327" s="262"/>
      <c r="BS327" s="262"/>
      <c r="BT327" s="262"/>
      <c r="BU327" s="262"/>
      <c r="BV327" s="262"/>
      <c r="BW327" s="262"/>
      <c r="BX327" s="262"/>
      <c r="BY327" s="262"/>
      <c r="BZ327" s="262"/>
      <c r="CA327" s="262"/>
      <c r="CB327" s="262"/>
      <c r="CC327" s="262"/>
      <c r="CD327" s="262"/>
      <c r="CE327" s="262"/>
      <c r="CF327" s="262"/>
      <c r="CG327" s="262"/>
      <c r="CH327" s="262"/>
      <c r="CI327" s="262"/>
      <c r="CJ327" s="262"/>
      <c r="CK327" s="262"/>
      <c r="CL327" s="262"/>
      <c r="CM327" s="262"/>
      <c r="CN327" s="262"/>
      <c r="CO327" s="262"/>
      <c r="CP327" s="262"/>
      <c r="CQ327" s="262"/>
      <c r="CR327" s="262"/>
      <c r="CS327" s="262"/>
      <c r="CT327" s="262"/>
      <c r="CU327" s="262"/>
      <c r="CV327" s="262"/>
      <c r="CW327" s="262"/>
      <c r="CX327" s="262"/>
      <c r="CY327" s="262"/>
      <c r="CZ327" s="262"/>
      <c r="DA327" s="262"/>
      <c r="DB327" s="262"/>
      <c r="DC327" s="262"/>
      <c r="DD327" s="262"/>
      <c r="DE327" s="262"/>
      <c r="DF327" s="262"/>
      <c r="DG327" s="262"/>
      <c r="DH327" s="262"/>
      <c r="DI327" s="262"/>
      <c r="DJ327" s="262"/>
      <c r="DK327" s="262"/>
      <c r="DL327" s="262"/>
      <c r="DM327" s="262"/>
      <c r="DN327" s="262"/>
      <c r="DO327" s="262"/>
      <c r="DP327" s="262"/>
      <c r="DQ327" s="262"/>
      <c r="DR327" s="262"/>
      <c r="DS327" s="262"/>
      <c r="DT327" s="262"/>
      <c r="DU327" s="262"/>
      <c r="DV327" s="262"/>
      <c r="DW327" s="262"/>
      <c r="DX327" s="262"/>
      <c r="DY327" s="262"/>
      <c r="DZ327" s="262"/>
      <c r="EA327" s="262"/>
      <c r="EB327" s="262"/>
    </row>
    <row r="328" spans="1:132" s="263" customFormat="1" ht="51" customHeight="1">
      <c r="A328" s="238"/>
      <c r="B328" s="238"/>
      <c r="C328" s="238"/>
      <c r="D328" s="238"/>
      <c r="E328" s="238"/>
      <c r="F328" s="238"/>
      <c r="G328" s="238"/>
      <c r="H328" s="238"/>
      <c r="I328" s="238"/>
      <c r="J328" s="238"/>
      <c r="K328" s="238"/>
      <c r="L328" s="238"/>
      <c r="M328" s="238"/>
      <c r="N328" s="238"/>
      <c r="O328" s="238"/>
      <c r="P328" s="238"/>
      <c r="Q328" s="238"/>
      <c r="R328" s="262"/>
      <c r="S328" s="262"/>
      <c r="T328" s="262"/>
      <c r="U328" s="262"/>
      <c r="V328" s="262"/>
      <c r="W328" s="262"/>
      <c r="X328" s="262"/>
      <c r="Y328" s="262"/>
      <c r="Z328" s="238"/>
      <c r="AA328" s="238"/>
      <c r="AB328" s="238"/>
      <c r="AC328" s="238"/>
      <c r="AD328" s="238"/>
      <c r="AE328" s="238"/>
      <c r="AF328" s="238"/>
      <c r="AG328" s="238"/>
      <c r="AH328" s="238"/>
      <c r="AI328" s="238"/>
      <c r="AJ328" s="238"/>
      <c r="AK328" s="238"/>
      <c r="AL328" s="238"/>
      <c r="AM328" s="238"/>
      <c r="AN328" s="238"/>
      <c r="AO328" s="238"/>
      <c r="AP328" s="238"/>
      <c r="AQ328" s="238"/>
      <c r="AR328" s="238"/>
      <c r="AS328" s="238"/>
      <c r="AT328" s="238"/>
      <c r="AU328" s="238"/>
      <c r="AV328" s="238"/>
      <c r="AW328" s="238"/>
      <c r="AX328" s="238"/>
      <c r="AY328" s="238"/>
      <c r="AZ328" s="238"/>
      <c r="BA328" s="238"/>
      <c r="BB328" s="238"/>
      <c r="BC328" s="238"/>
      <c r="BD328" s="238"/>
      <c r="BE328" s="238"/>
      <c r="BF328" s="238"/>
      <c r="BG328" s="238"/>
      <c r="BH328" s="238"/>
      <c r="BI328" s="262"/>
      <c r="BJ328" s="262"/>
      <c r="BK328" s="262"/>
      <c r="BL328" s="262"/>
      <c r="BM328" s="262"/>
      <c r="BN328" s="262"/>
      <c r="BO328" s="262"/>
      <c r="BP328" s="262"/>
      <c r="BQ328" s="262"/>
      <c r="BR328" s="262"/>
      <c r="BS328" s="262"/>
      <c r="BT328" s="262"/>
      <c r="BU328" s="262"/>
      <c r="BV328" s="262"/>
      <c r="BW328" s="262"/>
      <c r="BX328" s="262"/>
      <c r="BY328" s="262"/>
      <c r="BZ328" s="262"/>
      <c r="CA328" s="262"/>
      <c r="CB328" s="262"/>
      <c r="CC328" s="262"/>
      <c r="CD328" s="262"/>
      <c r="CE328" s="262"/>
      <c r="CF328" s="262"/>
      <c r="CG328" s="262"/>
      <c r="CH328" s="262"/>
      <c r="CI328" s="262"/>
      <c r="CJ328" s="262"/>
      <c r="CK328" s="262"/>
      <c r="CL328" s="262"/>
      <c r="CM328" s="262"/>
      <c r="CN328" s="262"/>
      <c r="CO328" s="262"/>
      <c r="CP328" s="262"/>
      <c r="CQ328" s="262"/>
      <c r="CR328" s="262"/>
      <c r="CS328" s="262"/>
      <c r="CT328" s="262"/>
      <c r="CU328" s="262"/>
      <c r="CV328" s="262"/>
      <c r="CW328" s="262"/>
      <c r="CX328" s="262"/>
      <c r="CY328" s="262"/>
      <c r="CZ328" s="262"/>
      <c r="DA328" s="262"/>
      <c r="DB328" s="262"/>
      <c r="DC328" s="262"/>
      <c r="DD328" s="262"/>
      <c r="DE328" s="262"/>
      <c r="DF328" s="262"/>
      <c r="DG328" s="262"/>
      <c r="DH328" s="262"/>
      <c r="DI328" s="262"/>
      <c r="DJ328" s="262"/>
      <c r="DK328" s="262"/>
      <c r="DL328" s="262"/>
      <c r="DM328" s="262"/>
      <c r="DN328" s="262"/>
      <c r="DO328" s="262"/>
      <c r="DP328" s="262"/>
      <c r="DQ328" s="262"/>
      <c r="DR328" s="262"/>
      <c r="DS328" s="262"/>
      <c r="DT328" s="262"/>
      <c r="DU328" s="262"/>
      <c r="DV328" s="262"/>
      <c r="DW328" s="262"/>
      <c r="DX328" s="262"/>
      <c r="DY328" s="262"/>
      <c r="DZ328" s="262"/>
      <c r="EA328" s="262"/>
      <c r="EB328" s="262"/>
    </row>
    <row r="329" spans="1:132" s="263" customFormat="1" ht="51" customHeight="1">
      <c r="A329" s="238"/>
      <c r="B329" s="238"/>
      <c r="C329" s="238"/>
      <c r="D329" s="238"/>
      <c r="E329" s="238"/>
      <c r="F329" s="238"/>
      <c r="G329" s="238"/>
      <c r="H329" s="238"/>
      <c r="I329" s="238"/>
      <c r="J329" s="238"/>
      <c r="K329" s="238"/>
      <c r="L329" s="238"/>
      <c r="M329" s="238"/>
      <c r="N329" s="238"/>
      <c r="O329" s="238"/>
      <c r="P329" s="238"/>
      <c r="Q329" s="238"/>
      <c r="R329" s="262"/>
      <c r="S329" s="262"/>
      <c r="T329" s="262"/>
      <c r="U329" s="262"/>
      <c r="V329" s="262"/>
      <c r="W329" s="262"/>
      <c r="X329" s="262"/>
      <c r="Y329" s="262"/>
      <c r="Z329" s="238"/>
      <c r="AA329" s="238"/>
      <c r="AB329" s="238"/>
      <c r="AC329" s="238"/>
      <c r="AD329" s="238"/>
      <c r="AE329" s="238"/>
      <c r="AF329" s="238"/>
      <c r="AG329" s="238"/>
      <c r="AH329" s="238"/>
      <c r="AI329" s="238"/>
      <c r="AJ329" s="238"/>
      <c r="AK329" s="238"/>
      <c r="AL329" s="238"/>
      <c r="AM329" s="238"/>
      <c r="AN329" s="238"/>
      <c r="AO329" s="238"/>
      <c r="AP329" s="238"/>
      <c r="AQ329" s="238"/>
      <c r="AR329" s="238"/>
      <c r="AS329" s="238"/>
      <c r="AT329" s="238"/>
      <c r="AU329" s="238"/>
      <c r="AV329" s="238"/>
      <c r="AW329" s="238"/>
      <c r="AX329" s="238"/>
      <c r="AY329" s="238"/>
      <c r="AZ329" s="238"/>
      <c r="BA329" s="238"/>
      <c r="BB329" s="238"/>
      <c r="BC329" s="238"/>
      <c r="BD329" s="238"/>
      <c r="BE329" s="238"/>
      <c r="BF329" s="238"/>
      <c r="BG329" s="238"/>
      <c r="BH329" s="238"/>
      <c r="BI329" s="262"/>
      <c r="BJ329" s="262"/>
      <c r="BK329" s="262"/>
      <c r="BL329" s="262"/>
      <c r="BM329" s="262"/>
      <c r="BN329" s="262"/>
      <c r="BO329" s="262"/>
      <c r="BP329" s="262"/>
      <c r="BQ329" s="262"/>
      <c r="BR329" s="262"/>
      <c r="BS329" s="262"/>
      <c r="BT329" s="262"/>
      <c r="BU329" s="262"/>
      <c r="BV329" s="262"/>
      <c r="BW329" s="262"/>
      <c r="BX329" s="262"/>
      <c r="BY329" s="262"/>
      <c r="BZ329" s="262"/>
      <c r="CA329" s="262"/>
      <c r="CB329" s="262"/>
      <c r="CC329" s="262"/>
      <c r="CD329" s="262"/>
      <c r="CE329" s="262"/>
      <c r="CF329" s="262"/>
      <c r="CG329" s="262"/>
      <c r="CH329" s="262"/>
      <c r="CI329" s="262"/>
      <c r="CJ329" s="262"/>
      <c r="CK329" s="262"/>
      <c r="CL329" s="262"/>
      <c r="CM329" s="262"/>
      <c r="CN329" s="262"/>
      <c r="CO329" s="262"/>
      <c r="CP329" s="262"/>
      <c r="CQ329" s="262"/>
      <c r="CR329" s="262"/>
      <c r="CS329" s="262"/>
      <c r="CT329" s="262"/>
      <c r="CU329" s="262"/>
      <c r="CV329" s="262"/>
      <c r="CW329" s="262"/>
      <c r="CX329" s="262"/>
      <c r="CY329" s="262"/>
      <c r="CZ329" s="262"/>
      <c r="DA329" s="262"/>
      <c r="DB329" s="262"/>
      <c r="DC329" s="262"/>
      <c r="DD329" s="262"/>
      <c r="DE329" s="262"/>
      <c r="DF329" s="262"/>
      <c r="DG329" s="262"/>
      <c r="DH329" s="262"/>
      <c r="DI329" s="262"/>
      <c r="DJ329" s="262"/>
      <c r="DK329" s="262"/>
      <c r="DL329" s="262"/>
      <c r="DM329" s="262"/>
      <c r="DN329" s="262"/>
      <c r="DO329" s="262"/>
      <c r="DP329" s="262"/>
      <c r="DQ329" s="262"/>
      <c r="DR329" s="262"/>
      <c r="DS329" s="262"/>
      <c r="DT329" s="262"/>
      <c r="DU329" s="262"/>
      <c r="DV329" s="262"/>
      <c r="DW329" s="262"/>
      <c r="DX329" s="262"/>
      <c r="DY329" s="262"/>
      <c r="DZ329" s="262"/>
      <c r="EA329" s="262"/>
      <c r="EB329" s="262"/>
    </row>
    <row r="330" spans="1:132" s="263" customFormat="1" ht="51" customHeight="1">
      <c r="A330" s="238"/>
      <c r="B330" s="238"/>
      <c r="C330" s="238"/>
      <c r="D330" s="238"/>
      <c r="E330" s="238"/>
      <c r="F330" s="238"/>
      <c r="G330" s="238"/>
      <c r="H330" s="238"/>
      <c r="I330" s="238"/>
      <c r="J330" s="238"/>
      <c r="K330" s="238"/>
      <c r="L330" s="238"/>
      <c r="M330" s="238"/>
      <c r="N330" s="238"/>
      <c r="O330" s="238"/>
      <c r="P330" s="238"/>
      <c r="Q330" s="238"/>
      <c r="R330" s="262"/>
      <c r="S330" s="262"/>
      <c r="T330" s="262"/>
      <c r="U330" s="262"/>
      <c r="V330" s="262"/>
      <c r="W330" s="262"/>
      <c r="X330" s="262"/>
      <c r="Y330" s="262"/>
      <c r="Z330" s="238"/>
      <c r="AA330" s="238"/>
      <c r="AB330" s="238"/>
      <c r="AC330" s="238"/>
      <c r="AD330" s="238"/>
      <c r="AE330" s="238"/>
      <c r="AF330" s="238"/>
      <c r="AG330" s="238"/>
      <c r="AH330" s="238"/>
      <c r="AI330" s="238"/>
      <c r="AJ330" s="238"/>
      <c r="AK330" s="238"/>
      <c r="AL330" s="238"/>
      <c r="AM330" s="238"/>
      <c r="AN330" s="238"/>
      <c r="AO330" s="238"/>
      <c r="AP330" s="238"/>
      <c r="AQ330" s="238"/>
      <c r="AR330" s="238"/>
      <c r="AS330" s="238"/>
      <c r="AT330" s="238"/>
      <c r="AU330" s="238"/>
      <c r="AV330" s="238"/>
      <c r="AW330" s="238"/>
      <c r="AX330" s="238"/>
      <c r="AY330" s="238"/>
      <c r="AZ330" s="238"/>
      <c r="BA330" s="238"/>
      <c r="BB330" s="238"/>
      <c r="BC330" s="238"/>
      <c r="BD330" s="238"/>
      <c r="BE330" s="238"/>
      <c r="BF330" s="238"/>
      <c r="BG330" s="238"/>
      <c r="BH330" s="238"/>
      <c r="BI330" s="262"/>
      <c r="BJ330" s="262"/>
      <c r="BK330" s="262"/>
      <c r="BL330" s="262"/>
      <c r="BM330" s="262"/>
      <c r="BN330" s="262"/>
      <c r="BO330" s="262"/>
      <c r="BP330" s="262"/>
      <c r="BQ330" s="262"/>
      <c r="BR330" s="262"/>
      <c r="BS330" s="262"/>
      <c r="BT330" s="262"/>
      <c r="BU330" s="262"/>
      <c r="BV330" s="262"/>
      <c r="BW330" s="262"/>
      <c r="BX330" s="262"/>
      <c r="BY330" s="262"/>
      <c r="BZ330" s="262"/>
      <c r="CA330" s="262"/>
      <c r="CB330" s="262"/>
      <c r="CC330" s="262"/>
      <c r="CD330" s="262"/>
      <c r="CE330" s="262"/>
      <c r="CF330" s="262"/>
      <c r="CG330" s="262"/>
      <c r="CH330" s="262"/>
      <c r="CI330" s="262"/>
      <c r="CJ330" s="262"/>
      <c r="CK330" s="262"/>
      <c r="CL330" s="262"/>
      <c r="CM330" s="262"/>
      <c r="CN330" s="262"/>
      <c r="CO330" s="262"/>
      <c r="CP330" s="262"/>
      <c r="CQ330" s="262"/>
      <c r="CR330" s="262"/>
      <c r="CS330" s="262"/>
      <c r="CT330" s="262"/>
      <c r="CU330" s="262"/>
      <c r="CV330" s="262"/>
      <c r="CW330" s="262"/>
      <c r="CX330" s="262"/>
      <c r="CY330" s="262"/>
      <c r="CZ330" s="262"/>
      <c r="DA330" s="262"/>
      <c r="DB330" s="262"/>
      <c r="DC330" s="262"/>
      <c r="DD330" s="262"/>
      <c r="DE330" s="262"/>
      <c r="DF330" s="262"/>
      <c r="DG330" s="262"/>
      <c r="DH330" s="262"/>
      <c r="DI330" s="262"/>
      <c r="DJ330" s="262"/>
      <c r="DK330" s="262"/>
      <c r="DL330" s="262"/>
      <c r="DM330" s="262"/>
      <c r="DN330" s="262"/>
      <c r="DO330" s="262"/>
      <c r="DP330" s="262"/>
      <c r="DQ330" s="262"/>
      <c r="DR330" s="262"/>
      <c r="DS330" s="262"/>
      <c r="DT330" s="262"/>
      <c r="DU330" s="262"/>
      <c r="DV330" s="262"/>
      <c r="DW330" s="262"/>
      <c r="DX330" s="262"/>
      <c r="DY330" s="262"/>
      <c r="DZ330" s="262"/>
      <c r="EA330" s="262"/>
      <c r="EB330" s="262"/>
    </row>
    <row r="331" spans="1:132" s="263" customFormat="1" ht="51" customHeight="1">
      <c r="A331" s="238"/>
      <c r="B331" s="238"/>
      <c r="C331" s="238"/>
      <c r="D331" s="238"/>
      <c r="E331" s="238"/>
      <c r="F331" s="238"/>
      <c r="G331" s="238"/>
      <c r="H331" s="238"/>
      <c r="I331" s="238"/>
      <c r="J331" s="238"/>
      <c r="K331" s="238"/>
      <c r="L331" s="238"/>
      <c r="M331" s="238"/>
      <c r="N331" s="238"/>
      <c r="O331" s="238"/>
      <c r="P331" s="238"/>
      <c r="Q331" s="238"/>
      <c r="R331" s="262"/>
      <c r="S331" s="262"/>
      <c r="T331" s="262"/>
      <c r="U331" s="262"/>
      <c r="V331" s="262"/>
      <c r="W331" s="262"/>
      <c r="X331" s="262"/>
      <c r="Y331" s="262"/>
      <c r="Z331" s="238"/>
      <c r="AA331" s="238"/>
      <c r="AB331" s="238"/>
      <c r="AC331" s="238"/>
      <c r="AD331" s="238"/>
      <c r="AE331" s="238"/>
      <c r="AF331" s="238"/>
      <c r="AG331" s="238"/>
      <c r="AH331" s="238"/>
      <c r="AI331" s="238"/>
      <c r="AJ331" s="238"/>
      <c r="AK331" s="238"/>
      <c r="AL331" s="238"/>
      <c r="AM331" s="238"/>
      <c r="AN331" s="238"/>
      <c r="AO331" s="238"/>
      <c r="AP331" s="238"/>
      <c r="AQ331" s="238"/>
      <c r="AR331" s="238"/>
      <c r="AS331" s="238"/>
      <c r="AT331" s="238"/>
      <c r="AU331" s="238"/>
      <c r="AV331" s="238"/>
      <c r="AW331" s="238"/>
      <c r="AX331" s="238"/>
      <c r="AY331" s="238"/>
      <c r="AZ331" s="238"/>
      <c r="BA331" s="238"/>
      <c r="BB331" s="238"/>
      <c r="BC331" s="238"/>
      <c r="BD331" s="238"/>
      <c r="BE331" s="238"/>
      <c r="BF331" s="238"/>
      <c r="BG331" s="238"/>
      <c r="BH331" s="238"/>
      <c r="BI331" s="262"/>
      <c r="BJ331" s="262"/>
      <c r="BK331" s="262"/>
      <c r="BL331" s="262"/>
      <c r="BM331" s="262"/>
      <c r="BN331" s="262"/>
      <c r="BO331" s="262"/>
      <c r="BP331" s="262"/>
      <c r="BQ331" s="262"/>
      <c r="BR331" s="262"/>
      <c r="BS331" s="262"/>
      <c r="BT331" s="262"/>
      <c r="BU331" s="262"/>
      <c r="BV331" s="262"/>
      <c r="BW331" s="262"/>
      <c r="BX331" s="262"/>
      <c r="BY331" s="262"/>
      <c r="BZ331" s="262"/>
      <c r="CA331" s="262"/>
      <c r="CB331" s="262"/>
      <c r="CC331" s="262"/>
      <c r="CD331" s="262"/>
      <c r="CE331" s="262"/>
      <c r="CF331" s="262"/>
      <c r="CG331" s="262"/>
      <c r="CH331" s="262"/>
      <c r="CI331" s="262"/>
      <c r="CJ331" s="262"/>
      <c r="CK331" s="262"/>
      <c r="CL331" s="262"/>
      <c r="CM331" s="262"/>
      <c r="CN331" s="262"/>
      <c r="CO331" s="262"/>
      <c r="CP331" s="262"/>
      <c r="CQ331" s="262"/>
      <c r="CR331" s="262"/>
      <c r="CS331" s="262"/>
      <c r="CT331" s="262"/>
      <c r="CU331" s="262"/>
      <c r="CV331" s="262"/>
      <c r="CW331" s="262"/>
      <c r="CX331" s="262"/>
      <c r="CY331" s="262"/>
      <c r="CZ331" s="262"/>
      <c r="DA331" s="262"/>
      <c r="DB331" s="262"/>
      <c r="DC331" s="262"/>
      <c r="DD331" s="262"/>
      <c r="DE331" s="262"/>
      <c r="DF331" s="262"/>
      <c r="DG331" s="262"/>
      <c r="DH331" s="262"/>
      <c r="DI331" s="262"/>
      <c r="DJ331" s="262"/>
      <c r="DK331" s="262"/>
      <c r="DL331" s="262"/>
      <c r="DM331" s="262"/>
      <c r="DN331" s="262"/>
      <c r="DO331" s="262"/>
      <c r="DP331" s="262"/>
      <c r="DQ331" s="262"/>
      <c r="DR331" s="262"/>
      <c r="DS331" s="262"/>
      <c r="DT331" s="262"/>
      <c r="DU331" s="262"/>
      <c r="DV331" s="262"/>
      <c r="DW331" s="262"/>
      <c r="DX331" s="262"/>
      <c r="DY331" s="262"/>
      <c r="DZ331" s="262"/>
      <c r="EA331" s="262"/>
      <c r="EB331" s="262"/>
    </row>
    <row r="332" spans="1:132" s="263" customFormat="1" ht="51" customHeight="1">
      <c r="A332" s="238"/>
      <c r="B332" s="238"/>
      <c r="C332" s="238"/>
      <c r="D332" s="238"/>
      <c r="E332" s="238"/>
      <c r="F332" s="238"/>
      <c r="G332" s="238"/>
      <c r="H332" s="238"/>
      <c r="I332" s="238"/>
      <c r="J332" s="238"/>
      <c r="K332" s="238"/>
      <c r="L332" s="238"/>
      <c r="M332" s="238"/>
      <c r="N332" s="238"/>
      <c r="O332" s="238"/>
      <c r="P332" s="238"/>
      <c r="Q332" s="238"/>
      <c r="R332" s="262"/>
      <c r="S332" s="262"/>
      <c r="T332" s="262"/>
      <c r="U332" s="262"/>
      <c r="V332" s="262"/>
      <c r="W332" s="262"/>
      <c r="X332" s="262"/>
      <c r="Y332" s="262"/>
      <c r="Z332" s="238"/>
      <c r="AA332" s="238"/>
      <c r="AB332" s="238"/>
      <c r="AC332" s="238"/>
      <c r="AD332" s="238"/>
      <c r="AE332" s="238"/>
      <c r="AF332" s="238"/>
      <c r="AG332" s="238"/>
      <c r="AH332" s="238"/>
      <c r="AI332" s="238"/>
      <c r="AJ332" s="238"/>
      <c r="AK332" s="238"/>
      <c r="AL332" s="238"/>
      <c r="AM332" s="238"/>
      <c r="AN332" s="238"/>
      <c r="AO332" s="238"/>
      <c r="AP332" s="238"/>
      <c r="AQ332" s="238"/>
      <c r="AR332" s="238"/>
      <c r="AS332" s="238"/>
      <c r="AT332" s="238"/>
      <c r="AU332" s="238"/>
      <c r="AV332" s="238"/>
      <c r="AW332" s="238"/>
      <c r="AX332" s="238"/>
      <c r="AY332" s="238"/>
      <c r="AZ332" s="238"/>
      <c r="BA332" s="238"/>
      <c r="BB332" s="238"/>
      <c r="BC332" s="238"/>
      <c r="BD332" s="238"/>
      <c r="BE332" s="238"/>
      <c r="BF332" s="238"/>
      <c r="BG332" s="238"/>
      <c r="BH332" s="238"/>
      <c r="BI332" s="262"/>
      <c r="BJ332" s="262"/>
      <c r="BK332" s="262"/>
      <c r="BL332" s="262"/>
      <c r="BM332" s="262"/>
      <c r="BN332" s="262"/>
      <c r="BO332" s="262"/>
      <c r="BP332" s="262"/>
      <c r="BQ332" s="262"/>
      <c r="BR332" s="262"/>
      <c r="BS332" s="262"/>
      <c r="BT332" s="262"/>
      <c r="BU332" s="262"/>
      <c r="BV332" s="262"/>
      <c r="BW332" s="262"/>
      <c r="BX332" s="262"/>
      <c r="BY332" s="262"/>
      <c r="BZ332" s="262"/>
      <c r="CA332" s="262"/>
      <c r="CB332" s="262"/>
      <c r="CC332" s="262"/>
      <c r="CD332" s="262"/>
      <c r="CE332" s="262"/>
      <c r="CF332" s="262"/>
      <c r="CG332" s="262"/>
      <c r="CH332" s="262"/>
      <c r="CI332" s="262"/>
      <c r="CJ332" s="262"/>
      <c r="CK332" s="262"/>
      <c r="CL332" s="262"/>
      <c r="CM332" s="262"/>
      <c r="CN332" s="262"/>
      <c r="CO332" s="262"/>
      <c r="CP332" s="262"/>
      <c r="CQ332" s="262"/>
      <c r="CR332" s="262"/>
      <c r="CS332" s="262"/>
      <c r="CT332" s="262"/>
      <c r="CU332" s="262"/>
      <c r="CV332" s="262"/>
      <c r="CW332" s="262"/>
      <c r="CX332" s="262"/>
      <c r="CY332" s="262"/>
      <c r="CZ332" s="262"/>
      <c r="DA332" s="262"/>
      <c r="DB332" s="262"/>
      <c r="DC332" s="262"/>
      <c r="DD332" s="262"/>
      <c r="DE332" s="262"/>
      <c r="DF332" s="262"/>
      <c r="DG332" s="262"/>
      <c r="DH332" s="262"/>
      <c r="DI332" s="262"/>
      <c r="DJ332" s="262"/>
      <c r="DK332" s="262"/>
      <c r="DL332" s="262"/>
      <c r="DM332" s="262"/>
      <c r="DN332" s="262"/>
      <c r="DO332" s="262"/>
      <c r="DP332" s="262"/>
      <c r="DQ332" s="262"/>
      <c r="DR332" s="262"/>
      <c r="DS332" s="262"/>
      <c r="DT332" s="262"/>
      <c r="DU332" s="262"/>
      <c r="DV332" s="262"/>
      <c r="DW332" s="262"/>
      <c r="DX332" s="262"/>
      <c r="DY332" s="262"/>
      <c r="DZ332" s="262"/>
      <c r="EA332" s="262"/>
      <c r="EB332" s="262"/>
    </row>
    <row r="333" spans="1:132" s="263" customFormat="1" ht="51" customHeight="1">
      <c r="A333" s="238"/>
      <c r="B333" s="238"/>
      <c r="C333" s="238"/>
      <c r="D333" s="238"/>
      <c r="E333" s="238"/>
      <c r="F333" s="238"/>
      <c r="G333" s="238"/>
      <c r="H333" s="238"/>
      <c r="I333" s="238"/>
      <c r="J333" s="238"/>
      <c r="K333" s="238"/>
      <c r="L333" s="238"/>
      <c r="M333" s="238"/>
      <c r="N333" s="238"/>
      <c r="O333" s="238"/>
      <c r="P333" s="238"/>
      <c r="Q333" s="238"/>
      <c r="R333" s="262"/>
      <c r="S333" s="262"/>
      <c r="T333" s="262"/>
      <c r="U333" s="262"/>
      <c r="V333" s="262"/>
      <c r="W333" s="262"/>
      <c r="X333" s="262"/>
      <c r="Y333" s="262"/>
      <c r="Z333" s="238"/>
      <c r="AA333" s="238"/>
      <c r="AB333" s="238"/>
      <c r="AC333" s="238"/>
      <c r="AD333" s="238"/>
      <c r="AE333" s="238"/>
      <c r="AF333" s="238"/>
      <c r="AG333" s="238"/>
      <c r="AH333" s="238"/>
      <c r="AI333" s="238"/>
      <c r="AJ333" s="238"/>
      <c r="AK333" s="238"/>
      <c r="AL333" s="238"/>
      <c r="AM333" s="238"/>
      <c r="AN333" s="238"/>
      <c r="AO333" s="238"/>
      <c r="AP333" s="238"/>
      <c r="AQ333" s="238"/>
      <c r="AR333" s="238"/>
      <c r="AS333" s="238"/>
      <c r="AT333" s="238"/>
      <c r="AU333" s="238"/>
      <c r="AV333" s="238"/>
      <c r="AW333" s="238"/>
      <c r="AX333" s="238"/>
      <c r="AY333" s="238"/>
      <c r="AZ333" s="238"/>
      <c r="BA333" s="238"/>
      <c r="BB333" s="238"/>
      <c r="BC333" s="238"/>
      <c r="BD333" s="238"/>
      <c r="BE333" s="238"/>
      <c r="BF333" s="238"/>
      <c r="BG333" s="238"/>
      <c r="BH333" s="238"/>
      <c r="BI333" s="262"/>
      <c r="BJ333" s="262"/>
      <c r="BK333" s="262"/>
      <c r="BL333" s="262"/>
      <c r="BM333" s="262"/>
      <c r="BN333" s="262"/>
      <c r="BO333" s="262"/>
      <c r="BP333" s="262"/>
      <c r="BQ333" s="262"/>
      <c r="BR333" s="262"/>
      <c r="BS333" s="262"/>
      <c r="BT333" s="262"/>
      <c r="BU333" s="262"/>
      <c r="BV333" s="262"/>
      <c r="BW333" s="262"/>
      <c r="BX333" s="262"/>
      <c r="BY333" s="262"/>
      <c r="BZ333" s="262"/>
      <c r="CA333" s="262"/>
      <c r="CB333" s="262"/>
      <c r="CC333" s="262"/>
      <c r="CD333" s="262"/>
      <c r="CE333" s="262"/>
      <c r="CF333" s="262"/>
      <c r="CG333" s="262"/>
      <c r="CH333" s="262"/>
      <c r="CI333" s="262"/>
      <c r="CJ333" s="262"/>
      <c r="CK333" s="262"/>
      <c r="CL333" s="262"/>
      <c r="CM333" s="262"/>
      <c r="CN333" s="262"/>
      <c r="CO333" s="262"/>
      <c r="CP333" s="262"/>
      <c r="CQ333" s="262"/>
      <c r="CR333" s="262"/>
      <c r="CS333" s="262"/>
      <c r="CT333" s="262"/>
      <c r="CU333" s="262"/>
      <c r="CV333" s="262"/>
      <c r="CW333" s="262"/>
      <c r="CX333" s="262"/>
      <c r="CY333" s="262"/>
      <c r="CZ333" s="262"/>
      <c r="DA333" s="262"/>
      <c r="DB333" s="262"/>
      <c r="DC333" s="262"/>
      <c r="DD333" s="262"/>
      <c r="DE333" s="262"/>
      <c r="DF333" s="262"/>
      <c r="DG333" s="262"/>
      <c r="DH333" s="262"/>
      <c r="DI333" s="262"/>
      <c r="DJ333" s="262"/>
      <c r="DK333" s="262"/>
      <c r="DL333" s="262"/>
      <c r="DM333" s="262"/>
      <c r="DN333" s="262"/>
      <c r="DO333" s="262"/>
      <c r="DP333" s="262"/>
      <c r="DQ333" s="262"/>
      <c r="DR333" s="262"/>
      <c r="DS333" s="262"/>
      <c r="DT333" s="262"/>
      <c r="DU333" s="262"/>
      <c r="DV333" s="262"/>
      <c r="DW333" s="262"/>
      <c r="DX333" s="262"/>
      <c r="DY333" s="262"/>
      <c r="DZ333" s="262"/>
      <c r="EA333" s="262"/>
      <c r="EB333" s="262"/>
    </row>
    <row r="334" spans="1:132" s="263" customFormat="1" ht="51" customHeight="1">
      <c r="A334" s="238"/>
      <c r="B334" s="238"/>
      <c r="C334" s="238"/>
      <c r="D334" s="238"/>
      <c r="E334" s="238"/>
      <c r="F334" s="238"/>
      <c r="G334" s="238"/>
      <c r="H334" s="238"/>
      <c r="I334" s="238"/>
      <c r="J334" s="238"/>
      <c r="K334" s="238"/>
      <c r="L334" s="238"/>
      <c r="M334" s="238"/>
      <c r="N334" s="238"/>
      <c r="O334" s="238"/>
      <c r="P334" s="238"/>
      <c r="Q334" s="238"/>
      <c r="R334" s="262"/>
      <c r="S334" s="262"/>
      <c r="T334" s="262"/>
      <c r="U334" s="262"/>
      <c r="V334" s="262"/>
      <c r="W334" s="262"/>
      <c r="X334" s="262"/>
      <c r="Y334" s="262"/>
      <c r="Z334" s="238"/>
      <c r="AA334" s="238"/>
      <c r="AB334" s="238"/>
      <c r="AC334" s="238"/>
      <c r="AD334" s="238"/>
      <c r="AE334" s="238"/>
      <c r="AF334" s="238"/>
      <c r="AG334" s="238"/>
      <c r="AH334" s="238"/>
      <c r="AI334" s="238"/>
      <c r="AJ334" s="238"/>
      <c r="AK334" s="238"/>
      <c r="AL334" s="238"/>
      <c r="AM334" s="238"/>
      <c r="AN334" s="238"/>
      <c r="AO334" s="238"/>
      <c r="AP334" s="238"/>
      <c r="AQ334" s="238"/>
      <c r="AR334" s="238"/>
      <c r="AS334" s="238"/>
      <c r="AT334" s="238"/>
      <c r="AU334" s="238"/>
      <c r="AV334" s="238"/>
      <c r="AW334" s="238"/>
      <c r="AX334" s="238"/>
      <c r="AY334" s="238"/>
      <c r="AZ334" s="238"/>
      <c r="BA334" s="238"/>
      <c r="BB334" s="238"/>
      <c r="BC334" s="238"/>
      <c r="BD334" s="238"/>
      <c r="BE334" s="238"/>
      <c r="BF334" s="238"/>
      <c r="BG334" s="238"/>
      <c r="BH334" s="238"/>
      <c r="BI334" s="262"/>
      <c r="BJ334" s="262"/>
      <c r="BK334" s="262"/>
      <c r="BL334" s="262"/>
      <c r="BM334" s="262"/>
      <c r="BN334" s="262"/>
      <c r="BO334" s="262"/>
      <c r="BP334" s="262"/>
      <c r="BQ334" s="262"/>
      <c r="BR334" s="262"/>
      <c r="BS334" s="262"/>
      <c r="BT334" s="262"/>
      <c r="BU334" s="262"/>
      <c r="BV334" s="262"/>
      <c r="BW334" s="262"/>
      <c r="BX334" s="262"/>
      <c r="BY334" s="262"/>
      <c r="BZ334" s="262"/>
      <c r="CA334" s="262"/>
      <c r="CB334" s="262"/>
      <c r="CC334" s="262"/>
      <c r="CD334" s="262"/>
      <c r="CE334" s="262"/>
      <c r="CF334" s="262"/>
      <c r="CG334" s="262"/>
      <c r="CH334" s="262"/>
      <c r="CI334" s="262"/>
      <c r="CJ334" s="262"/>
      <c r="CK334" s="262"/>
      <c r="CL334" s="262"/>
      <c r="CM334" s="262"/>
      <c r="CN334" s="262"/>
      <c r="CO334" s="262"/>
      <c r="CP334" s="262"/>
      <c r="CQ334" s="262"/>
      <c r="CR334" s="262"/>
      <c r="CS334" s="262"/>
      <c r="CT334" s="262"/>
      <c r="CU334" s="262"/>
      <c r="CV334" s="262"/>
      <c r="CW334" s="262"/>
      <c r="CX334" s="262"/>
      <c r="CY334" s="262"/>
      <c r="CZ334" s="262"/>
      <c r="DA334" s="262"/>
      <c r="DB334" s="262"/>
      <c r="DC334" s="262"/>
      <c r="DD334" s="262"/>
      <c r="DE334" s="262"/>
      <c r="DF334" s="262"/>
      <c r="DG334" s="262"/>
      <c r="DH334" s="262"/>
      <c r="DI334" s="262"/>
      <c r="DJ334" s="262"/>
      <c r="DK334" s="262"/>
      <c r="DL334" s="262"/>
      <c r="DM334" s="262"/>
      <c r="DN334" s="262"/>
      <c r="DO334" s="262"/>
      <c r="DP334" s="262"/>
      <c r="DQ334" s="262"/>
      <c r="DR334" s="262"/>
      <c r="DS334" s="262"/>
      <c r="DT334" s="262"/>
      <c r="DU334" s="262"/>
      <c r="DV334" s="262"/>
      <c r="DW334" s="262"/>
      <c r="DX334" s="262"/>
      <c r="DY334" s="262"/>
      <c r="DZ334" s="262"/>
      <c r="EA334" s="262"/>
      <c r="EB334" s="262"/>
    </row>
    <row r="335" spans="1:132" s="263" customFormat="1" ht="51" customHeight="1">
      <c r="A335" s="238"/>
      <c r="B335" s="238"/>
      <c r="C335" s="238"/>
      <c r="D335" s="238"/>
      <c r="E335" s="238"/>
      <c r="F335" s="238"/>
      <c r="G335" s="238"/>
      <c r="H335" s="238"/>
      <c r="I335" s="238"/>
      <c r="J335" s="238"/>
      <c r="K335" s="238"/>
      <c r="L335" s="238"/>
      <c r="M335" s="238"/>
      <c r="N335" s="238"/>
      <c r="O335" s="238"/>
      <c r="P335" s="238"/>
      <c r="Q335" s="238"/>
      <c r="R335" s="262"/>
      <c r="S335" s="262"/>
      <c r="T335" s="262"/>
      <c r="U335" s="262"/>
      <c r="V335" s="262"/>
      <c r="W335" s="262"/>
      <c r="X335" s="262"/>
      <c r="Y335" s="262"/>
      <c r="Z335" s="238"/>
      <c r="AA335" s="238"/>
      <c r="AB335" s="238"/>
      <c r="AC335" s="238"/>
      <c r="AD335" s="238"/>
      <c r="AE335" s="238"/>
      <c r="AF335" s="238"/>
      <c r="AG335" s="238"/>
      <c r="AH335" s="238"/>
      <c r="AI335" s="238"/>
      <c r="AJ335" s="238"/>
      <c r="AK335" s="238"/>
      <c r="AL335" s="238"/>
      <c r="AM335" s="238"/>
      <c r="AN335" s="238"/>
      <c r="AO335" s="238"/>
      <c r="AP335" s="238"/>
      <c r="AQ335" s="238"/>
      <c r="AR335" s="238"/>
      <c r="AS335" s="238"/>
      <c r="AT335" s="238"/>
      <c r="AU335" s="238"/>
      <c r="AV335" s="238"/>
      <c r="AW335" s="238"/>
      <c r="AX335" s="238"/>
      <c r="AY335" s="238"/>
      <c r="AZ335" s="238"/>
      <c r="BA335" s="238"/>
      <c r="BB335" s="238"/>
      <c r="BC335" s="238"/>
      <c r="BD335" s="238"/>
      <c r="BE335" s="238"/>
      <c r="BF335" s="238"/>
      <c r="BG335" s="238"/>
      <c r="BH335" s="238"/>
      <c r="BI335" s="262"/>
      <c r="BJ335" s="262"/>
      <c r="BK335" s="262"/>
      <c r="BL335" s="262"/>
      <c r="BM335" s="262"/>
      <c r="BN335" s="262"/>
      <c r="BO335" s="262"/>
      <c r="BP335" s="262"/>
      <c r="BQ335" s="262"/>
      <c r="BR335" s="262"/>
      <c r="BS335" s="262"/>
      <c r="BT335" s="262"/>
      <c r="BU335" s="262"/>
      <c r="BV335" s="262"/>
      <c r="BW335" s="262"/>
      <c r="BX335" s="262"/>
      <c r="BY335" s="262"/>
      <c r="BZ335" s="262"/>
      <c r="CA335" s="262"/>
      <c r="CB335" s="262"/>
      <c r="CC335" s="262"/>
      <c r="CD335" s="262"/>
      <c r="CE335" s="262"/>
      <c r="CF335" s="262"/>
      <c r="CG335" s="262"/>
      <c r="CH335" s="262"/>
      <c r="CI335" s="262"/>
      <c r="CJ335" s="262"/>
      <c r="CK335" s="262"/>
      <c r="CL335" s="262"/>
      <c r="CM335" s="262"/>
      <c r="CN335" s="262"/>
      <c r="CO335" s="262"/>
      <c r="CP335" s="262"/>
      <c r="CQ335" s="262"/>
      <c r="CR335" s="262"/>
      <c r="CS335" s="262"/>
      <c r="CT335" s="262"/>
      <c r="CU335" s="262"/>
      <c r="CV335" s="262"/>
      <c r="CW335" s="262"/>
      <c r="CX335" s="262"/>
      <c r="CY335" s="262"/>
      <c r="CZ335" s="262"/>
      <c r="DA335" s="262"/>
      <c r="DB335" s="262"/>
      <c r="DC335" s="262"/>
      <c r="DD335" s="262"/>
      <c r="DE335" s="262"/>
      <c r="DF335" s="262"/>
      <c r="DG335" s="262"/>
      <c r="DH335" s="262"/>
      <c r="DI335" s="262"/>
      <c r="DJ335" s="262"/>
      <c r="DK335" s="262"/>
      <c r="DL335" s="262"/>
      <c r="DM335" s="262"/>
      <c r="DN335" s="262"/>
      <c r="DO335" s="262"/>
      <c r="DP335" s="262"/>
      <c r="DQ335" s="262"/>
      <c r="DR335" s="262"/>
      <c r="DS335" s="262"/>
      <c r="DT335" s="262"/>
      <c r="DU335" s="262"/>
      <c r="DV335" s="262"/>
      <c r="DW335" s="262"/>
      <c r="DX335" s="262"/>
      <c r="DY335" s="262"/>
      <c r="DZ335" s="262"/>
      <c r="EA335" s="262"/>
      <c r="EB335" s="262"/>
    </row>
    <row r="336" spans="1:132" s="263" customFormat="1" ht="51" customHeight="1">
      <c r="A336" s="238"/>
      <c r="B336" s="238"/>
      <c r="C336" s="238"/>
      <c r="D336" s="238"/>
      <c r="E336" s="238"/>
      <c r="F336" s="238"/>
      <c r="G336" s="238"/>
      <c r="H336" s="238"/>
      <c r="I336" s="238"/>
      <c r="J336" s="238"/>
      <c r="K336" s="238"/>
      <c r="L336" s="238"/>
      <c r="M336" s="238"/>
      <c r="N336" s="238"/>
      <c r="O336" s="238"/>
      <c r="P336" s="238"/>
      <c r="Q336" s="238"/>
      <c r="R336" s="262"/>
      <c r="S336" s="262"/>
      <c r="T336" s="262"/>
      <c r="U336" s="262"/>
      <c r="V336" s="262"/>
      <c r="W336" s="262"/>
      <c r="X336" s="262"/>
      <c r="Y336" s="262"/>
      <c r="Z336" s="238"/>
      <c r="AA336" s="238"/>
      <c r="AB336" s="238"/>
      <c r="AC336" s="238"/>
      <c r="AD336" s="238"/>
      <c r="AE336" s="238"/>
      <c r="AF336" s="238"/>
      <c r="AG336" s="238"/>
      <c r="AH336" s="238"/>
      <c r="AI336" s="238"/>
      <c r="AJ336" s="238"/>
      <c r="AK336" s="238"/>
      <c r="AL336" s="238"/>
      <c r="AM336" s="238"/>
      <c r="AN336" s="238"/>
      <c r="AO336" s="238"/>
      <c r="AP336" s="238"/>
      <c r="AQ336" s="238"/>
      <c r="AR336" s="238"/>
      <c r="AS336" s="238"/>
      <c r="AT336" s="238"/>
      <c r="AU336" s="238"/>
      <c r="AV336" s="238"/>
      <c r="AW336" s="238"/>
      <c r="AX336" s="238"/>
      <c r="AY336" s="238"/>
      <c r="AZ336" s="238"/>
      <c r="BA336" s="238"/>
      <c r="BB336" s="238"/>
      <c r="BC336" s="238"/>
      <c r="BD336" s="238"/>
      <c r="BE336" s="238"/>
      <c r="BF336" s="238"/>
      <c r="BG336" s="238"/>
      <c r="BH336" s="238"/>
      <c r="BI336" s="262"/>
      <c r="BJ336" s="262"/>
      <c r="BK336" s="262"/>
      <c r="BL336" s="262"/>
      <c r="BM336" s="262"/>
      <c r="BN336" s="262"/>
      <c r="BO336" s="262"/>
      <c r="BP336" s="262"/>
      <c r="BQ336" s="262"/>
      <c r="BR336" s="262"/>
      <c r="BS336" s="262"/>
      <c r="BT336" s="262"/>
      <c r="BU336" s="262"/>
      <c r="BV336" s="262"/>
      <c r="BW336" s="262"/>
      <c r="BX336" s="262"/>
      <c r="BY336" s="262"/>
      <c r="BZ336" s="262"/>
      <c r="CA336" s="262"/>
      <c r="CB336" s="262"/>
      <c r="CC336" s="262"/>
      <c r="CD336" s="262"/>
      <c r="CE336" s="262"/>
      <c r="CF336" s="262"/>
      <c r="CG336" s="262"/>
      <c r="CH336" s="262"/>
      <c r="CI336" s="262"/>
      <c r="CJ336" s="262"/>
      <c r="CK336" s="262"/>
      <c r="CL336" s="262"/>
      <c r="CM336" s="262"/>
      <c r="CN336" s="262"/>
      <c r="CO336" s="262"/>
      <c r="CP336" s="262"/>
      <c r="CQ336" s="262"/>
      <c r="CR336" s="262"/>
      <c r="CS336" s="262"/>
      <c r="CT336" s="262"/>
      <c r="CU336" s="262"/>
      <c r="CV336" s="262"/>
      <c r="CW336" s="262"/>
      <c r="CX336" s="262"/>
      <c r="CY336" s="262"/>
      <c r="CZ336" s="262"/>
      <c r="DA336" s="262"/>
      <c r="DB336" s="262"/>
      <c r="DC336" s="262"/>
      <c r="DD336" s="262"/>
      <c r="DE336" s="262"/>
      <c r="DF336" s="262"/>
      <c r="DG336" s="262"/>
      <c r="DH336" s="262"/>
      <c r="DI336" s="262"/>
      <c r="DJ336" s="262"/>
      <c r="DK336" s="262"/>
      <c r="DL336" s="262"/>
      <c r="DM336" s="262"/>
      <c r="DN336" s="262"/>
      <c r="DO336" s="262"/>
      <c r="DP336" s="262"/>
      <c r="DQ336" s="262"/>
      <c r="DR336" s="262"/>
      <c r="DS336" s="262"/>
      <c r="DT336" s="262"/>
      <c r="DU336" s="262"/>
      <c r="DV336" s="262"/>
      <c r="DW336" s="262"/>
      <c r="DX336" s="262"/>
      <c r="DY336" s="262"/>
      <c r="DZ336" s="262"/>
      <c r="EA336" s="262"/>
      <c r="EB336" s="262"/>
    </row>
    <row r="337" spans="1:132" s="263" customFormat="1" ht="51" customHeight="1">
      <c r="A337" s="238"/>
      <c r="B337" s="238"/>
      <c r="C337" s="238"/>
      <c r="D337" s="238"/>
      <c r="E337" s="238"/>
      <c r="F337" s="238"/>
      <c r="G337" s="238"/>
      <c r="H337" s="238"/>
      <c r="I337" s="238"/>
      <c r="J337" s="238"/>
      <c r="K337" s="238"/>
      <c r="L337" s="238"/>
      <c r="M337" s="238"/>
      <c r="N337" s="238"/>
      <c r="O337" s="238"/>
      <c r="P337" s="238"/>
      <c r="Q337" s="238"/>
      <c r="R337" s="262"/>
      <c r="S337" s="262"/>
      <c r="T337" s="262"/>
      <c r="U337" s="262"/>
      <c r="V337" s="262"/>
      <c r="W337" s="262"/>
      <c r="X337" s="262"/>
      <c r="Y337" s="262"/>
      <c r="Z337" s="238"/>
      <c r="AA337" s="238"/>
      <c r="AB337" s="238"/>
      <c r="AC337" s="238"/>
      <c r="AD337" s="238"/>
      <c r="AE337" s="238"/>
      <c r="AF337" s="238"/>
      <c r="AG337" s="238"/>
      <c r="AH337" s="238"/>
      <c r="AI337" s="238"/>
      <c r="AJ337" s="238"/>
      <c r="AK337" s="238"/>
      <c r="AL337" s="238"/>
      <c r="AM337" s="238"/>
      <c r="AN337" s="238"/>
      <c r="AO337" s="238"/>
      <c r="AP337" s="238"/>
      <c r="AQ337" s="238"/>
      <c r="AR337" s="238"/>
      <c r="AS337" s="238"/>
      <c r="AT337" s="238"/>
      <c r="AU337" s="238"/>
      <c r="AV337" s="238"/>
      <c r="AW337" s="238"/>
      <c r="AX337" s="238"/>
      <c r="AY337" s="238"/>
      <c r="AZ337" s="238"/>
      <c r="BA337" s="238"/>
      <c r="BB337" s="238"/>
      <c r="BC337" s="238"/>
      <c r="BD337" s="238"/>
      <c r="BE337" s="238"/>
      <c r="BF337" s="238"/>
      <c r="BG337" s="238"/>
      <c r="BH337" s="238"/>
      <c r="BI337" s="262"/>
      <c r="BJ337" s="262"/>
      <c r="BK337" s="262"/>
      <c r="BL337" s="262"/>
      <c r="BM337" s="262"/>
      <c r="BN337" s="262"/>
      <c r="BO337" s="262"/>
      <c r="BP337" s="262"/>
      <c r="BQ337" s="262"/>
      <c r="BR337" s="262"/>
      <c r="BS337" s="262"/>
      <c r="BT337" s="262"/>
      <c r="BU337" s="262"/>
      <c r="BV337" s="262"/>
      <c r="BW337" s="262"/>
      <c r="BX337" s="262"/>
      <c r="BY337" s="262"/>
      <c r="BZ337" s="262"/>
      <c r="CA337" s="262"/>
      <c r="CB337" s="262"/>
      <c r="CC337" s="262"/>
      <c r="CD337" s="262"/>
      <c r="CE337" s="262"/>
      <c r="CF337" s="262"/>
      <c r="CG337" s="262"/>
      <c r="CH337" s="262"/>
      <c r="CI337" s="262"/>
      <c r="CJ337" s="262"/>
      <c r="CK337" s="262"/>
      <c r="CL337" s="262"/>
      <c r="CM337" s="262"/>
      <c r="CN337" s="262"/>
      <c r="CO337" s="262"/>
      <c r="CP337" s="262"/>
      <c r="CQ337" s="262"/>
      <c r="CR337" s="262"/>
      <c r="CS337" s="262"/>
      <c r="CT337" s="262"/>
      <c r="CU337" s="262"/>
      <c r="CV337" s="262"/>
      <c r="CW337" s="262"/>
      <c r="CX337" s="262"/>
      <c r="CY337" s="262"/>
      <c r="CZ337" s="262"/>
      <c r="DA337" s="262"/>
      <c r="DB337" s="262"/>
      <c r="DC337" s="262"/>
      <c r="DD337" s="262"/>
      <c r="DE337" s="262"/>
      <c r="DF337" s="262"/>
      <c r="DG337" s="262"/>
      <c r="DH337" s="262"/>
      <c r="DI337" s="262"/>
      <c r="DJ337" s="262"/>
      <c r="DK337" s="262"/>
      <c r="DL337" s="262"/>
      <c r="DM337" s="262"/>
      <c r="DN337" s="262"/>
      <c r="DO337" s="262"/>
      <c r="DP337" s="262"/>
      <c r="DQ337" s="262"/>
      <c r="DR337" s="262"/>
      <c r="DS337" s="262"/>
      <c r="DT337" s="262"/>
      <c r="DU337" s="262"/>
      <c r="DV337" s="262"/>
      <c r="DW337" s="262"/>
      <c r="DX337" s="262"/>
      <c r="DY337" s="262"/>
      <c r="DZ337" s="262"/>
      <c r="EA337" s="262"/>
      <c r="EB337" s="262"/>
    </row>
    <row r="338" spans="1:132" s="263" customFormat="1" ht="51" customHeight="1">
      <c r="A338" s="238"/>
      <c r="B338" s="238"/>
      <c r="C338" s="238"/>
      <c r="D338" s="238"/>
      <c r="E338" s="238"/>
      <c r="F338" s="238"/>
      <c r="G338" s="238"/>
      <c r="H338" s="238"/>
      <c r="I338" s="238"/>
      <c r="J338" s="238"/>
      <c r="K338" s="238"/>
      <c r="L338" s="238"/>
      <c r="M338" s="238"/>
      <c r="N338" s="238"/>
      <c r="O338" s="238"/>
      <c r="P338" s="238"/>
      <c r="Q338" s="238"/>
      <c r="R338" s="262"/>
      <c r="S338" s="262"/>
      <c r="T338" s="262"/>
      <c r="U338" s="262"/>
      <c r="V338" s="262"/>
      <c r="W338" s="262"/>
      <c r="X338" s="262"/>
      <c r="Y338" s="262"/>
      <c r="Z338" s="238"/>
      <c r="AA338" s="238"/>
      <c r="AB338" s="238"/>
      <c r="AC338" s="238"/>
      <c r="AD338" s="238"/>
      <c r="AE338" s="238"/>
      <c r="AF338" s="238"/>
      <c r="AG338" s="238"/>
      <c r="AH338" s="238"/>
      <c r="AI338" s="238"/>
      <c r="AJ338" s="238"/>
      <c r="AK338" s="238"/>
      <c r="AL338" s="238"/>
      <c r="AM338" s="238"/>
      <c r="AN338" s="238"/>
      <c r="AO338" s="238"/>
      <c r="AP338" s="238"/>
      <c r="AQ338" s="238"/>
      <c r="AR338" s="238"/>
      <c r="AS338" s="238"/>
      <c r="AT338" s="238"/>
      <c r="AU338" s="238"/>
      <c r="AV338" s="238"/>
      <c r="AW338" s="238"/>
      <c r="AX338" s="238"/>
      <c r="AY338" s="238"/>
      <c r="AZ338" s="238"/>
      <c r="BA338" s="238"/>
      <c r="BB338" s="238"/>
      <c r="BC338" s="238"/>
      <c r="BD338" s="238"/>
      <c r="BE338" s="238"/>
      <c r="BF338" s="238"/>
      <c r="BG338" s="238"/>
      <c r="BH338" s="238"/>
      <c r="BI338" s="262"/>
      <c r="BJ338" s="262"/>
      <c r="BK338" s="262"/>
      <c r="BL338" s="262"/>
      <c r="BM338" s="262"/>
      <c r="BN338" s="262"/>
      <c r="BO338" s="262"/>
      <c r="BP338" s="262"/>
      <c r="BQ338" s="262"/>
      <c r="BR338" s="262"/>
      <c r="BS338" s="262"/>
      <c r="BT338" s="262"/>
      <c r="BU338" s="262"/>
      <c r="BV338" s="262"/>
      <c r="BW338" s="262"/>
      <c r="BX338" s="262"/>
      <c r="BY338" s="262"/>
      <c r="BZ338" s="262"/>
      <c r="CA338" s="262"/>
      <c r="CB338" s="262"/>
      <c r="CC338" s="262"/>
      <c r="CD338" s="262"/>
      <c r="CE338" s="262"/>
      <c r="CF338" s="262"/>
      <c r="CG338" s="262"/>
      <c r="CH338" s="262"/>
      <c r="CI338" s="262"/>
      <c r="CJ338" s="262"/>
      <c r="CK338" s="262"/>
      <c r="CL338" s="262"/>
      <c r="CM338" s="262"/>
      <c r="CN338" s="262"/>
      <c r="CO338" s="262"/>
      <c r="CP338" s="262"/>
      <c r="CQ338" s="262"/>
      <c r="CR338" s="262"/>
      <c r="CS338" s="262"/>
      <c r="CT338" s="262"/>
      <c r="CU338" s="262"/>
      <c r="CV338" s="262"/>
      <c r="CW338" s="262"/>
      <c r="CX338" s="262"/>
      <c r="CY338" s="262"/>
      <c r="CZ338" s="262"/>
      <c r="DA338" s="262"/>
      <c r="DB338" s="262"/>
      <c r="DC338" s="262"/>
      <c r="DD338" s="262"/>
      <c r="DE338" s="262"/>
      <c r="DF338" s="262"/>
      <c r="DG338" s="262"/>
      <c r="DH338" s="262"/>
      <c r="DI338" s="262"/>
      <c r="DJ338" s="262"/>
      <c r="DK338" s="262"/>
      <c r="DL338" s="262"/>
      <c r="DM338" s="262"/>
      <c r="DN338" s="262"/>
      <c r="DO338" s="262"/>
      <c r="DP338" s="262"/>
      <c r="DQ338" s="262"/>
      <c r="DR338" s="262"/>
      <c r="DS338" s="262"/>
      <c r="DT338" s="262"/>
      <c r="DU338" s="262"/>
      <c r="DV338" s="262"/>
      <c r="DW338" s="262"/>
      <c r="DX338" s="262"/>
      <c r="DY338" s="262"/>
      <c r="DZ338" s="262"/>
      <c r="EA338" s="262"/>
      <c r="EB338" s="262"/>
    </row>
    <row r="339" spans="1:132" s="263" customFormat="1" ht="51" customHeight="1">
      <c r="A339" s="238"/>
      <c r="B339" s="238"/>
      <c r="C339" s="238"/>
      <c r="D339" s="238"/>
      <c r="E339" s="238"/>
      <c r="F339" s="238"/>
      <c r="G339" s="238"/>
      <c r="H339" s="238"/>
      <c r="I339" s="238"/>
      <c r="J339" s="238"/>
      <c r="K339" s="238"/>
      <c r="L339" s="238"/>
      <c r="M339" s="238"/>
      <c r="N339" s="238"/>
      <c r="O339" s="238"/>
      <c r="P339" s="238"/>
      <c r="Q339" s="238"/>
      <c r="R339" s="262"/>
      <c r="S339" s="262"/>
      <c r="T339" s="262"/>
      <c r="U339" s="262"/>
      <c r="V339" s="262"/>
      <c r="W339" s="262"/>
      <c r="X339" s="262"/>
      <c r="Y339" s="262"/>
      <c r="Z339" s="238"/>
      <c r="AA339" s="238"/>
      <c r="AB339" s="238"/>
      <c r="AC339" s="238"/>
      <c r="AD339" s="238"/>
      <c r="AE339" s="238"/>
      <c r="AF339" s="238"/>
      <c r="AG339" s="238"/>
      <c r="AH339" s="238"/>
      <c r="AI339" s="238"/>
      <c r="AJ339" s="238"/>
      <c r="AK339" s="238"/>
      <c r="AL339" s="238"/>
      <c r="AM339" s="238"/>
      <c r="AN339" s="238"/>
      <c r="AO339" s="238"/>
      <c r="AP339" s="238"/>
      <c r="AQ339" s="238"/>
      <c r="AR339" s="238"/>
      <c r="AS339" s="238"/>
      <c r="AT339" s="238"/>
      <c r="AU339" s="238"/>
      <c r="AV339" s="238"/>
      <c r="AW339" s="238"/>
      <c r="AX339" s="238"/>
      <c r="AY339" s="238"/>
      <c r="AZ339" s="238"/>
      <c r="BA339" s="238"/>
      <c r="BB339" s="238"/>
      <c r="BC339" s="238"/>
      <c r="BD339" s="238"/>
      <c r="BE339" s="238"/>
      <c r="BF339" s="238"/>
      <c r="BG339" s="238"/>
      <c r="BH339" s="238"/>
      <c r="BI339" s="262"/>
      <c r="BJ339" s="262"/>
      <c r="BK339" s="262"/>
      <c r="BL339" s="262"/>
      <c r="BM339" s="262"/>
      <c r="BN339" s="262"/>
      <c r="BO339" s="262"/>
      <c r="BP339" s="262"/>
      <c r="BQ339" s="262"/>
      <c r="BR339" s="262"/>
      <c r="BS339" s="262"/>
      <c r="BT339" s="262"/>
      <c r="BU339" s="262"/>
      <c r="BV339" s="262"/>
      <c r="BW339" s="262"/>
      <c r="BX339" s="262"/>
      <c r="BY339" s="262"/>
      <c r="BZ339" s="262"/>
      <c r="CA339" s="262"/>
      <c r="CB339" s="262"/>
      <c r="CC339" s="262"/>
      <c r="CD339" s="262"/>
      <c r="CE339" s="262"/>
      <c r="CF339" s="262"/>
      <c r="CG339" s="262"/>
      <c r="CH339" s="262"/>
      <c r="CI339" s="262"/>
      <c r="CJ339" s="262"/>
      <c r="CK339" s="262"/>
      <c r="CL339" s="262"/>
      <c r="CM339" s="262"/>
      <c r="CN339" s="262"/>
      <c r="CO339" s="262"/>
      <c r="CP339" s="262"/>
      <c r="CQ339" s="262"/>
      <c r="CR339" s="262"/>
      <c r="CS339" s="262"/>
      <c r="CT339" s="262"/>
      <c r="CU339" s="262"/>
      <c r="CV339" s="262"/>
      <c r="CW339" s="262"/>
      <c r="CX339" s="262"/>
      <c r="CY339" s="262"/>
      <c r="CZ339" s="262"/>
      <c r="DA339" s="262"/>
      <c r="DB339" s="262"/>
      <c r="DC339" s="262"/>
      <c r="DD339" s="262"/>
      <c r="DE339" s="262"/>
      <c r="DF339" s="262"/>
      <c r="DG339" s="262"/>
      <c r="DH339" s="262"/>
      <c r="DI339" s="262"/>
      <c r="DJ339" s="262"/>
      <c r="DK339" s="262"/>
      <c r="DL339" s="262"/>
      <c r="DM339" s="262"/>
      <c r="DN339" s="262"/>
      <c r="DO339" s="262"/>
      <c r="DP339" s="262"/>
      <c r="DQ339" s="262"/>
      <c r="DR339" s="262"/>
      <c r="DS339" s="262"/>
      <c r="DT339" s="262"/>
      <c r="DU339" s="262"/>
      <c r="DV339" s="262"/>
      <c r="DW339" s="262"/>
      <c r="DX339" s="262"/>
      <c r="DY339" s="262"/>
      <c r="DZ339" s="262"/>
      <c r="EA339" s="262"/>
      <c r="EB339" s="262"/>
    </row>
    <row r="340" spans="1:132" s="263" customFormat="1" ht="51" customHeight="1">
      <c r="A340" s="238"/>
      <c r="B340" s="238"/>
      <c r="C340" s="238"/>
      <c r="D340" s="238"/>
      <c r="E340" s="238"/>
      <c r="F340" s="238"/>
      <c r="G340" s="238"/>
      <c r="H340" s="238"/>
      <c r="I340" s="238"/>
      <c r="J340" s="238"/>
      <c r="K340" s="238"/>
      <c r="L340" s="238"/>
      <c r="M340" s="238"/>
      <c r="N340" s="238"/>
      <c r="O340" s="238"/>
      <c r="P340" s="238"/>
      <c r="Q340" s="238"/>
      <c r="R340" s="262"/>
      <c r="S340" s="262"/>
      <c r="T340" s="262"/>
      <c r="U340" s="262"/>
      <c r="V340" s="262"/>
      <c r="W340" s="262"/>
      <c r="X340" s="262"/>
      <c r="Y340" s="262"/>
      <c r="Z340" s="238"/>
      <c r="AA340" s="238"/>
      <c r="AB340" s="238"/>
      <c r="AC340" s="238"/>
      <c r="AD340" s="238"/>
      <c r="AE340" s="238"/>
      <c r="AF340" s="238"/>
      <c r="AG340" s="238"/>
      <c r="AH340" s="238"/>
      <c r="AI340" s="238"/>
      <c r="AJ340" s="238"/>
      <c r="AK340" s="238"/>
      <c r="AL340" s="238"/>
      <c r="AM340" s="238"/>
      <c r="AN340" s="238"/>
      <c r="AO340" s="238"/>
      <c r="AP340" s="238"/>
      <c r="AQ340" s="238"/>
      <c r="AR340" s="238"/>
      <c r="AS340" s="238"/>
      <c r="AT340" s="238"/>
      <c r="AU340" s="238"/>
      <c r="AV340" s="238"/>
      <c r="AW340" s="238"/>
      <c r="AX340" s="238"/>
      <c r="AY340" s="238"/>
      <c r="AZ340" s="238"/>
      <c r="BA340" s="238"/>
      <c r="BB340" s="238"/>
      <c r="BC340" s="238"/>
      <c r="BD340" s="238"/>
      <c r="BE340" s="238"/>
      <c r="BF340" s="238"/>
      <c r="BG340" s="238"/>
      <c r="BH340" s="238"/>
      <c r="BI340" s="262"/>
      <c r="BJ340" s="262"/>
      <c r="BK340" s="262"/>
      <c r="BL340" s="262"/>
      <c r="BM340" s="262"/>
      <c r="BN340" s="262"/>
      <c r="BO340" s="262"/>
      <c r="BP340" s="262"/>
      <c r="BQ340" s="262"/>
      <c r="BR340" s="262"/>
      <c r="BS340" s="262"/>
      <c r="BT340" s="262"/>
      <c r="BU340" s="262"/>
      <c r="BV340" s="262"/>
      <c r="BW340" s="262"/>
      <c r="BX340" s="262"/>
      <c r="BY340" s="262"/>
      <c r="BZ340" s="262"/>
      <c r="CA340" s="262"/>
      <c r="CB340" s="262"/>
      <c r="CC340" s="262"/>
      <c r="CD340" s="262"/>
      <c r="CE340" s="262"/>
      <c r="CF340" s="262"/>
      <c r="CG340" s="262"/>
      <c r="CH340" s="262"/>
      <c r="CI340" s="262"/>
      <c r="CJ340" s="262"/>
      <c r="CK340" s="262"/>
      <c r="CL340" s="262"/>
      <c r="CM340" s="262"/>
      <c r="CN340" s="262"/>
      <c r="CO340" s="262"/>
      <c r="CP340" s="262"/>
      <c r="CQ340" s="262"/>
      <c r="CR340" s="262"/>
      <c r="CS340" s="262"/>
      <c r="CT340" s="262"/>
      <c r="CU340" s="262"/>
      <c r="CV340" s="262"/>
      <c r="CW340" s="262"/>
      <c r="CX340" s="262"/>
      <c r="CY340" s="262"/>
      <c r="CZ340" s="262"/>
      <c r="DA340" s="262"/>
      <c r="DB340" s="262"/>
      <c r="DC340" s="262"/>
      <c r="DD340" s="262"/>
      <c r="DE340" s="262"/>
      <c r="DF340" s="262"/>
      <c r="DG340" s="262"/>
      <c r="DH340" s="262"/>
      <c r="DI340" s="262"/>
      <c r="DJ340" s="262"/>
      <c r="DK340" s="262"/>
      <c r="DL340" s="262"/>
      <c r="DM340" s="262"/>
      <c r="DN340" s="262"/>
      <c r="DO340" s="262"/>
      <c r="DP340" s="262"/>
      <c r="DQ340" s="262"/>
      <c r="DR340" s="262"/>
      <c r="DS340" s="262"/>
      <c r="DT340" s="262"/>
      <c r="DU340" s="262"/>
      <c r="DV340" s="262"/>
      <c r="DW340" s="262"/>
      <c r="DX340" s="262"/>
      <c r="DY340" s="262"/>
      <c r="DZ340" s="262"/>
      <c r="EA340" s="262"/>
      <c r="EB340" s="262"/>
    </row>
    <row r="341" spans="1:132" s="263" customFormat="1" ht="51" customHeight="1">
      <c r="A341" s="238"/>
      <c r="B341" s="238"/>
      <c r="C341" s="238"/>
      <c r="D341" s="238"/>
      <c r="E341" s="238"/>
      <c r="F341" s="238"/>
      <c r="G341" s="238"/>
      <c r="H341" s="238"/>
      <c r="I341" s="238"/>
      <c r="J341" s="238"/>
      <c r="K341" s="238"/>
      <c r="L341" s="238"/>
      <c r="M341" s="238"/>
      <c r="N341" s="238"/>
      <c r="O341" s="238"/>
      <c r="P341" s="238"/>
      <c r="Q341" s="238"/>
      <c r="R341" s="262"/>
      <c r="S341" s="262"/>
      <c r="T341" s="262"/>
      <c r="U341" s="262"/>
      <c r="V341" s="262"/>
      <c r="W341" s="262"/>
      <c r="X341" s="262"/>
      <c r="Y341" s="262"/>
      <c r="Z341" s="238"/>
      <c r="AA341" s="238"/>
      <c r="AB341" s="238"/>
      <c r="AC341" s="238"/>
      <c r="AD341" s="238"/>
      <c r="AE341" s="238"/>
      <c r="AF341" s="238"/>
      <c r="AG341" s="238"/>
      <c r="AH341" s="238"/>
      <c r="AI341" s="238"/>
      <c r="AJ341" s="238"/>
      <c r="AK341" s="238"/>
      <c r="AL341" s="238"/>
      <c r="AM341" s="238"/>
      <c r="AN341" s="238"/>
      <c r="AO341" s="238"/>
      <c r="AP341" s="238"/>
      <c r="AQ341" s="238"/>
      <c r="AR341" s="238"/>
      <c r="AS341" s="238"/>
      <c r="AT341" s="238"/>
      <c r="AU341" s="238"/>
      <c r="AV341" s="238"/>
      <c r="AW341" s="238"/>
      <c r="AX341" s="238"/>
      <c r="AY341" s="238"/>
      <c r="AZ341" s="238"/>
      <c r="BA341" s="238"/>
      <c r="BB341" s="238"/>
      <c r="BC341" s="238"/>
      <c r="BD341" s="238"/>
      <c r="BE341" s="238"/>
      <c r="BF341" s="238"/>
      <c r="BG341" s="238"/>
      <c r="BH341" s="238"/>
      <c r="BI341" s="262"/>
      <c r="BJ341" s="262"/>
      <c r="BK341" s="262"/>
      <c r="BL341" s="262"/>
      <c r="BM341" s="262"/>
      <c r="BN341" s="262"/>
      <c r="BO341" s="262"/>
      <c r="BP341" s="262"/>
      <c r="BQ341" s="262"/>
      <c r="BR341" s="262"/>
      <c r="BS341" s="262"/>
      <c r="BT341" s="262"/>
      <c r="BU341" s="262"/>
      <c r="BV341" s="262"/>
      <c r="BW341" s="262"/>
      <c r="BX341" s="262"/>
      <c r="BY341" s="262"/>
      <c r="BZ341" s="262"/>
      <c r="CA341" s="262"/>
      <c r="CB341" s="262"/>
      <c r="CC341" s="262"/>
      <c r="CD341" s="262"/>
      <c r="CE341" s="262"/>
      <c r="CF341" s="262"/>
      <c r="CG341" s="262"/>
      <c r="CH341" s="262"/>
      <c r="CI341" s="262"/>
      <c r="CJ341" s="262"/>
      <c r="CK341" s="262"/>
      <c r="CL341" s="262"/>
      <c r="CM341" s="262"/>
      <c r="CN341" s="262"/>
      <c r="CO341" s="262"/>
      <c r="CP341" s="262"/>
      <c r="CQ341" s="262"/>
      <c r="CR341" s="262"/>
      <c r="CS341" s="262"/>
      <c r="CT341" s="262"/>
      <c r="CU341" s="262"/>
      <c r="CV341" s="262"/>
      <c r="CW341" s="262"/>
      <c r="CX341" s="262"/>
      <c r="CY341" s="262"/>
      <c r="CZ341" s="262"/>
      <c r="DA341" s="262"/>
      <c r="DB341" s="262"/>
      <c r="DC341" s="262"/>
      <c r="DD341" s="262"/>
      <c r="DE341" s="262"/>
      <c r="DF341" s="262"/>
      <c r="DG341" s="262"/>
      <c r="DH341" s="262"/>
      <c r="DI341" s="262"/>
      <c r="DJ341" s="262"/>
      <c r="DK341" s="262"/>
      <c r="DL341" s="262"/>
      <c r="DM341" s="262"/>
      <c r="DN341" s="262"/>
      <c r="DO341" s="262"/>
      <c r="DP341" s="262"/>
      <c r="DQ341" s="262"/>
      <c r="DR341" s="262"/>
      <c r="DS341" s="262"/>
      <c r="DT341" s="262"/>
      <c r="DU341" s="262"/>
      <c r="DV341" s="262"/>
      <c r="DW341" s="262"/>
      <c r="DX341" s="262"/>
      <c r="DY341" s="262"/>
      <c r="DZ341" s="262"/>
      <c r="EA341" s="262"/>
      <c r="EB341" s="262"/>
    </row>
    <row r="342" spans="1:132" s="263" customFormat="1" ht="51" customHeight="1">
      <c r="A342" s="238"/>
      <c r="B342" s="238"/>
      <c r="C342" s="238"/>
      <c r="D342" s="238"/>
      <c r="E342" s="238"/>
      <c r="F342" s="238"/>
      <c r="G342" s="238"/>
      <c r="H342" s="238"/>
      <c r="I342" s="238"/>
      <c r="J342" s="238"/>
      <c r="K342" s="238"/>
      <c r="L342" s="238"/>
      <c r="M342" s="238"/>
      <c r="N342" s="238"/>
      <c r="O342" s="238"/>
      <c r="P342" s="238"/>
      <c r="Q342" s="238"/>
      <c r="R342" s="262"/>
      <c r="S342" s="262"/>
      <c r="T342" s="262"/>
      <c r="U342" s="262"/>
      <c r="V342" s="262"/>
      <c r="W342" s="262"/>
      <c r="X342" s="262"/>
      <c r="Y342" s="262"/>
      <c r="Z342" s="238"/>
      <c r="AA342" s="238"/>
      <c r="AB342" s="238"/>
      <c r="AC342" s="238"/>
      <c r="AD342" s="238"/>
      <c r="AE342" s="238"/>
      <c r="AF342" s="238"/>
      <c r="AG342" s="238"/>
      <c r="AH342" s="238"/>
      <c r="AI342" s="238"/>
      <c r="AJ342" s="238"/>
      <c r="AK342" s="238"/>
      <c r="AL342" s="238"/>
      <c r="AM342" s="238"/>
      <c r="AN342" s="238"/>
      <c r="AO342" s="238"/>
      <c r="AP342" s="238"/>
      <c r="AQ342" s="238"/>
      <c r="AR342" s="238"/>
      <c r="AS342" s="238"/>
      <c r="AT342" s="238"/>
      <c r="AU342" s="238"/>
      <c r="AV342" s="238"/>
      <c r="AW342" s="238"/>
      <c r="AX342" s="238"/>
      <c r="AY342" s="238"/>
      <c r="AZ342" s="238"/>
      <c r="BA342" s="238"/>
      <c r="BB342" s="238"/>
      <c r="BC342" s="238"/>
      <c r="BD342" s="238"/>
      <c r="BE342" s="238"/>
      <c r="BF342" s="238"/>
      <c r="BG342" s="238"/>
      <c r="BH342" s="238"/>
      <c r="BI342" s="262"/>
      <c r="BJ342" s="262"/>
      <c r="BK342" s="262"/>
      <c r="BL342" s="262"/>
      <c r="BM342" s="262"/>
      <c r="BN342" s="262"/>
      <c r="BO342" s="262"/>
      <c r="BP342" s="262"/>
      <c r="BQ342" s="262"/>
      <c r="BR342" s="262"/>
      <c r="BS342" s="262"/>
      <c r="BT342" s="262"/>
      <c r="BU342" s="262"/>
      <c r="BV342" s="262"/>
      <c r="BW342" s="262"/>
      <c r="BX342" s="262"/>
      <c r="BY342" s="262"/>
      <c r="BZ342" s="262"/>
      <c r="CA342" s="262"/>
      <c r="CB342" s="262"/>
      <c r="CC342" s="262"/>
      <c r="CD342" s="262"/>
      <c r="CE342" s="262"/>
      <c r="CF342" s="262"/>
      <c r="CG342" s="262"/>
      <c r="CH342" s="262"/>
      <c r="CI342" s="262"/>
      <c r="CJ342" s="262"/>
      <c r="CK342" s="262"/>
      <c r="CL342" s="262"/>
      <c r="CM342" s="262"/>
      <c r="CN342" s="262"/>
      <c r="CO342" s="262"/>
      <c r="CP342" s="262"/>
      <c r="CQ342" s="262"/>
      <c r="CR342" s="262"/>
      <c r="CS342" s="262"/>
      <c r="CT342" s="262"/>
      <c r="CU342" s="262"/>
      <c r="CV342" s="262"/>
      <c r="CW342" s="262"/>
      <c r="CX342" s="262"/>
      <c r="CY342" s="262"/>
      <c r="CZ342" s="262"/>
      <c r="DA342" s="262"/>
      <c r="DB342" s="262"/>
      <c r="DC342" s="262"/>
      <c r="DD342" s="262"/>
      <c r="DE342" s="262"/>
      <c r="DF342" s="262"/>
      <c r="DG342" s="262"/>
      <c r="DH342" s="262"/>
      <c r="DI342" s="262"/>
      <c r="DJ342" s="262"/>
      <c r="DK342" s="262"/>
      <c r="DL342" s="262"/>
      <c r="DM342" s="262"/>
      <c r="DN342" s="262"/>
      <c r="DO342" s="262"/>
      <c r="DP342" s="262"/>
      <c r="DQ342" s="262"/>
      <c r="DR342" s="262"/>
      <c r="DS342" s="262"/>
      <c r="DT342" s="262"/>
      <c r="DU342" s="262"/>
      <c r="DV342" s="262"/>
      <c r="DW342" s="262"/>
      <c r="DX342" s="262"/>
      <c r="DY342" s="262"/>
      <c r="DZ342" s="262"/>
      <c r="EA342" s="262"/>
      <c r="EB342" s="262"/>
    </row>
    <row r="343" spans="1:132" s="263" customFormat="1" ht="51" customHeight="1">
      <c r="A343" s="238"/>
      <c r="B343" s="238"/>
      <c r="C343" s="238"/>
      <c r="D343" s="238"/>
      <c r="E343" s="238"/>
      <c r="F343" s="238"/>
      <c r="G343" s="238"/>
      <c r="H343" s="238"/>
      <c r="I343" s="238"/>
      <c r="J343" s="238"/>
      <c r="K343" s="238"/>
      <c r="L343" s="238"/>
      <c r="M343" s="238"/>
      <c r="N343" s="238"/>
      <c r="O343" s="238"/>
      <c r="P343" s="238"/>
      <c r="Q343" s="238"/>
      <c r="R343" s="262"/>
      <c r="S343" s="262"/>
      <c r="T343" s="262"/>
      <c r="U343" s="262"/>
      <c r="V343" s="262"/>
      <c r="W343" s="262"/>
      <c r="X343" s="262"/>
      <c r="Y343" s="262"/>
      <c r="Z343" s="238"/>
      <c r="AA343" s="238"/>
      <c r="AB343" s="238"/>
      <c r="AC343" s="238"/>
      <c r="AD343" s="238"/>
      <c r="AE343" s="238"/>
      <c r="AF343" s="238"/>
      <c r="AG343" s="238"/>
      <c r="AH343" s="238"/>
      <c r="AI343" s="238"/>
      <c r="AJ343" s="238"/>
      <c r="AK343" s="238"/>
      <c r="AL343" s="238"/>
      <c r="AM343" s="238"/>
      <c r="AN343" s="238"/>
      <c r="AO343" s="238"/>
      <c r="AP343" s="238"/>
      <c r="AQ343" s="238"/>
      <c r="AR343" s="238"/>
      <c r="AS343" s="238"/>
      <c r="AT343" s="238"/>
      <c r="AU343" s="238"/>
      <c r="AV343" s="238"/>
      <c r="AW343" s="238"/>
      <c r="AX343" s="238"/>
      <c r="AY343" s="238"/>
      <c r="AZ343" s="238"/>
      <c r="BA343" s="238"/>
      <c r="BB343" s="238"/>
      <c r="BC343" s="238"/>
      <c r="BD343" s="238"/>
      <c r="BE343" s="238"/>
      <c r="BF343" s="238"/>
      <c r="BG343" s="238"/>
      <c r="BH343" s="238"/>
      <c r="BI343" s="262"/>
      <c r="BJ343" s="262"/>
      <c r="BK343" s="262"/>
      <c r="BL343" s="262"/>
      <c r="BM343" s="262"/>
      <c r="BN343" s="262"/>
      <c r="BO343" s="262"/>
      <c r="BP343" s="262"/>
      <c r="BQ343" s="262"/>
      <c r="BR343" s="262"/>
      <c r="BS343" s="262"/>
      <c r="BT343" s="262"/>
      <c r="BU343" s="262"/>
      <c r="BV343" s="262"/>
      <c r="BW343" s="262"/>
      <c r="BX343" s="262"/>
      <c r="BY343" s="262"/>
      <c r="BZ343" s="262"/>
      <c r="CA343" s="262"/>
      <c r="CB343" s="262"/>
      <c r="CC343" s="262"/>
      <c r="CD343" s="262"/>
      <c r="CE343" s="262"/>
      <c r="CF343" s="262"/>
      <c r="CG343" s="262"/>
      <c r="CH343" s="262"/>
      <c r="CI343" s="262"/>
      <c r="CJ343" s="262"/>
      <c r="CK343" s="262"/>
      <c r="CL343" s="262"/>
      <c r="CM343" s="262"/>
      <c r="CN343" s="262"/>
      <c r="CO343" s="262"/>
      <c r="CP343" s="262"/>
      <c r="CQ343" s="262"/>
      <c r="CR343" s="262"/>
      <c r="CS343" s="262"/>
      <c r="CT343" s="262"/>
      <c r="CU343" s="262"/>
      <c r="CV343" s="262"/>
      <c r="CW343" s="262"/>
      <c r="CX343" s="262"/>
      <c r="CY343" s="262"/>
      <c r="CZ343" s="262"/>
      <c r="DA343" s="262"/>
      <c r="DB343" s="262"/>
      <c r="DC343" s="262"/>
      <c r="DD343" s="262"/>
      <c r="DE343" s="262"/>
      <c r="DF343" s="262"/>
      <c r="DG343" s="262"/>
      <c r="DH343" s="262"/>
      <c r="DI343" s="262"/>
      <c r="DJ343" s="262"/>
      <c r="DK343" s="262"/>
      <c r="DL343" s="262"/>
      <c r="DM343" s="262"/>
      <c r="DN343" s="262"/>
      <c r="DO343" s="262"/>
      <c r="DP343" s="262"/>
      <c r="DQ343" s="262"/>
      <c r="DR343" s="262"/>
      <c r="DS343" s="262"/>
      <c r="DT343" s="262"/>
      <c r="DU343" s="262"/>
      <c r="DV343" s="262"/>
      <c r="DW343" s="262"/>
      <c r="DX343" s="262"/>
      <c r="DY343" s="262"/>
      <c r="DZ343" s="262"/>
      <c r="EA343" s="262"/>
      <c r="EB343" s="262"/>
    </row>
    <row r="344" spans="1:132" s="263" customFormat="1" ht="51" customHeight="1">
      <c r="A344" s="238"/>
      <c r="B344" s="238"/>
      <c r="C344" s="238"/>
      <c r="D344" s="238"/>
      <c r="E344" s="238"/>
      <c r="F344" s="238"/>
      <c r="G344" s="238"/>
      <c r="H344" s="238"/>
      <c r="I344" s="238"/>
      <c r="J344" s="238"/>
      <c r="K344" s="238"/>
      <c r="L344" s="238"/>
      <c r="M344" s="238"/>
      <c r="N344" s="238"/>
      <c r="O344" s="238"/>
      <c r="P344" s="238"/>
      <c r="Q344" s="238"/>
      <c r="R344" s="262"/>
      <c r="S344" s="262"/>
      <c r="T344" s="262"/>
      <c r="U344" s="262"/>
      <c r="V344" s="262"/>
      <c r="W344" s="262"/>
      <c r="X344" s="262"/>
      <c r="Y344" s="262"/>
      <c r="Z344" s="238"/>
      <c r="AA344" s="238"/>
      <c r="AB344" s="238"/>
      <c r="AC344" s="238"/>
      <c r="AD344" s="238"/>
      <c r="AE344" s="238"/>
      <c r="AF344" s="238"/>
      <c r="AG344" s="238"/>
      <c r="AH344" s="238"/>
      <c r="AI344" s="238"/>
      <c r="AJ344" s="238"/>
      <c r="AK344" s="238"/>
      <c r="AL344" s="238"/>
      <c r="AM344" s="238"/>
      <c r="AN344" s="238"/>
      <c r="AO344" s="238"/>
      <c r="AP344" s="238"/>
      <c r="AQ344" s="238"/>
      <c r="AR344" s="238"/>
      <c r="AS344" s="238"/>
      <c r="AT344" s="238"/>
      <c r="AU344" s="238"/>
      <c r="AV344" s="238"/>
      <c r="AW344" s="238"/>
      <c r="AX344" s="238"/>
      <c r="AY344" s="238"/>
      <c r="AZ344" s="238"/>
      <c r="BA344" s="238"/>
      <c r="BB344" s="238"/>
      <c r="BC344" s="238"/>
      <c r="BD344" s="238"/>
      <c r="BE344" s="238"/>
      <c r="BF344" s="238"/>
      <c r="BG344" s="238"/>
      <c r="BH344" s="238"/>
      <c r="BI344" s="262"/>
      <c r="BJ344" s="262"/>
      <c r="BK344" s="262"/>
      <c r="BL344" s="262"/>
      <c r="BM344" s="262"/>
      <c r="BN344" s="262"/>
      <c r="BO344" s="262"/>
      <c r="BP344" s="262"/>
      <c r="BQ344" s="262"/>
      <c r="BR344" s="262"/>
      <c r="BS344" s="262"/>
      <c r="BT344" s="262"/>
      <c r="BU344" s="262"/>
      <c r="BV344" s="262"/>
      <c r="BW344" s="262"/>
      <c r="BX344" s="262"/>
      <c r="BY344" s="262"/>
      <c r="BZ344" s="262"/>
      <c r="CA344" s="262"/>
      <c r="CB344" s="262"/>
      <c r="CC344" s="262"/>
      <c r="CD344" s="262"/>
      <c r="CE344" s="262"/>
      <c r="CF344" s="262"/>
      <c r="CG344" s="262"/>
      <c r="CH344" s="262"/>
      <c r="CI344" s="262"/>
      <c r="CJ344" s="262"/>
      <c r="CK344" s="262"/>
      <c r="CL344" s="262"/>
      <c r="CM344" s="262"/>
      <c r="CN344" s="262"/>
      <c r="CO344" s="262"/>
      <c r="CP344" s="262"/>
      <c r="CQ344" s="262"/>
      <c r="CR344" s="262"/>
      <c r="CS344" s="262"/>
      <c r="CT344" s="262"/>
      <c r="CU344" s="262"/>
      <c r="CV344" s="262"/>
      <c r="CW344" s="262"/>
      <c r="CX344" s="262"/>
      <c r="CY344" s="262"/>
      <c r="CZ344" s="262"/>
      <c r="DA344" s="262"/>
      <c r="DB344" s="262"/>
      <c r="DC344" s="262"/>
      <c r="DD344" s="262"/>
      <c r="DE344" s="262"/>
      <c r="DF344" s="262"/>
      <c r="DG344" s="262"/>
      <c r="DH344" s="262"/>
      <c r="DI344" s="262"/>
      <c r="DJ344" s="262"/>
      <c r="DK344" s="262"/>
      <c r="DL344" s="262"/>
      <c r="DM344" s="262"/>
      <c r="DN344" s="262"/>
      <c r="DO344" s="262"/>
      <c r="DP344" s="262"/>
      <c r="DQ344" s="262"/>
      <c r="DR344" s="262"/>
      <c r="DS344" s="262"/>
      <c r="DT344" s="262"/>
      <c r="DU344" s="262"/>
      <c r="DV344" s="262"/>
      <c r="DW344" s="262"/>
      <c r="DX344" s="262"/>
      <c r="DY344" s="262"/>
      <c r="DZ344" s="262"/>
      <c r="EA344" s="262"/>
      <c r="EB344" s="262"/>
    </row>
    <row r="345" spans="1:132" s="263" customFormat="1" ht="51" customHeight="1">
      <c r="A345" s="238"/>
      <c r="B345" s="238"/>
      <c r="C345" s="238"/>
      <c r="D345" s="238"/>
      <c r="E345" s="238"/>
      <c r="F345" s="238"/>
      <c r="G345" s="238"/>
      <c r="H345" s="238"/>
      <c r="I345" s="238"/>
      <c r="J345" s="238"/>
      <c r="K345" s="238"/>
      <c r="L345" s="238"/>
      <c r="M345" s="238"/>
      <c r="N345" s="238"/>
      <c r="O345" s="238"/>
      <c r="P345" s="238"/>
      <c r="Q345" s="238"/>
      <c r="R345" s="262"/>
      <c r="S345" s="262"/>
      <c r="T345" s="262"/>
      <c r="U345" s="262"/>
      <c r="V345" s="262"/>
      <c r="W345" s="262"/>
      <c r="X345" s="262"/>
      <c r="Y345" s="262"/>
      <c r="Z345" s="238"/>
      <c r="AA345" s="238"/>
      <c r="AB345" s="238"/>
      <c r="AC345" s="238"/>
      <c r="AD345" s="238"/>
      <c r="AE345" s="238"/>
      <c r="AF345" s="238"/>
      <c r="AG345" s="238"/>
      <c r="AH345" s="238"/>
      <c r="AI345" s="238"/>
      <c r="AJ345" s="238"/>
      <c r="AK345" s="238"/>
      <c r="AL345" s="238"/>
      <c r="AM345" s="238"/>
      <c r="AN345" s="238"/>
      <c r="AO345" s="238"/>
      <c r="AP345" s="238"/>
      <c r="AQ345" s="238"/>
      <c r="AR345" s="238"/>
      <c r="AS345" s="238"/>
      <c r="AT345" s="238"/>
      <c r="AU345" s="238"/>
      <c r="AV345" s="238"/>
      <c r="AW345" s="238"/>
      <c r="AX345" s="238"/>
      <c r="AY345" s="238"/>
      <c r="AZ345" s="238"/>
      <c r="BA345" s="238"/>
      <c r="BB345" s="238"/>
      <c r="BC345" s="238"/>
      <c r="BD345" s="238"/>
      <c r="BE345" s="238"/>
      <c r="BF345" s="238"/>
      <c r="BG345" s="238"/>
      <c r="BH345" s="238"/>
      <c r="BI345" s="262"/>
      <c r="BJ345" s="262"/>
      <c r="BK345" s="262"/>
      <c r="BL345" s="262"/>
      <c r="BM345" s="262"/>
      <c r="BN345" s="262"/>
      <c r="BO345" s="262"/>
      <c r="BP345" s="262"/>
      <c r="BQ345" s="262"/>
      <c r="BR345" s="262"/>
      <c r="BS345" s="262"/>
      <c r="BT345" s="262"/>
      <c r="BU345" s="262"/>
      <c r="BV345" s="262"/>
      <c r="BW345" s="262"/>
      <c r="BX345" s="262"/>
      <c r="BY345" s="262"/>
      <c r="BZ345" s="262"/>
      <c r="CA345" s="262"/>
      <c r="CB345" s="262"/>
      <c r="CC345" s="262"/>
      <c r="CD345" s="262"/>
      <c r="CE345" s="262"/>
      <c r="CF345" s="262"/>
      <c r="CG345" s="262"/>
      <c r="CH345" s="262"/>
      <c r="CI345" s="262"/>
      <c r="CJ345" s="262"/>
      <c r="CK345" s="262"/>
      <c r="CL345" s="262"/>
      <c r="CM345" s="262"/>
      <c r="CN345" s="262"/>
      <c r="CO345" s="262"/>
      <c r="CP345" s="262"/>
      <c r="CQ345" s="262"/>
      <c r="CR345" s="262"/>
      <c r="CS345" s="262"/>
      <c r="CT345" s="262"/>
      <c r="CU345" s="262"/>
      <c r="CV345" s="262"/>
      <c r="CW345" s="262"/>
      <c r="CX345" s="262"/>
      <c r="CY345" s="262"/>
      <c r="CZ345" s="262"/>
      <c r="DA345" s="262"/>
      <c r="DB345" s="262"/>
      <c r="DC345" s="262"/>
      <c r="DD345" s="262"/>
      <c r="DE345" s="262"/>
      <c r="DF345" s="262"/>
      <c r="DG345" s="262"/>
      <c r="DH345" s="262"/>
      <c r="DI345" s="262"/>
      <c r="DJ345" s="262"/>
      <c r="DK345" s="262"/>
      <c r="DL345" s="262"/>
      <c r="DM345" s="262"/>
      <c r="DN345" s="262"/>
      <c r="DO345" s="262"/>
      <c r="DP345" s="262"/>
      <c r="DQ345" s="262"/>
      <c r="DR345" s="262"/>
      <c r="DS345" s="262"/>
      <c r="DT345" s="262"/>
      <c r="DU345" s="262"/>
      <c r="DV345" s="262"/>
      <c r="DW345" s="262"/>
      <c r="DX345" s="262"/>
      <c r="DY345" s="262"/>
      <c r="DZ345" s="262"/>
      <c r="EA345" s="262"/>
      <c r="EB345" s="262"/>
    </row>
    <row r="346" spans="1:132" s="263" customFormat="1" ht="51" customHeight="1">
      <c r="A346" s="238"/>
      <c r="B346" s="238"/>
      <c r="C346" s="238"/>
      <c r="D346" s="238"/>
      <c r="E346" s="238"/>
      <c r="F346" s="238"/>
      <c r="G346" s="238"/>
      <c r="H346" s="238"/>
      <c r="I346" s="238"/>
      <c r="J346" s="238"/>
      <c r="K346" s="238"/>
      <c r="L346" s="238"/>
      <c r="M346" s="238"/>
      <c r="N346" s="238"/>
      <c r="O346" s="238"/>
      <c r="P346" s="238"/>
      <c r="Q346" s="238"/>
      <c r="R346" s="262"/>
      <c r="S346" s="262"/>
      <c r="T346" s="262"/>
      <c r="U346" s="262"/>
      <c r="V346" s="262"/>
      <c r="W346" s="262"/>
      <c r="X346" s="262"/>
      <c r="Y346" s="262"/>
      <c r="Z346" s="238"/>
      <c r="AA346" s="238"/>
      <c r="AB346" s="238"/>
      <c r="AC346" s="238"/>
      <c r="AD346" s="238"/>
      <c r="AE346" s="238"/>
      <c r="AF346" s="238"/>
      <c r="AG346" s="238"/>
      <c r="AH346" s="238"/>
      <c r="AI346" s="238"/>
      <c r="AJ346" s="238"/>
      <c r="AK346" s="238"/>
      <c r="AL346" s="238"/>
      <c r="AM346" s="238"/>
      <c r="AN346" s="238"/>
      <c r="AO346" s="238"/>
      <c r="AP346" s="238"/>
      <c r="AQ346" s="238"/>
      <c r="AR346" s="238"/>
      <c r="AS346" s="238"/>
      <c r="AT346" s="238"/>
      <c r="AU346" s="238"/>
      <c r="AV346" s="238"/>
      <c r="AW346" s="238"/>
      <c r="AX346" s="238"/>
      <c r="AY346" s="238"/>
      <c r="AZ346" s="238"/>
      <c r="BA346" s="238"/>
      <c r="BB346" s="238"/>
      <c r="BC346" s="238"/>
      <c r="BD346" s="238"/>
      <c r="BE346" s="238"/>
      <c r="BF346" s="238"/>
      <c r="BG346" s="238"/>
      <c r="BH346" s="238"/>
      <c r="BI346" s="262"/>
      <c r="BJ346" s="262"/>
      <c r="BK346" s="262"/>
      <c r="BL346" s="262"/>
      <c r="BM346" s="262"/>
      <c r="BN346" s="262"/>
      <c r="BO346" s="262"/>
      <c r="BP346" s="262"/>
      <c r="BQ346" s="262"/>
      <c r="BR346" s="262"/>
      <c r="BS346" s="262"/>
      <c r="BT346" s="262"/>
      <c r="BU346" s="262"/>
      <c r="BV346" s="262"/>
      <c r="BW346" s="262"/>
      <c r="BX346" s="262"/>
      <c r="BY346" s="262"/>
      <c r="BZ346" s="262"/>
      <c r="CA346" s="262"/>
      <c r="CB346" s="262"/>
      <c r="CC346" s="262"/>
      <c r="CD346" s="262"/>
      <c r="CE346" s="262"/>
      <c r="CF346" s="262"/>
      <c r="CG346" s="262"/>
      <c r="CH346" s="262"/>
      <c r="CI346" s="262"/>
      <c r="CJ346" s="262"/>
      <c r="CK346" s="262"/>
      <c r="CL346" s="262"/>
      <c r="CM346" s="262"/>
      <c r="CN346" s="262"/>
      <c r="CO346" s="262"/>
      <c r="CP346" s="262"/>
      <c r="CQ346" s="262"/>
      <c r="CR346" s="262"/>
      <c r="CS346" s="262"/>
      <c r="CT346" s="262"/>
      <c r="CU346" s="262"/>
      <c r="CV346" s="262"/>
      <c r="CW346" s="262"/>
      <c r="CX346" s="262"/>
      <c r="CY346" s="262"/>
      <c r="CZ346" s="262"/>
      <c r="DA346" s="262"/>
      <c r="DB346" s="262"/>
      <c r="DC346" s="262"/>
      <c r="DD346" s="262"/>
      <c r="DE346" s="262"/>
      <c r="DF346" s="262"/>
      <c r="DG346" s="262"/>
      <c r="DH346" s="262"/>
      <c r="DI346" s="262"/>
      <c r="DJ346" s="262"/>
      <c r="DK346" s="262"/>
      <c r="DL346" s="262"/>
      <c r="DM346" s="262"/>
      <c r="DN346" s="262"/>
      <c r="DO346" s="262"/>
      <c r="DP346" s="262"/>
      <c r="DQ346" s="262"/>
      <c r="DR346" s="262"/>
      <c r="DS346" s="262"/>
      <c r="DT346" s="262"/>
      <c r="DU346" s="262"/>
      <c r="DV346" s="262"/>
      <c r="DW346" s="262"/>
      <c r="DX346" s="262"/>
      <c r="DY346" s="262"/>
      <c r="DZ346" s="262"/>
      <c r="EA346" s="262"/>
      <c r="EB346" s="262"/>
    </row>
    <row r="347" spans="1:132" s="263" customFormat="1" ht="51" customHeight="1">
      <c r="A347" s="238"/>
      <c r="B347" s="238"/>
      <c r="C347" s="238"/>
      <c r="D347" s="238"/>
      <c r="E347" s="238"/>
      <c r="F347" s="238"/>
      <c r="G347" s="238"/>
      <c r="H347" s="238"/>
      <c r="I347" s="238"/>
      <c r="J347" s="238"/>
      <c r="K347" s="238"/>
      <c r="L347" s="238"/>
      <c r="M347" s="238"/>
      <c r="N347" s="238"/>
      <c r="O347" s="238"/>
      <c r="P347" s="238"/>
      <c r="Q347" s="238"/>
      <c r="R347" s="262"/>
      <c r="S347" s="262"/>
      <c r="T347" s="262"/>
      <c r="U347" s="262"/>
      <c r="V347" s="262"/>
      <c r="W347" s="262"/>
      <c r="X347" s="262"/>
      <c r="Y347" s="262"/>
      <c r="Z347" s="238"/>
      <c r="AA347" s="238"/>
      <c r="AB347" s="238"/>
      <c r="AC347" s="238"/>
      <c r="AD347" s="238"/>
      <c r="AE347" s="238"/>
      <c r="AF347" s="238"/>
      <c r="AG347" s="238"/>
      <c r="AH347" s="238"/>
      <c r="AI347" s="238"/>
      <c r="AJ347" s="238"/>
      <c r="AK347" s="238"/>
      <c r="AL347" s="238"/>
      <c r="AM347" s="238"/>
      <c r="AN347" s="238"/>
      <c r="AO347" s="238"/>
      <c r="AP347" s="238"/>
      <c r="AQ347" s="238"/>
      <c r="AR347" s="238"/>
      <c r="AS347" s="238"/>
      <c r="AT347" s="238"/>
      <c r="AU347" s="238"/>
      <c r="AV347" s="238"/>
      <c r="AW347" s="238"/>
      <c r="AX347" s="238"/>
      <c r="AY347" s="238"/>
      <c r="AZ347" s="238"/>
      <c r="BA347" s="238"/>
      <c r="BB347" s="238"/>
      <c r="BC347" s="238"/>
      <c r="BD347" s="238"/>
      <c r="BE347" s="238"/>
      <c r="BF347" s="238"/>
      <c r="BG347" s="238"/>
      <c r="BH347" s="238"/>
      <c r="BI347" s="262"/>
      <c r="BJ347" s="262"/>
      <c r="BK347" s="262"/>
      <c r="BL347" s="262"/>
      <c r="BM347" s="262"/>
      <c r="BN347" s="262"/>
      <c r="BO347" s="262"/>
      <c r="BP347" s="262"/>
      <c r="BQ347" s="262"/>
      <c r="BR347" s="262"/>
      <c r="BS347" s="262"/>
      <c r="BT347" s="262"/>
      <c r="BU347" s="262"/>
      <c r="BV347" s="262"/>
      <c r="BW347" s="262"/>
      <c r="BX347" s="262"/>
      <c r="BY347" s="262"/>
      <c r="BZ347" s="262"/>
      <c r="CA347" s="262"/>
      <c r="CB347" s="262"/>
      <c r="CC347" s="262"/>
      <c r="CD347" s="262"/>
      <c r="CE347" s="262"/>
      <c r="CF347" s="262"/>
      <c r="CG347" s="262"/>
      <c r="CH347" s="262"/>
      <c r="CI347" s="262"/>
      <c r="CJ347" s="262"/>
      <c r="CK347" s="262"/>
      <c r="CL347" s="262"/>
      <c r="CM347" s="262"/>
      <c r="CN347" s="262"/>
      <c r="CO347" s="262"/>
      <c r="CP347" s="262"/>
      <c r="CQ347" s="262"/>
      <c r="CR347" s="262"/>
      <c r="CS347" s="262"/>
      <c r="CT347" s="262"/>
      <c r="CU347" s="262"/>
      <c r="CV347" s="262"/>
      <c r="CW347" s="262"/>
      <c r="CX347" s="262"/>
      <c r="CY347" s="262"/>
      <c r="CZ347" s="262"/>
      <c r="DA347" s="262"/>
      <c r="DB347" s="262"/>
      <c r="DC347" s="262"/>
      <c r="DD347" s="262"/>
      <c r="DE347" s="262"/>
      <c r="DF347" s="262"/>
      <c r="DG347" s="262"/>
      <c r="DH347" s="262"/>
      <c r="DI347" s="262"/>
      <c r="DJ347" s="262"/>
      <c r="DK347" s="262"/>
      <c r="DL347" s="262"/>
      <c r="DM347" s="262"/>
      <c r="DN347" s="262"/>
      <c r="DO347" s="262"/>
      <c r="DP347" s="262"/>
      <c r="DQ347" s="262"/>
      <c r="DR347" s="262"/>
      <c r="DS347" s="262"/>
      <c r="DT347" s="262"/>
      <c r="DU347" s="262"/>
      <c r="DV347" s="262"/>
      <c r="DW347" s="262"/>
      <c r="DX347" s="262"/>
      <c r="DY347" s="262"/>
      <c r="DZ347" s="262"/>
      <c r="EA347" s="262"/>
      <c r="EB347" s="262"/>
    </row>
    <row r="348" spans="1:132" s="263" customFormat="1" ht="51" customHeight="1">
      <c r="A348" s="238"/>
      <c r="B348" s="238"/>
      <c r="C348" s="238"/>
      <c r="D348" s="238"/>
      <c r="E348" s="238"/>
      <c r="F348" s="238"/>
      <c r="G348" s="238"/>
      <c r="H348" s="238"/>
      <c r="I348" s="238"/>
      <c r="J348" s="238"/>
      <c r="K348" s="238"/>
      <c r="L348" s="238"/>
      <c r="M348" s="238"/>
      <c r="N348" s="238"/>
      <c r="O348" s="238"/>
      <c r="P348" s="238"/>
      <c r="Q348" s="238"/>
      <c r="R348" s="262"/>
      <c r="S348" s="262"/>
      <c r="T348" s="262"/>
      <c r="U348" s="262"/>
      <c r="V348" s="262"/>
      <c r="W348" s="262"/>
      <c r="X348" s="262"/>
      <c r="Y348" s="262"/>
      <c r="Z348" s="238"/>
      <c r="AA348" s="238"/>
      <c r="AB348" s="238"/>
      <c r="AC348" s="238"/>
      <c r="AD348" s="238"/>
      <c r="AE348" s="238"/>
      <c r="AF348" s="238"/>
      <c r="AG348" s="238"/>
      <c r="AH348" s="238"/>
      <c r="AI348" s="238"/>
      <c r="AJ348" s="238"/>
      <c r="AK348" s="238"/>
      <c r="AL348" s="238"/>
      <c r="AM348" s="238"/>
      <c r="AN348" s="238"/>
      <c r="AO348" s="238"/>
      <c r="AP348" s="238"/>
      <c r="AQ348" s="238"/>
      <c r="AR348" s="238"/>
      <c r="AS348" s="238"/>
      <c r="AT348" s="238"/>
      <c r="AU348" s="238"/>
      <c r="AV348" s="238"/>
      <c r="AW348" s="238"/>
      <c r="AX348" s="238"/>
      <c r="AY348" s="238"/>
      <c r="AZ348" s="238"/>
      <c r="BA348" s="238"/>
      <c r="BB348" s="238"/>
      <c r="BC348" s="238"/>
      <c r="BD348" s="238"/>
      <c r="BE348" s="238"/>
      <c r="BF348" s="238"/>
      <c r="BG348" s="238"/>
      <c r="BH348" s="238"/>
      <c r="BI348" s="262"/>
      <c r="BJ348" s="262"/>
      <c r="BK348" s="262"/>
      <c r="BL348" s="262"/>
      <c r="BM348" s="262"/>
      <c r="BN348" s="262"/>
      <c r="BO348" s="262"/>
      <c r="BP348" s="262"/>
      <c r="BQ348" s="262"/>
      <c r="BR348" s="262"/>
      <c r="BS348" s="262"/>
      <c r="BT348" s="262"/>
      <c r="BU348" s="262"/>
      <c r="BV348" s="262"/>
      <c r="BW348" s="262"/>
      <c r="BX348" s="262"/>
      <c r="BY348" s="262"/>
      <c r="BZ348" s="262"/>
      <c r="CA348" s="262"/>
      <c r="CB348" s="262"/>
      <c r="CC348" s="262"/>
      <c r="CD348" s="262"/>
      <c r="CE348" s="262"/>
      <c r="CF348" s="262"/>
      <c r="CG348" s="262"/>
      <c r="CH348" s="262"/>
      <c r="CI348" s="262"/>
      <c r="CJ348" s="262"/>
      <c r="CK348" s="262"/>
      <c r="CL348" s="262"/>
      <c r="CM348" s="262"/>
      <c r="CN348" s="262"/>
      <c r="CO348" s="262"/>
      <c r="CP348" s="262"/>
      <c r="CQ348" s="262"/>
      <c r="CR348" s="262"/>
      <c r="CS348" s="262"/>
      <c r="CT348" s="262"/>
      <c r="CU348" s="262"/>
      <c r="CV348" s="262"/>
      <c r="CW348" s="262"/>
      <c r="CX348" s="262"/>
      <c r="CY348" s="262"/>
      <c r="CZ348" s="262"/>
      <c r="DA348" s="262"/>
      <c r="DB348" s="262"/>
      <c r="DC348" s="262"/>
      <c r="DD348" s="262"/>
      <c r="DE348" s="262"/>
      <c r="DF348" s="262"/>
      <c r="DG348" s="262"/>
      <c r="DH348" s="262"/>
      <c r="DI348" s="262"/>
      <c r="DJ348" s="262"/>
      <c r="DK348" s="262"/>
      <c r="DL348" s="262"/>
      <c r="DM348" s="262"/>
      <c r="DN348" s="262"/>
      <c r="DO348" s="262"/>
      <c r="DP348" s="262"/>
      <c r="DQ348" s="262"/>
      <c r="DR348" s="262"/>
      <c r="DS348" s="262"/>
      <c r="DT348" s="262"/>
      <c r="DU348" s="262"/>
      <c r="DV348" s="262"/>
      <c r="DW348" s="262"/>
      <c r="DX348" s="262"/>
      <c r="DY348" s="262"/>
      <c r="DZ348" s="262"/>
      <c r="EA348" s="262"/>
      <c r="EB348" s="262"/>
    </row>
    <row r="349" spans="1:132" s="263" customFormat="1" ht="51" customHeight="1">
      <c r="A349" s="238"/>
      <c r="B349" s="238"/>
      <c r="C349" s="238"/>
      <c r="D349" s="238"/>
      <c r="E349" s="238"/>
      <c r="F349" s="238"/>
      <c r="G349" s="238"/>
      <c r="H349" s="238"/>
      <c r="I349" s="238"/>
      <c r="J349" s="238"/>
      <c r="K349" s="238"/>
      <c r="L349" s="238"/>
      <c r="M349" s="238"/>
      <c r="N349" s="238"/>
      <c r="O349" s="238"/>
      <c r="P349" s="238"/>
      <c r="Q349" s="238"/>
      <c r="R349" s="262"/>
      <c r="S349" s="262"/>
      <c r="T349" s="262"/>
      <c r="U349" s="262"/>
      <c r="V349" s="262"/>
      <c r="W349" s="262"/>
      <c r="X349" s="262"/>
      <c r="Y349" s="262"/>
      <c r="Z349" s="238"/>
      <c r="AA349" s="238"/>
      <c r="AB349" s="238"/>
      <c r="AC349" s="238"/>
      <c r="AD349" s="238"/>
      <c r="AE349" s="238"/>
      <c r="AF349" s="238"/>
      <c r="AG349" s="238"/>
      <c r="AH349" s="238"/>
      <c r="AI349" s="238"/>
      <c r="AJ349" s="238"/>
      <c r="AK349" s="238"/>
      <c r="AL349" s="238"/>
      <c r="AM349" s="238"/>
      <c r="AN349" s="238"/>
      <c r="AO349" s="238"/>
      <c r="AP349" s="238"/>
      <c r="AQ349" s="238"/>
      <c r="AR349" s="238"/>
      <c r="AS349" s="238"/>
      <c r="AT349" s="238"/>
      <c r="AU349" s="238"/>
      <c r="AV349" s="238"/>
      <c r="AW349" s="238"/>
      <c r="AX349" s="238"/>
      <c r="AY349" s="238"/>
      <c r="AZ349" s="238"/>
      <c r="BA349" s="238"/>
      <c r="BB349" s="238"/>
      <c r="BC349" s="238"/>
      <c r="BD349" s="238"/>
      <c r="BE349" s="238"/>
      <c r="BF349" s="238"/>
      <c r="BG349" s="238"/>
      <c r="BH349" s="238"/>
      <c r="BI349" s="262"/>
      <c r="BJ349" s="262"/>
      <c r="BK349" s="262"/>
      <c r="BL349" s="262"/>
      <c r="BM349" s="262"/>
      <c r="BN349" s="262"/>
      <c r="BO349" s="262"/>
      <c r="BP349" s="262"/>
      <c r="BQ349" s="262"/>
      <c r="BR349" s="262"/>
      <c r="BS349" s="262"/>
      <c r="BT349" s="262"/>
      <c r="BU349" s="262"/>
      <c r="BV349" s="262"/>
      <c r="BW349" s="262"/>
      <c r="BX349" s="262"/>
      <c r="BY349" s="262"/>
      <c r="BZ349" s="262"/>
      <c r="CA349" s="262"/>
      <c r="CB349" s="262"/>
      <c r="CC349" s="262"/>
      <c r="CD349" s="262"/>
      <c r="CE349" s="262"/>
      <c r="CF349" s="262"/>
      <c r="CG349" s="262"/>
      <c r="CH349" s="262"/>
      <c r="CI349" s="262"/>
      <c r="CJ349" s="262"/>
      <c r="CK349" s="262"/>
      <c r="CL349" s="262"/>
      <c r="CM349" s="262"/>
      <c r="CN349" s="262"/>
      <c r="CO349" s="262"/>
      <c r="CP349" s="262"/>
      <c r="CQ349" s="262"/>
      <c r="CR349" s="262"/>
      <c r="CS349" s="262"/>
      <c r="CT349" s="262"/>
      <c r="CU349" s="262"/>
      <c r="CV349" s="262"/>
      <c r="CW349" s="262"/>
      <c r="CX349" s="262"/>
      <c r="CY349" s="262"/>
      <c r="CZ349" s="262"/>
      <c r="DA349" s="262"/>
      <c r="DB349" s="262"/>
      <c r="DC349" s="262"/>
      <c r="DD349" s="262"/>
      <c r="DE349" s="262"/>
      <c r="DF349" s="262"/>
      <c r="DG349" s="262"/>
      <c r="DH349" s="262"/>
      <c r="DI349" s="262"/>
      <c r="DJ349" s="262"/>
      <c r="DK349" s="262"/>
      <c r="DL349" s="262"/>
      <c r="DM349" s="262"/>
      <c r="DN349" s="262"/>
      <c r="DO349" s="262"/>
      <c r="DP349" s="262"/>
      <c r="DQ349" s="262"/>
      <c r="DR349" s="262"/>
      <c r="DS349" s="262"/>
      <c r="DT349" s="262"/>
      <c r="DU349" s="262"/>
      <c r="DV349" s="262"/>
      <c r="DW349" s="262"/>
      <c r="DX349" s="262"/>
      <c r="DY349" s="262"/>
      <c r="DZ349" s="262"/>
      <c r="EA349" s="262"/>
      <c r="EB349" s="262"/>
    </row>
    <row r="350" spans="1:132" s="263" customFormat="1" ht="51" customHeight="1">
      <c r="A350" s="238"/>
      <c r="B350" s="238"/>
      <c r="C350" s="238"/>
      <c r="D350" s="238"/>
      <c r="E350" s="238"/>
      <c r="F350" s="238"/>
      <c r="G350" s="238"/>
      <c r="H350" s="238"/>
      <c r="I350" s="238"/>
      <c r="J350" s="238"/>
      <c r="K350" s="238"/>
      <c r="L350" s="238"/>
      <c r="M350" s="238"/>
      <c r="N350" s="238"/>
      <c r="O350" s="238"/>
      <c r="P350" s="238"/>
      <c r="Q350" s="238"/>
      <c r="R350" s="262"/>
      <c r="S350" s="262"/>
      <c r="T350" s="262"/>
      <c r="U350" s="262"/>
      <c r="V350" s="262"/>
      <c r="W350" s="262"/>
      <c r="X350" s="262"/>
      <c r="Y350" s="262"/>
      <c r="Z350" s="238"/>
      <c r="AA350" s="238"/>
      <c r="AB350" s="238"/>
      <c r="AC350" s="238"/>
      <c r="AD350" s="238"/>
      <c r="AE350" s="238"/>
      <c r="AF350" s="238"/>
      <c r="AG350" s="238"/>
      <c r="AH350" s="238"/>
      <c r="AI350" s="238"/>
      <c r="AJ350" s="238"/>
      <c r="AK350" s="238"/>
      <c r="AL350" s="238"/>
      <c r="AM350" s="238"/>
      <c r="AN350" s="238"/>
      <c r="AO350" s="238"/>
      <c r="AP350" s="238"/>
      <c r="AQ350" s="238"/>
      <c r="AR350" s="238"/>
      <c r="AS350" s="238"/>
      <c r="AT350" s="238"/>
      <c r="AU350" s="238"/>
      <c r="AV350" s="238"/>
      <c r="AW350" s="238"/>
      <c r="AX350" s="238"/>
      <c r="AY350" s="238"/>
      <c r="AZ350" s="238"/>
      <c r="BA350" s="238"/>
      <c r="BB350" s="238"/>
      <c r="BC350" s="238"/>
      <c r="BD350" s="238"/>
      <c r="BE350" s="238"/>
      <c r="BF350" s="238"/>
      <c r="BG350" s="238"/>
      <c r="BH350" s="238"/>
      <c r="BI350" s="262"/>
      <c r="BJ350" s="262"/>
      <c r="BK350" s="262"/>
      <c r="BL350" s="262"/>
      <c r="BM350" s="262"/>
      <c r="BN350" s="262"/>
      <c r="BO350" s="262"/>
      <c r="BP350" s="262"/>
      <c r="BQ350" s="262"/>
      <c r="BR350" s="262"/>
      <c r="BS350" s="262"/>
      <c r="BT350" s="262"/>
      <c r="BU350" s="262"/>
      <c r="BV350" s="262"/>
      <c r="BW350" s="262"/>
      <c r="BX350" s="262"/>
      <c r="BY350" s="262"/>
      <c r="BZ350" s="262"/>
      <c r="CA350" s="262"/>
      <c r="CB350" s="262"/>
      <c r="CC350" s="262"/>
      <c r="CD350" s="262"/>
      <c r="CE350" s="262"/>
      <c r="CF350" s="262"/>
      <c r="CG350" s="262"/>
      <c r="CH350" s="262"/>
      <c r="CI350" s="262"/>
      <c r="CJ350" s="262"/>
      <c r="CK350" s="262"/>
      <c r="CL350" s="262"/>
      <c r="CM350" s="262"/>
      <c r="CN350" s="262"/>
      <c r="CO350" s="262"/>
      <c r="CP350" s="262"/>
      <c r="CQ350" s="262"/>
      <c r="CR350" s="262"/>
      <c r="CS350" s="262"/>
      <c r="CT350" s="262"/>
      <c r="CU350" s="262"/>
      <c r="CV350" s="262"/>
      <c r="CW350" s="262"/>
      <c r="CX350" s="262"/>
      <c r="CY350" s="262"/>
      <c r="CZ350" s="262"/>
      <c r="DA350" s="262"/>
      <c r="DB350" s="262"/>
      <c r="DC350" s="262"/>
      <c r="DD350" s="262"/>
      <c r="DE350" s="262"/>
      <c r="DF350" s="262"/>
      <c r="DG350" s="262"/>
      <c r="DH350" s="262"/>
      <c r="DI350" s="262"/>
      <c r="DJ350" s="262"/>
      <c r="DK350" s="262"/>
      <c r="DL350" s="262"/>
      <c r="DM350" s="262"/>
      <c r="DN350" s="262"/>
      <c r="DO350" s="262"/>
      <c r="DP350" s="262"/>
      <c r="DQ350" s="262"/>
      <c r="DR350" s="262"/>
      <c r="DS350" s="262"/>
      <c r="DT350" s="262"/>
      <c r="DU350" s="262"/>
      <c r="DV350" s="262"/>
      <c r="DW350" s="262"/>
      <c r="DX350" s="262"/>
      <c r="DY350" s="262"/>
      <c r="DZ350" s="262"/>
      <c r="EA350" s="262"/>
      <c r="EB350" s="262"/>
    </row>
    <row r="351" spans="1:132" s="263" customFormat="1" ht="51" customHeight="1">
      <c r="A351" s="238"/>
      <c r="B351" s="238"/>
      <c r="C351" s="238"/>
      <c r="D351" s="238"/>
      <c r="E351" s="238"/>
      <c r="F351" s="238"/>
      <c r="G351" s="238"/>
      <c r="H351" s="238"/>
      <c r="I351" s="238"/>
      <c r="J351" s="238"/>
      <c r="K351" s="238"/>
      <c r="L351" s="238"/>
      <c r="M351" s="238"/>
      <c r="N351" s="238"/>
      <c r="O351" s="238"/>
      <c r="P351" s="238"/>
      <c r="Q351" s="238"/>
      <c r="R351" s="262"/>
      <c r="S351" s="262"/>
      <c r="T351" s="262"/>
      <c r="U351" s="262"/>
      <c r="V351" s="262"/>
      <c r="W351" s="262"/>
      <c r="X351" s="262"/>
      <c r="Y351" s="262"/>
      <c r="Z351" s="238"/>
      <c r="AA351" s="238"/>
      <c r="AB351" s="238"/>
      <c r="AC351" s="238"/>
      <c r="AD351" s="238"/>
      <c r="AE351" s="238"/>
      <c r="AF351" s="238"/>
      <c r="AG351" s="238"/>
      <c r="AH351" s="238"/>
      <c r="AI351" s="238"/>
      <c r="AJ351" s="238"/>
      <c r="AK351" s="238"/>
      <c r="AL351" s="238"/>
      <c r="AM351" s="238"/>
      <c r="AN351" s="238"/>
      <c r="AO351" s="238"/>
      <c r="AP351" s="238"/>
      <c r="AQ351" s="238"/>
      <c r="AR351" s="238"/>
      <c r="AS351" s="238"/>
      <c r="AT351" s="238"/>
      <c r="AU351" s="238"/>
      <c r="AV351" s="238"/>
      <c r="AW351" s="238"/>
      <c r="AX351" s="238"/>
      <c r="AY351" s="238"/>
      <c r="AZ351" s="238"/>
      <c r="BA351" s="238"/>
      <c r="BB351" s="238"/>
      <c r="BC351" s="238"/>
      <c r="BD351" s="238"/>
      <c r="BE351" s="238"/>
      <c r="BF351" s="238"/>
      <c r="BG351" s="238"/>
      <c r="BH351" s="238"/>
      <c r="BI351" s="262"/>
      <c r="BJ351" s="262"/>
      <c r="BK351" s="262"/>
      <c r="BL351" s="262"/>
      <c r="BM351" s="262"/>
      <c r="BN351" s="262"/>
      <c r="BO351" s="262"/>
      <c r="BP351" s="262"/>
      <c r="BQ351" s="262"/>
      <c r="BR351" s="262"/>
      <c r="BS351" s="262"/>
      <c r="BT351" s="262"/>
      <c r="BU351" s="262"/>
      <c r="BV351" s="262"/>
      <c r="BW351" s="262"/>
      <c r="BX351" s="262"/>
      <c r="BY351" s="262"/>
      <c r="BZ351" s="262"/>
      <c r="CA351" s="262"/>
      <c r="CB351" s="262"/>
      <c r="CC351" s="262"/>
      <c r="CD351" s="262"/>
      <c r="CE351" s="262"/>
      <c r="CF351" s="262"/>
      <c r="CG351" s="262"/>
      <c r="CH351" s="262"/>
      <c r="CI351" s="262"/>
      <c r="CJ351" s="262"/>
      <c r="CK351" s="262"/>
      <c r="CL351" s="262"/>
      <c r="CM351" s="262"/>
      <c r="CN351" s="262"/>
      <c r="CO351" s="262"/>
      <c r="CP351" s="262"/>
      <c r="CQ351" s="262"/>
      <c r="CR351" s="262"/>
      <c r="CS351" s="262"/>
      <c r="CT351" s="262"/>
      <c r="CU351" s="262"/>
      <c r="CV351" s="262"/>
      <c r="CW351" s="262"/>
      <c r="CX351" s="262"/>
      <c r="CY351" s="262"/>
      <c r="CZ351" s="262"/>
      <c r="DA351" s="262"/>
      <c r="DB351" s="262"/>
      <c r="DC351" s="262"/>
      <c r="DD351" s="262"/>
      <c r="DE351" s="262"/>
      <c r="DF351" s="262"/>
      <c r="DG351" s="262"/>
      <c r="DH351" s="262"/>
      <c r="DI351" s="262"/>
      <c r="DJ351" s="262"/>
      <c r="DK351" s="262"/>
      <c r="DL351" s="262"/>
      <c r="DM351" s="262"/>
      <c r="DN351" s="262"/>
      <c r="DO351" s="262"/>
      <c r="DP351" s="262"/>
      <c r="DQ351" s="262"/>
      <c r="DR351" s="262"/>
      <c r="DS351" s="262"/>
      <c r="DT351" s="262"/>
      <c r="DU351" s="262"/>
      <c r="DV351" s="262"/>
      <c r="DW351" s="262"/>
      <c r="DX351" s="262"/>
      <c r="DY351" s="262"/>
      <c r="DZ351" s="262"/>
      <c r="EA351" s="262"/>
      <c r="EB351" s="262"/>
    </row>
    <row r="352" spans="1:132" s="263" customFormat="1" ht="51" customHeight="1">
      <c r="A352" s="238"/>
      <c r="B352" s="238"/>
      <c r="C352" s="238"/>
      <c r="D352" s="238"/>
      <c r="E352" s="238"/>
      <c r="F352" s="238"/>
      <c r="G352" s="238"/>
      <c r="H352" s="238"/>
      <c r="I352" s="238"/>
      <c r="J352" s="238"/>
      <c r="K352" s="238"/>
      <c r="L352" s="238"/>
      <c r="M352" s="238"/>
      <c r="N352" s="238"/>
      <c r="O352" s="238"/>
      <c r="P352" s="238"/>
      <c r="Q352" s="238"/>
      <c r="R352" s="262"/>
      <c r="S352" s="262"/>
      <c r="T352" s="262"/>
      <c r="U352" s="262"/>
      <c r="V352" s="262"/>
      <c r="W352" s="262"/>
      <c r="X352" s="262"/>
      <c r="Y352" s="262"/>
      <c r="Z352" s="238"/>
      <c r="AA352" s="238"/>
      <c r="AB352" s="238"/>
      <c r="AC352" s="238"/>
      <c r="AD352" s="238"/>
      <c r="AE352" s="238"/>
      <c r="AF352" s="238"/>
      <c r="AG352" s="238"/>
      <c r="AH352" s="238"/>
      <c r="AI352" s="238"/>
      <c r="AJ352" s="238"/>
      <c r="AK352" s="238"/>
      <c r="AL352" s="238"/>
      <c r="AM352" s="238"/>
      <c r="AN352" s="238"/>
      <c r="AO352" s="238"/>
      <c r="AP352" s="238"/>
      <c r="AQ352" s="238"/>
      <c r="AR352" s="238"/>
      <c r="AS352" s="238"/>
      <c r="AT352" s="238"/>
      <c r="AU352" s="238"/>
      <c r="AV352" s="238"/>
      <c r="AW352" s="238"/>
      <c r="AX352" s="238"/>
      <c r="AY352" s="238"/>
      <c r="AZ352" s="238"/>
      <c r="BA352" s="238"/>
      <c r="BB352" s="238"/>
      <c r="BC352" s="238"/>
      <c r="BD352" s="238"/>
      <c r="BE352" s="238"/>
      <c r="BF352" s="238"/>
      <c r="BG352" s="238"/>
      <c r="BH352" s="238"/>
      <c r="BI352" s="262"/>
      <c r="BJ352" s="262"/>
      <c r="BK352" s="262"/>
      <c r="BL352" s="262"/>
      <c r="BM352" s="262"/>
      <c r="BN352" s="262"/>
      <c r="BO352" s="262"/>
      <c r="BP352" s="262"/>
      <c r="BQ352" s="262"/>
      <c r="BR352" s="262"/>
      <c r="BS352" s="262"/>
      <c r="BT352" s="262"/>
      <c r="BU352" s="262"/>
      <c r="BV352" s="262"/>
      <c r="BW352" s="262"/>
      <c r="BX352" s="262"/>
      <c r="BY352" s="262"/>
      <c r="BZ352" s="262"/>
      <c r="CA352" s="262"/>
      <c r="CB352" s="262"/>
      <c r="CC352" s="262"/>
      <c r="CD352" s="262"/>
      <c r="CE352" s="262"/>
      <c r="CF352" s="262"/>
      <c r="CG352" s="262"/>
      <c r="CH352" s="262"/>
      <c r="CI352" s="262"/>
      <c r="CJ352" s="262"/>
      <c r="CK352" s="262"/>
      <c r="CL352" s="262"/>
      <c r="CM352" s="262"/>
      <c r="CN352" s="262"/>
      <c r="CO352" s="262"/>
      <c r="CP352" s="262"/>
      <c r="CQ352" s="262"/>
      <c r="CR352" s="262"/>
      <c r="CS352" s="262"/>
      <c r="CT352" s="262"/>
      <c r="CU352" s="262"/>
      <c r="CV352" s="262"/>
      <c r="CW352" s="262"/>
      <c r="CX352" s="262"/>
      <c r="CY352" s="262"/>
      <c r="CZ352" s="262"/>
      <c r="DA352" s="262"/>
      <c r="DB352" s="262"/>
      <c r="DC352" s="262"/>
      <c r="DD352" s="262"/>
      <c r="DE352" s="262"/>
      <c r="DF352" s="262"/>
      <c r="DG352" s="262"/>
      <c r="DH352" s="262"/>
      <c r="DI352" s="262"/>
      <c r="DJ352" s="262"/>
      <c r="DK352" s="262"/>
      <c r="DL352" s="262"/>
      <c r="DM352" s="262"/>
      <c r="DN352" s="262"/>
      <c r="DO352" s="262"/>
      <c r="DP352" s="262"/>
      <c r="DQ352" s="262"/>
      <c r="DR352" s="262"/>
      <c r="DS352" s="262"/>
      <c r="DT352" s="262"/>
      <c r="DU352" s="262"/>
      <c r="DV352" s="262"/>
      <c r="DW352" s="262"/>
      <c r="DX352" s="262"/>
      <c r="DY352" s="262"/>
      <c r="DZ352" s="262"/>
      <c r="EA352" s="262"/>
      <c r="EB352" s="262"/>
    </row>
    <row r="353" spans="1:132" s="263" customFormat="1" ht="51" customHeight="1">
      <c r="A353" s="238"/>
      <c r="B353" s="238"/>
      <c r="C353" s="238"/>
      <c r="D353" s="238"/>
      <c r="E353" s="238"/>
      <c r="F353" s="238"/>
      <c r="G353" s="238"/>
      <c r="H353" s="238"/>
      <c r="I353" s="238"/>
      <c r="J353" s="238"/>
      <c r="K353" s="238"/>
      <c r="L353" s="238"/>
      <c r="M353" s="238"/>
      <c r="N353" s="238"/>
      <c r="O353" s="238"/>
      <c r="P353" s="238"/>
      <c r="Q353" s="238"/>
      <c r="R353" s="262"/>
      <c r="S353" s="262"/>
      <c r="T353" s="262"/>
      <c r="U353" s="262"/>
      <c r="V353" s="262"/>
      <c r="W353" s="262"/>
      <c r="X353" s="262"/>
      <c r="Y353" s="262"/>
      <c r="Z353" s="238"/>
      <c r="AA353" s="238"/>
      <c r="AB353" s="238"/>
      <c r="AC353" s="238"/>
      <c r="AD353" s="238"/>
      <c r="AE353" s="238"/>
      <c r="AF353" s="238"/>
      <c r="AG353" s="238"/>
      <c r="AH353" s="238"/>
      <c r="AI353" s="238"/>
      <c r="AJ353" s="238"/>
      <c r="AK353" s="238"/>
      <c r="AL353" s="238"/>
      <c r="AM353" s="238"/>
      <c r="AN353" s="238"/>
      <c r="AO353" s="238"/>
      <c r="AP353" s="238"/>
      <c r="AQ353" s="238"/>
      <c r="AR353" s="238"/>
      <c r="AS353" s="238"/>
      <c r="AT353" s="238"/>
      <c r="AU353" s="238"/>
      <c r="AV353" s="238"/>
      <c r="AW353" s="238"/>
      <c r="AX353" s="238"/>
      <c r="AY353" s="238"/>
      <c r="AZ353" s="238"/>
      <c r="BA353" s="238"/>
      <c r="BB353" s="238"/>
      <c r="BC353" s="238"/>
      <c r="BD353" s="238"/>
      <c r="BE353" s="238"/>
      <c r="BF353" s="238"/>
      <c r="BG353" s="238"/>
      <c r="BH353" s="238"/>
      <c r="BI353" s="262"/>
      <c r="BJ353" s="262"/>
      <c r="BK353" s="262"/>
      <c r="BL353" s="262"/>
      <c r="BM353" s="262"/>
      <c r="BN353" s="262"/>
      <c r="BO353" s="262"/>
      <c r="BP353" s="262"/>
      <c r="BQ353" s="262"/>
      <c r="BR353" s="262"/>
      <c r="BS353" s="262"/>
      <c r="BT353" s="262"/>
      <c r="BU353" s="262"/>
      <c r="BV353" s="262"/>
      <c r="BW353" s="262"/>
      <c r="BX353" s="262"/>
      <c r="BY353" s="262"/>
      <c r="BZ353" s="262"/>
      <c r="CA353" s="262"/>
      <c r="CB353" s="262"/>
      <c r="CC353" s="262"/>
      <c r="CD353" s="262"/>
      <c r="CE353" s="262"/>
      <c r="CF353" s="262"/>
      <c r="CG353" s="262"/>
      <c r="CH353" s="262"/>
      <c r="CI353" s="262"/>
      <c r="CJ353" s="262"/>
      <c r="CK353" s="262"/>
      <c r="CL353" s="262"/>
      <c r="CM353" s="262"/>
      <c r="CN353" s="262"/>
      <c r="CO353" s="262"/>
      <c r="CP353" s="262"/>
      <c r="CQ353" s="262"/>
      <c r="CR353" s="262"/>
      <c r="CS353" s="262"/>
      <c r="CT353" s="262"/>
      <c r="CU353" s="262"/>
      <c r="CV353" s="262"/>
      <c r="CW353" s="262"/>
      <c r="CX353" s="262"/>
      <c r="CY353" s="262"/>
      <c r="CZ353" s="262"/>
      <c r="DA353" s="262"/>
      <c r="DB353" s="262"/>
      <c r="DC353" s="262"/>
      <c r="DD353" s="262"/>
      <c r="DE353" s="262"/>
      <c r="DF353" s="262"/>
      <c r="DG353" s="262"/>
      <c r="DH353" s="262"/>
      <c r="DI353" s="262"/>
      <c r="DJ353" s="262"/>
      <c r="DK353" s="262"/>
      <c r="DL353" s="262"/>
      <c r="DM353" s="262"/>
      <c r="DN353" s="262"/>
      <c r="DO353" s="262"/>
      <c r="DP353" s="262"/>
      <c r="DQ353" s="262"/>
      <c r="DR353" s="262"/>
      <c r="DS353" s="262"/>
      <c r="DT353" s="262"/>
      <c r="DU353" s="262"/>
      <c r="DV353" s="262"/>
      <c r="DW353" s="262"/>
      <c r="DX353" s="262"/>
      <c r="DY353" s="262"/>
      <c r="DZ353" s="262"/>
      <c r="EA353" s="262"/>
      <c r="EB353" s="262"/>
    </row>
    <row r="354" spans="1:132" s="263" customFormat="1" ht="51" customHeight="1">
      <c r="A354" s="238"/>
      <c r="B354" s="238"/>
      <c r="C354" s="238"/>
      <c r="D354" s="238"/>
      <c r="E354" s="238"/>
      <c r="F354" s="238"/>
      <c r="G354" s="238"/>
      <c r="H354" s="238"/>
      <c r="I354" s="238"/>
      <c r="J354" s="238"/>
      <c r="K354" s="238"/>
      <c r="L354" s="238"/>
      <c r="M354" s="238"/>
      <c r="N354" s="238"/>
      <c r="O354" s="238"/>
      <c r="P354" s="238"/>
      <c r="Q354" s="238"/>
      <c r="R354" s="262"/>
      <c r="S354" s="262"/>
      <c r="T354" s="262"/>
      <c r="U354" s="262"/>
      <c r="V354" s="262"/>
      <c r="W354" s="262"/>
      <c r="X354" s="262"/>
      <c r="Y354" s="262"/>
      <c r="Z354" s="238"/>
      <c r="AA354" s="238"/>
      <c r="AB354" s="238"/>
      <c r="AC354" s="238"/>
      <c r="AD354" s="238"/>
      <c r="AE354" s="238"/>
      <c r="AF354" s="238"/>
      <c r="AG354" s="238"/>
      <c r="AH354" s="238"/>
      <c r="AI354" s="238"/>
      <c r="AJ354" s="238"/>
      <c r="AK354" s="238"/>
      <c r="AL354" s="238"/>
      <c r="AM354" s="238"/>
      <c r="AN354" s="238"/>
      <c r="AO354" s="238"/>
      <c r="AP354" s="238"/>
      <c r="AQ354" s="238"/>
      <c r="AR354" s="238"/>
      <c r="AS354" s="238"/>
      <c r="AT354" s="238"/>
      <c r="AU354" s="238"/>
      <c r="AV354" s="238"/>
      <c r="AW354" s="238"/>
      <c r="AX354" s="238"/>
      <c r="AY354" s="238"/>
      <c r="AZ354" s="238"/>
      <c r="BA354" s="238"/>
      <c r="BB354" s="238"/>
      <c r="BC354" s="238"/>
      <c r="BD354" s="238"/>
      <c r="BE354" s="238"/>
      <c r="BF354" s="238"/>
      <c r="BG354" s="238"/>
      <c r="BH354" s="238"/>
      <c r="BI354" s="262"/>
      <c r="BJ354" s="262"/>
      <c r="BK354" s="262"/>
      <c r="BL354" s="262"/>
      <c r="BM354" s="262"/>
      <c r="BN354" s="262"/>
      <c r="BO354" s="262"/>
      <c r="BP354" s="262"/>
      <c r="BQ354" s="262"/>
      <c r="BR354" s="262"/>
      <c r="BS354" s="262"/>
      <c r="BT354" s="262"/>
      <c r="BU354" s="262"/>
      <c r="BV354" s="262"/>
      <c r="BW354" s="262"/>
      <c r="BX354" s="262"/>
      <c r="BY354" s="262"/>
      <c r="BZ354" s="262"/>
      <c r="CA354" s="262"/>
      <c r="CB354" s="262"/>
      <c r="CC354" s="262"/>
      <c r="CD354" s="262"/>
      <c r="CE354" s="262"/>
      <c r="CF354" s="262"/>
      <c r="CG354" s="262"/>
      <c r="CH354" s="262"/>
      <c r="CI354" s="262"/>
      <c r="CJ354" s="262"/>
      <c r="CK354" s="262"/>
      <c r="CL354" s="262"/>
      <c r="CM354" s="262"/>
      <c r="CN354" s="262"/>
      <c r="CO354" s="262"/>
      <c r="CP354" s="262"/>
      <c r="CQ354" s="262"/>
      <c r="CR354" s="262"/>
      <c r="CS354" s="262"/>
      <c r="CT354" s="262"/>
      <c r="CU354" s="262"/>
      <c r="CV354" s="262"/>
      <c r="CW354" s="262"/>
      <c r="CX354" s="262"/>
      <c r="CY354" s="262"/>
      <c r="CZ354" s="262"/>
      <c r="DA354" s="262"/>
      <c r="DB354" s="262"/>
      <c r="DC354" s="262"/>
      <c r="DD354" s="262"/>
      <c r="DE354" s="262"/>
      <c r="DF354" s="262"/>
      <c r="DG354" s="262"/>
      <c r="DH354" s="262"/>
      <c r="DI354" s="262"/>
      <c r="DJ354" s="262"/>
      <c r="DK354" s="262"/>
      <c r="DL354" s="262"/>
      <c r="DM354" s="262"/>
      <c r="DN354" s="262"/>
      <c r="DO354" s="262"/>
      <c r="DP354" s="262"/>
      <c r="DQ354" s="262"/>
      <c r="DR354" s="262"/>
      <c r="DS354" s="262"/>
      <c r="DT354" s="262"/>
      <c r="DU354" s="262"/>
      <c r="DV354" s="262"/>
      <c r="DW354" s="262"/>
      <c r="DX354" s="262"/>
      <c r="DY354" s="262"/>
      <c r="DZ354" s="262"/>
      <c r="EA354" s="262"/>
      <c r="EB354" s="262"/>
    </row>
    <row r="355" spans="1:132" s="263" customFormat="1" ht="51" customHeight="1">
      <c r="A355" s="238"/>
      <c r="B355" s="238"/>
      <c r="C355" s="238"/>
      <c r="D355" s="238"/>
      <c r="E355" s="238"/>
      <c r="F355" s="238"/>
      <c r="G355" s="238"/>
      <c r="H355" s="238"/>
      <c r="I355" s="238"/>
      <c r="J355" s="238"/>
      <c r="K355" s="238"/>
      <c r="L355" s="238"/>
      <c r="M355" s="238"/>
      <c r="N355" s="238"/>
      <c r="O355" s="238"/>
      <c r="P355" s="238"/>
      <c r="Q355" s="238"/>
      <c r="R355" s="262"/>
      <c r="S355" s="262"/>
      <c r="T355" s="262"/>
      <c r="U355" s="262"/>
      <c r="V355" s="262"/>
      <c r="W355" s="262"/>
      <c r="X355" s="262"/>
      <c r="Y355" s="262"/>
      <c r="Z355" s="238"/>
      <c r="AA355" s="238"/>
      <c r="AB355" s="238"/>
      <c r="AC355" s="238"/>
      <c r="AD355" s="238"/>
      <c r="AE355" s="238"/>
      <c r="AF355" s="238"/>
      <c r="AG355" s="238"/>
      <c r="AH355" s="238"/>
      <c r="AI355" s="238"/>
      <c r="AJ355" s="238"/>
      <c r="AK355" s="238"/>
      <c r="AL355" s="238"/>
      <c r="AM355" s="238"/>
      <c r="AN355" s="238"/>
      <c r="AO355" s="238"/>
      <c r="AP355" s="238"/>
      <c r="AQ355" s="238"/>
      <c r="AR355" s="238"/>
      <c r="AS355" s="238"/>
      <c r="AT355" s="238"/>
      <c r="AU355" s="238"/>
      <c r="AV355" s="238"/>
      <c r="AW355" s="238"/>
      <c r="AX355" s="238"/>
      <c r="AY355" s="238"/>
      <c r="AZ355" s="238"/>
      <c r="BA355" s="238"/>
      <c r="BB355" s="238"/>
      <c r="BC355" s="238"/>
      <c r="BD355" s="238"/>
      <c r="BE355" s="238"/>
      <c r="BF355" s="238"/>
      <c r="BG355" s="238"/>
      <c r="BH355" s="238"/>
      <c r="BI355" s="262"/>
      <c r="BJ355" s="262"/>
      <c r="BK355" s="262"/>
      <c r="BL355" s="262"/>
      <c r="BM355" s="262"/>
      <c r="BN355" s="262"/>
      <c r="BO355" s="262"/>
      <c r="BP355" s="262"/>
      <c r="BQ355" s="262"/>
      <c r="BR355" s="262"/>
      <c r="BS355" s="262"/>
      <c r="BT355" s="262"/>
      <c r="BU355" s="262"/>
      <c r="BV355" s="262"/>
      <c r="BW355" s="262"/>
      <c r="BX355" s="262"/>
      <c r="BY355" s="262"/>
      <c r="BZ355" s="262"/>
      <c r="CA355" s="262"/>
      <c r="CB355" s="262"/>
      <c r="CC355" s="262"/>
      <c r="CD355" s="262"/>
      <c r="CE355" s="262"/>
      <c r="CF355" s="262"/>
      <c r="CG355" s="262"/>
      <c r="CH355" s="262"/>
      <c r="CI355" s="262"/>
      <c r="CJ355" s="262"/>
      <c r="CK355" s="262"/>
      <c r="CL355" s="262"/>
      <c r="CM355" s="262"/>
      <c r="CN355" s="262"/>
      <c r="CO355" s="262"/>
      <c r="CP355" s="262"/>
      <c r="CQ355" s="262"/>
      <c r="CR355" s="262"/>
      <c r="CS355" s="262"/>
      <c r="CT355" s="262"/>
      <c r="CU355" s="262"/>
      <c r="CV355" s="262"/>
      <c r="CW355" s="262"/>
      <c r="CX355" s="262"/>
      <c r="CY355" s="262"/>
      <c r="CZ355" s="262"/>
      <c r="DA355" s="262"/>
      <c r="DB355" s="262"/>
      <c r="DC355" s="262"/>
      <c r="DD355" s="262"/>
      <c r="DE355" s="262"/>
      <c r="DF355" s="262"/>
      <c r="DG355" s="262"/>
      <c r="DH355" s="262"/>
      <c r="DI355" s="262"/>
      <c r="DJ355" s="262"/>
      <c r="DK355" s="262"/>
      <c r="DL355" s="262"/>
      <c r="DM355" s="262"/>
      <c r="DN355" s="262"/>
      <c r="DO355" s="262"/>
      <c r="DP355" s="262"/>
      <c r="DQ355" s="262"/>
      <c r="DR355" s="262"/>
      <c r="DS355" s="262"/>
      <c r="DT355" s="262"/>
      <c r="DU355" s="262"/>
      <c r="DV355" s="262"/>
      <c r="DW355" s="262"/>
      <c r="DX355" s="262"/>
      <c r="DY355" s="262"/>
      <c r="DZ355" s="262"/>
      <c r="EA355" s="262"/>
      <c r="EB355" s="262"/>
    </row>
    <row r="356" spans="1:132" s="263" customFormat="1" ht="51" customHeight="1">
      <c r="A356" s="238"/>
      <c r="B356" s="238"/>
      <c r="C356" s="238"/>
      <c r="D356" s="238"/>
      <c r="E356" s="238"/>
      <c r="F356" s="238"/>
      <c r="G356" s="238"/>
      <c r="H356" s="238"/>
      <c r="I356" s="238"/>
      <c r="J356" s="238"/>
      <c r="K356" s="238"/>
      <c r="L356" s="238"/>
      <c r="M356" s="238"/>
      <c r="N356" s="238"/>
      <c r="O356" s="238"/>
      <c r="P356" s="238"/>
      <c r="Q356" s="238"/>
      <c r="R356" s="262"/>
      <c r="S356" s="262"/>
      <c r="T356" s="262"/>
      <c r="U356" s="262"/>
      <c r="V356" s="262"/>
      <c r="W356" s="262"/>
      <c r="X356" s="262"/>
      <c r="Y356" s="262"/>
      <c r="Z356" s="238"/>
      <c r="AA356" s="238"/>
      <c r="AB356" s="238"/>
      <c r="AC356" s="238"/>
      <c r="AD356" s="238"/>
      <c r="AE356" s="238"/>
      <c r="AF356" s="238"/>
      <c r="AG356" s="238"/>
      <c r="AH356" s="238"/>
      <c r="AI356" s="238"/>
      <c r="AJ356" s="238"/>
      <c r="AK356" s="238"/>
      <c r="AL356" s="238"/>
      <c r="AM356" s="238"/>
      <c r="AN356" s="238"/>
      <c r="AO356" s="238"/>
      <c r="AP356" s="238"/>
      <c r="AQ356" s="238"/>
      <c r="AR356" s="238"/>
      <c r="AS356" s="238"/>
      <c r="AT356" s="238"/>
      <c r="AU356" s="238"/>
      <c r="AV356" s="238"/>
      <c r="AW356" s="238"/>
      <c r="AX356" s="238"/>
      <c r="AY356" s="238"/>
      <c r="AZ356" s="238"/>
      <c r="BA356" s="238"/>
      <c r="BB356" s="238"/>
      <c r="BC356" s="238"/>
      <c r="BD356" s="238"/>
      <c r="BE356" s="238"/>
      <c r="BF356" s="238"/>
      <c r="BG356" s="238"/>
      <c r="BH356" s="238"/>
      <c r="BI356" s="262"/>
      <c r="BJ356" s="262"/>
      <c r="BK356" s="262"/>
      <c r="BL356" s="262"/>
      <c r="BM356" s="262"/>
      <c r="BN356" s="262"/>
      <c r="BO356" s="262"/>
      <c r="BP356" s="262"/>
      <c r="BQ356" s="262"/>
      <c r="BR356" s="262"/>
      <c r="BS356" s="262"/>
      <c r="BT356" s="262"/>
      <c r="BU356" s="262"/>
      <c r="BV356" s="262"/>
      <c r="BW356" s="262"/>
      <c r="BX356" s="262"/>
      <c r="BY356" s="262"/>
      <c r="BZ356" s="262"/>
      <c r="CA356" s="262"/>
      <c r="CB356" s="262"/>
      <c r="CC356" s="262"/>
      <c r="CD356" s="262"/>
      <c r="CE356" s="262"/>
      <c r="CF356" s="262"/>
      <c r="CG356" s="262"/>
      <c r="CH356" s="262"/>
      <c r="CI356" s="262"/>
      <c r="CJ356" s="262"/>
      <c r="CK356" s="262"/>
      <c r="CL356" s="262"/>
      <c r="CM356" s="262"/>
      <c r="CN356" s="262"/>
      <c r="CO356" s="262"/>
      <c r="CP356" s="262"/>
      <c r="CQ356" s="262"/>
      <c r="CR356" s="262"/>
      <c r="CS356" s="262"/>
      <c r="CT356" s="262"/>
      <c r="CU356" s="262"/>
      <c r="CV356" s="262"/>
      <c r="CW356" s="262"/>
      <c r="CX356" s="262"/>
      <c r="CY356" s="262"/>
      <c r="CZ356" s="262"/>
      <c r="DA356" s="262"/>
      <c r="DB356" s="262"/>
      <c r="DC356" s="262"/>
      <c r="DD356" s="262"/>
      <c r="DE356" s="262"/>
      <c r="DF356" s="262"/>
      <c r="DG356" s="262"/>
      <c r="DH356" s="262"/>
      <c r="DI356" s="262"/>
      <c r="DJ356" s="262"/>
      <c r="DK356" s="262"/>
      <c r="DL356" s="262"/>
      <c r="DM356" s="262"/>
      <c r="DN356" s="262"/>
      <c r="DO356" s="262"/>
      <c r="DP356" s="262"/>
      <c r="DQ356" s="262"/>
      <c r="DR356" s="262"/>
      <c r="DS356" s="262"/>
      <c r="DT356" s="262"/>
      <c r="DU356" s="262"/>
      <c r="DV356" s="262"/>
      <c r="DW356" s="262"/>
      <c r="DX356" s="262"/>
      <c r="DY356" s="262"/>
      <c r="DZ356" s="262"/>
      <c r="EA356" s="262"/>
      <c r="EB356" s="262"/>
    </row>
    <row r="357" spans="1:132" s="263" customFormat="1" ht="51" customHeight="1">
      <c r="A357" s="238"/>
      <c r="B357" s="238"/>
      <c r="C357" s="238"/>
      <c r="D357" s="238"/>
      <c r="E357" s="238"/>
      <c r="F357" s="238"/>
      <c r="G357" s="238"/>
      <c r="H357" s="238"/>
      <c r="I357" s="238"/>
      <c r="J357" s="238"/>
      <c r="K357" s="238"/>
      <c r="L357" s="238"/>
      <c r="M357" s="238"/>
      <c r="N357" s="238"/>
      <c r="O357" s="238"/>
      <c r="P357" s="238"/>
      <c r="Q357" s="238"/>
      <c r="R357" s="262"/>
      <c r="S357" s="262"/>
      <c r="T357" s="262"/>
      <c r="U357" s="262"/>
      <c r="V357" s="262"/>
      <c r="W357" s="262"/>
      <c r="X357" s="262"/>
      <c r="Y357" s="262"/>
      <c r="Z357" s="238"/>
      <c r="AA357" s="238"/>
      <c r="AB357" s="238"/>
      <c r="AC357" s="238"/>
      <c r="AD357" s="238"/>
      <c r="AE357" s="238"/>
      <c r="AF357" s="238"/>
      <c r="AG357" s="238"/>
      <c r="AH357" s="238"/>
      <c r="AI357" s="238"/>
      <c r="AJ357" s="238"/>
      <c r="AK357" s="238"/>
      <c r="AL357" s="238"/>
      <c r="AM357" s="238"/>
      <c r="AN357" s="238"/>
      <c r="AO357" s="238"/>
      <c r="AP357" s="238"/>
      <c r="AQ357" s="238"/>
      <c r="AR357" s="238"/>
      <c r="AS357" s="238"/>
      <c r="AT357" s="238"/>
      <c r="AU357" s="238"/>
      <c r="AV357" s="238"/>
      <c r="AW357" s="238"/>
      <c r="AX357" s="238"/>
      <c r="AY357" s="238"/>
      <c r="AZ357" s="238"/>
      <c r="BA357" s="238"/>
      <c r="BB357" s="238"/>
      <c r="BC357" s="238"/>
      <c r="BD357" s="238"/>
      <c r="BE357" s="238"/>
      <c r="BF357" s="238"/>
      <c r="BG357" s="238"/>
      <c r="BH357" s="238"/>
      <c r="BI357" s="262"/>
      <c r="BJ357" s="262"/>
      <c r="BK357" s="262"/>
      <c r="BL357" s="262"/>
      <c r="BM357" s="262"/>
      <c r="BN357" s="262"/>
      <c r="BO357" s="262"/>
      <c r="BP357" s="262"/>
      <c r="BQ357" s="262"/>
      <c r="BR357" s="262"/>
      <c r="BS357" s="262"/>
      <c r="BT357" s="262"/>
      <c r="BU357" s="262"/>
      <c r="BV357" s="262"/>
      <c r="BW357" s="262"/>
      <c r="BX357" s="262"/>
      <c r="BY357" s="262"/>
      <c r="BZ357" s="262"/>
      <c r="CA357" s="262"/>
      <c r="CB357" s="262"/>
      <c r="CC357" s="262"/>
      <c r="CD357" s="262"/>
      <c r="CE357" s="262"/>
      <c r="CF357" s="262"/>
      <c r="CG357" s="262"/>
      <c r="CH357" s="262"/>
      <c r="CI357" s="262"/>
      <c r="CJ357" s="262"/>
      <c r="CK357" s="262"/>
      <c r="CL357" s="262"/>
      <c r="CM357" s="262"/>
      <c r="CN357" s="262"/>
      <c r="CO357" s="262"/>
      <c r="CP357" s="262"/>
      <c r="CQ357" s="262"/>
      <c r="CR357" s="262"/>
      <c r="CS357" s="262"/>
      <c r="CT357" s="262"/>
      <c r="CU357" s="262"/>
      <c r="CV357" s="262"/>
      <c r="CW357" s="262"/>
      <c r="CX357" s="262"/>
      <c r="CY357" s="262"/>
      <c r="CZ357" s="262"/>
      <c r="DA357" s="262"/>
      <c r="DB357" s="262"/>
      <c r="DC357" s="262"/>
      <c r="DD357" s="262"/>
      <c r="DE357" s="262"/>
      <c r="DF357" s="262"/>
      <c r="DG357" s="262"/>
      <c r="DH357" s="262"/>
      <c r="DI357" s="262"/>
      <c r="DJ357" s="262"/>
      <c r="DK357" s="262"/>
      <c r="DL357" s="262"/>
      <c r="DM357" s="262"/>
      <c r="DN357" s="262"/>
      <c r="DO357" s="262"/>
      <c r="DP357" s="262"/>
      <c r="DQ357" s="262"/>
      <c r="DR357" s="262"/>
      <c r="DS357" s="262"/>
      <c r="DT357" s="262"/>
      <c r="DU357" s="262"/>
      <c r="DV357" s="262"/>
      <c r="DW357" s="262"/>
      <c r="DX357" s="262"/>
      <c r="DY357" s="262"/>
      <c r="DZ357" s="262"/>
      <c r="EA357" s="262"/>
      <c r="EB357" s="262"/>
    </row>
    <row r="358" spans="1:132" s="263" customFormat="1" ht="51" customHeight="1">
      <c r="A358" s="238"/>
      <c r="B358" s="238"/>
      <c r="C358" s="238"/>
      <c r="D358" s="238"/>
      <c r="E358" s="238"/>
      <c r="F358" s="238"/>
      <c r="G358" s="238"/>
      <c r="H358" s="238"/>
      <c r="I358" s="238"/>
      <c r="J358" s="238"/>
      <c r="K358" s="238"/>
      <c r="L358" s="238"/>
      <c r="M358" s="238"/>
      <c r="N358" s="238"/>
      <c r="O358" s="238"/>
      <c r="P358" s="238"/>
      <c r="Q358" s="238"/>
      <c r="R358" s="262"/>
      <c r="S358" s="262"/>
      <c r="T358" s="262"/>
      <c r="U358" s="262"/>
      <c r="V358" s="262"/>
      <c r="W358" s="262"/>
      <c r="X358" s="262"/>
      <c r="Y358" s="262"/>
      <c r="Z358" s="238"/>
      <c r="AA358" s="238"/>
      <c r="AB358" s="238"/>
      <c r="AC358" s="238"/>
      <c r="AD358" s="238"/>
      <c r="AE358" s="238"/>
      <c r="AF358" s="238"/>
      <c r="AG358" s="238"/>
      <c r="AH358" s="238"/>
      <c r="AI358" s="238"/>
      <c r="AJ358" s="238"/>
      <c r="AK358" s="238"/>
      <c r="AL358" s="238"/>
      <c r="AM358" s="238"/>
      <c r="AN358" s="238"/>
      <c r="AO358" s="238"/>
      <c r="AP358" s="238"/>
      <c r="AQ358" s="238"/>
      <c r="AR358" s="238"/>
      <c r="AS358" s="238"/>
      <c r="AT358" s="238"/>
      <c r="AU358" s="238"/>
      <c r="AV358" s="238"/>
      <c r="AW358" s="238"/>
      <c r="AX358" s="238"/>
      <c r="AY358" s="238"/>
      <c r="AZ358" s="238"/>
      <c r="BA358" s="238"/>
      <c r="BB358" s="238"/>
      <c r="BC358" s="238"/>
      <c r="BD358" s="238"/>
      <c r="BE358" s="238"/>
      <c r="BF358" s="238"/>
      <c r="BG358" s="238"/>
      <c r="BH358" s="238"/>
      <c r="BI358" s="262"/>
      <c r="BJ358" s="262"/>
      <c r="BK358" s="262"/>
      <c r="BL358" s="262"/>
      <c r="BM358" s="262"/>
      <c r="BN358" s="262"/>
      <c r="BO358" s="262"/>
      <c r="BP358" s="262"/>
      <c r="BQ358" s="262"/>
      <c r="BR358" s="262"/>
      <c r="BS358" s="262"/>
      <c r="BT358" s="262"/>
      <c r="BU358" s="262"/>
      <c r="BV358" s="262"/>
      <c r="BW358" s="262"/>
      <c r="BX358" s="262"/>
      <c r="BY358" s="262"/>
      <c r="BZ358" s="262"/>
      <c r="CA358" s="262"/>
      <c r="CB358" s="262"/>
      <c r="CC358" s="262"/>
      <c r="CD358" s="262"/>
      <c r="CE358" s="262"/>
      <c r="CF358" s="262"/>
      <c r="CG358" s="262"/>
      <c r="CH358" s="262"/>
      <c r="CI358" s="262"/>
      <c r="CJ358" s="262"/>
      <c r="CK358" s="262"/>
      <c r="CL358" s="262"/>
      <c r="CM358" s="262"/>
      <c r="CN358" s="262"/>
      <c r="CO358" s="262"/>
      <c r="CP358" s="262"/>
      <c r="CQ358" s="262"/>
      <c r="CR358" s="262"/>
      <c r="CS358" s="262"/>
      <c r="CT358" s="262"/>
      <c r="CU358" s="262"/>
      <c r="CV358" s="262"/>
      <c r="CW358" s="262"/>
      <c r="CX358" s="262"/>
      <c r="CY358" s="262"/>
      <c r="CZ358" s="262"/>
      <c r="DA358" s="262"/>
      <c r="DB358" s="262"/>
      <c r="DC358" s="262"/>
      <c r="DD358" s="262"/>
      <c r="DE358" s="262"/>
      <c r="DF358" s="262"/>
      <c r="DG358" s="262"/>
      <c r="DH358" s="262"/>
      <c r="DI358" s="262"/>
      <c r="DJ358" s="262"/>
      <c r="DK358" s="262"/>
      <c r="DL358" s="262"/>
      <c r="DM358" s="262"/>
      <c r="DN358" s="262"/>
      <c r="DO358" s="262"/>
      <c r="DP358" s="262"/>
      <c r="DQ358" s="262"/>
      <c r="DR358" s="262"/>
      <c r="DS358" s="262"/>
      <c r="DT358" s="262"/>
      <c r="DU358" s="262"/>
      <c r="DV358" s="262"/>
      <c r="DW358" s="262"/>
      <c r="DX358" s="262"/>
      <c r="DY358" s="262"/>
      <c r="DZ358" s="262"/>
      <c r="EA358" s="262"/>
      <c r="EB358" s="262"/>
    </row>
    <row r="359" spans="1:132" s="263" customFormat="1" ht="51" customHeight="1">
      <c r="A359" s="238"/>
      <c r="B359" s="238"/>
      <c r="C359" s="238"/>
      <c r="D359" s="238"/>
      <c r="E359" s="238"/>
      <c r="F359" s="238"/>
      <c r="G359" s="238"/>
      <c r="H359" s="238"/>
      <c r="I359" s="238"/>
      <c r="J359" s="238"/>
      <c r="K359" s="238"/>
      <c r="L359" s="238"/>
      <c r="M359" s="238"/>
      <c r="N359" s="238"/>
      <c r="O359" s="238"/>
      <c r="P359" s="238"/>
      <c r="Q359" s="238"/>
      <c r="R359" s="262"/>
      <c r="S359" s="262"/>
      <c r="T359" s="262"/>
      <c r="U359" s="262"/>
      <c r="V359" s="262"/>
      <c r="W359" s="262"/>
      <c r="X359" s="262"/>
      <c r="Y359" s="262"/>
      <c r="Z359" s="238"/>
      <c r="AA359" s="238"/>
      <c r="AB359" s="238"/>
      <c r="AC359" s="238"/>
      <c r="AD359" s="238"/>
      <c r="AE359" s="238"/>
      <c r="AF359" s="238"/>
      <c r="AG359" s="238"/>
      <c r="AH359" s="238"/>
      <c r="AI359" s="238"/>
      <c r="AJ359" s="238"/>
      <c r="AK359" s="238"/>
      <c r="AL359" s="238"/>
      <c r="AM359" s="238"/>
      <c r="AN359" s="238"/>
      <c r="AO359" s="238"/>
      <c r="AP359" s="238"/>
      <c r="AQ359" s="238"/>
      <c r="AR359" s="238"/>
      <c r="AS359" s="238"/>
      <c r="AT359" s="238"/>
      <c r="AU359" s="238"/>
      <c r="AV359" s="238"/>
      <c r="AW359" s="238"/>
      <c r="AX359" s="238"/>
      <c r="AY359" s="238"/>
      <c r="AZ359" s="238"/>
      <c r="BA359" s="238"/>
      <c r="BB359" s="238"/>
      <c r="BC359" s="238"/>
      <c r="BD359" s="238"/>
      <c r="BE359" s="238"/>
      <c r="BF359" s="238"/>
      <c r="BG359" s="238"/>
      <c r="BH359" s="238"/>
      <c r="BI359" s="262"/>
      <c r="BJ359" s="262"/>
      <c r="BK359" s="262"/>
      <c r="BL359" s="262"/>
      <c r="BM359" s="262"/>
      <c r="BN359" s="262"/>
      <c r="BO359" s="262"/>
      <c r="BP359" s="262"/>
      <c r="BQ359" s="262"/>
      <c r="BR359" s="262"/>
      <c r="BS359" s="262"/>
      <c r="BT359" s="262"/>
      <c r="BU359" s="262"/>
      <c r="BV359" s="262"/>
      <c r="BW359" s="262"/>
      <c r="BX359" s="262"/>
      <c r="BY359" s="262"/>
      <c r="BZ359" s="262"/>
      <c r="CA359" s="262"/>
      <c r="CB359" s="262"/>
      <c r="CC359" s="262"/>
      <c r="CD359" s="262"/>
      <c r="CE359" s="262"/>
      <c r="CF359" s="262"/>
      <c r="CG359" s="262"/>
      <c r="CH359" s="262"/>
      <c r="CI359" s="262"/>
      <c r="CJ359" s="262"/>
      <c r="CK359" s="262"/>
      <c r="CL359" s="262"/>
      <c r="CM359" s="262"/>
      <c r="CN359" s="262"/>
      <c r="CO359" s="262"/>
      <c r="CP359" s="262"/>
      <c r="CQ359" s="262"/>
      <c r="CR359" s="262"/>
      <c r="CS359" s="262"/>
      <c r="CT359" s="262"/>
      <c r="CU359" s="262"/>
      <c r="CV359" s="262"/>
      <c r="CW359" s="262"/>
      <c r="CX359" s="262"/>
      <c r="CY359" s="262"/>
      <c r="CZ359" s="262"/>
      <c r="DA359" s="262"/>
      <c r="DB359" s="262"/>
      <c r="DC359" s="262"/>
      <c r="DD359" s="262"/>
      <c r="DE359" s="262"/>
      <c r="DF359" s="262"/>
      <c r="DG359" s="262"/>
      <c r="DH359" s="262"/>
      <c r="DI359" s="262"/>
      <c r="DJ359" s="262"/>
      <c r="DK359" s="262"/>
      <c r="DL359" s="262"/>
      <c r="DM359" s="262"/>
      <c r="DN359" s="262"/>
      <c r="DO359" s="262"/>
      <c r="DP359" s="262"/>
      <c r="DQ359" s="262"/>
      <c r="DR359" s="262"/>
      <c r="DS359" s="262"/>
      <c r="DT359" s="262"/>
      <c r="DU359" s="262"/>
      <c r="DV359" s="262"/>
      <c r="DW359" s="262"/>
      <c r="DX359" s="262"/>
      <c r="DY359" s="262"/>
      <c r="DZ359" s="262"/>
      <c r="EA359" s="262"/>
      <c r="EB359" s="262"/>
    </row>
    <row r="360" spans="1:132" s="263" customFormat="1" ht="51" customHeight="1">
      <c r="A360" s="238"/>
      <c r="B360" s="238"/>
      <c r="C360" s="238"/>
      <c r="D360" s="238"/>
      <c r="E360" s="238"/>
      <c r="F360" s="238"/>
      <c r="G360" s="238"/>
      <c r="H360" s="238"/>
      <c r="I360" s="238"/>
      <c r="J360" s="238"/>
      <c r="K360" s="238"/>
      <c r="L360" s="238"/>
      <c r="M360" s="238"/>
      <c r="N360" s="238"/>
      <c r="O360" s="238"/>
      <c r="P360" s="238"/>
      <c r="Q360" s="238"/>
      <c r="R360" s="262"/>
      <c r="S360" s="262"/>
      <c r="T360" s="262"/>
      <c r="U360" s="262"/>
      <c r="V360" s="262"/>
      <c r="W360" s="262"/>
      <c r="X360" s="262"/>
      <c r="Y360" s="262"/>
      <c r="Z360" s="238"/>
      <c r="AA360" s="238"/>
      <c r="AB360" s="238"/>
      <c r="AC360" s="238"/>
      <c r="AD360" s="238"/>
      <c r="AE360" s="238"/>
      <c r="AF360" s="238"/>
      <c r="AG360" s="238"/>
      <c r="AH360" s="238"/>
      <c r="AI360" s="238"/>
      <c r="AJ360" s="238"/>
      <c r="AK360" s="238"/>
      <c r="AL360" s="238"/>
      <c r="AM360" s="238"/>
      <c r="AN360" s="238"/>
      <c r="AO360" s="238"/>
      <c r="AP360" s="238"/>
      <c r="AQ360" s="238"/>
      <c r="AR360" s="238"/>
      <c r="AS360" s="238"/>
      <c r="AT360" s="238"/>
      <c r="AU360" s="238"/>
      <c r="AV360" s="238"/>
      <c r="AW360" s="238"/>
      <c r="AX360" s="238"/>
      <c r="AY360" s="238"/>
      <c r="AZ360" s="238"/>
      <c r="BA360" s="238"/>
      <c r="BB360" s="238"/>
      <c r="BC360" s="238"/>
      <c r="BD360" s="238"/>
      <c r="BE360" s="238"/>
      <c r="BF360" s="238"/>
      <c r="BG360" s="238"/>
      <c r="BH360" s="238"/>
      <c r="BI360" s="262"/>
      <c r="BJ360" s="262"/>
      <c r="BK360" s="262"/>
      <c r="BL360" s="262"/>
      <c r="BM360" s="262"/>
      <c r="BN360" s="262"/>
      <c r="BO360" s="262"/>
      <c r="BP360" s="262"/>
      <c r="BQ360" s="262"/>
      <c r="BR360" s="262"/>
      <c r="BS360" s="262"/>
      <c r="BT360" s="262"/>
      <c r="BU360" s="262"/>
      <c r="BV360" s="262"/>
      <c r="BW360" s="262"/>
      <c r="BX360" s="262"/>
      <c r="BY360" s="262"/>
      <c r="BZ360" s="262"/>
      <c r="CA360" s="262"/>
      <c r="CB360" s="262"/>
      <c r="CC360" s="262"/>
      <c r="CD360" s="262"/>
      <c r="CE360" s="262"/>
      <c r="CF360" s="262"/>
      <c r="CG360" s="262"/>
      <c r="CH360" s="262"/>
      <c r="CI360" s="262"/>
      <c r="CJ360" s="262"/>
      <c r="CK360" s="262"/>
      <c r="CL360" s="262"/>
      <c r="CM360" s="262"/>
      <c r="CN360" s="262"/>
      <c r="CO360" s="262"/>
      <c r="CP360" s="262"/>
      <c r="CQ360" s="262"/>
      <c r="CR360" s="262"/>
      <c r="CS360" s="262"/>
      <c r="CT360" s="262"/>
      <c r="CU360" s="262"/>
      <c r="CV360" s="262"/>
      <c r="CW360" s="262"/>
      <c r="CX360" s="262"/>
      <c r="CY360" s="262"/>
      <c r="CZ360" s="262"/>
      <c r="DA360" s="262"/>
      <c r="DB360" s="262"/>
      <c r="DC360" s="262"/>
      <c r="DD360" s="262"/>
      <c r="DE360" s="262"/>
      <c r="DF360" s="262"/>
      <c r="DG360" s="262"/>
      <c r="DH360" s="262"/>
      <c r="DI360" s="262"/>
      <c r="DJ360" s="262"/>
      <c r="DK360" s="262"/>
      <c r="DL360" s="262"/>
      <c r="DM360" s="262"/>
      <c r="DN360" s="262"/>
      <c r="DO360" s="262"/>
      <c r="DP360" s="262"/>
      <c r="DQ360" s="262"/>
      <c r="DR360" s="262"/>
      <c r="DS360" s="262"/>
      <c r="DT360" s="262"/>
      <c r="DU360" s="262"/>
      <c r="DV360" s="262"/>
      <c r="DW360" s="262"/>
      <c r="DX360" s="262"/>
      <c r="DY360" s="262"/>
      <c r="DZ360" s="262"/>
      <c r="EA360" s="262"/>
      <c r="EB360" s="262"/>
    </row>
    <row r="361" spans="1:132" s="263" customFormat="1" ht="51" customHeight="1">
      <c r="A361" s="238"/>
      <c r="B361" s="238"/>
      <c r="C361" s="238"/>
      <c r="D361" s="238"/>
      <c r="E361" s="238"/>
      <c r="F361" s="238"/>
      <c r="G361" s="238"/>
      <c r="H361" s="238"/>
      <c r="I361" s="238"/>
      <c r="J361" s="238"/>
      <c r="K361" s="238"/>
      <c r="L361" s="238"/>
      <c r="M361" s="238"/>
      <c r="N361" s="238"/>
      <c r="O361" s="238"/>
      <c r="P361" s="238"/>
      <c r="Q361" s="238"/>
      <c r="R361" s="262"/>
      <c r="S361" s="262"/>
      <c r="T361" s="262"/>
      <c r="U361" s="262"/>
      <c r="V361" s="262"/>
      <c r="W361" s="262"/>
      <c r="X361" s="262"/>
      <c r="Y361" s="262"/>
      <c r="Z361" s="238"/>
      <c r="AA361" s="238"/>
      <c r="AB361" s="238"/>
      <c r="AC361" s="238"/>
      <c r="AD361" s="238"/>
      <c r="AE361" s="238"/>
      <c r="AF361" s="238"/>
      <c r="AG361" s="238"/>
      <c r="AH361" s="238"/>
      <c r="AI361" s="238"/>
      <c r="AJ361" s="238"/>
      <c r="AK361" s="238"/>
      <c r="AL361" s="238"/>
      <c r="AM361" s="238"/>
      <c r="AN361" s="238"/>
      <c r="AO361" s="238"/>
      <c r="AP361" s="238"/>
      <c r="AQ361" s="238"/>
      <c r="AR361" s="238"/>
      <c r="AS361" s="238"/>
      <c r="AT361" s="238"/>
      <c r="AU361" s="238"/>
      <c r="AV361" s="238"/>
      <c r="AW361" s="238"/>
      <c r="AX361" s="238"/>
      <c r="AY361" s="238"/>
      <c r="AZ361" s="238"/>
      <c r="BA361" s="238"/>
      <c r="BB361" s="238"/>
      <c r="BC361" s="238"/>
      <c r="BD361" s="238"/>
      <c r="BE361" s="238"/>
      <c r="BF361" s="238"/>
      <c r="BG361" s="238"/>
      <c r="BH361" s="238"/>
      <c r="BI361" s="262"/>
      <c r="BJ361" s="262"/>
      <c r="BK361" s="262"/>
      <c r="BL361" s="262"/>
      <c r="BM361" s="262"/>
      <c r="BN361" s="262"/>
      <c r="BO361" s="262"/>
      <c r="BP361" s="262"/>
      <c r="BQ361" s="262"/>
      <c r="BR361" s="262"/>
      <c r="BS361" s="262"/>
      <c r="BT361" s="262"/>
      <c r="BU361" s="262"/>
      <c r="BV361" s="262"/>
      <c r="BW361" s="262"/>
      <c r="BX361" s="262"/>
      <c r="BY361" s="262"/>
      <c r="BZ361" s="262"/>
      <c r="CA361" s="262"/>
      <c r="CB361" s="262"/>
      <c r="CC361" s="262"/>
      <c r="CD361" s="262"/>
      <c r="CE361" s="262"/>
      <c r="CF361" s="262"/>
      <c r="CG361" s="262"/>
      <c r="CH361" s="262"/>
      <c r="CI361" s="262"/>
      <c r="CJ361" s="262"/>
      <c r="CK361" s="262"/>
      <c r="CL361" s="262"/>
      <c r="CM361" s="262"/>
      <c r="CN361" s="262"/>
      <c r="CO361" s="262"/>
      <c r="CP361" s="262"/>
      <c r="CQ361" s="262"/>
      <c r="CR361" s="262"/>
      <c r="CS361" s="262"/>
      <c r="CT361" s="262"/>
      <c r="CU361" s="262"/>
      <c r="CV361" s="262"/>
      <c r="CW361" s="262"/>
      <c r="CX361" s="262"/>
      <c r="CY361" s="262"/>
      <c r="CZ361" s="262"/>
      <c r="DA361" s="262"/>
      <c r="DB361" s="262"/>
      <c r="DC361" s="262"/>
      <c r="DD361" s="262"/>
      <c r="DE361" s="262"/>
      <c r="DF361" s="262"/>
      <c r="DG361" s="262"/>
      <c r="DH361" s="262"/>
      <c r="DI361" s="262"/>
      <c r="DJ361" s="262"/>
      <c r="DK361" s="262"/>
      <c r="DL361" s="262"/>
      <c r="DM361" s="262"/>
      <c r="DN361" s="262"/>
      <c r="DO361" s="262"/>
      <c r="DP361" s="262"/>
      <c r="DQ361" s="262"/>
      <c r="DR361" s="262"/>
      <c r="DS361" s="262"/>
      <c r="DT361" s="262"/>
      <c r="DU361" s="262"/>
      <c r="DV361" s="262"/>
      <c r="DW361" s="262"/>
      <c r="DX361" s="262"/>
      <c r="DY361" s="262"/>
      <c r="DZ361" s="262"/>
      <c r="EA361" s="262"/>
      <c r="EB361" s="262"/>
    </row>
    <row r="362" spans="1:132" s="263" customFormat="1" ht="51" customHeight="1">
      <c r="A362" s="238"/>
      <c r="B362" s="238"/>
      <c r="C362" s="238"/>
      <c r="D362" s="238"/>
      <c r="E362" s="238"/>
      <c r="F362" s="238"/>
      <c r="G362" s="238"/>
      <c r="H362" s="238"/>
      <c r="I362" s="238"/>
      <c r="J362" s="238"/>
      <c r="K362" s="238"/>
      <c r="L362" s="238"/>
      <c r="M362" s="238"/>
      <c r="N362" s="238"/>
      <c r="O362" s="238"/>
      <c r="P362" s="238"/>
      <c r="Q362" s="238"/>
      <c r="R362" s="262"/>
      <c r="S362" s="262"/>
      <c r="T362" s="262"/>
      <c r="U362" s="262"/>
      <c r="V362" s="262"/>
      <c r="W362" s="262"/>
      <c r="X362" s="262"/>
      <c r="Y362" s="262"/>
      <c r="Z362" s="238"/>
      <c r="AA362" s="238"/>
      <c r="AB362" s="238"/>
      <c r="AC362" s="238"/>
      <c r="AD362" s="238"/>
      <c r="AE362" s="238"/>
      <c r="AF362" s="238"/>
      <c r="AG362" s="238"/>
      <c r="AH362" s="238"/>
      <c r="AI362" s="238"/>
      <c r="AJ362" s="238"/>
      <c r="AK362" s="238"/>
      <c r="AL362" s="238"/>
      <c r="AM362" s="238"/>
      <c r="AN362" s="238"/>
      <c r="AO362" s="238"/>
      <c r="AP362" s="238"/>
      <c r="AQ362" s="238"/>
      <c r="AR362" s="238"/>
      <c r="AS362" s="238"/>
      <c r="AT362" s="238"/>
      <c r="AU362" s="238"/>
      <c r="AV362" s="238"/>
      <c r="AW362" s="238"/>
      <c r="AX362" s="238"/>
      <c r="AY362" s="238"/>
      <c r="AZ362" s="238"/>
      <c r="BA362" s="238"/>
      <c r="BB362" s="238"/>
      <c r="BC362" s="238"/>
      <c r="BD362" s="238"/>
      <c r="BE362" s="238"/>
      <c r="BF362" s="238"/>
      <c r="BG362" s="238"/>
      <c r="BH362" s="238"/>
      <c r="BI362" s="262"/>
      <c r="BJ362" s="262"/>
      <c r="BK362" s="262"/>
      <c r="BL362" s="262"/>
      <c r="BM362" s="262"/>
      <c r="BN362" s="262"/>
      <c r="BO362" s="262"/>
      <c r="BP362" s="262"/>
      <c r="BQ362" s="262"/>
      <c r="BR362" s="262"/>
      <c r="BS362" s="262"/>
      <c r="BT362" s="262"/>
      <c r="BU362" s="262"/>
      <c r="BV362" s="262"/>
      <c r="BW362" s="262"/>
      <c r="BX362" s="262"/>
      <c r="BY362" s="262"/>
      <c r="BZ362" s="262"/>
      <c r="CA362" s="262"/>
      <c r="CB362" s="262"/>
      <c r="CC362" s="262"/>
      <c r="CD362" s="262"/>
      <c r="CE362" s="262"/>
      <c r="CF362" s="262"/>
      <c r="CG362" s="262"/>
      <c r="CH362" s="262"/>
      <c r="CI362" s="262"/>
      <c r="CJ362" s="262"/>
      <c r="CK362" s="262"/>
      <c r="CL362" s="262"/>
      <c r="CM362" s="262"/>
      <c r="CN362" s="262"/>
      <c r="CO362" s="262"/>
      <c r="CP362" s="262"/>
      <c r="CQ362" s="262"/>
      <c r="CR362" s="262"/>
      <c r="CS362" s="262"/>
      <c r="CT362" s="262"/>
      <c r="CU362" s="262"/>
      <c r="CV362" s="262"/>
      <c r="CW362" s="262"/>
      <c r="CX362" s="262"/>
      <c r="CY362" s="262"/>
      <c r="CZ362" s="262"/>
      <c r="DA362" s="262"/>
      <c r="DB362" s="262"/>
      <c r="DC362" s="262"/>
      <c r="DD362" s="262"/>
      <c r="DE362" s="262"/>
      <c r="DF362" s="262"/>
      <c r="DG362" s="262"/>
      <c r="DH362" s="262"/>
      <c r="DI362" s="262"/>
      <c r="DJ362" s="262"/>
      <c r="DK362" s="262"/>
      <c r="DL362" s="262"/>
      <c r="DM362" s="262"/>
      <c r="DN362" s="262"/>
      <c r="DO362" s="262"/>
      <c r="DP362" s="262"/>
      <c r="DQ362" s="262"/>
      <c r="DR362" s="262"/>
      <c r="DS362" s="262"/>
      <c r="DT362" s="262"/>
      <c r="DU362" s="262"/>
      <c r="DV362" s="262"/>
      <c r="DW362" s="262"/>
      <c r="DX362" s="262"/>
      <c r="DY362" s="262"/>
      <c r="DZ362" s="262"/>
      <c r="EA362" s="262"/>
      <c r="EB362" s="262"/>
    </row>
    <row r="363" spans="1:132" s="263" customFormat="1" ht="51" customHeight="1">
      <c r="A363" s="238"/>
      <c r="B363" s="238"/>
      <c r="C363" s="238"/>
      <c r="D363" s="238"/>
      <c r="E363" s="238"/>
      <c r="F363" s="238"/>
      <c r="G363" s="238"/>
      <c r="H363" s="238"/>
      <c r="I363" s="238"/>
      <c r="J363" s="238"/>
      <c r="K363" s="238"/>
      <c r="L363" s="238"/>
      <c r="M363" s="238"/>
      <c r="N363" s="238"/>
      <c r="O363" s="238"/>
      <c r="P363" s="238"/>
      <c r="Q363" s="238"/>
      <c r="R363" s="262"/>
      <c r="S363" s="262"/>
      <c r="T363" s="262"/>
      <c r="U363" s="262"/>
      <c r="V363" s="262"/>
      <c r="W363" s="262"/>
      <c r="X363" s="262"/>
      <c r="Y363" s="262"/>
      <c r="Z363" s="238"/>
      <c r="AA363" s="238"/>
      <c r="AB363" s="238"/>
      <c r="AC363" s="238"/>
      <c r="AD363" s="238"/>
      <c r="AE363" s="238"/>
      <c r="AF363" s="238"/>
      <c r="AG363" s="238"/>
      <c r="AH363" s="238"/>
      <c r="AI363" s="238"/>
      <c r="AJ363" s="238"/>
      <c r="AK363" s="238"/>
      <c r="AL363" s="238"/>
      <c r="AM363" s="238"/>
      <c r="AN363" s="238"/>
      <c r="AO363" s="238"/>
      <c r="AP363" s="238"/>
      <c r="AQ363" s="238"/>
      <c r="AR363" s="238"/>
      <c r="AS363" s="238"/>
      <c r="AT363" s="238"/>
      <c r="AU363" s="238"/>
      <c r="AV363" s="238"/>
      <c r="AW363" s="238"/>
      <c r="AX363" s="238"/>
      <c r="AY363" s="238"/>
      <c r="AZ363" s="238"/>
      <c r="BA363" s="238"/>
      <c r="BB363" s="238"/>
      <c r="BC363" s="238"/>
      <c r="BD363" s="238"/>
      <c r="BE363" s="238"/>
      <c r="BF363" s="238"/>
      <c r="BG363" s="238"/>
      <c r="BH363" s="238"/>
      <c r="BI363" s="262"/>
      <c r="BJ363" s="262"/>
      <c r="BK363" s="262"/>
      <c r="BL363" s="262"/>
      <c r="BM363" s="262"/>
      <c r="BN363" s="262"/>
      <c r="BO363" s="262"/>
      <c r="BP363" s="262"/>
      <c r="BQ363" s="262"/>
      <c r="BR363" s="262"/>
      <c r="BS363" s="262"/>
      <c r="BT363" s="262"/>
      <c r="BU363" s="262"/>
      <c r="BV363" s="262"/>
      <c r="BW363" s="262"/>
      <c r="BX363" s="262"/>
      <c r="BY363" s="262"/>
      <c r="BZ363" s="262"/>
      <c r="CA363" s="262"/>
      <c r="CB363" s="262"/>
      <c r="CC363" s="262"/>
      <c r="CD363" s="262"/>
      <c r="CE363" s="262"/>
      <c r="CF363" s="262"/>
      <c r="CG363" s="262"/>
      <c r="CH363" s="262"/>
      <c r="CI363" s="262"/>
      <c r="CJ363" s="262"/>
      <c r="CK363" s="262"/>
      <c r="CL363" s="262"/>
      <c r="CM363" s="262"/>
      <c r="CN363" s="262"/>
      <c r="CO363" s="262"/>
      <c r="CP363" s="262"/>
      <c r="CQ363" s="262"/>
      <c r="CR363" s="262"/>
      <c r="CS363" s="262"/>
      <c r="CT363" s="262"/>
      <c r="CU363" s="262"/>
      <c r="CV363" s="262"/>
      <c r="CW363" s="262"/>
      <c r="CX363" s="262"/>
      <c r="CY363" s="262"/>
      <c r="CZ363" s="262"/>
      <c r="DA363" s="262"/>
      <c r="DB363" s="262"/>
      <c r="DC363" s="262"/>
      <c r="DD363" s="262"/>
      <c r="DE363" s="262"/>
      <c r="DF363" s="262"/>
      <c r="DG363" s="262"/>
      <c r="DH363" s="262"/>
      <c r="DI363" s="262"/>
      <c r="DJ363" s="262"/>
      <c r="DK363" s="262"/>
      <c r="DL363" s="262"/>
      <c r="DM363" s="262"/>
      <c r="DN363" s="262"/>
      <c r="DO363" s="262"/>
      <c r="DP363" s="262"/>
      <c r="DQ363" s="262"/>
      <c r="DR363" s="262"/>
      <c r="DS363" s="262"/>
      <c r="DT363" s="262"/>
      <c r="DU363" s="262"/>
      <c r="DV363" s="262"/>
      <c r="DW363" s="262"/>
      <c r="DX363" s="262"/>
      <c r="DY363" s="262"/>
      <c r="DZ363" s="262"/>
      <c r="EA363" s="262"/>
      <c r="EB363" s="262"/>
    </row>
    <row r="364" spans="1:132" s="263" customFormat="1" ht="51" customHeight="1">
      <c r="A364" s="238"/>
      <c r="B364" s="238"/>
      <c r="C364" s="238"/>
      <c r="D364" s="238"/>
      <c r="E364" s="238"/>
      <c r="F364" s="238"/>
      <c r="G364" s="238"/>
      <c r="H364" s="238"/>
      <c r="I364" s="238"/>
      <c r="J364" s="238"/>
      <c r="K364" s="238"/>
      <c r="L364" s="238"/>
      <c r="M364" s="238"/>
      <c r="N364" s="238"/>
      <c r="O364" s="238"/>
      <c r="P364" s="238"/>
      <c r="Q364" s="238"/>
      <c r="R364" s="262"/>
      <c r="S364" s="262"/>
      <c r="T364" s="262"/>
      <c r="U364" s="262"/>
      <c r="V364" s="262"/>
      <c r="W364" s="262"/>
      <c r="X364" s="262"/>
      <c r="Y364" s="262"/>
      <c r="Z364" s="238"/>
      <c r="AA364" s="238"/>
      <c r="AB364" s="238"/>
      <c r="AC364" s="238"/>
      <c r="AD364" s="238"/>
      <c r="AE364" s="238"/>
      <c r="AF364" s="238"/>
      <c r="AG364" s="238"/>
      <c r="AH364" s="238"/>
      <c r="AI364" s="238"/>
      <c r="AJ364" s="238"/>
      <c r="AK364" s="238"/>
      <c r="AL364" s="238"/>
      <c r="AM364" s="238"/>
      <c r="AN364" s="238"/>
      <c r="AO364" s="238"/>
      <c r="AP364" s="238"/>
      <c r="AQ364" s="238"/>
      <c r="AR364" s="238"/>
      <c r="AS364" s="238"/>
      <c r="AT364" s="238"/>
      <c r="AU364" s="238"/>
      <c r="AV364" s="238"/>
      <c r="AW364" s="238"/>
      <c r="AX364" s="238"/>
      <c r="AY364" s="238"/>
      <c r="AZ364" s="238"/>
      <c r="BA364" s="238"/>
      <c r="BB364" s="238"/>
      <c r="BC364" s="238"/>
      <c r="BD364" s="238"/>
      <c r="BE364" s="238"/>
      <c r="BF364" s="238"/>
      <c r="BG364" s="238"/>
      <c r="BH364" s="238"/>
      <c r="BI364" s="262"/>
      <c r="BJ364" s="262"/>
      <c r="BK364" s="262"/>
      <c r="BL364" s="262"/>
      <c r="BM364" s="262"/>
      <c r="BN364" s="262"/>
      <c r="BO364" s="262"/>
      <c r="BP364" s="262"/>
      <c r="BQ364" s="262"/>
      <c r="BR364" s="262"/>
      <c r="BS364" s="262"/>
      <c r="BT364" s="262"/>
      <c r="BU364" s="262"/>
      <c r="BV364" s="262"/>
      <c r="BW364" s="262"/>
      <c r="BX364" s="262"/>
      <c r="BY364" s="262"/>
      <c r="BZ364" s="262"/>
      <c r="CA364" s="262"/>
      <c r="CB364" s="262"/>
      <c r="CC364" s="262"/>
      <c r="CD364" s="262"/>
      <c r="CE364" s="262"/>
      <c r="CF364" s="262"/>
      <c r="CG364" s="262"/>
      <c r="CH364" s="262"/>
      <c r="CI364" s="262"/>
      <c r="CJ364" s="262"/>
      <c r="CK364" s="262"/>
      <c r="CL364" s="262"/>
      <c r="CM364" s="262"/>
      <c r="CN364" s="262"/>
      <c r="CO364" s="262"/>
      <c r="CP364" s="262"/>
      <c r="CQ364" s="262"/>
      <c r="CR364" s="262"/>
      <c r="CS364" s="262"/>
      <c r="CT364" s="262"/>
      <c r="CU364" s="262"/>
      <c r="CV364" s="262"/>
      <c r="CW364" s="262"/>
      <c r="CX364" s="262"/>
      <c r="CY364" s="262"/>
      <c r="CZ364" s="262"/>
      <c r="DA364" s="262"/>
      <c r="DB364" s="262"/>
      <c r="DC364" s="262"/>
      <c r="DD364" s="262"/>
      <c r="DE364" s="262"/>
      <c r="DF364" s="262"/>
      <c r="DG364" s="262"/>
      <c r="DH364" s="262"/>
      <c r="DI364" s="262"/>
      <c r="DJ364" s="262"/>
      <c r="DK364" s="262"/>
      <c r="DL364" s="262"/>
      <c r="DM364" s="262"/>
      <c r="DN364" s="262"/>
      <c r="DO364" s="262"/>
      <c r="DP364" s="262"/>
      <c r="DQ364" s="262"/>
      <c r="DR364" s="262"/>
      <c r="DS364" s="262"/>
      <c r="DT364" s="262"/>
      <c r="DU364" s="262"/>
      <c r="DV364" s="262"/>
      <c r="DW364" s="262"/>
      <c r="DX364" s="262"/>
      <c r="DY364" s="262"/>
      <c r="DZ364" s="262"/>
      <c r="EA364" s="262"/>
      <c r="EB364" s="262"/>
    </row>
    <row r="365" spans="1:132" s="263" customFormat="1" ht="51" customHeight="1">
      <c r="A365" s="238"/>
      <c r="B365" s="238"/>
      <c r="C365" s="238"/>
      <c r="D365" s="238"/>
      <c r="E365" s="238"/>
      <c r="F365" s="238"/>
      <c r="G365" s="238"/>
      <c r="H365" s="238"/>
      <c r="I365" s="238"/>
      <c r="J365" s="238"/>
      <c r="K365" s="238"/>
      <c r="L365" s="238"/>
      <c r="M365" s="238"/>
      <c r="N365" s="238"/>
      <c r="O365" s="238"/>
      <c r="P365" s="238"/>
      <c r="Q365" s="238"/>
      <c r="R365" s="262"/>
      <c r="S365" s="262"/>
      <c r="T365" s="262"/>
      <c r="U365" s="262"/>
      <c r="V365" s="262"/>
      <c r="W365" s="262"/>
      <c r="X365" s="262"/>
      <c r="Y365" s="262"/>
      <c r="Z365" s="238"/>
      <c r="AA365" s="238"/>
      <c r="AB365" s="238"/>
      <c r="AC365" s="238"/>
      <c r="AD365" s="238"/>
      <c r="AE365" s="238"/>
      <c r="AF365" s="238"/>
      <c r="AG365" s="238"/>
      <c r="AH365" s="238"/>
      <c r="AI365" s="238"/>
      <c r="AJ365" s="238"/>
      <c r="AK365" s="238"/>
      <c r="AL365" s="238"/>
      <c r="AM365" s="238"/>
      <c r="AN365" s="238"/>
      <c r="AO365" s="238"/>
      <c r="AP365" s="238"/>
      <c r="AQ365" s="238"/>
      <c r="AR365" s="238"/>
      <c r="AS365" s="238"/>
      <c r="AT365" s="238"/>
      <c r="AU365" s="238"/>
      <c r="AV365" s="238"/>
      <c r="AW365" s="238"/>
      <c r="AX365" s="238"/>
      <c r="AY365" s="238"/>
      <c r="AZ365" s="238"/>
      <c r="BA365" s="238"/>
      <c r="BB365" s="238"/>
      <c r="BC365" s="238"/>
      <c r="BD365" s="238"/>
      <c r="BE365" s="238"/>
      <c r="BF365" s="238"/>
      <c r="BG365" s="238"/>
      <c r="BH365" s="238"/>
      <c r="BI365" s="262"/>
      <c r="BJ365" s="262"/>
      <c r="BK365" s="262"/>
      <c r="BL365" s="262"/>
      <c r="BM365" s="262"/>
      <c r="BN365" s="262"/>
      <c r="BO365" s="262"/>
      <c r="BP365" s="262"/>
      <c r="BQ365" s="262"/>
      <c r="BR365" s="262"/>
      <c r="BS365" s="262"/>
      <c r="BT365" s="262"/>
      <c r="BU365" s="262"/>
      <c r="BV365" s="262"/>
      <c r="BW365" s="262"/>
      <c r="BX365" s="262"/>
      <c r="BY365" s="262"/>
      <c r="BZ365" s="262"/>
      <c r="CA365" s="262"/>
      <c r="CB365" s="262"/>
      <c r="CC365" s="262"/>
      <c r="CD365" s="262"/>
      <c r="CE365" s="262"/>
      <c r="CF365" s="262"/>
      <c r="CG365" s="262"/>
      <c r="CH365" s="262"/>
      <c r="CI365" s="262"/>
      <c r="CJ365" s="262"/>
      <c r="CK365" s="262"/>
      <c r="CL365" s="262"/>
      <c r="CM365" s="262"/>
      <c r="CN365" s="262"/>
      <c r="CO365" s="262"/>
      <c r="CP365" s="262"/>
      <c r="CQ365" s="262"/>
      <c r="CR365" s="262"/>
      <c r="CS365" s="262"/>
      <c r="CT365" s="262"/>
      <c r="CU365" s="262"/>
      <c r="CV365" s="262"/>
      <c r="CW365" s="262"/>
      <c r="CX365" s="262"/>
      <c r="CY365" s="262"/>
      <c r="CZ365" s="262"/>
      <c r="DA365" s="262"/>
      <c r="DB365" s="262"/>
      <c r="DC365" s="262"/>
      <c r="DD365" s="262"/>
      <c r="DE365" s="262"/>
      <c r="DF365" s="262"/>
      <c r="DG365" s="262"/>
      <c r="DH365" s="262"/>
      <c r="DI365" s="262"/>
      <c r="DJ365" s="262"/>
      <c r="DK365" s="262"/>
      <c r="DL365" s="262"/>
      <c r="DM365" s="262"/>
      <c r="DN365" s="262"/>
      <c r="DO365" s="262"/>
      <c r="DP365" s="262"/>
      <c r="DQ365" s="262"/>
      <c r="DR365" s="262"/>
      <c r="DS365" s="262"/>
      <c r="DT365" s="262"/>
      <c r="DU365" s="262"/>
      <c r="DV365" s="262"/>
      <c r="DW365" s="262"/>
      <c r="DX365" s="262"/>
      <c r="DY365" s="262"/>
      <c r="DZ365" s="262"/>
      <c r="EA365" s="262"/>
      <c r="EB365" s="262"/>
    </row>
    <row r="366" spans="1:132" s="263" customFormat="1" ht="51" customHeight="1">
      <c r="A366" s="238"/>
      <c r="B366" s="238"/>
      <c r="C366" s="238"/>
      <c r="D366" s="238"/>
      <c r="E366" s="238"/>
      <c r="F366" s="238"/>
      <c r="G366" s="238"/>
      <c r="H366" s="238"/>
      <c r="I366" s="238"/>
      <c r="J366" s="238"/>
      <c r="K366" s="238"/>
      <c r="L366" s="238"/>
      <c r="M366" s="238"/>
      <c r="N366" s="238"/>
      <c r="O366" s="238"/>
      <c r="P366" s="238"/>
      <c r="Q366" s="238"/>
      <c r="R366" s="262"/>
      <c r="S366" s="262"/>
      <c r="T366" s="262"/>
      <c r="U366" s="262"/>
      <c r="V366" s="262"/>
      <c r="W366" s="262"/>
      <c r="X366" s="262"/>
      <c r="Y366" s="262"/>
      <c r="Z366" s="238"/>
      <c r="AA366" s="238"/>
      <c r="AB366" s="238"/>
      <c r="AC366" s="238"/>
      <c r="AD366" s="238"/>
      <c r="AE366" s="238"/>
      <c r="AF366" s="238"/>
      <c r="AG366" s="238"/>
      <c r="AH366" s="238"/>
      <c r="AI366" s="238"/>
      <c r="AJ366" s="238"/>
      <c r="AK366" s="238"/>
      <c r="AL366" s="238"/>
      <c r="AM366" s="238"/>
      <c r="AN366" s="238"/>
      <c r="AO366" s="238"/>
      <c r="AP366" s="238"/>
      <c r="AQ366" s="238"/>
      <c r="AR366" s="238"/>
      <c r="AS366" s="238"/>
      <c r="AT366" s="238"/>
      <c r="AU366" s="238"/>
      <c r="AV366" s="238"/>
      <c r="AW366" s="238"/>
      <c r="AX366" s="238"/>
      <c r="AY366" s="238"/>
      <c r="AZ366" s="238"/>
      <c r="BA366" s="238"/>
      <c r="BB366" s="238"/>
      <c r="BC366" s="238"/>
      <c r="BD366" s="238"/>
      <c r="BE366" s="238"/>
      <c r="BF366" s="238"/>
      <c r="BG366" s="238"/>
      <c r="BH366" s="238"/>
      <c r="BI366" s="262"/>
      <c r="BJ366" s="262"/>
      <c r="BK366" s="262"/>
      <c r="BL366" s="262"/>
      <c r="BM366" s="262"/>
      <c r="BN366" s="262"/>
      <c r="BO366" s="262"/>
      <c r="BP366" s="262"/>
      <c r="BQ366" s="262"/>
      <c r="BR366" s="262"/>
      <c r="BS366" s="262"/>
      <c r="BT366" s="262"/>
      <c r="BU366" s="262"/>
      <c r="BV366" s="262"/>
      <c r="BW366" s="262"/>
      <c r="BX366" s="262"/>
      <c r="BY366" s="262"/>
      <c r="BZ366" s="262"/>
      <c r="CA366" s="262"/>
      <c r="CB366" s="262"/>
      <c r="CC366" s="262"/>
      <c r="CD366" s="262"/>
      <c r="CE366" s="262"/>
      <c r="CF366" s="262"/>
      <c r="CG366" s="262"/>
      <c r="CH366" s="262"/>
      <c r="CI366" s="262"/>
      <c r="CJ366" s="262"/>
      <c r="CK366" s="262"/>
      <c r="CL366" s="262"/>
      <c r="CM366" s="262"/>
      <c r="CN366" s="262"/>
      <c r="CO366" s="262"/>
      <c r="CP366" s="262"/>
      <c r="CQ366" s="262"/>
      <c r="CR366" s="262"/>
      <c r="CS366" s="262"/>
      <c r="CT366" s="262"/>
      <c r="CU366" s="262"/>
      <c r="CV366" s="262"/>
      <c r="CW366" s="262"/>
      <c r="CX366" s="262"/>
      <c r="CY366" s="262"/>
      <c r="CZ366" s="262"/>
      <c r="DA366" s="262"/>
      <c r="DB366" s="262"/>
      <c r="DC366" s="262"/>
      <c r="DD366" s="262"/>
      <c r="DE366" s="262"/>
      <c r="DF366" s="262"/>
      <c r="DG366" s="262"/>
      <c r="DH366" s="262"/>
      <c r="DI366" s="262"/>
      <c r="DJ366" s="262"/>
      <c r="DK366" s="262"/>
      <c r="DL366" s="262"/>
      <c r="DM366" s="262"/>
      <c r="DN366" s="262"/>
      <c r="DO366" s="262"/>
      <c r="DP366" s="262"/>
      <c r="DQ366" s="262"/>
      <c r="DR366" s="262"/>
      <c r="DS366" s="262"/>
      <c r="DT366" s="262"/>
      <c r="DU366" s="262"/>
      <c r="DV366" s="262"/>
      <c r="DW366" s="262"/>
      <c r="DX366" s="262"/>
      <c r="DY366" s="262"/>
      <c r="DZ366" s="262"/>
      <c r="EA366" s="262"/>
      <c r="EB366" s="262"/>
    </row>
    <row r="367" spans="1:132" s="263" customFormat="1" ht="51" customHeight="1">
      <c r="A367" s="238"/>
      <c r="B367" s="238"/>
      <c r="C367" s="238"/>
      <c r="D367" s="238"/>
      <c r="E367" s="238"/>
      <c r="F367" s="238"/>
      <c r="G367" s="238"/>
      <c r="H367" s="238"/>
      <c r="I367" s="238"/>
      <c r="J367" s="238"/>
      <c r="K367" s="238"/>
      <c r="L367" s="238"/>
      <c r="M367" s="238"/>
      <c r="N367" s="238"/>
      <c r="O367" s="238"/>
      <c r="P367" s="238"/>
      <c r="Q367" s="238"/>
      <c r="R367" s="262"/>
      <c r="S367" s="262"/>
      <c r="T367" s="262"/>
      <c r="U367" s="262"/>
      <c r="V367" s="262"/>
      <c r="W367" s="262"/>
      <c r="X367" s="262"/>
      <c r="Y367" s="262"/>
      <c r="Z367" s="238"/>
      <c r="AA367" s="238"/>
      <c r="AB367" s="238"/>
      <c r="AC367" s="238"/>
      <c r="AD367" s="238"/>
      <c r="AE367" s="238"/>
      <c r="AF367" s="238"/>
      <c r="AG367" s="238"/>
      <c r="AH367" s="238"/>
      <c r="AI367" s="238"/>
      <c r="AJ367" s="238"/>
      <c r="AK367" s="238"/>
      <c r="AL367" s="238"/>
      <c r="AM367" s="238"/>
      <c r="AN367" s="238"/>
      <c r="AO367" s="238"/>
      <c r="AP367" s="238"/>
      <c r="AQ367" s="238"/>
      <c r="AR367" s="238"/>
      <c r="AS367" s="238"/>
      <c r="AT367" s="238"/>
      <c r="AU367" s="238"/>
      <c r="AV367" s="238"/>
      <c r="AW367" s="238"/>
      <c r="AX367" s="238"/>
      <c r="AY367" s="238"/>
      <c r="AZ367" s="238"/>
      <c r="BA367" s="238"/>
      <c r="BB367" s="238"/>
      <c r="BC367" s="238"/>
      <c r="BD367" s="238"/>
      <c r="BE367" s="238"/>
      <c r="BF367" s="238"/>
      <c r="BG367" s="238"/>
      <c r="BH367" s="238"/>
      <c r="BI367" s="262"/>
      <c r="BJ367" s="262"/>
      <c r="BK367" s="262"/>
      <c r="BL367" s="262"/>
      <c r="BM367" s="262"/>
      <c r="BN367" s="262"/>
      <c r="BO367" s="262"/>
      <c r="BP367" s="262"/>
      <c r="BQ367" s="262"/>
      <c r="BR367" s="262"/>
      <c r="BS367" s="262"/>
      <c r="BT367" s="262"/>
      <c r="BU367" s="262"/>
      <c r="BV367" s="262"/>
      <c r="BW367" s="262"/>
      <c r="BX367" s="262"/>
      <c r="BY367" s="262"/>
      <c r="BZ367" s="262"/>
      <c r="CA367" s="262"/>
      <c r="CB367" s="262"/>
      <c r="CC367" s="262"/>
      <c r="CD367" s="262"/>
      <c r="CE367" s="262"/>
      <c r="CF367" s="262"/>
      <c r="CG367" s="262"/>
      <c r="CH367" s="262"/>
      <c r="CI367" s="262"/>
      <c r="CJ367" s="262"/>
      <c r="CK367" s="262"/>
      <c r="CL367" s="262"/>
      <c r="CM367" s="262"/>
      <c r="CN367" s="262"/>
      <c r="CO367" s="262"/>
      <c r="CP367" s="262"/>
      <c r="CQ367" s="262"/>
      <c r="CR367" s="262"/>
      <c r="CS367" s="262"/>
      <c r="CT367" s="262"/>
      <c r="CU367" s="262"/>
      <c r="CV367" s="262"/>
      <c r="CW367" s="262"/>
      <c r="CX367" s="262"/>
      <c r="CY367" s="262"/>
      <c r="CZ367" s="262"/>
      <c r="DA367" s="262"/>
      <c r="DB367" s="262"/>
      <c r="DC367" s="262"/>
      <c r="DD367" s="262"/>
      <c r="DE367" s="262"/>
      <c r="DF367" s="262"/>
      <c r="DG367" s="262"/>
      <c r="DH367" s="262"/>
      <c r="DI367" s="262"/>
      <c r="DJ367" s="262"/>
      <c r="DK367" s="262"/>
      <c r="DL367" s="262"/>
      <c r="DM367" s="262"/>
      <c r="DN367" s="262"/>
      <c r="DO367" s="262"/>
      <c r="DP367" s="262"/>
      <c r="DQ367" s="262"/>
      <c r="DR367" s="262"/>
      <c r="DS367" s="262"/>
      <c r="DT367" s="262"/>
      <c r="DU367" s="262"/>
      <c r="DV367" s="262"/>
      <c r="DW367" s="262"/>
      <c r="DX367" s="262"/>
      <c r="DY367" s="262"/>
      <c r="DZ367" s="262"/>
      <c r="EA367" s="262"/>
      <c r="EB367" s="262"/>
    </row>
    <row r="368" spans="1:132" s="263" customFormat="1" ht="51" customHeight="1">
      <c r="A368" s="238"/>
      <c r="B368" s="238"/>
      <c r="C368" s="238"/>
      <c r="D368" s="238"/>
      <c r="E368" s="238"/>
      <c r="F368" s="238"/>
      <c r="G368" s="238"/>
      <c r="H368" s="238"/>
      <c r="I368" s="238"/>
      <c r="J368" s="238"/>
      <c r="K368" s="238"/>
      <c r="L368" s="238"/>
      <c r="M368" s="238"/>
      <c r="N368" s="238"/>
      <c r="O368" s="238"/>
      <c r="P368" s="238"/>
      <c r="Q368" s="238"/>
      <c r="R368" s="262"/>
      <c r="S368" s="262"/>
      <c r="T368" s="262"/>
      <c r="U368" s="262"/>
      <c r="V368" s="262"/>
      <c r="W368" s="262"/>
      <c r="X368" s="262"/>
      <c r="Y368" s="262"/>
      <c r="Z368" s="238"/>
      <c r="AA368" s="238"/>
      <c r="AB368" s="238"/>
      <c r="AC368" s="238"/>
      <c r="AD368" s="238"/>
      <c r="AE368" s="238"/>
      <c r="AF368" s="238"/>
      <c r="AG368" s="238"/>
      <c r="AH368" s="238"/>
      <c r="AI368" s="238"/>
      <c r="AJ368" s="238"/>
      <c r="AK368" s="238"/>
      <c r="AL368" s="238"/>
      <c r="AM368" s="238"/>
      <c r="AN368" s="238"/>
      <c r="AO368" s="238"/>
      <c r="AP368" s="238"/>
      <c r="AQ368" s="238"/>
      <c r="AR368" s="238"/>
      <c r="AS368" s="238"/>
      <c r="AT368" s="238"/>
      <c r="AU368" s="238"/>
      <c r="AV368" s="238"/>
      <c r="AW368" s="238"/>
      <c r="AX368" s="238"/>
      <c r="AY368" s="238"/>
      <c r="AZ368" s="238"/>
      <c r="BA368" s="238"/>
      <c r="BB368" s="238"/>
      <c r="BC368" s="238"/>
      <c r="BD368" s="238"/>
      <c r="BE368" s="238"/>
      <c r="BF368" s="238"/>
      <c r="BG368" s="238"/>
      <c r="BH368" s="238"/>
      <c r="BI368" s="262"/>
      <c r="BJ368" s="262"/>
      <c r="BK368" s="262"/>
      <c r="BL368" s="262"/>
      <c r="BM368" s="262"/>
      <c r="BN368" s="262"/>
      <c r="BO368" s="262"/>
      <c r="BP368" s="262"/>
      <c r="BQ368" s="262"/>
      <c r="BR368" s="262"/>
      <c r="BS368" s="262"/>
      <c r="BT368" s="262"/>
      <c r="BU368" s="262"/>
      <c r="BV368" s="262"/>
      <c r="BW368" s="262"/>
      <c r="BX368" s="262"/>
      <c r="BY368" s="262"/>
      <c r="BZ368" s="262"/>
      <c r="CA368" s="262"/>
      <c r="CB368" s="262"/>
      <c r="CC368" s="262"/>
      <c r="CD368" s="262"/>
      <c r="CE368" s="262"/>
      <c r="CF368" s="262"/>
      <c r="CG368" s="262"/>
      <c r="CH368" s="262"/>
      <c r="CI368" s="262"/>
      <c r="CJ368" s="262"/>
      <c r="CK368" s="262"/>
      <c r="CL368" s="262"/>
      <c r="CM368" s="262"/>
      <c r="CN368" s="262"/>
      <c r="CO368" s="262"/>
      <c r="CP368" s="262"/>
      <c r="CQ368" s="262"/>
      <c r="CR368" s="262"/>
      <c r="CS368" s="262"/>
      <c r="CT368" s="262"/>
      <c r="CU368" s="262"/>
      <c r="CV368" s="262"/>
      <c r="CW368" s="262"/>
      <c r="CX368" s="262"/>
      <c r="CY368" s="262"/>
      <c r="CZ368" s="262"/>
      <c r="DA368" s="262"/>
      <c r="DB368" s="262"/>
      <c r="DC368" s="262"/>
      <c r="DD368" s="262"/>
      <c r="DE368" s="262"/>
      <c r="DF368" s="262"/>
      <c r="DG368" s="262"/>
      <c r="DH368" s="262"/>
      <c r="DI368" s="262"/>
      <c r="DJ368" s="262"/>
      <c r="DK368" s="262"/>
      <c r="DL368" s="262"/>
      <c r="DM368" s="262"/>
      <c r="DN368" s="262"/>
      <c r="DO368" s="262"/>
      <c r="DP368" s="262"/>
      <c r="DQ368" s="262"/>
      <c r="DR368" s="262"/>
      <c r="DS368" s="262"/>
      <c r="DT368" s="262"/>
      <c r="DU368" s="262"/>
      <c r="DV368" s="262"/>
      <c r="DW368" s="262"/>
      <c r="DX368" s="262"/>
      <c r="DY368" s="262"/>
      <c r="DZ368" s="262"/>
      <c r="EA368" s="262"/>
      <c r="EB368" s="262"/>
    </row>
    <row r="369" spans="1:132" s="263" customFormat="1" ht="51" customHeight="1">
      <c r="A369" s="238"/>
      <c r="B369" s="238"/>
      <c r="C369" s="238"/>
      <c r="D369" s="238"/>
      <c r="E369" s="238"/>
      <c r="F369" s="238"/>
      <c r="G369" s="238"/>
      <c r="H369" s="238"/>
      <c r="I369" s="238"/>
      <c r="J369" s="238"/>
      <c r="K369" s="238"/>
      <c r="L369" s="238"/>
      <c r="M369" s="238"/>
      <c r="N369" s="238"/>
      <c r="O369" s="238"/>
      <c r="P369" s="238"/>
      <c r="Q369" s="238"/>
      <c r="R369" s="262"/>
      <c r="S369" s="262"/>
      <c r="T369" s="262"/>
      <c r="U369" s="262"/>
      <c r="V369" s="262"/>
      <c r="W369" s="262"/>
      <c r="X369" s="262"/>
      <c r="Y369" s="262"/>
      <c r="Z369" s="238"/>
      <c r="AA369" s="238"/>
      <c r="AB369" s="238"/>
      <c r="AC369" s="238"/>
      <c r="AD369" s="238"/>
      <c r="AE369" s="238"/>
      <c r="AF369" s="238"/>
      <c r="AG369" s="238"/>
      <c r="AH369" s="238"/>
      <c r="AI369" s="238"/>
      <c r="AJ369" s="238"/>
      <c r="AK369" s="238"/>
      <c r="AL369" s="238"/>
      <c r="AM369" s="238"/>
      <c r="AN369" s="238"/>
      <c r="AO369" s="238"/>
      <c r="AP369" s="238"/>
      <c r="AQ369" s="238"/>
      <c r="AR369" s="238"/>
      <c r="AS369" s="238"/>
      <c r="AT369" s="238"/>
      <c r="AU369" s="238"/>
      <c r="AV369" s="238"/>
      <c r="AW369" s="238"/>
      <c r="AX369" s="238"/>
      <c r="AY369" s="238"/>
      <c r="AZ369" s="238"/>
      <c r="BA369" s="238"/>
      <c r="BB369" s="238"/>
      <c r="BC369" s="238"/>
      <c r="BD369" s="238"/>
      <c r="BE369" s="238"/>
      <c r="BF369" s="238"/>
      <c r="BG369" s="238"/>
      <c r="BH369" s="238"/>
      <c r="BI369" s="262"/>
      <c r="BJ369" s="262"/>
      <c r="BK369" s="262"/>
      <c r="BL369" s="262"/>
      <c r="BM369" s="262"/>
      <c r="BN369" s="262"/>
      <c r="BO369" s="262"/>
      <c r="BP369" s="262"/>
      <c r="BQ369" s="262"/>
      <c r="BR369" s="262"/>
      <c r="BS369" s="262"/>
      <c r="BT369" s="262"/>
      <c r="BU369" s="262"/>
      <c r="BV369" s="262"/>
      <c r="BW369" s="262"/>
      <c r="BX369" s="262"/>
      <c r="BY369" s="262"/>
      <c r="BZ369" s="262"/>
      <c r="CA369" s="262"/>
      <c r="CB369" s="262"/>
      <c r="CC369" s="262"/>
      <c r="CD369" s="262"/>
      <c r="CE369" s="262"/>
      <c r="CF369" s="262"/>
      <c r="CG369" s="262"/>
      <c r="CH369" s="262"/>
      <c r="CI369" s="262"/>
      <c r="CJ369" s="262"/>
      <c r="CK369" s="262"/>
      <c r="CL369" s="262"/>
      <c r="CM369" s="262"/>
      <c r="CN369" s="262"/>
      <c r="CO369" s="262"/>
      <c r="CP369" s="262"/>
      <c r="CQ369" s="262"/>
      <c r="CR369" s="262"/>
      <c r="CS369" s="262"/>
      <c r="CT369" s="262"/>
      <c r="CU369" s="262"/>
      <c r="CV369" s="262"/>
      <c r="CW369" s="262"/>
      <c r="CX369" s="262"/>
      <c r="CY369" s="262"/>
      <c r="CZ369" s="262"/>
      <c r="DA369" s="262"/>
      <c r="DB369" s="262"/>
      <c r="DC369" s="262"/>
      <c r="DD369" s="262"/>
      <c r="DE369" s="262"/>
      <c r="DF369" s="262"/>
      <c r="DG369" s="262"/>
      <c r="DH369" s="262"/>
      <c r="DI369" s="262"/>
      <c r="DJ369" s="262"/>
      <c r="DK369" s="262"/>
      <c r="DL369" s="262"/>
      <c r="DM369" s="262"/>
      <c r="DN369" s="262"/>
      <c r="DO369" s="262"/>
      <c r="DP369" s="262"/>
      <c r="DQ369" s="262"/>
      <c r="DR369" s="262"/>
      <c r="DS369" s="262"/>
      <c r="DT369" s="262"/>
      <c r="DU369" s="262"/>
      <c r="DV369" s="262"/>
      <c r="DW369" s="262"/>
      <c r="DX369" s="262"/>
      <c r="DY369" s="262"/>
      <c r="DZ369" s="262"/>
      <c r="EA369" s="262"/>
      <c r="EB369" s="262"/>
    </row>
    <row r="370" spans="1:132" s="263" customFormat="1" ht="51" customHeight="1">
      <c r="A370" s="238"/>
      <c r="B370" s="238"/>
      <c r="C370" s="238"/>
      <c r="D370" s="238"/>
      <c r="E370" s="238"/>
      <c r="F370" s="238"/>
      <c r="G370" s="238"/>
      <c r="H370" s="238"/>
      <c r="I370" s="238"/>
      <c r="J370" s="238"/>
      <c r="K370" s="238"/>
      <c r="L370" s="238"/>
      <c r="M370" s="238"/>
      <c r="N370" s="238"/>
      <c r="O370" s="238"/>
      <c r="P370" s="238"/>
      <c r="Q370" s="238"/>
      <c r="R370" s="262"/>
      <c r="S370" s="262"/>
      <c r="T370" s="262"/>
      <c r="U370" s="262"/>
      <c r="V370" s="262"/>
      <c r="W370" s="262"/>
      <c r="X370" s="262"/>
      <c r="Y370" s="262"/>
      <c r="Z370" s="238"/>
      <c r="AA370" s="238"/>
      <c r="AB370" s="238"/>
      <c r="AC370" s="238"/>
      <c r="AD370" s="238"/>
      <c r="AE370" s="238"/>
      <c r="AF370" s="238"/>
      <c r="AG370" s="238"/>
      <c r="AH370" s="238"/>
      <c r="AI370" s="238"/>
      <c r="AJ370" s="238"/>
      <c r="AK370" s="238"/>
      <c r="AL370" s="238"/>
      <c r="AM370" s="238"/>
      <c r="AN370" s="238"/>
      <c r="AO370" s="238"/>
      <c r="AP370" s="238"/>
      <c r="AQ370" s="238"/>
      <c r="AR370" s="238"/>
      <c r="AS370" s="238"/>
      <c r="AT370" s="238"/>
      <c r="AU370" s="238"/>
      <c r="AV370" s="238"/>
      <c r="AW370" s="238"/>
      <c r="AX370" s="238"/>
      <c r="AY370" s="238"/>
      <c r="AZ370" s="238"/>
      <c r="BA370" s="238"/>
      <c r="BB370" s="238"/>
      <c r="BC370" s="238"/>
      <c r="BD370" s="238"/>
      <c r="BE370" s="238"/>
      <c r="BF370" s="238"/>
      <c r="BG370" s="238"/>
      <c r="BH370" s="238"/>
      <c r="BI370" s="262"/>
      <c r="BJ370" s="262"/>
      <c r="BK370" s="262"/>
      <c r="BL370" s="262"/>
      <c r="BM370" s="262"/>
      <c r="BN370" s="262"/>
      <c r="BO370" s="262"/>
      <c r="BP370" s="262"/>
      <c r="BQ370" s="262"/>
      <c r="BR370" s="262"/>
      <c r="BS370" s="262"/>
      <c r="BT370" s="262"/>
      <c r="BU370" s="262"/>
      <c r="BV370" s="262"/>
      <c r="BW370" s="262"/>
      <c r="BX370" s="262"/>
      <c r="BY370" s="262"/>
      <c r="BZ370" s="262"/>
      <c r="CA370" s="262"/>
      <c r="CB370" s="262"/>
      <c r="CC370" s="262"/>
      <c r="CD370" s="262"/>
      <c r="CE370" s="262"/>
      <c r="CF370" s="262"/>
      <c r="CG370" s="262"/>
      <c r="CH370" s="262"/>
      <c r="CI370" s="262"/>
      <c r="CJ370" s="262"/>
      <c r="CK370" s="262"/>
      <c r="CL370" s="262"/>
      <c r="CM370" s="262"/>
      <c r="CN370" s="262"/>
      <c r="CO370" s="262"/>
      <c r="CP370" s="262"/>
      <c r="CQ370" s="262"/>
      <c r="CR370" s="262"/>
      <c r="CS370" s="262"/>
      <c r="CT370" s="262"/>
      <c r="CU370" s="262"/>
      <c r="CV370" s="262"/>
      <c r="CW370" s="262"/>
      <c r="CX370" s="262"/>
      <c r="CY370" s="262"/>
      <c r="CZ370" s="262"/>
      <c r="DA370" s="262"/>
      <c r="DB370" s="262"/>
      <c r="DC370" s="262"/>
      <c r="DD370" s="262"/>
      <c r="DE370" s="262"/>
      <c r="DF370" s="262"/>
      <c r="DG370" s="262"/>
      <c r="DH370" s="262"/>
      <c r="DI370" s="262"/>
      <c r="DJ370" s="262"/>
      <c r="DK370" s="262"/>
      <c r="DL370" s="262"/>
      <c r="DM370" s="262"/>
      <c r="DN370" s="262"/>
      <c r="DO370" s="262"/>
      <c r="DP370" s="262"/>
      <c r="DQ370" s="262"/>
      <c r="DR370" s="262"/>
      <c r="DS370" s="262"/>
      <c r="DT370" s="262"/>
      <c r="DU370" s="262"/>
      <c r="DV370" s="262"/>
      <c r="DW370" s="262"/>
      <c r="DX370" s="262"/>
      <c r="DY370" s="262"/>
      <c r="DZ370" s="262"/>
      <c r="EA370" s="262"/>
      <c r="EB370" s="262"/>
    </row>
    <row r="371" spans="1:132" s="263" customFormat="1" ht="51" customHeight="1">
      <c r="A371" s="238"/>
      <c r="B371" s="238"/>
      <c r="C371" s="238"/>
      <c r="D371" s="238"/>
      <c r="E371" s="238"/>
      <c r="F371" s="238"/>
      <c r="G371" s="238"/>
      <c r="H371" s="238"/>
      <c r="I371" s="238"/>
      <c r="J371" s="238"/>
      <c r="K371" s="238"/>
      <c r="L371" s="238"/>
      <c r="M371" s="238"/>
      <c r="N371" s="238"/>
      <c r="O371" s="238"/>
      <c r="P371" s="238"/>
      <c r="Q371" s="238"/>
      <c r="R371" s="262"/>
      <c r="S371" s="262"/>
      <c r="T371" s="262"/>
      <c r="U371" s="262"/>
      <c r="V371" s="262"/>
      <c r="W371" s="262"/>
      <c r="X371" s="262"/>
      <c r="Y371" s="262"/>
      <c r="Z371" s="238"/>
      <c r="AA371" s="238"/>
      <c r="AB371" s="238"/>
      <c r="AC371" s="238"/>
      <c r="AD371" s="238"/>
      <c r="AE371" s="238"/>
      <c r="AF371" s="238"/>
      <c r="AG371" s="238"/>
      <c r="AH371" s="238"/>
      <c r="AI371" s="238"/>
      <c r="AJ371" s="238"/>
      <c r="AK371" s="238"/>
      <c r="AL371" s="238"/>
      <c r="AM371" s="238"/>
      <c r="AN371" s="238"/>
      <c r="AO371" s="238"/>
      <c r="AP371" s="238"/>
      <c r="AQ371" s="238"/>
      <c r="AR371" s="238"/>
      <c r="AS371" s="238"/>
      <c r="AT371" s="238"/>
      <c r="AU371" s="238"/>
      <c r="AV371" s="238"/>
      <c r="AW371" s="238"/>
      <c r="AX371" s="238"/>
      <c r="AY371" s="238"/>
      <c r="AZ371" s="238"/>
      <c r="BA371" s="238"/>
      <c r="BB371" s="238"/>
      <c r="BC371" s="238"/>
      <c r="BD371" s="238"/>
      <c r="BE371" s="238"/>
      <c r="BF371" s="238"/>
      <c r="BG371" s="238"/>
      <c r="BH371" s="238"/>
      <c r="BI371" s="262"/>
      <c r="BJ371" s="262"/>
      <c r="BK371" s="262"/>
      <c r="BL371" s="262"/>
      <c r="BM371" s="262"/>
      <c r="BN371" s="262"/>
      <c r="BO371" s="262"/>
      <c r="BP371" s="262"/>
      <c r="BQ371" s="262"/>
      <c r="BR371" s="262"/>
      <c r="BS371" s="262"/>
      <c r="BT371" s="262"/>
      <c r="BU371" s="262"/>
      <c r="BV371" s="262"/>
      <c r="BW371" s="262"/>
      <c r="BX371" s="262"/>
      <c r="BY371" s="262"/>
      <c r="BZ371" s="262"/>
      <c r="CA371" s="262"/>
      <c r="CB371" s="262"/>
      <c r="CC371" s="262"/>
      <c r="CD371" s="262"/>
      <c r="CE371" s="262"/>
      <c r="CF371" s="262"/>
      <c r="CG371" s="262"/>
      <c r="CH371" s="262"/>
      <c r="CI371" s="262"/>
      <c r="CJ371" s="262"/>
      <c r="CK371" s="262"/>
      <c r="CL371" s="262"/>
      <c r="CM371" s="262"/>
      <c r="CN371" s="262"/>
      <c r="CO371" s="262"/>
      <c r="CP371" s="262"/>
      <c r="CQ371" s="262"/>
      <c r="CR371" s="262"/>
      <c r="CS371" s="262"/>
      <c r="CT371" s="262"/>
      <c r="CU371" s="262"/>
      <c r="CV371" s="262"/>
      <c r="CW371" s="262"/>
      <c r="CX371" s="262"/>
      <c r="CY371" s="262"/>
      <c r="CZ371" s="262"/>
      <c r="DA371" s="262"/>
      <c r="DB371" s="262"/>
      <c r="DC371" s="262"/>
      <c r="DD371" s="262"/>
      <c r="DE371" s="262"/>
      <c r="DF371" s="262"/>
      <c r="DG371" s="262"/>
      <c r="DH371" s="262"/>
      <c r="DI371" s="262"/>
      <c r="DJ371" s="262"/>
      <c r="DK371" s="262"/>
      <c r="DL371" s="262"/>
      <c r="DM371" s="262"/>
      <c r="DN371" s="262"/>
      <c r="DO371" s="262"/>
      <c r="DP371" s="262"/>
      <c r="DQ371" s="262"/>
      <c r="DR371" s="262"/>
      <c r="DS371" s="262"/>
      <c r="DT371" s="262"/>
      <c r="DU371" s="262"/>
      <c r="DV371" s="262"/>
      <c r="DW371" s="262"/>
      <c r="DX371" s="262"/>
      <c r="DY371" s="262"/>
      <c r="DZ371" s="262"/>
      <c r="EA371" s="262"/>
      <c r="EB371" s="262"/>
    </row>
    <row r="372" spans="1:132" s="263" customFormat="1" ht="51" customHeight="1">
      <c r="A372" s="238"/>
      <c r="B372" s="238"/>
      <c r="C372" s="238"/>
      <c r="D372" s="238"/>
      <c r="E372" s="238"/>
      <c r="F372" s="238"/>
      <c r="G372" s="238"/>
      <c r="H372" s="238"/>
      <c r="I372" s="238"/>
      <c r="J372" s="238"/>
      <c r="K372" s="238"/>
      <c r="L372" s="238"/>
      <c r="M372" s="238"/>
      <c r="N372" s="238"/>
      <c r="O372" s="238"/>
      <c r="P372" s="238"/>
      <c r="Q372" s="238"/>
      <c r="R372" s="262"/>
      <c r="S372" s="262"/>
      <c r="T372" s="262"/>
      <c r="U372" s="262"/>
      <c r="V372" s="262"/>
      <c r="W372" s="262"/>
      <c r="X372" s="262"/>
      <c r="Y372" s="262"/>
      <c r="Z372" s="238"/>
      <c r="AA372" s="238"/>
      <c r="AB372" s="238"/>
      <c r="AC372" s="238"/>
      <c r="AD372" s="238"/>
      <c r="AE372" s="238"/>
      <c r="AF372" s="238"/>
      <c r="AG372" s="238"/>
      <c r="AH372" s="238"/>
      <c r="AI372" s="238"/>
      <c r="AJ372" s="238"/>
      <c r="AK372" s="238"/>
      <c r="AL372" s="238"/>
      <c r="AM372" s="238"/>
      <c r="AN372" s="238"/>
      <c r="AO372" s="238"/>
      <c r="AP372" s="238"/>
      <c r="AQ372" s="238"/>
      <c r="AR372" s="238"/>
      <c r="AS372" s="238"/>
      <c r="AT372" s="238"/>
      <c r="AU372" s="238"/>
      <c r="AV372" s="238"/>
      <c r="AW372" s="238"/>
      <c r="AX372" s="238"/>
      <c r="AY372" s="238"/>
      <c r="AZ372" s="238"/>
      <c r="BA372" s="238"/>
      <c r="BB372" s="238"/>
      <c r="BC372" s="238"/>
      <c r="BD372" s="238"/>
      <c r="BE372" s="238"/>
      <c r="BF372" s="238"/>
      <c r="BG372" s="238"/>
      <c r="BH372" s="238"/>
      <c r="BI372" s="262"/>
      <c r="BJ372" s="262"/>
      <c r="BK372" s="262"/>
      <c r="BL372" s="262"/>
      <c r="BM372" s="262"/>
      <c r="BN372" s="262"/>
      <c r="BO372" s="262"/>
      <c r="BP372" s="262"/>
      <c r="BQ372" s="262"/>
      <c r="BR372" s="262"/>
      <c r="BS372" s="262"/>
      <c r="BT372" s="262"/>
      <c r="BU372" s="262"/>
      <c r="BV372" s="262"/>
      <c r="BW372" s="262"/>
      <c r="BX372" s="262"/>
      <c r="BY372" s="262"/>
      <c r="BZ372" s="262"/>
      <c r="CA372" s="262"/>
      <c r="CB372" s="262"/>
      <c r="CC372" s="262"/>
      <c r="CD372" s="262"/>
      <c r="CE372" s="262"/>
      <c r="CF372" s="262"/>
      <c r="CG372" s="262"/>
      <c r="CH372" s="262"/>
      <c r="CI372" s="262"/>
      <c r="CJ372" s="262"/>
      <c r="CK372" s="262"/>
      <c r="CL372" s="262"/>
      <c r="CM372" s="262"/>
      <c r="CN372" s="262"/>
      <c r="CO372" s="262"/>
      <c r="CP372" s="262"/>
      <c r="CQ372" s="262"/>
      <c r="CR372" s="262"/>
      <c r="CS372" s="262"/>
      <c r="CT372" s="262"/>
      <c r="CU372" s="262"/>
      <c r="CV372" s="262"/>
      <c r="CW372" s="262"/>
      <c r="CX372" s="262"/>
      <c r="CY372" s="262"/>
      <c r="CZ372" s="262"/>
      <c r="DA372" s="262"/>
      <c r="DB372" s="262"/>
      <c r="DC372" s="262"/>
      <c r="DD372" s="262"/>
      <c r="DE372" s="262"/>
      <c r="DF372" s="262"/>
      <c r="DG372" s="262"/>
      <c r="DH372" s="262"/>
      <c r="DI372" s="262"/>
      <c r="DJ372" s="262"/>
      <c r="DK372" s="262"/>
      <c r="DL372" s="262"/>
      <c r="DM372" s="262"/>
      <c r="DN372" s="262"/>
      <c r="DO372" s="262"/>
      <c r="DP372" s="262"/>
      <c r="DQ372" s="262"/>
      <c r="DR372" s="262"/>
      <c r="DS372" s="262"/>
      <c r="DT372" s="262"/>
      <c r="DU372" s="262"/>
      <c r="DV372" s="262"/>
      <c r="DW372" s="262"/>
      <c r="DX372" s="262"/>
      <c r="DY372" s="262"/>
      <c r="DZ372" s="262"/>
      <c r="EA372" s="262"/>
      <c r="EB372" s="262"/>
    </row>
    <row r="373" spans="1:132" s="263" customFormat="1" ht="51" customHeight="1">
      <c r="A373" s="238"/>
      <c r="B373" s="238"/>
      <c r="C373" s="238"/>
      <c r="D373" s="238"/>
      <c r="E373" s="238"/>
      <c r="F373" s="238"/>
      <c r="G373" s="238"/>
      <c r="H373" s="238"/>
      <c r="I373" s="238"/>
      <c r="J373" s="238"/>
      <c r="K373" s="238"/>
      <c r="L373" s="238"/>
      <c r="M373" s="238"/>
      <c r="N373" s="238"/>
      <c r="O373" s="238"/>
      <c r="P373" s="238"/>
      <c r="Q373" s="238"/>
      <c r="R373" s="262"/>
      <c r="S373" s="262"/>
      <c r="T373" s="262"/>
      <c r="U373" s="262"/>
      <c r="V373" s="262"/>
      <c r="W373" s="262"/>
      <c r="X373" s="262"/>
      <c r="Y373" s="262"/>
      <c r="Z373" s="238"/>
      <c r="AA373" s="238"/>
      <c r="AB373" s="238"/>
      <c r="AC373" s="238"/>
      <c r="AD373" s="238"/>
      <c r="AE373" s="238"/>
      <c r="AF373" s="238"/>
      <c r="AG373" s="238"/>
      <c r="AH373" s="238"/>
      <c r="AI373" s="238"/>
      <c r="AJ373" s="238"/>
      <c r="AK373" s="238"/>
      <c r="AL373" s="238"/>
      <c r="AM373" s="238"/>
      <c r="AN373" s="238"/>
      <c r="AO373" s="238"/>
      <c r="AP373" s="238"/>
      <c r="AQ373" s="238"/>
      <c r="AR373" s="238"/>
      <c r="AS373" s="238"/>
      <c r="AT373" s="238"/>
      <c r="AU373" s="238"/>
      <c r="AV373" s="238"/>
      <c r="AW373" s="238"/>
      <c r="AX373" s="238"/>
      <c r="AY373" s="238"/>
      <c r="AZ373" s="238"/>
      <c r="BA373" s="238"/>
      <c r="BB373" s="238"/>
      <c r="BC373" s="238"/>
      <c r="BD373" s="238"/>
      <c r="BE373" s="238"/>
      <c r="BF373" s="238"/>
      <c r="BG373" s="238"/>
      <c r="BH373" s="238"/>
      <c r="BI373" s="262"/>
      <c r="BJ373" s="262"/>
      <c r="BK373" s="262"/>
      <c r="BL373" s="262"/>
      <c r="BM373" s="262"/>
      <c r="BN373" s="262"/>
      <c r="BO373" s="262"/>
      <c r="BP373" s="262"/>
      <c r="BQ373" s="262"/>
      <c r="BR373" s="262"/>
      <c r="BS373" s="262"/>
      <c r="BT373" s="262"/>
      <c r="BU373" s="262"/>
      <c r="BV373" s="262"/>
      <c r="BW373" s="262"/>
      <c r="BX373" s="262"/>
      <c r="BY373" s="262"/>
      <c r="BZ373" s="262"/>
      <c r="CA373" s="262"/>
      <c r="CB373" s="262"/>
      <c r="CC373" s="262"/>
      <c r="CD373" s="262"/>
      <c r="CE373" s="262"/>
      <c r="CF373" s="262"/>
      <c r="CG373" s="262"/>
      <c r="CH373" s="262"/>
      <c r="CI373" s="262"/>
      <c r="CJ373" s="262"/>
      <c r="CK373" s="262"/>
      <c r="CL373" s="262"/>
      <c r="CM373" s="262"/>
      <c r="CN373" s="262"/>
      <c r="CO373" s="262"/>
      <c r="CP373" s="262"/>
      <c r="CQ373" s="262"/>
      <c r="CR373" s="262"/>
      <c r="CS373" s="262"/>
      <c r="CT373" s="262"/>
      <c r="CU373" s="262"/>
      <c r="CV373" s="262"/>
      <c r="CW373" s="262"/>
      <c r="CX373" s="262"/>
      <c r="CY373" s="262"/>
      <c r="CZ373" s="262"/>
      <c r="DA373" s="262"/>
      <c r="DB373" s="262"/>
      <c r="DC373" s="262"/>
      <c r="DD373" s="262"/>
      <c r="DE373" s="262"/>
      <c r="DF373" s="262"/>
      <c r="DG373" s="262"/>
      <c r="DH373" s="262"/>
      <c r="DI373" s="262"/>
      <c r="DJ373" s="262"/>
      <c r="DK373" s="262"/>
      <c r="DL373" s="262"/>
      <c r="DM373" s="262"/>
      <c r="DN373" s="262"/>
      <c r="DO373" s="262"/>
      <c r="DP373" s="262"/>
      <c r="DQ373" s="262"/>
      <c r="DR373" s="262"/>
      <c r="DS373" s="262"/>
      <c r="DT373" s="262"/>
      <c r="DU373" s="262"/>
      <c r="DV373" s="262"/>
      <c r="DW373" s="262"/>
      <c r="DX373" s="262"/>
      <c r="DY373" s="262"/>
      <c r="DZ373" s="262"/>
      <c r="EA373" s="262"/>
      <c r="EB373" s="262"/>
    </row>
    <row r="374" spans="1:132" s="263" customFormat="1" ht="51" customHeight="1">
      <c r="A374" s="238"/>
      <c r="B374" s="238"/>
      <c r="C374" s="238"/>
      <c r="D374" s="238"/>
      <c r="E374" s="238"/>
      <c r="F374" s="238"/>
      <c r="G374" s="238"/>
      <c r="H374" s="238"/>
      <c r="I374" s="238"/>
      <c r="J374" s="238"/>
      <c r="K374" s="238"/>
      <c r="L374" s="238"/>
      <c r="M374" s="238"/>
      <c r="N374" s="238"/>
      <c r="O374" s="238"/>
      <c r="P374" s="238"/>
      <c r="Q374" s="238"/>
      <c r="R374" s="262"/>
      <c r="S374" s="262"/>
      <c r="T374" s="262"/>
      <c r="U374" s="262"/>
      <c r="V374" s="262"/>
      <c r="W374" s="262"/>
      <c r="X374" s="262"/>
      <c r="Y374" s="262"/>
      <c r="Z374" s="238"/>
      <c r="AA374" s="238"/>
      <c r="AB374" s="238"/>
      <c r="AC374" s="238"/>
      <c r="AD374" s="238"/>
      <c r="AE374" s="238"/>
      <c r="AF374" s="238"/>
      <c r="AG374" s="238"/>
      <c r="AH374" s="238"/>
      <c r="AI374" s="238"/>
      <c r="AJ374" s="238"/>
      <c r="AK374" s="238"/>
      <c r="AL374" s="238"/>
      <c r="AM374" s="238"/>
      <c r="AN374" s="238"/>
      <c r="AO374" s="238"/>
      <c r="AP374" s="238"/>
      <c r="AQ374" s="238"/>
      <c r="AR374" s="238"/>
      <c r="AS374" s="238"/>
      <c r="AT374" s="238"/>
      <c r="AU374" s="238"/>
      <c r="AV374" s="238"/>
      <c r="AW374" s="238"/>
      <c r="AX374" s="238"/>
      <c r="AY374" s="238"/>
      <c r="AZ374" s="238"/>
      <c r="BA374" s="238"/>
      <c r="BB374" s="238"/>
      <c r="BC374" s="238"/>
      <c r="BD374" s="238"/>
      <c r="BE374" s="238"/>
      <c r="BF374" s="238"/>
      <c r="BG374" s="238"/>
      <c r="BH374" s="238"/>
      <c r="BI374" s="262"/>
      <c r="BJ374" s="262"/>
      <c r="BK374" s="262"/>
      <c r="BL374" s="262"/>
      <c r="BM374" s="262"/>
      <c r="BN374" s="262"/>
      <c r="BO374" s="262"/>
      <c r="BP374" s="262"/>
      <c r="BQ374" s="262"/>
      <c r="BR374" s="262"/>
      <c r="BS374" s="262"/>
      <c r="BT374" s="262"/>
      <c r="BU374" s="262"/>
      <c r="BV374" s="262"/>
      <c r="BW374" s="262"/>
      <c r="BX374" s="262"/>
      <c r="BY374" s="262"/>
      <c r="BZ374" s="262"/>
      <c r="CA374" s="262"/>
      <c r="CB374" s="262"/>
      <c r="CC374" s="262"/>
      <c r="CD374" s="262"/>
      <c r="CE374" s="262"/>
      <c r="CF374" s="262"/>
      <c r="CG374" s="262"/>
      <c r="CH374" s="262"/>
      <c r="CI374" s="262"/>
      <c r="CJ374" s="262"/>
      <c r="CK374" s="262"/>
      <c r="CL374" s="262"/>
      <c r="CM374" s="262"/>
      <c r="CN374" s="262"/>
      <c r="CO374" s="262"/>
      <c r="CP374" s="262"/>
      <c r="CQ374" s="262"/>
      <c r="CR374" s="262"/>
      <c r="CS374" s="262"/>
      <c r="CT374" s="262"/>
      <c r="CU374" s="262"/>
      <c r="CV374" s="262"/>
      <c r="CW374" s="262"/>
      <c r="CX374" s="262"/>
      <c r="CY374" s="262"/>
      <c r="CZ374" s="262"/>
      <c r="DA374" s="262"/>
      <c r="DB374" s="262"/>
      <c r="DC374" s="262"/>
      <c r="DD374" s="262"/>
      <c r="DE374" s="262"/>
      <c r="DF374" s="262"/>
      <c r="DG374" s="262"/>
      <c r="DH374" s="262"/>
      <c r="DI374" s="262"/>
      <c r="DJ374" s="262"/>
      <c r="DK374" s="262"/>
      <c r="DL374" s="262"/>
      <c r="DM374" s="262"/>
      <c r="DN374" s="262"/>
      <c r="DO374" s="262"/>
      <c r="DP374" s="262"/>
      <c r="DQ374" s="262"/>
      <c r="DR374" s="262"/>
      <c r="DS374" s="262"/>
      <c r="DT374" s="262"/>
      <c r="DU374" s="262"/>
      <c r="DV374" s="262"/>
      <c r="DW374" s="262"/>
      <c r="DX374" s="262"/>
      <c r="DY374" s="262"/>
      <c r="DZ374" s="262"/>
      <c r="EA374" s="262"/>
      <c r="EB374" s="262"/>
    </row>
    <row r="375" spans="1:132" s="263" customFormat="1" ht="51" customHeight="1">
      <c r="A375" s="238"/>
      <c r="B375" s="238"/>
      <c r="C375" s="238"/>
      <c r="D375" s="238"/>
      <c r="E375" s="238"/>
      <c r="F375" s="238"/>
      <c r="G375" s="238"/>
      <c r="H375" s="238"/>
      <c r="I375" s="238"/>
      <c r="J375" s="238"/>
      <c r="K375" s="238"/>
      <c r="L375" s="238"/>
      <c r="M375" s="238"/>
      <c r="N375" s="238"/>
      <c r="O375" s="238"/>
      <c r="P375" s="238"/>
      <c r="Q375" s="238"/>
      <c r="R375" s="262"/>
      <c r="S375" s="262"/>
      <c r="T375" s="262"/>
      <c r="U375" s="262"/>
      <c r="V375" s="262"/>
      <c r="W375" s="262"/>
      <c r="X375" s="262"/>
      <c r="Y375" s="262"/>
      <c r="Z375" s="238"/>
      <c r="AA375" s="238"/>
      <c r="AB375" s="238"/>
      <c r="AC375" s="238"/>
      <c r="AD375" s="238"/>
      <c r="AE375" s="238"/>
      <c r="AF375" s="238"/>
      <c r="AG375" s="238"/>
      <c r="AH375" s="238"/>
      <c r="AI375" s="238"/>
      <c r="AJ375" s="238"/>
      <c r="AK375" s="238"/>
      <c r="AL375" s="238"/>
      <c r="AM375" s="238"/>
      <c r="AN375" s="238"/>
      <c r="AO375" s="238"/>
      <c r="AP375" s="238"/>
      <c r="AQ375" s="238"/>
      <c r="AR375" s="238"/>
      <c r="AS375" s="238"/>
      <c r="AT375" s="238"/>
      <c r="AU375" s="238"/>
      <c r="AV375" s="238"/>
      <c r="AW375" s="238"/>
      <c r="AX375" s="238"/>
      <c r="AY375" s="238"/>
      <c r="AZ375" s="238"/>
      <c r="BA375" s="238"/>
      <c r="BB375" s="238"/>
      <c r="BC375" s="238"/>
      <c r="BD375" s="238"/>
      <c r="BE375" s="238"/>
      <c r="BF375" s="238"/>
      <c r="BG375" s="238"/>
      <c r="BH375" s="238"/>
      <c r="BI375" s="262"/>
      <c r="BJ375" s="262"/>
      <c r="BK375" s="262"/>
      <c r="BL375" s="262"/>
      <c r="BM375" s="262"/>
      <c r="BN375" s="262"/>
      <c r="BO375" s="262"/>
      <c r="BP375" s="262"/>
      <c r="BQ375" s="262"/>
      <c r="BR375" s="262"/>
      <c r="BS375" s="262"/>
      <c r="BT375" s="262"/>
      <c r="BU375" s="262"/>
      <c r="BV375" s="262"/>
      <c r="BW375" s="262"/>
      <c r="BX375" s="262"/>
      <c r="BY375" s="262"/>
      <c r="BZ375" s="262"/>
      <c r="CA375" s="262"/>
      <c r="CB375" s="262"/>
      <c r="CC375" s="262"/>
      <c r="CD375" s="262"/>
      <c r="CE375" s="262"/>
      <c r="CF375" s="262"/>
      <c r="CG375" s="262"/>
      <c r="CH375" s="262"/>
      <c r="CI375" s="262"/>
      <c r="CJ375" s="262"/>
      <c r="CK375" s="262"/>
      <c r="CL375" s="262"/>
      <c r="CM375" s="262"/>
      <c r="CN375" s="262"/>
      <c r="CO375" s="262"/>
      <c r="CP375" s="262"/>
      <c r="CQ375" s="262"/>
      <c r="CR375" s="262"/>
      <c r="CS375" s="262"/>
      <c r="CT375" s="262"/>
      <c r="CU375" s="262"/>
      <c r="CV375" s="262"/>
      <c r="CW375" s="262"/>
      <c r="CX375" s="262"/>
      <c r="CY375" s="262"/>
      <c r="CZ375" s="262"/>
      <c r="DA375" s="262"/>
      <c r="DB375" s="262"/>
      <c r="DC375" s="262"/>
      <c r="DD375" s="262"/>
      <c r="DE375" s="262"/>
      <c r="DF375" s="262"/>
      <c r="DG375" s="262"/>
      <c r="DH375" s="262"/>
      <c r="DI375" s="262"/>
      <c r="DJ375" s="262"/>
      <c r="DK375" s="262"/>
      <c r="DL375" s="262"/>
      <c r="DM375" s="262"/>
      <c r="DN375" s="262"/>
      <c r="DO375" s="262"/>
      <c r="DP375" s="262"/>
      <c r="DQ375" s="262"/>
      <c r="DR375" s="262"/>
      <c r="DS375" s="262"/>
      <c r="DT375" s="262"/>
      <c r="DU375" s="262"/>
      <c r="DV375" s="262"/>
      <c r="DW375" s="262"/>
      <c r="DX375" s="262"/>
      <c r="DY375" s="262"/>
      <c r="DZ375" s="262"/>
      <c r="EA375" s="262"/>
      <c r="EB375" s="262"/>
    </row>
    <row r="376" spans="1:132" s="263" customFormat="1" ht="51" customHeight="1">
      <c r="A376" s="238"/>
      <c r="B376" s="238"/>
      <c r="C376" s="238"/>
      <c r="D376" s="238"/>
      <c r="E376" s="238"/>
      <c r="F376" s="238"/>
      <c r="G376" s="238"/>
      <c r="H376" s="238"/>
      <c r="I376" s="238"/>
      <c r="J376" s="238"/>
      <c r="K376" s="238"/>
      <c r="L376" s="238"/>
      <c r="M376" s="238"/>
      <c r="N376" s="238"/>
      <c r="O376" s="238"/>
      <c r="P376" s="238"/>
      <c r="Q376" s="238"/>
      <c r="R376" s="262"/>
      <c r="S376" s="262"/>
      <c r="T376" s="262"/>
      <c r="U376" s="262"/>
      <c r="V376" s="262"/>
      <c r="W376" s="262"/>
      <c r="X376" s="262"/>
      <c r="Y376" s="262"/>
      <c r="Z376" s="238"/>
      <c r="AA376" s="238"/>
      <c r="AB376" s="238"/>
      <c r="AC376" s="238"/>
      <c r="AD376" s="238"/>
      <c r="AE376" s="238"/>
      <c r="AF376" s="238"/>
      <c r="AG376" s="238"/>
      <c r="AH376" s="238"/>
      <c r="AI376" s="238"/>
      <c r="AJ376" s="238"/>
      <c r="AK376" s="238"/>
      <c r="AL376" s="238"/>
      <c r="AM376" s="238"/>
      <c r="AN376" s="238"/>
      <c r="AO376" s="238"/>
      <c r="AP376" s="238"/>
      <c r="AQ376" s="238"/>
      <c r="AR376" s="238"/>
      <c r="AS376" s="238"/>
      <c r="AT376" s="238"/>
      <c r="AU376" s="238"/>
      <c r="AV376" s="238"/>
      <c r="AW376" s="238"/>
      <c r="AX376" s="238"/>
      <c r="AY376" s="238"/>
      <c r="AZ376" s="238"/>
      <c r="BA376" s="238"/>
      <c r="BB376" s="238"/>
      <c r="BC376" s="238"/>
      <c r="BD376" s="238"/>
      <c r="BE376" s="238"/>
      <c r="BF376" s="238"/>
      <c r="BG376" s="238"/>
      <c r="BH376" s="238"/>
      <c r="BI376" s="262"/>
      <c r="BJ376" s="262"/>
      <c r="BK376" s="262"/>
      <c r="BL376" s="262"/>
      <c r="BM376" s="262"/>
      <c r="BN376" s="262"/>
      <c r="BO376" s="262"/>
      <c r="BP376" s="262"/>
      <c r="BQ376" s="262"/>
      <c r="BR376" s="262"/>
      <c r="BS376" s="262"/>
      <c r="BT376" s="262"/>
      <c r="BU376" s="262"/>
      <c r="BV376" s="262"/>
      <c r="BW376" s="262"/>
      <c r="BX376" s="262"/>
      <c r="BY376" s="262"/>
      <c r="BZ376" s="262"/>
      <c r="CA376" s="262"/>
      <c r="CB376" s="262"/>
      <c r="CC376" s="262"/>
      <c r="CD376" s="262"/>
      <c r="CE376" s="262"/>
      <c r="CF376" s="262"/>
      <c r="CG376" s="262"/>
      <c r="CH376" s="262"/>
      <c r="CI376" s="262"/>
      <c r="CJ376" s="262"/>
      <c r="CK376" s="262"/>
      <c r="CL376" s="262"/>
      <c r="CM376" s="262"/>
      <c r="CN376" s="262"/>
      <c r="CO376" s="262"/>
      <c r="CP376" s="262"/>
      <c r="CQ376" s="262"/>
      <c r="CR376" s="262"/>
      <c r="CS376" s="262"/>
      <c r="CT376" s="262"/>
      <c r="CU376" s="262"/>
      <c r="CV376" s="262"/>
      <c r="CW376" s="262"/>
      <c r="CX376" s="262"/>
      <c r="CY376" s="262"/>
      <c r="CZ376" s="262"/>
      <c r="DA376" s="262"/>
      <c r="DB376" s="262"/>
      <c r="DC376" s="262"/>
      <c r="DD376" s="262"/>
      <c r="DE376" s="262"/>
      <c r="DF376" s="262"/>
      <c r="DG376" s="262"/>
      <c r="DH376" s="262"/>
      <c r="DI376" s="262"/>
      <c r="DJ376" s="262"/>
      <c r="DK376" s="262"/>
      <c r="DL376" s="262"/>
      <c r="DM376" s="262"/>
      <c r="DN376" s="262"/>
      <c r="DO376" s="262"/>
      <c r="DP376" s="262"/>
      <c r="DQ376" s="262"/>
      <c r="DR376" s="262"/>
      <c r="DS376" s="262"/>
      <c r="DT376" s="262"/>
      <c r="DU376" s="262"/>
      <c r="DV376" s="262"/>
      <c r="DW376" s="262"/>
      <c r="DX376" s="262"/>
      <c r="DY376" s="262"/>
      <c r="DZ376" s="262"/>
      <c r="EA376" s="262"/>
      <c r="EB376" s="262"/>
    </row>
    <row r="377" spans="1:132" s="263" customFormat="1" ht="51" customHeight="1">
      <c r="A377" s="238"/>
      <c r="B377" s="238"/>
      <c r="C377" s="238"/>
      <c r="D377" s="238"/>
      <c r="E377" s="238"/>
      <c r="F377" s="238"/>
      <c r="G377" s="238"/>
      <c r="H377" s="238"/>
      <c r="I377" s="238"/>
      <c r="J377" s="238"/>
      <c r="K377" s="238"/>
      <c r="L377" s="238"/>
      <c r="M377" s="238"/>
      <c r="N377" s="238"/>
      <c r="O377" s="238"/>
      <c r="P377" s="238"/>
      <c r="Q377" s="238"/>
      <c r="R377" s="262"/>
      <c r="S377" s="262"/>
      <c r="T377" s="262"/>
      <c r="U377" s="262"/>
      <c r="V377" s="262"/>
      <c r="W377" s="262"/>
      <c r="X377" s="262"/>
      <c r="Y377" s="262"/>
      <c r="Z377" s="238"/>
      <c r="AA377" s="238"/>
      <c r="AB377" s="238"/>
      <c r="AC377" s="238"/>
      <c r="AD377" s="238"/>
      <c r="AE377" s="238"/>
      <c r="AF377" s="238"/>
      <c r="AG377" s="238"/>
      <c r="AH377" s="238"/>
      <c r="AI377" s="238"/>
      <c r="AJ377" s="238"/>
      <c r="AK377" s="238"/>
      <c r="AL377" s="238"/>
      <c r="AM377" s="238"/>
      <c r="AN377" s="238"/>
      <c r="AO377" s="238"/>
      <c r="AP377" s="238"/>
      <c r="AQ377" s="238"/>
      <c r="AR377" s="238"/>
      <c r="AS377" s="238"/>
      <c r="AT377" s="238"/>
      <c r="AU377" s="238"/>
      <c r="AV377" s="238"/>
      <c r="AW377" s="238"/>
      <c r="AX377" s="238"/>
      <c r="AY377" s="238"/>
      <c r="AZ377" s="238"/>
      <c r="BA377" s="238"/>
      <c r="BB377" s="238"/>
      <c r="BC377" s="238"/>
      <c r="BD377" s="238"/>
      <c r="BE377" s="238"/>
      <c r="BF377" s="238"/>
      <c r="BG377" s="238"/>
      <c r="BH377" s="238"/>
      <c r="BI377" s="262"/>
      <c r="BJ377" s="262"/>
      <c r="BK377" s="262"/>
      <c r="BL377" s="262"/>
      <c r="BM377" s="262"/>
      <c r="BN377" s="262"/>
      <c r="BO377" s="262"/>
      <c r="BP377" s="262"/>
      <c r="BQ377" s="262"/>
      <c r="BR377" s="262"/>
      <c r="BS377" s="262"/>
      <c r="BT377" s="262"/>
      <c r="BU377" s="262"/>
      <c r="BV377" s="262"/>
      <c r="BW377" s="262"/>
      <c r="BX377" s="262"/>
      <c r="BY377" s="262"/>
      <c r="BZ377" s="262"/>
      <c r="CA377" s="262"/>
      <c r="CB377" s="262"/>
      <c r="CC377" s="262"/>
      <c r="CD377" s="262"/>
      <c r="CE377" s="262"/>
      <c r="CF377" s="262"/>
      <c r="CG377" s="262"/>
      <c r="CH377" s="262"/>
      <c r="CI377" s="262"/>
      <c r="CJ377" s="262"/>
      <c r="CK377" s="262"/>
      <c r="CL377" s="262"/>
      <c r="CM377" s="262"/>
      <c r="CN377" s="262"/>
      <c r="CO377" s="262"/>
      <c r="CP377" s="262"/>
      <c r="CQ377" s="262"/>
      <c r="CR377" s="262"/>
      <c r="CS377" s="262"/>
      <c r="CT377" s="262"/>
      <c r="CU377" s="262"/>
      <c r="CV377" s="262"/>
      <c r="CW377" s="262"/>
      <c r="CX377" s="262"/>
      <c r="CY377" s="262"/>
      <c r="CZ377" s="262"/>
      <c r="DA377" s="262"/>
      <c r="DB377" s="262"/>
      <c r="DC377" s="262"/>
      <c r="DD377" s="262"/>
      <c r="DE377" s="262"/>
      <c r="DF377" s="262"/>
      <c r="DG377" s="262"/>
      <c r="DH377" s="262"/>
      <c r="DI377" s="262"/>
      <c r="DJ377" s="262"/>
      <c r="DK377" s="262"/>
      <c r="DL377" s="262"/>
      <c r="DM377" s="262"/>
      <c r="DN377" s="262"/>
      <c r="DO377" s="262"/>
      <c r="DP377" s="262"/>
      <c r="DQ377" s="262"/>
      <c r="DR377" s="262"/>
      <c r="DS377" s="262"/>
      <c r="DT377" s="262"/>
      <c r="DU377" s="262"/>
      <c r="DV377" s="262"/>
      <c r="DW377" s="262"/>
      <c r="DX377" s="262"/>
      <c r="DY377" s="262"/>
      <c r="DZ377" s="262"/>
      <c r="EA377" s="262"/>
      <c r="EB377" s="262"/>
    </row>
    <row r="378" spans="1:132" s="263" customFormat="1" ht="51" customHeight="1">
      <c r="A378" s="238"/>
      <c r="B378" s="238"/>
      <c r="C378" s="238"/>
      <c r="D378" s="238"/>
      <c r="E378" s="238"/>
      <c r="F378" s="238"/>
      <c r="G378" s="238"/>
      <c r="H378" s="238"/>
      <c r="I378" s="238"/>
      <c r="J378" s="238"/>
      <c r="K378" s="238"/>
      <c r="L378" s="238"/>
      <c r="M378" s="238"/>
      <c r="N378" s="238"/>
      <c r="O378" s="238"/>
      <c r="P378" s="238"/>
      <c r="Q378" s="238"/>
      <c r="R378" s="262"/>
      <c r="S378" s="262"/>
      <c r="T378" s="262"/>
      <c r="U378" s="262"/>
      <c r="V378" s="262"/>
      <c r="W378" s="262"/>
      <c r="X378" s="262"/>
      <c r="Y378" s="262"/>
      <c r="Z378" s="238"/>
      <c r="AA378" s="238"/>
      <c r="AB378" s="238"/>
      <c r="AC378" s="238"/>
      <c r="AD378" s="238"/>
      <c r="AE378" s="238"/>
      <c r="AF378" s="238"/>
      <c r="AG378" s="238"/>
      <c r="AH378" s="238"/>
      <c r="AI378" s="238"/>
      <c r="AJ378" s="238"/>
      <c r="AK378" s="238"/>
      <c r="AL378" s="238"/>
      <c r="AM378" s="238"/>
      <c r="AN378" s="238"/>
      <c r="AO378" s="238"/>
      <c r="AP378" s="238"/>
      <c r="AQ378" s="238"/>
      <c r="AR378" s="238"/>
      <c r="AS378" s="238"/>
      <c r="AT378" s="238"/>
      <c r="AU378" s="238"/>
      <c r="AV378" s="238"/>
      <c r="AW378" s="238"/>
      <c r="AX378" s="238"/>
      <c r="AY378" s="238"/>
      <c r="AZ378" s="238"/>
      <c r="BA378" s="238"/>
      <c r="BB378" s="238"/>
      <c r="BC378" s="238"/>
      <c r="BD378" s="238"/>
      <c r="BE378" s="238"/>
      <c r="BF378" s="238"/>
      <c r="BG378" s="238"/>
      <c r="BH378" s="238"/>
      <c r="BI378" s="262"/>
      <c r="BJ378" s="262"/>
      <c r="BK378" s="262"/>
      <c r="BL378" s="262"/>
      <c r="BM378" s="262"/>
      <c r="BN378" s="262"/>
      <c r="BO378" s="262"/>
      <c r="BP378" s="262"/>
      <c r="BQ378" s="262"/>
      <c r="BR378" s="262"/>
      <c r="BS378" s="262"/>
      <c r="BT378" s="262"/>
      <c r="BU378" s="262"/>
      <c r="BV378" s="262"/>
      <c r="BW378" s="262"/>
      <c r="BX378" s="262"/>
      <c r="BY378" s="262"/>
      <c r="BZ378" s="262"/>
      <c r="CA378" s="262"/>
      <c r="CB378" s="262"/>
      <c r="CC378" s="262"/>
      <c r="CD378" s="262"/>
      <c r="CE378" s="262"/>
      <c r="CF378" s="262"/>
      <c r="CG378" s="262"/>
      <c r="CH378" s="262"/>
      <c r="CI378" s="262"/>
      <c r="CJ378" s="262"/>
      <c r="CK378" s="262"/>
      <c r="CL378" s="262"/>
      <c r="CM378" s="262"/>
      <c r="CN378" s="262"/>
      <c r="CO378" s="262"/>
      <c r="CP378" s="262"/>
      <c r="CQ378" s="262"/>
      <c r="CR378" s="262"/>
      <c r="CS378" s="262"/>
      <c r="CT378" s="262"/>
      <c r="CU378" s="262"/>
      <c r="CV378" s="262"/>
      <c r="CW378" s="262"/>
      <c r="CX378" s="262"/>
      <c r="CY378" s="262"/>
      <c r="CZ378" s="262"/>
      <c r="DA378" s="262"/>
      <c r="DB378" s="262"/>
      <c r="DC378" s="262"/>
      <c r="DD378" s="262"/>
      <c r="DE378" s="262"/>
      <c r="DF378" s="262"/>
      <c r="DG378" s="262"/>
      <c r="DH378" s="262"/>
      <c r="DI378" s="262"/>
      <c r="DJ378" s="262"/>
      <c r="DK378" s="262"/>
      <c r="DL378" s="262"/>
      <c r="DM378" s="262"/>
      <c r="DN378" s="262"/>
      <c r="DO378" s="262"/>
      <c r="DP378" s="262"/>
      <c r="DQ378" s="262"/>
      <c r="DR378" s="262"/>
      <c r="DS378" s="262"/>
      <c r="DT378" s="262"/>
      <c r="DU378" s="262"/>
      <c r="DV378" s="262"/>
      <c r="DW378" s="262"/>
      <c r="DX378" s="262"/>
      <c r="DY378" s="262"/>
      <c r="DZ378" s="262"/>
      <c r="EA378" s="262"/>
      <c r="EB378" s="262"/>
    </row>
    <row r="379" spans="1:132" s="263" customFormat="1" ht="51" customHeight="1">
      <c r="A379" s="238"/>
      <c r="B379" s="238"/>
      <c r="C379" s="238"/>
      <c r="D379" s="238"/>
      <c r="E379" s="238"/>
      <c r="F379" s="238"/>
      <c r="G379" s="238"/>
      <c r="H379" s="238"/>
      <c r="I379" s="238"/>
      <c r="J379" s="238"/>
      <c r="K379" s="238"/>
      <c r="L379" s="238"/>
      <c r="M379" s="238"/>
      <c r="N379" s="238"/>
      <c r="O379" s="238"/>
      <c r="P379" s="238"/>
      <c r="Q379" s="238"/>
      <c r="R379" s="262"/>
      <c r="S379" s="262"/>
      <c r="T379" s="262"/>
      <c r="U379" s="262"/>
      <c r="V379" s="262"/>
      <c r="W379" s="262"/>
      <c r="X379" s="262"/>
      <c r="Y379" s="262"/>
      <c r="Z379" s="238"/>
      <c r="AA379" s="238"/>
      <c r="AB379" s="238"/>
      <c r="AC379" s="238"/>
      <c r="AD379" s="238"/>
      <c r="AE379" s="238"/>
      <c r="AF379" s="238"/>
      <c r="AG379" s="238"/>
      <c r="AH379" s="238"/>
      <c r="AI379" s="238"/>
      <c r="AJ379" s="238"/>
      <c r="AK379" s="238"/>
      <c r="AL379" s="238"/>
      <c r="AM379" s="238"/>
      <c r="AN379" s="238"/>
      <c r="AO379" s="238"/>
      <c r="AP379" s="238"/>
      <c r="AQ379" s="238"/>
      <c r="AR379" s="238"/>
      <c r="AS379" s="238"/>
      <c r="AT379" s="238"/>
      <c r="AU379" s="238"/>
      <c r="AV379" s="238"/>
      <c r="AW379" s="238"/>
      <c r="AX379" s="238"/>
      <c r="AY379" s="238"/>
      <c r="AZ379" s="238"/>
      <c r="BA379" s="238"/>
      <c r="BB379" s="238"/>
      <c r="BC379" s="238"/>
      <c r="BD379" s="238"/>
      <c r="BE379" s="238"/>
      <c r="BF379" s="238"/>
      <c r="BG379" s="238"/>
      <c r="BH379" s="238"/>
      <c r="BI379" s="262"/>
      <c r="BJ379" s="262"/>
      <c r="BK379" s="262"/>
      <c r="BL379" s="262"/>
      <c r="BM379" s="262"/>
      <c r="BN379" s="262"/>
      <c r="BO379" s="262"/>
      <c r="BP379" s="262"/>
      <c r="BQ379" s="262"/>
      <c r="BR379" s="262"/>
      <c r="BS379" s="262"/>
      <c r="BT379" s="262"/>
      <c r="BU379" s="262"/>
      <c r="BV379" s="262"/>
      <c r="BW379" s="262"/>
      <c r="BX379" s="262"/>
      <c r="BY379" s="262"/>
      <c r="BZ379" s="262"/>
      <c r="CA379" s="262"/>
      <c r="CB379" s="262"/>
      <c r="CC379" s="262"/>
      <c r="CD379" s="262"/>
      <c r="CE379" s="262"/>
      <c r="CF379" s="262"/>
      <c r="CG379" s="262"/>
      <c r="CH379" s="262"/>
      <c r="CI379" s="262"/>
      <c r="CJ379" s="262"/>
      <c r="CK379" s="262"/>
      <c r="CL379" s="262"/>
      <c r="CM379" s="262"/>
      <c r="CN379" s="262"/>
      <c r="CO379" s="262"/>
      <c r="CP379" s="262"/>
      <c r="CQ379" s="262"/>
      <c r="CR379" s="262"/>
      <c r="CS379" s="262"/>
      <c r="CT379" s="262"/>
      <c r="CU379" s="262"/>
      <c r="CV379" s="262"/>
      <c r="CW379" s="262"/>
      <c r="CX379" s="262"/>
      <c r="CY379" s="262"/>
      <c r="CZ379" s="262"/>
      <c r="DA379" s="262"/>
      <c r="DB379" s="262"/>
      <c r="DC379" s="262"/>
      <c r="DD379" s="262"/>
      <c r="DE379" s="262"/>
      <c r="DF379" s="262"/>
      <c r="DG379" s="262"/>
      <c r="DH379" s="262"/>
      <c r="DI379" s="262"/>
      <c r="DJ379" s="262"/>
      <c r="DK379" s="262"/>
      <c r="DL379" s="262"/>
      <c r="DM379" s="262"/>
      <c r="DN379" s="262"/>
      <c r="DO379" s="262"/>
      <c r="DP379" s="262"/>
      <c r="DQ379" s="262"/>
      <c r="DR379" s="262"/>
      <c r="DS379" s="262"/>
      <c r="DT379" s="262"/>
      <c r="DU379" s="262"/>
      <c r="DV379" s="262"/>
      <c r="DW379" s="262"/>
      <c r="DX379" s="262"/>
      <c r="DY379" s="262"/>
      <c r="DZ379" s="262"/>
      <c r="EA379" s="262"/>
      <c r="EB379" s="262"/>
    </row>
    <row r="380" spans="1:132" s="263" customFormat="1" ht="51" customHeight="1">
      <c r="A380" s="238"/>
      <c r="B380" s="238"/>
      <c r="C380" s="238"/>
      <c r="D380" s="238"/>
      <c r="E380" s="238"/>
      <c r="F380" s="238"/>
      <c r="G380" s="238"/>
      <c r="H380" s="238"/>
      <c r="I380" s="238"/>
      <c r="J380" s="238"/>
      <c r="K380" s="238"/>
      <c r="L380" s="238"/>
      <c r="M380" s="238"/>
      <c r="N380" s="238"/>
      <c r="O380" s="238"/>
      <c r="P380" s="238"/>
      <c r="Q380" s="238"/>
      <c r="R380" s="262"/>
      <c r="S380" s="262"/>
      <c r="T380" s="262"/>
      <c r="U380" s="262"/>
      <c r="V380" s="262"/>
      <c r="W380" s="262"/>
      <c r="X380" s="262"/>
      <c r="Y380" s="262"/>
      <c r="Z380" s="238"/>
      <c r="AA380" s="238"/>
      <c r="AB380" s="238"/>
      <c r="AC380" s="238"/>
      <c r="AD380" s="238"/>
      <c r="AE380" s="238"/>
      <c r="AF380" s="238"/>
      <c r="AG380" s="238"/>
      <c r="AH380" s="238"/>
      <c r="AI380" s="238"/>
      <c r="AJ380" s="238"/>
      <c r="AK380" s="238"/>
      <c r="AL380" s="238"/>
      <c r="AM380" s="238"/>
      <c r="AN380" s="238"/>
      <c r="AO380" s="238"/>
      <c r="AP380" s="238"/>
      <c r="AQ380" s="238"/>
      <c r="AR380" s="238"/>
      <c r="AS380" s="238"/>
      <c r="AT380" s="238"/>
      <c r="AU380" s="238"/>
      <c r="AV380" s="238"/>
      <c r="AW380" s="238"/>
      <c r="AX380" s="238"/>
      <c r="AY380" s="238"/>
      <c r="AZ380" s="238"/>
      <c r="BA380" s="238"/>
      <c r="BB380" s="238"/>
      <c r="BC380" s="238"/>
      <c r="BD380" s="238"/>
      <c r="BE380" s="238"/>
      <c r="BF380" s="238"/>
      <c r="BG380" s="238"/>
      <c r="BH380" s="238"/>
      <c r="BI380" s="262"/>
      <c r="BJ380" s="262"/>
      <c r="BK380" s="262"/>
      <c r="BL380" s="262"/>
      <c r="BM380" s="262"/>
      <c r="BN380" s="262"/>
      <c r="BO380" s="262"/>
      <c r="BP380" s="262"/>
      <c r="BQ380" s="262"/>
      <c r="BR380" s="262"/>
      <c r="BS380" s="262"/>
      <c r="BT380" s="262"/>
      <c r="BU380" s="262"/>
      <c r="BV380" s="262"/>
      <c r="BW380" s="262"/>
      <c r="BX380" s="262"/>
      <c r="BY380" s="262"/>
      <c r="BZ380" s="262"/>
      <c r="CA380" s="262"/>
      <c r="CB380" s="262"/>
      <c r="CC380" s="262"/>
      <c r="CD380" s="262"/>
      <c r="CE380" s="262"/>
      <c r="CF380" s="262"/>
      <c r="CG380" s="262"/>
      <c r="CH380" s="262"/>
      <c r="CI380" s="262"/>
      <c r="CJ380" s="262"/>
      <c r="CK380" s="262"/>
      <c r="CL380" s="262"/>
      <c r="CM380" s="262"/>
      <c r="CN380" s="262"/>
      <c r="CO380" s="262"/>
      <c r="CP380" s="262"/>
      <c r="CQ380" s="262"/>
      <c r="CR380" s="262"/>
      <c r="CS380" s="262"/>
      <c r="CT380" s="262"/>
      <c r="CU380" s="262"/>
      <c r="CV380" s="262"/>
      <c r="CW380" s="262"/>
      <c r="CX380" s="262"/>
      <c r="CY380" s="262"/>
      <c r="CZ380" s="262"/>
      <c r="DA380" s="262"/>
      <c r="DB380" s="262"/>
      <c r="DC380" s="262"/>
      <c r="DD380" s="262"/>
      <c r="DE380" s="262"/>
      <c r="DF380" s="262"/>
      <c r="DG380" s="262"/>
      <c r="DH380" s="262"/>
      <c r="DI380" s="262"/>
      <c r="DJ380" s="262"/>
      <c r="DK380" s="262"/>
      <c r="DL380" s="262"/>
      <c r="DM380" s="262"/>
      <c r="DN380" s="262"/>
      <c r="DO380" s="262"/>
      <c r="DP380" s="262"/>
      <c r="DQ380" s="262"/>
      <c r="DR380" s="262"/>
      <c r="DS380" s="262"/>
      <c r="DT380" s="262"/>
      <c r="DU380" s="262"/>
      <c r="DV380" s="262"/>
      <c r="DW380" s="262"/>
      <c r="DX380" s="262"/>
      <c r="DY380" s="262"/>
      <c r="DZ380" s="262"/>
      <c r="EA380" s="262"/>
      <c r="EB380" s="262"/>
    </row>
    <row r="381" spans="1:132" s="263" customFormat="1" ht="51" customHeight="1">
      <c r="A381" s="238"/>
      <c r="B381" s="238"/>
      <c r="C381" s="238"/>
      <c r="D381" s="238"/>
      <c r="E381" s="238"/>
      <c r="F381" s="238"/>
      <c r="G381" s="238"/>
      <c r="H381" s="238"/>
      <c r="I381" s="238"/>
      <c r="J381" s="238"/>
      <c r="K381" s="238"/>
      <c r="L381" s="238"/>
      <c r="M381" s="238"/>
      <c r="N381" s="238"/>
      <c r="O381" s="238"/>
      <c r="P381" s="238"/>
      <c r="Q381" s="238"/>
      <c r="R381" s="262"/>
      <c r="S381" s="262"/>
      <c r="T381" s="262"/>
      <c r="U381" s="262"/>
      <c r="V381" s="262"/>
      <c r="W381" s="262"/>
      <c r="X381" s="262"/>
      <c r="Y381" s="262"/>
      <c r="Z381" s="238"/>
      <c r="AA381" s="238"/>
      <c r="AB381" s="238"/>
      <c r="AC381" s="238"/>
      <c r="AD381" s="238"/>
      <c r="AE381" s="238"/>
      <c r="AF381" s="238"/>
      <c r="AG381" s="238"/>
      <c r="AH381" s="238"/>
      <c r="AI381" s="238"/>
      <c r="AJ381" s="238"/>
      <c r="AK381" s="238"/>
      <c r="AL381" s="238"/>
      <c r="AM381" s="238"/>
      <c r="AN381" s="238"/>
      <c r="AO381" s="238"/>
      <c r="AP381" s="238"/>
      <c r="AQ381" s="238"/>
      <c r="AR381" s="238"/>
      <c r="AS381" s="238"/>
      <c r="AT381" s="238"/>
      <c r="AU381" s="238"/>
      <c r="AV381" s="238"/>
      <c r="AW381" s="238"/>
      <c r="AX381" s="238"/>
      <c r="AY381" s="238"/>
      <c r="AZ381" s="238"/>
      <c r="BA381" s="238"/>
      <c r="BB381" s="238"/>
      <c r="BC381" s="238"/>
      <c r="BD381" s="238"/>
      <c r="BE381" s="238"/>
      <c r="BF381" s="238"/>
      <c r="BG381" s="238"/>
      <c r="BH381" s="238"/>
      <c r="BI381" s="262"/>
      <c r="BJ381" s="262"/>
      <c r="BK381" s="262"/>
      <c r="BL381" s="262"/>
      <c r="BM381" s="262"/>
      <c r="BN381" s="262"/>
      <c r="BO381" s="262"/>
      <c r="BP381" s="262"/>
      <c r="BQ381" s="262"/>
      <c r="BR381" s="262"/>
      <c r="BS381" s="262"/>
      <c r="BT381" s="262"/>
      <c r="BU381" s="262"/>
      <c r="BV381" s="262"/>
      <c r="BW381" s="262"/>
      <c r="BX381" s="262"/>
      <c r="BY381" s="262"/>
      <c r="BZ381" s="262"/>
      <c r="CA381" s="262"/>
      <c r="CB381" s="262"/>
      <c r="CC381" s="262"/>
      <c r="CD381" s="262"/>
      <c r="CE381" s="262"/>
      <c r="CF381" s="262"/>
      <c r="CG381" s="262"/>
      <c r="CH381" s="262"/>
      <c r="CI381" s="262"/>
      <c r="CJ381" s="262"/>
      <c r="CK381" s="262"/>
      <c r="CL381" s="262"/>
      <c r="CM381" s="262"/>
      <c r="CN381" s="262"/>
      <c r="CO381" s="262"/>
      <c r="CP381" s="262"/>
      <c r="CQ381" s="262"/>
      <c r="CR381" s="262"/>
      <c r="CS381" s="262"/>
      <c r="CT381" s="262"/>
      <c r="CU381" s="262"/>
      <c r="CV381" s="262"/>
      <c r="CW381" s="262"/>
      <c r="CX381" s="262"/>
      <c r="CY381" s="262"/>
      <c r="CZ381" s="262"/>
      <c r="DA381" s="262"/>
      <c r="DB381" s="262"/>
      <c r="DC381" s="262"/>
      <c r="DD381" s="262"/>
      <c r="DE381" s="262"/>
      <c r="DF381" s="262"/>
      <c r="DG381" s="262"/>
      <c r="DH381" s="262"/>
      <c r="DI381" s="262"/>
      <c r="DJ381" s="262"/>
      <c r="DK381" s="262"/>
      <c r="DL381" s="262"/>
      <c r="DM381" s="262"/>
      <c r="DN381" s="262"/>
      <c r="DO381" s="262"/>
      <c r="DP381" s="262"/>
      <c r="DQ381" s="262"/>
      <c r="DR381" s="262"/>
      <c r="DS381" s="262"/>
      <c r="DT381" s="262"/>
      <c r="DU381" s="262"/>
      <c r="DV381" s="262"/>
      <c r="DW381" s="262"/>
      <c r="DX381" s="262"/>
      <c r="DY381" s="262"/>
      <c r="DZ381" s="262"/>
      <c r="EA381" s="262"/>
      <c r="EB381" s="262"/>
    </row>
    <row r="382" spans="1:132" s="263" customFormat="1" ht="51" customHeight="1">
      <c r="A382" s="238"/>
      <c r="B382" s="238"/>
      <c r="C382" s="238"/>
      <c r="D382" s="238"/>
      <c r="E382" s="238"/>
      <c r="F382" s="238"/>
      <c r="G382" s="238"/>
      <c r="H382" s="238"/>
      <c r="I382" s="238"/>
      <c r="J382" s="238"/>
      <c r="K382" s="238"/>
      <c r="L382" s="238"/>
      <c r="M382" s="238"/>
      <c r="N382" s="238"/>
      <c r="O382" s="238"/>
      <c r="P382" s="238"/>
      <c r="Q382" s="238"/>
      <c r="R382" s="262"/>
      <c r="S382" s="262"/>
      <c r="T382" s="262"/>
      <c r="U382" s="262"/>
      <c r="V382" s="262"/>
      <c r="W382" s="262"/>
      <c r="X382" s="262"/>
      <c r="Y382" s="262"/>
      <c r="Z382" s="238"/>
      <c r="AA382" s="238"/>
      <c r="AB382" s="238"/>
      <c r="AC382" s="238"/>
      <c r="AD382" s="238"/>
      <c r="AE382" s="238"/>
      <c r="AF382" s="238"/>
      <c r="AG382" s="238"/>
      <c r="AH382" s="238"/>
      <c r="AI382" s="238"/>
      <c r="AJ382" s="238"/>
      <c r="AK382" s="238"/>
      <c r="AL382" s="238"/>
      <c r="AM382" s="238"/>
      <c r="AN382" s="238"/>
      <c r="AO382" s="238"/>
      <c r="AP382" s="238"/>
      <c r="AQ382" s="238"/>
      <c r="AR382" s="238"/>
      <c r="AS382" s="238"/>
      <c r="AT382" s="238"/>
      <c r="AU382" s="238"/>
      <c r="AV382" s="238"/>
      <c r="AW382" s="238"/>
      <c r="AX382" s="238"/>
      <c r="AY382" s="238"/>
      <c r="AZ382" s="238"/>
      <c r="BA382" s="238"/>
      <c r="BB382" s="238"/>
      <c r="BC382" s="238"/>
      <c r="BD382" s="238"/>
      <c r="BE382" s="238"/>
      <c r="BF382" s="238"/>
      <c r="BG382" s="238"/>
      <c r="BH382" s="238"/>
      <c r="BI382" s="262"/>
      <c r="BJ382" s="262"/>
      <c r="BK382" s="262"/>
      <c r="BL382" s="262"/>
      <c r="BM382" s="262"/>
      <c r="BN382" s="262"/>
      <c r="BO382" s="262"/>
      <c r="BP382" s="262"/>
      <c r="BQ382" s="262"/>
      <c r="BR382" s="262"/>
      <c r="BS382" s="262"/>
      <c r="BT382" s="262"/>
      <c r="BU382" s="262"/>
      <c r="BV382" s="262"/>
      <c r="BW382" s="262"/>
      <c r="BX382" s="262"/>
      <c r="BY382" s="262"/>
      <c r="BZ382" s="262"/>
      <c r="CA382" s="262"/>
      <c r="CB382" s="262"/>
      <c r="CC382" s="262"/>
      <c r="CD382" s="262"/>
      <c r="CE382" s="262"/>
      <c r="CF382" s="262"/>
      <c r="CG382" s="262"/>
      <c r="CH382" s="262"/>
      <c r="CI382" s="262"/>
      <c r="CJ382" s="262"/>
      <c r="CK382" s="262"/>
      <c r="CL382" s="262"/>
      <c r="CM382" s="262"/>
      <c r="CN382" s="262"/>
      <c r="CO382" s="262"/>
      <c r="CP382" s="262"/>
      <c r="CQ382" s="262"/>
      <c r="CR382" s="262"/>
      <c r="CS382" s="262"/>
      <c r="CT382" s="262"/>
      <c r="CU382" s="262"/>
      <c r="CV382" s="262"/>
      <c r="CW382" s="262"/>
      <c r="CX382" s="262"/>
      <c r="CY382" s="262"/>
      <c r="CZ382" s="262"/>
      <c r="DA382" s="262"/>
      <c r="DB382" s="262"/>
      <c r="DC382" s="262"/>
      <c r="DD382" s="262"/>
      <c r="DE382" s="262"/>
      <c r="DF382" s="262"/>
      <c r="DG382" s="262"/>
      <c r="DH382" s="262"/>
      <c r="DI382" s="262"/>
      <c r="DJ382" s="262"/>
      <c r="DK382" s="262"/>
      <c r="DL382" s="262"/>
      <c r="DM382" s="262"/>
      <c r="DN382" s="262"/>
      <c r="DO382" s="262"/>
      <c r="DP382" s="262"/>
      <c r="DQ382" s="262"/>
      <c r="DR382" s="262"/>
      <c r="DS382" s="262"/>
      <c r="DT382" s="262"/>
      <c r="DU382" s="262"/>
      <c r="DV382" s="262"/>
      <c r="DW382" s="262"/>
      <c r="DX382" s="262"/>
      <c r="DY382" s="262"/>
      <c r="DZ382" s="262"/>
      <c r="EA382" s="262"/>
      <c r="EB382" s="262"/>
    </row>
    <row r="383" spans="1:132" s="263" customFormat="1" ht="51" customHeight="1">
      <c r="A383" s="238"/>
      <c r="B383" s="238"/>
      <c r="C383" s="238"/>
      <c r="D383" s="238"/>
      <c r="E383" s="238"/>
      <c r="F383" s="238"/>
      <c r="G383" s="238"/>
      <c r="H383" s="238"/>
      <c r="I383" s="238"/>
      <c r="J383" s="238"/>
      <c r="K383" s="238"/>
      <c r="L383" s="238"/>
      <c r="M383" s="238"/>
      <c r="N383" s="238"/>
      <c r="O383" s="238"/>
      <c r="P383" s="238"/>
      <c r="Q383" s="238"/>
      <c r="R383" s="262"/>
      <c r="S383" s="262"/>
      <c r="T383" s="262"/>
      <c r="U383" s="262"/>
      <c r="V383" s="262"/>
      <c r="W383" s="262"/>
      <c r="X383" s="262"/>
      <c r="Y383" s="262"/>
      <c r="Z383" s="238"/>
      <c r="AA383" s="238"/>
      <c r="AB383" s="238"/>
      <c r="AC383" s="238"/>
      <c r="AD383" s="238"/>
      <c r="AE383" s="238"/>
      <c r="AF383" s="238"/>
      <c r="AG383" s="238"/>
      <c r="AH383" s="238"/>
      <c r="AI383" s="238"/>
      <c r="AJ383" s="238"/>
      <c r="AK383" s="238"/>
      <c r="AL383" s="238"/>
      <c r="AM383" s="238"/>
      <c r="AN383" s="238"/>
      <c r="AO383" s="238"/>
      <c r="AP383" s="238"/>
      <c r="AQ383" s="238"/>
      <c r="AR383" s="238"/>
      <c r="AS383" s="238"/>
      <c r="AT383" s="238"/>
      <c r="AU383" s="238"/>
      <c r="AV383" s="238"/>
      <c r="AW383" s="238"/>
      <c r="AX383" s="238"/>
      <c r="AY383" s="238"/>
      <c r="AZ383" s="238"/>
      <c r="BA383" s="238"/>
      <c r="BB383" s="238"/>
      <c r="BC383" s="238"/>
      <c r="BD383" s="238"/>
      <c r="BE383" s="238"/>
      <c r="BF383" s="238"/>
      <c r="BG383" s="238"/>
      <c r="BH383" s="238"/>
      <c r="BI383" s="262"/>
      <c r="BJ383" s="262"/>
      <c r="BK383" s="262"/>
      <c r="BL383" s="262"/>
      <c r="BM383" s="262"/>
      <c r="BN383" s="262"/>
      <c r="BO383" s="262"/>
      <c r="BP383" s="262"/>
      <c r="BQ383" s="262"/>
      <c r="BR383" s="262"/>
      <c r="BS383" s="262"/>
      <c r="BT383" s="262"/>
      <c r="BU383" s="262"/>
      <c r="BV383" s="262"/>
      <c r="BW383" s="262"/>
      <c r="BX383" s="262"/>
      <c r="BY383" s="262"/>
      <c r="BZ383" s="262"/>
      <c r="CA383" s="262"/>
      <c r="CB383" s="262"/>
      <c r="CC383" s="262"/>
      <c r="CD383" s="262"/>
      <c r="CE383" s="262"/>
      <c r="CF383" s="262"/>
      <c r="CG383" s="262"/>
      <c r="CH383" s="262"/>
      <c r="CI383" s="262"/>
      <c r="CJ383" s="262"/>
      <c r="CK383" s="262"/>
      <c r="CL383" s="262"/>
      <c r="CM383" s="262"/>
      <c r="CN383" s="262"/>
      <c r="CO383" s="262"/>
      <c r="CP383" s="262"/>
      <c r="CQ383" s="262"/>
      <c r="CR383" s="262"/>
      <c r="CS383" s="262"/>
      <c r="CT383" s="262"/>
      <c r="CU383" s="262"/>
      <c r="CV383" s="262"/>
      <c r="CW383" s="262"/>
      <c r="CX383" s="262"/>
      <c r="CY383" s="262"/>
      <c r="CZ383" s="262"/>
      <c r="DA383" s="262"/>
      <c r="DB383" s="262"/>
      <c r="DC383" s="262"/>
      <c r="DD383" s="262"/>
      <c r="DE383" s="262"/>
      <c r="DF383" s="262"/>
      <c r="DG383" s="262"/>
      <c r="DH383" s="262"/>
      <c r="DI383" s="262"/>
      <c r="DJ383" s="262"/>
      <c r="DK383" s="262"/>
      <c r="DL383" s="262"/>
      <c r="DM383" s="262"/>
      <c r="DN383" s="262"/>
      <c r="DO383" s="262"/>
      <c r="DP383" s="262"/>
      <c r="DQ383" s="262"/>
      <c r="DR383" s="262"/>
      <c r="DS383" s="262"/>
      <c r="DT383" s="262"/>
      <c r="DU383" s="262"/>
      <c r="DV383" s="262"/>
      <c r="DW383" s="262"/>
      <c r="DX383" s="262"/>
      <c r="DY383" s="262"/>
      <c r="DZ383" s="262"/>
      <c r="EA383" s="262"/>
      <c r="EB383" s="262"/>
    </row>
    <row r="384" spans="1:132" s="263" customFormat="1" ht="51" customHeight="1">
      <c r="A384" s="238"/>
      <c r="B384" s="238"/>
      <c r="C384" s="238"/>
      <c r="D384" s="238"/>
      <c r="E384" s="238"/>
      <c r="F384" s="238"/>
      <c r="G384" s="238"/>
      <c r="H384" s="238"/>
      <c r="I384" s="238"/>
      <c r="J384" s="238"/>
      <c r="K384" s="238"/>
      <c r="L384" s="238"/>
      <c r="M384" s="238"/>
      <c r="N384" s="238"/>
      <c r="O384" s="238"/>
      <c r="P384" s="238"/>
      <c r="Q384" s="238"/>
      <c r="R384" s="262"/>
      <c r="S384" s="262"/>
      <c r="T384" s="262"/>
      <c r="U384" s="262"/>
      <c r="V384" s="262"/>
      <c r="W384" s="262"/>
      <c r="X384" s="262"/>
      <c r="Y384" s="262"/>
      <c r="Z384" s="238"/>
      <c r="AA384" s="238"/>
      <c r="AB384" s="238"/>
      <c r="AC384" s="238"/>
      <c r="AD384" s="238"/>
      <c r="AE384" s="238"/>
      <c r="AF384" s="238"/>
      <c r="AG384" s="238"/>
      <c r="AH384" s="238"/>
      <c r="AI384" s="238"/>
      <c r="AJ384" s="238"/>
      <c r="AK384" s="238"/>
      <c r="AL384" s="238"/>
      <c r="AM384" s="238"/>
      <c r="AN384" s="238"/>
      <c r="AO384" s="238"/>
      <c r="AP384" s="238"/>
      <c r="AQ384" s="238"/>
      <c r="AR384" s="238"/>
      <c r="AS384" s="238"/>
      <c r="AT384" s="238"/>
      <c r="AU384" s="238"/>
      <c r="AV384" s="238"/>
      <c r="AW384" s="238"/>
      <c r="AX384" s="238"/>
      <c r="AY384" s="238"/>
      <c r="AZ384" s="238"/>
      <c r="BA384" s="238"/>
      <c r="BB384" s="238"/>
      <c r="BC384" s="238"/>
      <c r="BD384" s="238"/>
      <c r="BE384" s="238"/>
      <c r="BF384" s="238"/>
      <c r="BG384" s="238"/>
      <c r="BH384" s="238"/>
      <c r="BI384" s="262"/>
      <c r="BJ384" s="262"/>
      <c r="BK384" s="262"/>
      <c r="BL384" s="262"/>
      <c r="BM384" s="262"/>
      <c r="BN384" s="262"/>
      <c r="BO384" s="262"/>
      <c r="BP384" s="262"/>
      <c r="BQ384" s="262"/>
      <c r="BR384" s="262"/>
      <c r="BS384" s="262"/>
      <c r="BT384" s="262"/>
      <c r="BU384" s="262"/>
      <c r="BV384" s="262"/>
      <c r="BW384" s="262"/>
      <c r="BX384" s="262"/>
      <c r="BY384" s="262"/>
      <c r="BZ384" s="262"/>
      <c r="CA384" s="262"/>
      <c r="CB384" s="262"/>
      <c r="CC384" s="262"/>
      <c r="CD384" s="262"/>
      <c r="CE384" s="262"/>
      <c r="CF384" s="262"/>
      <c r="CG384" s="262"/>
      <c r="CH384" s="262"/>
      <c r="CI384" s="262"/>
      <c r="CJ384" s="262"/>
      <c r="CK384" s="262"/>
      <c r="CL384" s="262"/>
      <c r="CM384" s="262"/>
      <c r="CN384" s="262"/>
      <c r="CO384" s="262"/>
      <c r="CP384" s="262"/>
      <c r="CQ384" s="262"/>
      <c r="CR384" s="262"/>
      <c r="CS384" s="262"/>
      <c r="CT384" s="262"/>
      <c r="CU384" s="262"/>
      <c r="CV384" s="262"/>
      <c r="CW384" s="262"/>
      <c r="CX384" s="262"/>
      <c r="CY384" s="262"/>
      <c r="CZ384" s="262"/>
      <c r="DA384" s="262"/>
      <c r="DB384" s="262"/>
      <c r="DC384" s="262"/>
      <c r="DD384" s="262"/>
      <c r="DE384" s="262"/>
      <c r="DF384" s="262"/>
      <c r="DG384" s="262"/>
      <c r="DH384" s="262"/>
      <c r="DI384" s="262"/>
      <c r="DJ384" s="262"/>
      <c r="DK384" s="262"/>
      <c r="DL384" s="262"/>
      <c r="DM384" s="262"/>
      <c r="DN384" s="262"/>
      <c r="DO384" s="262"/>
      <c r="DP384" s="262"/>
      <c r="DQ384" s="262"/>
      <c r="DR384" s="262"/>
      <c r="DS384" s="262"/>
      <c r="DT384" s="262"/>
      <c r="DU384" s="262"/>
      <c r="DV384" s="262"/>
      <c r="DW384" s="262"/>
      <c r="DX384" s="262"/>
      <c r="DY384" s="262"/>
      <c r="DZ384" s="262"/>
      <c r="EA384" s="262"/>
      <c r="EB384" s="262"/>
    </row>
    <row r="385" spans="1:132" s="263" customFormat="1" ht="51" customHeight="1">
      <c r="A385" s="238"/>
      <c r="B385" s="238"/>
      <c r="C385" s="238"/>
      <c r="D385" s="238"/>
      <c r="E385" s="238"/>
      <c r="F385" s="238"/>
      <c r="G385" s="238"/>
      <c r="H385" s="238"/>
      <c r="I385" s="238"/>
      <c r="J385" s="238"/>
      <c r="K385" s="238"/>
      <c r="L385" s="238"/>
      <c r="M385" s="238"/>
      <c r="N385" s="238"/>
      <c r="O385" s="238"/>
      <c r="P385" s="238"/>
      <c r="Q385" s="238"/>
      <c r="R385" s="262"/>
      <c r="S385" s="262"/>
      <c r="T385" s="262"/>
      <c r="U385" s="262"/>
      <c r="V385" s="262"/>
      <c r="W385" s="262"/>
      <c r="X385" s="262"/>
      <c r="Y385" s="262"/>
      <c r="Z385" s="238"/>
      <c r="AA385" s="238"/>
      <c r="AB385" s="238"/>
      <c r="AC385" s="238"/>
      <c r="AD385" s="238"/>
      <c r="AE385" s="238"/>
      <c r="AF385" s="238"/>
      <c r="AG385" s="238"/>
      <c r="AH385" s="238"/>
      <c r="AI385" s="238"/>
      <c r="AJ385" s="238"/>
      <c r="AK385" s="238"/>
      <c r="AL385" s="238"/>
      <c r="AM385" s="238"/>
      <c r="AN385" s="238"/>
      <c r="AO385" s="238"/>
      <c r="AP385" s="238"/>
      <c r="AQ385" s="238"/>
      <c r="AR385" s="238"/>
      <c r="AS385" s="238"/>
      <c r="AT385" s="238"/>
      <c r="AU385" s="238"/>
      <c r="AV385" s="238"/>
      <c r="AW385" s="238"/>
      <c r="AX385" s="238"/>
      <c r="AY385" s="238"/>
      <c r="AZ385" s="238"/>
      <c r="BA385" s="238"/>
      <c r="BB385" s="238"/>
      <c r="BC385" s="238"/>
      <c r="BD385" s="238"/>
      <c r="BE385" s="238"/>
      <c r="BF385" s="238"/>
      <c r="BG385" s="238"/>
      <c r="BH385" s="238"/>
      <c r="BI385" s="262"/>
      <c r="BJ385" s="262"/>
      <c r="BK385" s="262"/>
      <c r="BL385" s="262"/>
      <c r="BM385" s="262"/>
      <c r="BN385" s="262"/>
      <c r="BO385" s="262"/>
      <c r="BP385" s="262"/>
      <c r="BQ385" s="262"/>
      <c r="BR385" s="262"/>
      <c r="BS385" s="262"/>
      <c r="BT385" s="262"/>
      <c r="BU385" s="262"/>
      <c r="BV385" s="262"/>
      <c r="BW385" s="262"/>
      <c r="BX385" s="262"/>
      <c r="BY385" s="262"/>
      <c r="BZ385" s="262"/>
      <c r="CA385" s="262"/>
      <c r="CB385" s="262"/>
      <c r="CC385" s="262"/>
      <c r="CD385" s="262"/>
      <c r="CE385" s="262"/>
      <c r="CF385" s="262"/>
      <c r="CG385" s="262"/>
      <c r="CH385" s="262"/>
      <c r="CI385" s="262"/>
      <c r="CJ385" s="262"/>
      <c r="CK385" s="262"/>
      <c r="CL385" s="262"/>
      <c r="CM385" s="262"/>
      <c r="CN385" s="262"/>
      <c r="CO385" s="262"/>
      <c r="CP385" s="262"/>
      <c r="CQ385" s="262"/>
      <c r="CR385" s="262"/>
      <c r="CS385" s="262"/>
      <c r="CT385" s="262"/>
      <c r="CU385" s="262"/>
      <c r="CV385" s="262"/>
      <c r="CW385" s="262"/>
      <c r="CX385" s="262"/>
      <c r="CY385" s="262"/>
      <c r="CZ385" s="262"/>
      <c r="DA385" s="262"/>
      <c r="DB385" s="262"/>
      <c r="DC385" s="262"/>
      <c r="DD385" s="262"/>
      <c r="DE385" s="262"/>
      <c r="DF385" s="262"/>
      <c r="DG385" s="262"/>
      <c r="DH385" s="262"/>
      <c r="DI385" s="262"/>
      <c r="DJ385" s="262"/>
      <c r="DK385" s="262"/>
      <c r="DL385" s="262"/>
      <c r="DM385" s="262"/>
      <c r="DN385" s="262"/>
      <c r="DO385" s="262"/>
      <c r="DP385" s="262"/>
      <c r="DQ385" s="262"/>
      <c r="DR385" s="262"/>
      <c r="DS385" s="262"/>
      <c r="DT385" s="262"/>
      <c r="DU385" s="262"/>
      <c r="DV385" s="262"/>
      <c r="DW385" s="262"/>
      <c r="DX385" s="262"/>
      <c r="DY385" s="262"/>
      <c r="DZ385" s="262"/>
      <c r="EA385" s="262"/>
      <c r="EB385" s="262"/>
    </row>
    <row r="386" spans="1:132" s="263" customFormat="1" ht="51" customHeight="1">
      <c r="A386" s="238"/>
      <c r="B386" s="238"/>
      <c r="C386" s="238"/>
      <c r="D386" s="238"/>
      <c r="E386" s="238"/>
      <c r="F386" s="238"/>
      <c r="G386" s="238"/>
      <c r="H386" s="238"/>
      <c r="I386" s="238"/>
      <c r="J386" s="238"/>
      <c r="K386" s="238"/>
      <c r="L386" s="238"/>
      <c r="M386" s="238"/>
      <c r="N386" s="238"/>
      <c r="O386" s="238"/>
      <c r="P386" s="238"/>
      <c r="Q386" s="238"/>
      <c r="R386" s="262"/>
      <c r="S386" s="262"/>
      <c r="T386" s="262"/>
      <c r="U386" s="262"/>
      <c r="V386" s="262"/>
      <c r="W386" s="262"/>
      <c r="X386" s="262"/>
      <c r="Y386" s="262"/>
      <c r="Z386" s="238"/>
      <c r="AA386" s="238"/>
      <c r="AB386" s="238"/>
      <c r="AC386" s="238"/>
      <c r="AD386" s="238"/>
      <c r="AE386" s="238"/>
      <c r="AF386" s="238"/>
      <c r="AG386" s="238"/>
      <c r="AH386" s="238"/>
      <c r="AI386" s="238"/>
      <c r="AJ386" s="238"/>
      <c r="AK386" s="238"/>
      <c r="AL386" s="238"/>
      <c r="AM386" s="238"/>
      <c r="AN386" s="238"/>
      <c r="AO386" s="238"/>
      <c r="AP386" s="238"/>
      <c r="AQ386" s="238"/>
      <c r="AR386" s="238"/>
      <c r="AS386" s="238"/>
      <c r="AT386" s="238"/>
      <c r="AU386" s="238"/>
      <c r="AV386" s="238"/>
      <c r="AW386" s="238"/>
      <c r="AX386" s="238"/>
      <c r="AY386" s="238"/>
      <c r="AZ386" s="238"/>
      <c r="BA386" s="238"/>
      <c r="BB386" s="238"/>
      <c r="BC386" s="238"/>
      <c r="BD386" s="238"/>
      <c r="BE386" s="238"/>
      <c r="BF386" s="238"/>
      <c r="BG386" s="238"/>
      <c r="BH386" s="238"/>
      <c r="BI386" s="262"/>
      <c r="BJ386" s="262"/>
      <c r="BK386" s="262"/>
      <c r="BL386" s="262"/>
      <c r="BM386" s="262"/>
      <c r="BN386" s="262"/>
      <c r="BO386" s="262"/>
      <c r="BP386" s="262"/>
      <c r="BQ386" s="262"/>
      <c r="BR386" s="262"/>
      <c r="BS386" s="262"/>
      <c r="BT386" s="262"/>
      <c r="BU386" s="262"/>
      <c r="BV386" s="262"/>
      <c r="BW386" s="262"/>
      <c r="BX386" s="262"/>
      <c r="BY386" s="262"/>
      <c r="BZ386" s="262"/>
      <c r="CA386" s="262"/>
      <c r="CB386" s="262"/>
      <c r="CC386" s="262"/>
      <c r="CD386" s="262"/>
      <c r="CE386" s="262"/>
      <c r="CF386" s="262"/>
      <c r="CG386" s="262"/>
      <c r="CH386" s="262"/>
      <c r="CI386" s="262"/>
      <c r="CJ386" s="262"/>
      <c r="CK386" s="262"/>
      <c r="CL386" s="262"/>
      <c r="CM386" s="262"/>
      <c r="CN386" s="262"/>
      <c r="CO386" s="262"/>
      <c r="CP386" s="262"/>
      <c r="CQ386" s="262"/>
      <c r="CR386" s="262"/>
      <c r="CS386" s="262"/>
      <c r="CT386" s="262"/>
      <c r="CU386" s="262"/>
      <c r="CV386" s="262"/>
      <c r="CW386" s="262"/>
      <c r="CX386" s="262"/>
      <c r="CY386" s="262"/>
      <c r="CZ386" s="262"/>
      <c r="DA386" s="262"/>
      <c r="DB386" s="262"/>
      <c r="DC386" s="262"/>
      <c r="DD386" s="262"/>
      <c r="DE386" s="262"/>
      <c r="DF386" s="262"/>
      <c r="DG386" s="262"/>
      <c r="DH386" s="262"/>
      <c r="DI386" s="262"/>
      <c r="DJ386" s="262"/>
      <c r="DK386" s="262"/>
      <c r="DL386" s="262"/>
      <c r="DM386" s="262"/>
      <c r="DN386" s="262"/>
      <c r="DO386" s="262"/>
      <c r="DP386" s="262"/>
      <c r="DQ386" s="262"/>
      <c r="DR386" s="262"/>
      <c r="DS386" s="262"/>
      <c r="DT386" s="262"/>
      <c r="DU386" s="262"/>
      <c r="DV386" s="262"/>
      <c r="DW386" s="262"/>
      <c r="DX386" s="262"/>
      <c r="DY386" s="262"/>
      <c r="DZ386" s="262"/>
      <c r="EA386" s="262"/>
      <c r="EB386" s="262"/>
    </row>
    <row r="387" spans="1:132" s="263" customFormat="1" ht="51" customHeight="1">
      <c r="A387" s="238"/>
      <c r="B387" s="238"/>
      <c r="C387" s="238"/>
      <c r="D387" s="238"/>
      <c r="E387" s="238"/>
      <c r="F387" s="238"/>
      <c r="G387" s="238"/>
      <c r="H387" s="238"/>
      <c r="I387" s="238"/>
      <c r="J387" s="238"/>
      <c r="K387" s="238"/>
      <c r="L387" s="238"/>
      <c r="M387" s="238"/>
      <c r="N387" s="238"/>
      <c r="O387" s="238"/>
      <c r="P387" s="238"/>
      <c r="Q387" s="238"/>
      <c r="R387" s="262"/>
      <c r="S387" s="262"/>
      <c r="T387" s="262"/>
      <c r="U387" s="262"/>
      <c r="V387" s="262"/>
      <c r="W387" s="262"/>
      <c r="X387" s="262"/>
      <c r="Y387" s="262"/>
      <c r="Z387" s="238"/>
      <c r="AA387" s="238"/>
      <c r="AB387" s="238"/>
      <c r="AC387" s="238"/>
      <c r="AD387" s="238"/>
      <c r="AE387" s="238"/>
      <c r="AF387" s="238"/>
      <c r="AG387" s="238"/>
      <c r="AH387" s="238"/>
      <c r="AI387" s="238"/>
      <c r="AJ387" s="238"/>
      <c r="AK387" s="238"/>
      <c r="AL387" s="238"/>
      <c r="AM387" s="238"/>
      <c r="AN387" s="238"/>
      <c r="AO387" s="238"/>
      <c r="AP387" s="238"/>
      <c r="AQ387" s="238"/>
      <c r="AR387" s="238"/>
      <c r="AS387" s="238"/>
      <c r="AT387" s="238"/>
      <c r="AU387" s="238"/>
      <c r="AV387" s="238"/>
      <c r="AW387" s="238"/>
      <c r="AX387" s="238"/>
      <c r="AY387" s="238"/>
      <c r="AZ387" s="238"/>
      <c r="BA387" s="238"/>
      <c r="BB387" s="238"/>
      <c r="BC387" s="238"/>
      <c r="BD387" s="238"/>
      <c r="BE387" s="238"/>
      <c r="BF387" s="238"/>
      <c r="BG387" s="238"/>
      <c r="BH387" s="238"/>
      <c r="BI387" s="262"/>
      <c r="BJ387" s="262"/>
      <c r="BK387" s="262"/>
      <c r="BL387" s="262"/>
      <c r="BM387" s="262"/>
      <c r="BN387" s="262"/>
      <c r="BO387" s="262"/>
      <c r="BP387" s="262"/>
      <c r="BQ387" s="262"/>
      <c r="BR387" s="262"/>
      <c r="BS387" s="262"/>
      <c r="BT387" s="262"/>
      <c r="BU387" s="262"/>
      <c r="BV387" s="262"/>
      <c r="BW387" s="262"/>
      <c r="BX387" s="262"/>
      <c r="BY387" s="262"/>
      <c r="BZ387" s="262"/>
      <c r="CA387" s="262"/>
      <c r="CB387" s="262"/>
      <c r="CC387" s="262"/>
      <c r="CD387" s="262"/>
      <c r="CE387" s="262"/>
      <c r="CF387" s="262"/>
      <c r="CG387" s="262"/>
      <c r="CH387" s="262"/>
      <c r="CI387" s="262"/>
      <c r="CJ387" s="262"/>
      <c r="CK387" s="262"/>
      <c r="CL387" s="262"/>
      <c r="CM387" s="262"/>
      <c r="CN387" s="262"/>
      <c r="CO387" s="262"/>
      <c r="CP387" s="262"/>
      <c r="CQ387" s="262"/>
      <c r="CR387" s="262"/>
      <c r="CS387" s="262"/>
      <c r="CT387" s="262"/>
      <c r="CU387" s="262"/>
      <c r="CV387" s="262"/>
      <c r="CW387" s="262"/>
      <c r="CX387" s="262"/>
      <c r="CY387" s="262"/>
      <c r="CZ387" s="262"/>
      <c r="DA387" s="262"/>
      <c r="DB387" s="262"/>
      <c r="DC387" s="262"/>
      <c r="DD387" s="262"/>
      <c r="DE387" s="262"/>
      <c r="DF387" s="262"/>
      <c r="DG387" s="262"/>
      <c r="DH387" s="262"/>
      <c r="DI387" s="262"/>
      <c r="DJ387" s="262"/>
      <c r="DK387" s="262"/>
      <c r="DL387" s="262"/>
      <c r="DM387" s="262"/>
      <c r="DN387" s="262"/>
      <c r="DO387" s="262"/>
      <c r="DP387" s="262"/>
      <c r="DQ387" s="262"/>
      <c r="DR387" s="262"/>
      <c r="DS387" s="262"/>
      <c r="DT387" s="262"/>
      <c r="DU387" s="262"/>
      <c r="DV387" s="262"/>
      <c r="DW387" s="262"/>
      <c r="DX387" s="262"/>
      <c r="DY387" s="262"/>
      <c r="DZ387" s="262"/>
      <c r="EA387" s="262"/>
      <c r="EB387" s="262"/>
    </row>
    <row r="388" spans="1:132" s="263" customFormat="1" ht="51" customHeight="1">
      <c r="A388" s="238"/>
      <c r="B388" s="238"/>
      <c r="C388" s="238"/>
      <c r="D388" s="238"/>
      <c r="E388" s="238"/>
      <c r="F388" s="238"/>
      <c r="G388" s="238"/>
      <c r="H388" s="238"/>
      <c r="I388" s="238"/>
      <c r="J388" s="238"/>
      <c r="K388" s="238"/>
      <c r="L388" s="238"/>
      <c r="M388" s="238"/>
      <c r="N388" s="238"/>
      <c r="O388" s="238"/>
      <c r="P388" s="238"/>
      <c r="Q388" s="238"/>
      <c r="R388" s="262"/>
      <c r="S388" s="262"/>
      <c r="T388" s="262"/>
      <c r="U388" s="262"/>
      <c r="V388" s="262"/>
      <c r="W388" s="262"/>
      <c r="X388" s="262"/>
      <c r="Y388" s="262"/>
      <c r="Z388" s="238"/>
      <c r="AA388" s="238"/>
      <c r="AB388" s="238"/>
      <c r="AC388" s="238"/>
      <c r="AD388" s="238"/>
      <c r="AE388" s="238"/>
      <c r="AF388" s="238"/>
      <c r="AG388" s="238"/>
      <c r="AH388" s="238"/>
      <c r="AI388" s="238"/>
      <c r="AJ388" s="238"/>
      <c r="AK388" s="238"/>
      <c r="AL388" s="238"/>
      <c r="AM388" s="238"/>
      <c r="AN388" s="238"/>
      <c r="AO388" s="238"/>
      <c r="AP388" s="238"/>
      <c r="AQ388" s="238"/>
      <c r="AR388" s="238"/>
      <c r="AS388" s="238"/>
      <c r="AT388" s="238"/>
      <c r="AU388" s="238"/>
      <c r="AV388" s="238"/>
      <c r="AW388" s="238"/>
      <c r="AX388" s="238"/>
      <c r="AY388" s="238"/>
      <c r="AZ388" s="238"/>
      <c r="BA388" s="238"/>
      <c r="BB388" s="238"/>
      <c r="BC388" s="238"/>
      <c r="BD388" s="238"/>
      <c r="BE388" s="238"/>
      <c r="BF388" s="238"/>
      <c r="BG388" s="238"/>
      <c r="BH388" s="238"/>
      <c r="BI388" s="262"/>
      <c r="BJ388" s="262"/>
      <c r="BK388" s="262"/>
      <c r="BL388" s="262"/>
      <c r="BM388" s="262"/>
      <c r="BN388" s="262"/>
      <c r="BO388" s="262"/>
      <c r="BP388" s="262"/>
      <c r="BQ388" s="262"/>
      <c r="BR388" s="262"/>
      <c r="BS388" s="262"/>
      <c r="BT388" s="262"/>
      <c r="BU388" s="262"/>
      <c r="BV388" s="262"/>
      <c r="BW388" s="262"/>
      <c r="BX388" s="262"/>
      <c r="BY388" s="262"/>
      <c r="BZ388" s="262"/>
      <c r="CA388" s="262"/>
      <c r="CB388" s="262"/>
      <c r="CC388" s="262"/>
      <c r="CD388" s="262"/>
      <c r="CE388" s="262"/>
      <c r="CF388" s="262"/>
      <c r="CG388" s="262"/>
      <c r="CH388" s="262"/>
      <c r="CI388" s="262"/>
      <c r="CJ388" s="262"/>
      <c r="CK388" s="262"/>
      <c r="CL388" s="262"/>
      <c r="CM388" s="262"/>
      <c r="CN388" s="262"/>
      <c r="CO388" s="262"/>
      <c r="CP388" s="262"/>
      <c r="CQ388" s="262"/>
      <c r="CR388" s="262"/>
      <c r="CS388" s="262"/>
      <c r="CT388" s="262"/>
      <c r="CU388" s="262"/>
      <c r="CV388" s="262"/>
      <c r="CW388" s="262"/>
      <c r="CX388" s="262"/>
      <c r="CY388" s="262"/>
      <c r="CZ388" s="262"/>
      <c r="DA388" s="262"/>
      <c r="DB388" s="262"/>
      <c r="DC388" s="262"/>
      <c r="DD388" s="262"/>
      <c r="DE388" s="262"/>
      <c r="DF388" s="262"/>
      <c r="DG388" s="262"/>
      <c r="DH388" s="262"/>
      <c r="DI388" s="262"/>
      <c r="DJ388" s="262"/>
      <c r="DK388" s="262"/>
      <c r="DL388" s="262"/>
      <c r="DM388" s="262"/>
      <c r="DN388" s="262"/>
      <c r="DO388" s="262"/>
      <c r="DP388" s="262"/>
      <c r="DQ388" s="262"/>
      <c r="DR388" s="262"/>
      <c r="DS388" s="262"/>
      <c r="DT388" s="262"/>
      <c r="DU388" s="262"/>
      <c r="DV388" s="262"/>
      <c r="DW388" s="262"/>
      <c r="DX388" s="262"/>
      <c r="DY388" s="262"/>
      <c r="DZ388" s="262"/>
      <c r="EA388" s="262"/>
      <c r="EB388" s="262"/>
    </row>
    <row r="389" spans="1:132" s="263" customFormat="1" ht="51" customHeight="1">
      <c r="A389" s="238"/>
      <c r="B389" s="238"/>
      <c r="C389" s="238"/>
      <c r="D389" s="238"/>
      <c r="E389" s="238"/>
      <c r="F389" s="238"/>
      <c r="G389" s="238"/>
      <c r="H389" s="238"/>
      <c r="I389" s="238"/>
      <c r="J389" s="238"/>
      <c r="K389" s="238"/>
      <c r="L389" s="238"/>
      <c r="M389" s="238"/>
      <c r="N389" s="238"/>
      <c r="O389" s="238"/>
      <c r="P389" s="238"/>
      <c r="Q389" s="238"/>
      <c r="R389" s="262"/>
      <c r="S389" s="262"/>
      <c r="T389" s="262"/>
      <c r="U389" s="262"/>
      <c r="V389" s="262"/>
      <c r="W389" s="262"/>
      <c r="X389" s="262"/>
      <c r="Y389" s="262"/>
      <c r="Z389" s="238"/>
      <c r="AA389" s="238"/>
      <c r="AB389" s="238"/>
      <c r="AC389" s="238"/>
      <c r="AD389" s="238"/>
      <c r="AE389" s="238"/>
      <c r="AF389" s="238"/>
      <c r="AG389" s="238"/>
      <c r="AH389" s="238"/>
      <c r="AI389" s="238"/>
      <c r="AJ389" s="238"/>
      <c r="AK389" s="238"/>
      <c r="AL389" s="238"/>
      <c r="AM389" s="238"/>
      <c r="AN389" s="238"/>
      <c r="AO389" s="238"/>
      <c r="AP389" s="238"/>
      <c r="AQ389" s="238"/>
      <c r="AR389" s="238"/>
      <c r="AS389" s="238"/>
      <c r="AT389" s="238"/>
      <c r="AU389" s="238"/>
      <c r="AV389" s="238"/>
      <c r="AW389" s="238"/>
      <c r="AX389" s="238"/>
      <c r="AY389" s="238"/>
      <c r="AZ389" s="238"/>
      <c r="BA389" s="238"/>
      <c r="BB389" s="238"/>
      <c r="BC389" s="238"/>
      <c r="BD389" s="238"/>
      <c r="BE389" s="238"/>
      <c r="BF389" s="238"/>
      <c r="BG389" s="238"/>
      <c r="BH389" s="238"/>
      <c r="BI389" s="262"/>
      <c r="BJ389" s="262"/>
      <c r="BK389" s="262"/>
      <c r="BL389" s="262"/>
      <c r="BM389" s="262"/>
      <c r="BN389" s="262"/>
      <c r="BO389" s="262"/>
      <c r="BP389" s="262"/>
      <c r="BQ389" s="262"/>
      <c r="BR389" s="262"/>
      <c r="BS389" s="262"/>
      <c r="BT389" s="262"/>
      <c r="BU389" s="262"/>
      <c r="BV389" s="262"/>
      <c r="BW389" s="262"/>
      <c r="BX389" s="262"/>
      <c r="BY389" s="262"/>
      <c r="BZ389" s="262"/>
      <c r="CA389" s="262"/>
      <c r="CB389" s="262"/>
      <c r="CC389" s="262"/>
      <c r="CD389" s="262"/>
      <c r="CE389" s="262"/>
      <c r="CF389" s="262"/>
      <c r="CG389" s="262"/>
      <c r="CH389" s="262"/>
      <c r="CI389" s="262"/>
      <c r="CJ389" s="262"/>
      <c r="CK389" s="262"/>
      <c r="CL389" s="262"/>
      <c r="CM389" s="262"/>
      <c r="CN389" s="262"/>
      <c r="CO389" s="262"/>
      <c r="CP389" s="262"/>
      <c r="CQ389" s="262"/>
      <c r="CR389" s="262"/>
      <c r="CS389" s="262"/>
      <c r="CT389" s="262"/>
      <c r="CU389" s="262"/>
      <c r="CV389" s="262"/>
      <c r="CW389" s="262"/>
      <c r="CX389" s="262"/>
      <c r="CY389" s="262"/>
      <c r="CZ389" s="262"/>
      <c r="DA389" s="262"/>
      <c r="DB389" s="262"/>
      <c r="DC389" s="262"/>
      <c r="DD389" s="262"/>
      <c r="DE389" s="262"/>
      <c r="DF389" s="262"/>
      <c r="DG389" s="262"/>
      <c r="DH389" s="262"/>
      <c r="DI389" s="262"/>
      <c r="DJ389" s="262"/>
      <c r="DK389" s="262"/>
      <c r="DL389" s="262"/>
      <c r="DM389" s="262"/>
      <c r="DN389" s="262"/>
      <c r="DO389" s="262"/>
      <c r="DP389" s="262"/>
      <c r="DQ389" s="262"/>
      <c r="DR389" s="262"/>
      <c r="DS389" s="262"/>
      <c r="DT389" s="262"/>
      <c r="DU389" s="262"/>
      <c r="DV389" s="262"/>
      <c r="DW389" s="262"/>
      <c r="DX389" s="262"/>
      <c r="DY389" s="262"/>
      <c r="DZ389" s="262"/>
      <c r="EA389" s="262"/>
      <c r="EB389" s="262"/>
    </row>
    <row r="390" spans="1:132" s="263" customFormat="1" ht="51" customHeight="1">
      <c r="A390" s="238"/>
      <c r="B390" s="238"/>
      <c r="C390" s="238"/>
      <c r="D390" s="238"/>
      <c r="E390" s="238"/>
      <c r="F390" s="238"/>
      <c r="G390" s="238"/>
      <c r="H390" s="238"/>
      <c r="I390" s="238"/>
      <c r="J390" s="238"/>
      <c r="K390" s="238"/>
      <c r="L390" s="238"/>
      <c r="M390" s="238"/>
      <c r="N390" s="238"/>
      <c r="O390" s="238"/>
      <c r="P390" s="238"/>
      <c r="Q390" s="238"/>
      <c r="R390" s="262"/>
      <c r="S390" s="262"/>
      <c r="T390" s="262"/>
      <c r="U390" s="262"/>
      <c r="V390" s="262"/>
      <c r="W390" s="262"/>
      <c r="X390" s="262"/>
      <c r="Y390" s="262"/>
      <c r="Z390" s="238"/>
      <c r="AA390" s="238"/>
      <c r="AB390" s="238"/>
      <c r="AC390" s="238"/>
      <c r="AD390" s="238"/>
      <c r="AE390" s="238"/>
      <c r="AF390" s="238"/>
      <c r="AG390" s="238"/>
      <c r="AH390" s="238"/>
      <c r="AI390" s="238"/>
      <c r="AJ390" s="238"/>
      <c r="AK390" s="238"/>
      <c r="AL390" s="238"/>
      <c r="AM390" s="238"/>
      <c r="AN390" s="238"/>
      <c r="AO390" s="238"/>
      <c r="AP390" s="238"/>
      <c r="AQ390" s="238"/>
      <c r="AR390" s="238"/>
      <c r="AS390" s="238"/>
      <c r="AT390" s="238"/>
      <c r="AU390" s="238"/>
      <c r="AV390" s="238"/>
      <c r="AW390" s="238"/>
      <c r="AX390" s="238"/>
      <c r="AY390" s="238"/>
      <c r="AZ390" s="238"/>
      <c r="BA390" s="238"/>
      <c r="BB390" s="238"/>
      <c r="BC390" s="238"/>
      <c r="BD390" s="238"/>
      <c r="BE390" s="238"/>
      <c r="BF390" s="238"/>
      <c r="BG390" s="238"/>
      <c r="BH390" s="238"/>
      <c r="BI390" s="262"/>
      <c r="BJ390" s="262"/>
      <c r="BK390" s="262"/>
      <c r="BL390" s="262"/>
      <c r="BM390" s="262"/>
      <c r="BN390" s="262"/>
      <c r="BO390" s="262"/>
      <c r="BP390" s="262"/>
      <c r="BQ390" s="262"/>
      <c r="BR390" s="262"/>
      <c r="BS390" s="262"/>
      <c r="BT390" s="262"/>
      <c r="BU390" s="262"/>
      <c r="BV390" s="262"/>
      <c r="BW390" s="262"/>
      <c r="BX390" s="262"/>
      <c r="BY390" s="262"/>
      <c r="BZ390" s="262"/>
      <c r="CA390" s="262"/>
      <c r="CB390" s="262"/>
      <c r="CC390" s="262"/>
      <c r="CD390" s="262"/>
      <c r="CE390" s="262"/>
      <c r="CF390" s="262"/>
      <c r="CG390" s="262"/>
      <c r="CH390" s="262"/>
      <c r="CI390" s="262"/>
      <c r="CJ390" s="262"/>
      <c r="CK390" s="262"/>
      <c r="CL390" s="262"/>
      <c r="CM390" s="262"/>
      <c r="CN390" s="262"/>
      <c r="CO390" s="262"/>
      <c r="CP390" s="262"/>
      <c r="CQ390" s="262"/>
      <c r="CR390" s="262"/>
      <c r="CS390" s="262"/>
      <c r="CT390" s="262"/>
      <c r="CU390" s="262"/>
      <c r="CV390" s="262"/>
      <c r="CW390" s="262"/>
      <c r="CX390" s="262"/>
      <c r="CY390" s="262"/>
      <c r="CZ390" s="262"/>
      <c r="DA390" s="262"/>
      <c r="DB390" s="262"/>
      <c r="DC390" s="262"/>
      <c r="DD390" s="262"/>
      <c r="DE390" s="262"/>
      <c r="DF390" s="262"/>
      <c r="DG390" s="262"/>
      <c r="DH390" s="262"/>
      <c r="DI390" s="262"/>
      <c r="DJ390" s="262"/>
      <c r="DK390" s="262"/>
      <c r="DL390" s="262"/>
      <c r="DM390" s="262"/>
      <c r="DN390" s="262"/>
      <c r="DO390" s="262"/>
      <c r="DP390" s="262"/>
      <c r="DQ390" s="262"/>
      <c r="DR390" s="262"/>
      <c r="DS390" s="262"/>
      <c r="DT390" s="262"/>
      <c r="DU390" s="262"/>
      <c r="DV390" s="262"/>
      <c r="DW390" s="262"/>
      <c r="DX390" s="262"/>
      <c r="DY390" s="262"/>
      <c r="DZ390" s="262"/>
      <c r="EA390" s="262"/>
      <c r="EB390" s="262"/>
    </row>
    <row r="391" spans="1:132" s="263" customFormat="1" ht="51" customHeight="1">
      <c r="A391" s="238"/>
      <c r="B391" s="238"/>
      <c r="C391" s="238"/>
      <c r="D391" s="238"/>
      <c r="E391" s="238"/>
      <c r="F391" s="238"/>
      <c r="G391" s="238"/>
      <c r="H391" s="238"/>
      <c r="I391" s="238"/>
      <c r="J391" s="238"/>
      <c r="K391" s="238"/>
      <c r="L391" s="238"/>
      <c r="M391" s="238"/>
      <c r="N391" s="238"/>
      <c r="O391" s="238"/>
      <c r="P391" s="238"/>
      <c r="Q391" s="238"/>
      <c r="R391" s="262"/>
      <c r="S391" s="262"/>
      <c r="T391" s="262"/>
      <c r="U391" s="262"/>
      <c r="V391" s="262"/>
      <c r="W391" s="262"/>
      <c r="X391" s="262"/>
      <c r="Y391" s="262"/>
      <c r="Z391" s="238"/>
      <c r="AA391" s="238"/>
      <c r="AB391" s="238"/>
      <c r="AC391" s="238"/>
      <c r="AD391" s="238"/>
      <c r="AE391" s="238"/>
      <c r="AF391" s="238"/>
      <c r="AG391" s="238"/>
      <c r="AH391" s="238"/>
      <c r="AI391" s="238"/>
      <c r="AJ391" s="238"/>
      <c r="AK391" s="238"/>
      <c r="AL391" s="238"/>
      <c r="AM391" s="238"/>
      <c r="AN391" s="238"/>
      <c r="AO391" s="238"/>
      <c r="AP391" s="238"/>
      <c r="AQ391" s="238"/>
      <c r="AR391" s="238"/>
      <c r="AS391" s="238"/>
      <c r="AT391" s="238"/>
      <c r="AU391" s="238"/>
      <c r="AV391" s="238"/>
      <c r="AW391" s="238"/>
      <c r="AX391" s="238"/>
      <c r="AY391" s="238"/>
      <c r="AZ391" s="238"/>
      <c r="BA391" s="238"/>
      <c r="BB391" s="238"/>
      <c r="BC391" s="238"/>
      <c r="BD391" s="238"/>
      <c r="BE391" s="238"/>
      <c r="BF391" s="238"/>
      <c r="BG391" s="238"/>
      <c r="BH391" s="238"/>
      <c r="BI391" s="262"/>
      <c r="BJ391" s="262"/>
      <c r="BK391" s="262"/>
      <c r="BL391" s="262"/>
      <c r="BM391" s="262"/>
      <c r="BN391" s="262"/>
      <c r="BO391" s="262"/>
      <c r="BP391" s="262"/>
      <c r="BQ391" s="262"/>
      <c r="BR391" s="262"/>
      <c r="BS391" s="262"/>
      <c r="BT391" s="262"/>
      <c r="BU391" s="262"/>
      <c r="BV391" s="262"/>
      <c r="BW391" s="262"/>
      <c r="BX391" s="262"/>
      <c r="BY391" s="262"/>
      <c r="BZ391" s="262"/>
      <c r="CA391" s="262"/>
      <c r="CB391" s="262"/>
      <c r="CC391" s="262"/>
      <c r="CD391" s="262"/>
      <c r="CE391" s="262"/>
      <c r="CF391" s="262"/>
      <c r="CG391" s="262"/>
      <c r="CH391" s="262"/>
      <c r="CI391" s="262"/>
      <c r="CJ391" s="262"/>
      <c r="CK391" s="262"/>
      <c r="CL391" s="262"/>
      <c r="CM391" s="262"/>
      <c r="CN391" s="262"/>
      <c r="CO391" s="262"/>
      <c r="CP391" s="262"/>
      <c r="CQ391" s="262"/>
      <c r="CR391" s="262"/>
      <c r="CS391" s="262"/>
      <c r="CT391" s="262"/>
      <c r="CU391" s="262"/>
      <c r="CV391" s="262"/>
      <c r="CW391" s="262"/>
      <c r="CX391" s="262"/>
      <c r="CY391" s="262"/>
      <c r="CZ391" s="262"/>
      <c r="DA391" s="262"/>
      <c r="DB391" s="262"/>
      <c r="DC391" s="262"/>
      <c r="DD391" s="262"/>
      <c r="DE391" s="262"/>
      <c r="DF391" s="262"/>
      <c r="DG391" s="262"/>
      <c r="DH391" s="262"/>
      <c r="DI391" s="262"/>
      <c r="DJ391" s="262"/>
      <c r="DK391" s="262"/>
      <c r="DL391" s="262"/>
      <c r="DM391" s="262"/>
      <c r="DN391" s="262"/>
      <c r="DO391" s="262"/>
      <c r="DP391" s="262"/>
      <c r="DQ391" s="262"/>
      <c r="DR391" s="262"/>
      <c r="DS391" s="262"/>
      <c r="DT391" s="262"/>
      <c r="DU391" s="262"/>
      <c r="DV391" s="262"/>
      <c r="DW391" s="262"/>
      <c r="DX391" s="262"/>
      <c r="DY391" s="262"/>
      <c r="DZ391" s="262"/>
      <c r="EA391" s="262"/>
      <c r="EB391" s="262"/>
    </row>
    <row r="392" spans="1:132" s="263" customFormat="1" ht="51" customHeight="1">
      <c r="A392" s="238"/>
      <c r="B392" s="238"/>
      <c r="C392" s="238"/>
      <c r="D392" s="238"/>
      <c r="E392" s="238"/>
      <c r="F392" s="238"/>
      <c r="G392" s="238"/>
      <c r="H392" s="238"/>
      <c r="I392" s="238"/>
      <c r="J392" s="238"/>
      <c r="K392" s="238"/>
      <c r="L392" s="238"/>
      <c r="M392" s="238"/>
      <c r="N392" s="238"/>
      <c r="O392" s="238"/>
      <c r="P392" s="238"/>
      <c r="Q392" s="238"/>
      <c r="R392" s="262"/>
      <c r="S392" s="262"/>
      <c r="T392" s="262"/>
      <c r="U392" s="262"/>
      <c r="V392" s="262"/>
      <c r="W392" s="262"/>
      <c r="X392" s="262"/>
      <c r="Y392" s="262"/>
      <c r="Z392" s="238"/>
      <c r="AA392" s="238"/>
      <c r="AB392" s="238"/>
      <c r="AC392" s="238"/>
      <c r="AD392" s="238"/>
      <c r="AE392" s="238"/>
      <c r="AF392" s="238"/>
      <c r="AG392" s="238"/>
      <c r="AH392" s="238"/>
      <c r="AI392" s="238"/>
      <c r="AJ392" s="238"/>
      <c r="AK392" s="238"/>
      <c r="AL392" s="238"/>
      <c r="AM392" s="238"/>
      <c r="AN392" s="238"/>
      <c r="AO392" s="238"/>
      <c r="AP392" s="238"/>
      <c r="AQ392" s="238"/>
      <c r="AR392" s="238"/>
      <c r="AS392" s="238"/>
      <c r="AT392" s="238"/>
      <c r="AU392" s="238"/>
      <c r="AV392" s="238"/>
      <c r="AW392" s="238"/>
      <c r="AX392" s="238"/>
      <c r="AY392" s="238"/>
      <c r="AZ392" s="238"/>
      <c r="BA392" s="238"/>
      <c r="BB392" s="238"/>
      <c r="BC392" s="238"/>
      <c r="BD392" s="238"/>
      <c r="BE392" s="238"/>
      <c r="BF392" s="238"/>
      <c r="BG392" s="238"/>
      <c r="BH392" s="238"/>
      <c r="BI392" s="262"/>
      <c r="BJ392" s="262"/>
      <c r="BK392" s="262"/>
      <c r="BL392" s="262"/>
      <c r="BM392" s="262"/>
      <c r="BN392" s="262"/>
      <c r="BO392" s="262"/>
      <c r="BP392" s="262"/>
      <c r="BQ392" s="262"/>
      <c r="BR392" s="262"/>
      <c r="BS392" s="262"/>
      <c r="BT392" s="262"/>
      <c r="BU392" s="262"/>
      <c r="BV392" s="262"/>
      <c r="BW392" s="262"/>
      <c r="BX392" s="262"/>
      <c r="BY392" s="262"/>
      <c r="BZ392" s="262"/>
      <c r="CA392" s="262"/>
      <c r="CB392" s="262"/>
      <c r="CC392" s="262"/>
      <c r="CD392" s="262"/>
      <c r="CE392" s="262"/>
      <c r="CF392" s="262"/>
      <c r="CG392" s="262"/>
      <c r="CH392" s="262"/>
      <c r="CI392" s="262"/>
      <c r="CJ392" s="262"/>
      <c r="CK392" s="262"/>
      <c r="CL392" s="262"/>
      <c r="CM392" s="262"/>
      <c r="CN392" s="262"/>
      <c r="CO392" s="262"/>
      <c r="CP392" s="262"/>
      <c r="CQ392" s="262"/>
      <c r="CR392" s="262"/>
      <c r="CS392" s="262"/>
      <c r="CT392" s="262"/>
      <c r="CU392" s="262"/>
      <c r="CV392" s="262"/>
      <c r="CW392" s="262"/>
      <c r="CX392" s="262"/>
      <c r="CY392" s="262"/>
      <c r="CZ392" s="262"/>
      <c r="DA392" s="262"/>
      <c r="DB392" s="262"/>
      <c r="DC392" s="262"/>
      <c r="DD392" s="262"/>
      <c r="DE392" s="262"/>
      <c r="DF392" s="262"/>
      <c r="DG392" s="262"/>
      <c r="DH392" s="262"/>
      <c r="DI392" s="262"/>
      <c r="DJ392" s="262"/>
      <c r="DK392" s="262"/>
      <c r="DL392" s="262"/>
      <c r="DM392" s="262"/>
      <c r="DN392" s="262"/>
      <c r="DO392" s="262"/>
      <c r="DP392" s="262"/>
      <c r="DQ392" s="262"/>
      <c r="DR392" s="262"/>
      <c r="DS392" s="262"/>
      <c r="DT392" s="262"/>
      <c r="DU392" s="262"/>
      <c r="DV392" s="262"/>
      <c r="DW392" s="262"/>
      <c r="DX392" s="262"/>
      <c r="DY392" s="262"/>
      <c r="DZ392" s="262"/>
      <c r="EA392" s="262"/>
      <c r="EB392" s="262"/>
    </row>
    <row r="393" spans="1:132" s="263" customFormat="1" ht="51" customHeight="1">
      <c r="A393" s="238"/>
      <c r="B393" s="238"/>
      <c r="C393" s="238"/>
      <c r="D393" s="238"/>
      <c r="E393" s="238"/>
      <c r="F393" s="238"/>
      <c r="G393" s="238"/>
      <c r="H393" s="238"/>
      <c r="I393" s="238"/>
      <c r="J393" s="238"/>
      <c r="K393" s="238"/>
      <c r="L393" s="238"/>
      <c r="M393" s="238"/>
      <c r="N393" s="238"/>
      <c r="O393" s="238"/>
      <c r="P393" s="238"/>
      <c r="Q393" s="238"/>
      <c r="R393" s="262"/>
      <c r="S393" s="262"/>
      <c r="T393" s="262"/>
      <c r="U393" s="262"/>
      <c r="V393" s="262"/>
      <c r="W393" s="262"/>
      <c r="X393" s="262"/>
      <c r="Y393" s="262"/>
      <c r="Z393" s="238"/>
      <c r="AA393" s="238"/>
      <c r="AB393" s="238"/>
      <c r="AC393" s="238"/>
      <c r="AD393" s="238"/>
      <c r="AE393" s="238"/>
      <c r="AF393" s="238"/>
      <c r="AG393" s="238"/>
      <c r="AH393" s="238"/>
      <c r="AI393" s="238"/>
      <c r="AJ393" s="238"/>
      <c r="AK393" s="238"/>
      <c r="AL393" s="238"/>
      <c r="AM393" s="238"/>
      <c r="AN393" s="238"/>
      <c r="AO393" s="238"/>
      <c r="AP393" s="238"/>
      <c r="AQ393" s="238"/>
      <c r="AR393" s="238"/>
      <c r="AS393" s="238"/>
      <c r="AT393" s="238"/>
      <c r="AU393" s="238"/>
      <c r="AV393" s="238"/>
      <c r="AW393" s="238"/>
      <c r="AX393" s="238"/>
      <c r="AY393" s="238"/>
      <c r="AZ393" s="238"/>
      <c r="BA393" s="238"/>
      <c r="BB393" s="238"/>
      <c r="BC393" s="238"/>
      <c r="BD393" s="238"/>
      <c r="BE393" s="238"/>
      <c r="BF393" s="238"/>
      <c r="BG393" s="238"/>
      <c r="BH393" s="238"/>
      <c r="BI393" s="262"/>
      <c r="BJ393" s="262"/>
      <c r="BK393" s="262"/>
      <c r="BL393" s="262"/>
      <c r="BM393" s="262"/>
      <c r="BN393" s="262"/>
      <c r="BO393" s="262"/>
      <c r="BP393" s="262"/>
      <c r="BQ393" s="262"/>
      <c r="BR393" s="262"/>
      <c r="BS393" s="262"/>
      <c r="BT393" s="262"/>
      <c r="BU393" s="262"/>
      <c r="BV393" s="262"/>
      <c r="BW393" s="262"/>
      <c r="BX393" s="262"/>
      <c r="BY393" s="262"/>
      <c r="BZ393" s="262"/>
      <c r="CA393" s="262"/>
      <c r="CB393" s="262"/>
      <c r="CC393" s="262"/>
      <c r="CD393" s="262"/>
      <c r="CE393" s="262"/>
      <c r="CF393" s="262"/>
      <c r="CG393" s="262"/>
      <c r="CH393" s="262"/>
      <c r="CI393" s="262"/>
      <c r="CJ393" s="262"/>
      <c r="CK393" s="262"/>
      <c r="CL393" s="262"/>
      <c r="CM393" s="262"/>
      <c r="CN393" s="262"/>
      <c r="CO393" s="262"/>
      <c r="CP393" s="262"/>
      <c r="CQ393" s="262"/>
      <c r="CR393" s="262"/>
      <c r="CS393" s="262"/>
      <c r="CT393" s="262"/>
      <c r="CU393" s="262"/>
      <c r="CV393" s="262"/>
      <c r="CW393" s="262"/>
      <c r="CX393" s="262"/>
      <c r="CY393" s="262"/>
      <c r="CZ393" s="262"/>
      <c r="DA393" s="262"/>
      <c r="DB393" s="262"/>
      <c r="DC393" s="262"/>
      <c r="DD393" s="262"/>
      <c r="DE393" s="262"/>
      <c r="DF393" s="262"/>
      <c r="DG393" s="262"/>
      <c r="DH393" s="262"/>
      <c r="DI393" s="262"/>
      <c r="DJ393" s="262"/>
      <c r="DK393" s="262"/>
      <c r="DL393" s="262"/>
      <c r="DM393" s="262"/>
      <c r="DN393" s="262"/>
      <c r="DO393" s="262"/>
      <c r="DP393" s="262"/>
      <c r="DQ393" s="262"/>
      <c r="DR393" s="262"/>
      <c r="DS393" s="262"/>
      <c r="DT393" s="262"/>
      <c r="DU393" s="262"/>
      <c r="DV393" s="262"/>
      <c r="DW393" s="262"/>
      <c r="DX393" s="262"/>
      <c r="DY393" s="262"/>
      <c r="DZ393" s="262"/>
      <c r="EA393" s="262"/>
      <c r="EB393" s="262"/>
    </row>
    <row r="394" spans="1:132" s="263" customFormat="1" ht="51" customHeight="1">
      <c r="A394" s="238"/>
      <c r="B394" s="238"/>
      <c r="C394" s="238"/>
      <c r="D394" s="238"/>
      <c r="E394" s="238"/>
      <c r="F394" s="238"/>
      <c r="G394" s="238"/>
      <c r="H394" s="238"/>
      <c r="I394" s="238"/>
      <c r="J394" s="238"/>
      <c r="K394" s="238"/>
      <c r="L394" s="238"/>
      <c r="M394" s="238"/>
      <c r="N394" s="238"/>
      <c r="O394" s="238"/>
      <c r="P394" s="238"/>
      <c r="Q394" s="238"/>
      <c r="R394" s="262"/>
      <c r="S394" s="262"/>
      <c r="T394" s="262"/>
      <c r="U394" s="262"/>
      <c r="V394" s="262"/>
      <c r="W394" s="262"/>
      <c r="X394" s="262"/>
      <c r="Y394" s="262"/>
      <c r="Z394" s="238"/>
      <c r="AA394" s="238"/>
      <c r="AB394" s="238"/>
      <c r="AC394" s="238"/>
      <c r="AD394" s="238"/>
      <c r="AE394" s="238"/>
      <c r="AF394" s="238"/>
      <c r="AG394" s="238"/>
      <c r="AH394" s="238"/>
      <c r="AI394" s="238"/>
      <c r="AJ394" s="238"/>
      <c r="AK394" s="238"/>
      <c r="AL394" s="238"/>
      <c r="AM394" s="238"/>
      <c r="AN394" s="238"/>
      <c r="AO394" s="238"/>
      <c r="AP394" s="238"/>
      <c r="AQ394" s="238"/>
      <c r="AR394" s="238"/>
      <c r="AS394" s="238"/>
      <c r="AT394" s="238"/>
      <c r="AU394" s="238"/>
      <c r="AV394" s="238"/>
      <c r="AW394" s="238"/>
      <c r="AX394" s="238"/>
      <c r="AY394" s="238"/>
      <c r="AZ394" s="238"/>
      <c r="BA394" s="238"/>
      <c r="BB394" s="238"/>
      <c r="BC394" s="238"/>
      <c r="BD394" s="238"/>
      <c r="BE394" s="238"/>
      <c r="BF394" s="238"/>
      <c r="BG394" s="238"/>
      <c r="BH394" s="238"/>
      <c r="BI394" s="262"/>
      <c r="BJ394" s="262"/>
      <c r="BK394" s="262"/>
      <c r="BL394" s="262"/>
      <c r="BM394" s="262"/>
      <c r="BN394" s="262"/>
      <c r="BO394" s="262"/>
      <c r="BP394" s="262"/>
      <c r="BQ394" s="262"/>
      <c r="BR394" s="262"/>
      <c r="BS394" s="262"/>
      <c r="BT394" s="262"/>
      <c r="BU394" s="262"/>
      <c r="BV394" s="262"/>
      <c r="BW394" s="262"/>
      <c r="BX394" s="262"/>
      <c r="BY394" s="262"/>
      <c r="BZ394" s="262"/>
      <c r="CA394" s="262"/>
      <c r="CB394" s="262"/>
      <c r="CC394" s="262"/>
      <c r="CD394" s="262"/>
      <c r="CE394" s="262"/>
      <c r="CF394" s="262"/>
      <c r="CG394" s="262"/>
      <c r="CH394" s="262"/>
      <c r="CI394" s="262"/>
      <c r="CJ394" s="262"/>
      <c r="CK394" s="262"/>
      <c r="CL394" s="262"/>
      <c r="CM394" s="262"/>
      <c r="CN394" s="262"/>
      <c r="CO394" s="262"/>
      <c r="CP394" s="262"/>
      <c r="CQ394" s="262"/>
      <c r="CR394" s="262"/>
      <c r="CS394" s="262"/>
      <c r="CT394" s="262"/>
      <c r="CU394" s="262"/>
      <c r="CV394" s="262"/>
      <c r="CW394" s="262"/>
      <c r="CX394" s="262"/>
      <c r="CY394" s="262"/>
      <c r="CZ394" s="262"/>
      <c r="DA394" s="262"/>
      <c r="DB394" s="262"/>
      <c r="DC394" s="262"/>
      <c r="DD394" s="262"/>
      <c r="DE394" s="262"/>
      <c r="DF394" s="262"/>
      <c r="DG394" s="262"/>
      <c r="DH394" s="262"/>
      <c r="DI394" s="262"/>
      <c r="DJ394" s="262"/>
      <c r="DK394" s="262"/>
      <c r="DL394" s="262"/>
      <c r="DM394" s="262"/>
      <c r="DN394" s="262"/>
      <c r="DO394" s="262"/>
      <c r="DP394" s="262"/>
      <c r="DQ394" s="262"/>
      <c r="DR394" s="262"/>
      <c r="DS394" s="262"/>
      <c r="DT394" s="262"/>
      <c r="DU394" s="262"/>
      <c r="DV394" s="262"/>
      <c r="DW394" s="262"/>
      <c r="DX394" s="262"/>
      <c r="DY394" s="262"/>
      <c r="DZ394" s="262"/>
      <c r="EA394" s="262"/>
      <c r="EB394" s="262"/>
    </row>
    <row r="395" spans="1:132" s="263" customFormat="1" ht="51" customHeight="1">
      <c r="A395" s="238"/>
      <c r="B395" s="238"/>
      <c r="C395" s="238"/>
      <c r="D395" s="238"/>
      <c r="E395" s="238"/>
      <c r="F395" s="238"/>
      <c r="G395" s="238"/>
      <c r="H395" s="238"/>
      <c r="I395" s="238"/>
      <c r="J395" s="238"/>
      <c r="K395" s="238"/>
      <c r="L395" s="238"/>
      <c r="M395" s="238"/>
      <c r="N395" s="238"/>
      <c r="O395" s="238"/>
      <c r="P395" s="238"/>
      <c r="Q395" s="238"/>
      <c r="R395" s="262"/>
      <c r="S395" s="262"/>
      <c r="T395" s="262"/>
      <c r="U395" s="262"/>
      <c r="V395" s="262"/>
      <c r="W395" s="262"/>
      <c r="X395" s="262"/>
      <c r="Y395" s="262"/>
      <c r="Z395" s="238"/>
      <c r="AA395" s="238"/>
      <c r="AB395" s="238"/>
      <c r="AC395" s="238"/>
      <c r="AD395" s="238"/>
      <c r="AE395" s="238"/>
      <c r="AF395" s="238"/>
      <c r="AG395" s="238"/>
      <c r="AH395" s="238"/>
      <c r="AI395" s="238"/>
      <c r="AJ395" s="238"/>
      <c r="AK395" s="238"/>
      <c r="AL395" s="238"/>
      <c r="AM395" s="238"/>
      <c r="AN395" s="238"/>
      <c r="AO395" s="238"/>
      <c r="AP395" s="238"/>
      <c r="AQ395" s="238"/>
      <c r="AR395" s="238"/>
      <c r="AS395" s="238"/>
      <c r="AT395" s="238"/>
      <c r="AU395" s="238"/>
      <c r="AV395" s="238"/>
      <c r="AW395" s="238"/>
      <c r="AX395" s="238"/>
      <c r="AY395" s="238"/>
      <c r="AZ395" s="238"/>
      <c r="BA395" s="238"/>
      <c r="BB395" s="238"/>
      <c r="BC395" s="238"/>
      <c r="BD395" s="238"/>
      <c r="BE395" s="238"/>
      <c r="BF395" s="238"/>
      <c r="BG395" s="238"/>
      <c r="BH395" s="238"/>
      <c r="BI395" s="262"/>
      <c r="BJ395" s="262"/>
      <c r="BK395" s="262"/>
      <c r="BL395" s="262"/>
      <c r="BM395" s="262"/>
      <c r="BN395" s="262"/>
      <c r="BO395" s="262"/>
      <c r="BP395" s="262"/>
      <c r="BQ395" s="262"/>
      <c r="BR395" s="262"/>
      <c r="BS395" s="262"/>
      <c r="BT395" s="262"/>
      <c r="BU395" s="262"/>
      <c r="BV395" s="262"/>
      <c r="BW395" s="262"/>
      <c r="BX395" s="262"/>
      <c r="BY395" s="262"/>
      <c r="BZ395" s="262"/>
      <c r="CA395" s="262"/>
      <c r="CB395" s="262"/>
      <c r="CC395" s="262"/>
      <c r="CD395" s="262"/>
      <c r="CE395" s="262"/>
      <c r="CF395" s="262"/>
      <c r="CG395" s="262"/>
      <c r="CH395" s="262"/>
      <c r="CI395" s="262"/>
      <c r="CJ395" s="262"/>
      <c r="CK395" s="262"/>
      <c r="CL395" s="262"/>
      <c r="CM395" s="262"/>
      <c r="CN395" s="262"/>
      <c r="CO395" s="262"/>
      <c r="CP395" s="262"/>
      <c r="CQ395" s="262"/>
      <c r="CR395" s="262"/>
      <c r="CS395" s="262"/>
      <c r="CT395" s="262"/>
      <c r="CU395" s="262"/>
      <c r="CV395" s="262"/>
      <c r="CW395" s="262"/>
      <c r="CX395" s="262"/>
      <c r="CY395" s="262"/>
      <c r="CZ395" s="262"/>
      <c r="DA395" s="262"/>
      <c r="DB395" s="262"/>
      <c r="DC395" s="262"/>
      <c r="DD395" s="262"/>
      <c r="DE395" s="262"/>
      <c r="DF395" s="262"/>
      <c r="DG395" s="262"/>
      <c r="DH395" s="262"/>
      <c r="DI395" s="262"/>
      <c r="DJ395" s="262"/>
      <c r="DK395" s="262"/>
      <c r="DL395" s="262"/>
      <c r="DM395" s="262"/>
      <c r="DN395" s="262"/>
      <c r="DO395" s="262"/>
      <c r="DP395" s="262"/>
      <c r="DQ395" s="262"/>
      <c r="DR395" s="262"/>
      <c r="DS395" s="262"/>
      <c r="DT395" s="262"/>
      <c r="DU395" s="262"/>
      <c r="DV395" s="262"/>
      <c r="DW395" s="262"/>
      <c r="DX395" s="262"/>
      <c r="DY395" s="262"/>
      <c r="DZ395" s="262"/>
      <c r="EA395" s="262"/>
      <c r="EB395" s="262"/>
    </row>
    <row r="396" spans="1:132" s="263" customFormat="1" ht="51" customHeight="1">
      <c r="A396" s="238"/>
      <c r="B396" s="238"/>
      <c r="C396" s="238"/>
      <c r="D396" s="238"/>
      <c r="E396" s="238"/>
      <c r="F396" s="238"/>
      <c r="G396" s="238"/>
      <c r="H396" s="238"/>
      <c r="I396" s="238"/>
      <c r="J396" s="238"/>
      <c r="K396" s="238"/>
      <c r="L396" s="238"/>
      <c r="M396" s="238"/>
      <c r="N396" s="238"/>
      <c r="O396" s="238"/>
      <c r="P396" s="238"/>
      <c r="Q396" s="238"/>
      <c r="R396" s="262"/>
      <c r="S396" s="262"/>
      <c r="T396" s="262"/>
      <c r="U396" s="262"/>
      <c r="V396" s="262"/>
      <c r="W396" s="262"/>
      <c r="X396" s="262"/>
      <c r="Y396" s="262"/>
      <c r="Z396" s="238"/>
      <c r="AA396" s="238"/>
      <c r="AB396" s="238"/>
      <c r="AC396" s="238"/>
      <c r="AD396" s="238"/>
      <c r="AE396" s="238"/>
      <c r="AF396" s="238"/>
      <c r="AG396" s="238"/>
      <c r="AH396" s="238"/>
      <c r="AI396" s="238"/>
      <c r="AJ396" s="238"/>
      <c r="AK396" s="238"/>
      <c r="AL396" s="238"/>
      <c r="AM396" s="238"/>
      <c r="AN396" s="238"/>
      <c r="AO396" s="238"/>
      <c r="AP396" s="238"/>
      <c r="AQ396" s="238"/>
      <c r="AR396" s="238"/>
      <c r="AS396" s="238"/>
      <c r="AT396" s="238"/>
      <c r="AU396" s="238"/>
      <c r="AV396" s="238"/>
      <c r="AW396" s="238"/>
      <c r="AX396" s="238"/>
      <c r="AY396" s="238"/>
      <c r="AZ396" s="238"/>
      <c r="BA396" s="238"/>
      <c r="BB396" s="238"/>
      <c r="BC396" s="238"/>
      <c r="BD396" s="238"/>
      <c r="BE396" s="238"/>
      <c r="BF396" s="238"/>
      <c r="BG396" s="238"/>
      <c r="BH396" s="238"/>
      <c r="BI396" s="262"/>
      <c r="BJ396" s="262"/>
      <c r="BK396" s="262"/>
      <c r="BL396" s="262"/>
      <c r="BM396" s="262"/>
      <c r="BN396" s="262"/>
      <c r="BO396" s="262"/>
      <c r="BP396" s="262"/>
      <c r="BQ396" s="262"/>
      <c r="BR396" s="262"/>
      <c r="BS396" s="262"/>
      <c r="BT396" s="262"/>
      <c r="BU396" s="262"/>
      <c r="BV396" s="262"/>
      <c r="BW396" s="262"/>
      <c r="BX396" s="262"/>
      <c r="BY396" s="262"/>
      <c r="BZ396" s="262"/>
      <c r="CA396" s="262"/>
      <c r="CB396" s="262"/>
      <c r="CC396" s="262"/>
      <c r="CD396" s="262"/>
      <c r="CE396" s="262"/>
      <c r="CF396" s="262"/>
      <c r="CG396" s="262"/>
      <c r="CH396" s="262"/>
      <c r="CI396" s="262"/>
      <c r="CJ396" s="262"/>
      <c r="CK396" s="262"/>
      <c r="CL396" s="262"/>
      <c r="CM396" s="262"/>
      <c r="CN396" s="262"/>
      <c r="CO396" s="262"/>
      <c r="CP396" s="262"/>
      <c r="CQ396" s="262"/>
      <c r="CR396" s="262"/>
      <c r="CS396" s="262"/>
      <c r="CT396" s="262"/>
      <c r="CU396" s="262"/>
      <c r="CV396" s="262"/>
      <c r="CW396" s="262"/>
      <c r="CX396" s="262"/>
      <c r="CY396" s="262"/>
      <c r="CZ396" s="262"/>
      <c r="DA396" s="262"/>
      <c r="DB396" s="262"/>
      <c r="DC396" s="262"/>
      <c r="DD396" s="262"/>
      <c r="DE396" s="262"/>
      <c r="DF396" s="262"/>
      <c r="DG396" s="262"/>
      <c r="DH396" s="262"/>
      <c r="DI396" s="262"/>
      <c r="DJ396" s="262"/>
      <c r="DK396" s="262"/>
      <c r="DL396" s="262"/>
      <c r="DM396" s="262"/>
      <c r="DN396" s="262"/>
      <c r="DO396" s="262"/>
      <c r="DP396" s="262"/>
      <c r="DQ396" s="262"/>
      <c r="DR396" s="262"/>
      <c r="DS396" s="262"/>
      <c r="DT396" s="262"/>
      <c r="DU396" s="262"/>
      <c r="DV396" s="262"/>
      <c r="DW396" s="262"/>
      <c r="DX396" s="262"/>
      <c r="DY396" s="262"/>
      <c r="DZ396" s="262"/>
      <c r="EA396" s="262"/>
      <c r="EB396" s="262"/>
    </row>
    <row r="397" spans="1:132" s="263" customFormat="1" ht="51" customHeight="1">
      <c r="A397" s="238"/>
      <c r="B397" s="238"/>
      <c r="C397" s="238"/>
      <c r="D397" s="238"/>
      <c r="E397" s="238"/>
      <c r="F397" s="238"/>
      <c r="G397" s="238"/>
      <c r="H397" s="238"/>
      <c r="I397" s="238"/>
      <c r="J397" s="238"/>
      <c r="K397" s="238"/>
      <c r="L397" s="238"/>
      <c r="M397" s="238"/>
      <c r="N397" s="238"/>
      <c r="O397" s="238"/>
      <c r="P397" s="238"/>
      <c r="Q397" s="238"/>
      <c r="R397" s="262"/>
      <c r="S397" s="262"/>
      <c r="T397" s="262"/>
      <c r="U397" s="262"/>
      <c r="V397" s="262"/>
      <c r="W397" s="262"/>
      <c r="X397" s="262"/>
      <c r="Y397" s="262"/>
      <c r="Z397" s="238"/>
      <c r="AA397" s="238"/>
      <c r="AB397" s="238"/>
      <c r="AC397" s="238"/>
      <c r="AD397" s="238"/>
      <c r="AE397" s="238"/>
      <c r="AF397" s="238"/>
      <c r="AG397" s="238"/>
      <c r="AH397" s="238"/>
      <c r="AI397" s="238"/>
      <c r="AJ397" s="238"/>
      <c r="AK397" s="238"/>
      <c r="AL397" s="238"/>
      <c r="AM397" s="238"/>
      <c r="AN397" s="238"/>
      <c r="AO397" s="238"/>
      <c r="AP397" s="238"/>
      <c r="AQ397" s="238"/>
      <c r="AR397" s="238"/>
      <c r="AS397" s="238"/>
      <c r="AT397" s="238"/>
      <c r="AU397" s="238"/>
      <c r="AV397" s="238"/>
      <c r="AW397" s="238"/>
      <c r="AX397" s="238"/>
      <c r="AY397" s="238"/>
      <c r="AZ397" s="238"/>
      <c r="BA397" s="238"/>
      <c r="BB397" s="238"/>
      <c r="BC397" s="238"/>
      <c r="BD397" s="238"/>
      <c r="BE397" s="238"/>
      <c r="BF397" s="238"/>
      <c r="BG397" s="238"/>
      <c r="BH397" s="238"/>
      <c r="BI397" s="262"/>
      <c r="BJ397" s="262"/>
      <c r="BK397" s="262"/>
      <c r="BL397" s="262"/>
      <c r="BM397" s="262"/>
      <c r="BN397" s="262"/>
      <c r="BO397" s="262"/>
      <c r="BP397" s="262"/>
      <c r="BQ397" s="262"/>
      <c r="BR397" s="262"/>
      <c r="BS397" s="262"/>
      <c r="BT397" s="262"/>
      <c r="BU397" s="262"/>
      <c r="BV397" s="262"/>
      <c r="BW397" s="262"/>
      <c r="BX397" s="262"/>
      <c r="BY397" s="262"/>
      <c r="BZ397" s="262"/>
      <c r="CA397" s="262"/>
      <c r="CB397" s="262"/>
      <c r="CC397" s="262"/>
      <c r="CD397" s="262"/>
      <c r="CE397" s="262"/>
      <c r="CF397" s="262"/>
      <c r="CG397" s="262"/>
      <c r="CH397" s="262"/>
      <c r="CI397" s="262"/>
      <c r="CJ397" s="262"/>
      <c r="CK397" s="262"/>
      <c r="CL397" s="262"/>
      <c r="CM397" s="262"/>
      <c r="CN397" s="262"/>
      <c r="CO397" s="262"/>
      <c r="CP397" s="262"/>
      <c r="CQ397" s="262"/>
      <c r="CR397" s="262"/>
      <c r="CS397" s="262"/>
      <c r="CT397" s="262"/>
      <c r="CU397" s="262"/>
      <c r="CV397" s="262"/>
      <c r="CW397" s="262"/>
      <c r="CX397" s="262"/>
      <c r="CY397" s="262"/>
      <c r="CZ397" s="262"/>
      <c r="DA397" s="262"/>
      <c r="DB397" s="262"/>
      <c r="DC397" s="262"/>
      <c r="DD397" s="262"/>
      <c r="DE397" s="262"/>
      <c r="DF397" s="262"/>
      <c r="DG397" s="262"/>
      <c r="DH397" s="262"/>
      <c r="DI397" s="262"/>
      <c r="DJ397" s="262"/>
      <c r="DK397" s="262"/>
      <c r="DL397" s="262"/>
      <c r="DM397" s="262"/>
      <c r="DN397" s="262"/>
      <c r="DO397" s="262"/>
      <c r="DP397" s="262"/>
      <c r="DQ397" s="262"/>
      <c r="DR397" s="262"/>
      <c r="DS397" s="262"/>
      <c r="DT397" s="262"/>
      <c r="DU397" s="262"/>
      <c r="DV397" s="262"/>
      <c r="DW397" s="262"/>
      <c r="DX397" s="262"/>
      <c r="DY397" s="262"/>
      <c r="DZ397" s="262"/>
      <c r="EA397" s="262"/>
      <c r="EB397" s="262"/>
    </row>
    <row r="398" spans="1:132" s="263" customFormat="1" ht="51" customHeight="1">
      <c r="A398" s="238"/>
      <c r="B398" s="238"/>
      <c r="C398" s="238"/>
      <c r="D398" s="238"/>
      <c r="E398" s="238"/>
      <c r="F398" s="238"/>
      <c r="G398" s="238"/>
      <c r="H398" s="238"/>
      <c r="I398" s="238"/>
      <c r="J398" s="238"/>
      <c r="K398" s="238"/>
      <c r="L398" s="238"/>
      <c r="M398" s="238"/>
      <c r="N398" s="238"/>
      <c r="O398" s="238"/>
      <c r="P398" s="238"/>
      <c r="Q398" s="238"/>
      <c r="R398" s="262"/>
      <c r="S398" s="262"/>
      <c r="T398" s="262"/>
      <c r="U398" s="262"/>
      <c r="V398" s="262"/>
      <c r="W398" s="262"/>
      <c r="X398" s="262"/>
      <c r="Y398" s="262"/>
      <c r="Z398" s="238"/>
      <c r="AA398" s="238"/>
      <c r="AB398" s="238"/>
      <c r="AC398" s="238"/>
      <c r="AD398" s="238"/>
      <c r="AE398" s="238"/>
      <c r="AF398" s="238"/>
      <c r="AG398" s="238"/>
      <c r="AH398" s="238"/>
      <c r="AI398" s="238"/>
      <c r="AJ398" s="238"/>
      <c r="AK398" s="238"/>
      <c r="AL398" s="238"/>
      <c r="AM398" s="238"/>
      <c r="AN398" s="238"/>
      <c r="AO398" s="238"/>
      <c r="AP398" s="238"/>
      <c r="AQ398" s="238"/>
      <c r="AR398" s="238"/>
      <c r="AS398" s="238"/>
      <c r="AT398" s="238"/>
      <c r="AU398" s="238"/>
      <c r="AV398" s="238"/>
      <c r="AW398" s="238"/>
      <c r="AX398" s="238"/>
      <c r="AY398" s="238"/>
      <c r="AZ398" s="238"/>
      <c r="BA398" s="238"/>
      <c r="BB398" s="238"/>
      <c r="BC398" s="238"/>
      <c r="BD398" s="238"/>
      <c r="BE398" s="238"/>
      <c r="BF398" s="238"/>
      <c r="BG398" s="238"/>
      <c r="BH398" s="238"/>
      <c r="BI398" s="262"/>
      <c r="BJ398" s="262"/>
      <c r="BK398" s="262"/>
      <c r="BL398" s="262"/>
      <c r="BM398" s="262"/>
      <c r="BN398" s="262"/>
      <c r="BO398" s="262"/>
      <c r="BP398" s="262"/>
      <c r="BQ398" s="262"/>
      <c r="BR398" s="262"/>
      <c r="BS398" s="262"/>
      <c r="BT398" s="262"/>
      <c r="BU398" s="262"/>
      <c r="BV398" s="262"/>
      <c r="BW398" s="262"/>
      <c r="BX398" s="262"/>
      <c r="BY398" s="262"/>
      <c r="BZ398" s="262"/>
      <c r="CA398" s="262"/>
      <c r="CB398" s="262"/>
      <c r="CC398" s="262"/>
      <c r="CD398" s="262"/>
      <c r="CE398" s="262"/>
      <c r="CF398" s="262"/>
      <c r="CG398" s="262"/>
      <c r="CH398" s="262"/>
      <c r="CI398" s="262"/>
      <c r="CJ398" s="262"/>
      <c r="CK398" s="262"/>
      <c r="CL398" s="262"/>
      <c r="CM398" s="262"/>
      <c r="CN398" s="262"/>
      <c r="CO398" s="262"/>
      <c r="CP398" s="262"/>
      <c r="CQ398" s="262"/>
      <c r="CR398" s="262"/>
      <c r="CS398" s="262"/>
      <c r="CT398" s="262"/>
      <c r="CU398" s="262"/>
      <c r="CV398" s="262"/>
      <c r="CW398" s="262"/>
      <c r="CX398" s="262"/>
      <c r="CY398" s="262"/>
      <c r="CZ398" s="262"/>
      <c r="DA398" s="262"/>
      <c r="DB398" s="262"/>
      <c r="DC398" s="262"/>
      <c r="DD398" s="262"/>
      <c r="DE398" s="262"/>
      <c r="DF398" s="262"/>
      <c r="DG398" s="262"/>
      <c r="DH398" s="262"/>
      <c r="DI398" s="262"/>
      <c r="DJ398" s="262"/>
      <c r="DK398" s="262"/>
      <c r="DL398" s="262"/>
      <c r="DM398" s="262"/>
      <c r="DN398" s="262"/>
      <c r="DO398" s="262"/>
      <c r="DP398" s="262"/>
      <c r="DQ398" s="262"/>
      <c r="DR398" s="262"/>
      <c r="DS398" s="262"/>
      <c r="DT398" s="262"/>
      <c r="DU398" s="262"/>
      <c r="DV398" s="262"/>
      <c r="DW398" s="262"/>
      <c r="DX398" s="262"/>
      <c r="DY398" s="262"/>
      <c r="DZ398" s="262"/>
      <c r="EA398" s="262"/>
      <c r="EB398" s="262"/>
    </row>
    <row r="399" spans="1:132" s="263" customFormat="1" ht="51" customHeight="1">
      <c r="A399" s="238"/>
      <c r="B399" s="238"/>
      <c r="C399" s="238"/>
      <c r="D399" s="238"/>
      <c r="E399" s="238"/>
      <c r="F399" s="238"/>
      <c r="G399" s="238"/>
      <c r="H399" s="238"/>
      <c r="I399" s="238"/>
      <c r="J399" s="238"/>
      <c r="K399" s="238"/>
      <c r="L399" s="238"/>
      <c r="M399" s="238"/>
      <c r="N399" s="238"/>
      <c r="O399" s="238"/>
      <c r="P399" s="238"/>
      <c r="Q399" s="238"/>
      <c r="R399" s="262"/>
      <c r="S399" s="262"/>
      <c r="T399" s="262"/>
      <c r="U399" s="262"/>
      <c r="V399" s="262"/>
      <c r="W399" s="262"/>
      <c r="X399" s="262"/>
      <c r="Y399" s="262"/>
      <c r="Z399" s="238"/>
      <c r="AA399" s="238"/>
      <c r="AB399" s="238"/>
      <c r="AC399" s="238"/>
      <c r="AD399" s="238"/>
      <c r="AE399" s="238"/>
      <c r="AF399" s="238"/>
      <c r="AG399" s="238"/>
      <c r="AH399" s="238"/>
      <c r="AI399" s="238"/>
      <c r="AJ399" s="238"/>
      <c r="AK399" s="238"/>
      <c r="AL399" s="238"/>
      <c r="AM399" s="238"/>
      <c r="AN399" s="238"/>
      <c r="AO399" s="238"/>
      <c r="AP399" s="238"/>
      <c r="AQ399" s="238"/>
      <c r="AR399" s="238"/>
      <c r="AS399" s="238"/>
      <c r="AT399" s="238"/>
      <c r="AU399" s="238"/>
      <c r="AV399" s="238"/>
      <c r="AW399" s="238"/>
      <c r="AX399" s="238"/>
      <c r="AY399" s="238"/>
      <c r="AZ399" s="238"/>
      <c r="BA399" s="238"/>
      <c r="BB399" s="238"/>
      <c r="BC399" s="238"/>
      <c r="BD399" s="238"/>
      <c r="BE399" s="238"/>
      <c r="BF399" s="238"/>
      <c r="BG399" s="238"/>
      <c r="BH399" s="238"/>
      <c r="BI399" s="262"/>
      <c r="BJ399" s="262"/>
      <c r="BK399" s="262"/>
      <c r="BL399" s="262"/>
      <c r="BM399" s="262"/>
      <c r="BN399" s="262"/>
      <c r="BO399" s="262"/>
      <c r="BP399" s="262"/>
      <c r="BQ399" s="262"/>
      <c r="BR399" s="262"/>
      <c r="BS399" s="262"/>
      <c r="BT399" s="262"/>
      <c r="BU399" s="262"/>
      <c r="BV399" s="262"/>
      <c r="BW399" s="262"/>
      <c r="BX399" s="262"/>
      <c r="BY399" s="262"/>
      <c r="BZ399" s="262"/>
      <c r="CA399" s="262"/>
      <c r="CB399" s="262"/>
      <c r="CC399" s="262"/>
      <c r="CD399" s="262"/>
      <c r="CE399" s="262"/>
      <c r="CF399" s="262"/>
      <c r="CG399" s="262"/>
      <c r="CH399" s="262"/>
      <c r="CI399" s="262"/>
      <c r="CJ399" s="262"/>
      <c r="CK399" s="262"/>
      <c r="CL399" s="262"/>
      <c r="CM399" s="262"/>
      <c r="CN399" s="262"/>
      <c r="CO399" s="262"/>
      <c r="CP399" s="262"/>
      <c r="CQ399" s="262"/>
      <c r="CR399" s="262"/>
      <c r="CS399" s="262"/>
      <c r="CT399" s="262"/>
      <c r="CU399" s="262"/>
      <c r="CV399" s="262"/>
      <c r="CW399" s="262"/>
      <c r="CX399" s="262"/>
      <c r="CY399" s="262"/>
      <c r="CZ399" s="262"/>
      <c r="DA399" s="262"/>
      <c r="DB399" s="262"/>
      <c r="DC399" s="262"/>
      <c r="DD399" s="262"/>
      <c r="DE399" s="262"/>
      <c r="DF399" s="262"/>
      <c r="DG399" s="262"/>
      <c r="DH399" s="262"/>
      <c r="DI399" s="262"/>
      <c r="DJ399" s="262"/>
      <c r="DK399" s="262"/>
      <c r="DL399" s="262"/>
      <c r="DM399" s="262"/>
      <c r="DN399" s="262"/>
      <c r="DO399" s="262"/>
      <c r="DP399" s="262"/>
      <c r="DQ399" s="262"/>
      <c r="DR399" s="262"/>
      <c r="DS399" s="262"/>
      <c r="DT399" s="262"/>
      <c r="DU399" s="262"/>
      <c r="DV399" s="262"/>
      <c r="DW399" s="262"/>
      <c r="DX399" s="262"/>
      <c r="DY399" s="262"/>
      <c r="DZ399" s="262"/>
      <c r="EA399" s="262"/>
      <c r="EB399" s="262"/>
    </row>
    <row r="400" spans="1:132" s="263" customFormat="1" ht="51" customHeight="1">
      <c r="A400" s="238"/>
      <c r="B400" s="238"/>
      <c r="C400" s="238"/>
      <c r="D400" s="238"/>
      <c r="E400" s="238"/>
      <c r="F400" s="238"/>
      <c r="G400" s="238"/>
      <c r="H400" s="238"/>
      <c r="I400" s="238"/>
      <c r="J400" s="238"/>
      <c r="K400" s="238"/>
      <c r="L400" s="238"/>
      <c r="M400" s="238"/>
      <c r="N400" s="238"/>
      <c r="O400" s="238"/>
      <c r="P400" s="238"/>
      <c r="Q400" s="238"/>
      <c r="R400" s="262"/>
      <c r="S400" s="262"/>
      <c r="T400" s="262"/>
      <c r="U400" s="262"/>
      <c r="V400" s="262"/>
      <c r="W400" s="262"/>
      <c r="X400" s="262"/>
      <c r="Y400" s="262"/>
      <c r="Z400" s="238"/>
      <c r="AA400" s="238"/>
      <c r="AB400" s="238"/>
      <c r="AC400" s="238"/>
      <c r="AD400" s="238"/>
      <c r="AE400" s="238"/>
      <c r="AF400" s="238"/>
      <c r="AG400" s="238"/>
      <c r="AH400" s="238"/>
      <c r="AI400" s="238"/>
      <c r="AJ400" s="238"/>
      <c r="AK400" s="238"/>
      <c r="AL400" s="238"/>
      <c r="AM400" s="238"/>
      <c r="AN400" s="238"/>
      <c r="AO400" s="238"/>
      <c r="AP400" s="238"/>
      <c r="AQ400" s="238"/>
      <c r="AR400" s="238"/>
      <c r="AS400" s="238"/>
      <c r="AT400" s="238"/>
      <c r="AU400" s="238"/>
      <c r="AV400" s="238"/>
      <c r="AW400" s="238"/>
      <c r="AX400" s="238"/>
      <c r="AY400" s="238"/>
      <c r="AZ400" s="238"/>
      <c r="BA400" s="238"/>
      <c r="BB400" s="238"/>
      <c r="BC400" s="238"/>
      <c r="BD400" s="238"/>
      <c r="BE400" s="238"/>
      <c r="BF400" s="238"/>
      <c r="BG400" s="238"/>
      <c r="BH400" s="238"/>
      <c r="BI400" s="262"/>
      <c r="BJ400" s="262"/>
      <c r="BK400" s="262"/>
      <c r="BL400" s="262"/>
      <c r="BM400" s="262"/>
      <c r="BN400" s="262"/>
      <c r="BO400" s="262"/>
      <c r="BP400" s="262"/>
      <c r="BQ400" s="262"/>
      <c r="BR400" s="262"/>
      <c r="BS400" s="262"/>
      <c r="BT400" s="262"/>
      <c r="BU400" s="262"/>
      <c r="BV400" s="262"/>
      <c r="BW400" s="262"/>
      <c r="BX400" s="262"/>
      <c r="BY400" s="262"/>
      <c r="BZ400" s="262"/>
      <c r="CA400" s="262"/>
      <c r="CB400" s="262"/>
      <c r="CC400" s="262"/>
      <c r="CD400" s="262"/>
      <c r="CE400" s="262"/>
      <c r="CF400" s="262"/>
      <c r="CG400" s="262"/>
      <c r="CH400" s="262"/>
      <c r="CI400" s="262"/>
      <c r="CJ400" s="262"/>
      <c r="CK400" s="262"/>
      <c r="CL400" s="262"/>
      <c r="CM400" s="262"/>
      <c r="CN400" s="262"/>
      <c r="CO400" s="262"/>
      <c r="CP400" s="262"/>
      <c r="CQ400" s="262"/>
      <c r="CR400" s="262"/>
      <c r="CS400" s="262"/>
      <c r="CT400" s="262"/>
      <c r="CU400" s="262"/>
      <c r="CV400" s="262"/>
      <c r="CW400" s="262"/>
      <c r="CX400" s="262"/>
      <c r="CY400" s="262"/>
      <c r="CZ400" s="262"/>
      <c r="DA400" s="262"/>
      <c r="DB400" s="262"/>
      <c r="DC400" s="262"/>
      <c r="DD400" s="262"/>
      <c r="DE400" s="262"/>
      <c r="DF400" s="262"/>
      <c r="DG400" s="262"/>
      <c r="DH400" s="262"/>
      <c r="DI400" s="262"/>
      <c r="DJ400" s="262"/>
      <c r="DK400" s="262"/>
      <c r="DL400" s="262"/>
      <c r="DM400" s="262"/>
      <c r="DN400" s="262"/>
      <c r="DO400" s="262"/>
      <c r="DP400" s="262"/>
      <c r="DQ400" s="262"/>
      <c r="DR400" s="262"/>
      <c r="DS400" s="262"/>
      <c r="DT400" s="262"/>
      <c r="DU400" s="262"/>
      <c r="DV400" s="262"/>
      <c r="DW400" s="262"/>
      <c r="DX400" s="262"/>
      <c r="DY400" s="262"/>
      <c r="DZ400" s="262"/>
      <c r="EA400" s="262"/>
      <c r="EB400" s="262"/>
    </row>
    <row r="401" spans="1:132" s="263" customFormat="1" ht="51" customHeight="1">
      <c r="A401" s="238"/>
      <c r="B401" s="238"/>
      <c r="C401" s="238"/>
      <c r="D401" s="238"/>
      <c r="E401" s="238"/>
      <c r="F401" s="238"/>
      <c r="G401" s="238"/>
      <c r="H401" s="238"/>
      <c r="I401" s="238"/>
      <c r="J401" s="238"/>
      <c r="K401" s="238"/>
      <c r="L401" s="238"/>
      <c r="M401" s="238"/>
      <c r="N401" s="238"/>
      <c r="O401" s="238"/>
      <c r="P401" s="238"/>
      <c r="Q401" s="238"/>
      <c r="R401" s="262"/>
      <c r="S401" s="262"/>
      <c r="T401" s="262"/>
      <c r="U401" s="262"/>
      <c r="V401" s="262"/>
      <c r="W401" s="262"/>
      <c r="X401" s="262"/>
      <c r="Y401" s="262"/>
      <c r="Z401" s="238"/>
      <c r="AA401" s="238"/>
      <c r="AB401" s="238"/>
      <c r="AC401" s="238"/>
      <c r="AD401" s="238"/>
      <c r="AE401" s="238"/>
      <c r="AF401" s="238"/>
      <c r="AG401" s="238"/>
      <c r="AH401" s="238"/>
      <c r="AI401" s="238"/>
      <c r="AJ401" s="238"/>
      <c r="AK401" s="238"/>
      <c r="AL401" s="238"/>
      <c r="AM401" s="238"/>
      <c r="AN401" s="238"/>
      <c r="AO401" s="238"/>
      <c r="AP401" s="238"/>
      <c r="AQ401" s="238"/>
      <c r="AR401" s="238"/>
      <c r="AS401" s="238"/>
      <c r="AT401" s="238"/>
      <c r="AU401" s="238"/>
      <c r="AV401" s="238"/>
      <c r="AW401" s="238"/>
      <c r="AX401" s="238"/>
      <c r="AY401" s="238"/>
      <c r="AZ401" s="238"/>
      <c r="BA401" s="238"/>
      <c r="BB401" s="238"/>
      <c r="BC401" s="238"/>
      <c r="BD401" s="238"/>
      <c r="BE401" s="238"/>
      <c r="BF401" s="238"/>
      <c r="BG401" s="238"/>
      <c r="BH401" s="238"/>
      <c r="BI401" s="262"/>
      <c r="BJ401" s="262"/>
      <c r="BK401" s="262"/>
      <c r="BL401" s="262"/>
      <c r="BM401" s="262"/>
      <c r="BN401" s="262"/>
      <c r="BO401" s="262"/>
      <c r="BP401" s="262"/>
      <c r="BQ401" s="262"/>
      <c r="BR401" s="262"/>
      <c r="BS401" s="262"/>
      <c r="BT401" s="262"/>
      <c r="BU401" s="262"/>
      <c r="BV401" s="262"/>
      <c r="BW401" s="262"/>
      <c r="BX401" s="262"/>
      <c r="BY401" s="262"/>
      <c r="BZ401" s="262"/>
      <c r="CA401" s="262"/>
      <c r="CB401" s="262"/>
      <c r="CC401" s="262"/>
      <c r="CD401" s="262"/>
      <c r="CE401" s="262"/>
      <c r="CF401" s="262"/>
      <c r="CG401" s="262"/>
      <c r="CH401" s="262"/>
      <c r="CI401" s="262"/>
      <c r="CJ401" s="262"/>
      <c r="CK401" s="262"/>
      <c r="CL401" s="262"/>
      <c r="CM401" s="262"/>
      <c r="CN401" s="262"/>
      <c r="CO401" s="262"/>
      <c r="CP401" s="262"/>
      <c r="CQ401" s="262"/>
      <c r="CR401" s="262"/>
      <c r="CS401" s="262"/>
      <c r="CT401" s="262"/>
      <c r="CU401" s="262"/>
      <c r="CV401" s="262"/>
      <c r="CW401" s="262"/>
      <c r="CX401" s="262"/>
      <c r="CY401" s="262"/>
      <c r="CZ401" s="262"/>
      <c r="DA401" s="262"/>
      <c r="DB401" s="262"/>
      <c r="DC401" s="262"/>
      <c r="DD401" s="262"/>
      <c r="DE401" s="262"/>
      <c r="DF401" s="262"/>
      <c r="DG401" s="262"/>
      <c r="DH401" s="262"/>
      <c r="DI401" s="262"/>
      <c r="DJ401" s="262"/>
      <c r="DK401" s="262"/>
      <c r="DL401" s="262"/>
      <c r="DM401" s="262"/>
      <c r="DN401" s="262"/>
      <c r="DO401" s="262"/>
      <c r="DP401" s="262"/>
      <c r="DQ401" s="262"/>
      <c r="DR401" s="262"/>
      <c r="DS401" s="262"/>
      <c r="DT401" s="262"/>
      <c r="DU401" s="262"/>
      <c r="DV401" s="262"/>
      <c r="DW401" s="262"/>
      <c r="DX401" s="262"/>
      <c r="DY401" s="262"/>
      <c r="DZ401" s="262"/>
      <c r="EA401" s="262"/>
      <c r="EB401" s="262"/>
    </row>
    <row r="402" spans="1:132" s="263" customFormat="1" ht="51" customHeight="1">
      <c r="A402" s="238"/>
      <c r="B402" s="238"/>
      <c r="C402" s="238"/>
      <c r="D402" s="238"/>
      <c r="E402" s="238"/>
      <c r="F402" s="238"/>
      <c r="G402" s="238"/>
      <c r="H402" s="238"/>
      <c r="I402" s="238"/>
      <c r="J402" s="238"/>
      <c r="K402" s="238"/>
      <c r="L402" s="238"/>
      <c r="M402" s="238"/>
      <c r="N402" s="238"/>
      <c r="O402" s="238"/>
      <c r="P402" s="238"/>
      <c r="Q402" s="238"/>
      <c r="R402" s="262"/>
      <c r="S402" s="262"/>
      <c r="T402" s="262"/>
      <c r="U402" s="262"/>
      <c r="V402" s="262"/>
      <c r="W402" s="262"/>
      <c r="X402" s="262"/>
      <c r="Y402" s="262"/>
      <c r="Z402" s="238"/>
      <c r="AA402" s="238"/>
      <c r="AB402" s="238"/>
      <c r="AC402" s="238"/>
      <c r="AD402" s="238"/>
      <c r="AE402" s="238"/>
      <c r="AF402" s="238"/>
      <c r="AG402" s="238"/>
      <c r="AH402" s="238"/>
      <c r="AI402" s="238"/>
      <c r="AJ402" s="238"/>
      <c r="AK402" s="238"/>
      <c r="AL402" s="238"/>
      <c r="AM402" s="238"/>
      <c r="AN402" s="238"/>
      <c r="AO402" s="238"/>
      <c r="AP402" s="238"/>
      <c r="AQ402" s="238"/>
      <c r="AR402" s="238"/>
      <c r="AS402" s="238"/>
      <c r="AT402" s="238"/>
      <c r="AU402" s="238"/>
      <c r="AV402" s="238"/>
      <c r="AW402" s="238"/>
      <c r="AX402" s="238"/>
      <c r="AY402" s="238"/>
      <c r="AZ402" s="238"/>
      <c r="BA402" s="238"/>
      <c r="BB402" s="238"/>
      <c r="BC402" s="238"/>
      <c r="BD402" s="238"/>
      <c r="BE402" s="238"/>
      <c r="BF402" s="238"/>
      <c r="BG402" s="238"/>
      <c r="BH402" s="238"/>
      <c r="BI402" s="262"/>
      <c r="BJ402" s="262"/>
      <c r="BK402" s="262"/>
      <c r="BL402" s="262"/>
      <c r="BM402" s="262"/>
      <c r="BN402" s="262"/>
      <c r="BO402" s="262"/>
      <c r="BP402" s="262"/>
      <c r="BQ402" s="262"/>
      <c r="BR402" s="262"/>
      <c r="BS402" s="262"/>
      <c r="BT402" s="262"/>
      <c r="BU402" s="262"/>
      <c r="BV402" s="262"/>
      <c r="BW402" s="262"/>
      <c r="BX402" s="262"/>
      <c r="BY402" s="262"/>
      <c r="BZ402" s="262"/>
      <c r="CA402" s="262"/>
      <c r="CB402" s="262"/>
      <c r="CC402" s="262"/>
      <c r="CD402" s="262"/>
      <c r="CE402" s="262"/>
      <c r="CF402" s="262"/>
      <c r="CG402" s="262"/>
      <c r="CH402" s="262"/>
      <c r="CI402" s="262"/>
      <c r="CJ402" s="262"/>
      <c r="CK402" s="262"/>
      <c r="CL402" s="262"/>
      <c r="CM402" s="262"/>
      <c r="CN402" s="262"/>
      <c r="CO402" s="262"/>
      <c r="CP402" s="262"/>
      <c r="CQ402" s="262"/>
      <c r="CR402" s="262"/>
      <c r="CS402" s="262"/>
      <c r="CT402" s="262"/>
      <c r="CU402" s="262"/>
      <c r="CV402" s="262"/>
      <c r="CW402" s="262"/>
      <c r="CX402" s="262"/>
      <c r="CY402" s="262"/>
      <c r="CZ402" s="262"/>
      <c r="DA402" s="262"/>
      <c r="DB402" s="262"/>
      <c r="DC402" s="262"/>
      <c r="DD402" s="262"/>
      <c r="DE402" s="262"/>
      <c r="DF402" s="262"/>
      <c r="DG402" s="262"/>
      <c r="DH402" s="262"/>
      <c r="DI402" s="262"/>
      <c r="DJ402" s="262"/>
      <c r="DK402" s="262"/>
      <c r="DL402" s="262"/>
      <c r="DM402" s="262"/>
      <c r="DN402" s="262"/>
      <c r="DO402" s="262"/>
      <c r="DP402" s="262"/>
      <c r="DQ402" s="262"/>
      <c r="DR402" s="262"/>
      <c r="DS402" s="262"/>
      <c r="DT402" s="262"/>
      <c r="DU402" s="262"/>
      <c r="DV402" s="262"/>
      <c r="DW402" s="262"/>
      <c r="DX402" s="262"/>
      <c r="DY402" s="262"/>
      <c r="DZ402" s="262"/>
      <c r="EA402" s="262"/>
      <c r="EB402" s="262"/>
    </row>
    <row r="403" spans="1:132" s="263" customFormat="1" ht="51" customHeight="1">
      <c r="A403" s="238"/>
      <c r="B403" s="238"/>
      <c r="C403" s="238"/>
      <c r="D403" s="238"/>
      <c r="E403" s="238"/>
      <c r="F403" s="238"/>
      <c r="G403" s="238"/>
      <c r="H403" s="238"/>
      <c r="I403" s="238"/>
      <c r="J403" s="238"/>
      <c r="K403" s="238"/>
      <c r="L403" s="238"/>
      <c r="M403" s="238"/>
      <c r="N403" s="238"/>
      <c r="O403" s="238"/>
      <c r="P403" s="238"/>
      <c r="Q403" s="238"/>
      <c r="R403" s="262"/>
      <c r="S403" s="262"/>
      <c r="T403" s="262"/>
      <c r="U403" s="262"/>
      <c r="V403" s="262"/>
      <c r="W403" s="262"/>
      <c r="X403" s="262"/>
      <c r="Y403" s="262"/>
      <c r="Z403" s="238"/>
      <c r="AA403" s="238"/>
      <c r="AB403" s="238"/>
      <c r="AC403" s="238"/>
      <c r="AD403" s="238"/>
      <c r="AE403" s="238"/>
      <c r="AF403" s="238"/>
      <c r="AG403" s="238"/>
      <c r="AH403" s="238"/>
      <c r="AI403" s="238"/>
      <c r="AJ403" s="238"/>
      <c r="AK403" s="238"/>
      <c r="AL403" s="238"/>
      <c r="AM403" s="238"/>
      <c r="AN403" s="238"/>
      <c r="AO403" s="238"/>
      <c r="AP403" s="238"/>
      <c r="AQ403" s="238"/>
      <c r="AR403" s="238"/>
      <c r="AS403" s="238"/>
      <c r="AT403" s="238"/>
      <c r="AU403" s="238"/>
      <c r="AV403" s="238"/>
      <c r="AW403" s="238"/>
      <c r="AX403" s="238"/>
      <c r="AY403" s="238"/>
      <c r="AZ403" s="238"/>
      <c r="BA403" s="238"/>
      <c r="BB403" s="238"/>
      <c r="BC403" s="238"/>
      <c r="BD403" s="238"/>
      <c r="BE403" s="238"/>
      <c r="BF403" s="238"/>
      <c r="BG403" s="238"/>
      <c r="BH403" s="238"/>
      <c r="BI403" s="262"/>
      <c r="BJ403" s="262"/>
      <c r="BK403" s="262"/>
      <c r="BL403" s="262"/>
      <c r="BM403" s="262"/>
      <c r="BN403" s="262"/>
      <c r="BO403" s="262"/>
      <c r="BP403" s="262"/>
      <c r="BQ403" s="262"/>
      <c r="BR403" s="262"/>
      <c r="BS403" s="262"/>
      <c r="BT403" s="262"/>
      <c r="BU403" s="262"/>
      <c r="BV403" s="262"/>
      <c r="BW403" s="262"/>
      <c r="BX403" s="262"/>
      <c r="BY403" s="262"/>
      <c r="BZ403" s="262"/>
      <c r="CA403" s="262"/>
      <c r="CB403" s="262"/>
      <c r="CC403" s="262"/>
      <c r="CD403" s="262"/>
      <c r="CE403" s="262"/>
      <c r="CF403" s="262"/>
      <c r="CG403" s="262"/>
      <c r="CH403" s="262"/>
      <c r="CI403" s="262"/>
      <c r="CJ403" s="262"/>
      <c r="CK403" s="262"/>
      <c r="CL403" s="262"/>
      <c r="CM403" s="262"/>
      <c r="CN403" s="262"/>
      <c r="CO403" s="262"/>
      <c r="CP403" s="262"/>
      <c r="CQ403" s="262"/>
      <c r="CR403" s="262"/>
      <c r="CS403" s="262"/>
      <c r="CT403" s="262"/>
      <c r="CU403" s="262"/>
      <c r="CV403" s="262"/>
      <c r="CW403" s="262"/>
      <c r="CX403" s="262"/>
      <c r="CY403" s="262"/>
      <c r="CZ403" s="262"/>
      <c r="DA403" s="262"/>
      <c r="DB403" s="262"/>
      <c r="DC403" s="262"/>
      <c r="DD403" s="262"/>
      <c r="DE403" s="262"/>
      <c r="DF403" s="262"/>
      <c r="DG403" s="262"/>
      <c r="DH403" s="262"/>
      <c r="DI403" s="262"/>
      <c r="DJ403" s="262"/>
      <c r="DK403" s="262"/>
      <c r="DL403" s="262"/>
      <c r="DM403" s="262"/>
      <c r="DN403" s="262"/>
      <c r="DO403" s="262"/>
      <c r="DP403" s="262"/>
      <c r="DQ403" s="262"/>
      <c r="DR403" s="262"/>
      <c r="DS403" s="262"/>
      <c r="DT403" s="262"/>
      <c r="DU403" s="262"/>
      <c r="DV403" s="262"/>
      <c r="DW403" s="262"/>
      <c r="DX403" s="262"/>
      <c r="DY403" s="262"/>
      <c r="DZ403" s="262"/>
      <c r="EA403" s="262"/>
      <c r="EB403" s="262"/>
    </row>
    <row r="404" spans="1:132" s="263" customFormat="1" ht="51" customHeight="1">
      <c r="A404" s="238"/>
      <c r="B404" s="238"/>
      <c r="C404" s="238"/>
      <c r="D404" s="238"/>
      <c r="E404" s="238"/>
      <c r="F404" s="238"/>
      <c r="G404" s="238"/>
      <c r="H404" s="238"/>
      <c r="I404" s="238"/>
      <c r="J404" s="238"/>
      <c r="K404" s="238"/>
      <c r="L404" s="238"/>
      <c r="M404" s="238"/>
      <c r="N404" s="238"/>
      <c r="O404" s="238"/>
      <c r="P404" s="238"/>
      <c r="Q404" s="238"/>
      <c r="R404" s="262"/>
      <c r="S404" s="262"/>
      <c r="T404" s="262"/>
      <c r="U404" s="262"/>
      <c r="V404" s="262"/>
      <c r="W404" s="262"/>
      <c r="X404" s="262"/>
      <c r="Y404" s="262"/>
      <c r="Z404" s="238"/>
      <c r="AA404" s="238"/>
      <c r="AB404" s="238"/>
      <c r="AC404" s="238"/>
      <c r="AD404" s="238"/>
      <c r="AE404" s="238"/>
      <c r="AF404" s="238"/>
      <c r="AG404" s="238"/>
      <c r="AH404" s="238"/>
      <c r="AI404" s="238"/>
      <c r="AJ404" s="238"/>
      <c r="AK404" s="238"/>
      <c r="AL404" s="238"/>
      <c r="AM404" s="238"/>
      <c r="AN404" s="238"/>
      <c r="AO404" s="238"/>
      <c r="AP404" s="238"/>
      <c r="AQ404" s="238"/>
      <c r="AR404" s="238"/>
      <c r="AS404" s="238"/>
      <c r="AT404" s="238"/>
      <c r="AU404" s="238"/>
      <c r="AV404" s="238"/>
      <c r="AW404" s="238"/>
      <c r="AX404" s="238"/>
      <c r="AY404" s="238"/>
      <c r="AZ404" s="238"/>
      <c r="BA404" s="238"/>
      <c r="BB404" s="238"/>
      <c r="BC404" s="238"/>
      <c r="BD404" s="238"/>
      <c r="BE404" s="238"/>
      <c r="BF404" s="238"/>
      <c r="BG404" s="238"/>
      <c r="BH404" s="238"/>
      <c r="BI404" s="262"/>
      <c r="BJ404" s="262"/>
      <c r="BK404" s="262"/>
      <c r="BL404" s="262"/>
      <c r="BM404" s="262"/>
      <c r="BN404" s="262"/>
      <c r="BO404" s="262"/>
      <c r="BP404" s="262"/>
      <c r="BQ404" s="262"/>
      <c r="BR404" s="262"/>
      <c r="BS404" s="262"/>
      <c r="BT404" s="262"/>
      <c r="BU404" s="262"/>
      <c r="BV404" s="262"/>
      <c r="BW404" s="262"/>
      <c r="BX404" s="262"/>
      <c r="BY404" s="262"/>
      <c r="BZ404" s="262"/>
      <c r="CA404" s="262"/>
      <c r="CB404" s="262"/>
      <c r="CC404" s="262"/>
      <c r="CD404" s="262"/>
      <c r="CE404" s="262"/>
      <c r="CF404" s="262"/>
      <c r="CG404" s="262"/>
      <c r="CH404" s="262"/>
      <c r="CI404" s="262"/>
      <c r="CJ404" s="262"/>
      <c r="CK404" s="262"/>
      <c r="CL404" s="262"/>
      <c r="CM404" s="262"/>
      <c r="CN404" s="262"/>
      <c r="CO404" s="262"/>
      <c r="CP404" s="262"/>
      <c r="CQ404" s="262"/>
      <c r="CR404" s="262"/>
      <c r="CS404" s="262"/>
      <c r="CT404" s="262"/>
      <c r="CU404" s="262"/>
      <c r="CV404" s="262"/>
      <c r="CW404" s="262"/>
      <c r="CX404" s="262"/>
      <c r="CY404" s="262"/>
      <c r="CZ404" s="262"/>
      <c r="DA404" s="262"/>
      <c r="DB404" s="262"/>
      <c r="DC404" s="262"/>
      <c r="DD404" s="262"/>
      <c r="DE404" s="262"/>
      <c r="DF404" s="262"/>
      <c r="DG404" s="262"/>
      <c r="DH404" s="262"/>
      <c r="DI404" s="262"/>
      <c r="DJ404" s="262"/>
      <c r="DK404" s="262"/>
      <c r="DL404" s="262"/>
      <c r="DM404" s="262"/>
      <c r="DN404" s="262"/>
      <c r="DO404" s="262"/>
      <c r="DP404" s="262"/>
      <c r="DQ404" s="262"/>
      <c r="DR404" s="262"/>
      <c r="DS404" s="262"/>
      <c r="DT404" s="262"/>
      <c r="DU404" s="262"/>
      <c r="DV404" s="262"/>
      <c r="DW404" s="262"/>
      <c r="DX404" s="262"/>
      <c r="DY404" s="262"/>
      <c r="DZ404" s="262"/>
      <c r="EA404" s="262"/>
      <c r="EB404" s="262"/>
    </row>
    <row r="405" spans="1:132" s="263" customFormat="1" ht="51" customHeight="1">
      <c r="A405" s="238"/>
      <c r="B405" s="238"/>
      <c r="C405" s="238"/>
      <c r="D405" s="238"/>
      <c r="E405" s="238"/>
      <c r="F405" s="238"/>
      <c r="G405" s="238"/>
      <c r="H405" s="238"/>
      <c r="I405" s="238"/>
      <c r="J405" s="238"/>
      <c r="K405" s="238"/>
      <c r="L405" s="238"/>
      <c r="M405" s="238"/>
      <c r="N405" s="238"/>
      <c r="O405" s="238"/>
      <c r="P405" s="238"/>
      <c r="Q405" s="238"/>
      <c r="R405" s="262"/>
      <c r="S405" s="262"/>
      <c r="T405" s="262"/>
      <c r="U405" s="262"/>
      <c r="V405" s="262"/>
      <c r="W405" s="262"/>
      <c r="X405" s="262"/>
      <c r="Y405" s="262"/>
      <c r="Z405" s="238"/>
      <c r="AA405" s="238"/>
      <c r="AB405" s="238"/>
      <c r="AC405" s="238"/>
      <c r="AD405" s="238"/>
      <c r="AE405" s="238"/>
      <c r="AF405" s="238"/>
      <c r="AG405" s="238"/>
      <c r="AH405" s="238"/>
      <c r="AI405" s="238"/>
      <c r="AJ405" s="238"/>
      <c r="AK405" s="238"/>
      <c r="AL405" s="238"/>
      <c r="AM405" s="238"/>
      <c r="AN405" s="238"/>
      <c r="AO405" s="238"/>
      <c r="AP405" s="238"/>
      <c r="AQ405" s="238"/>
      <c r="AR405" s="238"/>
      <c r="AS405" s="238"/>
      <c r="AT405" s="238"/>
      <c r="AU405" s="238"/>
      <c r="AV405" s="238"/>
      <c r="AW405" s="238"/>
      <c r="AX405" s="238"/>
      <c r="AY405" s="238"/>
      <c r="AZ405" s="238"/>
      <c r="BA405" s="238"/>
      <c r="BB405" s="238"/>
      <c r="BC405" s="238"/>
      <c r="BD405" s="238"/>
      <c r="BE405" s="238"/>
      <c r="BF405" s="238"/>
      <c r="BG405" s="238"/>
      <c r="BH405" s="238"/>
      <c r="BI405" s="262"/>
      <c r="BJ405" s="262"/>
      <c r="BK405" s="262"/>
      <c r="BL405" s="262"/>
      <c r="BM405" s="262"/>
      <c r="BN405" s="262"/>
      <c r="BO405" s="262"/>
      <c r="BP405" s="262"/>
      <c r="BQ405" s="262"/>
      <c r="BR405" s="262"/>
      <c r="BS405" s="262"/>
      <c r="BT405" s="262"/>
      <c r="BU405" s="262"/>
      <c r="BV405" s="262"/>
      <c r="BW405" s="262"/>
      <c r="BX405" s="262"/>
      <c r="BY405" s="262"/>
      <c r="BZ405" s="262"/>
      <c r="CA405" s="262"/>
      <c r="CB405" s="262"/>
      <c r="CC405" s="262"/>
      <c r="CD405" s="262"/>
      <c r="CE405" s="262"/>
      <c r="CF405" s="262"/>
      <c r="CG405" s="262"/>
      <c r="CH405" s="262"/>
      <c r="CI405" s="262"/>
      <c r="CJ405" s="262"/>
      <c r="CK405" s="262"/>
      <c r="CL405" s="262"/>
      <c r="CM405" s="262"/>
      <c r="CN405" s="262"/>
      <c r="CO405" s="262"/>
      <c r="CP405" s="262"/>
      <c r="CQ405" s="262"/>
      <c r="CR405" s="262"/>
      <c r="CS405" s="262"/>
      <c r="CT405" s="262"/>
      <c r="CU405" s="262"/>
      <c r="CV405" s="262"/>
      <c r="CW405" s="262"/>
      <c r="CX405" s="262"/>
      <c r="CY405" s="262"/>
      <c r="CZ405" s="262"/>
      <c r="DA405" s="262"/>
      <c r="DB405" s="262"/>
      <c r="DC405" s="262"/>
      <c r="DD405" s="262"/>
      <c r="DE405" s="262"/>
      <c r="DF405" s="262"/>
      <c r="DG405" s="262"/>
      <c r="DH405" s="262"/>
      <c r="DI405" s="262"/>
      <c r="DJ405" s="262"/>
      <c r="DK405" s="262"/>
      <c r="DL405" s="262"/>
      <c r="DM405" s="262"/>
      <c r="DN405" s="262"/>
      <c r="DO405" s="262"/>
      <c r="DP405" s="262"/>
      <c r="DQ405" s="262"/>
      <c r="DR405" s="262"/>
      <c r="DS405" s="262"/>
      <c r="DT405" s="262"/>
      <c r="DU405" s="262"/>
      <c r="DV405" s="262"/>
      <c r="DW405" s="262"/>
      <c r="DX405" s="262"/>
      <c r="DY405" s="262"/>
      <c r="DZ405" s="262"/>
      <c r="EA405" s="262"/>
      <c r="EB405" s="262"/>
    </row>
    <row r="406" spans="1:132" s="263" customFormat="1" ht="51" customHeight="1">
      <c r="A406" s="238"/>
      <c r="B406" s="238"/>
      <c r="C406" s="238"/>
      <c r="D406" s="238"/>
      <c r="E406" s="238"/>
      <c r="F406" s="238"/>
      <c r="G406" s="238"/>
      <c r="H406" s="238"/>
      <c r="I406" s="238"/>
      <c r="J406" s="238"/>
      <c r="K406" s="238"/>
      <c r="L406" s="238"/>
      <c r="M406" s="238"/>
      <c r="N406" s="238"/>
      <c r="O406" s="238"/>
      <c r="P406" s="238"/>
      <c r="Q406" s="238"/>
      <c r="R406" s="262"/>
      <c r="S406" s="262"/>
      <c r="T406" s="262"/>
      <c r="U406" s="262"/>
      <c r="V406" s="262"/>
      <c r="W406" s="262"/>
      <c r="X406" s="262"/>
      <c r="Y406" s="262"/>
      <c r="Z406" s="238"/>
      <c r="AA406" s="238"/>
      <c r="AB406" s="238"/>
      <c r="AC406" s="238"/>
      <c r="AD406" s="238"/>
      <c r="AE406" s="238"/>
      <c r="AF406" s="238"/>
      <c r="AG406" s="238"/>
      <c r="AH406" s="238"/>
      <c r="AI406" s="238"/>
      <c r="AJ406" s="238"/>
      <c r="AK406" s="238"/>
      <c r="AL406" s="238"/>
      <c r="AM406" s="238"/>
      <c r="AN406" s="238"/>
      <c r="AO406" s="238"/>
      <c r="AP406" s="238"/>
      <c r="AQ406" s="238"/>
      <c r="AR406" s="238"/>
      <c r="AS406" s="238"/>
      <c r="AT406" s="238"/>
      <c r="AU406" s="238"/>
      <c r="AV406" s="238"/>
      <c r="AW406" s="238"/>
      <c r="AX406" s="238"/>
      <c r="AY406" s="238"/>
      <c r="AZ406" s="238"/>
      <c r="BA406" s="238"/>
      <c r="BB406" s="238"/>
      <c r="BC406" s="238"/>
      <c r="BD406" s="238"/>
      <c r="BE406" s="238"/>
      <c r="BF406" s="238"/>
      <c r="BG406" s="238"/>
      <c r="BH406" s="238"/>
      <c r="BI406" s="262"/>
      <c r="BJ406" s="262"/>
      <c r="BK406" s="262"/>
      <c r="BL406" s="262"/>
      <c r="BM406" s="262"/>
      <c r="BN406" s="262"/>
      <c r="BO406" s="262"/>
      <c r="BP406" s="262"/>
      <c r="BQ406" s="262"/>
      <c r="BR406" s="262"/>
      <c r="BS406" s="262"/>
      <c r="BT406" s="262"/>
      <c r="BU406" s="262"/>
      <c r="BV406" s="262"/>
      <c r="BW406" s="262"/>
      <c r="BX406" s="262"/>
      <c r="BY406" s="262"/>
      <c r="BZ406" s="262"/>
      <c r="CA406" s="262"/>
      <c r="CB406" s="262"/>
      <c r="CC406" s="262"/>
      <c r="CD406" s="262"/>
      <c r="CE406" s="262"/>
      <c r="CF406" s="262"/>
      <c r="CG406" s="262"/>
      <c r="CH406" s="262"/>
      <c r="CI406" s="262"/>
      <c r="CJ406" s="262"/>
      <c r="CK406" s="262"/>
      <c r="CL406" s="262"/>
      <c r="CM406" s="262"/>
      <c r="CN406" s="262"/>
      <c r="CO406" s="262"/>
      <c r="CP406" s="262"/>
      <c r="CQ406" s="262"/>
      <c r="CR406" s="262"/>
      <c r="CS406" s="262"/>
      <c r="CT406" s="262"/>
      <c r="CU406" s="262"/>
      <c r="CV406" s="262"/>
      <c r="CW406" s="262"/>
      <c r="CX406" s="262"/>
      <c r="CY406" s="262"/>
      <c r="CZ406" s="262"/>
      <c r="DA406" s="262"/>
      <c r="DB406" s="262"/>
      <c r="DC406" s="262"/>
      <c r="DD406" s="262"/>
      <c r="DE406" s="262"/>
      <c r="DF406" s="262"/>
      <c r="DG406" s="262"/>
      <c r="DH406" s="262"/>
      <c r="DI406" s="262"/>
      <c r="DJ406" s="262"/>
      <c r="DK406" s="262"/>
      <c r="DL406" s="262"/>
      <c r="DM406" s="262"/>
      <c r="DN406" s="262"/>
      <c r="DO406" s="262"/>
      <c r="DP406" s="262"/>
      <c r="DQ406" s="262"/>
      <c r="DR406" s="262"/>
      <c r="DS406" s="262"/>
      <c r="DT406" s="262"/>
      <c r="DU406" s="262"/>
      <c r="DV406" s="262"/>
      <c r="DW406" s="262"/>
      <c r="DX406" s="262"/>
      <c r="DY406" s="262"/>
      <c r="DZ406" s="262"/>
      <c r="EA406" s="262"/>
      <c r="EB406" s="262"/>
    </row>
    <row r="407" spans="1:132" s="263" customFormat="1" ht="51" customHeight="1">
      <c r="A407" s="238"/>
      <c r="B407" s="238"/>
      <c r="C407" s="238"/>
      <c r="D407" s="238"/>
      <c r="E407" s="238"/>
      <c r="F407" s="238"/>
      <c r="G407" s="238"/>
      <c r="H407" s="238"/>
      <c r="I407" s="238"/>
      <c r="J407" s="238"/>
      <c r="K407" s="238"/>
      <c r="L407" s="238"/>
      <c r="M407" s="238"/>
      <c r="N407" s="238"/>
      <c r="O407" s="238"/>
      <c r="P407" s="238"/>
      <c r="Q407" s="238"/>
      <c r="R407" s="262"/>
      <c r="S407" s="262"/>
      <c r="T407" s="262"/>
      <c r="U407" s="262"/>
      <c r="V407" s="262"/>
      <c r="W407" s="262"/>
      <c r="X407" s="262"/>
      <c r="Y407" s="262"/>
      <c r="Z407" s="238"/>
      <c r="AA407" s="238"/>
      <c r="AB407" s="238"/>
      <c r="AC407" s="238"/>
      <c r="AD407" s="238"/>
      <c r="AE407" s="238"/>
      <c r="AF407" s="238"/>
      <c r="AG407" s="238"/>
      <c r="AH407" s="238"/>
      <c r="AI407" s="238"/>
      <c r="AJ407" s="238"/>
      <c r="AK407" s="238"/>
      <c r="AL407" s="238"/>
      <c r="AM407" s="238"/>
      <c r="AN407" s="238"/>
      <c r="AO407" s="238"/>
      <c r="AP407" s="238"/>
      <c r="AQ407" s="238"/>
      <c r="AR407" s="238"/>
      <c r="AS407" s="238"/>
      <c r="AT407" s="238"/>
      <c r="AU407" s="238"/>
      <c r="AV407" s="238"/>
      <c r="AW407" s="238"/>
      <c r="AX407" s="238"/>
      <c r="AY407" s="238"/>
      <c r="AZ407" s="238"/>
      <c r="BA407" s="238"/>
      <c r="BB407" s="238"/>
      <c r="BC407" s="238"/>
      <c r="BD407" s="238"/>
      <c r="BE407" s="238"/>
      <c r="BF407" s="238"/>
      <c r="BG407" s="238"/>
      <c r="BH407" s="238"/>
      <c r="BI407" s="262"/>
      <c r="BJ407" s="262"/>
      <c r="BK407" s="262"/>
      <c r="BL407" s="262"/>
      <c r="BM407" s="262"/>
      <c r="BN407" s="262"/>
      <c r="BO407" s="262"/>
      <c r="BP407" s="262"/>
      <c r="BQ407" s="262"/>
      <c r="BR407" s="262"/>
      <c r="BS407" s="262"/>
      <c r="BT407" s="262"/>
      <c r="BU407" s="262"/>
      <c r="BV407" s="262"/>
      <c r="BW407" s="262"/>
      <c r="BX407" s="262"/>
      <c r="BY407" s="262"/>
      <c r="BZ407" s="262"/>
      <c r="CA407" s="262"/>
      <c r="CB407" s="262"/>
      <c r="CC407" s="262"/>
      <c r="CD407" s="262"/>
      <c r="CE407" s="262"/>
      <c r="CF407" s="262"/>
      <c r="CG407" s="262"/>
      <c r="CH407" s="262"/>
      <c r="CI407" s="262"/>
      <c r="CJ407" s="262"/>
      <c r="CK407" s="262"/>
      <c r="CL407" s="262"/>
      <c r="CM407" s="262"/>
      <c r="CN407" s="262"/>
      <c r="CO407" s="262"/>
      <c r="CP407" s="262"/>
      <c r="CQ407" s="262"/>
      <c r="CR407" s="262"/>
      <c r="CS407" s="262"/>
      <c r="CT407" s="262"/>
      <c r="CU407" s="262"/>
      <c r="CV407" s="262"/>
      <c r="CW407" s="262"/>
      <c r="CX407" s="262"/>
      <c r="CY407" s="262"/>
      <c r="CZ407" s="262"/>
      <c r="DA407" s="262"/>
      <c r="DB407" s="262"/>
      <c r="DC407" s="262"/>
      <c r="DD407" s="262"/>
      <c r="DE407" s="262"/>
      <c r="DF407" s="262"/>
      <c r="DG407" s="262"/>
      <c r="DH407" s="262"/>
      <c r="DI407" s="262"/>
      <c r="DJ407" s="262"/>
      <c r="DK407" s="262"/>
      <c r="DL407" s="262"/>
      <c r="DM407" s="262"/>
      <c r="DN407" s="262"/>
      <c r="DO407" s="262"/>
      <c r="DP407" s="262"/>
      <c r="DQ407" s="262"/>
      <c r="DR407" s="262"/>
      <c r="DS407" s="262"/>
      <c r="DT407" s="262"/>
      <c r="DU407" s="262"/>
      <c r="DV407" s="262"/>
      <c r="DW407" s="262"/>
      <c r="DX407" s="262"/>
      <c r="DY407" s="262"/>
      <c r="DZ407" s="262"/>
      <c r="EA407" s="262"/>
      <c r="EB407" s="262"/>
    </row>
    <row r="408" spans="1:132">
      <c r="B408" s="155"/>
      <c r="C408" s="155"/>
      <c r="D408" s="155"/>
      <c r="J408" s="155"/>
      <c r="K408" s="155"/>
      <c r="L408" s="155"/>
      <c r="R408" s="262"/>
      <c r="S408" s="262"/>
      <c r="T408" s="284"/>
      <c r="U408" s="168"/>
      <c r="V408" s="168"/>
      <c r="W408" s="168"/>
      <c r="X408" s="168"/>
      <c r="Y408" s="168"/>
      <c r="Z408" s="239"/>
      <c r="AA408" s="239"/>
      <c r="AB408" s="239"/>
      <c r="AH408" s="238"/>
      <c r="AI408" s="238"/>
      <c r="AJ408" s="155"/>
      <c r="AP408" s="238"/>
      <c r="AQ408" s="238"/>
      <c r="AR408" s="238"/>
      <c r="AX408" s="239"/>
      <c r="AY408" s="239"/>
      <c r="AZ408" s="239"/>
      <c r="BF408" s="155"/>
      <c r="BG408" s="155"/>
      <c r="BH408" s="155"/>
    </row>
    <row r="409" spans="1:132">
      <c r="B409" s="155"/>
      <c r="C409" s="155"/>
      <c r="D409" s="155"/>
      <c r="J409" s="155"/>
      <c r="K409" s="155"/>
      <c r="L409" s="155"/>
      <c r="R409" s="262"/>
      <c r="S409" s="262"/>
      <c r="T409" s="284"/>
      <c r="U409" s="168"/>
      <c r="V409" s="168"/>
      <c r="W409" s="168"/>
      <c r="X409" s="168"/>
      <c r="Y409" s="168"/>
      <c r="Z409" s="239"/>
      <c r="AA409" s="239"/>
      <c r="AB409" s="239"/>
      <c r="AH409" s="238"/>
      <c r="AI409" s="238"/>
      <c r="AJ409" s="155"/>
      <c r="AP409" s="238"/>
      <c r="AQ409" s="238"/>
      <c r="AR409" s="238"/>
      <c r="AX409" s="239"/>
      <c r="AY409" s="239"/>
      <c r="AZ409" s="239"/>
      <c r="BF409" s="155"/>
      <c r="BG409" s="155"/>
      <c r="BH409" s="155"/>
    </row>
    <row r="410" spans="1:132">
      <c r="B410" s="155"/>
      <c r="C410" s="155"/>
      <c r="D410" s="155"/>
      <c r="J410" s="155"/>
      <c r="K410" s="155"/>
      <c r="L410" s="155"/>
      <c r="R410" s="262"/>
      <c r="S410" s="262"/>
      <c r="T410" s="284"/>
      <c r="U410" s="168"/>
      <c r="V410" s="168"/>
      <c r="W410" s="168"/>
      <c r="X410" s="168"/>
      <c r="Y410" s="168"/>
      <c r="Z410" s="239"/>
      <c r="AA410" s="239"/>
      <c r="AB410" s="239"/>
      <c r="AH410" s="238"/>
      <c r="AI410" s="238"/>
      <c r="AJ410" s="155"/>
      <c r="AP410" s="238"/>
      <c r="AQ410" s="238"/>
      <c r="AR410" s="238"/>
      <c r="AX410" s="239"/>
      <c r="AY410" s="239"/>
      <c r="AZ410" s="239"/>
      <c r="BF410" s="155"/>
      <c r="BG410" s="155"/>
      <c r="BH410" s="155"/>
    </row>
    <row r="411" spans="1:132">
      <c r="B411" s="155"/>
      <c r="C411" s="155"/>
      <c r="D411" s="155"/>
      <c r="J411" s="155"/>
      <c r="K411" s="155"/>
      <c r="L411" s="155"/>
      <c r="R411" s="262"/>
      <c r="S411" s="262"/>
      <c r="T411" s="284"/>
      <c r="U411" s="168"/>
      <c r="V411" s="168"/>
      <c r="W411" s="168"/>
      <c r="X411" s="168"/>
      <c r="Y411" s="168"/>
      <c r="Z411" s="239"/>
      <c r="AA411" s="239"/>
      <c r="AB411" s="239"/>
      <c r="AH411" s="238"/>
      <c r="AI411" s="238"/>
      <c r="AJ411" s="155"/>
      <c r="AP411" s="238"/>
      <c r="AQ411" s="238"/>
      <c r="AR411" s="238"/>
      <c r="AX411" s="239"/>
      <c r="AY411" s="239"/>
      <c r="AZ411" s="239"/>
      <c r="BF411" s="155"/>
      <c r="BG411" s="155"/>
      <c r="BH411" s="155"/>
    </row>
    <row r="412" spans="1:132">
      <c r="B412" s="155"/>
      <c r="C412" s="155"/>
      <c r="D412" s="155"/>
      <c r="J412" s="155"/>
      <c r="K412" s="155"/>
      <c r="L412" s="155"/>
      <c r="R412" s="262"/>
      <c r="S412" s="262"/>
      <c r="T412" s="284"/>
      <c r="U412" s="168"/>
      <c r="V412" s="168"/>
      <c r="W412" s="168"/>
      <c r="X412" s="168"/>
      <c r="Y412" s="168"/>
      <c r="Z412" s="239"/>
      <c r="AA412" s="239"/>
      <c r="AB412" s="239"/>
      <c r="AH412" s="238"/>
      <c r="AI412" s="238"/>
      <c r="AJ412" s="155"/>
      <c r="AP412" s="238"/>
      <c r="AQ412" s="238"/>
      <c r="AR412" s="238"/>
      <c r="AX412" s="239"/>
      <c r="AY412" s="239"/>
      <c r="AZ412" s="239"/>
      <c r="BF412" s="155"/>
      <c r="BG412" s="155"/>
      <c r="BH412" s="155"/>
    </row>
    <row r="413" spans="1:132">
      <c r="B413" s="155"/>
      <c r="C413" s="155"/>
      <c r="D413" s="155"/>
      <c r="J413" s="155"/>
      <c r="K413" s="155"/>
      <c r="L413" s="155"/>
      <c r="R413" s="262"/>
      <c r="S413" s="262"/>
      <c r="T413" s="284"/>
      <c r="U413" s="168"/>
      <c r="V413" s="168"/>
      <c r="W413" s="168"/>
      <c r="X413" s="168"/>
      <c r="Y413" s="168"/>
      <c r="Z413" s="239"/>
      <c r="AA413" s="239"/>
      <c r="AB413" s="239"/>
      <c r="AH413" s="238"/>
      <c r="AI413" s="238"/>
      <c r="AJ413" s="155"/>
      <c r="AP413" s="238"/>
      <c r="AQ413" s="238"/>
      <c r="AR413" s="238"/>
      <c r="AX413" s="239"/>
      <c r="AY413" s="239"/>
      <c r="AZ413" s="239"/>
      <c r="BF413" s="155"/>
      <c r="BG413" s="155"/>
      <c r="BH413" s="155"/>
    </row>
    <row r="414" spans="1:132">
      <c r="B414" s="155"/>
      <c r="C414" s="155"/>
      <c r="D414" s="155"/>
      <c r="J414" s="155"/>
      <c r="K414" s="155"/>
      <c r="L414" s="155"/>
      <c r="R414" s="262"/>
      <c r="S414" s="262"/>
      <c r="T414" s="284"/>
      <c r="U414" s="168"/>
      <c r="V414" s="168"/>
      <c r="W414" s="168"/>
      <c r="X414" s="168"/>
      <c r="Y414" s="168"/>
      <c r="Z414" s="239"/>
      <c r="AA414" s="239"/>
      <c r="AB414" s="239"/>
      <c r="AH414" s="238"/>
      <c r="AI414" s="238"/>
      <c r="AJ414" s="155"/>
      <c r="AP414" s="238"/>
      <c r="AQ414" s="238"/>
      <c r="AR414" s="238"/>
      <c r="AX414" s="239"/>
      <c r="AY414" s="239"/>
      <c r="AZ414" s="239"/>
      <c r="BF414" s="155"/>
      <c r="BG414" s="155"/>
      <c r="BH414" s="155"/>
    </row>
    <row r="415" spans="1:132">
      <c r="B415" s="155"/>
      <c r="C415" s="155"/>
      <c r="D415" s="155"/>
      <c r="J415" s="155"/>
      <c r="K415" s="155"/>
      <c r="L415" s="155"/>
      <c r="R415" s="262"/>
      <c r="S415" s="262"/>
      <c r="T415" s="284"/>
      <c r="U415" s="168"/>
      <c r="V415" s="168"/>
      <c r="W415" s="168"/>
      <c r="X415" s="168"/>
      <c r="Y415" s="168"/>
      <c r="Z415" s="239"/>
      <c r="AA415" s="239"/>
      <c r="AB415" s="239"/>
      <c r="AH415" s="238"/>
      <c r="AI415" s="238"/>
      <c r="AJ415" s="155"/>
      <c r="AP415" s="238"/>
      <c r="AQ415" s="238"/>
      <c r="AR415" s="238"/>
      <c r="AX415" s="239"/>
      <c r="AY415" s="239"/>
      <c r="AZ415" s="239"/>
      <c r="BF415" s="155"/>
      <c r="BG415" s="155"/>
      <c r="BH415" s="155"/>
    </row>
    <row r="416" spans="1:132">
      <c r="B416" s="155"/>
      <c r="C416" s="155"/>
      <c r="D416" s="155"/>
      <c r="J416" s="155"/>
      <c r="K416" s="155"/>
      <c r="L416" s="155"/>
      <c r="R416" s="262"/>
      <c r="S416" s="262"/>
      <c r="T416" s="284"/>
      <c r="U416" s="168"/>
      <c r="V416" s="168"/>
      <c r="W416" s="168"/>
      <c r="X416" s="168"/>
      <c r="Y416" s="168"/>
      <c r="Z416" s="239"/>
      <c r="AA416" s="239"/>
      <c r="AB416" s="239"/>
      <c r="AH416" s="238"/>
      <c r="AI416" s="238"/>
      <c r="AJ416" s="155"/>
      <c r="AP416" s="238"/>
      <c r="AQ416" s="238"/>
      <c r="AR416" s="238"/>
      <c r="AX416" s="239"/>
      <c r="AY416" s="239"/>
      <c r="AZ416" s="239"/>
      <c r="BF416" s="155"/>
      <c r="BG416" s="155"/>
      <c r="BH416" s="155"/>
    </row>
    <row r="417" spans="2:60">
      <c r="B417" s="155"/>
      <c r="C417" s="155"/>
      <c r="D417" s="155"/>
      <c r="J417" s="155"/>
      <c r="K417" s="155"/>
      <c r="L417" s="155"/>
      <c r="R417" s="262"/>
      <c r="S417" s="262"/>
      <c r="T417" s="284"/>
      <c r="U417" s="168"/>
      <c r="V417" s="168"/>
      <c r="W417" s="168"/>
      <c r="X417" s="168"/>
      <c r="Y417" s="168"/>
      <c r="Z417" s="239"/>
      <c r="AA417" s="239"/>
      <c r="AB417" s="239"/>
      <c r="AH417" s="238"/>
      <c r="AI417" s="238"/>
      <c r="AJ417" s="155"/>
      <c r="AP417" s="238"/>
      <c r="AQ417" s="238"/>
      <c r="AR417" s="238"/>
      <c r="AX417" s="239"/>
      <c r="AY417" s="239"/>
      <c r="AZ417" s="239"/>
      <c r="BF417" s="155"/>
      <c r="BG417" s="155"/>
      <c r="BH417" s="155"/>
    </row>
    <row r="418" spans="2:60">
      <c r="B418" s="155"/>
      <c r="C418" s="155"/>
      <c r="D418" s="155"/>
      <c r="J418" s="155"/>
      <c r="K418" s="155"/>
      <c r="L418" s="155"/>
      <c r="R418" s="262"/>
      <c r="S418" s="262"/>
      <c r="T418" s="284"/>
      <c r="U418" s="168"/>
      <c r="V418" s="168"/>
      <c r="W418" s="168"/>
      <c r="X418" s="168"/>
      <c r="Y418" s="168"/>
      <c r="Z418" s="239"/>
      <c r="AA418" s="239"/>
      <c r="AB418" s="239"/>
      <c r="AH418" s="238"/>
      <c r="AI418" s="238"/>
      <c r="AJ418" s="155"/>
      <c r="AP418" s="238"/>
      <c r="AQ418" s="238"/>
      <c r="AR418" s="238"/>
      <c r="AX418" s="239"/>
      <c r="AY418" s="239"/>
      <c r="AZ418" s="239"/>
      <c r="BF418" s="155"/>
      <c r="BG418" s="155"/>
      <c r="BH418" s="155"/>
    </row>
    <row r="419" spans="2:60">
      <c r="B419" s="155"/>
      <c r="C419" s="155"/>
      <c r="D419" s="155"/>
      <c r="J419" s="155"/>
      <c r="K419" s="155"/>
      <c r="L419" s="155"/>
      <c r="R419" s="262"/>
      <c r="S419" s="262"/>
      <c r="T419" s="284"/>
      <c r="U419" s="168"/>
      <c r="V419" s="168"/>
      <c r="W419" s="168"/>
      <c r="X419" s="168"/>
      <c r="Y419" s="168"/>
      <c r="Z419" s="239"/>
      <c r="AA419" s="239"/>
      <c r="AB419" s="239"/>
      <c r="AH419" s="238"/>
      <c r="AI419" s="238"/>
      <c r="AJ419" s="155"/>
      <c r="AP419" s="238"/>
      <c r="AQ419" s="238"/>
      <c r="AR419" s="238"/>
      <c r="AX419" s="239"/>
      <c r="AY419" s="239"/>
      <c r="AZ419" s="239"/>
      <c r="BF419" s="155"/>
      <c r="BG419" s="155"/>
      <c r="BH419" s="155"/>
    </row>
    <row r="420" spans="2:60">
      <c r="B420" s="155"/>
      <c r="C420" s="155"/>
      <c r="D420" s="155"/>
      <c r="J420" s="155"/>
      <c r="K420" s="155"/>
      <c r="L420" s="155"/>
      <c r="R420" s="262"/>
      <c r="S420" s="262"/>
      <c r="T420" s="284"/>
      <c r="U420" s="168"/>
      <c r="V420" s="168"/>
      <c r="W420" s="168"/>
      <c r="X420" s="168"/>
      <c r="Y420" s="168"/>
      <c r="Z420" s="239"/>
      <c r="AA420" s="239"/>
      <c r="AB420" s="239"/>
      <c r="AH420" s="238"/>
      <c r="AI420" s="238"/>
      <c r="AJ420" s="155"/>
      <c r="AP420" s="238"/>
      <c r="AQ420" s="238"/>
      <c r="AR420" s="238"/>
      <c r="AX420" s="239"/>
      <c r="AY420" s="239"/>
      <c r="AZ420" s="239"/>
      <c r="BF420" s="155"/>
      <c r="BG420" s="155"/>
      <c r="BH420" s="155"/>
    </row>
    <row r="421" spans="2:60">
      <c r="B421" s="155"/>
      <c r="C421" s="155"/>
      <c r="D421" s="155"/>
      <c r="J421" s="155"/>
      <c r="K421" s="155"/>
      <c r="L421" s="155"/>
      <c r="R421" s="262"/>
      <c r="S421" s="262"/>
      <c r="T421" s="284"/>
      <c r="U421" s="168"/>
      <c r="V421" s="168"/>
      <c r="W421" s="168"/>
      <c r="X421" s="168"/>
      <c r="Y421" s="168"/>
      <c r="Z421" s="239"/>
      <c r="AA421" s="239"/>
      <c r="AB421" s="239"/>
      <c r="AH421" s="238"/>
      <c r="AI421" s="238"/>
      <c r="AJ421" s="155"/>
      <c r="AP421" s="238"/>
      <c r="AQ421" s="238"/>
      <c r="AR421" s="238"/>
      <c r="AX421" s="239"/>
      <c r="AY421" s="239"/>
      <c r="AZ421" s="239"/>
      <c r="BF421" s="155"/>
      <c r="BG421" s="155"/>
      <c r="BH421" s="155"/>
    </row>
    <row r="422" spans="2:60">
      <c r="B422" s="155"/>
      <c r="C422" s="155"/>
      <c r="D422" s="155"/>
      <c r="J422" s="155"/>
      <c r="K422" s="155"/>
      <c r="L422" s="155"/>
      <c r="R422" s="262"/>
      <c r="S422" s="262"/>
      <c r="T422" s="284"/>
      <c r="U422" s="168"/>
      <c r="V422" s="168"/>
      <c r="W422" s="168"/>
      <c r="X422" s="168"/>
      <c r="Y422" s="168"/>
      <c r="Z422" s="239"/>
      <c r="AA422" s="239"/>
      <c r="AB422" s="239"/>
      <c r="AH422" s="238"/>
      <c r="AI422" s="238"/>
      <c r="AJ422" s="155"/>
      <c r="AP422" s="238"/>
      <c r="AQ422" s="238"/>
      <c r="AR422" s="238"/>
      <c r="AX422" s="239"/>
      <c r="AY422" s="239"/>
      <c r="AZ422" s="239"/>
      <c r="BF422" s="155"/>
      <c r="BG422" s="155"/>
      <c r="BH422" s="155"/>
    </row>
    <row r="423" spans="2:60">
      <c r="B423" s="155"/>
      <c r="C423" s="155"/>
      <c r="D423" s="155"/>
      <c r="J423" s="155"/>
      <c r="K423" s="155"/>
      <c r="L423" s="155"/>
      <c r="R423" s="262"/>
      <c r="S423" s="262"/>
      <c r="T423" s="284"/>
      <c r="U423" s="168"/>
      <c r="V423" s="168"/>
      <c r="W423" s="168"/>
      <c r="X423" s="168"/>
      <c r="Y423" s="168"/>
      <c r="Z423" s="239"/>
      <c r="AA423" s="239"/>
      <c r="AB423" s="239"/>
      <c r="AH423" s="238"/>
      <c r="AI423" s="238"/>
      <c r="AJ423" s="155"/>
      <c r="AP423" s="238"/>
      <c r="AQ423" s="238"/>
      <c r="AR423" s="238"/>
      <c r="AX423" s="239"/>
      <c r="AY423" s="239"/>
      <c r="AZ423" s="239"/>
      <c r="BF423" s="155"/>
      <c r="BG423" s="155"/>
      <c r="BH423" s="155"/>
    </row>
    <row r="424" spans="2:60">
      <c r="B424" s="155"/>
      <c r="C424" s="155"/>
      <c r="D424" s="155"/>
      <c r="J424" s="155"/>
      <c r="K424" s="155"/>
      <c r="L424" s="155"/>
      <c r="R424" s="262"/>
      <c r="S424" s="262"/>
      <c r="T424" s="284"/>
      <c r="U424" s="168"/>
      <c r="V424" s="168"/>
      <c r="W424" s="168"/>
      <c r="X424" s="168"/>
      <c r="Y424" s="168"/>
      <c r="Z424" s="239"/>
      <c r="AA424" s="239"/>
      <c r="AB424" s="239"/>
      <c r="AH424" s="238"/>
      <c r="AI424" s="238"/>
      <c r="AJ424" s="155"/>
      <c r="AP424" s="238"/>
      <c r="AQ424" s="238"/>
      <c r="AR424" s="238"/>
      <c r="AX424" s="239"/>
      <c r="AY424" s="239"/>
      <c r="AZ424" s="239"/>
      <c r="BF424" s="155"/>
      <c r="BG424" s="155"/>
      <c r="BH424" s="155"/>
    </row>
    <row r="425" spans="2:60">
      <c r="B425" s="155"/>
      <c r="C425" s="155"/>
      <c r="D425" s="155"/>
      <c r="J425" s="155"/>
      <c r="K425" s="155"/>
      <c r="L425" s="155"/>
      <c r="R425" s="262"/>
      <c r="S425" s="262"/>
      <c r="T425" s="284"/>
      <c r="U425" s="168"/>
      <c r="V425" s="168"/>
      <c r="W425" s="168"/>
      <c r="X425" s="168"/>
      <c r="Y425" s="168"/>
      <c r="Z425" s="239"/>
      <c r="AA425" s="239"/>
      <c r="AB425" s="239"/>
      <c r="AH425" s="238"/>
      <c r="AI425" s="238"/>
      <c r="AJ425" s="155"/>
      <c r="AP425" s="238"/>
      <c r="AQ425" s="238"/>
      <c r="AR425" s="238"/>
      <c r="AX425" s="239"/>
      <c r="AY425" s="239"/>
      <c r="AZ425" s="239"/>
      <c r="BF425" s="155"/>
      <c r="BG425" s="155"/>
      <c r="BH425" s="155"/>
    </row>
    <row r="426" spans="2:60">
      <c r="B426" s="155"/>
      <c r="C426" s="155"/>
      <c r="D426" s="155"/>
      <c r="J426" s="155"/>
      <c r="K426" s="155"/>
      <c r="L426" s="155"/>
      <c r="R426" s="262"/>
      <c r="S426" s="262"/>
      <c r="T426" s="284"/>
      <c r="U426" s="168"/>
      <c r="V426" s="168"/>
      <c r="W426" s="168"/>
      <c r="X426" s="168"/>
      <c r="Y426" s="168"/>
      <c r="Z426" s="239"/>
      <c r="AA426" s="239"/>
      <c r="AB426" s="239"/>
      <c r="AH426" s="238"/>
      <c r="AI426" s="238"/>
      <c r="AJ426" s="155"/>
      <c r="AP426" s="238"/>
      <c r="AQ426" s="238"/>
      <c r="AR426" s="238"/>
      <c r="AX426" s="239"/>
      <c r="AY426" s="239"/>
      <c r="AZ426" s="239"/>
      <c r="BF426" s="155"/>
      <c r="BG426" s="155"/>
      <c r="BH426" s="155"/>
    </row>
    <row r="427" spans="2:60">
      <c r="B427" s="155"/>
      <c r="C427" s="155"/>
      <c r="D427" s="155"/>
      <c r="J427" s="155"/>
      <c r="K427" s="155"/>
      <c r="L427" s="155"/>
      <c r="R427" s="262"/>
      <c r="S427" s="262"/>
      <c r="T427" s="284"/>
      <c r="U427" s="168"/>
      <c r="V427" s="168"/>
      <c r="W427" s="168"/>
      <c r="X427" s="168"/>
      <c r="Y427" s="168"/>
      <c r="Z427" s="239"/>
      <c r="AA427" s="239"/>
      <c r="AB427" s="239"/>
      <c r="AH427" s="238"/>
      <c r="AI427" s="238"/>
      <c r="AJ427" s="155"/>
      <c r="AP427" s="238"/>
      <c r="AQ427" s="238"/>
      <c r="AR427" s="238"/>
      <c r="AX427" s="239"/>
      <c r="AY427" s="239"/>
      <c r="AZ427" s="239"/>
      <c r="BF427" s="155"/>
      <c r="BG427" s="155"/>
      <c r="BH427" s="155"/>
    </row>
    <row r="428" spans="2:60">
      <c r="B428" s="155"/>
      <c r="C428" s="155"/>
      <c r="D428" s="155"/>
      <c r="J428" s="155"/>
      <c r="K428" s="155"/>
      <c r="L428" s="155"/>
      <c r="R428" s="262"/>
      <c r="S428" s="262"/>
      <c r="T428" s="284"/>
      <c r="U428" s="168"/>
      <c r="V428" s="168"/>
      <c r="W428" s="168"/>
      <c r="X428" s="168"/>
      <c r="Y428" s="168"/>
      <c r="Z428" s="239"/>
      <c r="AA428" s="239"/>
      <c r="AB428" s="239"/>
      <c r="AH428" s="238"/>
      <c r="AI428" s="238"/>
      <c r="AJ428" s="155"/>
      <c r="AP428" s="238"/>
      <c r="AQ428" s="238"/>
      <c r="AR428" s="238"/>
      <c r="AX428" s="239"/>
      <c r="AY428" s="239"/>
      <c r="AZ428" s="239"/>
      <c r="BF428" s="155"/>
      <c r="BG428" s="155"/>
      <c r="BH428" s="155"/>
    </row>
    <row r="429" spans="2:60">
      <c r="B429" s="155"/>
      <c r="C429" s="155"/>
      <c r="D429" s="155"/>
      <c r="J429" s="155"/>
      <c r="K429" s="155"/>
      <c r="L429" s="155"/>
      <c r="R429" s="262"/>
      <c r="S429" s="262"/>
      <c r="T429" s="284"/>
      <c r="U429" s="168"/>
      <c r="V429" s="168"/>
      <c r="W429" s="168"/>
      <c r="X429" s="168"/>
      <c r="Y429" s="168"/>
      <c r="Z429" s="239"/>
      <c r="AA429" s="239"/>
      <c r="AB429" s="239"/>
      <c r="AH429" s="238"/>
      <c r="AI429" s="238"/>
      <c r="AJ429" s="155"/>
      <c r="AP429" s="238"/>
      <c r="AQ429" s="238"/>
      <c r="AR429" s="238"/>
      <c r="AX429" s="239"/>
      <c r="AY429" s="239"/>
      <c r="AZ429" s="239"/>
      <c r="BF429" s="155"/>
      <c r="BG429" s="155"/>
      <c r="BH429" s="155"/>
    </row>
    <row r="430" spans="2:60">
      <c r="B430" s="155"/>
      <c r="C430" s="155"/>
      <c r="D430" s="155"/>
      <c r="J430" s="155"/>
      <c r="K430" s="155"/>
      <c r="L430" s="155"/>
      <c r="R430" s="262"/>
      <c r="S430" s="262"/>
      <c r="T430" s="284"/>
      <c r="U430" s="168"/>
      <c r="V430" s="168"/>
      <c r="W430" s="168"/>
      <c r="X430" s="168"/>
      <c r="Y430" s="168"/>
      <c r="Z430" s="239"/>
      <c r="AA430" s="239"/>
      <c r="AB430" s="239"/>
      <c r="AH430" s="238"/>
      <c r="AI430" s="238"/>
      <c r="AJ430" s="155"/>
      <c r="AP430" s="238"/>
      <c r="AQ430" s="238"/>
      <c r="AR430" s="238"/>
      <c r="AX430" s="239"/>
      <c r="AY430" s="239"/>
      <c r="AZ430" s="239"/>
      <c r="BF430" s="155"/>
      <c r="BG430" s="155"/>
      <c r="BH430" s="155"/>
    </row>
    <row r="431" spans="2:60">
      <c r="B431" s="155"/>
      <c r="C431" s="155"/>
      <c r="D431" s="155"/>
      <c r="J431" s="155"/>
      <c r="K431" s="155"/>
      <c r="L431" s="155"/>
      <c r="R431" s="262"/>
      <c r="S431" s="262"/>
      <c r="T431" s="284"/>
      <c r="U431" s="168"/>
      <c r="V431" s="168"/>
      <c r="W431" s="168"/>
      <c r="X431" s="168"/>
      <c r="Y431" s="168"/>
      <c r="Z431" s="239"/>
      <c r="AA431" s="239"/>
      <c r="AB431" s="239"/>
      <c r="AH431" s="238"/>
      <c r="AI431" s="238"/>
      <c r="AJ431" s="155"/>
      <c r="AP431" s="238"/>
      <c r="AQ431" s="238"/>
      <c r="AR431" s="238"/>
      <c r="AX431" s="239"/>
      <c r="AY431" s="239"/>
      <c r="AZ431" s="239"/>
      <c r="BF431" s="155"/>
      <c r="BG431" s="155"/>
      <c r="BH431" s="155"/>
    </row>
    <row r="432" spans="2:60">
      <c r="B432" s="155"/>
      <c r="C432" s="155"/>
      <c r="D432" s="155"/>
      <c r="J432" s="155"/>
      <c r="K432" s="155"/>
      <c r="L432" s="155"/>
      <c r="R432" s="262"/>
      <c r="S432" s="262"/>
      <c r="T432" s="284"/>
      <c r="U432" s="168"/>
      <c r="V432" s="168"/>
      <c r="W432" s="168"/>
      <c r="X432" s="168"/>
      <c r="Y432" s="168"/>
      <c r="Z432" s="239"/>
      <c r="AA432" s="239"/>
      <c r="AB432" s="239"/>
      <c r="AH432" s="238"/>
      <c r="AI432" s="238"/>
      <c r="AJ432" s="155"/>
      <c r="AP432" s="238"/>
      <c r="AQ432" s="238"/>
      <c r="AR432" s="238"/>
      <c r="AX432" s="239"/>
      <c r="AY432" s="239"/>
      <c r="AZ432" s="239"/>
      <c r="BF432" s="155"/>
      <c r="BG432" s="155"/>
      <c r="BH432" s="155"/>
    </row>
    <row r="433" spans="2:60">
      <c r="B433" s="155"/>
      <c r="C433" s="155"/>
      <c r="D433" s="155"/>
      <c r="J433" s="155"/>
      <c r="K433" s="155"/>
      <c r="L433" s="155"/>
      <c r="R433" s="262"/>
      <c r="S433" s="262"/>
      <c r="T433" s="284"/>
      <c r="U433" s="168"/>
      <c r="V433" s="168"/>
      <c r="W433" s="168"/>
      <c r="X433" s="168"/>
      <c r="Y433" s="168"/>
      <c r="Z433" s="239"/>
      <c r="AA433" s="239"/>
      <c r="AB433" s="239"/>
      <c r="AH433" s="238"/>
      <c r="AI433" s="238"/>
      <c r="AJ433" s="155"/>
      <c r="AP433" s="238"/>
      <c r="AQ433" s="238"/>
      <c r="AR433" s="238"/>
      <c r="AX433" s="239"/>
      <c r="AY433" s="239"/>
      <c r="AZ433" s="239"/>
      <c r="BF433" s="155"/>
      <c r="BG433" s="155"/>
      <c r="BH433" s="155"/>
    </row>
    <row r="434" spans="2:60">
      <c r="B434" s="155"/>
      <c r="C434" s="155"/>
      <c r="D434" s="155"/>
      <c r="J434" s="155"/>
      <c r="K434" s="155"/>
      <c r="L434" s="155"/>
      <c r="R434" s="262"/>
      <c r="S434" s="262"/>
      <c r="T434" s="284"/>
      <c r="U434" s="168"/>
      <c r="V434" s="168"/>
      <c r="W434" s="168"/>
      <c r="X434" s="168"/>
      <c r="Y434" s="168"/>
      <c r="Z434" s="239"/>
      <c r="AA434" s="239"/>
      <c r="AB434" s="239"/>
      <c r="AH434" s="238"/>
      <c r="AI434" s="238"/>
      <c r="AJ434" s="155"/>
      <c r="AP434" s="238"/>
      <c r="AQ434" s="238"/>
      <c r="AR434" s="238"/>
      <c r="AX434" s="239"/>
      <c r="AY434" s="239"/>
      <c r="AZ434" s="239"/>
      <c r="BF434" s="155"/>
      <c r="BG434" s="155"/>
      <c r="BH434" s="155"/>
    </row>
    <row r="435" spans="2:60">
      <c r="B435" s="155"/>
      <c r="C435" s="155"/>
      <c r="D435" s="155"/>
      <c r="J435" s="155"/>
      <c r="K435" s="155"/>
      <c r="L435" s="155"/>
      <c r="R435" s="262"/>
      <c r="S435" s="262"/>
      <c r="T435" s="284"/>
      <c r="U435" s="168"/>
      <c r="V435" s="168"/>
      <c r="W435" s="168"/>
      <c r="X435" s="168"/>
      <c r="Y435" s="168"/>
      <c r="Z435" s="239"/>
      <c r="AA435" s="239"/>
      <c r="AB435" s="239"/>
      <c r="AH435" s="238"/>
      <c r="AI435" s="238"/>
      <c r="AJ435" s="155"/>
      <c r="AP435" s="238"/>
      <c r="AQ435" s="238"/>
      <c r="AR435" s="238"/>
      <c r="AX435" s="239"/>
      <c r="AY435" s="239"/>
      <c r="AZ435" s="239"/>
      <c r="BF435" s="155"/>
      <c r="BG435" s="155"/>
      <c r="BH435" s="155"/>
    </row>
    <row r="436" spans="2:60">
      <c r="B436" s="155"/>
      <c r="C436" s="155"/>
      <c r="D436" s="155"/>
      <c r="J436" s="155"/>
      <c r="K436" s="155"/>
      <c r="L436" s="155"/>
      <c r="R436" s="262"/>
      <c r="S436" s="262"/>
      <c r="T436" s="284"/>
      <c r="U436" s="168"/>
      <c r="V436" s="168"/>
      <c r="W436" s="168"/>
      <c r="X436" s="168"/>
      <c r="Y436" s="168"/>
      <c r="Z436" s="239"/>
      <c r="AA436" s="239"/>
      <c r="AB436" s="239"/>
      <c r="AH436" s="238"/>
      <c r="AI436" s="238"/>
      <c r="AJ436" s="155"/>
      <c r="AP436" s="238"/>
      <c r="AQ436" s="238"/>
      <c r="AR436" s="238"/>
      <c r="AX436" s="239"/>
      <c r="AY436" s="239"/>
      <c r="AZ436" s="239"/>
      <c r="BF436" s="155"/>
      <c r="BG436" s="155"/>
      <c r="BH436" s="155"/>
    </row>
    <row r="437" spans="2:60">
      <c r="B437" s="155"/>
      <c r="C437" s="155"/>
      <c r="D437" s="155"/>
      <c r="J437" s="155"/>
      <c r="K437" s="155"/>
      <c r="L437" s="155"/>
      <c r="R437" s="262"/>
      <c r="S437" s="262"/>
      <c r="T437" s="284"/>
      <c r="U437" s="168"/>
      <c r="V437" s="168"/>
      <c r="W437" s="168"/>
      <c r="X437" s="168"/>
      <c r="Y437" s="168"/>
      <c r="Z437" s="239"/>
      <c r="AA437" s="239"/>
      <c r="AB437" s="239"/>
      <c r="AH437" s="238"/>
      <c r="AI437" s="238"/>
      <c r="AJ437" s="155"/>
      <c r="AP437" s="238"/>
      <c r="AQ437" s="238"/>
      <c r="AR437" s="238"/>
      <c r="AX437" s="239"/>
      <c r="AY437" s="239"/>
      <c r="AZ437" s="239"/>
      <c r="BF437" s="155"/>
      <c r="BG437" s="155"/>
      <c r="BH437" s="155"/>
    </row>
    <row r="438" spans="2:60">
      <c r="B438" s="155"/>
      <c r="C438" s="155"/>
      <c r="D438" s="155"/>
      <c r="J438" s="155"/>
      <c r="K438" s="155"/>
      <c r="L438" s="155"/>
      <c r="R438" s="262"/>
      <c r="S438" s="262"/>
      <c r="T438" s="284"/>
      <c r="U438" s="168"/>
      <c r="V438" s="168"/>
      <c r="W438" s="168"/>
      <c r="X438" s="168"/>
      <c r="Y438" s="168"/>
      <c r="Z438" s="239"/>
      <c r="AA438" s="239"/>
      <c r="AB438" s="239"/>
      <c r="AH438" s="238"/>
      <c r="AI438" s="238"/>
      <c r="AJ438" s="155"/>
      <c r="AP438" s="238"/>
      <c r="AQ438" s="238"/>
      <c r="AR438" s="238"/>
      <c r="AX438" s="239"/>
      <c r="AY438" s="239"/>
      <c r="AZ438" s="239"/>
      <c r="BF438" s="155"/>
      <c r="BG438" s="155"/>
      <c r="BH438" s="155"/>
    </row>
    <row r="439" spans="2:60">
      <c r="B439" s="155"/>
      <c r="C439" s="155"/>
      <c r="D439" s="155"/>
      <c r="J439" s="155"/>
      <c r="K439" s="155"/>
      <c r="L439" s="155"/>
      <c r="R439" s="262"/>
      <c r="S439" s="262"/>
      <c r="T439" s="284"/>
      <c r="U439" s="168"/>
      <c r="V439" s="168"/>
      <c r="W439" s="168"/>
      <c r="X439" s="168"/>
      <c r="Y439" s="168"/>
      <c r="Z439" s="239"/>
      <c r="AA439" s="239"/>
      <c r="AB439" s="239"/>
      <c r="AH439" s="238"/>
      <c r="AI439" s="238"/>
      <c r="AJ439" s="155"/>
      <c r="AP439" s="238"/>
      <c r="AQ439" s="238"/>
      <c r="AR439" s="238"/>
      <c r="AX439" s="239"/>
      <c r="AY439" s="239"/>
      <c r="AZ439" s="239"/>
      <c r="BF439" s="155"/>
      <c r="BG439" s="155"/>
      <c r="BH439" s="155"/>
    </row>
    <row r="440" spans="2:60">
      <c r="B440" s="155"/>
      <c r="C440" s="155"/>
      <c r="D440" s="155"/>
      <c r="J440" s="606"/>
      <c r="K440" s="606"/>
      <c r="L440" s="606"/>
      <c r="R440" s="262"/>
      <c r="S440" s="262"/>
      <c r="T440" s="284"/>
      <c r="U440" s="168"/>
      <c r="V440" s="168"/>
      <c r="W440" s="168"/>
      <c r="X440" s="168"/>
      <c r="Y440" s="168"/>
      <c r="Z440" s="239"/>
      <c r="AA440" s="239"/>
      <c r="AB440" s="239"/>
      <c r="AH440" s="238"/>
      <c r="AI440" s="238"/>
      <c r="AJ440" s="155"/>
      <c r="AP440" s="238"/>
      <c r="AQ440" s="238"/>
      <c r="AR440" s="238"/>
      <c r="AX440" s="239"/>
      <c r="AY440" s="239"/>
      <c r="AZ440" s="239"/>
      <c r="BF440" s="155"/>
      <c r="BG440" s="155"/>
      <c r="BH440" s="155"/>
    </row>
    <row r="441" spans="2:60">
      <c r="B441" s="155"/>
      <c r="C441" s="155"/>
      <c r="D441" s="155"/>
      <c r="J441" s="606"/>
      <c r="K441" s="606"/>
      <c r="L441" s="606"/>
      <c r="R441" s="262"/>
      <c r="S441" s="262"/>
      <c r="T441" s="284"/>
      <c r="U441" s="168"/>
      <c r="V441" s="168"/>
      <c r="W441" s="168"/>
      <c r="X441" s="168"/>
      <c r="Y441" s="168"/>
      <c r="Z441" s="239"/>
      <c r="AA441" s="239"/>
      <c r="AB441" s="239"/>
      <c r="AH441" s="238"/>
      <c r="AI441" s="238"/>
      <c r="AJ441" s="155"/>
      <c r="AP441" s="238"/>
      <c r="AQ441" s="238"/>
      <c r="AR441" s="238"/>
      <c r="AX441" s="239"/>
      <c r="AY441" s="239"/>
      <c r="AZ441" s="239"/>
      <c r="BF441" s="606"/>
      <c r="BG441" s="606"/>
      <c r="BH441" s="606"/>
    </row>
    <row r="442" spans="2:60">
      <c r="B442" s="155"/>
      <c r="C442" s="155"/>
      <c r="D442" s="155"/>
      <c r="J442" s="606"/>
      <c r="K442" s="606"/>
      <c r="L442" s="606"/>
      <c r="R442" s="262"/>
      <c r="S442" s="262"/>
      <c r="T442" s="284"/>
      <c r="U442" s="168"/>
      <c r="V442" s="168"/>
      <c r="W442" s="168"/>
      <c r="X442" s="168"/>
      <c r="Y442" s="168"/>
      <c r="Z442" s="239"/>
      <c r="AA442" s="239"/>
      <c r="AB442" s="239"/>
      <c r="AH442" s="238"/>
      <c r="AI442" s="238"/>
      <c r="AJ442" s="155"/>
      <c r="AP442" s="238"/>
      <c r="AQ442" s="238"/>
      <c r="AR442" s="238"/>
      <c r="AX442" s="239"/>
      <c r="AY442" s="239"/>
      <c r="AZ442" s="239"/>
      <c r="BF442" s="606"/>
      <c r="BG442" s="606"/>
      <c r="BH442" s="606"/>
    </row>
    <row r="443" spans="2:60">
      <c r="B443" s="155"/>
      <c r="C443" s="155"/>
      <c r="D443" s="155"/>
      <c r="J443" s="606"/>
      <c r="K443" s="606"/>
      <c r="L443" s="606"/>
      <c r="R443" s="262"/>
      <c r="S443" s="262"/>
      <c r="T443" s="284"/>
      <c r="U443" s="168"/>
      <c r="V443" s="168"/>
      <c r="W443" s="168"/>
      <c r="X443" s="168"/>
      <c r="Y443" s="168"/>
      <c r="Z443" s="239"/>
      <c r="AA443" s="239"/>
      <c r="AB443" s="239"/>
      <c r="AH443" s="238"/>
      <c r="AI443" s="238"/>
      <c r="AJ443" s="155"/>
      <c r="AX443" s="239"/>
      <c r="AY443" s="239"/>
      <c r="AZ443" s="239"/>
      <c r="BF443" s="606"/>
      <c r="BG443" s="606"/>
      <c r="BH443" s="606"/>
    </row>
    <row r="444" spans="2:60">
      <c r="B444" s="155"/>
      <c r="C444" s="155"/>
      <c r="D444" s="155"/>
      <c r="J444" s="606"/>
      <c r="K444" s="606"/>
      <c r="L444" s="606"/>
      <c r="R444" s="262"/>
      <c r="S444" s="262"/>
      <c r="T444" s="284"/>
      <c r="U444" s="168"/>
      <c r="V444" s="168"/>
      <c r="W444" s="168"/>
      <c r="X444" s="168"/>
      <c r="Y444" s="168"/>
      <c r="Z444" s="239"/>
      <c r="AA444" s="239"/>
      <c r="AB444" s="239"/>
      <c r="AH444" s="238"/>
      <c r="AI444" s="238"/>
      <c r="AJ444" s="155"/>
      <c r="AX444" s="239"/>
      <c r="AY444" s="239"/>
      <c r="AZ444" s="239"/>
      <c r="BF444" s="606"/>
      <c r="BG444" s="606"/>
      <c r="BH444" s="606"/>
    </row>
    <row r="445" spans="2:60">
      <c r="B445" s="155"/>
      <c r="C445" s="155"/>
      <c r="D445" s="155"/>
      <c r="J445" s="606"/>
      <c r="K445" s="606"/>
      <c r="L445" s="606"/>
      <c r="R445" s="262"/>
      <c r="S445" s="262"/>
      <c r="T445" s="284"/>
      <c r="U445" s="168"/>
      <c r="V445" s="168"/>
      <c r="W445" s="168"/>
      <c r="X445" s="168"/>
      <c r="Y445" s="168"/>
      <c r="Z445" s="239"/>
      <c r="AA445" s="239"/>
      <c r="AB445" s="239"/>
      <c r="AH445" s="238"/>
      <c r="AI445" s="238"/>
      <c r="AJ445" s="155"/>
      <c r="AX445" s="239"/>
      <c r="AY445" s="239"/>
      <c r="AZ445" s="239"/>
      <c r="BF445" s="606"/>
      <c r="BG445" s="606"/>
      <c r="BH445" s="606"/>
    </row>
    <row r="446" spans="2:60">
      <c r="B446" s="155"/>
      <c r="C446" s="155"/>
      <c r="D446" s="155"/>
      <c r="J446" s="606"/>
      <c r="K446" s="606"/>
      <c r="L446" s="606"/>
      <c r="R446" s="262"/>
      <c r="S446" s="262"/>
      <c r="T446" s="284"/>
      <c r="U446" s="168"/>
      <c r="V446" s="168"/>
      <c r="W446" s="168"/>
      <c r="X446" s="168"/>
      <c r="Y446" s="168"/>
      <c r="Z446" s="239"/>
      <c r="AA446" s="239"/>
      <c r="AB446" s="239"/>
      <c r="AJ446" s="606"/>
      <c r="BF446" s="606"/>
      <c r="BG446" s="606"/>
      <c r="BH446" s="606"/>
    </row>
    <row r="447" spans="2:60">
      <c r="B447" s="155"/>
      <c r="C447" s="155"/>
      <c r="D447" s="155"/>
      <c r="J447" s="606"/>
      <c r="K447" s="606"/>
      <c r="L447" s="606"/>
      <c r="R447" s="262"/>
      <c r="S447" s="262"/>
      <c r="T447" s="284"/>
      <c r="U447" s="168"/>
      <c r="V447" s="168"/>
      <c r="W447" s="168"/>
      <c r="X447" s="168"/>
      <c r="Y447" s="168"/>
      <c r="Z447" s="239"/>
      <c r="AA447" s="239"/>
      <c r="AB447" s="239"/>
      <c r="AJ447" s="606"/>
      <c r="BF447" s="606"/>
      <c r="BG447" s="606"/>
      <c r="BH447" s="606"/>
    </row>
    <row r="448" spans="2:60">
      <c r="B448" s="155"/>
      <c r="C448" s="155"/>
      <c r="D448" s="155"/>
      <c r="J448" s="606"/>
      <c r="K448" s="606"/>
      <c r="L448" s="606"/>
      <c r="R448" s="262"/>
      <c r="S448" s="262"/>
      <c r="T448" s="284"/>
      <c r="U448" s="168"/>
      <c r="V448" s="168"/>
      <c r="W448" s="168"/>
      <c r="X448" s="168"/>
      <c r="Y448" s="168"/>
      <c r="Z448" s="239"/>
      <c r="AA448" s="239"/>
      <c r="AB448" s="239"/>
      <c r="AJ448" s="606"/>
      <c r="BF448" s="606"/>
      <c r="BG448" s="606"/>
      <c r="BH448" s="606"/>
    </row>
    <row r="449" spans="2:28">
      <c r="B449" s="155"/>
      <c r="C449" s="155"/>
      <c r="D449" s="155"/>
      <c r="J449" s="606"/>
      <c r="K449" s="606"/>
      <c r="L449" s="606"/>
      <c r="Z449" s="239"/>
      <c r="AA449" s="239"/>
      <c r="AB449" s="239"/>
    </row>
    <row r="450" spans="2:28">
      <c r="B450" s="155"/>
      <c r="C450" s="155"/>
      <c r="D450" s="155"/>
      <c r="J450" s="606"/>
      <c r="K450" s="606"/>
      <c r="L450" s="606"/>
      <c r="Z450" s="239"/>
      <c r="AA450" s="239"/>
      <c r="AB450" s="239"/>
    </row>
    <row r="451" spans="2:28">
      <c r="B451" s="155"/>
      <c r="C451" s="155"/>
      <c r="D451" s="155"/>
      <c r="J451" s="606"/>
      <c r="K451" s="606"/>
      <c r="L451" s="606"/>
      <c r="Z451" s="239"/>
      <c r="AA451" s="239"/>
      <c r="AB451" s="239"/>
    </row>
    <row r="452" spans="2:28">
      <c r="B452" s="606"/>
      <c r="C452" s="606"/>
      <c r="D452" s="606"/>
      <c r="J452" s="606"/>
      <c r="K452" s="606"/>
      <c r="L452" s="606"/>
      <c r="Z452" s="239"/>
      <c r="AA452" s="239"/>
      <c r="AB452" s="239"/>
    </row>
    <row r="453" spans="2:28">
      <c r="B453" s="606"/>
      <c r="C453" s="606"/>
      <c r="D453" s="606"/>
      <c r="J453" s="606"/>
      <c r="K453" s="606"/>
      <c r="L453" s="606"/>
      <c r="Z453" s="239"/>
      <c r="AA453" s="239"/>
      <c r="AB453" s="239"/>
    </row>
    <row r="454" spans="2:28">
      <c r="B454" s="606"/>
      <c r="C454" s="606"/>
      <c r="D454" s="606"/>
      <c r="J454" s="606"/>
      <c r="K454" s="606"/>
      <c r="L454" s="606"/>
      <c r="Z454" s="239"/>
      <c r="AA454" s="239"/>
      <c r="AB454" s="239"/>
    </row>
    <row r="455" spans="2:28">
      <c r="B455" s="606"/>
      <c r="C455" s="606"/>
      <c r="D455" s="606"/>
      <c r="J455" s="606"/>
      <c r="K455" s="606"/>
      <c r="L455" s="606"/>
      <c r="Z455" s="239"/>
      <c r="AA455" s="239"/>
      <c r="AB455" s="239"/>
    </row>
    <row r="456" spans="2:28">
      <c r="B456" s="606"/>
      <c r="C456" s="606"/>
      <c r="D456" s="606"/>
      <c r="J456" s="606"/>
      <c r="K456" s="606"/>
      <c r="L456" s="606"/>
      <c r="Z456" s="239"/>
      <c r="AA456" s="239"/>
      <c r="AB456" s="239"/>
    </row>
    <row r="457" spans="2:28">
      <c r="B457" s="606"/>
      <c r="C457" s="606"/>
      <c r="D457" s="606"/>
      <c r="J457" s="606"/>
      <c r="K457" s="606"/>
      <c r="L457" s="606"/>
      <c r="Z457" s="239"/>
      <c r="AA457" s="239"/>
      <c r="AB457" s="239"/>
    </row>
    <row r="458" spans="2:28">
      <c r="B458" s="606"/>
      <c r="C458" s="606"/>
      <c r="D458" s="606"/>
      <c r="J458" s="606"/>
      <c r="K458" s="606"/>
      <c r="L458" s="606"/>
      <c r="Z458" s="239"/>
      <c r="AA458" s="239"/>
      <c r="AB458" s="239"/>
    </row>
    <row r="459" spans="2:28">
      <c r="B459" s="606"/>
      <c r="C459" s="606"/>
      <c r="D459" s="606"/>
      <c r="J459" s="606"/>
      <c r="K459" s="606"/>
      <c r="L459" s="606"/>
      <c r="Z459" s="239"/>
      <c r="AA459" s="239"/>
      <c r="AB459" s="239"/>
    </row>
    <row r="460" spans="2:28">
      <c r="B460" s="606"/>
      <c r="C460" s="606"/>
      <c r="D460" s="606"/>
      <c r="J460" s="606"/>
      <c r="K460" s="606"/>
      <c r="L460" s="606"/>
      <c r="Z460" s="239"/>
      <c r="AA460" s="239"/>
      <c r="AB460" s="239"/>
    </row>
    <row r="461" spans="2:28">
      <c r="B461" s="606"/>
      <c r="C461" s="606"/>
      <c r="D461" s="606"/>
      <c r="J461" s="606"/>
      <c r="K461" s="606"/>
      <c r="L461" s="606"/>
      <c r="Z461" s="239"/>
      <c r="AA461" s="239"/>
      <c r="AB461" s="239"/>
    </row>
    <row r="462" spans="2:28">
      <c r="B462" s="606"/>
      <c r="C462" s="606"/>
      <c r="D462" s="606"/>
      <c r="J462" s="606"/>
      <c r="K462" s="606"/>
      <c r="L462" s="606"/>
      <c r="Z462" s="239"/>
      <c r="AA462" s="239"/>
      <c r="AB462" s="239"/>
    </row>
    <row r="463" spans="2:28">
      <c r="B463" s="606"/>
      <c r="C463" s="606"/>
      <c r="D463" s="606"/>
      <c r="J463" s="606"/>
      <c r="K463" s="606"/>
      <c r="L463" s="606"/>
      <c r="Z463" s="239"/>
      <c r="AA463" s="239"/>
      <c r="AB463" s="239"/>
    </row>
    <row r="464" spans="2:28">
      <c r="B464" s="606"/>
      <c r="C464" s="606"/>
      <c r="D464" s="606"/>
      <c r="J464" s="606"/>
      <c r="K464" s="606"/>
      <c r="L464" s="606"/>
      <c r="Z464" s="239"/>
      <c r="AA464" s="239"/>
      <c r="AB464" s="239"/>
    </row>
    <row r="465" spans="26:28">
      <c r="Z465" s="239"/>
      <c r="AA465" s="239"/>
      <c r="AB465" s="239"/>
    </row>
    <row r="466" spans="26:28">
      <c r="Z466" s="239"/>
      <c r="AA466" s="239"/>
      <c r="AB466" s="239"/>
    </row>
    <row r="467" spans="26:28">
      <c r="Z467" s="239"/>
      <c r="AA467" s="239"/>
      <c r="AB467" s="239"/>
    </row>
    <row r="468" spans="26:28">
      <c r="Z468" s="239"/>
      <c r="AA468" s="239"/>
      <c r="AB468" s="239"/>
    </row>
    <row r="469" spans="26:28">
      <c r="Z469" s="239"/>
      <c r="AA469" s="239"/>
      <c r="AB469" s="239"/>
    </row>
    <row r="470" spans="26:28">
      <c r="Z470" s="239"/>
      <c r="AA470" s="239"/>
      <c r="AB470" s="239"/>
    </row>
    <row r="471" spans="26:28">
      <c r="Z471" s="239"/>
      <c r="AA471" s="239"/>
      <c r="AB471" s="239"/>
    </row>
    <row r="472" spans="26:28">
      <c r="Z472" s="239"/>
      <c r="AA472" s="239"/>
      <c r="AB472" s="239"/>
    </row>
    <row r="473" spans="26:28">
      <c r="Z473" s="239"/>
      <c r="AA473" s="239"/>
      <c r="AB473" s="239"/>
    </row>
    <row r="474" spans="26:28">
      <c r="Z474" s="239"/>
      <c r="AA474" s="239"/>
      <c r="AB474" s="239"/>
    </row>
    <row r="475" spans="26:28">
      <c r="Z475" s="239"/>
      <c r="AA475" s="239"/>
      <c r="AB475" s="239"/>
    </row>
    <row r="476" spans="26:28">
      <c r="Z476" s="239"/>
      <c r="AA476" s="239"/>
      <c r="AB476" s="239"/>
    </row>
    <row r="477" spans="26:28">
      <c r="Z477" s="239"/>
      <c r="AA477" s="239"/>
      <c r="AB477" s="239"/>
    </row>
    <row r="478" spans="26:28">
      <c r="Z478" s="239"/>
      <c r="AA478" s="239"/>
      <c r="AB478" s="239"/>
    </row>
    <row r="479" spans="26:28">
      <c r="Z479" s="239"/>
      <c r="AA479" s="239"/>
      <c r="AB479" s="239"/>
    </row>
    <row r="480" spans="26:28">
      <c r="Z480" s="239"/>
      <c r="AA480" s="239"/>
      <c r="AB480" s="239"/>
    </row>
    <row r="481" spans="26:28">
      <c r="Z481" s="239"/>
      <c r="AA481" s="239"/>
      <c r="AB481" s="239"/>
    </row>
    <row r="482" spans="26:28">
      <c r="Z482" s="239"/>
      <c r="AA482" s="239"/>
      <c r="AB482" s="239"/>
    </row>
    <row r="483" spans="26:28">
      <c r="Z483" s="239"/>
      <c r="AA483" s="239"/>
      <c r="AB483" s="239"/>
    </row>
    <row r="484" spans="26:28">
      <c r="Z484" s="239"/>
      <c r="AA484" s="239"/>
      <c r="AB484" s="239"/>
    </row>
    <row r="485" spans="26:28">
      <c r="Z485" s="239"/>
      <c r="AA485" s="239"/>
      <c r="AB485" s="239"/>
    </row>
    <row r="486" spans="26:28">
      <c r="Z486" s="239"/>
      <c r="AA486" s="239"/>
      <c r="AB486" s="239"/>
    </row>
    <row r="487" spans="26:28">
      <c r="Z487" s="239"/>
      <c r="AA487" s="239"/>
      <c r="AB487" s="239"/>
    </row>
    <row r="488" spans="26:28">
      <c r="Z488" s="239"/>
      <c r="AA488" s="239"/>
      <c r="AB488" s="239"/>
    </row>
    <row r="489" spans="26:28">
      <c r="Z489" s="239"/>
      <c r="AA489" s="239"/>
      <c r="AB489" s="239"/>
    </row>
    <row r="490" spans="26:28">
      <c r="Z490" s="239"/>
      <c r="AA490" s="239"/>
      <c r="AB490" s="239"/>
    </row>
    <row r="491" spans="26:28">
      <c r="Z491" s="239"/>
      <c r="AA491" s="239"/>
      <c r="AB491" s="239"/>
    </row>
    <row r="492" spans="26:28">
      <c r="Z492" s="239"/>
      <c r="AA492" s="239"/>
      <c r="AB492" s="239"/>
    </row>
    <row r="493" spans="26:28">
      <c r="Z493" s="239"/>
      <c r="AA493" s="239"/>
      <c r="AB493" s="239"/>
    </row>
    <row r="494" spans="26:28">
      <c r="Z494" s="239"/>
      <c r="AA494" s="239"/>
      <c r="AB494" s="239"/>
    </row>
    <row r="495" spans="26:28">
      <c r="Z495" s="239"/>
      <c r="AA495" s="239"/>
      <c r="AB495" s="239"/>
    </row>
    <row r="496" spans="26:28">
      <c r="Z496" s="239"/>
      <c r="AA496" s="239"/>
      <c r="AB496" s="239"/>
    </row>
    <row r="497" spans="26:28">
      <c r="Z497" s="239"/>
      <c r="AA497" s="239"/>
      <c r="AB497" s="239"/>
    </row>
    <row r="498" spans="26:28">
      <c r="Z498" s="239"/>
      <c r="AA498" s="239"/>
      <c r="AB498" s="239"/>
    </row>
    <row r="499" spans="26:28">
      <c r="Z499" s="239"/>
      <c r="AA499" s="239"/>
      <c r="AB499" s="239"/>
    </row>
  </sheetData>
  <sheetProtection password="CAAD" sheet="1" objects="1" scenarios="1" selectLockedCells="1" selectUnlockedCells="1"/>
  <mergeCells count="280">
    <mergeCell ref="AH24:AJ24"/>
    <mergeCell ref="AH34:AJ34"/>
    <mergeCell ref="AH74:AJ74"/>
    <mergeCell ref="AH154:AJ154"/>
    <mergeCell ref="AH164:AJ164"/>
    <mergeCell ref="AH165:AH169"/>
    <mergeCell ref="Z14:AB14"/>
    <mergeCell ref="Z24:AB24"/>
    <mergeCell ref="Z124:AB124"/>
    <mergeCell ref="AH35:AH39"/>
    <mergeCell ref="AH54:AJ54"/>
    <mergeCell ref="Z34:AB34"/>
    <mergeCell ref="Z5:Z9"/>
    <mergeCell ref="Z15:Z19"/>
    <mergeCell ref="Z45:Z49"/>
    <mergeCell ref="Z65:Z69"/>
    <mergeCell ref="Z85:Z89"/>
    <mergeCell ref="J74:L74"/>
    <mergeCell ref="J84:L84"/>
    <mergeCell ref="J95:L95"/>
    <mergeCell ref="R164:R168"/>
    <mergeCell ref="J105:L105"/>
    <mergeCell ref="J115:L115"/>
    <mergeCell ref="J125:L125"/>
    <mergeCell ref="B14:D14"/>
    <mergeCell ref="B24:D24"/>
    <mergeCell ref="J25:J29"/>
    <mergeCell ref="J45:J49"/>
    <mergeCell ref="B35:B39"/>
    <mergeCell ref="J116:J120"/>
    <mergeCell ref="B104:D104"/>
    <mergeCell ref="B34:D34"/>
    <mergeCell ref="B44:D44"/>
    <mergeCell ref="B54:D54"/>
    <mergeCell ref="B64:D64"/>
    <mergeCell ref="B74:D74"/>
    <mergeCell ref="B84:D84"/>
    <mergeCell ref="B94:D94"/>
    <mergeCell ref="J15:J19"/>
    <mergeCell ref="AH175:AH179"/>
    <mergeCell ref="AH185:AH189"/>
    <mergeCell ref="R126:R130"/>
    <mergeCell ref="B187:B191"/>
    <mergeCell ref="AH145:AH149"/>
    <mergeCell ref="AH125:AH129"/>
    <mergeCell ref="B55:B59"/>
    <mergeCell ref="B65:B69"/>
    <mergeCell ref="B75:B79"/>
    <mergeCell ref="B85:B89"/>
    <mergeCell ref="B95:B99"/>
    <mergeCell ref="Z105:Z109"/>
    <mergeCell ref="R96:R100"/>
    <mergeCell ref="AH65:AH69"/>
    <mergeCell ref="R146:R150"/>
    <mergeCell ref="R163:T163"/>
    <mergeCell ref="Z134:AB134"/>
    <mergeCell ref="R145:T145"/>
    <mergeCell ref="Z55:Z59"/>
    <mergeCell ref="Z75:Z79"/>
    <mergeCell ref="AH174:AJ174"/>
    <mergeCell ref="AH184:AJ184"/>
    <mergeCell ref="B186:D186"/>
    <mergeCell ref="J55:J59"/>
    <mergeCell ref="B207:B211"/>
    <mergeCell ref="B197:B201"/>
    <mergeCell ref="B105:B109"/>
    <mergeCell ref="B115:B119"/>
    <mergeCell ref="B125:B129"/>
    <mergeCell ref="R136:R140"/>
    <mergeCell ref="R156:R158"/>
    <mergeCell ref="B114:D114"/>
    <mergeCell ref="B124:D124"/>
    <mergeCell ref="B134:D134"/>
    <mergeCell ref="B144:D144"/>
    <mergeCell ref="B154:D154"/>
    <mergeCell ref="B165:D165"/>
    <mergeCell ref="B166:B171"/>
    <mergeCell ref="B145:B149"/>
    <mergeCell ref="B155:B160"/>
    <mergeCell ref="B177:B181"/>
    <mergeCell ref="B176:D176"/>
    <mergeCell ref="B135:B139"/>
    <mergeCell ref="R116:R120"/>
    <mergeCell ref="R155:T155"/>
    <mergeCell ref="J126:J130"/>
    <mergeCell ref="B196:D196"/>
    <mergeCell ref="B206:D206"/>
    <mergeCell ref="B2:D2"/>
    <mergeCell ref="J5:J9"/>
    <mergeCell ref="AH135:AH139"/>
    <mergeCell ref="Z125:Z129"/>
    <mergeCell ref="Z115:Z119"/>
    <mergeCell ref="Z135:Z139"/>
    <mergeCell ref="B4:D4"/>
    <mergeCell ref="B5:B9"/>
    <mergeCell ref="B15:B19"/>
    <mergeCell ref="J4:L4"/>
    <mergeCell ref="J44:L44"/>
    <mergeCell ref="J64:L64"/>
    <mergeCell ref="B25:B29"/>
    <mergeCell ref="R4:T4"/>
    <mergeCell ref="B45:B49"/>
    <mergeCell ref="Z95:Z99"/>
    <mergeCell ref="Z44:AB44"/>
    <mergeCell ref="Z54:AB54"/>
    <mergeCell ref="J14:L14"/>
    <mergeCell ref="J24:L24"/>
    <mergeCell ref="J34:L34"/>
    <mergeCell ref="J35:J39"/>
    <mergeCell ref="J54:L54"/>
    <mergeCell ref="J65:J69"/>
    <mergeCell ref="AX144:AZ144"/>
    <mergeCell ref="Z2:AB2"/>
    <mergeCell ref="R86:R90"/>
    <mergeCell ref="R36:R40"/>
    <mergeCell ref="R26:R30"/>
    <mergeCell ref="J85:J90"/>
    <mergeCell ref="Z4:AB4"/>
    <mergeCell ref="R56:R60"/>
    <mergeCell ref="Z25:Z29"/>
    <mergeCell ref="Z35:Z39"/>
    <mergeCell ref="J2:L2"/>
    <mergeCell ref="R2:T2"/>
    <mergeCell ref="J96:J100"/>
    <mergeCell ref="J106:J110"/>
    <mergeCell ref="J75:J79"/>
    <mergeCell ref="R106:R110"/>
    <mergeCell ref="R135:T135"/>
    <mergeCell ref="Z64:AB64"/>
    <mergeCell ref="Z74:AB74"/>
    <mergeCell ref="Z84:AB84"/>
    <mergeCell ref="Z94:AB94"/>
    <mergeCell ref="Z104:AB104"/>
    <mergeCell ref="AH14:AJ14"/>
    <mergeCell ref="Z114:AB114"/>
    <mergeCell ref="AX177:AX182"/>
    <mergeCell ref="AX188:AX193"/>
    <mergeCell ref="AX199:AX204"/>
    <mergeCell ref="AH155:AH159"/>
    <mergeCell ref="AX155:AX160"/>
    <mergeCell ref="AH115:AH119"/>
    <mergeCell ref="AH2:AJ2"/>
    <mergeCell ref="AH4:AJ4"/>
    <mergeCell ref="AH45:AH49"/>
    <mergeCell ref="AP95:AP99"/>
    <mergeCell ref="AP105:AP109"/>
    <mergeCell ref="AP2:AR2"/>
    <mergeCell ref="AP4:AR4"/>
    <mergeCell ref="AH5:AH9"/>
    <mergeCell ref="AH15:AH19"/>
    <mergeCell ref="AH25:AH29"/>
    <mergeCell ref="AH75:AH79"/>
    <mergeCell ref="AH44:AJ44"/>
    <mergeCell ref="AH64:AJ64"/>
    <mergeCell ref="AX34:AZ34"/>
    <mergeCell ref="AX44:AZ44"/>
    <mergeCell ref="AX54:AZ54"/>
    <mergeCell ref="AX94:AZ94"/>
    <mergeCell ref="AX104:AZ104"/>
    <mergeCell ref="BF141:BF145"/>
    <mergeCell ref="BF151:BF155"/>
    <mergeCell ref="BF83:BF85"/>
    <mergeCell ref="BF161:BF165"/>
    <mergeCell ref="AX55:AX59"/>
    <mergeCell ref="AX64:AZ64"/>
    <mergeCell ref="AX74:AZ74"/>
    <mergeCell ref="BF2:BH2"/>
    <mergeCell ref="BF4:BH4"/>
    <mergeCell ref="BF5:BF9"/>
    <mergeCell ref="BF15:BF19"/>
    <mergeCell ref="BF25:BF29"/>
    <mergeCell ref="BF35:BF39"/>
    <mergeCell ref="BF45:BF49"/>
    <mergeCell ref="AX2:AZ2"/>
    <mergeCell ref="AX4:AZ4"/>
    <mergeCell ref="AX5:AX9"/>
    <mergeCell ref="AX15:AX19"/>
    <mergeCell ref="AX25:AX29"/>
    <mergeCell ref="AX35:AX39"/>
    <mergeCell ref="AX45:AX49"/>
    <mergeCell ref="BF91:BF95"/>
    <mergeCell ref="AX14:AZ14"/>
    <mergeCell ref="AX24:AZ24"/>
    <mergeCell ref="BF55:BF59"/>
    <mergeCell ref="BF65:BF69"/>
    <mergeCell ref="BF75:BF77"/>
    <mergeCell ref="AP65:AP69"/>
    <mergeCell ref="AP75:AP79"/>
    <mergeCell ref="AP85:AP89"/>
    <mergeCell ref="AX85:AX89"/>
    <mergeCell ref="AX95:AX99"/>
    <mergeCell ref="BF140:BH140"/>
    <mergeCell ref="BF101:BF105"/>
    <mergeCell ref="BF111:BF115"/>
    <mergeCell ref="BF121:BF125"/>
    <mergeCell ref="BF131:BF135"/>
    <mergeCell ref="AX84:AZ84"/>
    <mergeCell ref="AP55:AP59"/>
    <mergeCell ref="AX75:AX79"/>
    <mergeCell ref="AX105:AX109"/>
    <mergeCell ref="AP125:AP129"/>
    <mergeCell ref="AP135:AP139"/>
    <mergeCell ref="AX65:AX69"/>
    <mergeCell ref="AP115:AP119"/>
    <mergeCell ref="AX124:AZ124"/>
    <mergeCell ref="AX134:AZ134"/>
    <mergeCell ref="AP104:AR104"/>
    <mergeCell ref="AX166:AX171"/>
    <mergeCell ref="R15:R20"/>
    <mergeCell ref="R5:R9"/>
    <mergeCell ref="R14:T14"/>
    <mergeCell ref="R25:T25"/>
    <mergeCell ref="R46:R50"/>
    <mergeCell ref="R35:T35"/>
    <mergeCell ref="R45:T45"/>
    <mergeCell ref="R55:T55"/>
    <mergeCell ref="R65:T65"/>
    <mergeCell ref="R66:R70"/>
    <mergeCell ref="R75:T75"/>
    <mergeCell ref="R76:R80"/>
    <mergeCell ref="R85:T85"/>
    <mergeCell ref="R95:T95"/>
    <mergeCell ref="R105:T105"/>
    <mergeCell ref="R115:T115"/>
    <mergeCell ref="R125:T125"/>
    <mergeCell ref="AX114:AZ114"/>
    <mergeCell ref="AP25:AP29"/>
    <mergeCell ref="AP35:AP39"/>
    <mergeCell ref="AP45:AP49"/>
    <mergeCell ref="AP5:AP9"/>
    <mergeCell ref="AP15:AP19"/>
    <mergeCell ref="AP14:AR14"/>
    <mergeCell ref="AP24:AR24"/>
    <mergeCell ref="AP34:AR34"/>
    <mergeCell ref="AP44:AR44"/>
    <mergeCell ref="AP54:AR54"/>
    <mergeCell ref="AP64:AR64"/>
    <mergeCell ref="AP74:AR74"/>
    <mergeCell ref="AP84:AR84"/>
    <mergeCell ref="AP94:AR94"/>
    <mergeCell ref="AP114:AR114"/>
    <mergeCell ref="AP124:AR124"/>
    <mergeCell ref="AP134:AR134"/>
    <mergeCell ref="AP144:AR144"/>
    <mergeCell ref="AP145:AP149"/>
    <mergeCell ref="AH55:AH59"/>
    <mergeCell ref="AH95:AH99"/>
    <mergeCell ref="AH84:AJ84"/>
    <mergeCell ref="AH94:AJ94"/>
    <mergeCell ref="AH104:AJ104"/>
    <mergeCell ref="AH114:AJ114"/>
    <mergeCell ref="AH124:AJ124"/>
    <mergeCell ref="AH134:AJ134"/>
    <mergeCell ref="AH144:AJ144"/>
    <mergeCell ref="AH105:AH109"/>
    <mergeCell ref="AH85:AH89"/>
    <mergeCell ref="AX154:AZ154"/>
    <mergeCell ref="AX165:AZ165"/>
    <mergeCell ref="AX176:AZ176"/>
    <mergeCell ref="AX187:AZ187"/>
    <mergeCell ref="AX198:AZ198"/>
    <mergeCell ref="BF14:BH14"/>
    <mergeCell ref="BF24:BH24"/>
    <mergeCell ref="BF34:BH34"/>
    <mergeCell ref="BF44:BH44"/>
    <mergeCell ref="BF54:BH54"/>
    <mergeCell ref="BF64:BH64"/>
    <mergeCell ref="BF74:BH74"/>
    <mergeCell ref="BF82:BH82"/>
    <mergeCell ref="BF90:BH90"/>
    <mergeCell ref="BF100:BH100"/>
    <mergeCell ref="BF110:BH110"/>
    <mergeCell ref="BF120:BH120"/>
    <mergeCell ref="BF130:BH130"/>
    <mergeCell ref="BF150:BH150"/>
    <mergeCell ref="BF160:BH160"/>
    <mergeCell ref="AX115:AX119"/>
    <mergeCell ref="AX125:AX129"/>
    <mergeCell ref="AX135:AX139"/>
    <mergeCell ref="AX145:AX149"/>
  </mergeCells>
  <dataValidations count="6">
    <dataValidation type="list" allowBlank="1" showInputMessage="1" showErrorMessage="1" sqref="BK28 S194:S195">
      <formula1>S28:S33</formula1>
    </dataValidation>
    <dataValidation type="list" allowBlank="1" showInputMessage="1" showErrorMessage="1" sqref="BK27">
      <formula1>BK27:BK30</formula1>
    </dataValidation>
    <dataValidation type="list" allowBlank="1" showInputMessage="1" showErrorMessage="1" sqref="BK29">
      <formula1>BK29:BK44</formula1>
    </dataValidation>
    <dataValidation type="list" allowBlank="1" showInputMessage="1" showErrorMessage="1" sqref="BW6">
      <formula1>BK6:BK28</formula1>
    </dataValidation>
    <dataValidation type="list" allowBlank="1" showInputMessage="1" showErrorMessage="1" sqref="BW7">
      <formula1>BK7:BK33</formula1>
    </dataValidation>
    <dataValidation type="list" allowBlank="1" showInputMessage="1" showErrorMessage="1" sqref="BW5">
      <formula1>BK5:BK18</formula1>
    </dataValidation>
  </dataValidations>
  <pageMargins left="0.75" right="0.75" top="1" bottom="1" header="0.5" footer="0.5"/>
  <pageSetup orientation="portrait" horizontalDpi="4294967292" verticalDpi="4294967292"/>
  <drawing r:id="rId1"/>
  <extLst>
    <ext xmlns:mx="http://schemas.microsoft.com/office/mac/excel/2008/main" uri="{64002731-A6B0-56B0-2670-7721B7C09600}">
      <mx:PLV Mode="0" OnePage="0" WScale="0"/>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6">
    <tabColor theme="4" tint="0.39997558519241921"/>
  </sheetPr>
  <dimension ref="A2:W90"/>
  <sheetViews>
    <sheetView tabSelected="1" zoomScale="125" zoomScaleNormal="125" zoomScalePageLayoutView="125" workbookViewId="0">
      <selection activeCell="C5" sqref="C5"/>
    </sheetView>
  </sheetViews>
  <sheetFormatPr baseColWidth="10" defaultColWidth="10.85546875" defaultRowHeight="15"/>
  <cols>
    <col min="1" max="1" width="4.42578125" style="155" customWidth="1"/>
    <col min="2" max="2" width="1.85546875" style="155" customWidth="1"/>
    <col min="3" max="3" width="25.42578125" style="155" customWidth="1"/>
    <col min="4" max="4" width="3.42578125" style="155" customWidth="1"/>
    <col min="5" max="5" width="10.85546875" style="155"/>
    <col min="6" max="6" width="9.140625" style="155" customWidth="1"/>
    <col min="7" max="14" width="10.85546875" style="155"/>
    <col min="15" max="15" width="9.140625" style="155" customWidth="1"/>
    <col min="16" max="16" width="10.85546875" style="155"/>
    <col min="17" max="17" width="26.140625" style="155" bestFit="1" customWidth="1"/>
    <col min="18" max="18" width="1.42578125" style="155" customWidth="1"/>
    <col min="19" max="16384" width="10.85546875" style="155"/>
  </cols>
  <sheetData>
    <row r="2" spans="1:23" ht="44.1" customHeight="1" thickBot="1">
      <c r="B2" s="1139" t="s">
        <v>1038</v>
      </c>
      <c r="C2" s="1140"/>
      <c r="D2" s="1140"/>
      <c r="E2" s="1140"/>
      <c r="F2" s="1140"/>
      <c r="G2" s="1140"/>
      <c r="H2" s="1140"/>
      <c r="I2" s="1140"/>
      <c r="J2" s="1140"/>
      <c r="K2" s="1140"/>
      <c r="L2" s="1140"/>
      <c r="M2" s="1140"/>
      <c r="N2" s="1140"/>
      <c r="O2" s="1141"/>
    </row>
    <row r="3" spans="1:23" ht="45.95" customHeight="1">
      <c r="B3" s="322"/>
      <c r="C3" s="1145" t="str">
        <f>'Datos de la organización'!D13</f>
        <v>Nombre de la Organización</v>
      </c>
      <c r="D3" s="1145"/>
      <c r="E3" s="1145"/>
      <c r="F3" s="1145"/>
      <c r="G3" s="1145"/>
      <c r="H3" s="1145"/>
      <c r="I3" s="1145"/>
      <c r="J3" s="323"/>
      <c r="K3" s="323"/>
      <c r="L3" s="323"/>
      <c r="M3" s="323"/>
      <c r="N3" s="1146">
        <f ca="1">TODAY()</f>
        <v>44158</v>
      </c>
      <c r="O3" s="1147"/>
    </row>
    <row r="4" spans="1:23" s="185" customFormat="1" ht="63" customHeight="1" thickBot="1">
      <c r="A4" s="612"/>
      <c r="B4" s="310"/>
      <c r="C4" s="37" t="s">
        <v>210</v>
      </c>
      <c r="D4" s="628"/>
      <c r="E4" s="324" t="s">
        <v>211</v>
      </c>
      <c r="F4" s="324" t="s">
        <v>212</v>
      </c>
      <c r="G4" s="12"/>
      <c r="H4" s="12"/>
      <c r="I4" s="7"/>
      <c r="J4" s="168"/>
      <c r="K4" s="168"/>
      <c r="L4" s="168"/>
      <c r="M4" s="168"/>
      <c r="N4" s="168"/>
      <c r="O4" s="311"/>
      <c r="P4" s="155"/>
      <c r="Q4" s="155"/>
      <c r="R4" s="155"/>
      <c r="S4" s="312"/>
      <c r="T4" s="312"/>
      <c r="U4" s="168"/>
      <c r="V4" s="155"/>
      <c r="W4" s="155"/>
    </row>
    <row r="5" spans="1:23" s="185" customFormat="1" ht="27" customHeight="1" thickTop="1">
      <c r="A5" s="612"/>
      <c r="B5" s="310"/>
      <c r="C5" s="615" t="str">
        <f>'1.0 Planeación'!B1</f>
        <v>PLANEACIÓN Y LIDERAZGO</v>
      </c>
      <c r="D5" s="612"/>
      <c r="E5" s="30">
        <f>'1.0 Planeación'!G8</f>
        <v>0</v>
      </c>
      <c r="F5" s="33">
        <f>'1.0 Planeación'!H8</f>
        <v>0</v>
      </c>
      <c r="G5" s="313">
        <v>1</v>
      </c>
      <c r="H5" s="314"/>
      <c r="I5" s="611"/>
      <c r="J5" s="168"/>
      <c r="K5" s="168"/>
      <c r="L5" s="168"/>
      <c r="M5" s="168"/>
      <c r="N5" s="168"/>
      <c r="O5" s="311"/>
      <c r="P5" s="155"/>
      <c r="Q5" s="40"/>
      <c r="R5" s="89"/>
      <c r="S5" s="90"/>
      <c r="T5" s="90"/>
      <c r="U5" s="168"/>
      <c r="V5" s="155"/>
      <c r="W5" s="155"/>
    </row>
    <row r="6" spans="1:23" s="185" customFormat="1" ht="27" customHeight="1">
      <c r="A6" s="612"/>
      <c r="B6" s="310"/>
      <c r="C6" s="615" t="str">
        <f>'2.0 Gestión programas'!B1</f>
        <v>GESTIÓN DE PROGRAMAS</v>
      </c>
      <c r="D6" s="612"/>
      <c r="E6" s="30">
        <f>'2.0 Gestión programas'!G8</f>
        <v>0</v>
      </c>
      <c r="F6" s="33">
        <f>'2.0 Gestión programas'!H8</f>
        <v>0</v>
      </c>
      <c r="G6" s="313">
        <v>1</v>
      </c>
      <c r="H6" s="612"/>
      <c r="I6" s="183"/>
      <c r="J6" s="168"/>
      <c r="K6" s="168"/>
      <c r="L6" s="168"/>
      <c r="M6" s="168"/>
      <c r="N6" s="168"/>
      <c r="O6" s="311"/>
      <c r="P6" s="155"/>
      <c r="Q6" s="40"/>
      <c r="R6" s="89"/>
      <c r="S6" s="90"/>
      <c r="T6" s="90"/>
      <c r="U6" s="168"/>
      <c r="V6" s="155"/>
      <c r="W6" s="155"/>
    </row>
    <row r="7" spans="1:23" s="185" customFormat="1" ht="27" customHeight="1">
      <c r="A7" s="612"/>
      <c r="B7" s="310"/>
      <c r="C7" s="615" t="str">
        <f>'3.0 Procesos'!B1</f>
        <v>PROCESOS INTERNOS</v>
      </c>
      <c r="D7" s="612"/>
      <c r="E7" s="30" t="e">
        <f>'3.0 Procesos'!G8</f>
        <v>#N/A</v>
      </c>
      <c r="F7" s="33" t="e">
        <f>'3.0 Procesos'!H8</f>
        <v>#N/A</v>
      </c>
      <c r="G7" s="313">
        <v>1</v>
      </c>
      <c r="H7" s="612"/>
      <c r="I7" s="183"/>
      <c r="J7" s="168"/>
      <c r="K7" s="168"/>
      <c r="L7" s="168"/>
      <c r="M7" s="168"/>
      <c r="N7" s="168"/>
      <c r="O7" s="311"/>
      <c r="P7" s="155"/>
      <c r="Q7" s="40"/>
      <c r="R7" s="89"/>
      <c r="S7" s="90"/>
      <c r="T7" s="90"/>
      <c r="U7" s="168"/>
      <c r="V7" s="155"/>
      <c r="W7" s="155"/>
    </row>
    <row r="8" spans="1:23" s="185" customFormat="1" ht="27" customHeight="1">
      <c r="A8" s="612"/>
      <c r="B8" s="310"/>
      <c r="C8" s="615" t="str">
        <f>'4.0 Género e inclusión'!B1</f>
        <v>GÉNERO E INCLUSIÓN</v>
      </c>
      <c r="D8" s="612"/>
      <c r="E8" s="30">
        <f>'4.0 Género e inclusión'!G8</f>
        <v>0</v>
      </c>
      <c r="F8" s="33">
        <f>'4.0 Género e inclusión'!H8</f>
        <v>0</v>
      </c>
      <c r="G8" s="313">
        <v>1</v>
      </c>
      <c r="H8" s="612"/>
      <c r="I8" s="183"/>
      <c r="J8" s="168"/>
      <c r="K8" s="168"/>
      <c r="L8" s="168"/>
      <c r="M8" s="168"/>
      <c r="N8" s="168"/>
      <c r="O8" s="311"/>
      <c r="P8" s="155"/>
      <c r="Q8" s="40"/>
      <c r="R8" s="89"/>
      <c r="S8" s="90"/>
      <c r="T8" s="90"/>
      <c r="U8" s="168"/>
      <c r="V8" s="155"/>
      <c r="W8" s="155"/>
    </row>
    <row r="9" spans="1:23" s="185" customFormat="1" ht="27" customHeight="1">
      <c r="A9" s="612"/>
      <c r="B9" s="310"/>
      <c r="C9" s="615" t="str">
        <f>'5.0 Capital Humano'!B1</f>
        <v>CAPITAL HUMANO</v>
      </c>
      <c r="D9" s="612"/>
      <c r="E9" s="30">
        <f>'5.0 Capital Humano'!G8</f>
        <v>0</v>
      </c>
      <c r="F9" s="33">
        <f>'5.0 Capital Humano'!H8</f>
        <v>0</v>
      </c>
      <c r="G9" s="313">
        <v>1</v>
      </c>
      <c r="H9" s="612"/>
      <c r="I9" s="183"/>
      <c r="J9" s="168"/>
      <c r="K9" s="168"/>
      <c r="L9" s="168"/>
      <c r="M9" s="168"/>
      <c r="N9" s="168"/>
      <c r="O9" s="311"/>
      <c r="P9" s="155"/>
      <c r="Q9" s="40"/>
      <c r="R9" s="89"/>
      <c r="S9" s="90"/>
      <c r="T9" s="90"/>
      <c r="U9" s="168"/>
      <c r="V9" s="155"/>
      <c r="W9" s="155"/>
    </row>
    <row r="10" spans="1:23" s="185" customFormat="1" ht="27" customHeight="1">
      <c r="A10" s="612"/>
      <c r="B10" s="310"/>
      <c r="C10" s="615" t="str">
        <f>'6.0 Monitoreo y evaluación'!B1</f>
        <v>MONITOREO Y EVALUACIÓN</v>
      </c>
      <c r="D10" s="612"/>
      <c r="E10" s="30">
        <f>'6.0 Monitoreo y evaluación'!G8</f>
        <v>0</v>
      </c>
      <c r="F10" s="33">
        <f>'6.0 Monitoreo y evaluación'!H8</f>
        <v>0</v>
      </c>
      <c r="G10" s="313">
        <v>1</v>
      </c>
      <c r="H10" s="612"/>
      <c r="I10" s="611"/>
      <c r="J10" s="168"/>
      <c r="K10" s="168"/>
      <c r="L10" s="168"/>
      <c r="M10" s="168"/>
      <c r="N10" s="168"/>
      <c r="O10" s="311"/>
      <c r="P10" s="155"/>
      <c r="Q10" s="40"/>
      <c r="R10" s="89"/>
      <c r="S10" s="90"/>
      <c r="T10" s="90"/>
      <c r="U10" s="168"/>
      <c r="V10" s="155"/>
      <c r="W10" s="155"/>
    </row>
    <row r="11" spans="1:23" s="185" customFormat="1" ht="27" customHeight="1">
      <c r="A11" s="612"/>
      <c r="B11" s="39"/>
      <c r="C11" s="615" t="str">
        <f>'7.0 Gestión recursos'!B1</f>
        <v>GESTIÓN DE RECURSOS DE LA ORGANIZACIÓN</v>
      </c>
      <c r="D11" s="612"/>
      <c r="E11" s="30">
        <f>'7.0 Gestión recursos'!G8</f>
        <v>0</v>
      </c>
      <c r="F11" s="33">
        <f>'7.0 Gestión recursos'!H8</f>
        <v>0</v>
      </c>
      <c r="G11" s="313">
        <v>1</v>
      </c>
      <c r="H11" s="612"/>
      <c r="I11" s="611"/>
      <c r="J11" s="168"/>
      <c r="K11" s="168"/>
      <c r="L11" s="168"/>
      <c r="M11" s="168"/>
      <c r="N11" s="168"/>
      <c r="O11" s="311"/>
      <c r="P11" s="155"/>
      <c r="Q11" s="40"/>
      <c r="R11" s="89"/>
      <c r="S11" s="90"/>
      <c r="T11" s="90"/>
      <c r="U11" s="168"/>
      <c r="V11" s="155"/>
      <c r="W11" s="155"/>
    </row>
    <row r="12" spans="1:23" ht="27" customHeight="1">
      <c r="B12" s="315"/>
      <c r="C12" s="615" t="str">
        <f>'8.0 Comunicación externa'!B1</f>
        <v>COMUNICACIÓN EXTERNA</v>
      </c>
      <c r="D12" s="612"/>
      <c r="E12" s="30">
        <f>'8.0 Comunicación externa'!G8</f>
        <v>0</v>
      </c>
      <c r="F12" s="33">
        <f>'8.0 Comunicación externa'!H8</f>
        <v>0</v>
      </c>
      <c r="G12" s="313">
        <v>1</v>
      </c>
      <c r="H12" s="168"/>
      <c r="I12" s="168"/>
      <c r="J12" s="168"/>
      <c r="K12" s="168"/>
      <c r="L12" s="168"/>
      <c r="M12" s="168"/>
      <c r="N12" s="168"/>
      <c r="O12" s="311"/>
      <c r="Q12" s="40"/>
      <c r="R12" s="89"/>
      <c r="S12" s="90"/>
      <c r="T12" s="90"/>
      <c r="U12" s="168"/>
    </row>
    <row r="13" spans="1:23" ht="17.25">
      <c r="B13" s="316"/>
      <c r="C13" s="615"/>
      <c r="D13" s="168"/>
      <c r="E13" s="168"/>
      <c r="F13" s="168"/>
      <c r="G13" s="168"/>
      <c r="H13" s="168"/>
      <c r="I13" s="168"/>
      <c r="J13" s="168"/>
      <c r="K13" s="168"/>
      <c r="L13" s="168"/>
      <c r="M13" s="168"/>
      <c r="N13" s="168"/>
      <c r="O13" s="311"/>
    </row>
    <row r="14" spans="1:23" ht="21">
      <c r="B14" s="316"/>
      <c r="C14" s="607" t="s">
        <v>1039</v>
      </c>
      <c r="D14" s="23"/>
      <c r="E14" s="15" t="e">
        <f>AVERAGE(E5:E12)</f>
        <v>#N/A</v>
      </c>
      <c r="F14" s="35" t="e">
        <f>AVERAGE(F5:F12)</f>
        <v>#N/A</v>
      </c>
      <c r="G14" s="168"/>
      <c r="H14" s="168"/>
      <c r="I14" s="168"/>
      <c r="J14" s="168"/>
      <c r="K14" s="168"/>
      <c r="L14" s="168"/>
      <c r="M14" s="168"/>
      <c r="N14" s="168"/>
      <c r="O14" s="311"/>
    </row>
    <row r="15" spans="1:23">
      <c r="B15" s="316"/>
      <c r="C15" s="168"/>
      <c r="D15" s="168"/>
      <c r="E15" s="168"/>
      <c r="F15" s="168"/>
      <c r="G15" s="168"/>
      <c r="H15" s="168"/>
      <c r="I15" s="168"/>
      <c r="J15" s="168"/>
      <c r="K15" s="168"/>
      <c r="L15" s="168"/>
      <c r="M15" s="168"/>
      <c r="N15" s="168"/>
      <c r="O15" s="311"/>
    </row>
    <row r="16" spans="1:23">
      <c r="B16" s="316"/>
      <c r="C16" s="168"/>
      <c r="D16" s="168"/>
      <c r="E16" s="168"/>
      <c r="F16" s="168"/>
      <c r="G16" s="168"/>
      <c r="H16" s="168"/>
      <c r="I16" s="168"/>
      <c r="J16" s="168"/>
      <c r="K16" s="168"/>
      <c r="L16" s="168"/>
      <c r="M16" s="168"/>
      <c r="N16" s="168"/>
      <c r="O16" s="311"/>
    </row>
    <row r="17" spans="2:15">
      <c r="B17" s="316"/>
      <c r="C17" s="168"/>
      <c r="D17" s="168"/>
      <c r="E17" s="168"/>
      <c r="F17" s="168"/>
      <c r="G17" s="168"/>
      <c r="H17" s="168"/>
      <c r="I17" s="168"/>
      <c r="J17" s="168"/>
      <c r="K17" s="168"/>
      <c r="L17" s="168"/>
      <c r="M17" s="168"/>
      <c r="N17" s="168"/>
      <c r="O17" s="311"/>
    </row>
    <row r="18" spans="2:15">
      <c r="B18" s="316"/>
      <c r="C18" s="168"/>
      <c r="D18" s="168"/>
      <c r="E18" s="168"/>
      <c r="F18" s="168"/>
      <c r="G18" s="168"/>
      <c r="H18" s="168"/>
      <c r="I18" s="168"/>
      <c r="J18" s="168"/>
      <c r="K18" s="168"/>
      <c r="L18" s="168"/>
      <c r="M18" s="168"/>
      <c r="N18" s="168"/>
      <c r="O18" s="311"/>
    </row>
    <row r="19" spans="2:15" ht="24" customHeight="1" thickBot="1">
      <c r="B19" s="316"/>
      <c r="C19" s="317"/>
      <c r="D19" s="317"/>
      <c r="E19" s="317"/>
      <c r="F19" s="317"/>
      <c r="G19" s="317"/>
      <c r="H19" s="317"/>
      <c r="I19" s="317"/>
      <c r="J19" s="317"/>
      <c r="K19" s="317"/>
      <c r="L19" s="1142" t="s">
        <v>1040</v>
      </c>
      <c r="M19" s="1142"/>
      <c r="N19" s="1142"/>
      <c r="O19" s="1143"/>
    </row>
    <row r="20" spans="2:15" ht="15.75" thickTop="1">
      <c r="B20" s="316"/>
      <c r="C20" s="168"/>
      <c r="D20" s="168"/>
      <c r="E20" s="168"/>
      <c r="F20" s="168"/>
      <c r="G20" s="168"/>
      <c r="H20" s="168"/>
      <c r="I20" s="168"/>
      <c r="J20" s="168"/>
      <c r="K20" s="168"/>
      <c r="L20" s="168"/>
      <c r="M20" s="168"/>
      <c r="N20" s="168"/>
      <c r="O20" s="311"/>
    </row>
    <row r="21" spans="2:15">
      <c r="B21" s="316"/>
      <c r="C21" s="168"/>
      <c r="D21" s="168"/>
      <c r="E21" s="168"/>
      <c r="F21" s="168"/>
      <c r="G21" s="168"/>
      <c r="H21" s="168"/>
      <c r="I21" s="168"/>
      <c r="J21" s="168"/>
      <c r="K21" s="168"/>
      <c r="L21" s="168"/>
      <c r="M21" s="168"/>
      <c r="N21" s="168"/>
      <c r="O21" s="311"/>
    </row>
    <row r="22" spans="2:15">
      <c r="B22" s="316"/>
      <c r="C22" s="168"/>
      <c r="D22" s="168"/>
      <c r="E22" s="168"/>
      <c r="F22" s="168"/>
      <c r="G22" s="168"/>
      <c r="H22" s="168"/>
      <c r="I22" s="168"/>
      <c r="J22" s="168"/>
      <c r="K22" s="168"/>
      <c r="L22" s="168"/>
      <c r="M22" s="168"/>
      <c r="N22" s="168"/>
      <c r="O22" s="311"/>
    </row>
    <row r="23" spans="2:15">
      <c r="B23" s="316"/>
      <c r="C23" s="168"/>
      <c r="D23" s="168"/>
      <c r="E23" s="168"/>
      <c r="F23" s="168"/>
      <c r="G23" s="168"/>
      <c r="H23" s="168"/>
      <c r="I23" s="168"/>
      <c r="J23" s="168"/>
      <c r="K23" s="168"/>
      <c r="L23" s="168"/>
      <c r="M23" s="168"/>
      <c r="N23" s="168"/>
      <c r="O23" s="311"/>
    </row>
    <row r="24" spans="2:15">
      <c r="B24" s="316"/>
      <c r="C24" s="168"/>
      <c r="D24" s="168"/>
      <c r="E24" s="168"/>
      <c r="F24" s="168"/>
      <c r="G24" s="168"/>
      <c r="H24" s="168"/>
      <c r="I24" s="168"/>
      <c r="J24" s="168"/>
      <c r="K24" s="168"/>
      <c r="L24" s="168"/>
      <c r="M24" s="168"/>
      <c r="N24" s="168"/>
      <c r="O24" s="311"/>
    </row>
    <row r="25" spans="2:15">
      <c r="B25" s="316"/>
      <c r="C25" s="168"/>
      <c r="D25" s="168"/>
      <c r="E25" s="168"/>
      <c r="F25" s="168"/>
      <c r="G25" s="168"/>
      <c r="H25" s="168"/>
      <c r="I25" s="168"/>
      <c r="J25" s="168"/>
      <c r="K25" s="168"/>
      <c r="L25" s="168"/>
      <c r="M25" s="168"/>
      <c r="N25" s="168"/>
      <c r="O25" s="311"/>
    </row>
    <row r="26" spans="2:15" ht="23.25">
      <c r="B26" s="316"/>
      <c r="C26" s="318"/>
      <c r="D26" s="168"/>
      <c r="E26" s="168"/>
      <c r="F26" s="168"/>
      <c r="G26" s="168"/>
      <c r="H26" s="168"/>
      <c r="I26" s="318"/>
      <c r="J26" s="168"/>
      <c r="K26" s="168"/>
      <c r="L26" s="168"/>
      <c r="M26" s="168"/>
      <c r="N26" s="168"/>
      <c r="O26" s="311"/>
    </row>
    <row r="27" spans="2:15">
      <c r="B27" s="316"/>
      <c r="C27" s="168"/>
      <c r="D27" s="168"/>
      <c r="E27" s="168"/>
      <c r="F27" s="168"/>
      <c r="G27" s="168"/>
      <c r="H27" s="168"/>
      <c r="I27" s="168"/>
      <c r="J27" s="168"/>
      <c r="K27" s="168"/>
      <c r="L27" s="168"/>
      <c r="M27" s="168"/>
      <c r="N27" s="168"/>
      <c r="O27" s="311"/>
    </row>
    <row r="28" spans="2:15">
      <c r="B28" s="316"/>
      <c r="C28" s="168"/>
      <c r="D28" s="168"/>
      <c r="E28" s="168"/>
      <c r="F28" s="168"/>
      <c r="G28" s="168"/>
      <c r="H28" s="168"/>
      <c r="I28" s="168"/>
      <c r="J28" s="168"/>
      <c r="K28" s="168"/>
      <c r="L28" s="168"/>
      <c r="M28" s="168"/>
      <c r="N28" s="168"/>
      <c r="O28" s="311"/>
    </row>
    <row r="29" spans="2:15">
      <c r="B29" s="316"/>
      <c r="C29" s="168"/>
      <c r="D29" s="168"/>
      <c r="E29" s="168"/>
      <c r="F29" s="168"/>
      <c r="G29" s="168"/>
      <c r="H29" s="168"/>
      <c r="I29" s="168"/>
      <c r="J29" s="168"/>
      <c r="K29" s="168"/>
      <c r="L29" s="168"/>
      <c r="M29" s="168"/>
      <c r="N29" s="168"/>
      <c r="O29" s="311"/>
    </row>
    <row r="30" spans="2:15">
      <c r="B30" s="316"/>
      <c r="C30" s="168"/>
      <c r="D30" s="168"/>
      <c r="E30" s="168"/>
      <c r="F30" s="168"/>
      <c r="G30" s="168"/>
      <c r="H30" s="168"/>
      <c r="I30" s="168"/>
      <c r="J30" s="168"/>
      <c r="K30" s="168"/>
      <c r="L30" s="168"/>
      <c r="M30" s="168"/>
      <c r="N30" s="168"/>
      <c r="O30" s="311"/>
    </row>
    <row r="31" spans="2:15">
      <c r="B31" s="316"/>
      <c r="C31" s="168"/>
      <c r="D31" s="168"/>
      <c r="E31" s="168"/>
      <c r="F31" s="168"/>
      <c r="G31" s="168"/>
      <c r="H31" s="168"/>
      <c r="I31" s="168"/>
      <c r="J31" s="168"/>
      <c r="K31" s="168"/>
      <c r="L31" s="168"/>
      <c r="M31" s="168"/>
      <c r="N31" s="168"/>
      <c r="O31" s="311"/>
    </row>
    <row r="32" spans="2:15">
      <c r="B32" s="316"/>
      <c r="C32" s="168"/>
      <c r="D32" s="168"/>
      <c r="E32" s="168"/>
      <c r="F32" s="168"/>
      <c r="G32" s="168"/>
      <c r="H32" s="168"/>
      <c r="I32" s="168"/>
      <c r="J32" s="168"/>
      <c r="K32" s="168"/>
      <c r="L32" s="168"/>
      <c r="M32" s="168"/>
      <c r="N32" s="168"/>
      <c r="O32" s="311"/>
    </row>
    <row r="33" spans="2:15">
      <c r="B33" s="316"/>
      <c r="C33" s="168"/>
      <c r="D33" s="168"/>
      <c r="E33" s="168"/>
      <c r="F33" s="168"/>
      <c r="G33" s="168"/>
      <c r="H33" s="168"/>
      <c r="I33" s="168"/>
      <c r="J33" s="168"/>
      <c r="K33" s="168"/>
      <c r="L33" s="168"/>
      <c r="M33" s="168"/>
      <c r="N33" s="168"/>
      <c r="O33" s="311"/>
    </row>
    <row r="34" spans="2:15">
      <c r="B34" s="316"/>
      <c r="C34" s="168"/>
      <c r="D34" s="168"/>
      <c r="E34" s="168"/>
      <c r="F34" s="168"/>
      <c r="G34" s="168"/>
      <c r="H34" s="168"/>
      <c r="I34" s="168"/>
      <c r="J34" s="168"/>
      <c r="K34" s="168"/>
      <c r="L34" s="168"/>
      <c r="M34" s="168"/>
      <c r="N34" s="168"/>
      <c r="O34" s="311"/>
    </row>
    <row r="35" spans="2:15">
      <c r="B35" s="316"/>
      <c r="C35" s="168"/>
      <c r="D35" s="168"/>
      <c r="E35" s="168"/>
      <c r="F35" s="168"/>
      <c r="G35" s="168"/>
      <c r="H35" s="168"/>
      <c r="I35" s="168"/>
      <c r="J35" s="168"/>
      <c r="K35" s="168"/>
      <c r="L35" s="168"/>
      <c r="M35" s="168"/>
      <c r="N35" s="168"/>
      <c r="O35" s="311"/>
    </row>
    <row r="36" spans="2:15">
      <c r="B36" s="316"/>
      <c r="C36" s="168"/>
      <c r="D36" s="168"/>
      <c r="E36" s="168"/>
      <c r="F36" s="168"/>
      <c r="G36" s="168"/>
      <c r="H36" s="168"/>
      <c r="I36" s="168"/>
      <c r="J36" s="168"/>
      <c r="K36" s="168"/>
      <c r="L36" s="168"/>
      <c r="M36" s="168"/>
      <c r="N36" s="168"/>
      <c r="O36" s="311"/>
    </row>
    <row r="37" spans="2:15">
      <c r="B37" s="316"/>
      <c r="C37" s="168"/>
      <c r="D37" s="168"/>
      <c r="E37" s="168"/>
      <c r="F37" s="168"/>
      <c r="G37" s="168"/>
      <c r="H37" s="168"/>
      <c r="I37" s="168"/>
      <c r="J37" s="168"/>
      <c r="K37" s="168"/>
      <c r="L37" s="168"/>
      <c r="M37" s="168"/>
      <c r="N37" s="168"/>
      <c r="O37" s="311"/>
    </row>
    <row r="38" spans="2:15">
      <c r="B38" s="316"/>
      <c r="C38" s="168"/>
      <c r="D38" s="168"/>
      <c r="E38" s="168"/>
      <c r="F38" s="168"/>
      <c r="G38" s="168"/>
      <c r="H38" s="168"/>
      <c r="I38" s="168"/>
      <c r="J38" s="168"/>
      <c r="K38" s="168"/>
      <c r="L38" s="168"/>
      <c r="M38" s="168"/>
      <c r="N38" s="168"/>
      <c r="O38" s="311"/>
    </row>
    <row r="39" spans="2:15">
      <c r="B39" s="316"/>
      <c r="C39" s="168"/>
      <c r="D39" s="168"/>
      <c r="E39" s="168"/>
      <c r="F39" s="168"/>
      <c r="G39" s="168"/>
      <c r="H39" s="168"/>
      <c r="I39" s="168"/>
      <c r="J39" s="168"/>
      <c r="K39" s="168"/>
      <c r="L39" s="168"/>
      <c r="M39" s="168"/>
      <c r="N39" s="168"/>
      <c r="O39" s="311"/>
    </row>
    <row r="40" spans="2:15">
      <c r="B40" s="319"/>
      <c r="C40" s="320"/>
      <c r="D40" s="320"/>
      <c r="E40" s="320"/>
      <c r="F40" s="320"/>
      <c r="G40" s="320"/>
      <c r="H40" s="320"/>
      <c r="I40" s="320"/>
      <c r="J40" s="320"/>
      <c r="K40" s="320"/>
      <c r="L40" s="320"/>
      <c r="M40" s="320"/>
      <c r="N40" s="320"/>
      <c r="O40" s="321"/>
    </row>
    <row r="41" spans="2:15">
      <c r="C41" s="1144"/>
      <c r="D41" s="1144"/>
      <c r="E41" s="1144"/>
      <c r="F41" s="1144"/>
      <c r="G41" s="1144"/>
      <c r="H41" s="1144"/>
      <c r="J41" s="1144"/>
      <c r="K41" s="1144"/>
      <c r="L41" s="1144"/>
      <c r="M41" s="1144"/>
      <c r="N41" s="1144"/>
      <c r="O41" s="1144"/>
    </row>
    <row r="42" spans="2:15">
      <c r="C42" s="1144" t="str">
        <f>C5</f>
        <v>PLANEACIÓN Y LIDERAZGO</v>
      </c>
      <c r="D42" s="1144"/>
      <c r="E42" s="1144"/>
      <c r="F42" s="1144"/>
      <c r="G42" s="1144"/>
      <c r="H42" s="1144"/>
      <c r="J42" s="1144" t="str">
        <f>C6</f>
        <v>GESTIÓN DE PROGRAMAS</v>
      </c>
      <c r="K42" s="1144"/>
      <c r="L42" s="1144"/>
      <c r="M42" s="1144"/>
      <c r="N42" s="1144"/>
      <c r="O42" s="1144"/>
    </row>
    <row r="58" spans="3:15">
      <c r="C58" s="1144" t="str">
        <f>C7</f>
        <v>PROCESOS INTERNOS</v>
      </c>
      <c r="D58" s="1144"/>
      <c r="E58" s="1144"/>
      <c r="F58" s="1144"/>
      <c r="G58" s="1144"/>
      <c r="H58" s="1144"/>
      <c r="J58" s="1144" t="str">
        <f>C8</f>
        <v>GÉNERO E INCLUSIÓN</v>
      </c>
      <c r="K58" s="1144"/>
      <c r="L58" s="1144"/>
      <c r="M58" s="1144"/>
      <c r="N58" s="1144"/>
      <c r="O58" s="1144"/>
    </row>
    <row r="74" spans="3:15">
      <c r="C74" s="1144" t="str">
        <f>C9</f>
        <v>CAPITAL HUMANO</v>
      </c>
      <c r="D74" s="1144"/>
      <c r="E74" s="1144"/>
      <c r="F74" s="1144"/>
      <c r="G74" s="1144"/>
      <c r="H74" s="1144"/>
      <c r="J74" s="1144" t="str">
        <f>C10</f>
        <v>MONITOREO Y EVALUACIÓN</v>
      </c>
      <c r="K74" s="1144"/>
      <c r="L74" s="1144"/>
      <c r="M74" s="1144"/>
      <c r="N74" s="1144"/>
      <c r="O74" s="1144"/>
    </row>
    <row r="90" spans="3:15">
      <c r="C90" s="1144" t="str">
        <f>C11</f>
        <v>GESTIÓN DE RECURSOS DE LA ORGANIZACIÓN</v>
      </c>
      <c r="D90" s="1144"/>
      <c r="E90" s="1144"/>
      <c r="F90" s="1144"/>
      <c r="G90" s="1144"/>
      <c r="H90" s="1144"/>
      <c r="J90" s="1144" t="str">
        <f>C12</f>
        <v>COMUNICACIÓN EXTERNA</v>
      </c>
      <c r="K90" s="1144"/>
      <c r="L90" s="1144"/>
      <c r="M90" s="1144"/>
      <c r="N90" s="1144"/>
      <c r="O90" s="1144"/>
    </row>
  </sheetData>
  <sheetProtection password="CAED" sheet="1" objects="1" scenarios="1" formatCells="0"/>
  <mergeCells count="14">
    <mergeCell ref="C90:H90"/>
    <mergeCell ref="J90:O90"/>
    <mergeCell ref="J41:O41"/>
    <mergeCell ref="C42:H42"/>
    <mergeCell ref="J42:O42"/>
    <mergeCell ref="C58:H58"/>
    <mergeCell ref="J58:O58"/>
    <mergeCell ref="B2:O2"/>
    <mergeCell ref="L19:O19"/>
    <mergeCell ref="C41:H41"/>
    <mergeCell ref="C74:H74"/>
    <mergeCell ref="J74:O74"/>
    <mergeCell ref="C3:I3"/>
    <mergeCell ref="N3:O3"/>
  </mergeCells>
  <phoneticPr fontId="40" type="noConversion"/>
  <conditionalFormatting sqref="F14">
    <cfRule type="cellIs" dxfId="343" priority="221" operator="between">
      <formula>0.95</formula>
      <formula>1</formula>
    </cfRule>
    <cfRule type="cellIs" dxfId="342" priority="222" operator="between">
      <formula>0.75</formula>
      <formula>0.9499999</formula>
    </cfRule>
    <cfRule type="cellIs" dxfId="341" priority="223" operator="between">
      <formula>50%</formula>
      <formula>74.99999%</formula>
    </cfRule>
    <cfRule type="cellIs" dxfId="340" priority="224" operator="between">
      <formula>0</formula>
      <formula>24.999999%</formula>
    </cfRule>
    <cfRule type="cellIs" dxfId="339" priority="225" operator="between">
      <formula>25%</formula>
      <formula>49.99999%</formula>
    </cfRule>
  </conditionalFormatting>
  <conditionalFormatting sqref="F5">
    <cfRule type="cellIs" dxfId="338" priority="196" operator="between">
      <formula>0.95</formula>
      <formula>1</formula>
    </cfRule>
    <cfRule type="cellIs" dxfId="337" priority="197" operator="between">
      <formula>0.75</formula>
      <formula>0.9499999</formula>
    </cfRule>
    <cfRule type="cellIs" dxfId="336" priority="198" operator="between">
      <formula>50%</formula>
      <formula>74.99999%</formula>
    </cfRule>
    <cfRule type="cellIs" dxfId="335" priority="199" operator="between">
      <formula>0</formula>
      <formula>24.999999%</formula>
    </cfRule>
    <cfRule type="cellIs" dxfId="334" priority="200" operator="between">
      <formula>25%</formula>
      <formula>49.99999%</formula>
    </cfRule>
  </conditionalFormatting>
  <conditionalFormatting sqref="F6:F12">
    <cfRule type="cellIs" dxfId="333" priority="191" operator="between">
      <formula>0.95</formula>
      <formula>1</formula>
    </cfRule>
    <cfRule type="cellIs" dxfId="332" priority="192" operator="between">
      <formula>0.75</formula>
      <formula>0.9499999</formula>
    </cfRule>
    <cfRule type="cellIs" dxfId="331" priority="193" operator="between">
      <formula>50%</formula>
      <formula>74.99999%</formula>
    </cfRule>
    <cfRule type="cellIs" dxfId="330" priority="194" operator="between">
      <formula>0</formula>
      <formula>24.999999%</formula>
    </cfRule>
    <cfRule type="cellIs" dxfId="329" priority="195" operator="between">
      <formula>25%</formula>
      <formula>49.99999%</formula>
    </cfRule>
  </conditionalFormatting>
  <pageMargins left="0.75000000000000011" right="0.75000000000000011" top="1" bottom="1" header="0.5" footer="0.5"/>
  <pageSetup scale="57" orientation="portrait" horizontalDpi="4294967292" verticalDpi="4294967292"/>
  <headerFooter>
    <oddHeader>&amp;R&amp;"Calibri,Normal"&amp;K000000Consolidado OCA+</oddHeader>
    <oddFooter>&amp;C&amp;"Calibri,Normal"&amp;K000000&amp;P/&amp;N&amp;R&amp;"Calibri,Normal"&amp;K000000Versión 1.0</oddFooter>
  </headerFooter>
  <rowBreaks count="1" manualBreakCount="1">
    <brk id="40" min="1" max="14" man="1"/>
  </rowBreaks>
  <drawing r:id="rId1"/>
  <extLst>
    <ext xmlns:mx="http://schemas.microsoft.com/office/mac/excel/2008/main" uri="{64002731-A6B0-56B0-2670-7721B7C09600}">
      <mx:PLV Mode="0" OnePage="0" WScale="0"/>
    </ext>
  </extLst>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7">
    <tabColor theme="1" tint="0.499984740745262"/>
  </sheetPr>
  <dimension ref="B1:AT52"/>
  <sheetViews>
    <sheetView workbookViewId="0">
      <selection activeCell="O16" sqref="O16"/>
    </sheetView>
  </sheetViews>
  <sheetFormatPr baseColWidth="10" defaultColWidth="9.42578125" defaultRowHeight="15"/>
  <cols>
    <col min="1" max="1" width="1.85546875" style="150" customWidth="1"/>
    <col min="2" max="2" width="6.85546875" style="150" customWidth="1"/>
    <col min="3" max="3" width="1.85546875" style="150" customWidth="1"/>
    <col min="4" max="4" width="0.42578125" style="150" customWidth="1"/>
    <col min="5" max="6" width="4.85546875" style="150" customWidth="1"/>
    <col min="7" max="13" width="8.85546875" style="150" customWidth="1"/>
    <col min="14" max="14" width="4.85546875" style="150" customWidth="1"/>
    <col min="15" max="24" width="5.85546875" style="150" customWidth="1"/>
    <col min="25" max="33" width="5.85546875" style="149" customWidth="1"/>
    <col min="34" max="34" width="0.42578125" style="149" customWidth="1"/>
    <col min="35" max="35" width="1.85546875" style="149" customWidth="1"/>
    <col min="36" max="36" width="6.85546875" style="149" customWidth="1"/>
    <col min="37" max="37" width="1.85546875" style="151" customWidth="1"/>
    <col min="38" max="38" width="9.85546875" style="2" hidden="1" customWidth="1"/>
    <col min="39" max="42" width="7.85546875" style="2" hidden="1" customWidth="1"/>
    <col min="43" max="44" width="7.85546875" style="171" hidden="1" customWidth="1"/>
    <col min="45" max="45" width="9.42578125" style="171" customWidth="1"/>
    <col min="46" max="16384" width="9.42578125" style="150"/>
  </cols>
  <sheetData>
    <row r="1" spans="2:46" ht="39" customHeight="1">
      <c r="B1" s="1164" t="s">
        <v>171</v>
      </c>
      <c r="C1" s="1165"/>
      <c r="D1" s="1165"/>
      <c r="E1" s="1165"/>
      <c r="F1" s="1165"/>
      <c r="G1" s="1165"/>
      <c r="H1" s="1165"/>
      <c r="I1" s="1165"/>
      <c r="J1" s="1165"/>
      <c r="K1" s="1165"/>
      <c r="L1" s="1165"/>
      <c r="M1" s="1165"/>
      <c r="N1" s="1165"/>
      <c r="O1" s="1165"/>
      <c r="P1" s="1165"/>
      <c r="Q1" s="1165"/>
      <c r="R1" s="1165"/>
      <c r="S1" s="1165"/>
      <c r="T1" s="1165"/>
      <c r="U1" s="1165"/>
      <c r="V1" s="1165"/>
      <c r="W1" s="1165"/>
      <c r="X1" s="1165"/>
      <c r="Y1" s="1165"/>
      <c r="Z1" s="1165"/>
      <c r="AA1" s="1165"/>
      <c r="AB1" s="1165"/>
      <c r="AC1" s="1165"/>
      <c r="AD1" s="1165"/>
      <c r="AE1" s="1165"/>
      <c r="AF1" s="1165"/>
      <c r="AG1" s="1165"/>
      <c r="AH1" s="1165"/>
      <c r="AI1" s="1165"/>
      <c r="AJ1" s="1166"/>
      <c r="AL1" s="170"/>
      <c r="AM1" s="170"/>
      <c r="AN1" s="170"/>
      <c r="AO1" s="170"/>
      <c r="AP1" s="170"/>
      <c r="AS1" s="356"/>
    </row>
    <row r="2" spans="2:46" ht="39" customHeight="1">
      <c r="B2" s="1148" t="s">
        <v>172</v>
      </c>
      <c r="C2" s="1149"/>
      <c r="D2" s="1149"/>
      <c r="E2" s="1149"/>
      <c r="F2" s="1149"/>
      <c r="G2" s="1149"/>
      <c r="H2" s="1149"/>
      <c r="I2" s="1149"/>
      <c r="J2" s="1149"/>
      <c r="K2" s="1149"/>
      <c r="L2" s="1149"/>
      <c r="M2" s="1149"/>
      <c r="N2" s="1149" t="s">
        <v>173</v>
      </c>
      <c r="O2" s="1149"/>
      <c r="P2" s="1149"/>
      <c r="Q2" s="1149"/>
      <c r="R2" s="1149"/>
      <c r="S2" s="1149"/>
      <c r="T2" s="1149"/>
      <c r="U2" s="1149"/>
      <c r="V2" s="1149"/>
      <c r="W2" s="1149"/>
      <c r="X2" s="1149"/>
      <c r="Y2" s="1149"/>
      <c r="Z2" s="1149" t="s">
        <v>174</v>
      </c>
      <c r="AA2" s="1149"/>
      <c r="AB2" s="1149"/>
      <c r="AC2" s="1149"/>
      <c r="AD2" s="1149"/>
      <c r="AE2" s="1149"/>
      <c r="AF2" s="1149"/>
      <c r="AG2" s="1149"/>
      <c r="AH2" s="1149"/>
      <c r="AI2" s="1149"/>
      <c r="AJ2" s="1173"/>
      <c r="AL2" s="170"/>
      <c r="AM2" s="170"/>
      <c r="AN2" s="170"/>
      <c r="AO2" s="170"/>
      <c r="AP2" s="170"/>
    </row>
    <row r="3" spans="2:46" ht="32.1" customHeight="1">
      <c r="B3" s="359"/>
      <c r="C3" s="61"/>
      <c r="D3" s="61"/>
      <c r="E3" s="61"/>
      <c r="F3" s="61"/>
      <c r="G3" s="61"/>
      <c r="H3" s="61"/>
      <c r="I3" s="61"/>
      <c r="J3" s="61"/>
      <c r="K3" s="61"/>
      <c r="L3" s="61"/>
      <c r="M3" s="61"/>
      <c r="N3" s="61"/>
      <c r="O3" s="61"/>
      <c r="P3" s="61"/>
      <c r="Q3" s="61"/>
      <c r="R3" s="61"/>
      <c r="S3" s="61"/>
      <c r="T3" s="61"/>
      <c r="U3" s="61"/>
      <c r="V3" s="61"/>
      <c r="W3" s="1167"/>
      <c r="X3" s="1167"/>
      <c r="Y3" s="1167"/>
      <c r="Z3" s="1167"/>
      <c r="AA3" s="1167"/>
      <c r="AB3" s="1167"/>
      <c r="AC3" s="1167"/>
      <c r="AD3" s="1167"/>
      <c r="AE3" s="1167"/>
      <c r="AF3" s="1167"/>
      <c r="AG3" s="1167"/>
      <c r="AH3" s="1167"/>
      <c r="AI3" s="1167"/>
      <c r="AJ3" s="1168"/>
      <c r="AL3" s="170"/>
      <c r="AM3" s="170"/>
      <c r="AN3" s="170"/>
      <c r="AO3" s="170"/>
      <c r="AP3" s="170"/>
    </row>
    <row r="4" spans="2:46" ht="21.95" customHeight="1">
      <c r="B4" s="299"/>
      <c r="C4" s="612"/>
      <c r="D4" s="612"/>
      <c r="E4" s="612"/>
      <c r="F4" s="612"/>
      <c r="G4" s="612"/>
      <c r="H4" s="612"/>
      <c r="I4" s="612"/>
      <c r="J4" s="612"/>
      <c r="K4" s="612"/>
      <c r="L4" s="612"/>
      <c r="M4" s="612"/>
      <c r="N4" s="12"/>
      <c r="O4" s="12"/>
      <c r="P4" s="12"/>
      <c r="Q4" s="12"/>
      <c r="R4" s="12"/>
      <c r="S4" s="12"/>
      <c r="T4" s="12"/>
      <c r="U4" s="12"/>
      <c r="V4" s="12"/>
      <c r="W4" s="612"/>
      <c r="X4" s="612"/>
      <c r="Y4" s="611"/>
      <c r="Z4" s="1153" t="s">
        <v>175</v>
      </c>
      <c r="AA4" s="611"/>
      <c r="AB4" s="611"/>
      <c r="AC4" s="651"/>
      <c r="AD4" s="1151" t="s">
        <v>176</v>
      </c>
      <c r="AE4" s="1151"/>
      <c r="AF4" s="1151"/>
      <c r="AG4" s="1151"/>
      <c r="AH4" s="612"/>
      <c r="AI4" s="7"/>
      <c r="AJ4" s="68"/>
      <c r="AL4" s="16" t="s">
        <v>177</v>
      </c>
      <c r="AM4" s="1174" t="s">
        <v>178</v>
      </c>
      <c r="AN4" s="1175"/>
      <c r="AO4" s="1176" t="s">
        <v>179</v>
      </c>
      <c r="AP4" s="1177"/>
      <c r="AQ4" s="1177"/>
      <c r="AR4" s="1177"/>
      <c r="AT4" s="2"/>
    </row>
    <row r="5" spans="2:46" ht="21.95" customHeight="1">
      <c r="B5" s="299"/>
      <c r="C5" s="612"/>
      <c r="D5" s="612"/>
      <c r="E5" s="612"/>
      <c r="F5" s="612"/>
      <c r="G5" s="612"/>
      <c r="H5" s="612"/>
      <c r="I5" s="612"/>
      <c r="J5" s="612"/>
      <c r="K5" s="612"/>
      <c r="L5" s="612"/>
      <c r="M5" s="612"/>
      <c r="N5" s="12"/>
      <c r="O5" s="12"/>
      <c r="P5" s="12"/>
      <c r="Q5" s="12"/>
      <c r="R5" s="12"/>
      <c r="S5" s="12"/>
      <c r="T5" s="12"/>
      <c r="U5" s="12"/>
      <c r="V5" s="12"/>
      <c r="W5" s="612"/>
      <c r="X5" s="612"/>
      <c r="Y5" s="611"/>
      <c r="Z5" s="1153"/>
      <c r="AA5" s="611"/>
      <c r="AB5" s="611"/>
      <c r="AC5" s="651"/>
      <c r="AD5" s="1151"/>
      <c r="AE5" s="1151"/>
      <c r="AF5" s="1151"/>
      <c r="AG5" s="1151"/>
      <c r="AH5" s="360"/>
      <c r="AI5" s="1171">
        <v>12</v>
      </c>
      <c r="AJ5" s="1172"/>
      <c r="AL5" s="16"/>
      <c r="AM5" s="357"/>
      <c r="AN5" s="602"/>
      <c r="AO5" s="652"/>
      <c r="AP5" s="653"/>
      <c r="AQ5" s="654"/>
      <c r="AR5" s="653"/>
      <c r="AT5" s="2"/>
    </row>
    <row r="6" spans="2:46" ht="21.95" customHeight="1">
      <c r="B6" s="299"/>
      <c r="C6" s="612"/>
      <c r="D6" s="612"/>
      <c r="E6" s="612"/>
      <c r="F6" s="612"/>
      <c r="G6" s="612"/>
      <c r="H6" s="612"/>
      <c r="I6" s="612"/>
      <c r="J6" s="612"/>
      <c r="K6" s="612"/>
      <c r="L6" s="612"/>
      <c r="M6" s="612"/>
      <c r="N6" s="12"/>
      <c r="O6" s="12"/>
      <c r="P6" s="12"/>
      <c r="Q6" s="12"/>
      <c r="R6" s="12"/>
      <c r="S6" s="12"/>
      <c r="T6" s="12"/>
      <c r="U6" s="12"/>
      <c r="V6" s="12"/>
      <c r="W6" s="612"/>
      <c r="X6" s="612"/>
      <c r="Y6" s="611"/>
      <c r="Z6" s="1153"/>
      <c r="AA6" s="611"/>
      <c r="AB6" s="611"/>
      <c r="AC6" s="655"/>
      <c r="AD6" s="1151" t="s">
        <v>180</v>
      </c>
      <c r="AE6" s="1151"/>
      <c r="AF6" s="1151"/>
      <c r="AG6" s="1151"/>
      <c r="AH6" s="361"/>
      <c r="AI6" s="362"/>
      <c r="AJ6" s="363"/>
      <c r="AL6" s="16"/>
      <c r="AM6" s="357"/>
      <c r="AN6" s="602"/>
      <c r="AO6" s="652"/>
      <c r="AP6" s="653"/>
      <c r="AQ6" s="654"/>
      <c r="AR6" s="653"/>
      <c r="AT6" s="2"/>
    </row>
    <row r="7" spans="2:46" ht="21.95" customHeight="1">
      <c r="B7" s="299"/>
      <c r="C7" s="612"/>
      <c r="D7" s="612"/>
      <c r="E7" s="612"/>
      <c r="F7" s="612"/>
      <c r="G7" s="612"/>
      <c r="H7" s="612"/>
      <c r="I7" s="612"/>
      <c r="J7" s="612"/>
      <c r="K7" s="612"/>
      <c r="L7" s="612"/>
      <c r="M7" s="612"/>
      <c r="N7" s="12"/>
      <c r="O7" s="12"/>
      <c r="P7" s="12"/>
      <c r="Q7" s="12"/>
      <c r="R7" s="12"/>
      <c r="S7" s="12"/>
      <c r="T7" s="12"/>
      <c r="U7" s="12"/>
      <c r="V7" s="12"/>
      <c r="W7" s="612"/>
      <c r="X7" s="612"/>
      <c r="Y7" s="611"/>
      <c r="Z7" s="1153"/>
      <c r="AA7" s="656"/>
      <c r="AB7" s="656"/>
      <c r="AC7" s="656"/>
      <c r="AD7" s="1151"/>
      <c r="AE7" s="1151"/>
      <c r="AF7" s="1151"/>
      <c r="AG7" s="1151"/>
      <c r="AH7" s="360"/>
      <c r="AI7" s="1171">
        <v>11</v>
      </c>
      <c r="AJ7" s="1172"/>
      <c r="AL7" s="16"/>
      <c r="AM7" s="357"/>
      <c r="AN7" s="602"/>
      <c r="AO7" s="652"/>
      <c r="AP7" s="653"/>
      <c r="AQ7" s="654"/>
      <c r="AR7" s="653"/>
      <c r="AT7" s="2"/>
    </row>
    <row r="8" spans="2:46" ht="21.95" customHeight="1">
      <c r="B8" s="299"/>
      <c r="C8" s="612"/>
      <c r="D8" s="612"/>
      <c r="E8" s="612"/>
      <c r="F8" s="612"/>
      <c r="G8" s="612"/>
      <c r="H8" s="612"/>
      <c r="I8" s="612"/>
      <c r="J8" s="612"/>
      <c r="K8" s="612"/>
      <c r="L8" s="612"/>
      <c r="M8" s="612"/>
      <c r="N8" s="18"/>
      <c r="O8" s="18"/>
      <c r="P8" s="18"/>
      <c r="Q8" s="18"/>
      <c r="R8" s="18"/>
      <c r="S8" s="612"/>
      <c r="T8" s="612"/>
      <c r="U8" s="612"/>
      <c r="V8" s="612"/>
      <c r="W8" s="612"/>
      <c r="X8" s="612"/>
      <c r="Y8" s="611"/>
      <c r="Z8" s="1153" t="s">
        <v>181</v>
      </c>
      <c r="AA8" s="611"/>
      <c r="AB8" s="611"/>
      <c r="AC8" s="651"/>
      <c r="AD8" s="1151" t="s">
        <v>182</v>
      </c>
      <c r="AE8" s="1151"/>
      <c r="AF8" s="1151"/>
      <c r="AG8" s="1151"/>
      <c r="AH8" s="360"/>
      <c r="AI8" s="1171"/>
      <c r="AJ8" s="1172"/>
      <c r="AL8" s="46">
        <v>0.4</v>
      </c>
      <c r="AM8" s="1178">
        <v>4</v>
      </c>
      <c r="AN8" s="20">
        <f>AM8*AL8</f>
        <v>1.6</v>
      </c>
      <c r="AO8" s="1180">
        <f>SUM(AP8:AP16)</f>
        <v>0</v>
      </c>
      <c r="AP8" s="172">
        <f>AN8*J8</f>
        <v>0</v>
      </c>
      <c r="AQ8" s="1182">
        <f>SUM(AR8:AR16)</f>
        <v>0</v>
      </c>
      <c r="AR8" s="173">
        <f>J8*AL8</f>
        <v>0</v>
      </c>
    </row>
    <row r="9" spans="2:46" ht="21.95" customHeight="1">
      <c r="B9" s="299"/>
      <c r="C9" s="612"/>
      <c r="D9" s="612"/>
      <c r="E9" s="612"/>
      <c r="F9" s="612"/>
      <c r="G9" s="612"/>
      <c r="H9" s="612"/>
      <c r="I9" s="612"/>
      <c r="J9" s="612"/>
      <c r="K9" s="612"/>
      <c r="L9" s="612"/>
      <c r="M9" s="612"/>
      <c r="N9" s="18"/>
      <c r="O9" s="18"/>
      <c r="P9" s="18"/>
      <c r="Q9" s="18"/>
      <c r="R9" s="18"/>
      <c r="S9" s="612"/>
      <c r="T9" s="612"/>
      <c r="U9" s="612"/>
      <c r="V9" s="612"/>
      <c r="W9" s="612"/>
      <c r="X9" s="612"/>
      <c r="Y9" s="611"/>
      <c r="Z9" s="1153"/>
      <c r="AA9" s="611"/>
      <c r="AB9" s="611"/>
      <c r="AC9" s="651"/>
      <c r="AD9" s="1151"/>
      <c r="AE9" s="1151"/>
      <c r="AF9" s="1151"/>
      <c r="AG9" s="1151"/>
      <c r="AH9" s="360"/>
      <c r="AI9" s="1169" t="s">
        <v>183</v>
      </c>
      <c r="AJ9" s="1170"/>
      <c r="AL9" s="46"/>
      <c r="AM9" s="1179"/>
      <c r="AN9" s="20"/>
      <c r="AO9" s="1181"/>
      <c r="AP9" s="172"/>
      <c r="AQ9" s="1183"/>
      <c r="AR9" s="173"/>
    </row>
    <row r="10" spans="2:46" ht="21.95" customHeight="1">
      <c r="B10" s="299"/>
      <c r="C10" s="612"/>
      <c r="D10" s="612"/>
      <c r="E10" s="612"/>
      <c r="F10" s="612"/>
      <c r="G10" s="612"/>
      <c r="H10" s="612"/>
      <c r="I10" s="612"/>
      <c r="J10" s="612"/>
      <c r="K10" s="612"/>
      <c r="L10" s="612"/>
      <c r="M10" s="612"/>
      <c r="N10" s="18"/>
      <c r="O10" s="18"/>
      <c r="P10" s="18"/>
      <c r="Q10" s="18"/>
      <c r="R10" s="18"/>
      <c r="S10" s="612"/>
      <c r="T10" s="612"/>
      <c r="U10" s="612"/>
      <c r="V10" s="612"/>
      <c r="W10" s="612"/>
      <c r="X10" s="612"/>
      <c r="Y10" s="611"/>
      <c r="Z10" s="1153"/>
      <c r="AA10" s="611"/>
      <c r="AB10" s="611"/>
      <c r="AC10" s="657"/>
      <c r="AD10" s="1151" t="s">
        <v>184</v>
      </c>
      <c r="AE10" s="1151"/>
      <c r="AF10" s="1151"/>
      <c r="AG10" s="1151"/>
      <c r="AH10" s="361"/>
      <c r="AI10" s="1171" t="s">
        <v>185</v>
      </c>
      <c r="AJ10" s="1172"/>
      <c r="AL10" s="46"/>
      <c r="AM10" s="1179"/>
      <c r="AN10" s="20"/>
      <c r="AO10" s="1181"/>
      <c r="AP10" s="172"/>
      <c r="AQ10" s="1183"/>
      <c r="AR10" s="173"/>
    </row>
    <row r="11" spans="2:46" ht="21.95" customHeight="1">
      <c r="B11" s="299"/>
      <c r="C11" s="612"/>
      <c r="D11" s="612"/>
      <c r="E11" s="612"/>
      <c r="F11" s="612"/>
      <c r="G11" s="612"/>
      <c r="H11" s="612"/>
      <c r="I11" s="612"/>
      <c r="J11" s="612"/>
      <c r="K11" s="612"/>
      <c r="L11" s="612"/>
      <c r="M11" s="612"/>
      <c r="N11" s="18"/>
      <c r="O11" s="18"/>
      <c r="P11" s="18"/>
      <c r="Q11" s="18"/>
      <c r="R11" s="18"/>
      <c r="S11" s="612"/>
      <c r="T11" s="612"/>
      <c r="U11" s="612"/>
      <c r="V11" s="612"/>
      <c r="W11" s="612"/>
      <c r="X11" s="612"/>
      <c r="Y11" s="611"/>
      <c r="Z11" s="1153"/>
      <c r="AA11" s="611"/>
      <c r="AB11" s="611"/>
      <c r="AC11" s="611"/>
      <c r="AD11" s="1151"/>
      <c r="AE11" s="1151"/>
      <c r="AF11" s="1151"/>
      <c r="AG11" s="1151"/>
      <c r="AH11" s="361"/>
      <c r="AI11" s="1171"/>
      <c r="AJ11" s="1172"/>
      <c r="AL11" s="46"/>
      <c r="AM11" s="1179"/>
      <c r="AN11" s="20"/>
      <c r="AO11" s="1181"/>
      <c r="AP11" s="172"/>
      <c r="AQ11" s="1183"/>
      <c r="AR11" s="173"/>
    </row>
    <row r="12" spans="2:46" ht="21.95" customHeight="1">
      <c r="B12" s="299"/>
      <c r="C12" s="612"/>
      <c r="D12" s="612"/>
      <c r="E12" s="612"/>
      <c r="F12" s="612"/>
      <c r="G12" s="612"/>
      <c r="H12" s="612"/>
      <c r="I12" s="612"/>
      <c r="J12" s="612"/>
      <c r="K12" s="612"/>
      <c r="L12" s="612"/>
      <c r="M12" s="612"/>
      <c r="N12" s="18"/>
      <c r="O12" s="18"/>
      <c r="P12" s="18"/>
      <c r="Q12" s="18"/>
      <c r="R12" s="18"/>
      <c r="S12" s="612"/>
      <c r="T12" s="612"/>
      <c r="U12" s="612"/>
      <c r="V12" s="612"/>
      <c r="W12" s="612"/>
      <c r="X12" s="612"/>
      <c r="Y12" s="611"/>
      <c r="Z12" s="1153" t="s">
        <v>186</v>
      </c>
      <c r="AA12" s="611"/>
      <c r="AB12" s="611"/>
      <c r="AC12" s="658"/>
      <c r="AD12" s="1152" t="s">
        <v>187</v>
      </c>
      <c r="AE12" s="1152"/>
      <c r="AF12" s="1152"/>
      <c r="AG12" s="1152"/>
      <c r="AH12" s="364"/>
      <c r="AI12" s="365"/>
      <c r="AJ12" s="366"/>
      <c r="AL12" s="46">
        <v>0.1</v>
      </c>
      <c r="AM12" s="1179"/>
      <c r="AN12" s="20">
        <f>AM8*AL12</f>
        <v>0.4</v>
      </c>
      <c r="AO12" s="1181"/>
      <c r="AP12" s="172">
        <f>AN12*J12</f>
        <v>0</v>
      </c>
      <c r="AQ12" s="1183"/>
      <c r="AR12" s="173">
        <f>J12*AL12</f>
        <v>0</v>
      </c>
    </row>
    <row r="13" spans="2:46" ht="21.95" customHeight="1">
      <c r="B13" s="299"/>
      <c r="C13" s="612"/>
      <c r="D13" s="612"/>
      <c r="E13" s="612"/>
      <c r="F13" s="612"/>
      <c r="G13" s="612"/>
      <c r="H13" s="612"/>
      <c r="I13" s="612"/>
      <c r="J13" s="612"/>
      <c r="K13" s="612"/>
      <c r="L13" s="612"/>
      <c r="M13" s="612"/>
      <c r="N13" s="18"/>
      <c r="O13" s="18"/>
      <c r="P13" s="18"/>
      <c r="Q13" s="18"/>
      <c r="R13" s="18"/>
      <c r="S13" s="612"/>
      <c r="T13" s="612"/>
      <c r="U13" s="612"/>
      <c r="V13" s="612"/>
      <c r="W13" s="612"/>
      <c r="X13" s="612"/>
      <c r="Y13" s="611"/>
      <c r="Z13" s="1153"/>
      <c r="AA13" s="611"/>
      <c r="AB13" s="611"/>
      <c r="AC13" s="658"/>
      <c r="AD13" s="1152"/>
      <c r="AE13" s="1152"/>
      <c r="AF13" s="1152"/>
      <c r="AG13" s="1152"/>
      <c r="AH13" s="364"/>
      <c r="AI13" s="1169" t="s">
        <v>188</v>
      </c>
      <c r="AJ13" s="1170" t="s">
        <v>188</v>
      </c>
      <c r="AL13" s="46"/>
      <c r="AM13" s="1179"/>
      <c r="AN13" s="20"/>
      <c r="AO13" s="1181"/>
      <c r="AP13" s="172"/>
      <c r="AQ13" s="1183"/>
      <c r="AR13" s="173"/>
    </row>
    <row r="14" spans="2:46" ht="21.95" customHeight="1">
      <c r="B14" s="299"/>
      <c r="C14" s="612"/>
      <c r="D14" s="612"/>
      <c r="E14" s="612"/>
      <c r="F14" s="612"/>
      <c r="G14" s="612"/>
      <c r="H14" s="612"/>
      <c r="I14" s="612"/>
      <c r="J14" s="612"/>
      <c r="K14" s="612"/>
      <c r="L14" s="612"/>
      <c r="M14" s="612"/>
      <c r="N14" s="18"/>
      <c r="O14" s="18"/>
      <c r="P14" s="18"/>
      <c r="Q14" s="18"/>
      <c r="R14" s="18"/>
      <c r="S14" s="612"/>
      <c r="T14" s="612"/>
      <c r="U14" s="612"/>
      <c r="V14" s="612"/>
      <c r="W14" s="612"/>
      <c r="X14" s="612"/>
      <c r="Y14" s="611"/>
      <c r="Z14" s="1153"/>
      <c r="AA14" s="611"/>
      <c r="AB14" s="611"/>
      <c r="AC14" s="658"/>
      <c r="AD14" s="1152" t="s">
        <v>189</v>
      </c>
      <c r="AE14" s="1152"/>
      <c r="AF14" s="1152"/>
      <c r="AG14" s="1152"/>
      <c r="AH14" s="364"/>
      <c r="AI14" s="365"/>
      <c r="AJ14" s="366"/>
      <c r="AL14" s="46"/>
      <c r="AM14" s="1179"/>
      <c r="AN14" s="20"/>
      <c r="AO14" s="1181"/>
      <c r="AP14" s="172"/>
      <c r="AQ14" s="1183"/>
      <c r="AR14" s="173"/>
    </row>
    <row r="15" spans="2:46" ht="21.95" customHeight="1">
      <c r="B15" s="299"/>
      <c r="C15" s="612"/>
      <c r="D15" s="612"/>
      <c r="E15" s="612"/>
      <c r="F15" s="612"/>
      <c r="G15" s="612"/>
      <c r="H15" s="612"/>
      <c r="I15" s="612"/>
      <c r="J15" s="612"/>
      <c r="K15" s="612"/>
      <c r="L15" s="612"/>
      <c r="M15" s="612"/>
      <c r="N15" s="18"/>
      <c r="O15" s="18"/>
      <c r="P15" s="18"/>
      <c r="Q15" s="18"/>
      <c r="R15" s="18"/>
      <c r="S15" s="612"/>
      <c r="T15" s="612"/>
      <c r="U15" s="612"/>
      <c r="V15" s="612"/>
      <c r="W15" s="612"/>
      <c r="X15" s="612"/>
      <c r="Y15" s="611"/>
      <c r="Z15" s="1153"/>
      <c r="AA15" s="611"/>
      <c r="AB15" s="611"/>
      <c r="AC15" s="658"/>
      <c r="AD15" s="1152"/>
      <c r="AE15" s="1152"/>
      <c r="AF15" s="1152"/>
      <c r="AG15" s="1152"/>
      <c r="AH15" s="364"/>
      <c r="AI15" s="1171" t="s">
        <v>190</v>
      </c>
      <c r="AJ15" s="1172" t="s">
        <v>188</v>
      </c>
      <c r="AL15" s="46"/>
      <c r="AM15" s="1179"/>
      <c r="AN15" s="20"/>
      <c r="AO15" s="1181"/>
      <c r="AP15" s="172"/>
      <c r="AQ15" s="1183"/>
      <c r="AR15" s="173"/>
    </row>
    <row r="16" spans="2:46" ht="18" customHeight="1">
      <c r="B16" s="299"/>
      <c r="C16" s="612"/>
      <c r="D16" s="612"/>
      <c r="E16" s="612"/>
      <c r="F16" s="612"/>
      <c r="G16" s="612"/>
      <c r="H16" s="612"/>
      <c r="I16" s="612"/>
      <c r="J16" s="612"/>
      <c r="K16" s="612"/>
      <c r="L16" s="612"/>
      <c r="M16" s="612"/>
      <c r="N16" s="18"/>
      <c r="O16" s="18"/>
      <c r="P16" s="18"/>
      <c r="Q16" s="18"/>
      <c r="R16" s="18"/>
      <c r="S16" s="612"/>
      <c r="T16" s="612"/>
      <c r="U16" s="612"/>
      <c r="V16" s="612"/>
      <c r="W16" s="612"/>
      <c r="X16" s="612"/>
      <c r="Y16" s="183"/>
      <c r="Z16" s="183"/>
      <c r="AA16" s="183"/>
      <c r="AB16" s="183"/>
      <c r="AC16" s="183"/>
      <c r="AD16" s="183"/>
      <c r="AE16" s="183"/>
      <c r="AF16" s="183"/>
      <c r="AG16" s="183"/>
      <c r="AH16" s="183"/>
      <c r="AI16" s="183"/>
      <c r="AJ16" s="301"/>
      <c r="AL16" s="46">
        <v>0.1</v>
      </c>
      <c r="AM16" s="1179"/>
      <c r="AN16" s="20">
        <f>AM8*AL16</f>
        <v>0.4</v>
      </c>
      <c r="AO16" s="1181"/>
      <c r="AP16" s="172">
        <f>AN16*J16</f>
        <v>0</v>
      </c>
      <c r="AQ16" s="1183"/>
      <c r="AR16" s="173">
        <f>J16*AL16</f>
        <v>0</v>
      </c>
    </row>
    <row r="17" spans="2:37" ht="6" customHeight="1">
      <c r="B17" s="299"/>
      <c r="C17" s="612"/>
      <c r="D17" s="612"/>
      <c r="E17" s="612"/>
      <c r="F17" s="612"/>
      <c r="G17" s="612"/>
      <c r="H17" s="612"/>
      <c r="I17" s="612"/>
      <c r="J17" s="612"/>
      <c r="K17" s="612"/>
      <c r="L17" s="612"/>
      <c r="M17" s="612"/>
      <c r="N17" s="612"/>
      <c r="O17" s="612"/>
      <c r="P17" s="63"/>
      <c r="Q17" s="63"/>
      <c r="R17" s="63"/>
      <c r="S17" s="63"/>
      <c r="T17" s="63"/>
      <c r="U17" s="63"/>
      <c r="V17" s="63"/>
      <c r="W17" s="63"/>
      <c r="X17" s="63"/>
      <c r="Y17" s="63"/>
      <c r="Z17" s="63"/>
      <c r="AA17" s="63"/>
      <c r="AB17" s="63"/>
      <c r="AC17" s="63"/>
      <c r="AD17" s="63"/>
      <c r="AE17" s="63"/>
      <c r="AF17" s="63"/>
      <c r="AG17" s="183"/>
      <c r="AH17" s="183"/>
      <c r="AI17" s="183"/>
      <c r="AJ17" s="301"/>
    </row>
    <row r="18" spans="2:37" ht="35.1" customHeight="1" thickBot="1">
      <c r="B18" s="299"/>
      <c r="C18" s="65"/>
      <c r="D18" s="612"/>
      <c r="E18" s="1154" t="s">
        <v>191</v>
      </c>
      <c r="F18" s="1154"/>
      <c r="G18" s="1154"/>
      <c r="H18" s="1154"/>
      <c r="I18" s="1154"/>
      <c r="J18" s="1154"/>
      <c r="K18" s="1154"/>
      <c r="L18" s="1154"/>
      <c r="M18" s="63"/>
      <c r="N18" s="612"/>
      <c r="O18" s="612"/>
      <c r="P18" s="367"/>
      <c r="Q18" s="367"/>
      <c r="R18" s="63"/>
      <c r="S18" s="368"/>
      <c r="T18" s="368"/>
      <c r="U18" s="63"/>
      <c r="V18" s="63"/>
      <c r="W18" s="63"/>
      <c r="X18" s="63"/>
      <c r="Y18" s="1155" t="s">
        <v>192</v>
      </c>
      <c r="Z18" s="1155"/>
      <c r="AA18" s="1155"/>
      <c r="AB18" s="1155"/>
      <c r="AC18" s="1155"/>
      <c r="AD18" s="1155"/>
      <c r="AE18" s="1155"/>
      <c r="AF18" s="1155"/>
      <c r="AG18" s="1155"/>
      <c r="AH18" s="611"/>
      <c r="AI18" s="59"/>
      <c r="AJ18" s="300"/>
      <c r="AK18" s="150"/>
    </row>
    <row r="19" spans="2:37" ht="177" customHeight="1" thickBot="1">
      <c r="B19" s="67"/>
      <c r="D19" s="93"/>
      <c r="E19" s="1160"/>
      <c r="F19" s="1161"/>
      <c r="G19" s="1161"/>
      <c r="H19" s="1161"/>
      <c r="I19" s="1161"/>
      <c r="J19" s="1161"/>
      <c r="K19" s="1161"/>
      <c r="L19" s="1161"/>
      <c r="M19" s="1161"/>
      <c r="N19" s="1161"/>
      <c r="O19" s="1161"/>
      <c r="P19" s="1161"/>
      <c r="Q19" s="1162"/>
      <c r="R19" s="659"/>
      <c r="S19" s="1157"/>
      <c r="T19" s="1158"/>
      <c r="U19" s="1158"/>
      <c r="V19" s="1158"/>
      <c r="W19" s="1158"/>
      <c r="X19" s="1158"/>
      <c r="Y19" s="1158"/>
      <c r="Z19" s="1158"/>
      <c r="AA19" s="1158"/>
      <c r="AB19" s="1158"/>
      <c r="AC19" s="1158"/>
      <c r="AD19" s="1158"/>
      <c r="AE19" s="1158"/>
      <c r="AF19" s="1158"/>
      <c r="AG19" s="1159"/>
      <c r="AH19" s="62"/>
      <c r="AI19" s="62"/>
      <c r="AJ19" s="69"/>
      <c r="AK19" s="150"/>
    </row>
    <row r="20" spans="2:37" ht="15" customHeight="1">
      <c r="B20" s="67"/>
      <c r="AJ20" s="69"/>
    </row>
    <row r="21" spans="2:37" ht="35.1" customHeight="1">
      <c r="B21" s="299"/>
      <c r="C21" s="369"/>
      <c r="D21" s="612"/>
      <c r="E21" s="1156" t="s">
        <v>193</v>
      </c>
      <c r="F21" s="1156"/>
      <c r="G21" s="1156"/>
      <c r="H21" s="1156"/>
      <c r="I21" s="1156"/>
      <c r="J21" s="1156"/>
      <c r="K21" s="612"/>
      <c r="L21" s="612"/>
      <c r="M21" s="612"/>
      <c r="N21" s="612"/>
      <c r="O21" s="612"/>
      <c r="P21" s="63"/>
      <c r="Q21" s="63"/>
      <c r="R21" s="63"/>
      <c r="S21" s="1163" t="s">
        <v>194</v>
      </c>
      <c r="T21" s="1163"/>
      <c r="U21" s="1163"/>
      <c r="V21" s="1163"/>
      <c r="W21" s="1163"/>
      <c r="X21" s="1163"/>
      <c r="Y21" s="1163"/>
      <c r="Z21" s="1163"/>
      <c r="AA21" s="1163"/>
      <c r="AB21" s="1163"/>
      <c r="AC21" s="1163"/>
      <c r="AD21" s="1163"/>
      <c r="AE21" s="1163"/>
      <c r="AF21" s="1163"/>
      <c r="AG21" s="1163"/>
      <c r="AH21" s="611"/>
      <c r="AI21" s="370"/>
      <c r="AJ21" s="69"/>
      <c r="AK21" s="150"/>
    </row>
    <row r="22" spans="2:37" ht="5.0999999999999996" customHeight="1">
      <c r="B22" s="299"/>
      <c r="C22" s="612"/>
      <c r="D22" s="612"/>
      <c r="E22" s="612"/>
      <c r="F22" s="612"/>
      <c r="G22" s="612"/>
      <c r="H22" s="612"/>
      <c r="I22" s="612"/>
      <c r="J22" s="612"/>
      <c r="K22" s="612"/>
      <c r="L22" s="612"/>
      <c r="M22" s="612"/>
      <c r="N22" s="612"/>
      <c r="O22" s="371"/>
      <c r="P22" s="371"/>
      <c r="Q22" s="371"/>
      <c r="R22" s="371"/>
      <c r="S22" s="371"/>
      <c r="T22" s="371"/>
      <c r="U22" s="371"/>
      <c r="V22" s="371"/>
      <c r="W22" s="371"/>
      <c r="X22" s="371"/>
      <c r="Y22" s="371"/>
      <c r="Z22" s="371"/>
      <c r="AA22" s="371"/>
      <c r="AB22" s="371"/>
      <c r="AC22" s="371"/>
      <c r="AD22" s="371"/>
      <c r="AE22" s="371"/>
      <c r="AF22" s="371"/>
      <c r="AG22" s="371"/>
      <c r="AH22" s="611"/>
      <c r="AI22" s="611"/>
      <c r="AJ22" s="69"/>
    </row>
    <row r="23" spans="2:37" ht="17.100000000000001" customHeight="1">
      <c r="B23" s="299"/>
      <c r="C23" s="372"/>
      <c r="D23" s="612"/>
      <c r="E23" s="612"/>
      <c r="F23" s="612"/>
      <c r="G23" s="612"/>
      <c r="H23" s="612"/>
      <c r="I23" s="612"/>
      <c r="J23" s="612"/>
      <c r="K23" s="612"/>
      <c r="L23" s="660" t="s">
        <v>6</v>
      </c>
      <c r="M23" s="660" t="s">
        <v>195</v>
      </c>
      <c r="N23" s="612"/>
      <c r="O23" s="373">
        <f>MIN(L24:L28)</f>
        <v>43525</v>
      </c>
      <c r="P23" s="373">
        <f t="shared" ref="P23:AG23" si="0">VLOOKUP(O23,$L$31:$M$52,2)</f>
        <v>43556</v>
      </c>
      <c r="Q23" s="373">
        <f t="shared" si="0"/>
        <v>43586</v>
      </c>
      <c r="R23" s="373">
        <f t="shared" si="0"/>
        <v>43617</v>
      </c>
      <c r="S23" s="373">
        <f t="shared" si="0"/>
        <v>43647</v>
      </c>
      <c r="T23" s="373">
        <f t="shared" si="0"/>
        <v>43678</v>
      </c>
      <c r="U23" s="373">
        <f t="shared" si="0"/>
        <v>43709</v>
      </c>
      <c r="V23" s="373">
        <f t="shared" si="0"/>
        <v>43739</v>
      </c>
      <c r="W23" s="373">
        <f t="shared" si="0"/>
        <v>43770</v>
      </c>
      <c r="X23" s="373">
        <f t="shared" si="0"/>
        <v>43800</v>
      </c>
      <c r="Y23" s="373">
        <f>VLOOKUP(X23,$L$31:$M$52,2)</f>
        <v>43831</v>
      </c>
      <c r="Z23" s="373">
        <f t="shared" si="0"/>
        <v>43862</v>
      </c>
      <c r="AA23" s="373">
        <f t="shared" si="0"/>
        <v>43891</v>
      </c>
      <c r="AB23" s="373">
        <f t="shared" si="0"/>
        <v>43922</v>
      </c>
      <c r="AC23" s="373">
        <f t="shared" si="0"/>
        <v>43952</v>
      </c>
      <c r="AD23" s="373">
        <f t="shared" si="0"/>
        <v>43983</v>
      </c>
      <c r="AE23" s="373">
        <f t="shared" si="0"/>
        <v>44013</v>
      </c>
      <c r="AF23" s="373">
        <f t="shared" si="0"/>
        <v>44044</v>
      </c>
      <c r="AG23" s="373">
        <f t="shared" si="0"/>
        <v>44075</v>
      </c>
      <c r="AH23" s="611"/>
      <c r="AI23" s="611"/>
      <c r="AJ23" s="69"/>
    </row>
    <row r="24" spans="2:37" ht="33.950000000000003" customHeight="1">
      <c r="B24" s="67"/>
      <c r="C24" s="94"/>
      <c r="E24" s="376">
        <f>IF(F24="","",1)</f>
        <v>1</v>
      </c>
      <c r="F24" s="1150" t="s">
        <v>196</v>
      </c>
      <c r="G24" s="1150"/>
      <c r="H24" s="1150"/>
      <c r="I24" s="1150"/>
      <c r="J24" s="1150"/>
      <c r="K24" s="1150"/>
      <c r="L24" s="377">
        <v>43525</v>
      </c>
      <c r="M24" s="377"/>
      <c r="N24" s="358"/>
      <c r="O24" s="378"/>
      <c r="P24" s="379"/>
      <c r="Q24" s="379"/>
      <c r="R24" s="379"/>
      <c r="S24" s="379"/>
      <c r="T24" s="379"/>
      <c r="U24" s="379"/>
      <c r="V24" s="379"/>
      <c r="W24" s="379"/>
      <c r="X24" s="379"/>
      <c r="Y24" s="379"/>
      <c r="Z24" s="379"/>
      <c r="AA24" s="379"/>
      <c r="AB24" s="379"/>
      <c r="AC24" s="379"/>
      <c r="AD24" s="379"/>
      <c r="AE24" s="379"/>
      <c r="AF24" s="379"/>
      <c r="AG24" s="379"/>
      <c r="AH24" s="627"/>
      <c r="AI24" s="374"/>
      <c r="AJ24" s="69"/>
    </row>
    <row r="25" spans="2:37" ht="33.950000000000003" customHeight="1">
      <c r="B25" s="67"/>
      <c r="C25" s="94"/>
      <c r="E25" s="376" t="str">
        <f>IF(F25="","",2)</f>
        <v/>
      </c>
      <c r="F25" s="1150"/>
      <c r="G25" s="1150"/>
      <c r="H25" s="1150"/>
      <c r="I25" s="1150"/>
      <c r="J25" s="1150"/>
      <c r="K25" s="1150"/>
      <c r="L25" s="377"/>
      <c r="M25" s="377"/>
      <c r="N25" s="358"/>
      <c r="O25" s="378"/>
      <c r="P25" s="379"/>
      <c r="Q25" s="379"/>
      <c r="R25" s="379"/>
      <c r="S25" s="379"/>
      <c r="T25" s="379"/>
      <c r="U25" s="379"/>
      <c r="V25" s="379"/>
      <c r="W25" s="379"/>
      <c r="X25" s="379"/>
      <c r="Y25" s="379"/>
      <c r="Z25" s="379"/>
      <c r="AA25" s="379"/>
      <c r="AB25" s="379"/>
      <c r="AC25" s="379"/>
      <c r="AD25" s="379"/>
      <c r="AE25" s="379"/>
      <c r="AF25" s="379"/>
      <c r="AG25" s="379"/>
      <c r="AH25" s="627"/>
      <c r="AI25" s="375"/>
      <c r="AJ25" s="95"/>
    </row>
    <row r="26" spans="2:37" ht="33.950000000000003" customHeight="1">
      <c r="B26" s="67"/>
      <c r="C26" s="94"/>
      <c r="E26" s="376" t="str">
        <f>IF(F26="","",3)</f>
        <v/>
      </c>
      <c r="F26" s="1150"/>
      <c r="G26" s="1150"/>
      <c r="H26" s="1150"/>
      <c r="I26" s="1150"/>
      <c r="J26" s="1150"/>
      <c r="K26" s="1150"/>
      <c r="L26" s="377"/>
      <c r="M26" s="377"/>
      <c r="N26" s="358"/>
      <c r="O26" s="378"/>
      <c r="P26" s="379"/>
      <c r="Q26" s="379"/>
      <c r="R26" s="379"/>
      <c r="S26" s="379"/>
      <c r="T26" s="379"/>
      <c r="U26" s="379"/>
      <c r="V26" s="379"/>
      <c r="W26" s="379"/>
      <c r="X26" s="379"/>
      <c r="Y26" s="379"/>
      <c r="Z26" s="379"/>
      <c r="AA26" s="379"/>
      <c r="AB26" s="379"/>
      <c r="AC26" s="379"/>
      <c r="AD26" s="379"/>
      <c r="AE26" s="379"/>
      <c r="AF26" s="379"/>
      <c r="AG26" s="379"/>
      <c r="AH26" s="627"/>
      <c r="AI26" s="375"/>
      <c r="AJ26" s="95"/>
    </row>
    <row r="27" spans="2:37" ht="33.950000000000003" customHeight="1">
      <c r="B27" s="67"/>
      <c r="C27" s="94"/>
      <c r="E27" s="376" t="str">
        <f>IF(F27="","",4)</f>
        <v/>
      </c>
      <c r="F27" s="1150"/>
      <c r="G27" s="1150"/>
      <c r="H27" s="1150"/>
      <c r="I27" s="1150"/>
      <c r="J27" s="1150"/>
      <c r="K27" s="1150"/>
      <c r="L27" s="377"/>
      <c r="M27" s="377"/>
      <c r="N27" s="358"/>
      <c r="O27" s="378"/>
      <c r="P27" s="379"/>
      <c r="Q27" s="379"/>
      <c r="R27" s="379"/>
      <c r="S27" s="379"/>
      <c r="T27" s="379"/>
      <c r="U27" s="379"/>
      <c r="V27" s="379"/>
      <c r="W27" s="379"/>
      <c r="X27" s="379"/>
      <c r="Y27" s="379"/>
      <c r="Z27" s="379"/>
      <c r="AA27" s="379"/>
      <c r="AB27" s="379"/>
      <c r="AC27" s="379"/>
      <c r="AD27" s="379"/>
      <c r="AE27" s="379"/>
      <c r="AF27" s="379"/>
      <c r="AG27" s="379"/>
      <c r="AH27" s="627"/>
      <c r="AI27" s="375"/>
      <c r="AJ27" s="95"/>
    </row>
    <row r="28" spans="2:37" ht="33.950000000000003" customHeight="1">
      <c r="B28" s="67"/>
      <c r="C28" s="94"/>
      <c r="E28" s="376" t="str">
        <f>IF(F28="","",5)</f>
        <v/>
      </c>
      <c r="F28" s="1150"/>
      <c r="G28" s="1150"/>
      <c r="H28" s="1150"/>
      <c r="I28" s="1150"/>
      <c r="J28" s="1150"/>
      <c r="K28" s="1150"/>
      <c r="L28" s="377"/>
      <c r="M28" s="377"/>
      <c r="N28" s="358"/>
      <c r="O28" s="378"/>
      <c r="P28" s="379"/>
      <c r="Q28" s="379"/>
      <c r="R28" s="379"/>
      <c r="S28" s="379"/>
      <c r="T28" s="379"/>
      <c r="U28" s="379"/>
      <c r="V28" s="379"/>
      <c r="W28" s="379"/>
      <c r="X28" s="379"/>
      <c r="Y28" s="379"/>
      <c r="Z28" s="379"/>
      <c r="AA28" s="379"/>
      <c r="AB28" s="379"/>
      <c r="AC28" s="379"/>
      <c r="AD28" s="379"/>
      <c r="AE28" s="379"/>
      <c r="AF28" s="379"/>
      <c r="AG28" s="379"/>
      <c r="AH28" s="627"/>
      <c r="AI28" s="375"/>
      <c r="AJ28" s="95"/>
    </row>
    <row r="29" spans="2:37" ht="24.95" customHeight="1" thickBot="1">
      <c r="B29" s="73"/>
      <c r="C29" s="74"/>
      <c r="D29" s="74"/>
      <c r="E29" s="74"/>
      <c r="F29" s="74"/>
      <c r="G29" s="74"/>
      <c r="H29" s="74"/>
      <c r="I29" s="74"/>
      <c r="J29" s="74"/>
      <c r="K29" s="74"/>
      <c r="L29" s="74"/>
      <c r="M29" s="74"/>
      <c r="N29" s="74"/>
      <c r="O29" s="74"/>
      <c r="P29" s="74"/>
      <c r="Q29" s="74"/>
      <c r="R29" s="74"/>
      <c r="S29" s="74"/>
      <c r="T29" s="74"/>
      <c r="U29" s="74"/>
      <c r="V29" s="74"/>
      <c r="W29" s="74"/>
      <c r="X29" s="74"/>
      <c r="Y29" s="75"/>
      <c r="Z29" s="75"/>
      <c r="AA29" s="75"/>
      <c r="AB29" s="75"/>
      <c r="AC29" s="75"/>
      <c r="AD29" s="75"/>
      <c r="AE29" s="75"/>
      <c r="AF29" s="75"/>
      <c r="AG29" s="75"/>
      <c r="AH29" s="75"/>
      <c r="AI29" s="75"/>
      <c r="AJ29" s="76"/>
      <c r="AK29" s="150"/>
    </row>
    <row r="30" spans="2:37" ht="23.1" customHeight="1">
      <c r="Y30" s="150"/>
      <c r="Z30" s="150"/>
      <c r="AA30" s="150"/>
      <c r="AB30" s="150"/>
      <c r="AC30" s="150"/>
      <c r="AD30" s="150"/>
      <c r="AK30" s="150"/>
    </row>
    <row r="31" spans="2:37">
      <c r="F31" s="582" t="s">
        <v>197</v>
      </c>
      <c r="G31" s="153"/>
      <c r="H31" s="153"/>
      <c r="I31" s="153"/>
      <c r="J31" s="153"/>
      <c r="K31" s="153"/>
      <c r="L31" s="154">
        <v>43525</v>
      </c>
      <c r="M31" s="154">
        <v>43556</v>
      </c>
    </row>
    <row r="32" spans="2:37">
      <c r="F32" s="582" t="s">
        <v>198</v>
      </c>
      <c r="G32" s="153"/>
      <c r="H32" s="153"/>
      <c r="I32" s="153"/>
      <c r="J32" s="153"/>
      <c r="K32" s="153"/>
      <c r="L32" s="154">
        <v>43556</v>
      </c>
      <c r="M32" s="154">
        <v>43586</v>
      </c>
    </row>
    <row r="33" spans="6:13">
      <c r="F33" s="582" t="s">
        <v>196</v>
      </c>
      <c r="G33" s="153"/>
      <c r="H33" s="153"/>
      <c r="I33" s="153"/>
      <c r="J33" s="153"/>
      <c r="K33" s="153"/>
      <c r="L33" s="154">
        <v>43586</v>
      </c>
      <c r="M33" s="154">
        <v>43617</v>
      </c>
    </row>
    <row r="34" spans="6:13">
      <c r="F34" s="582" t="s">
        <v>199</v>
      </c>
      <c r="G34" s="153"/>
      <c r="H34" s="153"/>
      <c r="I34" s="153"/>
      <c r="J34" s="153"/>
      <c r="K34" s="153"/>
      <c r="L34" s="154">
        <v>43617</v>
      </c>
      <c r="M34" s="154">
        <v>43647</v>
      </c>
    </row>
    <row r="35" spans="6:13">
      <c r="F35" s="582" t="s">
        <v>200</v>
      </c>
      <c r="G35" s="153"/>
      <c r="H35" s="153"/>
      <c r="I35" s="153"/>
      <c r="J35" s="153"/>
      <c r="K35" s="153"/>
      <c r="L35" s="154">
        <v>43647</v>
      </c>
      <c r="M35" s="154">
        <v>43678</v>
      </c>
    </row>
    <row r="36" spans="6:13">
      <c r="F36" s="582" t="s">
        <v>201</v>
      </c>
      <c r="G36" s="153"/>
      <c r="H36" s="153"/>
      <c r="I36" s="153"/>
      <c r="J36" s="153"/>
      <c r="K36" s="153"/>
      <c r="L36" s="154">
        <v>43678</v>
      </c>
      <c r="M36" s="154">
        <v>43709</v>
      </c>
    </row>
    <row r="37" spans="6:13">
      <c r="F37" s="582" t="s">
        <v>202</v>
      </c>
      <c r="G37" s="153"/>
      <c r="H37" s="153"/>
      <c r="I37" s="153"/>
      <c r="J37" s="153"/>
      <c r="K37" s="153"/>
      <c r="L37" s="154">
        <v>43709</v>
      </c>
      <c r="M37" s="154">
        <v>43739</v>
      </c>
    </row>
    <row r="38" spans="6:13">
      <c r="F38" s="582" t="s">
        <v>203</v>
      </c>
      <c r="G38" s="153"/>
      <c r="H38" s="153"/>
      <c r="I38" s="153"/>
      <c r="J38" s="153"/>
      <c r="K38" s="153"/>
      <c r="L38" s="154">
        <v>43739</v>
      </c>
      <c r="M38" s="154">
        <v>43770</v>
      </c>
    </row>
    <row r="39" spans="6:13">
      <c r="F39" s="582" t="s">
        <v>204</v>
      </c>
      <c r="G39" s="153"/>
      <c r="H39" s="153"/>
      <c r="I39" s="153"/>
      <c r="J39" s="153"/>
      <c r="K39" s="153"/>
      <c r="L39" s="154">
        <v>43770</v>
      </c>
      <c r="M39" s="154">
        <v>43800</v>
      </c>
    </row>
    <row r="40" spans="6:13">
      <c r="F40" s="582" t="s">
        <v>205</v>
      </c>
      <c r="G40" s="153"/>
      <c r="H40" s="153"/>
      <c r="I40" s="153"/>
      <c r="J40" s="153"/>
      <c r="K40" s="153"/>
      <c r="L40" s="154">
        <v>43800</v>
      </c>
      <c r="M40" s="154">
        <v>43831</v>
      </c>
    </row>
    <row r="41" spans="6:13">
      <c r="F41" s="582" t="s">
        <v>206</v>
      </c>
      <c r="G41" s="153"/>
      <c r="H41" s="153"/>
      <c r="I41" s="153"/>
      <c r="J41" s="153"/>
      <c r="K41" s="153"/>
      <c r="L41" s="154">
        <v>43831</v>
      </c>
      <c r="M41" s="154">
        <v>43862</v>
      </c>
    </row>
    <row r="42" spans="6:13">
      <c r="F42" s="582" t="s">
        <v>207</v>
      </c>
      <c r="G42" s="153"/>
      <c r="H42" s="153"/>
      <c r="I42" s="153"/>
      <c r="J42" s="153"/>
      <c r="K42" s="153"/>
      <c r="L42" s="154">
        <v>43862</v>
      </c>
      <c r="M42" s="154">
        <v>43891</v>
      </c>
    </row>
    <row r="43" spans="6:13">
      <c r="F43" s="153"/>
      <c r="G43" s="153"/>
      <c r="H43" s="153"/>
      <c r="I43" s="153"/>
      <c r="J43" s="153"/>
      <c r="K43" s="153"/>
      <c r="L43" s="154">
        <v>43891</v>
      </c>
      <c r="M43" s="154">
        <v>43922</v>
      </c>
    </row>
    <row r="44" spans="6:13">
      <c r="F44" s="153"/>
      <c r="G44" s="153"/>
      <c r="H44" s="153"/>
      <c r="I44" s="153"/>
      <c r="J44" s="153"/>
      <c r="K44" s="153"/>
      <c r="L44" s="154">
        <v>43922</v>
      </c>
      <c r="M44" s="154">
        <v>43952</v>
      </c>
    </row>
    <row r="45" spans="6:13">
      <c r="F45" s="153"/>
      <c r="G45" s="153"/>
      <c r="H45" s="153"/>
      <c r="I45" s="153"/>
      <c r="J45" s="153"/>
      <c r="K45" s="153"/>
      <c r="L45" s="154">
        <v>43952</v>
      </c>
      <c r="M45" s="154">
        <v>43983</v>
      </c>
    </row>
    <row r="46" spans="6:13">
      <c r="F46" s="153"/>
      <c r="G46" s="153"/>
      <c r="H46" s="153"/>
      <c r="I46" s="153"/>
      <c r="J46" s="153"/>
      <c r="K46" s="153"/>
      <c r="L46" s="154">
        <v>43983</v>
      </c>
      <c r="M46" s="154">
        <v>44013</v>
      </c>
    </row>
    <row r="47" spans="6:13">
      <c r="F47" s="153"/>
      <c r="G47" s="153"/>
      <c r="H47" s="153"/>
      <c r="I47" s="153"/>
      <c r="J47" s="153"/>
      <c r="K47" s="153"/>
      <c r="L47" s="154">
        <v>44013</v>
      </c>
      <c r="M47" s="154">
        <v>44044</v>
      </c>
    </row>
    <row r="48" spans="6:13">
      <c r="F48" s="153"/>
      <c r="G48" s="153"/>
      <c r="H48" s="153"/>
      <c r="I48" s="153"/>
      <c r="J48" s="153"/>
      <c r="K48" s="153"/>
      <c r="L48" s="154">
        <v>44044</v>
      </c>
      <c r="M48" s="154">
        <v>44075</v>
      </c>
    </row>
    <row r="49" spans="6:13">
      <c r="F49" s="153"/>
      <c r="G49" s="153"/>
      <c r="H49" s="153"/>
      <c r="I49" s="153"/>
      <c r="J49" s="153"/>
      <c r="K49" s="153"/>
      <c r="L49" s="154">
        <v>44075</v>
      </c>
      <c r="M49" s="154">
        <v>44105</v>
      </c>
    </row>
    <row r="50" spans="6:13">
      <c r="F50" s="153"/>
      <c r="G50" s="153"/>
      <c r="H50" s="153"/>
      <c r="I50" s="153"/>
      <c r="J50" s="153"/>
      <c r="K50" s="153"/>
      <c r="L50" s="154">
        <v>44105</v>
      </c>
      <c r="M50" s="154">
        <v>44136</v>
      </c>
    </row>
    <row r="51" spans="6:13">
      <c r="F51" s="153"/>
      <c r="G51" s="153"/>
      <c r="H51" s="153"/>
      <c r="I51" s="153"/>
      <c r="J51" s="153"/>
      <c r="K51" s="153"/>
      <c r="L51" s="154">
        <v>44136</v>
      </c>
      <c r="M51" s="154">
        <v>44166</v>
      </c>
    </row>
    <row r="52" spans="6:13">
      <c r="F52" s="153"/>
      <c r="G52" s="153"/>
      <c r="H52" s="153"/>
      <c r="I52" s="153"/>
      <c r="J52" s="153"/>
      <c r="K52" s="153"/>
      <c r="L52" s="154">
        <v>44166</v>
      </c>
      <c r="M52" s="154">
        <v>44197</v>
      </c>
    </row>
  </sheetData>
  <sheetProtection formatCells="0"/>
  <mergeCells count="37">
    <mergeCell ref="AI8:AJ8"/>
    <mergeCell ref="AM4:AN4"/>
    <mergeCell ref="AO4:AR4"/>
    <mergeCell ref="AM8:AM16"/>
    <mergeCell ref="AO8:AO16"/>
    <mergeCell ref="AQ8:AQ16"/>
    <mergeCell ref="F27:K27"/>
    <mergeCell ref="F28:K28"/>
    <mergeCell ref="Z12:Z15"/>
    <mergeCell ref="Z8:Z11"/>
    <mergeCell ref="B1:AJ1"/>
    <mergeCell ref="W3:AJ3"/>
    <mergeCell ref="F25:K25"/>
    <mergeCell ref="F26:K26"/>
    <mergeCell ref="AI9:AJ9"/>
    <mergeCell ref="AI13:AJ13"/>
    <mergeCell ref="AI15:AJ15"/>
    <mergeCell ref="AI5:AJ5"/>
    <mergeCell ref="AI7:AJ7"/>
    <mergeCell ref="Z2:AJ2"/>
    <mergeCell ref="N2:Y2"/>
    <mergeCell ref="AI10:AJ11"/>
    <mergeCell ref="B2:M2"/>
    <mergeCell ref="F24:K24"/>
    <mergeCell ref="AD4:AG5"/>
    <mergeCell ref="AD6:AG7"/>
    <mergeCell ref="AD8:AG9"/>
    <mergeCell ref="AD10:AG11"/>
    <mergeCell ref="AD12:AG13"/>
    <mergeCell ref="AD14:AG15"/>
    <mergeCell ref="Z4:Z7"/>
    <mergeCell ref="E18:L18"/>
    <mergeCell ref="Y18:AG18"/>
    <mergeCell ref="E21:J21"/>
    <mergeCell ref="S19:AG19"/>
    <mergeCell ref="E19:Q19"/>
    <mergeCell ref="S21:AG21"/>
  </mergeCells>
  <phoneticPr fontId="40" type="noConversion"/>
  <conditionalFormatting sqref="AQ8:AQ11">
    <cfRule type="cellIs" dxfId="328" priority="235" operator="between">
      <formula>0.95</formula>
      <formula>1</formula>
    </cfRule>
    <cfRule type="cellIs" dxfId="327" priority="236" operator="between">
      <formula>0.75</formula>
      <formula>0.9499999</formula>
    </cfRule>
    <cfRule type="cellIs" dxfId="326" priority="237" operator="between">
      <formula>50%</formula>
      <formula>74.99999%</formula>
    </cfRule>
    <cfRule type="cellIs" dxfId="325" priority="238" operator="between">
      <formula>0</formula>
      <formula>24.999999%</formula>
    </cfRule>
    <cfRule type="cellIs" dxfId="324" priority="239" operator="between">
      <formula>25%</formula>
      <formula>49.99999%</formula>
    </cfRule>
  </conditionalFormatting>
  <conditionalFormatting sqref="O25:AG25">
    <cfRule type="expression" dxfId="323" priority="223">
      <formula>AND(O$23&gt;=$L25,O$23&lt;=$M25)</formula>
    </cfRule>
  </conditionalFormatting>
  <conditionalFormatting sqref="O24 Y24:AG24">
    <cfRule type="expression" dxfId="322" priority="139">
      <formula>AND(O$23&gt;=$L24,O$23&lt;=$M24)</formula>
    </cfRule>
  </conditionalFormatting>
  <conditionalFormatting sqref="O26 Y26:AG26">
    <cfRule type="expression" dxfId="321" priority="119">
      <formula>AND(O$23&gt;=$L26,O$23&lt;=$M26)</formula>
    </cfRule>
  </conditionalFormatting>
  <conditionalFormatting sqref="P26">
    <cfRule type="expression" dxfId="320" priority="117">
      <formula>AND(P$23&gt;=$L26,P$23&lt;=$M26)</formula>
    </cfRule>
  </conditionalFormatting>
  <conditionalFormatting sqref="Q26">
    <cfRule type="expression" dxfId="319" priority="116">
      <formula>AND(Q$23&gt;=$L26,Q$23&lt;=$M26)</formula>
    </cfRule>
  </conditionalFormatting>
  <conditionalFormatting sqref="R26">
    <cfRule type="expression" dxfId="318" priority="115">
      <formula>AND(R$23&gt;=$L26,R$23&lt;=$M26)</formula>
    </cfRule>
  </conditionalFormatting>
  <conditionalFormatting sqref="S26">
    <cfRule type="expression" dxfId="317" priority="114">
      <formula>AND(S$23&gt;=$L26,S$23&lt;=$M26)</formula>
    </cfRule>
  </conditionalFormatting>
  <conditionalFormatting sqref="T26">
    <cfRule type="expression" dxfId="316" priority="113">
      <formula>AND(T$23&gt;=$L26,T$23&lt;=$M26)</formula>
    </cfRule>
  </conditionalFormatting>
  <conditionalFormatting sqref="U26">
    <cfRule type="expression" dxfId="315" priority="112">
      <formula>AND(U$23&gt;=$L26,U$23&lt;=$M26)</formula>
    </cfRule>
  </conditionalFormatting>
  <conditionalFormatting sqref="V26">
    <cfRule type="expression" dxfId="314" priority="111">
      <formula>AND(V$23&gt;=$L26,V$23&lt;=$M26)</formula>
    </cfRule>
  </conditionalFormatting>
  <conditionalFormatting sqref="W26">
    <cfRule type="expression" dxfId="313" priority="110">
      <formula>AND(W$23&gt;=$L26,W$23&lt;=$M26)</formula>
    </cfRule>
  </conditionalFormatting>
  <conditionalFormatting sqref="X26">
    <cfRule type="expression" dxfId="312" priority="109">
      <formula>AND(X$23&gt;=$L26,X$23&lt;=$M26)</formula>
    </cfRule>
  </conditionalFormatting>
  <conditionalFormatting sqref="O27 Y27:AG27">
    <cfRule type="expression" dxfId="311" priority="98">
      <formula>AND(O$23&gt;=$L27,O$23&lt;=$M27)</formula>
    </cfRule>
  </conditionalFormatting>
  <conditionalFormatting sqref="P27">
    <cfRule type="expression" dxfId="310" priority="97">
      <formula>AND(P$23&gt;=$L27,P$23&lt;=$M27)</formula>
    </cfRule>
  </conditionalFormatting>
  <conditionalFormatting sqref="Q27">
    <cfRule type="expression" dxfId="309" priority="96">
      <formula>AND(Q$23&gt;=$L27,Q$23&lt;=$M27)</formula>
    </cfRule>
  </conditionalFormatting>
  <conditionalFormatting sqref="R27">
    <cfRule type="expression" dxfId="308" priority="95">
      <formula>AND(R$23&gt;=$L27,R$23&lt;=$M27)</formula>
    </cfRule>
  </conditionalFormatting>
  <conditionalFormatting sqref="S27">
    <cfRule type="expression" dxfId="307" priority="94">
      <formula>AND(S$23&gt;=$L27,S$23&lt;=$M27)</formula>
    </cfRule>
  </conditionalFormatting>
  <conditionalFormatting sqref="T27">
    <cfRule type="expression" dxfId="306" priority="93">
      <formula>AND(T$23&gt;=$L27,T$23&lt;=$M27)</formula>
    </cfRule>
  </conditionalFormatting>
  <conditionalFormatting sqref="U27">
    <cfRule type="expression" dxfId="305" priority="92">
      <formula>AND(U$23&gt;=$L27,U$23&lt;=$M27)</formula>
    </cfRule>
  </conditionalFormatting>
  <conditionalFormatting sqref="V27">
    <cfRule type="expression" dxfId="304" priority="91">
      <formula>AND(V$23&gt;=$L27,V$23&lt;=$M27)</formula>
    </cfRule>
  </conditionalFormatting>
  <conditionalFormatting sqref="W27">
    <cfRule type="expression" dxfId="303" priority="90">
      <formula>AND(W$23&gt;=$L27,W$23&lt;=$M27)</formula>
    </cfRule>
  </conditionalFormatting>
  <conditionalFormatting sqref="X27">
    <cfRule type="expression" dxfId="302" priority="89">
      <formula>AND(X$23&gt;=$L27,X$23&lt;=$M27)</formula>
    </cfRule>
  </conditionalFormatting>
  <conditionalFormatting sqref="O28 Y28:AG28">
    <cfRule type="expression" dxfId="301" priority="78">
      <formula>AND(O$23&gt;=$L28,O$23&lt;=$M28)</formula>
    </cfRule>
  </conditionalFormatting>
  <conditionalFormatting sqref="P24">
    <cfRule type="expression" dxfId="300" priority="39">
      <formula>AND(P$23&gt;=$L24,P$23&lt;=$M24)</formula>
    </cfRule>
  </conditionalFormatting>
  <conditionalFormatting sqref="Q24">
    <cfRule type="expression" dxfId="299" priority="38">
      <formula>AND(Q$23&gt;=$L24,Q$23&lt;=$M24)</formula>
    </cfRule>
  </conditionalFormatting>
  <conditionalFormatting sqref="R24">
    <cfRule type="expression" dxfId="298" priority="37">
      <formula>AND(R$23&gt;=$L24,R$23&lt;=$M24)</formula>
    </cfRule>
  </conditionalFormatting>
  <conditionalFormatting sqref="S24">
    <cfRule type="expression" dxfId="297" priority="36">
      <formula>AND(S$23&gt;=$L24,S$23&lt;=$M24)</formula>
    </cfRule>
  </conditionalFormatting>
  <conditionalFormatting sqref="T24">
    <cfRule type="expression" dxfId="296" priority="35">
      <formula>AND(T$23&gt;=$L24,T$23&lt;=$M24)</formula>
    </cfRule>
  </conditionalFormatting>
  <conditionalFormatting sqref="U24">
    <cfRule type="expression" dxfId="295" priority="34">
      <formula>AND(U$23&gt;=$L24,U$23&lt;=$M24)</formula>
    </cfRule>
  </conditionalFormatting>
  <conditionalFormatting sqref="V24">
    <cfRule type="expression" dxfId="294" priority="33">
      <formula>AND(V$23&gt;=$L24,V$23&lt;=$M24)</formula>
    </cfRule>
  </conditionalFormatting>
  <conditionalFormatting sqref="W24">
    <cfRule type="expression" dxfId="293" priority="32">
      <formula>AND(W$23&gt;=$L24,W$23&lt;=$M24)</formula>
    </cfRule>
  </conditionalFormatting>
  <conditionalFormatting sqref="X24">
    <cfRule type="expression" dxfId="292" priority="31">
      <formula>AND(X$23&gt;=$L24,X$23&lt;=$M24)</formula>
    </cfRule>
  </conditionalFormatting>
  <conditionalFormatting sqref="P28">
    <cfRule type="expression" dxfId="291" priority="20">
      <formula>AND(P$23&gt;=$L28,P$23&lt;=$M28)</formula>
    </cfRule>
  </conditionalFormatting>
  <conditionalFormatting sqref="Q28">
    <cfRule type="expression" dxfId="290" priority="19">
      <formula>AND(Q$23&gt;=$L28,Q$23&lt;=$M28)</formula>
    </cfRule>
  </conditionalFormatting>
  <conditionalFormatting sqref="R28">
    <cfRule type="expression" dxfId="289" priority="18">
      <formula>AND(R$23&gt;=$L28,R$23&lt;=$M28)</formula>
    </cfRule>
  </conditionalFormatting>
  <conditionalFormatting sqref="S28">
    <cfRule type="expression" dxfId="288" priority="17">
      <formula>AND(S$23&gt;=$L28,S$23&lt;=$M28)</formula>
    </cfRule>
  </conditionalFormatting>
  <conditionalFormatting sqref="T28">
    <cfRule type="expression" dxfId="287" priority="16">
      <formula>AND(T$23&gt;=$L28,T$23&lt;=$M28)</formula>
    </cfRule>
  </conditionalFormatting>
  <conditionalFormatting sqref="U28">
    <cfRule type="expression" dxfId="286" priority="15">
      <formula>AND(U$23&gt;=$L28,U$23&lt;=$M28)</formula>
    </cfRule>
  </conditionalFormatting>
  <conditionalFormatting sqref="V28">
    <cfRule type="expression" dxfId="285" priority="14">
      <formula>AND(V$23&gt;=$L28,V$23&lt;=$M28)</formula>
    </cfRule>
  </conditionalFormatting>
  <conditionalFormatting sqref="W28">
    <cfRule type="expression" dxfId="284" priority="13">
      <formula>AND(W$23&gt;=$L28,W$23&lt;=$M28)</formula>
    </cfRule>
  </conditionalFormatting>
  <conditionalFormatting sqref="X28">
    <cfRule type="expression" dxfId="283" priority="12">
      <formula>AND(X$23&gt;=$L28,X$23&lt;=$M28)</formula>
    </cfRule>
  </conditionalFormatting>
  <dataValidations count="2">
    <dataValidation type="list" allowBlank="1" showInputMessage="1" showErrorMessage="1" sqref="F24:K28">
      <formula1>$F$31:$F$42</formula1>
    </dataValidation>
    <dataValidation type="list" allowBlank="1" showInputMessage="1" showErrorMessage="1" sqref="L24:M28">
      <formula1>$L$31:$L$52</formula1>
    </dataValidation>
  </dataValidations>
  <printOptions horizontalCentered="1" verticalCentered="1"/>
  <pageMargins left="0" right="0" top="0" bottom="0" header="0.31" footer="0.31"/>
  <pageSetup scale="58" fitToHeight="5" orientation="landscape" horizontalDpi="4294967295" verticalDpi="4294967295"/>
  <headerFooter>
    <oddHeader>&amp;L&amp;"Calibri,Normal"&amp;K000000&amp;D&amp;R&amp;"Calibri,Normal"&amp;K000000Infografía Consolidada</oddHeader>
    <oddFooter>&amp;R&amp;"Calibri,Normal"&amp;K000000Versión 1.0</oddFooter>
  </headerFooter>
  <ignoredErrors>
    <ignoredError sqref="O23 E24:E28" emptyCellReference="1"/>
  </ignoredErrors>
  <drawing r:id="rId1"/>
  <extLst>
    <ext xmlns:mx="http://schemas.microsoft.com/office/mac/excel/2008/main" uri="{64002731-A6B0-56B0-2670-7721B7C09600}">
      <mx:PLV Mode="0" OnePage="0" WScale="75"/>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8">
    <tabColor theme="1" tint="0.499984740745262"/>
  </sheetPr>
  <dimension ref="B1:AT52"/>
  <sheetViews>
    <sheetView topLeftCell="A2" workbookViewId="0">
      <selection activeCell="E21" sqref="E21:J21"/>
    </sheetView>
  </sheetViews>
  <sheetFormatPr baseColWidth="10" defaultColWidth="9.42578125" defaultRowHeight="15"/>
  <cols>
    <col min="1" max="1" width="1.85546875" style="150" customWidth="1"/>
    <col min="2" max="2" width="6.85546875" style="150" customWidth="1"/>
    <col min="3" max="3" width="1.85546875" style="150" customWidth="1"/>
    <col min="4" max="4" width="0.42578125" style="150" customWidth="1"/>
    <col min="5" max="6" width="4.85546875" style="150" customWidth="1"/>
    <col min="7" max="13" width="8.85546875" style="150" customWidth="1"/>
    <col min="14" max="14" width="4.85546875" style="150" customWidth="1"/>
    <col min="15" max="24" width="5.85546875" style="150" customWidth="1"/>
    <col min="25" max="33" width="5.85546875" style="149" customWidth="1"/>
    <col min="34" max="34" width="0.42578125" style="149" customWidth="1"/>
    <col min="35" max="35" width="1.85546875" style="149" customWidth="1"/>
    <col min="36" max="36" width="6.85546875" style="149" customWidth="1"/>
    <col min="37" max="37" width="1.85546875" style="151" customWidth="1"/>
    <col min="38" max="38" width="9.85546875" style="2" hidden="1" customWidth="1"/>
    <col min="39" max="42" width="7.85546875" style="2" hidden="1" customWidth="1"/>
    <col min="43" max="44" width="7.85546875" style="171" hidden="1" customWidth="1"/>
    <col min="45" max="45" width="9.42578125" style="171" customWidth="1"/>
    <col min="46" max="16384" width="9.42578125" style="150"/>
  </cols>
  <sheetData>
    <row r="1" spans="2:46" ht="39" customHeight="1">
      <c r="B1" s="1164" t="str">
        <f>'Datos de la organización'!D13</f>
        <v>Nombre de la Organización</v>
      </c>
      <c r="C1" s="1165"/>
      <c r="D1" s="1165"/>
      <c r="E1" s="1165"/>
      <c r="F1" s="1165"/>
      <c r="G1" s="1165"/>
      <c r="H1" s="1165"/>
      <c r="I1" s="1165"/>
      <c r="J1" s="1165"/>
      <c r="K1" s="1165"/>
      <c r="L1" s="1165"/>
      <c r="M1" s="1165"/>
      <c r="N1" s="1165"/>
      <c r="O1" s="1165"/>
      <c r="P1" s="1165"/>
      <c r="Q1" s="1165"/>
      <c r="R1" s="1165"/>
      <c r="S1" s="1165"/>
      <c r="T1" s="1165"/>
      <c r="U1" s="1165"/>
      <c r="V1" s="1165"/>
      <c r="W1" s="1165"/>
      <c r="X1" s="1165"/>
      <c r="Y1" s="1165"/>
      <c r="Z1" s="1165"/>
      <c r="AA1" s="1165"/>
      <c r="AB1" s="1165"/>
      <c r="AC1" s="1165"/>
      <c r="AD1" s="1165"/>
      <c r="AE1" s="1165"/>
      <c r="AF1" s="1165"/>
      <c r="AG1" s="1165"/>
      <c r="AH1" s="1165"/>
      <c r="AI1" s="1165"/>
      <c r="AJ1" s="1166"/>
      <c r="AL1" s="170"/>
      <c r="AM1" s="170"/>
      <c r="AN1" s="170"/>
      <c r="AO1" s="170"/>
      <c r="AP1" s="170"/>
      <c r="AS1" s="356"/>
    </row>
    <row r="2" spans="2:46" ht="39" customHeight="1">
      <c r="B2" s="1148" t="s">
        <v>172</v>
      </c>
      <c r="C2" s="1149"/>
      <c r="D2" s="1149"/>
      <c r="E2" s="1149"/>
      <c r="F2" s="1149"/>
      <c r="G2" s="1149"/>
      <c r="H2" s="1149"/>
      <c r="I2" s="1149"/>
      <c r="J2" s="1149"/>
      <c r="K2" s="1149"/>
      <c r="L2" s="1149"/>
      <c r="M2" s="1149" t="s">
        <v>173</v>
      </c>
      <c r="N2" s="1149"/>
      <c r="O2" s="1149"/>
      <c r="P2" s="1149"/>
      <c r="Q2" s="1149"/>
      <c r="R2" s="1149"/>
      <c r="S2" s="1149"/>
      <c r="T2" s="1149"/>
      <c r="U2" s="1149"/>
      <c r="V2" s="1149"/>
      <c r="W2" s="1149"/>
      <c r="X2" s="1149" t="s">
        <v>208</v>
      </c>
      <c r="Y2" s="1149"/>
      <c r="Z2" s="1149"/>
      <c r="AA2" s="1149"/>
      <c r="AB2" s="1149"/>
      <c r="AC2" s="1149"/>
      <c r="AD2" s="1149"/>
      <c r="AE2" s="1149"/>
      <c r="AF2" s="1149"/>
      <c r="AG2" s="1149"/>
      <c r="AH2" s="1149"/>
      <c r="AI2" s="1149"/>
      <c r="AJ2" s="1173"/>
      <c r="AL2" s="170"/>
      <c r="AM2" s="170"/>
      <c r="AN2" s="170"/>
      <c r="AO2" s="170"/>
      <c r="AP2" s="170"/>
    </row>
    <row r="3" spans="2:46" ht="32.1" customHeight="1">
      <c r="B3" s="359"/>
      <c r="C3" s="61"/>
      <c r="D3" s="61"/>
      <c r="E3" s="61"/>
      <c r="F3" s="61"/>
      <c r="G3" s="61"/>
      <c r="H3" s="61"/>
      <c r="I3" s="61"/>
      <c r="J3" s="61"/>
      <c r="K3" s="61"/>
      <c r="L3" s="61"/>
      <c r="M3" s="61"/>
      <c r="N3" s="61"/>
      <c r="O3" s="61"/>
      <c r="P3" s="61"/>
      <c r="Q3" s="61"/>
      <c r="R3" s="61"/>
      <c r="S3" s="61"/>
      <c r="T3" s="61"/>
      <c r="U3" s="61"/>
      <c r="V3" s="61"/>
      <c r="W3" s="1167"/>
      <c r="X3" s="1167"/>
      <c r="Y3" s="1167"/>
      <c r="Z3" s="1167"/>
      <c r="AA3" s="1167"/>
      <c r="AB3" s="1167"/>
      <c r="AC3" s="1167"/>
      <c r="AD3" s="1167"/>
      <c r="AE3" s="1167"/>
      <c r="AF3" s="1167"/>
      <c r="AG3" s="1167"/>
      <c r="AH3" s="1167"/>
      <c r="AI3" s="1167"/>
      <c r="AJ3" s="1168"/>
      <c r="AL3" s="170"/>
      <c r="AM3" s="170"/>
      <c r="AN3" s="170"/>
      <c r="AO3" s="170"/>
      <c r="AP3" s="170"/>
    </row>
    <row r="4" spans="2:46" ht="21.95" customHeight="1">
      <c r="B4" s="299"/>
      <c r="C4" s="612"/>
      <c r="D4" s="612"/>
      <c r="E4" s="612"/>
      <c r="F4" s="612"/>
      <c r="G4" s="612"/>
      <c r="H4" s="612"/>
      <c r="I4" s="612"/>
      <c r="J4" s="612"/>
      <c r="K4" s="612"/>
      <c r="L4" s="612"/>
      <c r="M4" s="612"/>
      <c r="N4" s="12"/>
      <c r="O4" s="12"/>
      <c r="P4" s="12"/>
      <c r="Q4" s="12"/>
      <c r="R4" s="12"/>
      <c r="S4" s="12"/>
      <c r="T4" s="12"/>
      <c r="U4" s="12"/>
      <c r="V4" s="12"/>
      <c r="W4" s="612"/>
      <c r="X4" s="612"/>
      <c r="Y4" s="611"/>
      <c r="Z4" s="1153"/>
      <c r="AA4" s="611"/>
      <c r="AB4" s="611"/>
      <c r="AC4" s="651"/>
      <c r="AD4" s="1151"/>
      <c r="AE4" s="1151"/>
      <c r="AF4" s="1151"/>
      <c r="AG4" s="1151"/>
      <c r="AH4" s="612"/>
      <c r="AI4" s="7"/>
      <c r="AJ4" s="68"/>
      <c r="AL4" s="16" t="s">
        <v>177</v>
      </c>
      <c r="AM4" s="1174" t="s">
        <v>178</v>
      </c>
      <c r="AN4" s="1175"/>
      <c r="AO4" s="1176" t="s">
        <v>179</v>
      </c>
      <c r="AP4" s="1177"/>
      <c r="AQ4" s="1177"/>
      <c r="AR4" s="1177"/>
      <c r="AT4" s="2"/>
    </row>
    <row r="5" spans="2:46" ht="21.95" customHeight="1">
      <c r="B5" s="299"/>
      <c r="C5" s="612"/>
      <c r="D5" s="612"/>
      <c r="E5" s="612"/>
      <c r="F5" s="612"/>
      <c r="G5" s="612"/>
      <c r="H5" s="612"/>
      <c r="I5" s="612"/>
      <c r="J5" s="612"/>
      <c r="K5" s="612"/>
      <c r="L5" s="612"/>
      <c r="M5" s="612"/>
      <c r="N5" s="12"/>
      <c r="O5" s="12"/>
      <c r="P5" s="12"/>
      <c r="Q5" s="12"/>
      <c r="R5" s="12"/>
      <c r="S5" s="12"/>
      <c r="T5" s="12"/>
      <c r="U5" s="12"/>
      <c r="V5" s="12"/>
      <c r="W5" s="612"/>
      <c r="X5" s="612"/>
      <c r="Y5" s="611"/>
      <c r="Z5" s="1153"/>
      <c r="AA5" s="611"/>
      <c r="AB5" s="611"/>
      <c r="AC5" s="651"/>
      <c r="AD5" s="1151"/>
      <c r="AE5" s="1151"/>
      <c r="AF5" s="1151"/>
      <c r="AG5" s="1151"/>
      <c r="AH5" s="360"/>
      <c r="AI5" s="1171"/>
      <c r="AJ5" s="1172"/>
      <c r="AL5" s="16"/>
      <c r="AM5" s="357"/>
      <c r="AN5" s="602"/>
      <c r="AO5" s="652"/>
      <c r="AP5" s="653"/>
      <c r="AQ5" s="654"/>
      <c r="AR5" s="653"/>
      <c r="AT5" s="2"/>
    </row>
    <row r="6" spans="2:46" ht="21.95" customHeight="1">
      <c r="B6" s="299"/>
      <c r="C6" s="612"/>
      <c r="D6" s="612"/>
      <c r="E6" s="612"/>
      <c r="F6" s="612"/>
      <c r="G6" s="612"/>
      <c r="H6" s="612"/>
      <c r="I6" s="612"/>
      <c r="J6" s="612"/>
      <c r="K6" s="612"/>
      <c r="L6" s="612"/>
      <c r="M6" s="612"/>
      <c r="N6" s="12"/>
      <c r="O6" s="12"/>
      <c r="P6" s="12"/>
      <c r="Q6" s="12"/>
      <c r="R6" s="12"/>
      <c r="S6" s="12"/>
      <c r="T6" s="12"/>
      <c r="U6" s="12"/>
      <c r="V6" s="12"/>
      <c r="W6" s="612"/>
      <c r="X6" s="612"/>
      <c r="Y6" s="611"/>
      <c r="Z6" s="1153"/>
      <c r="AA6" s="611"/>
      <c r="AB6" s="611"/>
      <c r="AC6" s="655"/>
      <c r="AD6" s="1151"/>
      <c r="AE6" s="1151"/>
      <c r="AF6" s="1151"/>
      <c r="AG6" s="1151"/>
      <c r="AH6" s="361"/>
      <c r="AI6" s="362"/>
      <c r="AJ6" s="363"/>
      <c r="AL6" s="16"/>
      <c r="AM6" s="357"/>
      <c r="AN6" s="602"/>
      <c r="AO6" s="652"/>
      <c r="AP6" s="653"/>
      <c r="AQ6" s="654"/>
      <c r="AR6" s="653"/>
      <c r="AT6" s="2"/>
    </row>
    <row r="7" spans="2:46" ht="21.95" customHeight="1">
      <c r="B7" s="299"/>
      <c r="C7" s="612"/>
      <c r="D7" s="612"/>
      <c r="E7" s="612"/>
      <c r="F7" s="612"/>
      <c r="G7" s="612"/>
      <c r="H7" s="612"/>
      <c r="I7" s="612"/>
      <c r="J7" s="612"/>
      <c r="K7" s="612"/>
      <c r="L7" s="612"/>
      <c r="M7" s="612"/>
      <c r="N7" s="12"/>
      <c r="O7" s="12"/>
      <c r="P7" s="12"/>
      <c r="Q7" s="12"/>
      <c r="R7" s="12"/>
      <c r="S7" s="12"/>
      <c r="T7" s="12"/>
      <c r="U7" s="12"/>
      <c r="V7" s="12"/>
      <c r="W7" s="612"/>
      <c r="X7" s="612"/>
      <c r="Y7" s="611"/>
      <c r="Z7" s="1153"/>
      <c r="AA7" s="656"/>
      <c r="AB7" s="656"/>
      <c r="AC7" s="656"/>
      <c r="AD7" s="1151"/>
      <c r="AE7" s="1151"/>
      <c r="AF7" s="1151"/>
      <c r="AG7" s="1151"/>
      <c r="AH7" s="360"/>
      <c r="AI7" s="1171"/>
      <c r="AJ7" s="1172"/>
      <c r="AL7" s="16"/>
      <c r="AM7" s="357"/>
      <c r="AN7" s="602"/>
      <c r="AO7" s="652"/>
      <c r="AP7" s="653"/>
      <c r="AQ7" s="654"/>
      <c r="AR7" s="653"/>
      <c r="AT7" s="2"/>
    </row>
    <row r="8" spans="2:46" ht="21.95" customHeight="1">
      <c r="B8" s="299"/>
      <c r="C8" s="612"/>
      <c r="D8" s="612"/>
      <c r="E8" s="612"/>
      <c r="F8" s="612"/>
      <c r="G8" s="612"/>
      <c r="H8" s="612"/>
      <c r="I8" s="612"/>
      <c r="J8" s="612"/>
      <c r="K8" s="612"/>
      <c r="L8" s="612"/>
      <c r="M8" s="612"/>
      <c r="N8" s="18"/>
      <c r="O8" s="18"/>
      <c r="P8" s="18"/>
      <c r="Q8" s="18"/>
      <c r="R8" s="18"/>
      <c r="S8" s="612"/>
      <c r="T8" s="612"/>
      <c r="U8" s="612"/>
      <c r="V8" s="612"/>
      <c r="W8" s="612"/>
      <c r="X8" s="612"/>
      <c r="Y8" s="611"/>
      <c r="Z8" s="1153"/>
      <c r="AA8" s="611"/>
      <c r="AB8" s="611"/>
      <c r="AC8" s="651"/>
      <c r="AD8" s="1151"/>
      <c r="AE8" s="1151"/>
      <c r="AF8" s="1151"/>
      <c r="AG8" s="1151"/>
      <c r="AH8" s="360"/>
      <c r="AI8" s="1171"/>
      <c r="AJ8" s="1172"/>
      <c r="AL8" s="46">
        <v>0.4</v>
      </c>
      <c r="AM8" s="1178">
        <v>4</v>
      </c>
      <c r="AN8" s="20">
        <f>AM8*AL8</f>
        <v>1.6</v>
      </c>
      <c r="AO8" s="1180">
        <f>SUM(AP8:AP16)</f>
        <v>0</v>
      </c>
      <c r="AP8" s="172">
        <f>AN8*J8</f>
        <v>0</v>
      </c>
      <c r="AQ8" s="1182">
        <f>SUM(AR8:AR16)</f>
        <v>0</v>
      </c>
      <c r="AR8" s="173">
        <f>J8*AL8</f>
        <v>0</v>
      </c>
    </row>
    <row r="9" spans="2:46" ht="21.95" customHeight="1">
      <c r="B9" s="299"/>
      <c r="C9" s="612"/>
      <c r="D9" s="612"/>
      <c r="E9" s="612"/>
      <c r="F9" s="612"/>
      <c r="G9" s="612"/>
      <c r="H9" s="612"/>
      <c r="I9" s="612"/>
      <c r="J9" s="612"/>
      <c r="K9" s="612"/>
      <c r="L9" s="612"/>
      <c r="M9" s="612"/>
      <c r="N9" s="18"/>
      <c r="O9" s="18"/>
      <c r="P9" s="18"/>
      <c r="Q9" s="18"/>
      <c r="R9" s="18"/>
      <c r="S9" s="612"/>
      <c r="T9" s="612"/>
      <c r="U9" s="612"/>
      <c r="V9" s="612"/>
      <c r="W9" s="612"/>
      <c r="X9" s="612"/>
      <c r="Y9" s="611"/>
      <c r="Z9" s="1153"/>
      <c r="AA9" s="611"/>
      <c r="AB9" s="611"/>
      <c r="AC9" s="651"/>
      <c r="AD9" s="1151"/>
      <c r="AE9" s="1151"/>
      <c r="AF9" s="1151"/>
      <c r="AG9" s="1151"/>
      <c r="AH9" s="360"/>
      <c r="AI9" s="1169"/>
      <c r="AJ9" s="1170"/>
      <c r="AL9" s="46"/>
      <c r="AM9" s="1179"/>
      <c r="AN9" s="20"/>
      <c r="AO9" s="1181"/>
      <c r="AP9" s="172"/>
      <c r="AQ9" s="1183"/>
      <c r="AR9" s="173"/>
    </row>
    <row r="10" spans="2:46" ht="21.95" customHeight="1">
      <c r="B10" s="299"/>
      <c r="C10" s="612"/>
      <c r="D10" s="612"/>
      <c r="E10" s="612"/>
      <c r="F10" s="612"/>
      <c r="G10" s="612"/>
      <c r="H10" s="612"/>
      <c r="I10" s="612"/>
      <c r="J10" s="612"/>
      <c r="K10" s="612"/>
      <c r="L10" s="612"/>
      <c r="M10" s="612"/>
      <c r="N10" s="18"/>
      <c r="O10" s="18"/>
      <c r="P10" s="18"/>
      <c r="Q10" s="18"/>
      <c r="R10" s="18"/>
      <c r="S10" s="612"/>
      <c r="T10" s="612"/>
      <c r="U10" s="612"/>
      <c r="V10" s="612"/>
      <c r="W10" s="612"/>
      <c r="X10" s="612"/>
      <c r="Y10" s="611"/>
      <c r="Z10" s="1153"/>
      <c r="AA10" s="611"/>
      <c r="AB10" s="611"/>
      <c r="AC10" s="657"/>
      <c r="AD10" s="1151"/>
      <c r="AE10" s="1151"/>
      <c r="AF10" s="1151"/>
      <c r="AG10" s="1151"/>
      <c r="AH10" s="361"/>
      <c r="AI10" s="1171"/>
      <c r="AJ10" s="1172"/>
      <c r="AL10" s="46"/>
      <c r="AM10" s="1179"/>
      <c r="AN10" s="20"/>
      <c r="AO10" s="1181"/>
      <c r="AP10" s="172"/>
      <c r="AQ10" s="1183"/>
      <c r="AR10" s="173"/>
    </row>
    <row r="11" spans="2:46" ht="21.95" customHeight="1">
      <c r="B11" s="299"/>
      <c r="C11" s="612"/>
      <c r="D11" s="612"/>
      <c r="E11" s="612"/>
      <c r="F11" s="612"/>
      <c r="G11" s="612"/>
      <c r="H11" s="612"/>
      <c r="I11" s="612"/>
      <c r="J11" s="612"/>
      <c r="K11" s="612"/>
      <c r="L11" s="612"/>
      <c r="M11" s="612"/>
      <c r="N11" s="18"/>
      <c r="O11" s="18"/>
      <c r="P11" s="18"/>
      <c r="Q11" s="18"/>
      <c r="R11" s="18"/>
      <c r="S11" s="612"/>
      <c r="T11" s="612"/>
      <c r="U11" s="612"/>
      <c r="V11" s="612"/>
      <c r="W11" s="612"/>
      <c r="X11" s="612"/>
      <c r="Y11" s="611"/>
      <c r="Z11" s="1153"/>
      <c r="AA11" s="611"/>
      <c r="AB11" s="611"/>
      <c r="AC11" s="611"/>
      <c r="AD11" s="1151"/>
      <c r="AE11" s="1151"/>
      <c r="AF11" s="1151"/>
      <c r="AG11" s="1151"/>
      <c r="AH11" s="361"/>
      <c r="AI11" s="1171"/>
      <c r="AJ11" s="1172"/>
      <c r="AL11" s="46"/>
      <c r="AM11" s="1179"/>
      <c r="AN11" s="20"/>
      <c r="AO11" s="1181"/>
      <c r="AP11" s="172"/>
      <c r="AQ11" s="1183"/>
      <c r="AR11" s="173"/>
    </row>
    <row r="12" spans="2:46" ht="21.95" customHeight="1">
      <c r="B12" s="299"/>
      <c r="C12" s="612"/>
      <c r="D12" s="612"/>
      <c r="E12" s="612"/>
      <c r="F12" s="612"/>
      <c r="G12" s="612"/>
      <c r="H12" s="612"/>
      <c r="I12" s="612"/>
      <c r="J12" s="612"/>
      <c r="K12" s="612"/>
      <c r="L12" s="612"/>
      <c r="M12" s="612"/>
      <c r="N12" s="18"/>
      <c r="O12" s="18"/>
      <c r="P12" s="18"/>
      <c r="Q12" s="18"/>
      <c r="R12" s="18"/>
      <c r="S12" s="612"/>
      <c r="T12" s="612"/>
      <c r="U12" s="612"/>
      <c r="V12" s="612"/>
      <c r="W12" s="612"/>
      <c r="X12" s="612"/>
      <c r="Y12" s="611"/>
      <c r="Z12" s="1153"/>
      <c r="AA12" s="611"/>
      <c r="AB12" s="611"/>
      <c r="AC12" s="658"/>
      <c r="AD12" s="1152"/>
      <c r="AE12" s="1152"/>
      <c r="AF12" s="1152"/>
      <c r="AG12" s="1152"/>
      <c r="AH12" s="364"/>
      <c r="AI12" s="365"/>
      <c r="AJ12" s="366"/>
      <c r="AL12" s="46">
        <v>0.1</v>
      </c>
      <c r="AM12" s="1179"/>
      <c r="AN12" s="20">
        <f>AM8*AL12</f>
        <v>0.4</v>
      </c>
      <c r="AO12" s="1181"/>
      <c r="AP12" s="172">
        <f>AN12*J12</f>
        <v>0</v>
      </c>
      <c r="AQ12" s="1183"/>
      <c r="AR12" s="173">
        <f>J12*AL12</f>
        <v>0</v>
      </c>
    </row>
    <row r="13" spans="2:46" ht="21.95" customHeight="1">
      <c r="B13" s="299"/>
      <c r="C13" s="612"/>
      <c r="D13" s="612"/>
      <c r="E13" s="612"/>
      <c r="F13" s="612"/>
      <c r="G13" s="612"/>
      <c r="H13" s="612"/>
      <c r="I13" s="612"/>
      <c r="J13" s="612"/>
      <c r="K13" s="612"/>
      <c r="L13" s="612"/>
      <c r="M13" s="612"/>
      <c r="N13" s="18"/>
      <c r="O13" s="18"/>
      <c r="P13" s="18"/>
      <c r="Q13" s="18"/>
      <c r="R13" s="18"/>
      <c r="S13" s="612"/>
      <c r="T13" s="612"/>
      <c r="U13" s="612"/>
      <c r="V13" s="612"/>
      <c r="W13" s="612"/>
      <c r="X13" s="612"/>
      <c r="Y13" s="611"/>
      <c r="Z13" s="1153"/>
      <c r="AA13" s="611"/>
      <c r="AB13" s="611"/>
      <c r="AC13" s="658"/>
      <c r="AD13" s="1152"/>
      <c r="AE13" s="1152"/>
      <c r="AF13" s="1152"/>
      <c r="AG13" s="1152"/>
      <c r="AH13" s="364"/>
      <c r="AI13" s="1169"/>
      <c r="AJ13" s="1170" t="s">
        <v>188</v>
      </c>
      <c r="AL13" s="46"/>
      <c r="AM13" s="1179"/>
      <c r="AN13" s="20"/>
      <c r="AO13" s="1181"/>
      <c r="AP13" s="172"/>
      <c r="AQ13" s="1183"/>
      <c r="AR13" s="173"/>
    </row>
    <row r="14" spans="2:46" ht="21.95" customHeight="1">
      <c r="B14" s="299"/>
      <c r="C14" s="612"/>
      <c r="D14" s="612"/>
      <c r="E14" s="612"/>
      <c r="F14" s="612"/>
      <c r="G14" s="612"/>
      <c r="H14" s="612"/>
      <c r="I14" s="612"/>
      <c r="J14" s="612"/>
      <c r="K14" s="612"/>
      <c r="L14" s="612"/>
      <c r="M14" s="612"/>
      <c r="N14" s="18"/>
      <c r="O14" s="18"/>
      <c r="P14" s="18"/>
      <c r="Q14" s="18"/>
      <c r="R14" s="18"/>
      <c r="S14" s="612"/>
      <c r="T14" s="612"/>
      <c r="U14" s="612"/>
      <c r="V14" s="612"/>
      <c r="W14" s="612"/>
      <c r="X14" s="612"/>
      <c r="Y14" s="611"/>
      <c r="Z14" s="1153"/>
      <c r="AA14" s="611"/>
      <c r="AB14" s="611"/>
      <c r="AC14" s="658"/>
      <c r="AD14" s="1152"/>
      <c r="AE14" s="1152"/>
      <c r="AF14" s="1152"/>
      <c r="AG14" s="1152"/>
      <c r="AH14" s="364"/>
      <c r="AI14" s="365"/>
      <c r="AJ14" s="366"/>
      <c r="AL14" s="46"/>
      <c r="AM14" s="1179"/>
      <c r="AN14" s="20"/>
      <c r="AO14" s="1181"/>
      <c r="AP14" s="172"/>
      <c r="AQ14" s="1183"/>
      <c r="AR14" s="173"/>
    </row>
    <row r="15" spans="2:46" ht="21.95" customHeight="1">
      <c r="B15" s="299"/>
      <c r="C15" s="612"/>
      <c r="D15" s="612"/>
      <c r="E15" s="612"/>
      <c r="F15" s="612"/>
      <c r="G15" s="612"/>
      <c r="H15" s="612"/>
      <c r="I15" s="612"/>
      <c r="J15" s="612"/>
      <c r="K15" s="612"/>
      <c r="L15" s="612"/>
      <c r="M15" s="612"/>
      <c r="N15" s="18"/>
      <c r="O15" s="18"/>
      <c r="P15" s="18"/>
      <c r="Q15" s="18"/>
      <c r="R15" s="18"/>
      <c r="S15" s="612"/>
      <c r="T15" s="612"/>
      <c r="U15" s="612"/>
      <c r="V15" s="612"/>
      <c r="W15" s="612"/>
      <c r="X15" s="612"/>
      <c r="Y15" s="611"/>
      <c r="Z15" s="1153"/>
      <c r="AA15" s="611"/>
      <c r="AB15" s="611"/>
      <c r="AC15" s="658"/>
      <c r="AD15" s="1152"/>
      <c r="AE15" s="1152"/>
      <c r="AF15" s="1152"/>
      <c r="AG15" s="1152"/>
      <c r="AH15" s="364"/>
      <c r="AI15" s="1171"/>
      <c r="AJ15" s="1172" t="s">
        <v>188</v>
      </c>
      <c r="AL15" s="46"/>
      <c r="AM15" s="1179"/>
      <c r="AN15" s="20"/>
      <c r="AO15" s="1181"/>
      <c r="AP15" s="172"/>
      <c r="AQ15" s="1183"/>
      <c r="AR15" s="173"/>
    </row>
    <row r="16" spans="2:46" ht="18" customHeight="1">
      <c r="B16" s="299"/>
      <c r="C16" s="612"/>
      <c r="D16" s="612"/>
      <c r="E16" s="612"/>
      <c r="F16" s="612"/>
      <c r="G16" s="612"/>
      <c r="H16" s="612"/>
      <c r="I16" s="612"/>
      <c r="J16" s="612"/>
      <c r="K16" s="612"/>
      <c r="L16" s="612"/>
      <c r="M16" s="612"/>
      <c r="N16" s="18"/>
      <c r="O16" s="18"/>
      <c r="P16" s="18"/>
      <c r="Q16" s="18"/>
      <c r="R16" s="18"/>
      <c r="S16" s="612"/>
      <c r="T16" s="612"/>
      <c r="U16" s="612"/>
      <c r="V16" s="612"/>
      <c r="W16" s="612"/>
      <c r="X16" s="612"/>
      <c r="Y16" s="183"/>
      <c r="Z16" s="183"/>
      <c r="AA16" s="183"/>
      <c r="AB16" s="183"/>
      <c r="AC16" s="183"/>
      <c r="AD16" s="183"/>
      <c r="AE16" s="183"/>
      <c r="AF16" s="183"/>
      <c r="AG16" s="183"/>
      <c r="AH16" s="183"/>
      <c r="AI16" s="183"/>
      <c r="AJ16" s="301"/>
      <c r="AL16" s="46">
        <v>0.1</v>
      </c>
      <c r="AM16" s="1179"/>
      <c r="AN16" s="20">
        <f>AM8*AL16</f>
        <v>0.4</v>
      </c>
      <c r="AO16" s="1181"/>
      <c r="AP16" s="172">
        <f>AN16*J16</f>
        <v>0</v>
      </c>
      <c r="AQ16" s="1183"/>
      <c r="AR16" s="173">
        <f>J16*AL16</f>
        <v>0</v>
      </c>
    </row>
    <row r="17" spans="2:37" ht="6" customHeight="1">
      <c r="B17" s="299"/>
      <c r="C17" s="612"/>
      <c r="D17" s="612"/>
      <c r="E17" s="612"/>
      <c r="F17" s="612"/>
      <c r="G17" s="612"/>
      <c r="H17" s="612"/>
      <c r="I17" s="612"/>
      <c r="J17" s="612"/>
      <c r="K17" s="612"/>
      <c r="L17" s="612"/>
      <c r="M17" s="612"/>
      <c r="N17" s="612"/>
      <c r="O17" s="612"/>
      <c r="P17" s="63"/>
      <c r="Q17" s="63"/>
      <c r="R17" s="63"/>
      <c r="S17" s="63"/>
      <c r="T17" s="63"/>
      <c r="U17" s="63"/>
      <c r="V17" s="63"/>
      <c r="W17" s="63"/>
      <c r="X17" s="63"/>
      <c r="Y17" s="63"/>
      <c r="Z17" s="63"/>
      <c r="AA17" s="63"/>
      <c r="AB17" s="63"/>
      <c r="AC17" s="63"/>
      <c r="AD17" s="63"/>
      <c r="AE17" s="63"/>
      <c r="AF17" s="63"/>
      <c r="AG17" s="183"/>
      <c r="AH17" s="183"/>
      <c r="AI17" s="183"/>
      <c r="AJ17" s="301"/>
    </row>
    <row r="18" spans="2:37" ht="35.1" customHeight="1" thickBot="1">
      <c r="B18" s="299"/>
      <c r="C18" s="65"/>
      <c r="D18" s="612"/>
      <c r="E18" s="1154" t="s">
        <v>191</v>
      </c>
      <c r="F18" s="1154"/>
      <c r="G18" s="1154"/>
      <c r="H18" s="1154"/>
      <c r="I18" s="1154"/>
      <c r="J18" s="1154"/>
      <c r="K18" s="1154"/>
      <c r="L18" s="1154"/>
      <c r="M18" s="63"/>
      <c r="N18" s="612"/>
      <c r="O18" s="612"/>
      <c r="P18" s="367"/>
      <c r="Q18" s="367"/>
      <c r="R18" s="63"/>
      <c r="S18" s="368"/>
      <c r="T18" s="368"/>
      <c r="U18" s="63"/>
      <c r="V18" s="63"/>
      <c r="W18" s="63"/>
      <c r="X18" s="63"/>
      <c r="Y18" s="1155" t="s">
        <v>192</v>
      </c>
      <c r="Z18" s="1155"/>
      <c r="AA18" s="1155"/>
      <c r="AB18" s="1155"/>
      <c r="AC18" s="1155"/>
      <c r="AD18" s="1155"/>
      <c r="AE18" s="1155"/>
      <c r="AF18" s="1155"/>
      <c r="AG18" s="1155"/>
      <c r="AH18" s="611"/>
      <c r="AI18" s="59"/>
      <c r="AJ18" s="300"/>
      <c r="AK18" s="150"/>
    </row>
    <row r="19" spans="2:37" ht="177" customHeight="1" thickBot="1">
      <c r="B19" s="67"/>
      <c r="D19" s="93"/>
      <c r="E19" s="1160"/>
      <c r="F19" s="1161"/>
      <c r="G19" s="1161"/>
      <c r="H19" s="1161"/>
      <c r="I19" s="1161"/>
      <c r="J19" s="1161"/>
      <c r="K19" s="1161"/>
      <c r="L19" s="1161"/>
      <c r="M19" s="1161"/>
      <c r="N19" s="1161"/>
      <c r="O19" s="1161"/>
      <c r="P19" s="1161"/>
      <c r="Q19" s="1162"/>
      <c r="R19" s="659"/>
      <c r="S19" s="1157"/>
      <c r="T19" s="1158"/>
      <c r="U19" s="1158"/>
      <c r="V19" s="1158"/>
      <c r="W19" s="1158"/>
      <c r="X19" s="1158"/>
      <c r="Y19" s="1158"/>
      <c r="Z19" s="1158"/>
      <c r="AA19" s="1158"/>
      <c r="AB19" s="1158"/>
      <c r="AC19" s="1158"/>
      <c r="AD19" s="1158"/>
      <c r="AE19" s="1158"/>
      <c r="AF19" s="1158"/>
      <c r="AG19" s="1159"/>
      <c r="AH19" s="62"/>
      <c r="AI19" s="62"/>
      <c r="AJ19" s="69"/>
      <c r="AK19" s="150"/>
    </row>
    <row r="20" spans="2:37" ht="15" customHeight="1">
      <c r="B20" s="67"/>
      <c r="AJ20" s="69"/>
    </row>
    <row r="21" spans="2:37" ht="35.1" customHeight="1">
      <c r="B21" s="299"/>
      <c r="C21" s="369"/>
      <c r="D21" s="612"/>
      <c r="E21" s="1156" t="s">
        <v>193</v>
      </c>
      <c r="F21" s="1156"/>
      <c r="G21" s="1156"/>
      <c r="H21" s="1156"/>
      <c r="I21" s="1156"/>
      <c r="J21" s="1156"/>
      <c r="K21" s="612"/>
      <c r="L21" s="612"/>
      <c r="M21" s="612"/>
      <c r="N21" s="612"/>
      <c r="O21" s="612"/>
      <c r="P21" s="63"/>
      <c r="Q21" s="63"/>
      <c r="R21" s="63"/>
      <c r="S21" s="1163" t="s">
        <v>194</v>
      </c>
      <c r="T21" s="1163"/>
      <c r="U21" s="1163"/>
      <c r="V21" s="1163"/>
      <c r="W21" s="1163"/>
      <c r="X21" s="1163"/>
      <c r="Y21" s="1163"/>
      <c r="Z21" s="1163"/>
      <c r="AA21" s="1163"/>
      <c r="AB21" s="1163"/>
      <c r="AC21" s="1163"/>
      <c r="AD21" s="1163"/>
      <c r="AE21" s="1163"/>
      <c r="AF21" s="1163"/>
      <c r="AG21" s="1163"/>
      <c r="AH21" s="611"/>
      <c r="AI21" s="370"/>
      <c r="AJ21" s="69"/>
      <c r="AK21" s="150"/>
    </row>
    <row r="22" spans="2:37" ht="5.0999999999999996" customHeight="1">
      <c r="B22" s="299"/>
      <c r="C22" s="612"/>
      <c r="D22" s="612"/>
      <c r="E22" s="612"/>
      <c r="F22" s="612"/>
      <c r="G22" s="612"/>
      <c r="H22" s="612"/>
      <c r="I22" s="612"/>
      <c r="J22" s="612"/>
      <c r="K22" s="612"/>
      <c r="L22" s="612"/>
      <c r="M22" s="612"/>
      <c r="N22" s="612"/>
      <c r="O22" s="371"/>
      <c r="P22" s="371"/>
      <c r="Q22" s="371"/>
      <c r="R22" s="371"/>
      <c r="S22" s="371"/>
      <c r="T22" s="371"/>
      <c r="U22" s="371"/>
      <c r="V22" s="371"/>
      <c r="W22" s="371"/>
      <c r="X22" s="371"/>
      <c r="Y22" s="371"/>
      <c r="Z22" s="371"/>
      <c r="AA22" s="371"/>
      <c r="AB22" s="371"/>
      <c r="AC22" s="371"/>
      <c r="AD22" s="371"/>
      <c r="AE22" s="371"/>
      <c r="AF22" s="371"/>
      <c r="AG22" s="371"/>
      <c r="AH22" s="611"/>
      <c r="AI22" s="611"/>
      <c r="AJ22" s="69"/>
    </row>
    <row r="23" spans="2:37" ht="17.100000000000001" customHeight="1">
      <c r="B23" s="299"/>
      <c r="C23" s="372"/>
      <c r="D23" s="612"/>
      <c r="E23" s="612"/>
      <c r="F23" s="612"/>
      <c r="G23" s="612"/>
      <c r="H23" s="612"/>
      <c r="I23" s="612"/>
      <c r="J23" s="612"/>
      <c r="K23" s="612"/>
      <c r="L23" s="660" t="s">
        <v>6</v>
      </c>
      <c r="M23" s="660" t="s">
        <v>195</v>
      </c>
      <c r="N23" s="612"/>
      <c r="O23" s="373">
        <f>MIN(L24:L28)</f>
        <v>43525</v>
      </c>
      <c r="P23" s="373">
        <f t="shared" ref="P23:AG23" si="0">VLOOKUP(O23,$L$31:$M$52,2)</f>
        <v>43556</v>
      </c>
      <c r="Q23" s="373">
        <f t="shared" si="0"/>
        <v>43586</v>
      </c>
      <c r="R23" s="373">
        <f t="shared" si="0"/>
        <v>43617</v>
      </c>
      <c r="S23" s="373">
        <f t="shared" si="0"/>
        <v>43647</v>
      </c>
      <c r="T23" s="373">
        <f t="shared" si="0"/>
        <v>43678</v>
      </c>
      <c r="U23" s="373">
        <f t="shared" si="0"/>
        <v>43709</v>
      </c>
      <c r="V23" s="373">
        <f t="shared" si="0"/>
        <v>43739</v>
      </c>
      <c r="W23" s="373">
        <f t="shared" si="0"/>
        <v>43770</v>
      </c>
      <c r="X23" s="373">
        <f t="shared" si="0"/>
        <v>43800</v>
      </c>
      <c r="Y23" s="373">
        <f>VLOOKUP(X23,$L$31:$M$52,2)</f>
        <v>43831</v>
      </c>
      <c r="Z23" s="373">
        <f t="shared" si="0"/>
        <v>43862</v>
      </c>
      <c r="AA23" s="373">
        <f t="shared" si="0"/>
        <v>43891</v>
      </c>
      <c r="AB23" s="373">
        <f t="shared" si="0"/>
        <v>43922</v>
      </c>
      <c r="AC23" s="373">
        <f t="shared" si="0"/>
        <v>43952</v>
      </c>
      <c r="AD23" s="373">
        <f t="shared" si="0"/>
        <v>43983</v>
      </c>
      <c r="AE23" s="373">
        <f t="shared" si="0"/>
        <v>44013</v>
      </c>
      <c r="AF23" s="373">
        <f t="shared" si="0"/>
        <v>44044</v>
      </c>
      <c r="AG23" s="373">
        <f t="shared" si="0"/>
        <v>44075</v>
      </c>
      <c r="AH23" s="611"/>
      <c r="AI23" s="611"/>
      <c r="AJ23" s="69"/>
    </row>
    <row r="24" spans="2:37" ht="33.950000000000003" customHeight="1">
      <c r="B24" s="67"/>
      <c r="C24" s="94"/>
      <c r="E24" s="376" t="str">
        <f>IF(F24="","",1)</f>
        <v/>
      </c>
      <c r="F24" s="1150"/>
      <c r="G24" s="1150"/>
      <c r="H24" s="1150"/>
      <c r="I24" s="1150"/>
      <c r="J24" s="1150"/>
      <c r="K24" s="1150"/>
      <c r="L24" s="377">
        <v>43525</v>
      </c>
      <c r="M24" s="377"/>
      <c r="N24" s="358"/>
      <c r="O24" s="378"/>
      <c r="P24" s="379"/>
      <c r="Q24" s="379"/>
      <c r="R24" s="379"/>
      <c r="S24" s="379"/>
      <c r="T24" s="379"/>
      <c r="U24" s="379"/>
      <c r="V24" s="379"/>
      <c r="W24" s="379"/>
      <c r="X24" s="379"/>
      <c r="Y24" s="379"/>
      <c r="Z24" s="379"/>
      <c r="AA24" s="379"/>
      <c r="AB24" s="379"/>
      <c r="AC24" s="379"/>
      <c r="AD24" s="379"/>
      <c r="AE24" s="379"/>
      <c r="AF24" s="379"/>
      <c r="AG24" s="379"/>
      <c r="AH24" s="627"/>
      <c r="AI24" s="374"/>
      <c r="AJ24" s="69"/>
    </row>
    <row r="25" spans="2:37" ht="33.950000000000003" customHeight="1">
      <c r="B25" s="67"/>
      <c r="C25" s="94"/>
      <c r="E25" s="376" t="str">
        <f>IF(F25="","",2)</f>
        <v/>
      </c>
      <c r="F25" s="1150"/>
      <c r="G25" s="1150"/>
      <c r="H25" s="1150"/>
      <c r="I25" s="1150"/>
      <c r="J25" s="1150"/>
      <c r="K25" s="1150"/>
      <c r="L25" s="377"/>
      <c r="M25" s="377"/>
      <c r="N25" s="358"/>
      <c r="O25" s="378"/>
      <c r="P25" s="379"/>
      <c r="Q25" s="379"/>
      <c r="R25" s="379"/>
      <c r="S25" s="379"/>
      <c r="T25" s="379"/>
      <c r="U25" s="379"/>
      <c r="V25" s="379"/>
      <c r="W25" s="379"/>
      <c r="X25" s="379"/>
      <c r="Y25" s="379"/>
      <c r="Z25" s="379"/>
      <c r="AA25" s="379"/>
      <c r="AB25" s="379"/>
      <c r="AC25" s="379"/>
      <c r="AD25" s="379"/>
      <c r="AE25" s="379"/>
      <c r="AF25" s="379"/>
      <c r="AG25" s="379"/>
      <c r="AH25" s="627"/>
      <c r="AI25" s="375"/>
      <c r="AJ25" s="95"/>
    </row>
    <row r="26" spans="2:37" ht="33.950000000000003" customHeight="1">
      <c r="B26" s="67"/>
      <c r="C26" s="94"/>
      <c r="E26" s="376" t="str">
        <f>IF(F26="","",3)</f>
        <v/>
      </c>
      <c r="F26" s="1150"/>
      <c r="G26" s="1150"/>
      <c r="H26" s="1150"/>
      <c r="I26" s="1150"/>
      <c r="J26" s="1150"/>
      <c r="K26" s="1150"/>
      <c r="L26" s="377"/>
      <c r="M26" s="377"/>
      <c r="N26" s="358"/>
      <c r="O26" s="378"/>
      <c r="P26" s="379"/>
      <c r="Q26" s="379"/>
      <c r="R26" s="379"/>
      <c r="S26" s="379"/>
      <c r="T26" s="379"/>
      <c r="U26" s="379"/>
      <c r="V26" s="379"/>
      <c r="W26" s="379"/>
      <c r="X26" s="379"/>
      <c r="Y26" s="379"/>
      <c r="Z26" s="379"/>
      <c r="AA26" s="379"/>
      <c r="AB26" s="379"/>
      <c r="AC26" s="379"/>
      <c r="AD26" s="379"/>
      <c r="AE26" s="379"/>
      <c r="AF26" s="379"/>
      <c r="AG26" s="379"/>
      <c r="AH26" s="627"/>
      <c r="AI26" s="375"/>
      <c r="AJ26" s="95"/>
    </row>
    <row r="27" spans="2:37" ht="33.950000000000003" customHeight="1">
      <c r="B27" s="67"/>
      <c r="C27" s="94"/>
      <c r="E27" s="376" t="str">
        <f>IF(F27="","",4)</f>
        <v/>
      </c>
      <c r="F27" s="1150"/>
      <c r="G27" s="1150"/>
      <c r="H27" s="1150"/>
      <c r="I27" s="1150"/>
      <c r="J27" s="1150"/>
      <c r="K27" s="1150"/>
      <c r="L27" s="377"/>
      <c r="M27" s="377"/>
      <c r="N27" s="358"/>
      <c r="O27" s="378"/>
      <c r="P27" s="379"/>
      <c r="Q27" s="379"/>
      <c r="R27" s="379"/>
      <c r="S27" s="379"/>
      <c r="T27" s="379"/>
      <c r="U27" s="379"/>
      <c r="V27" s="379"/>
      <c r="W27" s="379"/>
      <c r="X27" s="379"/>
      <c r="Y27" s="379"/>
      <c r="Z27" s="379"/>
      <c r="AA27" s="379"/>
      <c r="AB27" s="379"/>
      <c r="AC27" s="379"/>
      <c r="AD27" s="379"/>
      <c r="AE27" s="379"/>
      <c r="AF27" s="379"/>
      <c r="AG27" s="379"/>
      <c r="AH27" s="627"/>
      <c r="AI27" s="375"/>
      <c r="AJ27" s="95"/>
    </row>
    <row r="28" spans="2:37" ht="33.950000000000003" customHeight="1">
      <c r="B28" s="67"/>
      <c r="C28" s="94"/>
      <c r="E28" s="376" t="str">
        <f>IF(F28="","",5)</f>
        <v/>
      </c>
      <c r="F28" s="1150"/>
      <c r="G28" s="1150"/>
      <c r="H28" s="1150"/>
      <c r="I28" s="1150"/>
      <c r="J28" s="1150"/>
      <c r="K28" s="1150"/>
      <c r="L28" s="377"/>
      <c r="M28" s="377"/>
      <c r="N28" s="358"/>
      <c r="O28" s="378"/>
      <c r="P28" s="379"/>
      <c r="Q28" s="379"/>
      <c r="R28" s="379"/>
      <c r="S28" s="379"/>
      <c r="T28" s="379"/>
      <c r="U28" s="379"/>
      <c r="V28" s="379"/>
      <c r="W28" s="379"/>
      <c r="X28" s="379"/>
      <c r="Y28" s="379"/>
      <c r="Z28" s="379"/>
      <c r="AA28" s="379"/>
      <c r="AB28" s="379"/>
      <c r="AC28" s="379"/>
      <c r="AD28" s="379"/>
      <c r="AE28" s="379"/>
      <c r="AF28" s="379"/>
      <c r="AG28" s="379"/>
      <c r="AH28" s="627"/>
      <c r="AI28" s="375"/>
      <c r="AJ28" s="95"/>
    </row>
    <row r="29" spans="2:37" ht="24.95" customHeight="1" thickBot="1">
      <c r="B29" s="73"/>
      <c r="C29" s="74"/>
      <c r="D29" s="74"/>
      <c r="E29" s="74"/>
      <c r="F29" s="74"/>
      <c r="G29" s="74"/>
      <c r="H29" s="74"/>
      <c r="I29" s="74"/>
      <c r="J29" s="74"/>
      <c r="K29" s="74"/>
      <c r="L29" s="74"/>
      <c r="M29" s="74"/>
      <c r="N29" s="74"/>
      <c r="O29" s="74"/>
      <c r="P29" s="74"/>
      <c r="Q29" s="74"/>
      <c r="R29" s="74"/>
      <c r="S29" s="74"/>
      <c r="T29" s="74"/>
      <c r="U29" s="74"/>
      <c r="V29" s="74"/>
      <c r="W29" s="74"/>
      <c r="X29" s="74"/>
      <c r="Y29" s="75"/>
      <c r="Z29" s="75"/>
      <c r="AA29" s="75"/>
      <c r="AB29" s="75"/>
      <c r="AC29" s="75"/>
      <c r="AD29" s="75"/>
      <c r="AE29" s="75"/>
      <c r="AF29" s="75"/>
      <c r="AG29" s="75"/>
      <c r="AH29" s="75"/>
      <c r="AI29" s="75"/>
      <c r="AJ29" s="76"/>
      <c r="AK29" s="150"/>
    </row>
    <row r="30" spans="2:37" ht="23.1" customHeight="1">
      <c r="Y30" s="150"/>
      <c r="Z30" s="150"/>
      <c r="AA30" s="150"/>
      <c r="AB30" s="150"/>
      <c r="AC30" s="150"/>
      <c r="AD30" s="150"/>
      <c r="AK30" s="150"/>
    </row>
    <row r="31" spans="2:37">
      <c r="F31" s="152" t="s">
        <v>197</v>
      </c>
      <c r="G31" s="153"/>
      <c r="H31" s="153"/>
      <c r="I31" s="153"/>
      <c r="J31" s="153"/>
      <c r="K31" s="153"/>
      <c r="L31" s="154">
        <v>43525</v>
      </c>
      <c r="M31" s="154">
        <v>43556</v>
      </c>
    </row>
    <row r="32" spans="2:37">
      <c r="F32" s="152" t="s">
        <v>198</v>
      </c>
      <c r="G32" s="153"/>
      <c r="H32" s="153"/>
      <c r="I32" s="153"/>
      <c r="J32" s="153"/>
      <c r="K32" s="153"/>
      <c r="L32" s="154">
        <v>43556</v>
      </c>
      <c r="M32" s="154">
        <v>43586</v>
      </c>
    </row>
    <row r="33" spans="6:13">
      <c r="F33" s="152" t="s">
        <v>196</v>
      </c>
      <c r="G33" s="153"/>
      <c r="H33" s="153"/>
      <c r="I33" s="153"/>
      <c r="J33" s="153"/>
      <c r="K33" s="153"/>
      <c r="L33" s="154">
        <v>43586</v>
      </c>
      <c r="M33" s="154">
        <v>43617</v>
      </c>
    </row>
    <row r="34" spans="6:13">
      <c r="F34" s="152" t="s">
        <v>199</v>
      </c>
      <c r="G34" s="153"/>
      <c r="H34" s="153"/>
      <c r="I34" s="153"/>
      <c r="J34" s="153"/>
      <c r="K34" s="153"/>
      <c r="L34" s="154">
        <v>43617</v>
      </c>
      <c r="M34" s="154">
        <v>43647</v>
      </c>
    </row>
    <row r="35" spans="6:13">
      <c r="F35" s="152" t="s">
        <v>200</v>
      </c>
      <c r="G35" s="153"/>
      <c r="H35" s="153"/>
      <c r="I35" s="153"/>
      <c r="J35" s="153"/>
      <c r="K35" s="153"/>
      <c r="L35" s="154">
        <v>43647</v>
      </c>
      <c r="M35" s="154">
        <v>43678</v>
      </c>
    </row>
    <row r="36" spans="6:13">
      <c r="F36" s="152" t="s">
        <v>201</v>
      </c>
      <c r="G36" s="153"/>
      <c r="H36" s="153"/>
      <c r="I36" s="153"/>
      <c r="J36" s="153"/>
      <c r="K36" s="153"/>
      <c r="L36" s="154">
        <v>43678</v>
      </c>
      <c r="M36" s="154">
        <v>43709</v>
      </c>
    </row>
    <row r="37" spans="6:13">
      <c r="F37" s="152" t="s">
        <v>202</v>
      </c>
      <c r="G37" s="153"/>
      <c r="H37" s="153"/>
      <c r="I37" s="153"/>
      <c r="J37" s="153"/>
      <c r="K37" s="153"/>
      <c r="L37" s="154">
        <v>43709</v>
      </c>
      <c r="M37" s="154">
        <v>43739</v>
      </c>
    </row>
    <row r="38" spans="6:13">
      <c r="F38" s="152" t="s">
        <v>203</v>
      </c>
      <c r="G38" s="153"/>
      <c r="H38" s="153"/>
      <c r="I38" s="153"/>
      <c r="J38" s="153"/>
      <c r="K38" s="153"/>
      <c r="L38" s="154">
        <v>43739</v>
      </c>
      <c r="M38" s="154">
        <v>43770</v>
      </c>
    </row>
    <row r="39" spans="6:13">
      <c r="F39" s="152" t="s">
        <v>204</v>
      </c>
      <c r="G39" s="153"/>
      <c r="H39" s="153"/>
      <c r="I39" s="153"/>
      <c r="J39" s="153"/>
      <c r="K39" s="153"/>
      <c r="L39" s="154">
        <v>43770</v>
      </c>
      <c r="M39" s="154">
        <v>43800</v>
      </c>
    </row>
    <row r="40" spans="6:13">
      <c r="F40" s="152" t="s">
        <v>205</v>
      </c>
      <c r="G40" s="153"/>
      <c r="H40" s="153"/>
      <c r="I40" s="153"/>
      <c r="J40" s="153"/>
      <c r="K40" s="153"/>
      <c r="L40" s="154">
        <v>43800</v>
      </c>
      <c r="M40" s="154">
        <v>43831</v>
      </c>
    </row>
    <row r="41" spans="6:13">
      <c r="F41" s="152" t="s">
        <v>206</v>
      </c>
      <c r="G41" s="153"/>
      <c r="H41" s="153"/>
      <c r="I41" s="153"/>
      <c r="J41" s="153"/>
      <c r="K41" s="153"/>
      <c r="L41" s="154">
        <v>43831</v>
      </c>
      <c r="M41" s="154">
        <v>43862</v>
      </c>
    </row>
    <row r="42" spans="6:13">
      <c r="F42" s="152" t="s">
        <v>207</v>
      </c>
      <c r="G42" s="153"/>
      <c r="H42" s="153"/>
      <c r="I42" s="153"/>
      <c r="J42" s="153"/>
      <c r="K42" s="153"/>
      <c r="L42" s="154">
        <v>43862</v>
      </c>
      <c r="M42" s="154">
        <v>43891</v>
      </c>
    </row>
    <row r="43" spans="6:13">
      <c r="F43" s="153"/>
      <c r="G43" s="153"/>
      <c r="H43" s="153"/>
      <c r="I43" s="153"/>
      <c r="J43" s="153"/>
      <c r="K43" s="153"/>
      <c r="L43" s="154">
        <v>43891</v>
      </c>
      <c r="M43" s="154">
        <v>43922</v>
      </c>
    </row>
    <row r="44" spans="6:13">
      <c r="F44" s="153"/>
      <c r="G44" s="153"/>
      <c r="H44" s="153"/>
      <c r="I44" s="153"/>
      <c r="J44" s="153"/>
      <c r="K44" s="153"/>
      <c r="L44" s="154">
        <v>43922</v>
      </c>
      <c r="M44" s="154">
        <v>43952</v>
      </c>
    </row>
    <row r="45" spans="6:13">
      <c r="F45" s="153"/>
      <c r="G45" s="153"/>
      <c r="H45" s="153"/>
      <c r="I45" s="153"/>
      <c r="J45" s="153"/>
      <c r="K45" s="153"/>
      <c r="L45" s="154">
        <v>43952</v>
      </c>
      <c r="M45" s="154">
        <v>43983</v>
      </c>
    </row>
    <row r="46" spans="6:13">
      <c r="F46" s="153"/>
      <c r="G46" s="153"/>
      <c r="H46" s="153"/>
      <c r="I46" s="153"/>
      <c r="J46" s="153"/>
      <c r="K46" s="153"/>
      <c r="L46" s="154">
        <v>43983</v>
      </c>
      <c r="M46" s="154">
        <v>44013</v>
      </c>
    </row>
    <row r="47" spans="6:13">
      <c r="F47" s="153"/>
      <c r="G47" s="153"/>
      <c r="H47" s="153"/>
      <c r="I47" s="153"/>
      <c r="J47" s="153"/>
      <c r="K47" s="153"/>
      <c r="L47" s="154">
        <v>44013</v>
      </c>
      <c r="M47" s="154">
        <v>44044</v>
      </c>
    </row>
    <row r="48" spans="6:13">
      <c r="F48" s="153"/>
      <c r="G48" s="153"/>
      <c r="H48" s="153"/>
      <c r="I48" s="153"/>
      <c r="J48" s="153"/>
      <c r="K48" s="153"/>
      <c r="L48" s="154">
        <v>44044</v>
      </c>
      <c r="M48" s="154">
        <v>44075</v>
      </c>
    </row>
    <row r="49" spans="6:13">
      <c r="F49" s="153"/>
      <c r="G49" s="153"/>
      <c r="H49" s="153"/>
      <c r="I49" s="153"/>
      <c r="J49" s="153"/>
      <c r="K49" s="153"/>
      <c r="L49" s="154">
        <v>44075</v>
      </c>
      <c r="M49" s="154">
        <v>44105</v>
      </c>
    </row>
    <row r="50" spans="6:13">
      <c r="F50" s="153"/>
      <c r="G50" s="153"/>
      <c r="H50" s="153"/>
      <c r="I50" s="153"/>
      <c r="J50" s="153"/>
      <c r="K50" s="153"/>
      <c r="L50" s="154">
        <v>44105</v>
      </c>
      <c r="M50" s="154">
        <v>44136</v>
      </c>
    </row>
    <row r="51" spans="6:13">
      <c r="F51" s="153"/>
      <c r="G51" s="153"/>
      <c r="H51" s="153"/>
      <c r="I51" s="153"/>
      <c r="J51" s="153"/>
      <c r="K51" s="153"/>
      <c r="L51" s="154">
        <v>44136</v>
      </c>
      <c r="M51" s="154">
        <v>44166</v>
      </c>
    </row>
    <row r="52" spans="6:13">
      <c r="F52" s="153"/>
      <c r="G52" s="153"/>
      <c r="H52" s="153"/>
      <c r="I52" s="153"/>
      <c r="J52" s="153"/>
      <c r="K52" s="153"/>
      <c r="L52" s="154">
        <v>44166</v>
      </c>
      <c r="M52" s="154">
        <v>44197</v>
      </c>
    </row>
  </sheetData>
  <sheetProtection password="CAED" sheet="1" objects="1" scenarios="1" formatCells="0"/>
  <mergeCells count="37">
    <mergeCell ref="B1:AJ1"/>
    <mergeCell ref="W3:AJ3"/>
    <mergeCell ref="Z4:Z7"/>
    <mergeCell ref="AD4:AG5"/>
    <mergeCell ref="M2:W2"/>
    <mergeCell ref="X2:AJ2"/>
    <mergeCell ref="B2:L2"/>
    <mergeCell ref="AM4:AN4"/>
    <mergeCell ref="AO4:AR4"/>
    <mergeCell ref="AI5:AJ5"/>
    <mergeCell ref="AD6:AG7"/>
    <mergeCell ref="AI7:AJ7"/>
    <mergeCell ref="AQ8:AQ16"/>
    <mergeCell ref="AI9:AJ9"/>
    <mergeCell ref="AD10:AG11"/>
    <mergeCell ref="AI10:AJ11"/>
    <mergeCell ref="Z12:Z15"/>
    <mergeCell ref="AD12:AG13"/>
    <mergeCell ref="AI13:AJ13"/>
    <mergeCell ref="AD14:AG15"/>
    <mergeCell ref="AI15:AJ15"/>
    <mergeCell ref="Z8:Z11"/>
    <mergeCell ref="AD8:AG9"/>
    <mergeCell ref="AI8:AJ8"/>
    <mergeCell ref="AM8:AM16"/>
    <mergeCell ref="AO8:AO16"/>
    <mergeCell ref="Y18:AG18"/>
    <mergeCell ref="E19:Q19"/>
    <mergeCell ref="S19:AG19"/>
    <mergeCell ref="F24:K24"/>
    <mergeCell ref="E21:J21"/>
    <mergeCell ref="S21:AG21"/>
    <mergeCell ref="F25:K25"/>
    <mergeCell ref="F26:K26"/>
    <mergeCell ref="F27:K27"/>
    <mergeCell ref="F28:K28"/>
    <mergeCell ref="E18:L18"/>
  </mergeCells>
  <conditionalFormatting sqref="AQ8:AQ11">
    <cfRule type="cellIs" dxfId="282" priority="42" operator="between">
      <formula>0.95</formula>
      <formula>1</formula>
    </cfRule>
    <cfRule type="cellIs" dxfId="281" priority="43" operator="between">
      <formula>0.75</formula>
      <formula>0.9499999</formula>
    </cfRule>
    <cfRule type="cellIs" dxfId="280" priority="44" operator="between">
      <formula>50%</formula>
      <formula>74.99999%</formula>
    </cfRule>
    <cfRule type="cellIs" dxfId="279" priority="45" operator="between">
      <formula>0</formula>
      <formula>24.999999%</formula>
    </cfRule>
    <cfRule type="cellIs" dxfId="278" priority="46" operator="between">
      <formula>25%</formula>
      <formula>49.99999%</formula>
    </cfRule>
  </conditionalFormatting>
  <conditionalFormatting sqref="O25:AG25">
    <cfRule type="expression" dxfId="277" priority="41">
      <formula>AND(O$23&gt;=$L25,O$23&lt;=$M25)</formula>
    </cfRule>
  </conditionalFormatting>
  <conditionalFormatting sqref="O24 Y24:AG24">
    <cfRule type="expression" dxfId="276" priority="40">
      <formula>AND(O$23&gt;=$L24,O$23&lt;=$M24)</formula>
    </cfRule>
  </conditionalFormatting>
  <conditionalFormatting sqref="O26 Y26:AG26">
    <cfRule type="expression" dxfId="275" priority="39">
      <formula>AND(O$23&gt;=$L26,O$23&lt;=$M26)</formula>
    </cfRule>
  </conditionalFormatting>
  <conditionalFormatting sqref="P26">
    <cfRule type="expression" dxfId="274" priority="38">
      <formula>AND(P$23&gt;=$L26,P$23&lt;=$M26)</formula>
    </cfRule>
  </conditionalFormatting>
  <conditionalFormatting sqref="Q26">
    <cfRule type="expression" dxfId="273" priority="37">
      <formula>AND(Q$23&gt;=$L26,Q$23&lt;=$M26)</formula>
    </cfRule>
  </conditionalFormatting>
  <conditionalFormatting sqref="R26">
    <cfRule type="expression" dxfId="272" priority="36">
      <formula>AND(R$23&gt;=$L26,R$23&lt;=$M26)</formula>
    </cfRule>
  </conditionalFormatting>
  <conditionalFormatting sqref="S26">
    <cfRule type="expression" dxfId="271" priority="35">
      <formula>AND(S$23&gt;=$L26,S$23&lt;=$M26)</formula>
    </cfRule>
  </conditionalFormatting>
  <conditionalFormatting sqref="T26">
    <cfRule type="expression" dxfId="270" priority="34">
      <formula>AND(T$23&gt;=$L26,T$23&lt;=$M26)</formula>
    </cfRule>
  </conditionalFormatting>
  <conditionalFormatting sqref="U26">
    <cfRule type="expression" dxfId="269" priority="33">
      <formula>AND(U$23&gt;=$L26,U$23&lt;=$M26)</formula>
    </cfRule>
  </conditionalFormatting>
  <conditionalFormatting sqref="V26">
    <cfRule type="expression" dxfId="268" priority="32">
      <formula>AND(V$23&gt;=$L26,V$23&lt;=$M26)</formula>
    </cfRule>
  </conditionalFormatting>
  <conditionalFormatting sqref="W26">
    <cfRule type="expression" dxfId="267" priority="31">
      <formula>AND(W$23&gt;=$L26,W$23&lt;=$M26)</formula>
    </cfRule>
  </conditionalFormatting>
  <conditionalFormatting sqref="X26">
    <cfRule type="expression" dxfId="266" priority="30">
      <formula>AND(X$23&gt;=$L26,X$23&lt;=$M26)</formula>
    </cfRule>
  </conditionalFormatting>
  <conditionalFormatting sqref="O27 Y27:AG27">
    <cfRule type="expression" dxfId="265" priority="29">
      <formula>AND(O$23&gt;=$L27,O$23&lt;=$M27)</formula>
    </cfRule>
  </conditionalFormatting>
  <conditionalFormatting sqref="P27">
    <cfRule type="expression" dxfId="264" priority="28">
      <formula>AND(P$23&gt;=$L27,P$23&lt;=$M27)</formula>
    </cfRule>
  </conditionalFormatting>
  <conditionalFormatting sqref="Q27">
    <cfRule type="expression" dxfId="263" priority="27">
      <formula>AND(Q$23&gt;=$L27,Q$23&lt;=$M27)</formula>
    </cfRule>
  </conditionalFormatting>
  <conditionalFormatting sqref="R27">
    <cfRule type="expression" dxfId="262" priority="26">
      <formula>AND(R$23&gt;=$L27,R$23&lt;=$M27)</formula>
    </cfRule>
  </conditionalFormatting>
  <conditionalFormatting sqref="S27">
    <cfRule type="expression" dxfId="261" priority="25">
      <formula>AND(S$23&gt;=$L27,S$23&lt;=$M27)</formula>
    </cfRule>
  </conditionalFormatting>
  <conditionalFormatting sqref="T27">
    <cfRule type="expression" dxfId="260" priority="24">
      <formula>AND(T$23&gt;=$L27,T$23&lt;=$M27)</formula>
    </cfRule>
  </conditionalFormatting>
  <conditionalFormatting sqref="U27">
    <cfRule type="expression" dxfId="259" priority="23">
      <formula>AND(U$23&gt;=$L27,U$23&lt;=$M27)</formula>
    </cfRule>
  </conditionalFormatting>
  <conditionalFormatting sqref="V27">
    <cfRule type="expression" dxfId="258" priority="22">
      <formula>AND(V$23&gt;=$L27,V$23&lt;=$M27)</formula>
    </cfRule>
  </conditionalFormatting>
  <conditionalFormatting sqref="W27">
    <cfRule type="expression" dxfId="257" priority="21">
      <formula>AND(W$23&gt;=$L27,W$23&lt;=$M27)</formula>
    </cfRule>
  </conditionalFormatting>
  <conditionalFormatting sqref="X27">
    <cfRule type="expression" dxfId="256" priority="20">
      <formula>AND(X$23&gt;=$L27,X$23&lt;=$M27)</formula>
    </cfRule>
  </conditionalFormatting>
  <conditionalFormatting sqref="O28 Y28:AG28">
    <cfRule type="expression" dxfId="255" priority="19">
      <formula>AND(O$23&gt;=$L28,O$23&lt;=$M28)</formula>
    </cfRule>
  </conditionalFormatting>
  <conditionalFormatting sqref="P24">
    <cfRule type="expression" dxfId="254" priority="18">
      <formula>AND(P$23&gt;=$L24,P$23&lt;=$M24)</formula>
    </cfRule>
  </conditionalFormatting>
  <conditionalFormatting sqref="Q24">
    <cfRule type="expression" dxfId="253" priority="17">
      <formula>AND(Q$23&gt;=$L24,Q$23&lt;=$M24)</formula>
    </cfRule>
  </conditionalFormatting>
  <conditionalFormatting sqref="R24">
    <cfRule type="expression" dxfId="252" priority="16">
      <formula>AND(R$23&gt;=$L24,R$23&lt;=$M24)</formula>
    </cfRule>
  </conditionalFormatting>
  <conditionalFormatting sqref="S24">
    <cfRule type="expression" dxfId="251" priority="15">
      <formula>AND(S$23&gt;=$L24,S$23&lt;=$M24)</formula>
    </cfRule>
  </conditionalFormatting>
  <conditionalFormatting sqref="T24">
    <cfRule type="expression" dxfId="250" priority="14">
      <formula>AND(T$23&gt;=$L24,T$23&lt;=$M24)</formula>
    </cfRule>
  </conditionalFormatting>
  <conditionalFormatting sqref="U24">
    <cfRule type="expression" dxfId="249" priority="13">
      <formula>AND(U$23&gt;=$L24,U$23&lt;=$M24)</formula>
    </cfRule>
  </conditionalFormatting>
  <conditionalFormatting sqref="V24">
    <cfRule type="expression" dxfId="248" priority="12">
      <formula>AND(V$23&gt;=$L24,V$23&lt;=$M24)</formula>
    </cfRule>
  </conditionalFormatting>
  <conditionalFormatting sqref="W24">
    <cfRule type="expression" dxfId="247" priority="11">
      <formula>AND(W$23&gt;=$L24,W$23&lt;=$M24)</formula>
    </cfRule>
  </conditionalFormatting>
  <conditionalFormatting sqref="X24">
    <cfRule type="expression" dxfId="246" priority="10">
      <formula>AND(X$23&gt;=$L24,X$23&lt;=$M24)</formula>
    </cfRule>
  </conditionalFormatting>
  <conditionalFormatting sqref="P28">
    <cfRule type="expression" dxfId="245" priority="9">
      <formula>AND(P$23&gt;=$L28,P$23&lt;=$M28)</formula>
    </cfRule>
  </conditionalFormatting>
  <conditionalFormatting sqref="Q28">
    <cfRule type="expression" dxfId="244" priority="8">
      <formula>AND(Q$23&gt;=$L28,Q$23&lt;=$M28)</formula>
    </cfRule>
  </conditionalFormatting>
  <conditionalFormatting sqref="R28">
    <cfRule type="expression" dxfId="243" priority="7">
      <formula>AND(R$23&gt;=$L28,R$23&lt;=$M28)</formula>
    </cfRule>
  </conditionalFormatting>
  <conditionalFormatting sqref="S28">
    <cfRule type="expression" dxfId="242" priority="6">
      <formula>AND(S$23&gt;=$L28,S$23&lt;=$M28)</formula>
    </cfRule>
  </conditionalFormatting>
  <conditionalFormatting sqref="T28">
    <cfRule type="expression" dxfId="241" priority="5">
      <formula>AND(T$23&gt;=$L28,T$23&lt;=$M28)</formula>
    </cfRule>
  </conditionalFormatting>
  <conditionalFormatting sqref="U28">
    <cfRule type="expression" dxfId="240" priority="4">
      <formula>AND(U$23&gt;=$L28,U$23&lt;=$M28)</formula>
    </cfRule>
  </conditionalFormatting>
  <conditionalFormatting sqref="V28">
    <cfRule type="expression" dxfId="239" priority="3">
      <formula>AND(V$23&gt;=$L28,V$23&lt;=$M28)</formula>
    </cfRule>
  </conditionalFormatting>
  <conditionalFormatting sqref="W28">
    <cfRule type="expression" dxfId="238" priority="2">
      <formula>AND(W$23&gt;=$L28,W$23&lt;=$M28)</formula>
    </cfRule>
  </conditionalFormatting>
  <conditionalFormatting sqref="X28">
    <cfRule type="expression" dxfId="237" priority="1">
      <formula>AND(X$23&gt;=$L28,X$23&lt;=$M28)</formula>
    </cfRule>
  </conditionalFormatting>
  <dataValidations disablePrompts="1" count="2">
    <dataValidation type="list" allowBlank="1" showInputMessage="1" showErrorMessage="1" sqref="L24:M28">
      <formula1>$L$31:$L$52</formula1>
    </dataValidation>
    <dataValidation type="list" allowBlank="1" showInputMessage="1" showErrorMessage="1" sqref="F24:K28">
      <formula1>$F$31:$F$42</formula1>
    </dataValidation>
  </dataValidations>
  <printOptions horizontalCentered="1" verticalCentered="1"/>
  <pageMargins left="0" right="0" top="0" bottom="0" header="0.31" footer="0.31"/>
  <pageSetup scale="58" fitToHeight="5" orientation="landscape" horizontalDpi="4294967295" verticalDpi="4294967295"/>
  <headerFooter>
    <oddHeader>&amp;L&amp;"Calibri,Normal"&amp;K000000&amp;D&amp;R&amp;"Calibri,Normal"&amp;K000000Infografía Consolidada</oddHeader>
    <oddFooter>&amp;R&amp;"Calibri,Normal"&amp;K000000Versión 1.0</oddFooter>
  </headerFooter>
  <drawing r:id="rId1"/>
  <extLst>
    <ext xmlns:mx="http://schemas.microsoft.com/office/mac/excel/2008/main" uri="{64002731-A6B0-56B0-2670-7721B7C09600}">
      <mx:PLV Mode="0" OnePage="0" WScale="75"/>
    </ext>
  </extLst>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9">
    <tabColor theme="4" tint="0.39997558519241921"/>
    <pageSetUpPr fitToPage="1"/>
  </sheetPr>
  <dimension ref="A1:X35"/>
  <sheetViews>
    <sheetView topLeftCell="H1" zoomScale="75" zoomScaleNormal="75" zoomScalePageLayoutView="75" workbookViewId="0">
      <selection activeCell="S27" sqref="S27:X27"/>
    </sheetView>
  </sheetViews>
  <sheetFormatPr baseColWidth="10" defaultColWidth="9.42578125" defaultRowHeight="15"/>
  <cols>
    <col min="1" max="1" width="1.85546875" style="150" customWidth="1"/>
    <col min="2" max="2" width="6.85546875" style="150" customWidth="1"/>
    <col min="3" max="3" width="1.85546875" style="150" customWidth="1"/>
    <col min="4" max="4" width="0.42578125" style="150" customWidth="1"/>
    <col min="5" max="5" width="5.85546875" style="150" customWidth="1"/>
    <col min="6" max="6" width="28.42578125" style="150" customWidth="1"/>
    <col min="7" max="7" width="1" style="150" customWidth="1"/>
    <col min="8" max="9" width="7.85546875" style="150" customWidth="1"/>
    <col min="10" max="10" width="18.85546875" style="150" customWidth="1"/>
    <col min="11" max="11" width="7.85546875" style="150" customWidth="1"/>
    <col min="12" max="12" width="17.85546875" style="150" customWidth="1"/>
    <col min="13" max="13" width="2" style="150" customWidth="1"/>
    <col min="14" max="14" width="1.85546875" style="150" customWidth="1"/>
    <col min="15" max="15" width="0.85546875" style="150" customWidth="1"/>
    <col min="16" max="16" width="21.85546875" style="150" customWidth="1"/>
    <col min="17" max="17" width="18.85546875" style="150" customWidth="1"/>
    <col min="18" max="18" width="21.85546875" style="150" customWidth="1"/>
    <col min="19" max="19" width="18.85546875" style="149" customWidth="1"/>
    <col min="20" max="20" width="18.42578125" style="149" customWidth="1"/>
    <col min="21" max="21" width="1.140625" style="149" customWidth="1"/>
    <col min="22" max="22" width="1.85546875" style="149" customWidth="1"/>
    <col min="23" max="23" width="6.85546875" style="149" customWidth="1"/>
    <col min="24" max="24" width="1.85546875" style="151" customWidth="1"/>
    <col min="25" max="16384" width="9.42578125" style="150"/>
  </cols>
  <sheetData>
    <row r="1" spans="2:24" ht="39" customHeight="1">
      <c r="B1" s="1164" t="str">
        <f>'1.0 Planeación'!B1:Q1</f>
        <v>PLANEACIÓN Y LIDERAZGO</v>
      </c>
      <c r="C1" s="1165"/>
      <c r="D1" s="1165"/>
      <c r="E1" s="1165"/>
      <c r="F1" s="1165"/>
      <c r="G1" s="1165"/>
      <c r="H1" s="1165"/>
      <c r="I1" s="1165"/>
      <c r="J1" s="1165"/>
      <c r="K1" s="1165"/>
      <c r="L1" s="1165"/>
      <c r="M1" s="1165"/>
      <c r="N1" s="1165"/>
      <c r="O1" s="1165"/>
      <c r="P1" s="1165"/>
      <c r="Q1" s="1165"/>
      <c r="R1" s="1165"/>
      <c r="S1" s="1165"/>
      <c r="T1" s="1165"/>
      <c r="U1" s="1165"/>
      <c r="V1" s="1165"/>
      <c r="W1" s="1166"/>
    </row>
    <row r="2" spans="2:24" ht="23.1" customHeight="1">
      <c r="B2" s="1214" t="str">
        <f>'Datos de la organización'!D13</f>
        <v>Nombre de la Organización</v>
      </c>
      <c r="C2" s="1215"/>
      <c r="D2" s="1215"/>
      <c r="E2" s="1215"/>
      <c r="F2" s="1215"/>
      <c r="G2" s="1215"/>
      <c r="H2" s="1215"/>
      <c r="I2" s="1215"/>
      <c r="J2" s="1215"/>
      <c r="K2" s="61"/>
      <c r="L2" s="61"/>
      <c r="M2" s="61"/>
      <c r="N2" s="61"/>
      <c r="O2" s="61"/>
      <c r="P2" s="61"/>
      <c r="Q2" s="61"/>
      <c r="R2" s="307"/>
      <c r="S2" s="307"/>
      <c r="T2" s="1211">
        <f ca="1">TODAY()</f>
        <v>44158</v>
      </c>
      <c r="U2" s="1212"/>
      <c r="V2" s="1212"/>
      <c r="W2" s="1213"/>
    </row>
    <row r="3" spans="2:24" ht="23.1" customHeight="1">
      <c r="B3" s="1214"/>
      <c r="C3" s="1215"/>
      <c r="D3" s="1215"/>
      <c r="E3" s="1215"/>
      <c r="F3" s="1215"/>
      <c r="G3" s="1215"/>
      <c r="H3" s="1215"/>
      <c r="I3" s="1215"/>
      <c r="J3" s="1215"/>
      <c r="K3" s="61"/>
      <c r="L3" s="61"/>
      <c r="M3" s="61"/>
      <c r="N3" s="61"/>
      <c r="O3" s="61"/>
      <c r="P3" s="61"/>
      <c r="Q3" s="61"/>
      <c r="R3" s="307"/>
      <c r="S3" s="307"/>
      <c r="T3" s="623"/>
      <c r="U3" s="624"/>
      <c r="V3" s="624"/>
      <c r="W3" s="625"/>
    </row>
    <row r="4" spans="2:24" ht="77.099999999999994" customHeight="1">
      <c r="B4" s="299"/>
      <c r="C4" s="612"/>
      <c r="D4" s="612"/>
      <c r="E4" s="1206" t="s">
        <v>210</v>
      </c>
      <c r="F4" s="1206"/>
      <c r="G4" s="628"/>
      <c r="H4" s="324" t="s">
        <v>211</v>
      </c>
      <c r="I4" s="324" t="s">
        <v>212</v>
      </c>
      <c r="J4" s="12"/>
      <c r="K4" s="12"/>
      <c r="L4" s="12"/>
      <c r="M4" s="12"/>
      <c r="N4" s="12"/>
      <c r="O4" s="12"/>
      <c r="P4" s="12"/>
      <c r="Q4" s="12"/>
      <c r="R4" s="12"/>
      <c r="S4" s="7"/>
      <c r="T4" s="7"/>
      <c r="U4" s="7"/>
      <c r="V4" s="7"/>
      <c r="W4" s="68"/>
    </row>
    <row r="5" spans="2:24" ht="29.1" customHeight="1">
      <c r="B5" s="299"/>
      <c r="C5" s="612"/>
      <c r="D5" s="612"/>
      <c r="E5" s="741" t="str">
        <f>'1.0 Planeación'!C3</f>
        <v>Estrategia y planes operativos</v>
      </c>
      <c r="F5" s="741"/>
      <c r="G5" s="612"/>
      <c r="H5" s="30">
        <f>'1.0 Planeación'!G3</f>
        <v>0</v>
      </c>
      <c r="I5" s="33">
        <f>'1.0 Planeación'!H3</f>
        <v>0</v>
      </c>
      <c r="J5" s="51">
        <v>1</v>
      </c>
      <c r="K5" s="18"/>
      <c r="L5" s="18"/>
      <c r="M5" s="18"/>
      <c r="N5" s="18"/>
      <c r="O5" s="18"/>
      <c r="P5" s="612"/>
      <c r="Q5" s="612"/>
      <c r="R5" s="612"/>
      <c r="S5" s="611"/>
      <c r="T5" s="611"/>
      <c r="U5" s="611"/>
      <c r="V5" s="611"/>
      <c r="W5" s="300"/>
    </row>
    <row r="6" spans="2:24" ht="29.1" customHeight="1">
      <c r="B6" s="299"/>
      <c r="C6" s="612"/>
      <c r="D6" s="612"/>
      <c r="E6" s="741" t="str">
        <f>'1.0 Planeación'!C4</f>
        <v>Cultura organizacional</v>
      </c>
      <c r="F6" s="741"/>
      <c r="G6" s="612"/>
      <c r="H6" s="30">
        <f>'1.0 Planeación'!G4</f>
        <v>0</v>
      </c>
      <c r="I6" s="33">
        <f>'1.0 Planeación'!H4</f>
        <v>0</v>
      </c>
      <c r="J6" s="51">
        <v>1</v>
      </c>
      <c r="K6" s="18"/>
      <c r="L6" s="18"/>
      <c r="M6" s="18"/>
      <c r="N6" s="18"/>
      <c r="O6" s="18"/>
      <c r="P6" s="612"/>
      <c r="Q6" s="612"/>
      <c r="R6" s="612"/>
      <c r="S6" s="183"/>
      <c r="T6" s="183"/>
      <c r="U6" s="183"/>
      <c r="V6" s="183"/>
      <c r="W6" s="301"/>
    </row>
    <row r="7" spans="2:24" ht="29.1" customHeight="1">
      <c r="B7" s="299"/>
      <c r="C7" s="612"/>
      <c r="D7" s="612"/>
      <c r="E7" s="741" t="str">
        <f>'1.0 Planeación'!C5</f>
        <v>Estructura organizacional y mejora continua</v>
      </c>
      <c r="F7" s="741"/>
      <c r="G7" s="612"/>
      <c r="H7" s="30">
        <f>'1.0 Planeación'!G5</f>
        <v>0</v>
      </c>
      <c r="I7" s="33">
        <f>'1.0 Planeación'!H5</f>
        <v>0</v>
      </c>
      <c r="J7" s="51">
        <v>1</v>
      </c>
      <c r="K7" s="18"/>
      <c r="L7" s="18"/>
      <c r="M7" s="18"/>
      <c r="N7" s="18"/>
      <c r="O7" s="18"/>
      <c r="P7" s="612"/>
      <c r="Q7" s="612"/>
      <c r="R7" s="612"/>
      <c r="S7" s="183"/>
      <c r="T7" s="183"/>
      <c r="U7" s="183"/>
      <c r="V7" s="183"/>
      <c r="W7" s="301"/>
    </row>
    <row r="8" spans="2:24" ht="29.1" customHeight="1">
      <c r="B8" s="299"/>
      <c r="C8" s="612"/>
      <c r="D8" s="612"/>
      <c r="E8" s="741" t="str">
        <f>'1.0 Planeación'!C6</f>
        <v>Liderazgo y Gobernanza</v>
      </c>
      <c r="F8" s="741"/>
      <c r="G8" s="612"/>
      <c r="H8" s="30">
        <f>'1.0 Planeación'!G6</f>
        <v>0</v>
      </c>
      <c r="I8" s="33">
        <f>'1.0 Planeación'!H6</f>
        <v>0</v>
      </c>
      <c r="J8" s="51">
        <v>1</v>
      </c>
      <c r="K8" s="18"/>
      <c r="L8" s="18"/>
      <c r="M8" s="18"/>
      <c r="N8" s="18"/>
      <c r="O8" s="18"/>
      <c r="P8" s="612"/>
      <c r="Q8" s="612"/>
      <c r="R8" s="612"/>
      <c r="S8" s="183"/>
      <c r="T8" s="183"/>
      <c r="U8" s="183"/>
      <c r="V8" s="183"/>
      <c r="W8" s="301"/>
    </row>
    <row r="9" spans="2:24" ht="6" customHeight="1">
      <c r="B9" s="299"/>
      <c r="C9" s="612"/>
      <c r="D9" s="612"/>
      <c r="E9" s="612"/>
      <c r="F9" s="612"/>
      <c r="G9" s="612"/>
      <c r="H9" s="612"/>
      <c r="I9" s="612"/>
      <c r="J9" s="612"/>
      <c r="K9" s="612"/>
      <c r="L9" s="612"/>
      <c r="M9" s="612"/>
      <c r="N9" s="612"/>
      <c r="O9" s="612"/>
      <c r="P9" s="612"/>
      <c r="Q9" s="612"/>
      <c r="R9" s="612"/>
      <c r="S9" s="183"/>
      <c r="T9" s="183"/>
      <c r="U9" s="183"/>
      <c r="V9" s="183"/>
      <c r="W9" s="301"/>
    </row>
    <row r="10" spans="2:24" ht="21" customHeight="1">
      <c r="B10" s="299"/>
      <c r="C10" s="612"/>
      <c r="D10" s="612"/>
      <c r="E10" s="895" t="s">
        <v>213</v>
      </c>
      <c r="F10" s="895"/>
      <c r="G10" s="23"/>
      <c r="H10" s="15">
        <f>'1.0 Planeación'!$G$8</f>
        <v>0</v>
      </c>
      <c r="I10" s="35">
        <f>'1.0 Planeación'!$H$8</f>
        <v>0</v>
      </c>
      <c r="J10" s="19"/>
      <c r="K10" s="19"/>
      <c r="L10" s="19"/>
      <c r="M10" s="19"/>
      <c r="N10" s="19"/>
      <c r="O10" s="19"/>
      <c r="P10" s="612"/>
      <c r="Q10" s="612"/>
      <c r="R10" s="612"/>
      <c r="S10" s="611"/>
      <c r="T10" s="611"/>
      <c r="U10" s="611"/>
      <c r="V10" s="611"/>
      <c r="W10" s="300"/>
    </row>
    <row r="11" spans="2:24" ht="44.1" customHeight="1">
      <c r="B11" s="299"/>
      <c r="C11" s="612"/>
      <c r="D11" s="612"/>
      <c r="E11" s="612"/>
      <c r="F11" s="612"/>
      <c r="G11" s="612"/>
      <c r="H11" s="612"/>
      <c r="I11" s="612"/>
      <c r="J11" s="612"/>
      <c r="K11" s="612"/>
      <c r="L11" s="612"/>
      <c r="M11" s="612"/>
      <c r="N11" s="612"/>
      <c r="O11" s="612"/>
      <c r="P11" s="612"/>
      <c r="Q11" s="612"/>
      <c r="R11" s="612"/>
      <c r="S11" s="611"/>
      <c r="T11" s="611"/>
      <c r="U11" s="611"/>
      <c r="V11" s="611"/>
      <c r="W11" s="300"/>
    </row>
    <row r="12" spans="2:24" ht="15" customHeight="1">
      <c r="B12" s="299"/>
      <c r="C12" s="612"/>
      <c r="D12" s="612"/>
      <c r="E12" s="612"/>
      <c r="F12" s="612"/>
      <c r="G12" s="612"/>
      <c r="H12" s="612"/>
      <c r="I12" s="612"/>
      <c r="J12" s="612"/>
      <c r="K12" s="612"/>
      <c r="L12" s="612"/>
      <c r="M12" s="612"/>
      <c r="N12" s="612"/>
      <c r="O12" s="612"/>
      <c r="P12" s="612"/>
      <c r="Q12" s="612"/>
      <c r="R12" s="612"/>
      <c r="S12" s="611"/>
      <c r="T12" s="611"/>
      <c r="U12" s="611"/>
      <c r="V12" s="611"/>
      <c r="W12" s="300"/>
    </row>
    <row r="13" spans="2:24" ht="35.1" customHeight="1">
      <c r="B13" s="67"/>
      <c r="E13" s="296"/>
      <c r="F13" s="296"/>
      <c r="G13" s="296"/>
      <c r="H13" s="296"/>
      <c r="I13" s="296"/>
      <c r="J13" s="296"/>
      <c r="K13" s="1196" t="s">
        <v>1033</v>
      </c>
      <c r="L13" s="1196"/>
      <c r="M13" s="1196"/>
      <c r="N13" s="1196"/>
      <c r="O13" s="1196"/>
      <c r="P13" s="1196"/>
      <c r="Q13" s="1196"/>
      <c r="R13" s="1196"/>
      <c r="S13" s="1196"/>
      <c r="T13" s="1196"/>
      <c r="U13" s="297"/>
      <c r="V13" s="298"/>
      <c r="W13" s="69"/>
      <c r="X13" s="150"/>
    </row>
    <row r="14" spans="2:24" ht="107.1" customHeight="1" thickBot="1">
      <c r="B14" s="67"/>
      <c r="C14" s="1208" t="s">
        <v>1034</v>
      </c>
      <c r="D14" s="1209"/>
      <c r="E14" s="1209"/>
      <c r="F14" s="1209"/>
      <c r="G14" s="1209"/>
      <c r="H14" s="1209"/>
      <c r="I14" s="1209"/>
      <c r="J14" s="1209"/>
      <c r="K14" s="1209"/>
      <c r="L14" s="1209"/>
      <c r="M14" s="1209"/>
      <c r="N14" s="1209"/>
      <c r="O14" s="1209"/>
      <c r="P14" s="1209"/>
      <c r="Q14" s="1209"/>
      <c r="R14" s="1209"/>
      <c r="S14" s="1209"/>
      <c r="T14" s="1210"/>
      <c r="U14" s="62"/>
      <c r="V14" s="62"/>
      <c r="W14" s="69"/>
      <c r="X14" s="150"/>
    </row>
    <row r="15" spans="2:24" ht="15" customHeight="1">
      <c r="B15" s="67"/>
      <c r="W15" s="69"/>
    </row>
    <row r="16" spans="2:24" ht="35.1" customHeight="1">
      <c r="B16" s="299"/>
      <c r="C16" s="59"/>
      <c r="D16" s="60"/>
      <c r="E16" s="1202" t="s">
        <v>1035</v>
      </c>
      <c r="F16" s="1202"/>
      <c r="G16" s="1202"/>
      <c r="H16" s="1202"/>
      <c r="I16" s="1202"/>
      <c r="J16" s="1202"/>
      <c r="K16" s="1202"/>
      <c r="L16" s="1202"/>
      <c r="M16" s="1202"/>
      <c r="N16" s="1202"/>
      <c r="O16" s="1202"/>
      <c r="P16" s="1202"/>
      <c r="Q16" s="1202"/>
      <c r="R16" s="612"/>
      <c r="S16" s="611"/>
      <c r="T16" s="611"/>
      <c r="U16" s="611"/>
      <c r="V16" s="611"/>
      <c r="W16" s="300"/>
    </row>
    <row r="17" spans="1:24" ht="44.1" customHeight="1" thickBot="1">
      <c r="B17" s="299"/>
      <c r="C17" s="612"/>
      <c r="D17" s="612"/>
      <c r="E17" s="1207" t="str">
        <f>UPPER(E5)</f>
        <v>ESTRATEGIA Y PLANES OPERATIVOS</v>
      </c>
      <c r="F17" s="1207"/>
      <c r="G17" s="1207"/>
      <c r="H17" s="1207"/>
      <c r="I17" s="1207"/>
      <c r="J17" s="612"/>
      <c r="K17" s="612"/>
      <c r="L17" s="612"/>
      <c r="M17" s="612"/>
      <c r="N17" s="612"/>
      <c r="O17" s="612"/>
      <c r="P17" s="612"/>
      <c r="Q17" s="612"/>
      <c r="R17" s="1195" t="str">
        <f>UPPER(E6)</f>
        <v>CULTURA ORGANIZACIONAL</v>
      </c>
      <c r="S17" s="1195"/>
      <c r="T17" s="1195"/>
      <c r="U17" s="628"/>
      <c r="V17" s="57"/>
      <c r="W17" s="72"/>
    </row>
    <row r="18" spans="1:24" ht="183" customHeight="1" thickTop="1" thickBot="1">
      <c r="B18" s="299"/>
      <c r="C18" s="302"/>
      <c r="D18" s="612"/>
      <c r="E18" s="1197" t="str">
        <f>'1.0 Planeación'!N14</f>
        <v xml:space="preserve"> - Revisar y actualizar misión, visión y valores.
- Generar objetivos estratégicos vinculados a la misión de la organización.
- Realizar un análisis del entorno político en el que opera la organización y necesidades de sus grupos de interés
- Integrar en un documento el análisis del marco normativo aplicable a cada uno de los programas.
- Llevar a cabo un proceso de planeación estratégica en el que el equipo discuta y defina un plan estratégico a tres años alineado a la misión y objetivos de la organización.
- Desarrollar un plan operativo anual por escrito que integre todas las actividades y proyectos de la organización y  defina plazos y recursos para alcanzar los resultados deseados.
- Definir una matriz de indicadores de resultados para medir el cumplimiento de metas y guiar la toma de decisiones institucionales.</v>
      </c>
      <c r="F18" s="1197"/>
      <c r="G18" s="1197"/>
      <c r="H18" s="1197"/>
      <c r="I18" s="1197"/>
      <c r="J18" s="1197"/>
      <c r="K18" s="1197"/>
      <c r="L18" s="1197"/>
      <c r="M18" s="629"/>
      <c r="N18" s="56"/>
      <c r="O18" s="56"/>
      <c r="P18" s="1198" t="str">
        <f>'1.0 Planeación'!N32</f>
        <v xml:space="preserve">  - Desarrollar un plan de seguridad para el trabajo en campo.
- Promover la institucionalización de medidas para mejorar la calidad de vida de las personas, como políticas de cuidados, flexibilización de horarios, trabajo desde casa, entre otros.
- Mejorar la comunicación con el equipo respecto a sus necesidades de salud y seguridad.
- Establecer mecanismos para la conservación de los recursos físicos de la organización.
- Definir mecanismos de adaptación de la organización a posibles cambios internos y externos.</v>
      </c>
      <c r="Q18" s="1199"/>
      <c r="R18" s="1200"/>
      <c r="S18" s="1200"/>
      <c r="T18" s="1200"/>
      <c r="U18" s="1200"/>
      <c r="V18" s="1201"/>
      <c r="W18" s="300"/>
    </row>
    <row r="19" spans="1:24" ht="11.1" customHeight="1" thickTop="1">
      <c r="B19" s="299"/>
      <c r="C19" s="612"/>
      <c r="D19" s="612"/>
      <c r="E19" s="612"/>
      <c r="F19" s="612"/>
      <c r="G19" s="612"/>
      <c r="H19" s="612"/>
      <c r="I19" s="612"/>
      <c r="J19" s="612"/>
      <c r="K19" s="612"/>
      <c r="L19" s="612"/>
      <c r="M19" s="612"/>
      <c r="N19" s="612"/>
      <c r="O19" s="612"/>
      <c r="P19" s="612"/>
      <c r="Q19" s="612"/>
      <c r="R19" s="612"/>
      <c r="S19" s="611"/>
      <c r="T19" s="611"/>
      <c r="U19" s="611"/>
      <c r="V19" s="611"/>
      <c r="W19" s="300"/>
      <c r="X19" s="150"/>
    </row>
    <row r="20" spans="1:24" ht="39" customHeight="1" thickBot="1">
      <c r="B20" s="299"/>
      <c r="C20" s="303"/>
      <c r="D20" s="303"/>
      <c r="E20" s="1195" t="str">
        <f>UPPER(E7)</f>
        <v>ESTRUCTURA ORGANIZACIONAL Y MEJORA CONTINUA</v>
      </c>
      <c r="F20" s="1195"/>
      <c r="G20" s="1195"/>
      <c r="H20" s="1195"/>
      <c r="I20" s="1195"/>
      <c r="J20" s="1195"/>
      <c r="K20" s="57"/>
      <c r="L20" s="57"/>
      <c r="M20" s="628"/>
      <c r="N20" s="612"/>
      <c r="O20" s="1195" t="str">
        <f>UPPER(E8)</f>
        <v>LIDERAZGO Y GOBERNANZA</v>
      </c>
      <c r="P20" s="1195"/>
      <c r="Q20" s="1195"/>
      <c r="R20" s="1195"/>
      <c r="S20" s="1195"/>
      <c r="T20" s="1195"/>
      <c r="U20" s="1195"/>
      <c r="V20" s="1195"/>
      <c r="W20" s="300"/>
      <c r="X20" s="150"/>
    </row>
    <row r="21" spans="1:24" ht="165" customHeight="1" thickBot="1">
      <c r="B21" s="299"/>
      <c r="C21" s="304"/>
      <c r="D21" s="612"/>
      <c r="E21" s="1190" t="str">
        <f>'1.0 Planeación'!N46</f>
        <v xml:space="preserve"> - Revisar y actualizar la estructura de la organización de forma que esté alineada a los objetivos estratégicos y la planeación estratégica.
- Establecer por escrito la separación de funciones operativa/técnicas y administrativas.
- Definir mecanismos de colaboración entre áreas y darlos a conocer al equipo.
- Socializar entre el equipo metas, planes de acción y el cumplimiento de objetivos.
- Planear sesiones de trabajo con el equipo para diseñar estrategias de mejora continua.</v>
      </c>
      <c r="F21" s="1191"/>
      <c r="G21" s="1191"/>
      <c r="H21" s="1191"/>
      <c r="I21" s="1191"/>
      <c r="J21" s="1191"/>
      <c r="K21" s="1192"/>
      <c r="L21" s="1193"/>
      <c r="M21" s="629"/>
      <c r="N21" s="612"/>
      <c r="O21" s="305"/>
      <c r="P21" s="1194" t="str">
        <f>'1.0 Planeación'!N61</f>
        <v xml:space="preserve"> - Definir por escrito el rol del Consejo o Patronato en la revisión de la misión y visión de la organización.
- Impulsar acciones para que el Consejo o Patronato documente y garantice la igualdad de género en cuanto a representación, voz y voto de mujeres y hombres.
- Tomar medidas para que el Consejo o Patronato funcione de manera independiente a la estructura organizacional y ese principio quede establecido por escrito.
- Establecer por escrito los criterios de integración del Consejo o Patronato de manera que esté integrado por personas de diversas áreas de experiencia relevantes a los objetivos de la organización.
- Definir por escrito las funciones, responsabilidades y periodicidad de las reuniones del Consejo o Patronato.</v>
      </c>
      <c r="Q21" s="1194"/>
      <c r="R21" s="1194"/>
      <c r="S21" s="1194"/>
      <c r="T21" s="1194"/>
      <c r="U21" s="627"/>
      <c r="V21" s="306"/>
      <c r="W21" s="300"/>
      <c r="X21" s="150"/>
    </row>
    <row r="22" spans="1:24" ht="24.95" customHeight="1" thickBot="1">
      <c r="B22" s="1203"/>
      <c r="C22" s="1204"/>
      <c r="D22" s="1204"/>
      <c r="E22" s="1204"/>
      <c r="F22" s="1204"/>
      <c r="G22" s="1204"/>
      <c r="H22" s="1204"/>
      <c r="I22" s="1204"/>
      <c r="J22" s="1204"/>
      <c r="K22" s="1204"/>
      <c r="L22" s="1204"/>
      <c r="M22" s="1204"/>
      <c r="N22" s="1204"/>
      <c r="O22" s="1204"/>
      <c r="P22" s="1204"/>
      <c r="Q22" s="1204"/>
      <c r="R22" s="1204"/>
      <c r="S22" s="1204"/>
      <c r="T22" s="1204"/>
      <c r="U22" s="1204"/>
      <c r="V22" s="1204"/>
      <c r="W22" s="1205"/>
      <c r="X22" s="150"/>
    </row>
    <row r="23" spans="1:24" ht="27" customHeight="1">
      <c r="S23" s="150"/>
      <c r="T23" s="150"/>
      <c r="X23" s="150"/>
    </row>
    <row r="24" spans="1:24" ht="27" customHeight="1">
      <c r="S24" s="150"/>
      <c r="T24" s="150"/>
      <c r="X24" s="150"/>
    </row>
    <row r="25" spans="1:24" ht="27" customHeight="1">
      <c r="S25" s="150"/>
      <c r="T25" s="150"/>
      <c r="X25" s="150"/>
    </row>
    <row r="26" spans="1:24" ht="51" customHeight="1">
      <c r="B26" s="1189" t="s">
        <v>1036</v>
      </c>
      <c r="C26" s="1189"/>
      <c r="D26" s="1189"/>
      <c r="E26" s="1189"/>
      <c r="F26" s="1189"/>
      <c r="G26" s="1189"/>
      <c r="H26" s="1189"/>
      <c r="I26" s="1189"/>
      <c r="J26" s="1189"/>
      <c r="K26" s="1189"/>
      <c r="L26" s="1189"/>
      <c r="M26" s="1189"/>
      <c r="N26" s="1189"/>
      <c r="O26" s="1189"/>
      <c r="P26" s="1189"/>
      <c r="Q26" s="1189"/>
      <c r="R26" s="1189"/>
      <c r="S26" s="1189"/>
      <c r="T26" s="1189"/>
      <c r="U26" s="1189"/>
      <c r="V26" s="1189"/>
      <c r="W26" s="1189"/>
      <c r="X26" s="612"/>
    </row>
    <row r="27" spans="1:24" ht="35.1" customHeight="1">
      <c r="B27" s="1185" t="str">
        <f>'1.0 Planeación'!B11</f>
        <v>Estrategia y planes operativos</v>
      </c>
      <c r="C27" s="1185"/>
      <c r="D27" s="1185"/>
      <c r="E27" s="1185"/>
      <c r="F27" s="1185"/>
      <c r="G27" s="1186"/>
      <c r="H27" s="1187" t="str">
        <f>'1.0 Planeación'!B29</f>
        <v>Cultura organizacional</v>
      </c>
      <c r="I27" s="1185"/>
      <c r="J27" s="1185"/>
      <c r="K27" s="1185"/>
      <c r="L27" s="1185"/>
      <c r="M27" s="1186"/>
      <c r="N27" s="1188" t="str">
        <f>'1.0 Planeación'!B43</f>
        <v>Estructura organizacional y mejora continua</v>
      </c>
      <c r="O27" s="1188"/>
      <c r="P27" s="1188"/>
      <c r="Q27" s="1188"/>
      <c r="R27" s="1188"/>
      <c r="S27" s="1188" t="str">
        <f>'1.0 Planeación'!B58</f>
        <v>Liderazgo y Gobernanza</v>
      </c>
      <c r="T27" s="1188"/>
      <c r="U27" s="1188"/>
      <c r="V27" s="1188"/>
      <c r="W27" s="1188"/>
      <c r="X27" s="1188"/>
    </row>
    <row r="28" spans="1:24" ht="36.950000000000003" customHeight="1">
      <c r="A28" s="150">
        <v>1</v>
      </c>
      <c r="B28" s="1184" t="str">
        <f>IF('1.0 Planeación'!K14&gt;=75%,'1.0 Planeación'!B14,"")</f>
        <v/>
      </c>
      <c r="C28" s="1184"/>
      <c r="D28" s="1184"/>
      <c r="E28" s="1184"/>
      <c r="F28" s="1184"/>
      <c r="G28" s="1184"/>
      <c r="H28" s="1184" t="str">
        <f>IF('1.0 Planeación'!K32&gt;=75%,'1.0 Planeación'!B32,"")</f>
        <v/>
      </c>
      <c r="I28" s="1184"/>
      <c r="J28" s="1184"/>
      <c r="K28" s="1184"/>
      <c r="L28" s="1184"/>
      <c r="M28" s="1184"/>
      <c r="N28" s="1184" t="str">
        <f>IF('1.0 Planeación'!K46&gt;=75%,'1.0 Planeación'!B46,"")</f>
        <v/>
      </c>
      <c r="O28" s="1184"/>
      <c r="P28" s="1184"/>
      <c r="Q28" s="1184"/>
      <c r="R28" s="1184"/>
      <c r="S28" s="1184" t="str">
        <f>IF('1.0 Planeación'!K61&gt;=75%,'1.0 Planeación'!B61,"")</f>
        <v/>
      </c>
      <c r="T28" s="1184"/>
      <c r="U28" s="1184"/>
      <c r="V28" s="1184"/>
      <c r="W28" s="1184"/>
      <c r="X28" s="1184"/>
    </row>
    <row r="29" spans="1:24" ht="36.950000000000003" customHeight="1">
      <c r="A29" s="150">
        <v>2</v>
      </c>
      <c r="B29" s="1184" t="str">
        <f>IF('1.0 Planeación'!K15&gt;=75%,'1.0 Planeación'!B15,"")</f>
        <v/>
      </c>
      <c r="C29" s="1184"/>
      <c r="D29" s="1184"/>
      <c r="E29" s="1184"/>
      <c r="F29" s="1184"/>
      <c r="G29" s="1184"/>
      <c r="H29" s="1184" t="str">
        <f>IF('1.0 Planeación'!K33&gt;=75%,'1.0 Planeación'!B33,"")</f>
        <v/>
      </c>
      <c r="I29" s="1184"/>
      <c r="J29" s="1184"/>
      <c r="K29" s="1184"/>
      <c r="L29" s="1184"/>
      <c r="M29" s="1184"/>
      <c r="N29" s="1184" t="str">
        <f>IF('1.0 Planeación'!K47&gt;=75%,'1.0 Planeación'!B47,"")</f>
        <v/>
      </c>
      <c r="O29" s="1184"/>
      <c r="P29" s="1184"/>
      <c r="Q29" s="1184"/>
      <c r="R29" s="1184"/>
      <c r="S29" s="1184" t="str">
        <f>IF('1.0 Planeación'!K62&gt;=75%,'1.0 Planeación'!B62,"")</f>
        <v/>
      </c>
      <c r="T29" s="1184"/>
      <c r="U29" s="1184"/>
      <c r="V29" s="1184"/>
      <c r="W29" s="1184"/>
      <c r="X29" s="1184"/>
    </row>
    <row r="30" spans="1:24" ht="36.950000000000003" customHeight="1">
      <c r="A30" s="150">
        <v>3</v>
      </c>
      <c r="B30" s="1184" t="str">
        <f>IF('1.0 Planeación'!K16&gt;=75%,'1.0 Planeación'!B16,"")</f>
        <v/>
      </c>
      <c r="C30" s="1184"/>
      <c r="D30" s="1184"/>
      <c r="E30" s="1184"/>
      <c r="F30" s="1184"/>
      <c r="G30" s="1184"/>
      <c r="H30" s="1184" t="str">
        <f>IF('1.0 Planeación'!K34&gt;=75%,'1.0 Planeación'!B34,"")</f>
        <v/>
      </c>
      <c r="I30" s="1184"/>
      <c r="J30" s="1184"/>
      <c r="K30" s="1184"/>
      <c r="L30" s="1184"/>
      <c r="M30" s="1184"/>
      <c r="N30" s="1184" t="str">
        <f>IF('1.0 Planeación'!K63&gt;=75%,'1.0 Planeación'!B63,"")</f>
        <v/>
      </c>
      <c r="O30" s="1184"/>
      <c r="P30" s="1184"/>
      <c r="Q30" s="1184"/>
      <c r="R30" s="1184"/>
      <c r="S30" s="1184" t="str">
        <f>IF('1.0 Planeación'!K48&gt;=75%,'1.0 Planeación'!B48,"")</f>
        <v/>
      </c>
      <c r="T30" s="1184"/>
      <c r="U30" s="1184"/>
      <c r="V30" s="1184"/>
      <c r="W30" s="1184"/>
      <c r="X30" s="1184"/>
    </row>
    <row r="31" spans="1:24" ht="36.950000000000003" customHeight="1">
      <c r="A31" s="150">
        <v>4</v>
      </c>
      <c r="B31" s="1184" t="str">
        <f>IF('1.0 Planeación'!K17&gt;=75%,'1.0 Planeación'!B17,"")</f>
        <v/>
      </c>
      <c r="C31" s="1184"/>
      <c r="D31" s="1184"/>
      <c r="E31" s="1184"/>
      <c r="F31" s="1184"/>
      <c r="G31" s="1184"/>
      <c r="H31" s="1184" t="str">
        <f>IF('1.0 Planeación'!K35&gt;=75%,'1.0 Planeación'!B35,"")</f>
        <v/>
      </c>
      <c r="I31" s="1184"/>
      <c r="J31" s="1184"/>
      <c r="K31" s="1184"/>
      <c r="L31" s="1184"/>
      <c r="M31" s="1184"/>
      <c r="N31" s="1184" t="str">
        <f>IF('1.0 Planeación'!K64&gt;=75%,'1.0 Planeación'!B64,"")</f>
        <v/>
      </c>
      <c r="O31" s="1184"/>
      <c r="P31" s="1184"/>
      <c r="Q31" s="1184"/>
      <c r="R31" s="1184"/>
      <c r="S31" s="1184" t="str">
        <f>IF('1.0 Planeación'!K49&gt;=75%,'1.0 Planeación'!B49,"")</f>
        <v/>
      </c>
      <c r="T31" s="1184"/>
      <c r="U31" s="1184"/>
      <c r="V31" s="1184"/>
      <c r="W31" s="1184"/>
      <c r="X31" s="1184"/>
    </row>
    <row r="32" spans="1:24" ht="36.950000000000003" customHeight="1">
      <c r="A32" s="150">
        <v>5</v>
      </c>
      <c r="B32" s="1184" t="str">
        <f>IF('1.0 Planeación'!K18&gt;=75%,'1.0 Planeación'!B18,"")</f>
        <v/>
      </c>
      <c r="C32" s="1184"/>
      <c r="D32" s="1184"/>
      <c r="E32" s="1184"/>
      <c r="F32" s="1184"/>
      <c r="G32" s="1184"/>
      <c r="H32" s="1184" t="str">
        <f>IF('1.0 Planeación'!K36&gt;=75%,'1.0 Planeación'!B36,"")</f>
        <v/>
      </c>
      <c r="I32" s="1184"/>
      <c r="J32" s="1184"/>
      <c r="K32" s="1184"/>
      <c r="L32" s="1184"/>
      <c r="M32" s="1184"/>
      <c r="N32" s="1184" t="str">
        <f>IF('1.0 Planeación'!K65&gt;=75%,'1.0 Planeación'!B65,"")</f>
        <v/>
      </c>
      <c r="O32" s="1184"/>
      <c r="P32" s="1184"/>
      <c r="Q32" s="1184"/>
      <c r="R32" s="1184"/>
      <c r="S32" s="1184" t="str">
        <f>IF('1.0 Planeación'!K50&gt;=75%,'1.0 Planeación'!B50,"")</f>
        <v/>
      </c>
      <c r="T32" s="1184"/>
      <c r="U32" s="1184"/>
      <c r="V32" s="1184"/>
      <c r="W32" s="1184"/>
      <c r="X32" s="1184"/>
    </row>
    <row r="33" spans="1:24" ht="36.950000000000003" customHeight="1">
      <c r="A33" s="150">
        <v>6</v>
      </c>
      <c r="B33" s="1184" t="str">
        <f>IF('1.0 Planeación'!K19&gt;=75%,'1.0 Planeación'!B19,"")</f>
        <v/>
      </c>
      <c r="C33" s="1184"/>
      <c r="D33" s="1184"/>
      <c r="E33" s="1184"/>
      <c r="F33" s="1184"/>
      <c r="G33" s="1184"/>
      <c r="H33" s="1184" t="str">
        <f>IF('1.0 Planeación'!K37&gt;=75%,'1.0 Planeación'!#REF!,"")</f>
        <v/>
      </c>
      <c r="I33" s="1184"/>
      <c r="J33" s="1184"/>
      <c r="K33" s="1184"/>
      <c r="L33" s="1184"/>
      <c r="M33" s="1184"/>
      <c r="N33" s="1184" t="str">
        <f>IF('1.0 Planeación'!K51&gt;=75%,'1.0 Planeación'!B51,"")</f>
        <v/>
      </c>
      <c r="O33" s="1184"/>
      <c r="P33" s="1184"/>
      <c r="Q33" s="1184"/>
      <c r="R33" s="1184"/>
      <c r="S33" s="1184" t="str">
        <f>IF('1.0 Planeación'!K66&gt;=75%,'1.0 Planeación'!B66,"")</f>
        <v/>
      </c>
      <c r="T33" s="1184"/>
      <c r="U33" s="1184"/>
      <c r="V33" s="1184"/>
      <c r="W33" s="1184"/>
      <c r="X33" s="1184"/>
    </row>
    <row r="34" spans="1:24" ht="36.950000000000003" customHeight="1">
      <c r="A34" s="150">
        <v>7</v>
      </c>
      <c r="B34" s="1184" t="str">
        <f>IF('1.0 Planeación'!K20&gt;=75%,'1.0 Planeación'!B20,"")</f>
        <v/>
      </c>
      <c r="C34" s="1184"/>
      <c r="D34" s="1184"/>
      <c r="E34" s="1184"/>
      <c r="F34" s="1184"/>
      <c r="G34" s="1184"/>
      <c r="H34" s="1184" t="str">
        <f>IF('1.0 Planeación'!K38&gt;=75%,'1.0 Planeación'!#REF!,"")</f>
        <v/>
      </c>
      <c r="I34" s="1184"/>
      <c r="J34" s="1184"/>
      <c r="K34" s="1184"/>
      <c r="L34" s="1184"/>
      <c r="M34" s="1184"/>
      <c r="N34" s="1184" t="str">
        <f>IF('1.0 Planeación'!K52&gt;=75%,'1.0 Planeación'!#REF!,"")</f>
        <v/>
      </c>
      <c r="O34" s="1184"/>
      <c r="P34" s="1184"/>
      <c r="Q34" s="1184"/>
      <c r="R34" s="1184"/>
      <c r="S34" s="1184" t="str">
        <f>IF('1.0 Planeación'!K67&gt;=75%,'1.0 Planeación'!#REF!,"")</f>
        <v/>
      </c>
      <c r="T34" s="1184"/>
      <c r="U34" s="1184"/>
      <c r="V34" s="1184"/>
      <c r="W34" s="1184"/>
      <c r="X34" s="1184"/>
    </row>
    <row r="35" spans="1:24">
      <c r="B35" s="308"/>
      <c r="C35" s="308"/>
      <c r="D35" s="308"/>
      <c r="E35" s="308"/>
      <c r="F35" s="308"/>
      <c r="G35" s="308"/>
      <c r="H35" s="308"/>
      <c r="I35" s="308"/>
      <c r="J35" s="308"/>
      <c r="K35" s="308"/>
      <c r="L35" s="308"/>
      <c r="M35" s="308"/>
      <c r="N35" s="1184" t="str">
        <f>IF('1.0 Planeación'!K53&gt;=75%,'1.0 Planeación'!#REF!,"")</f>
        <v/>
      </c>
      <c r="O35" s="1184"/>
      <c r="P35" s="1184"/>
      <c r="Q35" s="1184"/>
      <c r="R35" s="1184"/>
      <c r="S35" s="1184" t="str">
        <f>IF('1.0 Planeación'!K68&gt;=75%,'1.0 Planeación'!#REF!,"")</f>
        <v/>
      </c>
      <c r="T35" s="1184"/>
      <c r="U35" s="1184"/>
      <c r="V35" s="1184"/>
      <c r="W35" s="1184"/>
      <c r="X35" s="1184"/>
    </row>
  </sheetData>
  <sheetProtection password="CAAD" sheet="1" objects="1" scenarios="1" formatCells="0"/>
  <mergeCells count="56">
    <mergeCell ref="E4:F4"/>
    <mergeCell ref="E17:I17"/>
    <mergeCell ref="B1:W1"/>
    <mergeCell ref="C14:T14"/>
    <mergeCell ref="T2:W2"/>
    <mergeCell ref="B2:J3"/>
    <mergeCell ref="B26:W26"/>
    <mergeCell ref="E5:F5"/>
    <mergeCell ref="E6:F6"/>
    <mergeCell ref="E7:F7"/>
    <mergeCell ref="E8:F8"/>
    <mergeCell ref="E10:F10"/>
    <mergeCell ref="E21:L21"/>
    <mergeCell ref="P21:T21"/>
    <mergeCell ref="O20:V20"/>
    <mergeCell ref="E20:J20"/>
    <mergeCell ref="K13:T13"/>
    <mergeCell ref="E18:L18"/>
    <mergeCell ref="P18:V18"/>
    <mergeCell ref="E16:Q16"/>
    <mergeCell ref="R17:T17"/>
    <mergeCell ref="B22:W22"/>
    <mergeCell ref="N35:R35"/>
    <mergeCell ref="S32:X32"/>
    <mergeCell ref="S33:X33"/>
    <mergeCell ref="S34:X34"/>
    <mergeCell ref="S35:X35"/>
    <mergeCell ref="N33:R33"/>
    <mergeCell ref="N34:R34"/>
    <mergeCell ref="N32:R32"/>
    <mergeCell ref="S27:X27"/>
    <mergeCell ref="B30:G30"/>
    <mergeCell ref="B31:G31"/>
    <mergeCell ref="H28:M28"/>
    <mergeCell ref="H29:M29"/>
    <mergeCell ref="H30:M30"/>
    <mergeCell ref="H31:M31"/>
    <mergeCell ref="S28:X28"/>
    <mergeCell ref="S29:X29"/>
    <mergeCell ref="S30:X30"/>
    <mergeCell ref="S31:X31"/>
    <mergeCell ref="B29:G29"/>
    <mergeCell ref="N29:R29"/>
    <mergeCell ref="N30:R30"/>
    <mergeCell ref="N31:R31"/>
    <mergeCell ref="N27:R27"/>
    <mergeCell ref="B34:G34"/>
    <mergeCell ref="H32:M32"/>
    <mergeCell ref="H33:M33"/>
    <mergeCell ref="H34:M34"/>
    <mergeCell ref="B32:G32"/>
    <mergeCell ref="N28:R28"/>
    <mergeCell ref="B27:G27"/>
    <mergeCell ref="H27:M27"/>
    <mergeCell ref="B28:G28"/>
    <mergeCell ref="B33:G33"/>
  </mergeCells>
  <phoneticPr fontId="40" type="noConversion"/>
  <conditionalFormatting sqref="I5:I8">
    <cfRule type="cellIs" dxfId="236" priority="30" operator="between">
      <formula>0.95</formula>
      <formula>1</formula>
    </cfRule>
    <cfRule type="cellIs" dxfId="235" priority="31" operator="between">
      <formula>0.75</formula>
      <formula>0.9499999</formula>
    </cfRule>
    <cfRule type="cellIs" dxfId="234" priority="32" operator="between">
      <formula>50%</formula>
      <formula>74.99999%</formula>
    </cfRule>
    <cfRule type="cellIs" dxfId="233" priority="33" operator="between">
      <formula>0</formula>
      <formula>24.999999%</formula>
    </cfRule>
    <cfRule type="cellIs" dxfId="232" priority="34" operator="between">
      <formula>25%</formula>
      <formula>49.99999%</formula>
    </cfRule>
  </conditionalFormatting>
  <conditionalFormatting sqref="I10">
    <cfRule type="cellIs" dxfId="231" priority="1" operator="between">
      <formula>0.95</formula>
      <formula>1</formula>
    </cfRule>
    <cfRule type="cellIs" dxfId="230" priority="2" operator="between">
      <formula>0.75</formula>
      <formula>0.9499999</formula>
    </cfRule>
    <cfRule type="cellIs" dxfId="229" priority="3" operator="between">
      <formula>50%</formula>
      <formula>74.99999%</formula>
    </cfRule>
    <cfRule type="cellIs" dxfId="228" priority="4" operator="between">
      <formula>0</formula>
      <formula>24.999999%</formula>
    </cfRule>
    <cfRule type="cellIs" dxfId="227" priority="5" operator="between">
      <formula>25%</formula>
      <formula>49.99999%</formula>
    </cfRule>
  </conditionalFormatting>
  <printOptions horizontalCentered="1" verticalCentered="1"/>
  <pageMargins left="0" right="0" top="0" bottom="0" header="0" footer="0"/>
  <pageSetup scale="55" fitToHeight="5" orientation="landscape" horizontalDpi="4294967295" verticalDpi="4294967295"/>
  <headerFooter>
    <oddHeader>&amp;L&amp;"Calibri,Normal"&amp;K000000&amp;D</oddHeader>
    <oddFooter>&amp;R&amp;"Calibri,Normal"&amp;K000000Versión 1.0</oddFooter>
  </headerFooter>
  <drawing r:id="rId1"/>
  <extLst>
    <ext xmlns:mx="http://schemas.microsoft.com/office/mac/excel/2008/main" uri="{64002731-A6B0-56B0-2670-7721B7C09600}">
      <mx:PLV Mode="0" OnePage="0" WScale="75"/>
    </ext>
  </extLst>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20">
    <tabColor theme="4" tint="0.79998168889431442"/>
    <pageSetUpPr fitToPage="1"/>
  </sheetPr>
  <dimension ref="A1:AG33"/>
  <sheetViews>
    <sheetView zoomScale="75" zoomScaleNormal="75" zoomScalePageLayoutView="75" workbookViewId="0"/>
  </sheetViews>
  <sheetFormatPr baseColWidth="10" defaultColWidth="9.42578125" defaultRowHeight="15"/>
  <cols>
    <col min="1" max="1" width="1.85546875" style="150" customWidth="1"/>
    <col min="2" max="2" width="6.85546875" style="150" customWidth="1"/>
    <col min="3" max="3" width="1.85546875" style="150" customWidth="1"/>
    <col min="4" max="4" width="0.42578125" style="150" customWidth="1"/>
    <col min="5" max="5" width="5.85546875" style="150" customWidth="1"/>
    <col min="6" max="6" width="28.42578125" style="150" customWidth="1"/>
    <col min="7" max="7" width="1" style="150" customWidth="1"/>
    <col min="8" max="9" width="7.85546875" style="150" customWidth="1"/>
    <col min="10" max="10" width="18.85546875" style="150" customWidth="1"/>
    <col min="11" max="11" width="7.85546875" style="150" customWidth="1"/>
    <col min="12" max="12" width="17.85546875" style="150" customWidth="1"/>
    <col min="13" max="13" width="2" style="150" customWidth="1"/>
    <col min="14" max="14" width="1.85546875" style="150" customWidth="1"/>
    <col min="15" max="15" width="0.85546875" style="150" customWidth="1"/>
    <col min="16" max="16" width="21.85546875" style="150" customWidth="1"/>
    <col min="17" max="17" width="18.85546875" style="150" customWidth="1"/>
    <col min="18" max="18" width="21.85546875" style="150" customWidth="1"/>
    <col min="19" max="19" width="18.85546875" style="149" customWidth="1"/>
    <col min="20" max="20" width="18.42578125" style="149" customWidth="1"/>
    <col min="21" max="21" width="1.140625" style="149" customWidth="1"/>
    <col min="22" max="22" width="1.85546875" style="149" customWidth="1"/>
    <col min="23" max="23" width="6.85546875" style="149" customWidth="1"/>
    <col min="24" max="24" width="1.85546875" style="151" customWidth="1"/>
    <col min="25" max="25" width="9.85546875" style="2" hidden="1" customWidth="1"/>
    <col min="26" max="29" width="7.85546875" style="2" hidden="1" customWidth="1"/>
    <col min="30" max="31" width="7.85546875" style="171" hidden="1" customWidth="1"/>
    <col min="32" max="32" width="9.42578125" style="171" customWidth="1"/>
    <col min="33" max="16384" width="9.42578125" style="150"/>
  </cols>
  <sheetData>
    <row r="1" spans="2:33" ht="39" customHeight="1">
      <c r="B1" s="1164" t="str">
        <f>'2.0 Gestión programas'!B1:Q1</f>
        <v>GESTIÓN DE PROGRAMAS</v>
      </c>
      <c r="C1" s="1165"/>
      <c r="D1" s="1165"/>
      <c r="E1" s="1165"/>
      <c r="F1" s="1165"/>
      <c r="G1" s="1165"/>
      <c r="H1" s="1165"/>
      <c r="I1" s="1165"/>
      <c r="J1" s="1165"/>
      <c r="K1" s="1165"/>
      <c r="L1" s="1165"/>
      <c r="M1" s="1165"/>
      <c r="N1" s="1165"/>
      <c r="O1" s="1165"/>
      <c r="P1" s="1165"/>
      <c r="Q1" s="1165"/>
      <c r="R1" s="1165"/>
      <c r="S1" s="1165"/>
      <c r="T1" s="1165"/>
      <c r="U1" s="1165"/>
      <c r="V1" s="1165"/>
      <c r="W1" s="1166"/>
      <c r="Y1" s="170"/>
      <c r="Z1" s="170"/>
      <c r="AA1" s="170"/>
      <c r="AB1" s="170"/>
      <c r="AC1" s="170"/>
    </row>
    <row r="2" spans="2:33" ht="23.1" customHeight="1">
      <c r="B2" s="1214" t="str">
        <f>'Datos de la organización'!D13</f>
        <v>Nombre de la Organización</v>
      </c>
      <c r="C2" s="1215"/>
      <c r="D2" s="1215"/>
      <c r="E2" s="1215"/>
      <c r="F2" s="1215"/>
      <c r="G2" s="1215"/>
      <c r="H2" s="1215"/>
      <c r="I2" s="1215"/>
      <c r="J2" s="1215"/>
      <c r="K2" s="61"/>
      <c r="L2" s="61"/>
      <c r="M2" s="61"/>
      <c r="N2" s="61"/>
      <c r="O2" s="61"/>
      <c r="P2" s="61"/>
      <c r="Q2" s="61"/>
      <c r="R2" s="307"/>
      <c r="S2" s="307"/>
      <c r="T2" s="1217">
        <f ca="1">TODAY()</f>
        <v>44158</v>
      </c>
      <c r="U2" s="1218"/>
      <c r="V2" s="1218"/>
      <c r="W2" s="1219"/>
      <c r="Y2" s="170"/>
      <c r="Z2" s="170"/>
      <c r="AA2" s="170"/>
      <c r="AB2" s="170"/>
      <c r="AC2" s="170"/>
    </row>
    <row r="3" spans="2:33" ht="23.1" customHeight="1">
      <c r="B3" s="1214"/>
      <c r="C3" s="1215"/>
      <c r="D3" s="1215"/>
      <c r="E3" s="1215"/>
      <c r="F3" s="1215"/>
      <c r="G3" s="1215"/>
      <c r="H3" s="1215"/>
      <c r="I3" s="1215"/>
      <c r="J3" s="1215"/>
      <c r="K3" s="61"/>
      <c r="L3" s="61"/>
      <c r="M3" s="61"/>
      <c r="N3" s="61"/>
      <c r="O3" s="61"/>
      <c r="P3" s="61"/>
      <c r="Q3" s="61"/>
      <c r="R3" s="307"/>
      <c r="S3" s="307"/>
      <c r="T3" s="623"/>
      <c r="U3" s="624"/>
      <c r="V3" s="624"/>
      <c r="W3" s="625"/>
      <c r="Y3" s="170"/>
      <c r="Z3" s="170"/>
      <c r="AA3" s="170"/>
      <c r="AB3" s="170"/>
      <c r="AC3" s="170"/>
    </row>
    <row r="4" spans="2:33" ht="77.099999999999994" customHeight="1">
      <c r="B4" s="299"/>
      <c r="C4" s="612"/>
      <c r="D4" s="612"/>
      <c r="E4" s="1206" t="s">
        <v>210</v>
      </c>
      <c r="F4" s="1206"/>
      <c r="G4" s="628"/>
      <c r="H4" s="324" t="s">
        <v>211</v>
      </c>
      <c r="I4" s="324" t="s">
        <v>212</v>
      </c>
      <c r="J4" s="12"/>
      <c r="K4" s="12"/>
      <c r="L4" s="12"/>
      <c r="M4" s="12"/>
      <c r="N4" s="12"/>
      <c r="O4" s="12"/>
      <c r="P4" s="12"/>
      <c r="Q4" s="12"/>
      <c r="R4" s="12"/>
      <c r="S4" s="7"/>
      <c r="T4" s="7"/>
      <c r="U4" s="7"/>
      <c r="V4" s="7"/>
      <c r="W4" s="68"/>
      <c r="Y4" s="16" t="s">
        <v>177</v>
      </c>
      <c r="Z4" s="1174" t="s">
        <v>178</v>
      </c>
      <c r="AA4" s="1175"/>
      <c r="AB4" s="1176" t="s">
        <v>179</v>
      </c>
      <c r="AC4" s="1177"/>
      <c r="AD4" s="1177"/>
      <c r="AE4" s="1177"/>
      <c r="AG4" s="2"/>
    </row>
    <row r="5" spans="2:33" ht="29.1" customHeight="1">
      <c r="B5" s="299"/>
      <c r="C5" s="612"/>
      <c r="D5" s="612"/>
      <c r="E5" s="741" t="str">
        <f>'2.0 Gestión programas'!C3</f>
        <v>Vinculación y rendición de cuentas</v>
      </c>
      <c r="F5" s="741"/>
      <c r="G5" s="612"/>
      <c r="H5" s="30">
        <f>'2.0 Gestión programas'!G3</f>
        <v>0</v>
      </c>
      <c r="I5" s="33">
        <f>'2.0 Gestión programas'!H3</f>
        <v>0</v>
      </c>
      <c r="J5" s="51">
        <v>1</v>
      </c>
      <c r="K5" s="18"/>
      <c r="L5" s="18"/>
      <c r="M5" s="18"/>
      <c r="N5" s="18"/>
      <c r="O5" s="18"/>
      <c r="P5" s="612"/>
      <c r="Q5" s="612"/>
      <c r="R5" s="612"/>
      <c r="S5" s="611"/>
      <c r="T5" s="611"/>
      <c r="U5" s="611"/>
      <c r="V5" s="611"/>
      <c r="W5" s="300"/>
      <c r="Y5" s="46">
        <v>0.4</v>
      </c>
      <c r="Z5" s="1178">
        <v>4</v>
      </c>
      <c r="AA5" s="20">
        <f>Z5*Y5</f>
        <v>1.6</v>
      </c>
      <c r="AB5" s="1180">
        <f>SUM(AC5:AC8)</f>
        <v>0</v>
      </c>
      <c r="AC5" s="172">
        <f>AA5*I5</f>
        <v>0</v>
      </c>
      <c r="AD5" s="1182">
        <f>SUM(AE5:AE8)</f>
        <v>0</v>
      </c>
      <c r="AE5" s="173">
        <f>I5*Y5</f>
        <v>0</v>
      </c>
    </row>
    <row r="6" spans="2:33" ht="29.1" customHeight="1">
      <c r="B6" s="299"/>
      <c r="C6" s="612"/>
      <c r="D6" s="612"/>
      <c r="E6" s="741" t="str">
        <f>'2.0 Gestión programas'!C4</f>
        <v>Impacto social</v>
      </c>
      <c r="F6" s="741"/>
      <c r="G6" s="612"/>
      <c r="H6" s="30">
        <f>'2.0 Gestión programas'!G4</f>
        <v>0</v>
      </c>
      <c r="I6" s="33">
        <f>'2.0 Gestión programas'!H4</f>
        <v>0</v>
      </c>
      <c r="J6" s="51">
        <v>1</v>
      </c>
      <c r="K6" s="18"/>
      <c r="L6" s="18"/>
      <c r="M6" s="18"/>
      <c r="N6" s="18"/>
      <c r="O6" s="18"/>
      <c r="P6" s="612"/>
      <c r="Q6" s="612"/>
      <c r="R6" s="612"/>
      <c r="S6" s="183"/>
      <c r="T6" s="183"/>
      <c r="U6" s="183"/>
      <c r="V6" s="183"/>
      <c r="W6" s="301"/>
      <c r="Y6" s="46">
        <v>0.1</v>
      </c>
      <c r="Z6" s="1179"/>
      <c r="AA6" s="20">
        <f>Z5*Y6</f>
        <v>0.4</v>
      </c>
      <c r="AB6" s="1181"/>
      <c r="AC6" s="172">
        <f>AA6*I6</f>
        <v>0</v>
      </c>
      <c r="AD6" s="1183"/>
      <c r="AE6" s="173">
        <f>I6*Y6</f>
        <v>0</v>
      </c>
    </row>
    <row r="7" spans="2:33" ht="29.1" customHeight="1">
      <c r="B7" s="299"/>
      <c r="C7" s="612"/>
      <c r="D7" s="612"/>
      <c r="E7" s="741" t="str">
        <f>'2.0 Gestión programas'!C5</f>
        <v>Transparencia</v>
      </c>
      <c r="F7" s="741"/>
      <c r="G7" s="612"/>
      <c r="H7" s="30">
        <f>'2.0 Gestión programas'!G5</f>
        <v>0</v>
      </c>
      <c r="I7" s="33">
        <f>'2.0 Gestión programas'!H5</f>
        <v>0</v>
      </c>
      <c r="J7" s="51">
        <v>1</v>
      </c>
      <c r="K7" s="18"/>
      <c r="L7" s="18"/>
      <c r="M7" s="18"/>
      <c r="N7" s="18"/>
      <c r="O7" s="18"/>
      <c r="P7" s="612"/>
      <c r="Q7" s="612"/>
      <c r="R7" s="612"/>
      <c r="S7" s="183"/>
      <c r="T7" s="183"/>
      <c r="U7" s="183"/>
      <c r="V7" s="183"/>
      <c r="W7" s="301"/>
      <c r="Y7" s="46">
        <v>0.1</v>
      </c>
      <c r="Z7" s="1179"/>
      <c r="AA7" s="20">
        <f>Z5*Y7</f>
        <v>0.4</v>
      </c>
      <c r="AB7" s="1181"/>
      <c r="AC7" s="172">
        <f>AA7*I7</f>
        <v>0</v>
      </c>
      <c r="AD7" s="1183"/>
      <c r="AE7" s="173">
        <f>I7*Y7</f>
        <v>0</v>
      </c>
    </row>
    <row r="8" spans="2:33" ht="29.1" customHeight="1">
      <c r="B8" s="299"/>
      <c r="C8" s="612"/>
      <c r="D8" s="612"/>
      <c r="E8" s="741" t="str">
        <f>'2.0 Gestión programas'!C6</f>
        <v>Procuración y diversificación de fondos</v>
      </c>
      <c r="F8" s="741"/>
      <c r="G8" s="612"/>
      <c r="H8" s="30">
        <f>'2.0 Gestión programas'!G6</f>
        <v>0</v>
      </c>
      <c r="I8" s="33">
        <f>'2.0 Gestión programas'!H6</f>
        <v>0</v>
      </c>
      <c r="J8" s="51">
        <v>1</v>
      </c>
      <c r="K8" s="18"/>
      <c r="L8" s="18"/>
      <c r="M8" s="18"/>
      <c r="N8" s="18"/>
      <c r="O8" s="18"/>
      <c r="P8" s="612"/>
      <c r="Q8" s="612"/>
      <c r="R8" s="612"/>
      <c r="S8" s="183"/>
      <c r="T8" s="183"/>
      <c r="U8" s="183"/>
      <c r="V8" s="183"/>
      <c r="W8" s="301"/>
      <c r="Y8" s="46">
        <v>0.4</v>
      </c>
      <c r="Z8" s="1220"/>
      <c r="AA8" s="20">
        <f>Z5*Y8</f>
        <v>1.6</v>
      </c>
      <c r="AB8" s="1221"/>
      <c r="AC8" s="172">
        <f>AA8*I8</f>
        <v>0</v>
      </c>
      <c r="AD8" s="1222"/>
      <c r="AE8" s="173">
        <f>I8*Y8</f>
        <v>0</v>
      </c>
    </row>
    <row r="9" spans="2:33" ht="6" customHeight="1">
      <c r="B9" s="299"/>
      <c r="C9" s="612"/>
      <c r="D9" s="612"/>
      <c r="E9" s="612"/>
      <c r="F9" s="612"/>
      <c r="G9" s="612"/>
      <c r="H9" s="612"/>
      <c r="I9" s="612"/>
      <c r="J9" s="612"/>
      <c r="K9" s="612"/>
      <c r="L9" s="612"/>
      <c r="M9" s="612"/>
      <c r="N9" s="612"/>
      <c r="O9" s="612"/>
      <c r="P9" s="612"/>
      <c r="Q9" s="612"/>
      <c r="R9" s="612"/>
      <c r="S9" s="183"/>
      <c r="T9" s="183"/>
      <c r="U9" s="183"/>
      <c r="V9" s="183"/>
      <c r="W9" s="301"/>
    </row>
    <row r="10" spans="2:33" ht="21" customHeight="1">
      <c r="B10" s="299"/>
      <c r="C10" s="612"/>
      <c r="D10" s="612"/>
      <c r="E10" s="895" t="s">
        <v>213</v>
      </c>
      <c r="F10" s="895"/>
      <c r="G10" s="23"/>
      <c r="H10" s="15">
        <f>'2.0 Gestión programas'!G8</f>
        <v>0</v>
      </c>
      <c r="I10" s="35">
        <f>'2.0 Gestión programas'!H8</f>
        <v>0</v>
      </c>
      <c r="J10" s="19"/>
      <c r="K10" s="19"/>
      <c r="L10" s="19"/>
      <c r="M10" s="19"/>
      <c r="N10" s="19"/>
      <c r="O10" s="19"/>
      <c r="P10" s="612"/>
      <c r="Q10" s="612"/>
      <c r="R10" s="612"/>
      <c r="S10" s="611"/>
      <c r="T10" s="611"/>
      <c r="U10" s="611"/>
      <c r="V10" s="611"/>
      <c r="W10" s="300"/>
      <c r="Y10" s="25">
        <f>SUM(Y5:Y8)</f>
        <v>1</v>
      </c>
      <c r="Z10" s="27"/>
      <c r="AA10" s="28"/>
      <c r="AB10" s="26"/>
      <c r="AC10" s="29"/>
    </row>
    <row r="11" spans="2:33" ht="44.1" customHeight="1">
      <c r="B11" s="299"/>
      <c r="C11" s="612"/>
      <c r="D11" s="612"/>
      <c r="E11" s="612"/>
      <c r="F11" s="612"/>
      <c r="G11" s="612"/>
      <c r="H11" s="612"/>
      <c r="I11" s="612"/>
      <c r="J11" s="612"/>
      <c r="K11" s="612"/>
      <c r="L11" s="612"/>
      <c r="M11" s="612"/>
      <c r="N11" s="612"/>
      <c r="O11" s="612"/>
      <c r="P11" s="612"/>
      <c r="Q11" s="612"/>
      <c r="R11" s="612"/>
      <c r="S11" s="611"/>
      <c r="T11" s="611"/>
      <c r="U11" s="611"/>
      <c r="V11" s="611"/>
      <c r="W11" s="300"/>
    </row>
    <row r="12" spans="2:33" ht="15" customHeight="1">
      <c r="B12" s="299"/>
      <c r="C12" s="612"/>
      <c r="D12" s="612"/>
      <c r="E12" s="612"/>
      <c r="F12" s="612"/>
      <c r="G12" s="612"/>
      <c r="H12" s="612"/>
      <c r="I12" s="612"/>
      <c r="J12" s="612"/>
      <c r="K12" s="612"/>
      <c r="L12" s="612"/>
      <c r="M12" s="612"/>
      <c r="N12" s="612"/>
      <c r="O12" s="612"/>
      <c r="P12" s="612"/>
      <c r="Q12" s="612"/>
      <c r="R12" s="612"/>
      <c r="S12" s="611"/>
      <c r="T12" s="611"/>
      <c r="U12" s="611"/>
      <c r="V12" s="611"/>
      <c r="W12" s="300"/>
    </row>
    <row r="13" spans="2:33" ht="35.1" customHeight="1">
      <c r="B13" s="67"/>
      <c r="E13" s="296"/>
      <c r="F13" s="296"/>
      <c r="G13" s="296"/>
      <c r="H13" s="296"/>
      <c r="I13" s="296"/>
      <c r="J13" s="296"/>
      <c r="K13" s="1196" t="s">
        <v>1033</v>
      </c>
      <c r="L13" s="1196"/>
      <c r="M13" s="1196"/>
      <c r="N13" s="1196"/>
      <c r="O13" s="1196"/>
      <c r="P13" s="1196"/>
      <c r="Q13" s="1196"/>
      <c r="R13" s="1196"/>
      <c r="S13" s="1196"/>
      <c r="T13" s="1196"/>
      <c r="U13" s="297"/>
      <c r="V13" s="298"/>
      <c r="W13" s="69"/>
      <c r="X13" s="150"/>
    </row>
    <row r="14" spans="2:33" ht="107.1" customHeight="1" thickBot="1">
      <c r="B14" s="67"/>
      <c r="C14" s="1208"/>
      <c r="D14" s="1209"/>
      <c r="E14" s="1209"/>
      <c r="F14" s="1209"/>
      <c r="G14" s="1209"/>
      <c r="H14" s="1209"/>
      <c r="I14" s="1209"/>
      <c r="J14" s="1209"/>
      <c r="K14" s="1209"/>
      <c r="L14" s="1209"/>
      <c r="M14" s="1209"/>
      <c r="N14" s="1209"/>
      <c r="O14" s="1209"/>
      <c r="P14" s="1209"/>
      <c r="Q14" s="1209"/>
      <c r="R14" s="1209"/>
      <c r="S14" s="1209"/>
      <c r="T14" s="1210"/>
      <c r="U14" s="62"/>
      <c r="V14" s="62"/>
      <c r="W14" s="69"/>
      <c r="X14" s="150"/>
    </row>
    <row r="15" spans="2:33" ht="15" customHeight="1">
      <c r="B15" s="67"/>
      <c r="W15" s="69"/>
    </row>
    <row r="16" spans="2:33" ht="35.1" customHeight="1">
      <c r="B16" s="299"/>
      <c r="C16" s="59"/>
      <c r="D16" s="60"/>
      <c r="E16" s="1202" t="s">
        <v>1035</v>
      </c>
      <c r="F16" s="1202"/>
      <c r="G16" s="1202"/>
      <c r="H16" s="1202"/>
      <c r="I16" s="1202"/>
      <c r="J16" s="1202"/>
      <c r="K16" s="1202"/>
      <c r="L16" s="1202"/>
      <c r="M16" s="1202"/>
      <c r="N16" s="1202"/>
      <c r="O16" s="1202"/>
      <c r="P16" s="1202"/>
      <c r="Q16" s="1202"/>
      <c r="R16" s="612"/>
      <c r="S16" s="611"/>
      <c r="T16" s="611"/>
      <c r="U16" s="611"/>
      <c r="V16" s="611"/>
      <c r="W16" s="300"/>
    </row>
    <row r="17" spans="1:32" ht="44.1" customHeight="1" thickBot="1">
      <c r="B17" s="299"/>
      <c r="C17" s="612"/>
      <c r="D17" s="612"/>
      <c r="E17" s="1207" t="str">
        <f>UPPER(E5)</f>
        <v>VINCULACIÓN Y RENDICIÓN DE CUENTAS</v>
      </c>
      <c r="F17" s="1207"/>
      <c r="G17" s="1207"/>
      <c r="H17" s="1207"/>
      <c r="I17" s="1207"/>
      <c r="J17" s="612"/>
      <c r="K17" s="612"/>
      <c r="L17" s="612"/>
      <c r="M17" s="612"/>
      <c r="N17" s="612"/>
      <c r="O17" s="612"/>
      <c r="P17" s="612"/>
      <c r="Q17" s="612"/>
      <c r="R17" s="1195" t="str">
        <f>UPPER(E6)</f>
        <v>IMPACTO SOCIAL</v>
      </c>
      <c r="S17" s="1195"/>
      <c r="T17" s="1195"/>
      <c r="U17" s="628"/>
      <c r="V17" s="57"/>
      <c r="W17" s="72"/>
    </row>
    <row r="18" spans="1:32" ht="183" customHeight="1" thickTop="1" thickBot="1">
      <c r="B18" s="299"/>
      <c r="C18" s="302"/>
      <c r="D18" s="612"/>
      <c r="E18" s="1197" t="str">
        <f>'2.0 Gestión programas'!N14</f>
        <v xml:space="preserve"> - Establecer un canal de comunicación formal con financiadores para informarles de los resultados de los programas y el manejo de los recursos.
- Ampliar y fortalecer vías de comunicación con la población objetivo para informarles de los hallazgos de los programas.
- Establecer mecanismos escritos para recabar la visión de la ciudadanía sobre los programas y servicios de la organización.</v>
      </c>
      <c r="F18" s="1197"/>
      <c r="G18" s="1197"/>
      <c r="H18" s="1197"/>
      <c r="I18" s="1197"/>
      <c r="J18" s="1197"/>
      <c r="K18" s="1197"/>
      <c r="L18" s="1197"/>
      <c r="M18" s="629"/>
      <c r="N18" s="56"/>
      <c r="O18" s="56"/>
      <c r="P18" s="1198" t="str">
        <f>'2.0 Gestión programas'!N27</f>
        <v xml:space="preserve"> - Generar por escrito un plan de alianzas que establezca los criterios para establecer alianzas.
- Definir las características de la participación de la organización en alianzas bilaterales y redes locales y nacionales.</v>
      </c>
      <c r="Q18" s="1199"/>
      <c r="R18" s="1200"/>
      <c r="S18" s="1200"/>
      <c r="T18" s="1200"/>
      <c r="U18" s="1200"/>
      <c r="V18" s="1201"/>
      <c r="W18" s="300"/>
    </row>
    <row r="19" spans="1:32" ht="11.1" customHeight="1" thickTop="1">
      <c r="B19" s="299"/>
      <c r="C19" s="612"/>
      <c r="D19" s="612"/>
      <c r="E19" s="612"/>
      <c r="F19" s="612"/>
      <c r="G19" s="612"/>
      <c r="H19" s="612"/>
      <c r="I19" s="612"/>
      <c r="J19" s="612"/>
      <c r="K19" s="612"/>
      <c r="L19" s="612"/>
      <c r="M19" s="612"/>
      <c r="N19" s="612"/>
      <c r="O19" s="612"/>
      <c r="P19" s="612"/>
      <c r="Q19" s="612"/>
      <c r="R19" s="612"/>
      <c r="S19" s="611"/>
      <c r="T19" s="611"/>
      <c r="U19" s="611"/>
      <c r="V19" s="611"/>
      <c r="W19" s="300"/>
      <c r="X19" s="150"/>
    </row>
    <row r="20" spans="1:32" ht="39" customHeight="1" thickBot="1">
      <c r="B20" s="299"/>
      <c r="C20" s="303"/>
      <c r="D20" s="303"/>
      <c r="E20" s="1195" t="str">
        <f>UPPER(E7)</f>
        <v>TRANSPARENCIA</v>
      </c>
      <c r="F20" s="1195"/>
      <c r="G20" s="1195"/>
      <c r="H20" s="1195"/>
      <c r="I20" s="1195"/>
      <c r="J20" s="1195"/>
      <c r="K20" s="57"/>
      <c r="L20" s="57"/>
      <c r="M20" s="628"/>
      <c r="N20" s="612"/>
      <c r="O20" s="1195" t="str">
        <f>UPPER(E8)</f>
        <v>PROCURACIÓN Y DIVERSIFICACIÓN DE FONDOS</v>
      </c>
      <c r="P20" s="1195"/>
      <c r="Q20" s="1195"/>
      <c r="R20" s="1195"/>
      <c r="S20" s="1195"/>
      <c r="T20" s="1195"/>
      <c r="U20" s="1195"/>
      <c r="V20" s="1195"/>
      <c r="W20" s="300"/>
      <c r="X20" s="150"/>
    </row>
    <row r="21" spans="1:32" ht="165" customHeight="1" thickBot="1">
      <c r="B21" s="299"/>
      <c r="C21" s="304"/>
      <c r="D21" s="612"/>
      <c r="E21" s="1190" t="str">
        <f>'2.0 Gestión programas'!N39</f>
        <v xml:space="preserve"> - Definir y aplicar en la práctica criterios para distinguir información pública y reservada.
- Enlistar las obligaciones de transparencia con las que debe cumplir la organización y diseñar una estrategia para lograr su pleno cumplimiento.
- Actualizar la página de internet para que se presente la información sobre programas y servicios de manera accesible a la población objetivo.</v>
      </c>
      <c r="F21" s="1191"/>
      <c r="G21" s="1191"/>
      <c r="H21" s="1191"/>
      <c r="I21" s="1191"/>
      <c r="J21" s="1191"/>
      <c r="K21" s="1192"/>
      <c r="L21" s="1193"/>
      <c r="M21" s="629"/>
      <c r="N21" s="612"/>
      <c r="O21" s="305"/>
      <c r="P21" s="1194" t="str">
        <f>'2.0 Gestión programas'!N51</f>
        <v xml:space="preserve"> - Desarrollar un plan de sostenibilidad financiera.
- Generar un plan de procuración de fondos que permita diversificar fuentes de financiamiento y pueda ser periódicamente evaluado y actualizado.
- Definir acciones para ampliar las fuentes de financiamiento de la organización.
- Establecer mecanismos para generar un fondo patrimonial equivalente a al menos un año de operación de la organización.
- Asignar a una persona capacitada dentro de la organización tareas específicas para la procuración de fondos de la organización.</v>
      </c>
      <c r="Q21" s="1194"/>
      <c r="R21" s="1194"/>
      <c r="S21" s="1194"/>
      <c r="T21" s="1194"/>
      <c r="U21" s="627"/>
      <c r="V21" s="306"/>
      <c r="W21" s="300"/>
      <c r="X21" s="150"/>
    </row>
    <row r="22" spans="1:32" ht="24.95" customHeight="1" thickBot="1">
      <c r="B22" s="1203"/>
      <c r="C22" s="1204"/>
      <c r="D22" s="1204"/>
      <c r="E22" s="1204"/>
      <c r="F22" s="1204"/>
      <c r="G22" s="1204"/>
      <c r="H22" s="1204"/>
      <c r="I22" s="1204"/>
      <c r="J22" s="1204"/>
      <c r="K22" s="1204"/>
      <c r="L22" s="1204"/>
      <c r="M22" s="1204"/>
      <c r="N22" s="1204"/>
      <c r="O22" s="1204"/>
      <c r="P22" s="1204"/>
      <c r="Q22" s="1204"/>
      <c r="R22" s="1204"/>
      <c r="S22" s="1204"/>
      <c r="T22" s="1204"/>
      <c r="U22" s="1204"/>
      <c r="V22" s="1204"/>
      <c r="W22" s="1205"/>
      <c r="X22" s="150"/>
    </row>
    <row r="23" spans="1:32" ht="27" customHeight="1">
      <c r="S23" s="150"/>
      <c r="T23" s="150"/>
      <c r="X23" s="150"/>
    </row>
    <row r="24" spans="1:32" ht="51" customHeight="1">
      <c r="B24" s="1189" t="s">
        <v>1036</v>
      </c>
      <c r="C24" s="1189"/>
      <c r="D24" s="1189"/>
      <c r="E24" s="1189"/>
      <c r="F24" s="1189"/>
      <c r="G24" s="1189"/>
      <c r="H24" s="1189"/>
      <c r="I24" s="1189"/>
      <c r="J24" s="1189"/>
      <c r="K24" s="1189"/>
      <c r="L24" s="1189"/>
      <c r="M24" s="1189"/>
      <c r="N24" s="1189"/>
      <c r="O24" s="1189"/>
      <c r="P24" s="1189"/>
      <c r="Q24" s="1189"/>
      <c r="R24" s="1189"/>
      <c r="S24" s="1189"/>
      <c r="T24" s="1189"/>
      <c r="U24" s="1189"/>
      <c r="V24" s="1189"/>
      <c r="W24" s="1189"/>
      <c r="X24" s="612"/>
      <c r="Y24" s="612"/>
      <c r="Z24" s="612"/>
      <c r="AA24" s="612"/>
      <c r="AB24" s="612"/>
      <c r="AC24" s="612"/>
      <c r="AD24" s="612"/>
      <c r="AE24" s="612"/>
      <c r="AF24" s="612"/>
    </row>
    <row r="25" spans="1:32" ht="35.1" customHeight="1">
      <c r="B25" s="1185" t="str">
        <f>E17</f>
        <v>VINCULACIÓN Y RENDICIÓN DE CUENTAS</v>
      </c>
      <c r="C25" s="1185"/>
      <c r="D25" s="1185"/>
      <c r="E25" s="1185"/>
      <c r="F25" s="1185"/>
      <c r="G25" s="1186"/>
      <c r="H25" s="1187" t="str">
        <f>R17</f>
        <v>IMPACTO SOCIAL</v>
      </c>
      <c r="I25" s="1185"/>
      <c r="J25" s="1185"/>
      <c r="K25" s="1185"/>
      <c r="L25" s="1185"/>
      <c r="M25" s="1186"/>
      <c r="N25" s="1188" t="str">
        <f>E20</f>
        <v>TRANSPARENCIA</v>
      </c>
      <c r="O25" s="1188"/>
      <c r="P25" s="1188"/>
      <c r="Q25" s="1188"/>
      <c r="R25" s="1188"/>
      <c r="S25" s="1188" t="str">
        <f>O20</f>
        <v>PROCURACIÓN Y DIVERSIFICACIÓN DE FONDOS</v>
      </c>
      <c r="T25" s="1188"/>
      <c r="U25" s="1188"/>
      <c r="V25" s="1188"/>
      <c r="W25" s="1188"/>
      <c r="X25" s="1188"/>
      <c r="Y25" s="1188"/>
      <c r="Z25" s="1188"/>
      <c r="AA25" s="1188"/>
      <c r="AB25" s="1188"/>
      <c r="AC25" s="1188"/>
      <c r="AD25" s="1188"/>
      <c r="AE25" s="1188"/>
      <c r="AF25" s="1187"/>
    </row>
    <row r="26" spans="1:32" ht="36.950000000000003" customHeight="1">
      <c r="A26" s="150">
        <v>1</v>
      </c>
      <c r="B26" s="1184" t="str">
        <f>IF('2.0 Gestión programas'!K15&gt;=75%,'2.0 Gestión programas'!B15:F15,"")</f>
        <v/>
      </c>
      <c r="C26" s="1184"/>
      <c r="D26" s="1184"/>
      <c r="E26" s="1184"/>
      <c r="F26" s="1184"/>
      <c r="G26" s="1184"/>
      <c r="H26" s="1184" t="str">
        <f>IF('2.0 Gestión programas'!K27&gt;=75%,'2.0 Gestión programas'!B27:F27,"")</f>
        <v/>
      </c>
      <c r="I26" s="1184"/>
      <c r="J26" s="1184"/>
      <c r="K26" s="1184"/>
      <c r="L26" s="1184"/>
      <c r="M26" s="1184"/>
      <c r="N26" s="1184" t="str">
        <f>IF('2.0 Gestión programas'!K39&gt;=75%,'2.0 Gestión programas'!B39,"")</f>
        <v/>
      </c>
      <c r="O26" s="1184"/>
      <c r="P26" s="1184"/>
      <c r="Q26" s="1184"/>
      <c r="R26" s="1184"/>
      <c r="S26" s="1184" t="str">
        <f>IF('2.0 Gestión programas'!K51&gt;=75%,'2.0 Gestión programas'!B51,"")</f>
        <v/>
      </c>
      <c r="T26" s="1184"/>
      <c r="U26" s="1184"/>
      <c r="V26" s="1184"/>
      <c r="W26" s="1184"/>
      <c r="X26" s="1184"/>
      <c r="Y26" s="1184"/>
      <c r="Z26" s="1184"/>
      <c r="AA26" s="1184"/>
      <c r="AB26" s="1184"/>
      <c r="AC26" s="1184"/>
      <c r="AD26" s="1184"/>
      <c r="AE26" s="1184"/>
      <c r="AF26" s="1184"/>
    </row>
    <row r="27" spans="1:32" ht="36.950000000000003" customHeight="1">
      <c r="A27" s="150">
        <v>2</v>
      </c>
      <c r="B27" s="1184" t="str">
        <f>IF('2.0 Gestión programas'!K16&gt;=75%,'2.0 Gestión programas'!B16:F16,"")</f>
        <v/>
      </c>
      <c r="C27" s="1184"/>
      <c r="D27" s="1184"/>
      <c r="E27" s="1184"/>
      <c r="F27" s="1184"/>
      <c r="G27" s="1184"/>
      <c r="H27" s="1184" t="str">
        <f>IF('2.0 Gestión programas'!K28&gt;=75%,'2.0 Gestión programas'!B28,"")</f>
        <v/>
      </c>
      <c r="I27" s="1184"/>
      <c r="J27" s="1184"/>
      <c r="K27" s="1184"/>
      <c r="L27" s="1184"/>
      <c r="M27" s="1184"/>
      <c r="N27" s="1184" t="str">
        <f>IF('2.0 Gestión programas'!K40&gt;=75%,'2.0 Gestión programas'!B40,"")</f>
        <v/>
      </c>
      <c r="O27" s="1184"/>
      <c r="P27" s="1184"/>
      <c r="Q27" s="1184"/>
      <c r="R27" s="1184"/>
      <c r="S27" s="1184" t="str">
        <f>IF('2.0 Gestión programas'!K52&gt;=75%,'2.0 Gestión programas'!B52,"")</f>
        <v/>
      </c>
      <c r="T27" s="1184"/>
      <c r="U27" s="1184"/>
      <c r="V27" s="1184"/>
      <c r="W27" s="1184"/>
      <c r="X27" s="1184"/>
      <c r="Y27" s="1184"/>
      <c r="Z27" s="1184"/>
      <c r="AA27" s="1184"/>
      <c r="AB27" s="1184"/>
      <c r="AC27" s="1184"/>
      <c r="AD27" s="1184"/>
      <c r="AE27" s="1184"/>
      <c r="AF27" s="1184"/>
    </row>
    <row r="28" spans="1:32" ht="36.950000000000003" customHeight="1">
      <c r="A28" s="150">
        <v>3</v>
      </c>
      <c r="B28" s="1184" t="str">
        <f>IF('2.0 Gestión programas'!K17&gt;=75%,'2.0 Gestión programas'!B17:F17,"")</f>
        <v/>
      </c>
      <c r="C28" s="1184"/>
      <c r="D28" s="1184"/>
      <c r="E28" s="1184"/>
      <c r="F28" s="1184"/>
      <c r="G28" s="1184"/>
      <c r="H28" s="1184" t="str">
        <f>IF('2.0 Gestión programas'!K30&gt;=75%,'2.0 Gestión programas'!B30:F30,"")</f>
        <v/>
      </c>
      <c r="I28" s="1184"/>
      <c r="J28" s="1184"/>
      <c r="K28" s="1184"/>
      <c r="L28" s="1184"/>
      <c r="M28" s="1184"/>
      <c r="N28" s="1216" t="str">
        <f>IF('2.0 Gestión programas'!K41&gt;=75%,'2.0 Gestión programas'!B41,"")</f>
        <v>¿La información en el portal de internet resulta accesible para la población objetivo?</v>
      </c>
      <c r="O28" s="1216"/>
      <c r="P28" s="1216"/>
      <c r="Q28" s="1216"/>
      <c r="R28" s="1216"/>
      <c r="S28" s="1184" t="str">
        <f>IF('2.0 Gestión programas'!K53&gt;=75%,'2.0 Gestión programas'!B53,"")</f>
        <v/>
      </c>
      <c r="T28" s="1184"/>
      <c r="U28" s="1184"/>
      <c r="V28" s="1184"/>
      <c r="W28" s="1184"/>
      <c r="X28" s="1184"/>
      <c r="Y28" s="1184"/>
      <c r="Z28" s="1184"/>
      <c r="AA28" s="1184"/>
      <c r="AB28" s="1184"/>
      <c r="AC28" s="1184"/>
      <c r="AD28" s="1184"/>
      <c r="AE28" s="1184"/>
      <c r="AF28" s="1184"/>
    </row>
    <row r="29" spans="1:32" ht="36.950000000000003" customHeight="1">
      <c r="A29" s="150">
        <v>4</v>
      </c>
      <c r="B29" s="1184" t="str">
        <f>IF('2.0 Gestión programas'!K18&gt;=75%,'2.0 Gestión programas'!B18:F18,"")</f>
        <v/>
      </c>
      <c r="C29" s="1184"/>
      <c r="D29" s="1184"/>
      <c r="E29" s="1184"/>
      <c r="F29" s="1184"/>
      <c r="G29" s="1184"/>
      <c r="H29" s="1184" t="str">
        <f>IF('2.0 Gestión programas'!K31&gt;=75%,'2.0 Gestión programas'!B31:F31,"")</f>
        <v/>
      </c>
      <c r="I29" s="1184"/>
      <c r="J29" s="1184"/>
      <c r="K29" s="1184"/>
      <c r="L29" s="1184"/>
      <c r="M29" s="1184"/>
      <c r="N29" s="1184" t="str">
        <f>IF('2.0 Gestión programas'!K42&gt;=75%,'2.0 Gestión programas'!B42,"")</f>
        <v/>
      </c>
      <c r="O29" s="1184"/>
      <c r="P29" s="1184"/>
      <c r="Q29" s="1184"/>
      <c r="R29" s="1184"/>
      <c r="S29" s="1184" t="str">
        <f>IF('2.0 Gestión programas'!K54&gt;=75%,'2.0 Gestión programas'!B54,"")</f>
        <v/>
      </c>
      <c r="T29" s="1184"/>
      <c r="U29" s="1184"/>
      <c r="V29" s="1184"/>
      <c r="W29" s="1184"/>
      <c r="X29" s="1184"/>
      <c r="Y29" s="1184"/>
      <c r="Z29" s="1184"/>
      <c r="AA29" s="1184"/>
      <c r="AB29" s="1184"/>
      <c r="AC29" s="1184"/>
      <c r="AD29" s="1184"/>
      <c r="AE29" s="1184"/>
      <c r="AF29" s="1184"/>
    </row>
    <row r="30" spans="1:32" ht="36.950000000000003" customHeight="1">
      <c r="A30" s="150">
        <v>5</v>
      </c>
      <c r="B30" s="1184" t="str">
        <f>IF('2.0 Gestión programas'!K19&gt;=75%,'2.0 Gestión programas'!B19:F19,"")</f>
        <v/>
      </c>
      <c r="C30" s="1184"/>
      <c r="D30" s="1184"/>
      <c r="E30" s="1184"/>
      <c r="F30" s="1184"/>
      <c r="G30" s="1184"/>
      <c r="H30" s="1184" t="str">
        <f>IF('2.0 Gestión programas'!K32&gt;=75%,'2.0 Gestión programas'!B32:F32,"")</f>
        <v/>
      </c>
      <c r="I30" s="1184"/>
      <c r="J30" s="1184"/>
      <c r="K30" s="1184"/>
      <c r="L30" s="1184"/>
      <c r="M30" s="1184"/>
      <c r="N30" s="1184" t="str">
        <f>IF('2.0 Gestión programas'!K43&gt;=75%,'2.0 Gestión programas'!B43,"")</f>
        <v/>
      </c>
      <c r="O30" s="1184"/>
      <c r="P30" s="1184"/>
      <c r="Q30" s="1184"/>
      <c r="R30" s="1184"/>
      <c r="S30" s="1184" t="str">
        <f>IF('2.0 Gestión programas'!K55&gt;=75%,'2.0 Gestión programas'!#REF!,"")</f>
        <v/>
      </c>
      <c r="T30" s="1184"/>
      <c r="U30" s="1184"/>
      <c r="V30" s="1184"/>
      <c r="W30" s="1184"/>
      <c r="X30" s="1184"/>
      <c r="Y30" s="1184"/>
      <c r="Z30" s="1184"/>
      <c r="AA30" s="1184"/>
      <c r="AB30" s="1184"/>
      <c r="AC30" s="1184"/>
      <c r="AD30" s="1184"/>
      <c r="AE30" s="1184"/>
      <c r="AF30" s="1184"/>
    </row>
    <row r="31" spans="1:32" ht="36.950000000000003" customHeight="1">
      <c r="A31" s="150">
        <v>6</v>
      </c>
      <c r="B31" s="1184" t="str">
        <f>IF('2.0 Gestión programas'!K20&gt;=75%,'2.0 Gestión programas'!B20:F20,"")</f>
        <v/>
      </c>
      <c r="C31" s="1184"/>
      <c r="D31" s="1184"/>
      <c r="E31" s="1184"/>
      <c r="F31" s="1184"/>
      <c r="G31" s="1184"/>
      <c r="H31" s="1184" t="str">
        <f>IF('2.0 Gestión programas'!K33&gt;=75%,'2.0 Gestión programas'!B33:F33,"")</f>
        <v/>
      </c>
      <c r="I31" s="1184"/>
      <c r="J31" s="1184"/>
      <c r="K31" s="1184"/>
      <c r="L31" s="1184"/>
      <c r="M31" s="1184"/>
      <c r="N31" s="1184" t="str">
        <f>IF('2.0 Gestión programas'!K44&gt;=75%,'2.0 Gestión programas'!B44,"")</f>
        <v/>
      </c>
      <c r="O31" s="1184"/>
      <c r="P31" s="1184"/>
      <c r="Q31" s="1184"/>
      <c r="R31" s="1184"/>
      <c r="S31" s="1184" t="str">
        <f>IF('2.0 Gestión programas'!K56&gt;=75%,'2.0 Gestión programas'!#REF!,"")</f>
        <v/>
      </c>
      <c r="T31" s="1184"/>
      <c r="U31" s="1184"/>
      <c r="V31" s="1184"/>
      <c r="W31" s="1184"/>
      <c r="X31" s="1184"/>
      <c r="Y31" s="1184"/>
      <c r="Z31" s="1184"/>
      <c r="AA31" s="1184"/>
      <c r="AB31" s="1184"/>
      <c r="AC31" s="1184"/>
      <c r="AD31" s="1184"/>
      <c r="AE31" s="1184"/>
      <c r="AF31" s="1184"/>
    </row>
    <row r="32" spans="1:32" ht="36.950000000000003" customHeight="1">
      <c r="A32" s="150">
        <v>7</v>
      </c>
      <c r="B32" s="1184" t="str">
        <f>IF('2.0 Gestión programas'!K21&gt;=75%,'2.0 Gestión programas'!B21:F21,"")</f>
        <v/>
      </c>
      <c r="C32" s="1184"/>
      <c r="D32" s="1184"/>
      <c r="E32" s="1184"/>
      <c r="F32" s="1184"/>
      <c r="G32" s="1184"/>
      <c r="H32" s="1184" t="str">
        <f>IF('2.0 Gestión programas'!K34&gt;=75%,'2.0 Gestión programas'!B34:F34,"")</f>
        <v/>
      </c>
      <c r="I32" s="1184"/>
      <c r="J32" s="1184"/>
      <c r="K32" s="1184"/>
      <c r="L32" s="1184"/>
      <c r="M32" s="1184"/>
      <c r="N32" s="1184" t="str">
        <f>IF('2.0 Gestión programas'!K45&gt;=75%,'2.0 Gestión programas'!B45,"")</f>
        <v/>
      </c>
      <c r="O32" s="1184"/>
      <c r="P32" s="1184"/>
      <c r="Q32" s="1184"/>
      <c r="R32" s="1184"/>
      <c r="S32" s="1184" t="str">
        <f>IF('2.0 Gestión programas'!K57&gt;=75%,'2.0 Gestión programas'!#REF!,"")</f>
        <v/>
      </c>
      <c r="T32" s="1184"/>
      <c r="U32" s="1184"/>
      <c r="V32" s="1184"/>
      <c r="W32" s="1184"/>
      <c r="X32" s="1184"/>
      <c r="Y32" s="1184"/>
      <c r="Z32" s="1184"/>
      <c r="AA32" s="1184"/>
      <c r="AB32" s="1184"/>
      <c r="AC32" s="1184"/>
      <c r="AD32" s="1184"/>
      <c r="AE32" s="1184"/>
      <c r="AF32" s="1184"/>
    </row>
    <row r="33" spans="2:32">
      <c r="B33" s="308"/>
      <c r="C33" s="308"/>
      <c r="D33" s="308"/>
      <c r="E33" s="308"/>
      <c r="F33" s="308"/>
      <c r="G33" s="308"/>
      <c r="H33" s="1184" t="str">
        <f>IF('2.0 Gestión programas'!K35&gt;=75%,'2.0 Gestión programas'!B35:F35,"")</f>
        <v/>
      </c>
      <c r="I33" s="1184"/>
      <c r="J33" s="1184"/>
      <c r="K33" s="1184"/>
      <c r="L33" s="1184"/>
      <c r="M33" s="1184"/>
      <c r="N33" s="1184" t="str">
        <f>IF('2.0 Gestión programas'!K46&gt;=75%,'2.0 Gestión programas'!#REF!,"")</f>
        <v/>
      </c>
      <c r="O33" s="1184"/>
      <c r="P33" s="1184"/>
      <c r="Q33" s="1184"/>
      <c r="R33" s="1184"/>
      <c r="S33" s="1184" t="str">
        <f>IF('2.0 Gestión programas'!K58&gt;=75%,'2.0 Gestión programas'!B58:F58,"")</f>
        <v/>
      </c>
      <c r="T33" s="1184"/>
      <c r="U33" s="1184"/>
      <c r="V33" s="1184"/>
      <c r="W33" s="1184"/>
      <c r="X33" s="1184"/>
      <c r="Y33" s="1184"/>
      <c r="Z33" s="1184"/>
      <c r="AA33" s="1184"/>
      <c r="AB33" s="1184"/>
      <c r="AC33" s="1184"/>
      <c r="AD33" s="1184"/>
      <c r="AE33" s="1184"/>
      <c r="AF33" s="1184"/>
    </row>
  </sheetData>
  <sheetProtection password="CAAD" sheet="1" objects="1" scenarios="1" formatCells="0"/>
  <mergeCells count="62">
    <mergeCell ref="E8:F8"/>
    <mergeCell ref="E10:F10"/>
    <mergeCell ref="E16:Q16"/>
    <mergeCell ref="E17:I17"/>
    <mergeCell ref="AB4:AE4"/>
    <mergeCell ref="E5:F5"/>
    <mergeCell ref="Z5:Z8"/>
    <mergeCell ref="AB5:AB8"/>
    <mergeCell ref="AD5:AD8"/>
    <mergeCell ref="E6:F6"/>
    <mergeCell ref="K13:T13"/>
    <mergeCell ref="C14:T14"/>
    <mergeCell ref="R17:T17"/>
    <mergeCell ref="B1:W1"/>
    <mergeCell ref="E4:F4"/>
    <mergeCell ref="Z4:AA4"/>
    <mergeCell ref="E7:F7"/>
    <mergeCell ref="B2:J3"/>
    <mergeCell ref="T2:W2"/>
    <mergeCell ref="B24:W24"/>
    <mergeCell ref="B25:G25"/>
    <mergeCell ref="H25:M25"/>
    <mergeCell ref="N25:R25"/>
    <mergeCell ref="S25:AF25"/>
    <mergeCell ref="E18:L18"/>
    <mergeCell ref="P18:V18"/>
    <mergeCell ref="E20:J20"/>
    <mergeCell ref="O20:V20"/>
    <mergeCell ref="E21:L21"/>
    <mergeCell ref="P21:T21"/>
    <mergeCell ref="S26:AF26"/>
    <mergeCell ref="B27:G27"/>
    <mergeCell ref="H27:M27"/>
    <mergeCell ref="N27:R27"/>
    <mergeCell ref="S27:AF27"/>
    <mergeCell ref="N33:R33"/>
    <mergeCell ref="S33:AF33"/>
    <mergeCell ref="H33:M33"/>
    <mergeCell ref="B30:G30"/>
    <mergeCell ref="H30:M30"/>
    <mergeCell ref="N30:R30"/>
    <mergeCell ref="S30:AF30"/>
    <mergeCell ref="B31:G31"/>
    <mergeCell ref="H31:M31"/>
    <mergeCell ref="N31:R31"/>
    <mergeCell ref="S31:AF31"/>
    <mergeCell ref="B22:W22"/>
    <mergeCell ref="B32:G32"/>
    <mergeCell ref="H32:M32"/>
    <mergeCell ref="N32:R32"/>
    <mergeCell ref="S32:AF32"/>
    <mergeCell ref="B28:G28"/>
    <mergeCell ref="H28:M28"/>
    <mergeCell ref="N28:R28"/>
    <mergeCell ref="S28:AF28"/>
    <mergeCell ref="B29:G29"/>
    <mergeCell ref="H29:M29"/>
    <mergeCell ref="N29:R29"/>
    <mergeCell ref="S29:AF29"/>
    <mergeCell ref="B26:G26"/>
    <mergeCell ref="H26:M26"/>
    <mergeCell ref="N26:R26"/>
  </mergeCells>
  <phoneticPr fontId="40" type="noConversion"/>
  <conditionalFormatting sqref="AD5">
    <cfRule type="cellIs" dxfId="226" priority="11" operator="between">
      <formula>0.95</formula>
      <formula>1</formula>
    </cfRule>
    <cfRule type="cellIs" dxfId="225" priority="12" operator="between">
      <formula>0.75</formula>
      <formula>0.9499999</formula>
    </cfRule>
    <cfRule type="cellIs" dxfId="224" priority="13" operator="between">
      <formula>50%</formula>
      <formula>74.99999%</formula>
    </cfRule>
    <cfRule type="cellIs" dxfId="223" priority="14" operator="between">
      <formula>0</formula>
      <formula>24.999999%</formula>
    </cfRule>
    <cfRule type="cellIs" dxfId="222" priority="15" operator="between">
      <formula>25%</formula>
      <formula>49.99999%</formula>
    </cfRule>
  </conditionalFormatting>
  <conditionalFormatting sqref="I5:I8">
    <cfRule type="cellIs" dxfId="221" priority="6" operator="between">
      <formula>0.95</formula>
      <formula>1</formula>
    </cfRule>
    <cfRule type="cellIs" dxfId="220" priority="7" operator="between">
      <formula>0.75</formula>
      <formula>0.9499999</formula>
    </cfRule>
    <cfRule type="cellIs" dxfId="219" priority="8" operator="between">
      <formula>50%</formula>
      <formula>74.99999%</formula>
    </cfRule>
    <cfRule type="cellIs" dxfId="218" priority="9" operator="between">
      <formula>0</formula>
      <formula>24.999999%</formula>
    </cfRule>
    <cfRule type="cellIs" dxfId="217" priority="10" operator="between">
      <formula>25%</formula>
      <formula>49.99999%</formula>
    </cfRule>
  </conditionalFormatting>
  <conditionalFormatting sqref="I10">
    <cfRule type="cellIs" dxfId="216" priority="1" operator="between">
      <formula>0.95</formula>
      <formula>1</formula>
    </cfRule>
    <cfRule type="cellIs" dxfId="215" priority="2" operator="between">
      <formula>0.75</formula>
      <formula>0.9499999</formula>
    </cfRule>
    <cfRule type="cellIs" dxfId="214" priority="3" operator="between">
      <formula>50%</formula>
      <formula>74.99999%</formula>
    </cfRule>
    <cfRule type="cellIs" dxfId="213" priority="4" operator="between">
      <formula>0</formula>
      <formula>24.999999%</formula>
    </cfRule>
    <cfRule type="cellIs" dxfId="212" priority="5" operator="between">
      <formula>25%</formula>
      <formula>49.99999%</formula>
    </cfRule>
  </conditionalFormatting>
  <printOptions horizontalCentered="1" verticalCentered="1"/>
  <pageMargins left="0" right="0" top="0" bottom="0" header="0.31" footer="0.31"/>
  <pageSetup scale="55" fitToHeight="5" orientation="landscape" horizontalDpi="4294967295" verticalDpi="4294967295"/>
  <headerFooter>
    <oddHeader>&amp;L&amp;"Calibri,Normal"&amp;K000000&amp;D</oddHeader>
    <oddFooter>&amp;R&amp;"Calibri,Normal"&amp;K000000Versión 1.0</oddFooter>
  </headerFooter>
  <drawing r:id="rId1"/>
  <legacyDrawing r:id="rId2"/>
  <extLst>
    <ext xmlns:mx="http://schemas.microsoft.com/office/mac/excel/2008/main" uri="{64002731-A6B0-56B0-2670-7721B7C09600}">
      <mx:PLV Mode="0" OnePage="0" WScale="75"/>
    </ext>
  </extLst>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1">
    <tabColor theme="4" tint="0.39997558519241921"/>
    <pageSetUpPr fitToPage="1"/>
  </sheetPr>
  <dimension ref="A1:AG33"/>
  <sheetViews>
    <sheetView zoomScale="75" zoomScaleNormal="75" zoomScalePageLayoutView="75" workbookViewId="0">
      <selection activeCell="P21" sqref="P21:T21"/>
    </sheetView>
  </sheetViews>
  <sheetFormatPr baseColWidth="10" defaultColWidth="9.42578125" defaultRowHeight="15"/>
  <cols>
    <col min="1" max="1" width="1.85546875" style="150" customWidth="1"/>
    <col min="2" max="2" width="6.85546875" style="150" customWidth="1"/>
    <col min="3" max="3" width="1.85546875" style="150" customWidth="1"/>
    <col min="4" max="4" width="0.42578125" style="150" customWidth="1"/>
    <col min="5" max="5" width="5.85546875" style="150" customWidth="1"/>
    <col min="6" max="6" width="28.42578125" style="150" customWidth="1"/>
    <col min="7" max="7" width="1" style="150" customWidth="1"/>
    <col min="8" max="9" width="7.85546875" style="150" customWidth="1"/>
    <col min="10" max="10" width="18.85546875" style="150" customWidth="1"/>
    <col min="11" max="11" width="7.85546875" style="150" customWidth="1"/>
    <col min="12" max="12" width="17.85546875" style="150" customWidth="1"/>
    <col min="13" max="13" width="2" style="150" customWidth="1"/>
    <col min="14" max="14" width="1.85546875" style="150" customWidth="1"/>
    <col min="15" max="15" width="0.85546875" style="150" customWidth="1"/>
    <col min="16" max="16" width="21.85546875" style="150" customWidth="1"/>
    <col min="17" max="17" width="18.85546875" style="150" customWidth="1"/>
    <col min="18" max="18" width="21.85546875" style="150" customWidth="1"/>
    <col min="19" max="19" width="18.85546875" style="149" customWidth="1"/>
    <col min="20" max="20" width="18.42578125" style="149" customWidth="1"/>
    <col min="21" max="21" width="1.140625" style="149" customWidth="1"/>
    <col min="22" max="22" width="1.85546875" style="149" customWidth="1"/>
    <col min="23" max="23" width="6.85546875" style="149" customWidth="1"/>
    <col min="24" max="24" width="1.85546875" style="151" customWidth="1"/>
    <col min="25" max="25" width="9.85546875" style="2" hidden="1" customWidth="1"/>
    <col min="26" max="29" width="7.85546875" style="2" hidden="1" customWidth="1"/>
    <col min="30" max="31" width="7.85546875" style="171" hidden="1" customWidth="1"/>
    <col min="32" max="32" width="9.42578125" style="171" customWidth="1"/>
    <col min="33" max="16384" width="9.42578125" style="150"/>
  </cols>
  <sheetData>
    <row r="1" spans="2:33" ht="39" customHeight="1">
      <c r="B1" s="1164" t="str">
        <f>'3.0 Procesos'!B1:Q1</f>
        <v>PROCESOS INTERNOS</v>
      </c>
      <c r="C1" s="1165"/>
      <c r="D1" s="1165"/>
      <c r="E1" s="1165"/>
      <c r="F1" s="1165"/>
      <c r="G1" s="1165"/>
      <c r="H1" s="1165"/>
      <c r="I1" s="1165"/>
      <c r="J1" s="1165"/>
      <c r="K1" s="1165"/>
      <c r="L1" s="1165"/>
      <c r="M1" s="1165"/>
      <c r="N1" s="1165"/>
      <c r="O1" s="1165"/>
      <c r="P1" s="1165"/>
      <c r="Q1" s="1165"/>
      <c r="R1" s="1165"/>
      <c r="S1" s="1165"/>
      <c r="T1" s="1165"/>
      <c r="U1" s="1165"/>
      <c r="V1" s="1165"/>
      <c r="W1" s="1166"/>
      <c r="Y1" s="170"/>
      <c r="Z1" s="170"/>
      <c r="AA1" s="170"/>
      <c r="AB1" s="170"/>
      <c r="AC1" s="170"/>
    </row>
    <row r="2" spans="2:33" ht="23.1" customHeight="1">
      <c r="B2" s="1214" t="str">
        <f>'Datos de la organización'!D13</f>
        <v>Nombre de la Organización</v>
      </c>
      <c r="C2" s="1215"/>
      <c r="D2" s="1215"/>
      <c r="E2" s="1215"/>
      <c r="F2" s="1215"/>
      <c r="G2" s="1215"/>
      <c r="H2" s="1215"/>
      <c r="I2" s="1215"/>
      <c r="J2" s="1215"/>
      <c r="K2" s="61"/>
      <c r="L2" s="61"/>
      <c r="M2" s="61"/>
      <c r="N2" s="61"/>
      <c r="O2" s="61"/>
      <c r="P2" s="61"/>
      <c r="Q2" s="61"/>
      <c r="R2" s="307"/>
      <c r="S2" s="307"/>
      <c r="T2" s="1217">
        <f ca="1">TODAY()</f>
        <v>44158</v>
      </c>
      <c r="U2" s="1218"/>
      <c r="V2" s="1218"/>
      <c r="W2" s="1219"/>
      <c r="Y2" s="170"/>
      <c r="Z2" s="170"/>
      <c r="AA2" s="170"/>
      <c r="AB2" s="170"/>
      <c r="AC2" s="170"/>
    </row>
    <row r="3" spans="2:33" ht="23.1" customHeight="1">
      <c r="B3" s="1214"/>
      <c r="C3" s="1215"/>
      <c r="D3" s="1215"/>
      <c r="E3" s="1215"/>
      <c r="F3" s="1215"/>
      <c r="G3" s="1215"/>
      <c r="H3" s="1215"/>
      <c r="I3" s="1215"/>
      <c r="J3" s="1215"/>
      <c r="K3" s="61"/>
      <c r="L3" s="61"/>
      <c r="M3" s="61"/>
      <c r="N3" s="61"/>
      <c r="O3" s="61"/>
      <c r="P3" s="61"/>
      <c r="Q3" s="61"/>
      <c r="R3" s="307"/>
      <c r="S3" s="307"/>
      <c r="T3" s="623"/>
      <c r="U3" s="624"/>
      <c r="V3" s="624"/>
      <c r="W3" s="625"/>
      <c r="Y3" s="170"/>
      <c r="Z3" s="170"/>
      <c r="AA3" s="170"/>
      <c r="AB3" s="170"/>
      <c r="AC3" s="170"/>
    </row>
    <row r="4" spans="2:33" ht="77.099999999999994" customHeight="1">
      <c r="B4" s="299"/>
      <c r="C4" s="612"/>
      <c r="D4" s="612"/>
      <c r="E4" s="1206" t="s">
        <v>210</v>
      </c>
      <c r="F4" s="1206"/>
      <c r="G4" s="628"/>
      <c r="H4" s="324" t="s">
        <v>211</v>
      </c>
      <c r="I4" s="324" t="s">
        <v>212</v>
      </c>
      <c r="J4" s="12"/>
      <c r="K4" s="12"/>
      <c r="L4" s="12"/>
      <c r="M4" s="12"/>
      <c r="N4" s="12"/>
      <c r="O4" s="12"/>
      <c r="P4" s="12"/>
      <c r="Q4" s="12"/>
      <c r="R4" s="12"/>
      <c r="S4" s="7"/>
      <c r="T4" s="7"/>
      <c r="U4" s="7"/>
      <c r="V4" s="7"/>
      <c r="W4" s="68"/>
      <c r="Y4" s="16" t="s">
        <v>177</v>
      </c>
      <c r="Z4" s="1174" t="s">
        <v>178</v>
      </c>
      <c r="AA4" s="1175"/>
      <c r="AB4" s="1176" t="s">
        <v>179</v>
      </c>
      <c r="AC4" s="1177"/>
      <c r="AD4" s="1177"/>
      <c r="AE4" s="1177"/>
      <c r="AG4" s="2"/>
    </row>
    <row r="5" spans="2:33" ht="29.1" customHeight="1">
      <c r="B5" s="299"/>
      <c r="C5" s="612"/>
      <c r="D5" s="612"/>
      <c r="E5" s="741" t="str">
        <f>'3.0 Procesos'!C3</f>
        <v>Procesos fundamentales</v>
      </c>
      <c r="F5" s="741"/>
      <c r="G5" s="612"/>
      <c r="H5" s="30" t="e">
        <f>'3.0 Procesos'!G3</f>
        <v>#N/A</v>
      </c>
      <c r="I5" s="33" t="e">
        <f>'3.0 Procesos'!H3</f>
        <v>#N/A</v>
      </c>
      <c r="J5" s="51">
        <v>1</v>
      </c>
      <c r="K5" s="18"/>
      <c r="L5" s="18"/>
      <c r="M5" s="18"/>
      <c r="N5" s="18"/>
      <c r="O5" s="18"/>
      <c r="P5" s="612"/>
      <c r="Q5" s="612"/>
      <c r="R5" s="612"/>
      <c r="S5" s="611"/>
      <c r="T5" s="611"/>
      <c r="U5" s="611"/>
      <c r="V5" s="611"/>
      <c r="W5" s="300"/>
      <c r="Y5" s="46">
        <v>0.4</v>
      </c>
      <c r="Z5" s="1178">
        <v>4</v>
      </c>
      <c r="AA5" s="20">
        <f>Z5*Y5</f>
        <v>1.6</v>
      </c>
      <c r="AB5" s="1180" t="e">
        <f>SUM(AC5:AC8)</f>
        <v>#N/A</v>
      </c>
      <c r="AC5" s="172" t="e">
        <f>AA5*I5</f>
        <v>#N/A</v>
      </c>
      <c r="AD5" s="1182" t="e">
        <f>SUM(AE5:AE8)</f>
        <v>#N/A</v>
      </c>
      <c r="AE5" s="173" t="e">
        <f>I5*Y5</f>
        <v>#N/A</v>
      </c>
    </row>
    <row r="6" spans="2:33" ht="29.1" customHeight="1">
      <c r="B6" s="299"/>
      <c r="C6" s="612"/>
      <c r="D6" s="612"/>
      <c r="E6" s="741" t="str">
        <f>'3.0 Procesos'!C4</f>
        <v>Procesos administrativos</v>
      </c>
      <c r="F6" s="741"/>
      <c r="G6" s="612"/>
      <c r="H6" s="30" t="e">
        <f>'3.0 Procesos'!G4</f>
        <v>#N/A</v>
      </c>
      <c r="I6" s="33" t="e">
        <f>'3.0 Procesos'!H4</f>
        <v>#N/A</v>
      </c>
      <c r="J6" s="51">
        <v>1</v>
      </c>
      <c r="K6" s="18"/>
      <c r="L6" s="18"/>
      <c r="M6" s="18"/>
      <c r="N6" s="18"/>
      <c r="O6" s="18"/>
      <c r="P6" s="612"/>
      <c r="Q6" s="612"/>
      <c r="R6" s="612"/>
      <c r="S6" s="183"/>
      <c r="T6" s="183"/>
      <c r="U6" s="183"/>
      <c r="V6" s="183"/>
      <c r="W6" s="301"/>
      <c r="Y6" s="46">
        <v>0.1</v>
      </c>
      <c r="Z6" s="1179"/>
      <c r="AA6" s="20">
        <f>Z5*Y6</f>
        <v>0.4</v>
      </c>
      <c r="AB6" s="1181"/>
      <c r="AC6" s="172" t="e">
        <f>AA6*I6</f>
        <v>#N/A</v>
      </c>
      <c r="AD6" s="1183"/>
      <c r="AE6" s="173" t="e">
        <f>I6*Y6</f>
        <v>#N/A</v>
      </c>
    </row>
    <row r="7" spans="2:33" ht="29.1" customHeight="1">
      <c r="B7" s="299"/>
      <c r="C7" s="612"/>
      <c r="D7" s="612"/>
      <c r="E7" s="741" t="str">
        <f>'3.0 Procesos'!C5</f>
        <v>Indicadores</v>
      </c>
      <c r="F7" s="741"/>
      <c r="G7" s="612"/>
      <c r="H7" s="30">
        <f>'3.0 Procesos'!G5</f>
        <v>0</v>
      </c>
      <c r="I7" s="33">
        <f>'3.0 Procesos'!H5</f>
        <v>0</v>
      </c>
      <c r="J7" s="51">
        <v>1</v>
      </c>
      <c r="K7" s="18"/>
      <c r="L7" s="18"/>
      <c r="M7" s="18"/>
      <c r="N7" s="18"/>
      <c r="O7" s="18"/>
      <c r="P7" s="612"/>
      <c r="Q7" s="612"/>
      <c r="R7" s="612"/>
      <c r="S7" s="183"/>
      <c r="T7" s="183"/>
      <c r="U7" s="183"/>
      <c r="V7" s="183"/>
      <c r="W7" s="301"/>
      <c r="Y7" s="46">
        <v>0.1</v>
      </c>
      <c r="Z7" s="1179"/>
      <c r="AA7" s="20">
        <f>Z5*Y7</f>
        <v>0.4</v>
      </c>
      <c r="AB7" s="1181"/>
      <c r="AC7" s="172">
        <f>AA7*I7</f>
        <v>0</v>
      </c>
      <c r="AD7" s="1183"/>
      <c r="AE7" s="173">
        <f>I7*Y7</f>
        <v>0</v>
      </c>
    </row>
    <row r="8" spans="2:33" ht="29.1" customHeight="1">
      <c r="B8" s="299"/>
      <c r="C8" s="612"/>
      <c r="D8" s="612"/>
      <c r="E8" s="741" t="str">
        <f>'3.0 Procesos'!C6</f>
        <v>Mejora Continua</v>
      </c>
      <c r="F8" s="741"/>
      <c r="G8" s="612"/>
      <c r="H8" s="30">
        <f>'3.0 Procesos'!G6</f>
        <v>0</v>
      </c>
      <c r="I8" s="33">
        <f>'3.0 Procesos'!H6</f>
        <v>0</v>
      </c>
      <c r="J8" s="51">
        <v>1</v>
      </c>
      <c r="K8" s="18"/>
      <c r="L8" s="18"/>
      <c r="M8" s="18"/>
      <c r="N8" s="18"/>
      <c r="O8" s="18"/>
      <c r="P8" s="612"/>
      <c r="Q8" s="612"/>
      <c r="R8" s="612"/>
      <c r="S8" s="183"/>
      <c r="T8" s="183"/>
      <c r="U8" s="183"/>
      <c r="V8" s="183"/>
      <c r="W8" s="301"/>
      <c r="Y8" s="46">
        <v>0.4</v>
      </c>
      <c r="Z8" s="1220"/>
      <c r="AA8" s="20">
        <f>Z5*Y8</f>
        <v>1.6</v>
      </c>
      <c r="AB8" s="1221"/>
      <c r="AC8" s="172">
        <f>AA8*I8</f>
        <v>0</v>
      </c>
      <c r="AD8" s="1222"/>
      <c r="AE8" s="173">
        <f>I8*Y8</f>
        <v>0</v>
      </c>
    </row>
    <row r="9" spans="2:33" ht="6" customHeight="1">
      <c r="B9" s="299"/>
      <c r="C9" s="612"/>
      <c r="D9" s="612"/>
      <c r="E9" s="612"/>
      <c r="F9" s="612"/>
      <c r="G9" s="612"/>
      <c r="H9" s="612"/>
      <c r="I9" s="612"/>
      <c r="J9" s="612"/>
      <c r="K9" s="612"/>
      <c r="L9" s="612"/>
      <c r="M9" s="612"/>
      <c r="N9" s="612"/>
      <c r="O9" s="612"/>
      <c r="P9" s="612"/>
      <c r="Q9" s="612"/>
      <c r="R9" s="612"/>
      <c r="S9" s="183"/>
      <c r="T9" s="183"/>
      <c r="U9" s="183"/>
      <c r="V9" s="183"/>
      <c r="W9" s="301"/>
    </row>
    <row r="10" spans="2:33" ht="21" customHeight="1">
      <c r="B10" s="299"/>
      <c r="C10" s="612"/>
      <c r="D10" s="612"/>
      <c r="E10" s="895" t="s">
        <v>213</v>
      </c>
      <c r="F10" s="895"/>
      <c r="G10" s="23"/>
      <c r="H10" s="15" t="e">
        <f>'3.0 Procesos'!G8</f>
        <v>#N/A</v>
      </c>
      <c r="I10" s="35" t="e">
        <f>'3.0 Procesos'!H8</f>
        <v>#N/A</v>
      </c>
      <c r="J10" s="19"/>
      <c r="K10" s="19"/>
      <c r="L10" s="19"/>
      <c r="M10" s="19"/>
      <c r="N10" s="19"/>
      <c r="O10" s="19"/>
      <c r="P10" s="612"/>
      <c r="Q10" s="612"/>
      <c r="R10" s="612"/>
      <c r="S10" s="611"/>
      <c r="T10" s="611"/>
      <c r="U10" s="611"/>
      <c r="V10" s="611"/>
      <c r="W10" s="300"/>
      <c r="Y10" s="25">
        <f>SUM(Y5:Y8)</f>
        <v>1</v>
      </c>
      <c r="Z10" s="27"/>
      <c r="AA10" s="28"/>
      <c r="AB10" s="26"/>
      <c r="AC10" s="29"/>
    </row>
    <row r="11" spans="2:33" ht="44.1" customHeight="1">
      <c r="B11" s="299"/>
      <c r="C11" s="612"/>
      <c r="D11" s="612"/>
      <c r="E11" s="612"/>
      <c r="F11" s="612"/>
      <c r="G11" s="612"/>
      <c r="H11" s="612"/>
      <c r="I11" s="612"/>
      <c r="J11" s="612"/>
      <c r="K11" s="612"/>
      <c r="L11" s="612"/>
      <c r="M11" s="612"/>
      <c r="N11" s="612"/>
      <c r="O11" s="612"/>
      <c r="P11" s="612"/>
      <c r="Q11" s="612"/>
      <c r="R11" s="612"/>
      <c r="S11" s="611"/>
      <c r="T11" s="611"/>
      <c r="U11" s="611"/>
      <c r="V11" s="611"/>
      <c r="W11" s="300"/>
    </row>
    <row r="12" spans="2:33" ht="15" customHeight="1">
      <c r="B12" s="299"/>
      <c r="C12" s="612"/>
      <c r="D12" s="612"/>
      <c r="E12" s="612"/>
      <c r="F12" s="612"/>
      <c r="G12" s="612"/>
      <c r="H12" s="612"/>
      <c r="I12" s="612"/>
      <c r="J12" s="612"/>
      <c r="K12" s="612"/>
      <c r="L12" s="612"/>
      <c r="M12" s="612"/>
      <c r="N12" s="612"/>
      <c r="O12" s="612"/>
      <c r="P12" s="612"/>
      <c r="Q12" s="612"/>
      <c r="R12" s="612"/>
      <c r="S12" s="611"/>
      <c r="T12" s="611"/>
      <c r="U12" s="611"/>
      <c r="V12" s="611"/>
      <c r="W12" s="300"/>
    </row>
    <row r="13" spans="2:33" ht="35.1" customHeight="1">
      <c r="B13" s="67"/>
      <c r="E13" s="296"/>
      <c r="F13" s="296"/>
      <c r="G13" s="296"/>
      <c r="H13" s="296"/>
      <c r="I13" s="296"/>
      <c r="J13" s="296"/>
      <c r="K13" s="1196" t="s">
        <v>1033</v>
      </c>
      <c r="L13" s="1196"/>
      <c r="M13" s="1196"/>
      <c r="N13" s="1196"/>
      <c r="O13" s="1196"/>
      <c r="P13" s="1196"/>
      <c r="Q13" s="1196"/>
      <c r="R13" s="1196"/>
      <c r="S13" s="1196"/>
      <c r="T13" s="1196"/>
      <c r="U13" s="297"/>
      <c r="V13" s="298"/>
      <c r="W13" s="69"/>
      <c r="X13" s="150"/>
    </row>
    <row r="14" spans="2:33" ht="107.1" customHeight="1" thickBot="1">
      <c r="B14" s="67"/>
      <c r="C14" s="1208"/>
      <c r="D14" s="1209"/>
      <c r="E14" s="1209"/>
      <c r="F14" s="1209"/>
      <c r="G14" s="1209"/>
      <c r="H14" s="1209"/>
      <c r="I14" s="1209"/>
      <c r="J14" s="1209"/>
      <c r="K14" s="1209"/>
      <c r="L14" s="1209"/>
      <c r="M14" s="1209"/>
      <c r="N14" s="1209"/>
      <c r="O14" s="1209"/>
      <c r="P14" s="1209"/>
      <c r="Q14" s="1209"/>
      <c r="R14" s="1209"/>
      <c r="S14" s="1209"/>
      <c r="T14" s="1210"/>
      <c r="U14" s="62"/>
      <c r="V14" s="62"/>
      <c r="W14" s="69"/>
      <c r="X14" s="150"/>
    </row>
    <row r="15" spans="2:33" ht="15" customHeight="1">
      <c r="B15" s="67"/>
      <c r="W15" s="69"/>
    </row>
    <row r="16" spans="2:33" ht="35.1" customHeight="1">
      <c r="B16" s="299"/>
      <c r="C16" s="59"/>
      <c r="D16" s="60"/>
      <c r="E16" s="1202" t="s">
        <v>1035</v>
      </c>
      <c r="F16" s="1202"/>
      <c r="G16" s="1202"/>
      <c r="H16" s="1202"/>
      <c r="I16" s="1202"/>
      <c r="J16" s="1202"/>
      <c r="K16" s="1202"/>
      <c r="L16" s="1202"/>
      <c r="M16" s="1202"/>
      <c r="N16" s="1202"/>
      <c r="O16" s="1202"/>
      <c r="P16" s="1202"/>
      <c r="Q16" s="1202"/>
      <c r="R16" s="612"/>
      <c r="S16" s="611"/>
      <c r="T16" s="611"/>
      <c r="U16" s="611"/>
      <c r="V16" s="611"/>
      <c r="W16" s="300"/>
    </row>
    <row r="17" spans="1:32" ht="44.1" customHeight="1" thickBot="1">
      <c r="B17" s="299"/>
      <c r="C17" s="612"/>
      <c r="D17" s="612"/>
      <c r="E17" s="1207" t="str">
        <f>UPPER(E5)</f>
        <v>PROCESOS FUNDAMENTALES</v>
      </c>
      <c r="F17" s="1207"/>
      <c r="G17" s="1207"/>
      <c r="H17" s="1207"/>
      <c r="I17" s="1207"/>
      <c r="J17" s="612"/>
      <c r="K17" s="612"/>
      <c r="L17" s="612"/>
      <c r="M17" s="612"/>
      <c r="N17" s="612"/>
      <c r="O17" s="612"/>
      <c r="P17" s="612"/>
      <c r="Q17" s="612"/>
      <c r="R17" s="1195" t="str">
        <f>UPPER(E6)</f>
        <v>PROCESOS ADMINISTRATIVOS</v>
      </c>
      <c r="S17" s="1195"/>
      <c r="T17" s="1195"/>
      <c r="U17" s="628"/>
      <c r="V17" s="57"/>
      <c r="W17" s="72"/>
    </row>
    <row r="18" spans="1:32" ht="183" customHeight="1" thickTop="1" thickBot="1">
      <c r="B18" s="299"/>
      <c r="C18" s="302"/>
      <c r="D18" s="612"/>
      <c r="E18" s="1197" t="str">
        <f>'3.0 Procesos'!N14</f>
        <v xml:space="preserve">  - Analizar los procesos organizacionales para identificar cuáles de ellos son los más importantes.
 - Documentar los procesos organizacionales de la organización.
- Diseñar estrategias para que el equipo conozca y se apropie de los manuales de la organización y sus políticas.
- Analizar las posibilidades de incorporar diferentes herramientas tecnológicas para automatizar procesos organizacionales internos.
-  Designar personas del equipo como responsables de cada uno de los procesos organizacionales identificados.
- Generar mecanismos para difundir entre el equipo los procesos críticos.
-  Establecer un mecanismo de evaluación anual del funcionamiento y eficacia de los procesos organizacionales.</v>
      </c>
      <c r="F18" s="1197"/>
      <c r="G18" s="1197"/>
      <c r="H18" s="1197"/>
      <c r="I18" s="1197"/>
      <c r="J18" s="1197"/>
      <c r="K18" s="1197"/>
      <c r="L18" s="1197"/>
      <c r="M18" s="629"/>
      <c r="N18" s="56"/>
      <c r="O18" s="56"/>
      <c r="P18" s="1198" t="str">
        <f>'3.0 Procesos'!N30</f>
        <v xml:space="preserve"> - Establecer por escrito las políticas de traslado y adquisiciones.
- Elaborar un plan de protección civil que establezca como actuar en caso de un siniestro.</v>
      </c>
      <c r="Q18" s="1199"/>
      <c r="R18" s="1200"/>
      <c r="S18" s="1200"/>
      <c r="T18" s="1200"/>
      <c r="U18" s="1200"/>
      <c r="V18" s="1201"/>
      <c r="W18" s="300"/>
    </row>
    <row r="19" spans="1:32" ht="11.1" customHeight="1" thickTop="1">
      <c r="B19" s="299"/>
      <c r="C19" s="612"/>
      <c r="D19" s="612"/>
      <c r="E19" s="612"/>
      <c r="F19" s="612"/>
      <c r="G19" s="612"/>
      <c r="H19" s="612"/>
      <c r="I19" s="612"/>
      <c r="J19" s="612"/>
      <c r="K19" s="612"/>
      <c r="L19" s="612"/>
      <c r="M19" s="612"/>
      <c r="N19" s="612"/>
      <c r="O19" s="612"/>
      <c r="P19" s="612"/>
      <c r="Q19" s="612"/>
      <c r="R19" s="612"/>
      <c r="S19" s="611"/>
      <c r="T19" s="611"/>
      <c r="U19" s="611"/>
      <c r="V19" s="611"/>
      <c r="W19" s="300"/>
      <c r="X19" s="150"/>
    </row>
    <row r="20" spans="1:32" ht="39" customHeight="1" thickBot="1">
      <c r="B20" s="299"/>
      <c r="C20" s="303"/>
      <c r="D20" s="303"/>
      <c r="E20" s="1195" t="str">
        <f>UPPER(E7)</f>
        <v>INDICADORES</v>
      </c>
      <c r="F20" s="1195"/>
      <c r="G20" s="1195"/>
      <c r="H20" s="1195"/>
      <c r="I20" s="1195"/>
      <c r="J20" s="1195"/>
      <c r="K20" s="57"/>
      <c r="L20" s="57"/>
      <c r="M20" s="628"/>
      <c r="N20" s="612"/>
      <c r="O20" s="1195" t="str">
        <f>UPPER(E8)</f>
        <v>MEJORA CONTINUA</v>
      </c>
      <c r="P20" s="1195"/>
      <c r="Q20" s="1195"/>
      <c r="R20" s="1195"/>
      <c r="S20" s="1195"/>
      <c r="T20" s="1195"/>
      <c r="U20" s="1195"/>
      <c r="V20" s="1195"/>
      <c r="W20" s="300"/>
      <c r="X20" s="150"/>
    </row>
    <row r="21" spans="1:32" ht="165" customHeight="1" thickBot="1">
      <c r="B21" s="299"/>
      <c r="C21" s="304"/>
      <c r="D21" s="612"/>
      <c r="E21" s="1190" t="str">
        <f>'3.0 Procesos'!N43</f>
        <v xml:space="preserve"> - Establecer indicadores para medir el desempeño institucional. Los indicadores deberán de incluir el procedimiento de la medición, la periodicidad, los valores deseados y los criterios de incumplimiento.
- Establecer un área o persona responsable del proceso de análisis de indicadores.
- Desarrollar formatos de evaluación mensual y reuniones de retroalimentación de los resultados.
- Automatizar indicadores.
</v>
      </c>
      <c r="F21" s="1191"/>
      <c r="G21" s="1191"/>
      <c r="H21" s="1191"/>
      <c r="I21" s="1191"/>
      <c r="J21" s="1191"/>
      <c r="K21" s="1192"/>
      <c r="L21" s="1193"/>
      <c r="M21" s="629"/>
      <c r="N21" s="612"/>
      <c r="O21" s="305"/>
      <c r="P21" s="1194" t="str">
        <f>'3.0 Procesos'!N58</f>
        <v xml:space="preserve"> - Integrar por escrito las buenas prácticas de otras organizaciones e instituciones que sirven de referencia a la organización en cada una de sus áreas y líneas de trabajo.
- Implementar acciones/reuniones de mejora continua que incluyan mecanismos para la identificación de áreas de oportunidad, su análisis y la implementación y monitoreo de estrategias de solución.
- Definir e Implementar mecanismos que permitan alcanzar estándares de eficiencia, eficacia y calidad de la atención de la población objetivo</v>
      </c>
      <c r="Q21" s="1194"/>
      <c r="R21" s="1194"/>
      <c r="S21" s="1194"/>
      <c r="T21" s="1194"/>
      <c r="U21" s="627"/>
      <c r="V21" s="306"/>
      <c r="W21" s="300"/>
      <c r="X21" s="150"/>
    </row>
    <row r="22" spans="1:32" ht="24.95" customHeight="1" thickBot="1">
      <c r="B22" s="1203"/>
      <c r="C22" s="1204"/>
      <c r="D22" s="1204"/>
      <c r="E22" s="1204"/>
      <c r="F22" s="1204"/>
      <c r="G22" s="1204"/>
      <c r="H22" s="1204"/>
      <c r="I22" s="1204"/>
      <c r="J22" s="1204"/>
      <c r="K22" s="1204"/>
      <c r="L22" s="1204"/>
      <c r="M22" s="1204"/>
      <c r="N22" s="1204"/>
      <c r="O22" s="1204"/>
      <c r="P22" s="1204"/>
      <c r="Q22" s="1204"/>
      <c r="R22" s="1204"/>
      <c r="S22" s="1204"/>
      <c r="T22" s="1204"/>
      <c r="U22" s="1204"/>
      <c r="V22" s="1204"/>
      <c r="W22" s="1205"/>
      <c r="X22" s="150"/>
    </row>
    <row r="23" spans="1:32" ht="27" customHeight="1">
      <c r="S23" s="150"/>
      <c r="T23" s="150"/>
      <c r="X23" s="150"/>
    </row>
    <row r="24" spans="1:32" ht="51" customHeight="1">
      <c r="B24" s="1189" t="s">
        <v>1036</v>
      </c>
      <c r="C24" s="1189"/>
      <c r="D24" s="1189"/>
      <c r="E24" s="1189"/>
      <c r="F24" s="1189"/>
      <c r="G24" s="1189"/>
      <c r="H24" s="1189"/>
      <c r="I24" s="1189"/>
      <c r="J24" s="1189"/>
      <c r="K24" s="1189"/>
      <c r="L24" s="1189"/>
      <c r="M24" s="1189"/>
      <c r="N24" s="1189"/>
      <c r="O24" s="1189"/>
      <c r="P24" s="1189"/>
      <c r="Q24" s="1189"/>
      <c r="R24" s="1189"/>
      <c r="S24" s="1189"/>
      <c r="T24" s="1189"/>
      <c r="U24" s="1189"/>
      <c r="V24" s="1189"/>
      <c r="W24" s="1189"/>
      <c r="X24" s="612"/>
      <c r="Y24" s="612"/>
      <c r="Z24" s="612"/>
      <c r="AA24" s="612"/>
      <c r="AB24" s="612"/>
      <c r="AC24" s="612"/>
      <c r="AD24" s="612"/>
      <c r="AE24" s="612"/>
      <c r="AF24" s="612"/>
    </row>
    <row r="25" spans="1:32" ht="35.1" customHeight="1">
      <c r="B25" s="1185" t="str">
        <f>E17</f>
        <v>PROCESOS FUNDAMENTALES</v>
      </c>
      <c r="C25" s="1185"/>
      <c r="D25" s="1185"/>
      <c r="E25" s="1185"/>
      <c r="F25" s="1185"/>
      <c r="G25" s="1186"/>
      <c r="H25" s="1187" t="str">
        <f>R17</f>
        <v>PROCESOS ADMINISTRATIVOS</v>
      </c>
      <c r="I25" s="1185"/>
      <c r="J25" s="1185"/>
      <c r="K25" s="1185"/>
      <c r="L25" s="1185"/>
      <c r="M25" s="1186"/>
      <c r="N25" s="1188" t="str">
        <f>E20</f>
        <v>INDICADORES</v>
      </c>
      <c r="O25" s="1188"/>
      <c r="P25" s="1188"/>
      <c r="Q25" s="1188"/>
      <c r="R25" s="1188"/>
      <c r="S25" s="1188" t="str">
        <f>O20</f>
        <v>MEJORA CONTINUA</v>
      </c>
      <c r="T25" s="1188"/>
      <c r="U25" s="1188"/>
      <c r="V25" s="1188"/>
      <c r="W25" s="1188"/>
      <c r="X25" s="1188"/>
      <c r="Y25" s="1188"/>
      <c r="Z25" s="1188"/>
      <c r="AA25" s="1188"/>
      <c r="AB25" s="1188"/>
      <c r="AC25" s="1188"/>
      <c r="AD25" s="1188"/>
      <c r="AE25" s="1188"/>
      <c r="AF25" s="1187"/>
    </row>
    <row r="26" spans="1:32" ht="36.950000000000003" customHeight="1">
      <c r="A26" s="150">
        <v>1</v>
      </c>
      <c r="B26" s="1184" t="e">
        <f>IF('3.0 Procesos'!K14&gt;=75%,'3.0 Procesos'!B14,"")</f>
        <v>#N/A</v>
      </c>
      <c r="C26" s="1184"/>
      <c r="D26" s="1184"/>
      <c r="E26" s="1184"/>
      <c r="F26" s="1184"/>
      <c r="G26" s="1184"/>
      <c r="H26" s="1184" t="e">
        <f>IF('3.0 Procesos'!K30&gt;=75%,'3.0 Procesos'!B30,"")</f>
        <v>#N/A</v>
      </c>
      <c r="I26" s="1184"/>
      <c r="J26" s="1184"/>
      <c r="K26" s="1184"/>
      <c r="L26" s="1184"/>
      <c r="M26" s="1184"/>
      <c r="N26" s="1184" t="str">
        <f>IF('3.0 Procesos'!K43&gt;=75%,'3.0 Procesos'!B43,"")</f>
        <v/>
      </c>
      <c r="O26" s="1184"/>
      <c r="P26" s="1184"/>
      <c r="Q26" s="1184"/>
      <c r="R26" s="1184"/>
      <c r="S26" s="1184" t="str">
        <f>IF('3.0 Procesos'!K58&gt;=75%,'3.0 Procesos'!B58,"")</f>
        <v/>
      </c>
      <c r="T26" s="1184"/>
      <c r="U26" s="1184"/>
      <c r="V26" s="1184"/>
      <c r="W26" s="1184"/>
      <c r="X26" s="1184"/>
      <c r="Y26" s="1184"/>
      <c r="Z26" s="1184"/>
      <c r="AA26" s="1184"/>
      <c r="AB26" s="1184"/>
      <c r="AC26" s="1184"/>
      <c r="AD26" s="1184"/>
      <c r="AE26" s="1184"/>
      <c r="AF26" s="1184"/>
    </row>
    <row r="27" spans="1:32" ht="36.950000000000003" customHeight="1">
      <c r="A27" s="150">
        <v>2</v>
      </c>
      <c r="B27" s="1184" t="str">
        <f>IF('3.0 Procesos'!K15&gt;=75%,'3.0 Procesos'!B15,"")</f>
        <v/>
      </c>
      <c r="C27" s="1184"/>
      <c r="D27" s="1184"/>
      <c r="E27" s="1184"/>
      <c r="F27" s="1184"/>
      <c r="G27" s="1184"/>
      <c r="H27" s="1184" t="e">
        <f>IF('3.0 Procesos'!K31&gt;=75%,'3.0 Procesos'!B31,"")</f>
        <v>#N/A</v>
      </c>
      <c r="I27" s="1184"/>
      <c r="J27" s="1184"/>
      <c r="K27" s="1184"/>
      <c r="L27" s="1184"/>
      <c r="M27" s="1184"/>
      <c r="N27" s="1184" t="str">
        <f>IF('3.0 Procesos'!K44&gt;=75%,'3.0 Procesos'!B44,"")</f>
        <v/>
      </c>
      <c r="O27" s="1184"/>
      <c r="P27" s="1184"/>
      <c r="Q27" s="1184"/>
      <c r="R27" s="1184"/>
      <c r="S27" s="1184" t="str">
        <f>IF('3.0 Procesos'!K59&gt;=75%,'3.0 Procesos'!B59,"")</f>
        <v/>
      </c>
      <c r="T27" s="1184"/>
      <c r="U27" s="1184"/>
      <c r="V27" s="1184"/>
      <c r="W27" s="1184"/>
      <c r="X27" s="1184"/>
      <c r="Y27" s="1184"/>
      <c r="Z27" s="1184"/>
      <c r="AA27" s="1184"/>
      <c r="AB27" s="1184"/>
      <c r="AC27" s="1184"/>
      <c r="AD27" s="1184"/>
      <c r="AE27" s="1184"/>
      <c r="AF27" s="1184"/>
    </row>
    <row r="28" spans="1:32" ht="36.950000000000003" customHeight="1">
      <c r="A28" s="150">
        <v>3</v>
      </c>
      <c r="B28" s="1184" t="str">
        <f>IF('3.0 Procesos'!K16&gt;=75%,'3.0 Procesos'!B16,"")</f>
        <v/>
      </c>
      <c r="C28" s="1184"/>
      <c r="D28" s="1184"/>
      <c r="E28" s="1184"/>
      <c r="F28" s="1184"/>
      <c r="G28" s="1184"/>
      <c r="H28" s="1184" t="str">
        <f>IF('3.0 Procesos'!K32&gt;=75%,'3.0 Procesos'!B32,"")</f>
        <v/>
      </c>
      <c r="I28" s="1184"/>
      <c r="J28" s="1184"/>
      <c r="K28" s="1184"/>
      <c r="L28" s="1184"/>
      <c r="M28" s="1184"/>
      <c r="N28" s="1184" t="str">
        <f>IF('3.0 Procesos'!K45&gt;=75%,'3.0 Procesos'!B45,"")</f>
        <v/>
      </c>
      <c r="O28" s="1184"/>
      <c r="P28" s="1184"/>
      <c r="Q28" s="1184"/>
      <c r="R28" s="1184"/>
      <c r="S28" s="1184" t="str">
        <f>IF('3.0 Procesos'!K60&gt;=75%,'3.0 Procesos'!B60,"")</f>
        <v/>
      </c>
      <c r="T28" s="1184"/>
      <c r="U28" s="1184"/>
      <c r="V28" s="1184"/>
      <c r="W28" s="1184"/>
      <c r="X28" s="1184"/>
      <c r="Y28" s="1184"/>
      <c r="Z28" s="1184"/>
      <c r="AA28" s="1184"/>
      <c r="AB28" s="1184"/>
      <c r="AC28" s="1184"/>
      <c r="AD28" s="1184"/>
      <c r="AE28" s="1184"/>
      <c r="AF28" s="1184"/>
    </row>
    <row r="29" spans="1:32" ht="36.950000000000003" customHeight="1">
      <c r="A29" s="150">
        <v>4</v>
      </c>
      <c r="B29" s="1184" t="str">
        <f>IF('3.0 Procesos'!K17&gt;=75%,'3.0 Procesos'!B17,"")</f>
        <v/>
      </c>
      <c r="C29" s="1184"/>
      <c r="D29" s="1184"/>
      <c r="E29" s="1184"/>
      <c r="F29" s="1184"/>
      <c r="G29" s="1184"/>
      <c r="H29" s="1184" t="str">
        <f>IF('3.0 Procesos'!K33&gt;=75%,'3.0 Procesos'!B33,"")</f>
        <v/>
      </c>
      <c r="I29" s="1184"/>
      <c r="J29" s="1184"/>
      <c r="K29" s="1184"/>
      <c r="L29" s="1184"/>
      <c r="M29" s="1184"/>
      <c r="N29" s="1184" t="str">
        <f>IF('3.0 Procesos'!K46&gt;=75%,'3.0 Procesos'!B46,"")</f>
        <v/>
      </c>
      <c r="O29" s="1184"/>
      <c r="P29" s="1184"/>
      <c r="Q29" s="1184"/>
      <c r="R29" s="1184"/>
      <c r="S29" s="1184" t="str">
        <f>IF('3.0 Procesos'!K61&gt;=75%,'3.0 Procesos'!B61,"")</f>
        <v/>
      </c>
      <c r="T29" s="1184"/>
      <c r="U29" s="1184"/>
      <c r="V29" s="1184"/>
      <c r="W29" s="1184"/>
      <c r="X29" s="1184"/>
      <c r="Y29" s="1184"/>
      <c r="Z29" s="1184"/>
      <c r="AA29" s="1184"/>
      <c r="AB29" s="1184"/>
      <c r="AC29" s="1184"/>
      <c r="AD29" s="1184"/>
      <c r="AE29" s="1184"/>
      <c r="AF29" s="1184"/>
    </row>
    <row r="30" spans="1:32" ht="36.950000000000003" customHeight="1">
      <c r="A30" s="150">
        <v>5</v>
      </c>
      <c r="B30" s="1184" t="str">
        <f>IF('3.0 Procesos'!K18&gt;=75%,'3.0 Procesos'!B18,"")</f>
        <v/>
      </c>
      <c r="C30" s="1184"/>
      <c r="D30" s="1184"/>
      <c r="E30" s="1184"/>
      <c r="F30" s="1184"/>
      <c r="G30" s="1184"/>
      <c r="H30" s="1184" t="str">
        <f>IF('3.0 Procesos'!K34&gt;=75%,'3.0 Procesos'!#REF!,"")</f>
        <v/>
      </c>
      <c r="I30" s="1184"/>
      <c r="J30" s="1184"/>
      <c r="K30" s="1184"/>
      <c r="L30" s="1184"/>
      <c r="M30" s="1184"/>
      <c r="N30" s="1184" t="str">
        <f>IF('3.0 Procesos'!K47&gt;=75%,'3.0 Procesos'!B47,"")</f>
        <v/>
      </c>
      <c r="O30" s="1184"/>
      <c r="P30" s="1184"/>
      <c r="Q30" s="1184"/>
      <c r="R30" s="1184"/>
      <c r="S30" s="1184" t="str">
        <f>IF('3.0 Procesos'!K62&gt;=75%,'3.0 Procesos'!#REF!,"")</f>
        <v/>
      </c>
      <c r="T30" s="1184"/>
      <c r="U30" s="1184"/>
      <c r="V30" s="1184"/>
      <c r="W30" s="1184"/>
      <c r="X30" s="1184"/>
      <c r="Y30" s="1184"/>
      <c r="Z30" s="1184"/>
      <c r="AA30" s="1184"/>
      <c r="AB30" s="1184"/>
      <c r="AC30" s="1184"/>
      <c r="AD30" s="1184"/>
      <c r="AE30" s="1184"/>
      <c r="AF30" s="1184"/>
    </row>
    <row r="31" spans="1:32" ht="36.950000000000003" customHeight="1">
      <c r="A31" s="150">
        <v>6</v>
      </c>
      <c r="B31" s="1184" t="str">
        <f>IF('3.0 Procesos'!K19&gt;=75%,'3.0 Procesos'!B19,"")</f>
        <v/>
      </c>
      <c r="C31" s="1184"/>
      <c r="D31" s="1184"/>
      <c r="E31" s="1184"/>
      <c r="F31" s="1184"/>
      <c r="G31" s="1184"/>
      <c r="H31" s="1184" t="str">
        <f>IF('3.0 Procesos'!K35&gt;=75%,'3.0 Procesos'!B35,"")</f>
        <v/>
      </c>
      <c r="I31" s="1184"/>
      <c r="J31" s="1184"/>
      <c r="K31" s="1184"/>
      <c r="L31" s="1184"/>
      <c r="M31" s="1184"/>
      <c r="N31" s="1184" t="str">
        <f>IF('3.0 Procesos'!K48&gt;=75%,'3.0 Procesos'!B48,"")</f>
        <v/>
      </c>
      <c r="O31" s="1184"/>
      <c r="P31" s="1184"/>
      <c r="Q31" s="1184"/>
      <c r="R31" s="1184"/>
      <c r="S31" s="1184" t="str">
        <f>IF('3.0 Procesos'!K63&gt;=75%,'3.0 Procesos'!B63,"")</f>
        <v/>
      </c>
      <c r="T31" s="1184"/>
      <c r="U31" s="1184"/>
      <c r="V31" s="1184"/>
      <c r="W31" s="1184"/>
      <c r="X31" s="1184"/>
      <c r="Y31" s="1184"/>
      <c r="Z31" s="1184"/>
      <c r="AA31" s="1184"/>
      <c r="AB31" s="1184"/>
      <c r="AC31" s="1184"/>
      <c r="AD31" s="1184"/>
      <c r="AE31" s="1184"/>
      <c r="AF31" s="1184"/>
    </row>
    <row r="32" spans="1:32" ht="36.950000000000003" customHeight="1">
      <c r="A32" s="150">
        <v>7</v>
      </c>
      <c r="B32" s="1184" t="str">
        <f>IF('3.0 Procesos'!K20&gt;=75%,'3.0 Procesos'!#REF!,"")</f>
        <v/>
      </c>
      <c r="C32" s="1184"/>
      <c r="D32" s="1184"/>
      <c r="E32" s="1184"/>
      <c r="F32" s="1184"/>
      <c r="G32" s="1184"/>
      <c r="H32" s="1184" t="str">
        <f>IF('3.0 Procesos'!K36&gt;=75%,'3.0 Procesos'!B36,"")</f>
        <v/>
      </c>
      <c r="I32" s="1184"/>
      <c r="J32" s="1184"/>
      <c r="K32" s="1184"/>
      <c r="L32" s="1184"/>
      <c r="M32" s="1184"/>
      <c r="N32" s="1184" t="str">
        <f>IF('3.0 Procesos'!K49&gt;=75%,'3.0 Procesos'!#REF!,"")</f>
        <v/>
      </c>
      <c r="O32" s="1184"/>
      <c r="P32" s="1184"/>
      <c r="Q32" s="1184"/>
      <c r="R32" s="1184"/>
      <c r="S32" s="1184" t="str">
        <f>IF('3.0 Procesos'!K64&gt;=75%,'3.0 Procesos'!B64,"")</f>
        <v/>
      </c>
      <c r="T32" s="1184"/>
      <c r="U32" s="1184"/>
      <c r="V32" s="1184"/>
      <c r="W32" s="1184"/>
      <c r="X32" s="1184"/>
      <c r="Y32" s="1184"/>
      <c r="Z32" s="1184"/>
      <c r="AA32" s="1184"/>
      <c r="AB32" s="1184"/>
      <c r="AC32" s="1184"/>
      <c r="AD32" s="1184"/>
      <c r="AE32" s="1184"/>
      <c r="AF32" s="1184"/>
    </row>
    <row r="33" spans="2:32">
      <c r="B33" s="1184" t="str">
        <f>IF('3.0 Procesos'!K21&gt;=75%,'3.0 Procesos'!#REF!,"")</f>
        <v/>
      </c>
      <c r="C33" s="1184"/>
      <c r="D33" s="1184"/>
      <c r="E33" s="1184"/>
      <c r="F33" s="1184"/>
      <c r="G33" s="1184"/>
      <c r="H33" s="1184" t="str">
        <f>IF('3.0 Procesos'!K37&gt;=75%,'3.0 Procesos'!B37,"")</f>
        <v/>
      </c>
      <c r="I33" s="1184"/>
      <c r="J33" s="1184"/>
      <c r="K33" s="1184"/>
      <c r="L33" s="1184"/>
      <c r="M33" s="1184"/>
      <c r="N33" s="1184" t="str">
        <f>IF('3.0 Procesos'!K50&gt;=75%,'3.0 Procesos'!B50,"")</f>
        <v/>
      </c>
      <c r="O33" s="1184"/>
      <c r="P33" s="1184"/>
      <c r="Q33" s="1184"/>
      <c r="R33" s="1184"/>
      <c r="S33" s="1184" t="str">
        <f>IF('2.0 Gestión programas'!K58&gt;=75%,'2.0 Gestión programas'!B58:F58,"")</f>
        <v/>
      </c>
      <c r="T33" s="1184"/>
      <c r="U33" s="1184"/>
      <c r="V33" s="1184"/>
      <c r="W33" s="1184"/>
      <c r="X33" s="1184"/>
      <c r="Y33" s="1184"/>
      <c r="Z33" s="1184"/>
      <c r="AA33" s="1184"/>
      <c r="AB33" s="1184"/>
      <c r="AC33" s="1184"/>
      <c r="AD33" s="1184"/>
      <c r="AE33" s="1184"/>
      <c r="AF33" s="1184"/>
    </row>
  </sheetData>
  <sheetProtection password="CAAD" sheet="1" objects="1" scenarios="1" formatCells="0"/>
  <mergeCells count="63">
    <mergeCell ref="B32:G32"/>
    <mergeCell ref="H32:M32"/>
    <mergeCell ref="N32:R32"/>
    <mergeCell ref="S32:AF32"/>
    <mergeCell ref="H33:M33"/>
    <mergeCell ref="N33:R33"/>
    <mergeCell ref="S33:AF33"/>
    <mergeCell ref="B33:G33"/>
    <mergeCell ref="B30:G30"/>
    <mergeCell ref="H30:M30"/>
    <mergeCell ref="N30:R30"/>
    <mergeCell ref="S30:AF30"/>
    <mergeCell ref="B31:G31"/>
    <mergeCell ref="H31:M31"/>
    <mergeCell ref="N31:R31"/>
    <mergeCell ref="S31:AF31"/>
    <mergeCell ref="B28:G28"/>
    <mergeCell ref="H28:M28"/>
    <mergeCell ref="N28:R28"/>
    <mergeCell ref="S28:AF28"/>
    <mergeCell ref="B29:G29"/>
    <mergeCell ref="H29:M29"/>
    <mergeCell ref="N29:R29"/>
    <mergeCell ref="S29:AF29"/>
    <mergeCell ref="B26:G26"/>
    <mergeCell ref="H26:M26"/>
    <mergeCell ref="N26:R26"/>
    <mergeCell ref="S26:AF26"/>
    <mergeCell ref="B27:G27"/>
    <mergeCell ref="H27:M27"/>
    <mergeCell ref="N27:R27"/>
    <mergeCell ref="S27:AF27"/>
    <mergeCell ref="B24:W24"/>
    <mergeCell ref="B25:G25"/>
    <mergeCell ref="H25:M25"/>
    <mergeCell ref="N25:R25"/>
    <mergeCell ref="S25:AF25"/>
    <mergeCell ref="P18:V18"/>
    <mergeCell ref="E20:J20"/>
    <mergeCell ref="O20:V20"/>
    <mergeCell ref="E21:L21"/>
    <mergeCell ref="P21:T21"/>
    <mergeCell ref="B1:W1"/>
    <mergeCell ref="E4:F4"/>
    <mergeCell ref="Z4:AA4"/>
    <mergeCell ref="E7:F7"/>
    <mergeCell ref="E8:F8"/>
    <mergeCell ref="B22:W22"/>
    <mergeCell ref="B2:J3"/>
    <mergeCell ref="T2:W2"/>
    <mergeCell ref="AB4:AE4"/>
    <mergeCell ref="E5:F5"/>
    <mergeCell ref="Z5:Z8"/>
    <mergeCell ref="AB5:AB8"/>
    <mergeCell ref="AD5:AD8"/>
    <mergeCell ref="E6:F6"/>
    <mergeCell ref="R17:T17"/>
    <mergeCell ref="E10:F10"/>
    <mergeCell ref="E16:Q16"/>
    <mergeCell ref="E17:I17"/>
    <mergeCell ref="K13:T13"/>
    <mergeCell ref="C14:T14"/>
    <mergeCell ref="E18:L18"/>
  </mergeCells>
  <phoneticPr fontId="40" type="noConversion"/>
  <conditionalFormatting sqref="AD5">
    <cfRule type="cellIs" dxfId="211" priority="11" operator="between">
      <formula>0.95</formula>
      <formula>1</formula>
    </cfRule>
    <cfRule type="cellIs" dxfId="210" priority="12" operator="between">
      <formula>0.75</formula>
      <formula>0.9499999</formula>
    </cfRule>
    <cfRule type="cellIs" dxfId="209" priority="13" operator="between">
      <formula>50%</formula>
      <formula>74.99999%</formula>
    </cfRule>
    <cfRule type="cellIs" dxfId="208" priority="14" operator="between">
      <formula>0</formula>
      <formula>24.999999%</formula>
    </cfRule>
    <cfRule type="cellIs" dxfId="207" priority="15" operator="between">
      <formula>25%</formula>
      <formula>49.99999%</formula>
    </cfRule>
  </conditionalFormatting>
  <conditionalFormatting sqref="I5:I8">
    <cfRule type="cellIs" dxfId="206" priority="6" operator="between">
      <formula>0.95</formula>
      <formula>1</formula>
    </cfRule>
    <cfRule type="cellIs" dxfId="205" priority="7" operator="between">
      <formula>0.75</formula>
      <formula>0.9499999</formula>
    </cfRule>
    <cfRule type="cellIs" dxfId="204" priority="8" operator="between">
      <formula>50%</formula>
      <formula>74.99999%</formula>
    </cfRule>
    <cfRule type="cellIs" dxfId="203" priority="9" operator="between">
      <formula>0</formula>
      <formula>24.999999%</formula>
    </cfRule>
    <cfRule type="cellIs" dxfId="202" priority="10" operator="between">
      <formula>25%</formula>
      <formula>49.99999%</formula>
    </cfRule>
  </conditionalFormatting>
  <conditionalFormatting sqref="I10">
    <cfRule type="cellIs" dxfId="201" priority="1" operator="between">
      <formula>0.95</formula>
      <formula>1</formula>
    </cfRule>
    <cfRule type="cellIs" dxfId="200" priority="2" operator="between">
      <formula>0.75</formula>
      <formula>0.9499999</formula>
    </cfRule>
    <cfRule type="cellIs" dxfId="199" priority="3" operator="between">
      <formula>50%</formula>
      <formula>74.99999%</formula>
    </cfRule>
    <cfRule type="cellIs" dxfId="198" priority="4" operator="between">
      <formula>0</formula>
      <formula>24.999999%</formula>
    </cfRule>
    <cfRule type="cellIs" dxfId="197" priority="5" operator="between">
      <formula>25%</formula>
      <formula>49.99999%</formula>
    </cfRule>
  </conditionalFormatting>
  <printOptions horizontalCentered="1" verticalCentered="1"/>
  <pageMargins left="0" right="0" top="0" bottom="0" header="0.31" footer="0.31"/>
  <pageSetup scale="55" fitToHeight="5" orientation="landscape" horizontalDpi="4294967295" verticalDpi="4294967295"/>
  <headerFooter>
    <oddHeader>&amp;L&amp;"Calibri,Normal"&amp;K000000&amp;D</oddHeader>
    <oddFooter>&amp;R&amp;"Calibri,Normal"&amp;K000000Versión 1.0</oddFooter>
  </headerFooter>
  <drawing r:id="rId1"/>
  <extLst>
    <ext xmlns:mx="http://schemas.microsoft.com/office/mac/excel/2008/main" uri="{64002731-A6B0-56B0-2670-7721B7C09600}">
      <mx:PLV Mode="0" OnePage="0" WScale="75"/>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2">
    <tabColor theme="4" tint="0.79998168889431442"/>
    <pageSetUpPr fitToPage="1"/>
  </sheetPr>
  <dimension ref="A1:AG33"/>
  <sheetViews>
    <sheetView zoomScale="75" zoomScaleNormal="75" zoomScalePageLayoutView="75" workbookViewId="0">
      <selection activeCell="P21" sqref="P21:T21"/>
    </sheetView>
  </sheetViews>
  <sheetFormatPr baseColWidth="10" defaultColWidth="9.42578125" defaultRowHeight="15"/>
  <cols>
    <col min="1" max="1" width="1.85546875" style="150" customWidth="1"/>
    <col min="2" max="2" width="6.85546875" style="150" customWidth="1"/>
    <col min="3" max="3" width="1.85546875" style="150" customWidth="1"/>
    <col min="4" max="4" width="0.42578125" style="150" customWidth="1"/>
    <col min="5" max="5" width="5.85546875" style="150" customWidth="1"/>
    <col min="6" max="6" width="28.42578125" style="150" customWidth="1"/>
    <col min="7" max="7" width="1" style="150" customWidth="1"/>
    <col min="8" max="9" width="7.85546875" style="150" customWidth="1"/>
    <col min="10" max="10" width="18.85546875" style="150" customWidth="1"/>
    <col min="11" max="11" width="7.85546875" style="150" customWidth="1"/>
    <col min="12" max="12" width="17.85546875" style="150" customWidth="1"/>
    <col min="13" max="13" width="2" style="150" customWidth="1"/>
    <col min="14" max="14" width="1.85546875" style="150" customWidth="1"/>
    <col min="15" max="15" width="0.85546875" style="150" customWidth="1"/>
    <col min="16" max="16" width="21.85546875" style="150" customWidth="1"/>
    <col min="17" max="17" width="18.85546875" style="150" customWidth="1"/>
    <col min="18" max="18" width="21.85546875" style="150" customWidth="1"/>
    <col min="19" max="19" width="18.85546875" style="149" customWidth="1"/>
    <col min="20" max="20" width="18.42578125" style="149" customWidth="1"/>
    <col min="21" max="21" width="1.140625" style="149" customWidth="1"/>
    <col min="22" max="22" width="1.85546875" style="149" customWidth="1"/>
    <col min="23" max="23" width="6.85546875" style="149" customWidth="1"/>
    <col min="24" max="24" width="1.85546875" style="151" customWidth="1"/>
    <col min="25" max="25" width="9.85546875" style="2" hidden="1" customWidth="1"/>
    <col min="26" max="29" width="7.85546875" style="2" hidden="1" customWidth="1"/>
    <col min="30" max="31" width="7.85546875" style="171" hidden="1" customWidth="1"/>
    <col min="32" max="32" width="9.42578125" style="171" customWidth="1"/>
    <col min="33" max="16384" width="9.42578125" style="150"/>
  </cols>
  <sheetData>
    <row r="1" spans="2:33" ht="39" customHeight="1">
      <c r="B1" s="1164" t="str">
        <f>'4.0 Género e inclusión'!B1:Q1</f>
        <v>GÉNERO E INCLUSIÓN</v>
      </c>
      <c r="C1" s="1165"/>
      <c r="D1" s="1165"/>
      <c r="E1" s="1165"/>
      <c r="F1" s="1165"/>
      <c r="G1" s="1165"/>
      <c r="H1" s="1165"/>
      <c r="I1" s="1165"/>
      <c r="J1" s="1165"/>
      <c r="K1" s="1165"/>
      <c r="L1" s="1165"/>
      <c r="M1" s="1165"/>
      <c r="N1" s="1165"/>
      <c r="O1" s="1165"/>
      <c r="P1" s="1165"/>
      <c r="Q1" s="1165"/>
      <c r="R1" s="1165"/>
      <c r="S1" s="1165"/>
      <c r="T1" s="1165"/>
      <c r="U1" s="1165"/>
      <c r="V1" s="1165"/>
      <c r="W1" s="1166"/>
      <c r="Y1" s="170"/>
      <c r="Z1" s="170"/>
      <c r="AA1" s="170"/>
      <c r="AB1" s="170"/>
      <c r="AC1" s="170"/>
    </row>
    <row r="2" spans="2:33" ht="23.1" customHeight="1">
      <c r="B2" s="1214" t="str">
        <f>'Datos de la organización'!D13</f>
        <v>Nombre de la Organización</v>
      </c>
      <c r="C2" s="1215"/>
      <c r="D2" s="1215"/>
      <c r="E2" s="1215"/>
      <c r="F2" s="1215"/>
      <c r="G2" s="1215"/>
      <c r="H2" s="1215"/>
      <c r="I2" s="1215"/>
      <c r="J2" s="1215"/>
      <c r="K2" s="61"/>
      <c r="L2" s="61"/>
      <c r="M2" s="61"/>
      <c r="N2" s="61"/>
      <c r="O2" s="61"/>
      <c r="P2" s="61"/>
      <c r="Q2" s="61"/>
      <c r="R2" s="307"/>
      <c r="S2" s="307"/>
      <c r="T2" s="1217">
        <f ca="1">TODAY()</f>
        <v>44158</v>
      </c>
      <c r="U2" s="1218"/>
      <c r="V2" s="1218"/>
      <c r="W2" s="1219"/>
      <c r="Y2" s="170"/>
      <c r="Z2" s="170"/>
      <c r="AA2" s="170"/>
      <c r="AB2" s="170"/>
      <c r="AC2" s="170"/>
    </row>
    <row r="3" spans="2:33" ht="23.1" customHeight="1">
      <c r="B3" s="1214"/>
      <c r="C3" s="1215"/>
      <c r="D3" s="1215"/>
      <c r="E3" s="1215"/>
      <c r="F3" s="1215"/>
      <c r="G3" s="1215"/>
      <c r="H3" s="1215"/>
      <c r="I3" s="1215"/>
      <c r="J3" s="1215"/>
      <c r="K3" s="61"/>
      <c r="L3" s="61"/>
      <c r="M3" s="61"/>
      <c r="N3" s="61"/>
      <c r="O3" s="61"/>
      <c r="P3" s="61"/>
      <c r="Q3" s="61"/>
      <c r="R3" s="307"/>
      <c r="S3" s="307"/>
      <c r="T3" s="623"/>
      <c r="U3" s="624"/>
      <c r="V3" s="624"/>
      <c r="W3" s="625"/>
      <c r="Y3" s="170"/>
      <c r="Z3" s="170"/>
      <c r="AA3" s="170"/>
      <c r="AB3" s="170"/>
      <c r="AC3" s="170"/>
    </row>
    <row r="4" spans="2:33" ht="77.099999999999994" customHeight="1">
      <c r="B4" s="299"/>
      <c r="C4" s="612"/>
      <c r="D4" s="612"/>
      <c r="E4" s="1206" t="s">
        <v>210</v>
      </c>
      <c r="F4" s="1206"/>
      <c r="G4" s="628"/>
      <c r="H4" s="324" t="s">
        <v>211</v>
      </c>
      <c r="I4" s="324" t="s">
        <v>212</v>
      </c>
      <c r="J4" s="12"/>
      <c r="K4" s="12"/>
      <c r="L4" s="12"/>
      <c r="M4" s="12"/>
      <c r="N4" s="12"/>
      <c r="O4" s="12"/>
      <c r="P4" s="12"/>
      <c r="Q4" s="12"/>
      <c r="R4" s="12"/>
      <c r="S4" s="7"/>
      <c r="T4" s="7"/>
      <c r="U4" s="7"/>
      <c r="V4" s="7"/>
      <c r="W4" s="68"/>
      <c r="Y4" s="16" t="s">
        <v>177</v>
      </c>
      <c r="Z4" s="1174" t="s">
        <v>178</v>
      </c>
      <c r="AA4" s="1175"/>
      <c r="AB4" s="1176" t="s">
        <v>179</v>
      </c>
      <c r="AC4" s="1177"/>
      <c r="AD4" s="1177"/>
      <c r="AE4" s="1177"/>
      <c r="AG4" s="2"/>
    </row>
    <row r="5" spans="2:33" ht="29.1" customHeight="1">
      <c r="B5" s="299"/>
      <c r="C5" s="612"/>
      <c r="D5" s="612"/>
      <c r="E5" s="741" t="str">
        <f>'4.0 Género e inclusión'!C3</f>
        <v>Políticas</v>
      </c>
      <c r="F5" s="741"/>
      <c r="G5" s="612"/>
      <c r="H5" s="30">
        <f>'4.0 Género e inclusión'!G3</f>
        <v>0</v>
      </c>
      <c r="I5" s="33">
        <f>'4.0 Género e inclusión'!H3</f>
        <v>0</v>
      </c>
      <c r="J5" s="51">
        <v>1</v>
      </c>
      <c r="K5" s="18"/>
      <c r="L5" s="18"/>
      <c r="M5" s="18"/>
      <c r="N5" s="18"/>
      <c r="O5" s="18"/>
      <c r="P5" s="612"/>
      <c r="Q5" s="612"/>
      <c r="R5" s="612"/>
      <c r="S5" s="611"/>
      <c r="T5" s="611"/>
      <c r="U5" s="611"/>
      <c r="V5" s="611"/>
      <c r="W5" s="300"/>
      <c r="Y5" s="46">
        <v>0.4</v>
      </c>
      <c r="Z5" s="1178">
        <v>4</v>
      </c>
      <c r="AA5" s="20">
        <f>Z5*Y5</f>
        <v>1.6</v>
      </c>
      <c r="AB5" s="1180">
        <f>SUM(AC5:AC8)</f>
        <v>0</v>
      </c>
      <c r="AC5" s="172">
        <f>AA5*I5</f>
        <v>0</v>
      </c>
      <c r="AD5" s="1182">
        <f>SUM(AE5:AE8)</f>
        <v>0</v>
      </c>
      <c r="AE5" s="173">
        <f>I5*Y5</f>
        <v>0</v>
      </c>
    </row>
    <row r="6" spans="2:33" ht="29.1" customHeight="1">
      <c r="B6" s="299"/>
      <c r="C6" s="612"/>
      <c r="D6" s="612"/>
      <c r="E6" s="741" t="str">
        <f>'4.0 Género e inclusión'!C4</f>
        <v>Implementación</v>
      </c>
      <c r="F6" s="741"/>
      <c r="G6" s="612"/>
      <c r="H6" s="30">
        <f>'4.0 Género e inclusión'!G4</f>
        <v>0</v>
      </c>
      <c r="I6" s="33">
        <f>'4.0 Género e inclusión'!H4</f>
        <v>0</v>
      </c>
      <c r="J6" s="51">
        <v>1</v>
      </c>
      <c r="K6" s="18"/>
      <c r="L6" s="18"/>
      <c r="M6" s="18"/>
      <c r="N6" s="18"/>
      <c r="O6" s="18"/>
      <c r="P6" s="612"/>
      <c r="Q6" s="612"/>
      <c r="R6" s="612"/>
      <c r="S6" s="183"/>
      <c r="T6" s="183"/>
      <c r="U6" s="183"/>
      <c r="V6" s="183"/>
      <c r="W6" s="301"/>
      <c r="Y6" s="46">
        <v>0.1</v>
      </c>
      <c r="Z6" s="1179"/>
      <c r="AA6" s="20">
        <f>Z5*Y6</f>
        <v>0.4</v>
      </c>
      <c r="AB6" s="1181"/>
      <c r="AC6" s="172">
        <f>AA6*I6</f>
        <v>0</v>
      </c>
      <c r="AD6" s="1183"/>
      <c r="AE6" s="173">
        <f>I6*Y6</f>
        <v>0</v>
      </c>
    </row>
    <row r="7" spans="2:33" ht="29.1" customHeight="1">
      <c r="B7" s="299"/>
      <c r="C7" s="612"/>
      <c r="D7" s="612"/>
      <c r="E7" s="741" t="str">
        <f>'4.0 Género e inclusión'!C5</f>
        <v>Protocolos de actuación</v>
      </c>
      <c r="F7" s="741"/>
      <c r="G7" s="612"/>
      <c r="H7" s="30">
        <f>'4.0 Género e inclusión'!G5</f>
        <v>0</v>
      </c>
      <c r="I7" s="33">
        <f>'4.0 Género e inclusión'!H5</f>
        <v>0</v>
      </c>
      <c r="J7" s="51">
        <v>1</v>
      </c>
      <c r="K7" s="18"/>
      <c r="L7" s="18"/>
      <c r="M7" s="18"/>
      <c r="N7" s="18"/>
      <c r="O7" s="18"/>
      <c r="P7" s="612"/>
      <c r="Q7" s="612"/>
      <c r="R7" s="612"/>
      <c r="S7" s="183"/>
      <c r="T7" s="183"/>
      <c r="U7" s="183"/>
      <c r="V7" s="183"/>
      <c r="W7" s="301"/>
      <c r="Y7" s="46">
        <v>0.1</v>
      </c>
      <c r="Z7" s="1179"/>
      <c r="AA7" s="20">
        <f>Z5*Y7</f>
        <v>0.4</v>
      </c>
      <c r="AB7" s="1181"/>
      <c r="AC7" s="172">
        <f>AA7*I7</f>
        <v>0</v>
      </c>
      <c r="AD7" s="1183"/>
      <c r="AE7" s="173">
        <f>I7*Y7</f>
        <v>0</v>
      </c>
    </row>
    <row r="8" spans="2:33" ht="29.1" customHeight="1">
      <c r="B8" s="299"/>
      <c r="C8" s="612"/>
      <c r="D8" s="612"/>
      <c r="E8" s="741" t="str">
        <f>'4.0 Género e inclusión'!C6</f>
        <v>Difusión</v>
      </c>
      <c r="F8" s="741"/>
      <c r="G8" s="612"/>
      <c r="H8" s="30">
        <f>'4.0 Género e inclusión'!G6</f>
        <v>0</v>
      </c>
      <c r="I8" s="33">
        <f>'4.0 Género e inclusión'!H6</f>
        <v>0</v>
      </c>
      <c r="J8" s="51">
        <v>1</v>
      </c>
      <c r="K8" s="18"/>
      <c r="L8" s="18"/>
      <c r="M8" s="18"/>
      <c r="N8" s="18"/>
      <c r="O8" s="18"/>
      <c r="P8" s="612"/>
      <c r="Q8" s="612"/>
      <c r="R8" s="612"/>
      <c r="S8" s="183"/>
      <c r="T8" s="183"/>
      <c r="U8" s="183"/>
      <c r="V8" s="183"/>
      <c r="W8" s="301"/>
      <c r="Y8" s="46">
        <v>0.4</v>
      </c>
      <c r="Z8" s="1220"/>
      <c r="AA8" s="20">
        <f>Z5*Y8</f>
        <v>1.6</v>
      </c>
      <c r="AB8" s="1221"/>
      <c r="AC8" s="172">
        <f>AA8*I8</f>
        <v>0</v>
      </c>
      <c r="AD8" s="1222"/>
      <c r="AE8" s="173">
        <f>I8*Y8</f>
        <v>0</v>
      </c>
    </row>
    <row r="9" spans="2:33" ht="6" customHeight="1">
      <c r="B9" s="299"/>
      <c r="C9" s="612"/>
      <c r="D9" s="612"/>
      <c r="E9" s="612"/>
      <c r="F9" s="612"/>
      <c r="G9" s="612"/>
      <c r="H9" s="612"/>
      <c r="I9" s="612"/>
      <c r="J9" s="612"/>
      <c r="K9" s="612"/>
      <c r="L9" s="612"/>
      <c r="M9" s="612"/>
      <c r="N9" s="612"/>
      <c r="O9" s="612"/>
      <c r="P9" s="612"/>
      <c r="Q9" s="612"/>
      <c r="R9" s="612"/>
      <c r="S9" s="183"/>
      <c r="T9" s="183"/>
      <c r="U9" s="183"/>
      <c r="V9" s="183"/>
      <c r="W9" s="301"/>
    </row>
    <row r="10" spans="2:33" ht="21" customHeight="1">
      <c r="B10" s="299"/>
      <c r="C10" s="612"/>
      <c r="D10" s="612"/>
      <c r="E10" s="895" t="s">
        <v>213</v>
      </c>
      <c r="F10" s="895"/>
      <c r="G10" s="23"/>
      <c r="H10" s="15">
        <f>'4.0 Género e inclusión'!G8</f>
        <v>0</v>
      </c>
      <c r="I10" s="35">
        <f>'4.0 Género e inclusión'!H8</f>
        <v>0</v>
      </c>
      <c r="J10" s="19"/>
      <c r="K10" s="19"/>
      <c r="L10" s="19"/>
      <c r="M10" s="19"/>
      <c r="N10" s="19"/>
      <c r="O10" s="19"/>
      <c r="P10" s="612"/>
      <c r="Q10" s="612"/>
      <c r="R10" s="612"/>
      <c r="S10" s="611"/>
      <c r="T10" s="611"/>
      <c r="U10" s="611"/>
      <c r="V10" s="611"/>
      <c r="W10" s="300"/>
      <c r="Y10" s="25">
        <f>SUM(Y5:Y8)</f>
        <v>1</v>
      </c>
      <c r="Z10" s="27"/>
      <c r="AA10" s="28"/>
      <c r="AB10" s="26"/>
      <c r="AC10" s="29"/>
    </row>
    <row r="11" spans="2:33" ht="44.1" customHeight="1">
      <c r="B11" s="299"/>
      <c r="C11" s="612"/>
      <c r="D11" s="612"/>
      <c r="E11" s="612"/>
      <c r="F11" s="612"/>
      <c r="G11" s="612"/>
      <c r="H11" s="612"/>
      <c r="I11" s="612"/>
      <c r="J11" s="612"/>
      <c r="K11" s="612"/>
      <c r="L11" s="612"/>
      <c r="M11" s="612"/>
      <c r="N11" s="612"/>
      <c r="O11" s="612"/>
      <c r="P11" s="612"/>
      <c r="Q11" s="612"/>
      <c r="R11" s="612"/>
      <c r="S11" s="611"/>
      <c r="T11" s="611"/>
      <c r="U11" s="611"/>
      <c r="V11" s="611"/>
      <c r="W11" s="300"/>
    </row>
    <row r="12" spans="2:33" ht="15" customHeight="1">
      <c r="B12" s="299"/>
      <c r="C12" s="612"/>
      <c r="D12" s="612"/>
      <c r="E12" s="612"/>
      <c r="F12" s="612"/>
      <c r="G12" s="612"/>
      <c r="H12" s="612"/>
      <c r="I12" s="612"/>
      <c r="J12" s="612"/>
      <c r="K12" s="612"/>
      <c r="L12" s="612"/>
      <c r="M12" s="612"/>
      <c r="N12" s="612"/>
      <c r="O12" s="612"/>
      <c r="P12" s="612"/>
      <c r="Q12" s="612"/>
      <c r="R12" s="612"/>
      <c r="S12" s="611"/>
      <c r="T12" s="611"/>
      <c r="U12" s="611"/>
      <c r="V12" s="611"/>
      <c r="W12" s="300"/>
    </row>
    <row r="13" spans="2:33" ht="35.1" customHeight="1">
      <c r="B13" s="67"/>
      <c r="E13" s="296"/>
      <c r="F13" s="296"/>
      <c r="G13" s="296"/>
      <c r="H13" s="296"/>
      <c r="I13" s="296"/>
      <c r="J13" s="296"/>
      <c r="K13" s="1196" t="s">
        <v>1033</v>
      </c>
      <c r="L13" s="1196"/>
      <c r="M13" s="1196"/>
      <c r="N13" s="1196"/>
      <c r="O13" s="1196"/>
      <c r="P13" s="1196"/>
      <c r="Q13" s="1196"/>
      <c r="R13" s="1196"/>
      <c r="S13" s="1196"/>
      <c r="T13" s="1196"/>
      <c r="U13" s="297"/>
      <c r="V13" s="298"/>
      <c r="W13" s="69"/>
      <c r="X13" s="150"/>
    </row>
    <row r="14" spans="2:33" ht="107.1" customHeight="1" thickBot="1">
      <c r="B14" s="67"/>
      <c r="C14" s="1208"/>
      <c r="D14" s="1209"/>
      <c r="E14" s="1209"/>
      <c r="F14" s="1209"/>
      <c r="G14" s="1209"/>
      <c r="H14" s="1209"/>
      <c r="I14" s="1209"/>
      <c r="J14" s="1209"/>
      <c r="K14" s="1209"/>
      <c r="L14" s="1209"/>
      <c r="M14" s="1209"/>
      <c r="N14" s="1209"/>
      <c r="O14" s="1209"/>
      <c r="P14" s="1209"/>
      <c r="Q14" s="1209"/>
      <c r="R14" s="1209"/>
      <c r="S14" s="1209"/>
      <c r="T14" s="1210"/>
      <c r="U14" s="62"/>
      <c r="V14" s="62"/>
      <c r="W14" s="69"/>
      <c r="X14" s="150"/>
    </row>
    <row r="15" spans="2:33" ht="15" customHeight="1">
      <c r="B15" s="67"/>
      <c r="W15" s="69"/>
    </row>
    <row r="16" spans="2:33" ht="35.1" customHeight="1">
      <c r="B16" s="299"/>
      <c r="C16" s="59"/>
      <c r="D16" s="60"/>
      <c r="E16" s="1202" t="s">
        <v>1035</v>
      </c>
      <c r="F16" s="1202"/>
      <c r="G16" s="1202"/>
      <c r="H16" s="1202"/>
      <c r="I16" s="1202"/>
      <c r="J16" s="1202"/>
      <c r="K16" s="1202"/>
      <c r="L16" s="1202"/>
      <c r="M16" s="1202"/>
      <c r="N16" s="1202"/>
      <c r="O16" s="1202"/>
      <c r="P16" s="1202"/>
      <c r="Q16" s="1202"/>
      <c r="R16" s="612"/>
      <c r="S16" s="611"/>
      <c r="T16" s="611"/>
      <c r="U16" s="611"/>
      <c r="V16" s="611"/>
      <c r="W16" s="300"/>
    </row>
    <row r="17" spans="1:32" ht="44.1" customHeight="1" thickBot="1">
      <c r="B17" s="299"/>
      <c r="C17" s="612"/>
      <c r="D17" s="612"/>
      <c r="E17" s="1207" t="str">
        <f>UPPER(E5)</f>
        <v>POLÍTICAS</v>
      </c>
      <c r="F17" s="1207"/>
      <c r="G17" s="1207"/>
      <c r="H17" s="1207"/>
      <c r="I17" s="1207"/>
      <c r="J17" s="612"/>
      <c r="K17" s="612"/>
      <c r="L17" s="612"/>
      <c r="M17" s="612"/>
      <c r="N17" s="612"/>
      <c r="O17" s="612"/>
      <c r="P17" s="612"/>
      <c r="Q17" s="612"/>
      <c r="R17" s="1195" t="str">
        <f>UPPER(E6)</f>
        <v>IMPLEMENTACIÓN</v>
      </c>
      <c r="S17" s="1195"/>
      <c r="T17" s="1195"/>
      <c r="U17" s="628"/>
      <c r="V17" s="57"/>
      <c r="W17" s="72"/>
    </row>
    <row r="18" spans="1:32" ht="183" customHeight="1" thickTop="1" thickBot="1">
      <c r="B18" s="299"/>
      <c r="C18" s="302"/>
      <c r="D18" s="612"/>
      <c r="E18" s="1197" t="str">
        <f>'4.0 Género e inclusión'!N14</f>
        <v xml:space="preserve"> - Revisar el diseño del organigrama desde una perspectiva de género.
- Implementar mecanismos para que mujeres estén representadas dentro de la organización y ocupen puestos de toma de decisiones.
- Desarrollar una política de igualdad de género, inclusión y no discriminación.
- Establecer por escrito mecanismos para monitorear la político de igualdad de género, inclusión y no discriminación.
- Establecer mecanismos de selección de personal que consideren la situación personal, la desigualdad de condiciones y que promuevan la equidad de género.
- Elaborar y aplicar políticas para promover la igualdad laboral y no discriminación en las diferentes áreas y tareas de la organización.</v>
      </c>
      <c r="F18" s="1197"/>
      <c r="G18" s="1197"/>
      <c r="H18" s="1197"/>
      <c r="I18" s="1197"/>
      <c r="J18" s="1197"/>
      <c r="K18" s="1197"/>
      <c r="L18" s="1197"/>
      <c r="M18" s="629"/>
      <c r="N18" s="56"/>
      <c r="O18" s="56"/>
      <c r="P18" s="1198" t="str">
        <f>'4.0 Género e inclusión'!N29</f>
        <v xml:space="preserve"> - Desarrollar una política escrita para transversalizar la perspectiva de género de acuerdo a estándares internacionales.
- Revisar que los objetivos estratégicos y acciones de la organización consideran criterios de género, inclusión y no discriminación.
- Incorporar el lenguaje incluyente a las comunicaciones internas y externas.
- Establecer sesiones periódicas de reflexión para abordar la perspectiva de género y la igualdad laboral.</v>
      </c>
      <c r="Q18" s="1199"/>
      <c r="R18" s="1200"/>
      <c r="S18" s="1200"/>
      <c r="T18" s="1200"/>
      <c r="U18" s="1200"/>
      <c r="V18" s="1201"/>
      <c r="W18" s="300"/>
    </row>
    <row r="19" spans="1:32" ht="11.1" customHeight="1" thickTop="1">
      <c r="B19" s="299"/>
      <c r="C19" s="612"/>
      <c r="D19" s="612"/>
      <c r="E19" s="612"/>
      <c r="F19" s="612"/>
      <c r="G19" s="612"/>
      <c r="H19" s="612"/>
      <c r="I19" s="612"/>
      <c r="J19" s="612"/>
      <c r="K19" s="612"/>
      <c r="L19" s="612"/>
      <c r="M19" s="612"/>
      <c r="N19" s="612"/>
      <c r="O19" s="612"/>
      <c r="P19" s="612"/>
      <c r="Q19" s="612"/>
      <c r="R19" s="612"/>
      <c r="S19" s="611"/>
      <c r="T19" s="611"/>
      <c r="U19" s="611"/>
      <c r="V19" s="611"/>
      <c r="W19" s="300"/>
      <c r="X19" s="150"/>
    </row>
    <row r="20" spans="1:32" ht="39" customHeight="1" thickBot="1">
      <c r="B20" s="299"/>
      <c r="C20" s="303"/>
      <c r="D20" s="303"/>
      <c r="E20" s="1195" t="str">
        <f>UPPER(E7)</f>
        <v>PROTOCOLOS DE ACTUACIÓN</v>
      </c>
      <c r="F20" s="1195"/>
      <c r="G20" s="1195"/>
      <c r="H20" s="1195"/>
      <c r="I20" s="1195"/>
      <c r="J20" s="1195"/>
      <c r="K20" s="57"/>
      <c r="L20" s="57"/>
      <c r="M20" s="628"/>
      <c r="N20" s="612"/>
      <c r="O20" s="1195" t="str">
        <f>UPPER(E8)</f>
        <v>DIFUSIÓN</v>
      </c>
      <c r="P20" s="1195"/>
      <c r="Q20" s="1195"/>
      <c r="R20" s="1195"/>
      <c r="S20" s="1195"/>
      <c r="T20" s="1195"/>
      <c r="U20" s="1195"/>
      <c r="V20" s="1195"/>
      <c r="W20" s="300"/>
      <c r="X20" s="150"/>
    </row>
    <row r="21" spans="1:32" ht="165" customHeight="1" thickBot="1">
      <c r="B21" s="299"/>
      <c r="C21" s="304"/>
      <c r="D21" s="612"/>
      <c r="E21" s="1190" t="str">
        <f>'4.0 Género e inclusión'!N43</f>
        <v xml:space="preserve"> - Generar protocolos de actuación escritos para prevenir el acoso y el hostigamiento sexual que incluyan criterios de incumplimiento, sanciones claras y cursos de acción a seguir.
- Generar un protocolo de actuación para prevenir la discriminación que considere criterios de incumplimiento, sanciones y cursos de acción a seguir.
- Definir por escrito mecanismos para supervisar el cumplimientos de protocolos de actuación desde una perspectiva de género y un enfoque de inclusión.</v>
      </c>
      <c r="F21" s="1191"/>
      <c r="G21" s="1191"/>
      <c r="H21" s="1191"/>
      <c r="I21" s="1191"/>
      <c r="J21" s="1191"/>
      <c r="K21" s="1192"/>
      <c r="L21" s="1193"/>
      <c r="M21" s="629"/>
      <c r="N21" s="612"/>
      <c r="O21" s="305"/>
      <c r="P21" s="1194" t="str">
        <f>'4.0 Género e inclusión'!N56</f>
        <v xml:space="preserve"> - Difundir entre el equipo la política de género e inclusión de forma digital o impresa.
-  Organizar actividades para verificar el conocimiento y aplicación de la política de género y o discriminación en todos los niveles de la organización.</v>
      </c>
      <c r="Q21" s="1194"/>
      <c r="R21" s="1194"/>
      <c r="S21" s="1194"/>
      <c r="T21" s="1194"/>
      <c r="U21" s="627"/>
      <c r="V21" s="306"/>
      <c r="W21" s="300"/>
      <c r="X21" s="150"/>
    </row>
    <row r="22" spans="1:32" ht="24.95" customHeight="1" thickBot="1">
      <c r="B22" s="1203"/>
      <c r="C22" s="1204"/>
      <c r="D22" s="1204"/>
      <c r="E22" s="1204"/>
      <c r="F22" s="1204"/>
      <c r="G22" s="1204"/>
      <c r="H22" s="1204"/>
      <c r="I22" s="1204"/>
      <c r="J22" s="1204"/>
      <c r="K22" s="1204"/>
      <c r="L22" s="1204"/>
      <c r="M22" s="1204"/>
      <c r="N22" s="1204"/>
      <c r="O22" s="1204"/>
      <c r="P22" s="1204"/>
      <c r="Q22" s="1204"/>
      <c r="R22" s="1204"/>
      <c r="S22" s="1204"/>
      <c r="T22" s="1204"/>
      <c r="U22" s="1204"/>
      <c r="V22" s="1204"/>
      <c r="W22" s="1205"/>
      <c r="X22" s="150"/>
    </row>
    <row r="23" spans="1:32" ht="27" customHeight="1">
      <c r="S23" s="150"/>
      <c r="T23" s="150"/>
      <c r="X23" s="150"/>
    </row>
    <row r="24" spans="1:32" ht="51" customHeight="1">
      <c r="B24" s="1189" t="s">
        <v>1036</v>
      </c>
      <c r="C24" s="1189"/>
      <c r="D24" s="1189"/>
      <c r="E24" s="1189"/>
      <c r="F24" s="1189"/>
      <c r="G24" s="1189"/>
      <c r="H24" s="1189"/>
      <c r="I24" s="1189"/>
      <c r="J24" s="1189"/>
      <c r="K24" s="1189"/>
      <c r="L24" s="1189"/>
      <c r="M24" s="1189"/>
      <c r="N24" s="1189"/>
      <c r="O24" s="1189"/>
      <c r="P24" s="1189"/>
      <c r="Q24" s="1189"/>
      <c r="R24" s="1189"/>
      <c r="S24" s="1189"/>
      <c r="T24" s="1189"/>
      <c r="U24" s="1189"/>
      <c r="V24" s="1189"/>
      <c r="W24" s="1189"/>
      <c r="X24" s="612"/>
      <c r="Y24" s="612"/>
      <c r="Z24" s="612"/>
      <c r="AA24" s="612"/>
      <c r="AB24" s="612"/>
      <c r="AC24" s="612"/>
      <c r="AD24" s="612"/>
      <c r="AE24" s="612"/>
      <c r="AF24" s="612"/>
    </row>
    <row r="25" spans="1:32" ht="35.1" customHeight="1">
      <c r="B25" s="1185" t="str">
        <f>E17</f>
        <v>POLÍTICAS</v>
      </c>
      <c r="C25" s="1185"/>
      <c r="D25" s="1185"/>
      <c r="E25" s="1185"/>
      <c r="F25" s="1185"/>
      <c r="G25" s="1186"/>
      <c r="H25" s="1187" t="str">
        <f>R17</f>
        <v>IMPLEMENTACIÓN</v>
      </c>
      <c r="I25" s="1185"/>
      <c r="J25" s="1185"/>
      <c r="K25" s="1185"/>
      <c r="L25" s="1185"/>
      <c r="M25" s="1186"/>
      <c r="N25" s="1188" t="str">
        <f>E20</f>
        <v>PROTOCOLOS DE ACTUACIÓN</v>
      </c>
      <c r="O25" s="1188"/>
      <c r="P25" s="1188"/>
      <c r="Q25" s="1188"/>
      <c r="R25" s="1188"/>
      <c r="S25" s="1188" t="str">
        <f>O20</f>
        <v>DIFUSIÓN</v>
      </c>
      <c r="T25" s="1188"/>
      <c r="U25" s="1188"/>
      <c r="V25" s="1188"/>
      <c r="W25" s="1188"/>
      <c r="X25" s="1188"/>
      <c r="Y25" s="1188"/>
      <c r="Z25" s="1188"/>
      <c r="AA25" s="1188"/>
      <c r="AB25" s="1188"/>
      <c r="AC25" s="1188"/>
      <c r="AD25" s="1188"/>
      <c r="AE25" s="1188"/>
      <c r="AF25" s="1187"/>
    </row>
    <row r="26" spans="1:32" ht="36.950000000000003" customHeight="1">
      <c r="A26" s="150">
        <v>1</v>
      </c>
      <c r="B26" s="1184" t="str">
        <f>IF('4.0 Género e inclusión'!K14&gt;=75%,'4.0 Género e inclusión'!B14,"")</f>
        <v/>
      </c>
      <c r="C26" s="1184"/>
      <c r="D26" s="1184"/>
      <c r="E26" s="1184"/>
      <c r="F26" s="1184"/>
      <c r="G26" s="1184"/>
      <c r="H26" s="1184" t="str">
        <f>IF('4.0 Género e inclusión'!K29&gt;=75%,'4.0 Género e inclusión'!B29,"")</f>
        <v/>
      </c>
      <c r="I26" s="1184"/>
      <c r="J26" s="1184"/>
      <c r="K26" s="1184"/>
      <c r="L26" s="1184"/>
      <c r="M26" s="1184"/>
      <c r="N26" s="1184" t="str">
        <f>IF('4.0 Género e inclusión'!K43&gt;=75%,'4.0 Género e inclusión'!B43,"")</f>
        <v/>
      </c>
      <c r="O26" s="1184"/>
      <c r="P26" s="1184"/>
      <c r="Q26" s="1184"/>
      <c r="R26" s="1184"/>
      <c r="S26" s="1184" t="str">
        <f>IF('4.0 Género e inclusión'!K56&gt;=75%,'4.0 Género e inclusión'!B56,"")</f>
        <v/>
      </c>
      <c r="T26" s="1184"/>
      <c r="U26" s="1184"/>
      <c r="V26" s="1184"/>
      <c r="W26" s="1184"/>
      <c r="X26" s="1184"/>
      <c r="Y26" s="1184"/>
      <c r="Z26" s="1184"/>
      <c r="AA26" s="1184"/>
      <c r="AB26" s="1184"/>
      <c r="AC26" s="1184"/>
      <c r="AD26" s="1184"/>
      <c r="AE26" s="1184"/>
      <c r="AF26" s="1184"/>
    </row>
    <row r="27" spans="1:32" ht="36.950000000000003" customHeight="1">
      <c r="A27" s="150">
        <v>2</v>
      </c>
      <c r="B27" s="1184" t="str">
        <f>IF('4.0 Género e inclusión'!K15&gt;=75%,'4.0 Género e inclusión'!B15,"")</f>
        <v/>
      </c>
      <c r="C27" s="1184"/>
      <c r="D27" s="1184"/>
      <c r="E27" s="1184"/>
      <c r="F27" s="1184"/>
      <c r="G27" s="1184"/>
      <c r="H27" s="1184" t="str">
        <f>IF('4.0 Género e inclusión'!K30&gt;=75%,'4.0 Género e inclusión'!B30,"")</f>
        <v/>
      </c>
      <c r="I27" s="1184"/>
      <c r="J27" s="1184"/>
      <c r="K27" s="1184"/>
      <c r="L27" s="1184"/>
      <c r="M27" s="1184"/>
      <c r="N27" s="1184" t="str">
        <f>IF('4.0 Género e inclusión'!K44&gt;=75%,'4.0 Género e inclusión'!B44,"")</f>
        <v/>
      </c>
      <c r="O27" s="1184"/>
      <c r="P27" s="1184"/>
      <c r="Q27" s="1184"/>
      <c r="R27" s="1184"/>
      <c r="S27" s="1184" t="str">
        <f>IF('4.0 Género e inclusión'!K57&gt;=75%,'4.0 Género e inclusión'!B57,"")</f>
        <v/>
      </c>
      <c r="T27" s="1184"/>
      <c r="U27" s="1184"/>
      <c r="V27" s="1184"/>
      <c r="W27" s="1184"/>
      <c r="X27" s="1184"/>
      <c r="Y27" s="1184"/>
      <c r="Z27" s="1184"/>
      <c r="AA27" s="1184"/>
      <c r="AB27" s="1184"/>
      <c r="AC27" s="1184"/>
      <c r="AD27" s="1184"/>
      <c r="AE27" s="1184"/>
      <c r="AF27" s="1184"/>
    </row>
    <row r="28" spans="1:32" ht="36.950000000000003" customHeight="1">
      <c r="A28" s="150">
        <v>3</v>
      </c>
      <c r="B28" s="1184" t="str">
        <f>IF('4.0 Género e inclusión'!K16&gt;=75%,'4.0 Género e inclusión'!B16,"")</f>
        <v/>
      </c>
      <c r="C28" s="1184"/>
      <c r="D28" s="1184"/>
      <c r="E28" s="1184"/>
      <c r="F28" s="1184"/>
      <c r="G28" s="1184"/>
      <c r="H28" s="1184" t="str">
        <f>IF('4.0 Género e inclusión'!K31&gt;=75%,'4.0 Género e inclusión'!B31,"")</f>
        <v/>
      </c>
      <c r="I28" s="1184"/>
      <c r="J28" s="1184"/>
      <c r="K28" s="1184"/>
      <c r="L28" s="1184"/>
      <c r="M28" s="1184"/>
      <c r="N28" s="1184" t="str">
        <f>IF('4.0 Género e inclusión'!K45&gt;=75%,'4.0 Género e inclusión'!B45,"")</f>
        <v/>
      </c>
      <c r="O28" s="1184"/>
      <c r="P28" s="1184"/>
      <c r="Q28" s="1184"/>
      <c r="R28" s="1184"/>
      <c r="S28" s="1184" t="str">
        <f>IF('4.0 Género e inclusión'!K58&gt;=75%,'4.0 Género e inclusión'!B58,"")</f>
        <v/>
      </c>
      <c r="T28" s="1184"/>
      <c r="U28" s="1184"/>
      <c r="V28" s="1184"/>
      <c r="W28" s="1184"/>
      <c r="X28" s="1184"/>
      <c r="Y28" s="1184"/>
      <c r="Z28" s="1184"/>
      <c r="AA28" s="1184"/>
      <c r="AB28" s="1184"/>
      <c r="AC28" s="1184"/>
      <c r="AD28" s="1184"/>
      <c r="AE28" s="1184"/>
      <c r="AF28" s="1184"/>
    </row>
    <row r="29" spans="1:32" ht="36.950000000000003" customHeight="1">
      <c r="A29" s="150">
        <v>4</v>
      </c>
      <c r="B29" s="1184" t="str">
        <f>IF('4.0 Género e inclusión'!K17&gt;=75%,'4.0 Género e inclusión'!B17,"")</f>
        <v/>
      </c>
      <c r="C29" s="1184"/>
      <c r="D29" s="1184"/>
      <c r="E29" s="1184"/>
      <c r="F29" s="1184"/>
      <c r="G29" s="1184"/>
      <c r="H29" s="1184" t="str">
        <f>IF('4.0 Género e inclusión'!K32&gt;=75%,'4.0 Género e inclusión'!B32,"")</f>
        <v/>
      </c>
      <c r="I29" s="1184"/>
      <c r="J29" s="1184"/>
      <c r="K29" s="1184"/>
      <c r="L29" s="1184"/>
      <c r="M29" s="1184"/>
      <c r="N29" s="1184" t="str">
        <f>IF('4.0 Género e inclusión'!K46&gt;=75%,'4.0 Género e inclusión'!B46,"")</f>
        <v/>
      </c>
      <c r="O29" s="1184"/>
      <c r="P29" s="1184"/>
      <c r="Q29" s="1184"/>
      <c r="R29" s="1184"/>
      <c r="S29" s="1184" t="str">
        <f>IF('4.0 Género e inclusión'!K59&gt;=75%,'4.0 Género e inclusión'!B59,"")</f>
        <v/>
      </c>
      <c r="T29" s="1184"/>
      <c r="U29" s="1184"/>
      <c r="V29" s="1184"/>
      <c r="W29" s="1184"/>
      <c r="X29" s="1184"/>
      <c r="Y29" s="1184"/>
      <c r="Z29" s="1184"/>
      <c r="AA29" s="1184"/>
      <c r="AB29" s="1184"/>
      <c r="AC29" s="1184"/>
      <c r="AD29" s="1184"/>
      <c r="AE29" s="1184"/>
      <c r="AF29" s="1184"/>
    </row>
    <row r="30" spans="1:32" ht="36.950000000000003" customHeight="1">
      <c r="A30" s="150">
        <v>5</v>
      </c>
      <c r="B30" s="1184" t="str">
        <f>IF('4.0 Género e inclusión'!K18&gt;=75%,'4.0 Género e inclusión'!B18,"")</f>
        <v/>
      </c>
      <c r="C30" s="1184"/>
      <c r="D30" s="1184"/>
      <c r="E30" s="1184"/>
      <c r="F30" s="1184"/>
      <c r="G30" s="1184"/>
      <c r="H30" s="1184" t="str">
        <f>IF('4.0 Género e inclusión'!K33&gt;=75%,'4.0 Género e inclusión'!B33,"")</f>
        <v/>
      </c>
      <c r="I30" s="1184"/>
      <c r="J30" s="1184"/>
      <c r="K30" s="1184"/>
      <c r="L30" s="1184"/>
      <c r="M30" s="1184"/>
      <c r="N30" s="1184" t="str">
        <f>IF('4.0 Género e inclusión'!K47&gt;=75%,'4.0 Género e inclusión'!#REF!,"")</f>
        <v/>
      </c>
      <c r="O30" s="1184"/>
      <c r="P30" s="1184"/>
      <c r="Q30" s="1184"/>
      <c r="R30" s="1184"/>
      <c r="S30" s="1184" t="str">
        <f>IF('4.0 Género e inclusión'!K60&gt;=75%,'4.0 Género e inclusión'!B60,"")</f>
        <v/>
      </c>
      <c r="T30" s="1184"/>
      <c r="U30" s="1184"/>
      <c r="V30" s="1184"/>
      <c r="W30" s="1184"/>
      <c r="X30" s="1184"/>
      <c r="Y30" s="1184"/>
      <c r="Z30" s="1184"/>
      <c r="AA30" s="1184"/>
      <c r="AB30" s="1184"/>
      <c r="AC30" s="1184"/>
      <c r="AD30" s="1184"/>
      <c r="AE30" s="1184"/>
      <c r="AF30" s="1184"/>
    </row>
    <row r="31" spans="1:32" ht="36.950000000000003" customHeight="1">
      <c r="A31" s="150">
        <v>6</v>
      </c>
      <c r="B31" s="1184" t="str">
        <f>IF('4.0 Género e inclusión'!K19&gt;=75%,'4.0 Género e inclusión'!B19,"")</f>
        <v/>
      </c>
      <c r="C31" s="1184"/>
      <c r="D31" s="1184"/>
      <c r="E31" s="1184"/>
      <c r="F31" s="1184"/>
      <c r="G31" s="1184"/>
      <c r="H31" s="1184" t="str">
        <f>IF('4.0 Género e inclusión'!K34&gt;=75%,'4.0 Género e inclusión'!#REF!,"")</f>
        <v/>
      </c>
      <c r="I31" s="1184"/>
      <c r="J31" s="1184"/>
      <c r="K31" s="1184"/>
      <c r="L31" s="1184"/>
      <c r="M31" s="1184"/>
      <c r="N31" s="1184" t="str">
        <f>IF('4.0 Género e inclusión'!K48&gt;=75%,'4.0 Género e inclusión'!#REF!,"")</f>
        <v/>
      </c>
      <c r="O31" s="1184"/>
      <c r="P31" s="1184"/>
      <c r="Q31" s="1184"/>
      <c r="R31" s="1184"/>
      <c r="S31" s="1184" t="str">
        <f>IF('4.0 Género e inclusión'!K61&gt;=75%,'4.0 Género e inclusión'!B61,"")</f>
        <v/>
      </c>
      <c r="T31" s="1184"/>
      <c r="U31" s="1184"/>
      <c r="V31" s="1184"/>
      <c r="W31" s="1184"/>
      <c r="X31" s="1184"/>
      <c r="Y31" s="1184"/>
      <c r="Z31" s="1184"/>
      <c r="AA31" s="1184"/>
      <c r="AB31" s="1184"/>
      <c r="AC31" s="1184"/>
      <c r="AD31" s="1184"/>
      <c r="AE31" s="1184"/>
      <c r="AF31" s="1184"/>
    </row>
    <row r="32" spans="1:32" ht="36.950000000000003" customHeight="1">
      <c r="A32" s="150">
        <v>7</v>
      </c>
      <c r="B32" s="1184" t="str">
        <f>IF('4.0 Género e inclusión'!K20&gt;=75%,'4.0 Género e inclusión'!#REF!,"")</f>
        <v/>
      </c>
      <c r="C32" s="1184"/>
      <c r="D32" s="1184"/>
      <c r="E32" s="1184"/>
      <c r="F32" s="1184"/>
      <c r="G32" s="1184"/>
      <c r="H32" s="1184" t="str">
        <f>IF('4.0 Género e inclusión'!K35&gt;=75%,'4.0 Género e inclusión'!#REF!,"")</f>
        <v/>
      </c>
      <c r="I32" s="1184"/>
      <c r="J32" s="1184"/>
      <c r="K32" s="1184"/>
      <c r="L32" s="1184"/>
      <c r="M32" s="1184"/>
      <c r="N32" s="1184" t="str">
        <f>IF('4.0 Género e inclusión'!K49&gt;=75%,'4.0 Género e inclusión'!B49,"")</f>
        <v/>
      </c>
      <c r="O32" s="1184"/>
      <c r="P32" s="1184"/>
      <c r="Q32" s="1184"/>
      <c r="R32" s="1184"/>
      <c r="S32" s="1184" t="str">
        <f>IF('4.0 Género e inclusión'!K62&gt;=75%,'4.0 Género e inclusión'!B62,"")</f>
        <v/>
      </c>
      <c r="T32" s="1184"/>
      <c r="U32" s="1184"/>
      <c r="V32" s="1184"/>
      <c r="W32" s="1184"/>
      <c r="X32" s="1184"/>
      <c r="Y32" s="1184"/>
      <c r="Z32" s="1184"/>
      <c r="AA32" s="1184"/>
      <c r="AB32" s="1184"/>
      <c r="AC32" s="1184"/>
      <c r="AD32" s="1184"/>
      <c r="AE32" s="1184"/>
      <c r="AF32" s="1184"/>
    </row>
    <row r="33" spans="2:32">
      <c r="B33" s="308"/>
      <c r="C33" s="308"/>
      <c r="D33" s="308"/>
      <c r="E33" s="308"/>
      <c r="F33" s="308"/>
      <c r="G33" s="308"/>
      <c r="H33" s="1184"/>
      <c r="I33" s="1184"/>
      <c r="J33" s="1184"/>
      <c r="K33" s="1184"/>
      <c r="L33" s="1184"/>
      <c r="M33" s="1184"/>
      <c r="N33" s="1184"/>
      <c r="O33" s="1184"/>
      <c r="P33" s="1184"/>
      <c r="Q33" s="1184"/>
      <c r="R33" s="1184"/>
      <c r="S33" s="1184"/>
      <c r="T33" s="1184"/>
      <c r="U33" s="1184"/>
      <c r="V33" s="1184"/>
      <c r="W33" s="1184"/>
      <c r="X33" s="1184"/>
      <c r="Y33" s="1184"/>
      <c r="Z33" s="1184"/>
      <c r="AA33" s="1184"/>
      <c r="AB33" s="1184"/>
      <c r="AC33" s="1184"/>
      <c r="AD33" s="1184"/>
      <c r="AE33" s="1184"/>
      <c r="AF33" s="1184"/>
    </row>
  </sheetData>
  <sheetProtection password="CAAD" sheet="1" objects="1" scenarios="1" formatCells="0"/>
  <mergeCells count="62">
    <mergeCell ref="E10:F10"/>
    <mergeCell ref="E16:Q16"/>
    <mergeCell ref="E17:I17"/>
    <mergeCell ref="AB4:AE4"/>
    <mergeCell ref="E5:F5"/>
    <mergeCell ref="Z5:Z8"/>
    <mergeCell ref="AB5:AB8"/>
    <mergeCell ref="AD5:AD8"/>
    <mergeCell ref="E6:F6"/>
    <mergeCell ref="K13:T13"/>
    <mergeCell ref="C14:T14"/>
    <mergeCell ref="R17:T17"/>
    <mergeCell ref="B1:W1"/>
    <mergeCell ref="E4:F4"/>
    <mergeCell ref="Z4:AA4"/>
    <mergeCell ref="E7:F7"/>
    <mergeCell ref="E8:F8"/>
    <mergeCell ref="B24:W24"/>
    <mergeCell ref="B25:G25"/>
    <mergeCell ref="H25:M25"/>
    <mergeCell ref="N25:R25"/>
    <mergeCell ref="S25:AF25"/>
    <mergeCell ref="E18:L18"/>
    <mergeCell ref="P18:V18"/>
    <mergeCell ref="E20:J20"/>
    <mergeCell ref="O20:V20"/>
    <mergeCell ref="E21:L21"/>
    <mergeCell ref="P21:T21"/>
    <mergeCell ref="H26:M26"/>
    <mergeCell ref="N26:R26"/>
    <mergeCell ref="S26:AF26"/>
    <mergeCell ref="B27:G27"/>
    <mergeCell ref="H27:M27"/>
    <mergeCell ref="N27:R27"/>
    <mergeCell ref="S27:AF27"/>
    <mergeCell ref="H33:M33"/>
    <mergeCell ref="N33:R33"/>
    <mergeCell ref="S33:AF33"/>
    <mergeCell ref="B30:G30"/>
    <mergeCell ref="H30:M30"/>
    <mergeCell ref="N30:R30"/>
    <mergeCell ref="S30:AF30"/>
    <mergeCell ref="B31:G31"/>
    <mergeCell ref="H31:M31"/>
    <mergeCell ref="N31:R31"/>
    <mergeCell ref="S31:AF31"/>
    <mergeCell ref="B22:W22"/>
    <mergeCell ref="B2:J3"/>
    <mergeCell ref="T2:W2"/>
    <mergeCell ref="B32:G32"/>
    <mergeCell ref="H32:M32"/>
    <mergeCell ref="N32:R32"/>
    <mergeCell ref="S32:AF32"/>
    <mergeCell ref="B28:G28"/>
    <mergeCell ref="H28:M28"/>
    <mergeCell ref="N28:R28"/>
    <mergeCell ref="S28:AF28"/>
    <mergeCell ref="B29:G29"/>
    <mergeCell ref="H29:M29"/>
    <mergeCell ref="N29:R29"/>
    <mergeCell ref="S29:AF29"/>
    <mergeCell ref="B26:G26"/>
  </mergeCells>
  <phoneticPr fontId="40" type="noConversion"/>
  <conditionalFormatting sqref="AD5">
    <cfRule type="cellIs" dxfId="196" priority="11" operator="between">
      <formula>0.95</formula>
      <formula>1</formula>
    </cfRule>
    <cfRule type="cellIs" dxfId="195" priority="12" operator="between">
      <formula>0.75</formula>
      <formula>0.9499999</formula>
    </cfRule>
    <cfRule type="cellIs" dxfId="194" priority="13" operator="between">
      <formula>50%</formula>
      <formula>74.99999%</formula>
    </cfRule>
    <cfRule type="cellIs" dxfId="193" priority="14" operator="between">
      <formula>0</formula>
      <formula>24.999999%</formula>
    </cfRule>
    <cfRule type="cellIs" dxfId="192" priority="15" operator="between">
      <formula>25%</formula>
      <formula>49.99999%</formula>
    </cfRule>
  </conditionalFormatting>
  <conditionalFormatting sqref="I5:I8">
    <cfRule type="cellIs" dxfId="191" priority="6" operator="between">
      <formula>0.95</formula>
      <formula>1</formula>
    </cfRule>
    <cfRule type="cellIs" dxfId="190" priority="7" operator="between">
      <formula>0.75</formula>
      <formula>0.9499999</formula>
    </cfRule>
    <cfRule type="cellIs" dxfId="189" priority="8" operator="between">
      <formula>50%</formula>
      <formula>74.99999%</formula>
    </cfRule>
    <cfRule type="cellIs" dxfId="188" priority="9" operator="between">
      <formula>0</formula>
      <formula>24.999999%</formula>
    </cfRule>
    <cfRule type="cellIs" dxfId="187" priority="10" operator="between">
      <formula>25%</formula>
      <formula>49.99999%</formula>
    </cfRule>
  </conditionalFormatting>
  <conditionalFormatting sqref="I10">
    <cfRule type="cellIs" dxfId="186" priority="1" operator="between">
      <formula>0.95</formula>
      <formula>1</formula>
    </cfRule>
    <cfRule type="cellIs" dxfId="185" priority="2" operator="between">
      <formula>0.75</formula>
      <formula>0.9499999</formula>
    </cfRule>
    <cfRule type="cellIs" dxfId="184" priority="3" operator="between">
      <formula>50%</formula>
      <formula>74.99999%</formula>
    </cfRule>
    <cfRule type="cellIs" dxfId="183" priority="4" operator="between">
      <formula>0</formula>
      <formula>24.999999%</formula>
    </cfRule>
    <cfRule type="cellIs" dxfId="182" priority="5" operator="between">
      <formula>25%</formula>
      <formula>49.99999%</formula>
    </cfRule>
  </conditionalFormatting>
  <printOptions horizontalCentered="1" verticalCentered="1"/>
  <pageMargins left="0" right="0" top="0" bottom="0" header="0.31" footer="0.31"/>
  <pageSetup scale="55" fitToHeight="5" orientation="landscape" horizontalDpi="4294967295" verticalDpi="4294967295"/>
  <headerFooter>
    <oddHeader>&amp;L&amp;"Calibri,Normal"&amp;K000000&amp;D</oddHeader>
    <oddFooter>&amp;R&amp;"Calibri,Normal"&amp;K000000Versión 1.0</oddFooter>
  </headerFooter>
  <drawing r:id="rId1"/>
  <extLst>
    <ext xmlns:mx="http://schemas.microsoft.com/office/mac/excel/2008/main" uri="{64002731-A6B0-56B0-2670-7721B7C09600}">
      <mx:PLV Mode="0" OnePage="0" WScale="75"/>
    </ext>
  </extLst>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3">
    <tabColor theme="4" tint="0.39997558519241921"/>
    <pageSetUpPr fitToPage="1"/>
  </sheetPr>
  <dimension ref="A1:AG33"/>
  <sheetViews>
    <sheetView zoomScale="75" zoomScaleNormal="75" zoomScalePageLayoutView="75" workbookViewId="0">
      <selection activeCell="P21" sqref="P21:T21"/>
    </sheetView>
  </sheetViews>
  <sheetFormatPr baseColWidth="10" defaultColWidth="9.42578125" defaultRowHeight="15"/>
  <cols>
    <col min="1" max="1" width="1.85546875" style="150" customWidth="1"/>
    <col min="2" max="2" width="6.85546875" style="150" customWidth="1"/>
    <col min="3" max="3" width="1.85546875" style="150" customWidth="1"/>
    <col min="4" max="4" width="0.42578125" style="150" customWidth="1"/>
    <col min="5" max="5" width="5.85546875" style="150" customWidth="1"/>
    <col min="6" max="6" width="28.42578125" style="150" customWidth="1"/>
    <col min="7" max="7" width="1" style="150" customWidth="1"/>
    <col min="8" max="9" width="7.85546875" style="150" customWidth="1"/>
    <col min="10" max="10" width="18.85546875" style="150" customWidth="1"/>
    <col min="11" max="11" width="7.85546875" style="150" customWidth="1"/>
    <col min="12" max="12" width="17.85546875" style="150" customWidth="1"/>
    <col min="13" max="13" width="2" style="150" customWidth="1"/>
    <col min="14" max="14" width="1.85546875" style="150" customWidth="1"/>
    <col min="15" max="15" width="0.85546875" style="150" customWidth="1"/>
    <col min="16" max="16" width="21.85546875" style="150" customWidth="1"/>
    <col min="17" max="17" width="18.85546875" style="150" customWidth="1"/>
    <col min="18" max="18" width="21.85546875" style="150" customWidth="1"/>
    <col min="19" max="19" width="18.85546875" style="149" customWidth="1"/>
    <col min="20" max="20" width="18.42578125" style="149" customWidth="1"/>
    <col min="21" max="21" width="1.140625" style="149" customWidth="1"/>
    <col min="22" max="22" width="1.85546875" style="149" customWidth="1"/>
    <col min="23" max="23" width="6.85546875" style="149" customWidth="1"/>
    <col min="24" max="24" width="1.85546875" style="151" customWidth="1"/>
    <col min="25" max="25" width="9.85546875" style="2" hidden="1" customWidth="1"/>
    <col min="26" max="29" width="7.85546875" style="2" hidden="1" customWidth="1"/>
    <col min="30" max="31" width="7.85546875" style="171" hidden="1" customWidth="1"/>
    <col min="32" max="32" width="9.42578125" style="171" customWidth="1"/>
    <col min="33" max="16384" width="9.42578125" style="150"/>
  </cols>
  <sheetData>
    <row r="1" spans="2:33" ht="39" customHeight="1">
      <c r="B1" s="1164" t="str">
        <f>'5.0 Capital Humano'!B1:Q1</f>
        <v>CAPITAL HUMANO</v>
      </c>
      <c r="C1" s="1165"/>
      <c r="D1" s="1165"/>
      <c r="E1" s="1165"/>
      <c r="F1" s="1165"/>
      <c r="G1" s="1165"/>
      <c r="H1" s="1165"/>
      <c r="I1" s="1165"/>
      <c r="J1" s="1165"/>
      <c r="K1" s="1165"/>
      <c r="L1" s="1165"/>
      <c r="M1" s="1165"/>
      <c r="N1" s="1165"/>
      <c r="O1" s="1165"/>
      <c r="P1" s="1165"/>
      <c r="Q1" s="1165"/>
      <c r="R1" s="1165"/>
      <c r="S1" s="1165"/>
      <c r="T1" s="1165"/>
      <c r="U1" s="1165"/>
      <c r="V1" s="1165"/>
      <c r="W1" s="1166"/>
      <c r="Y1" s="170"/>
      <c r="Z1" s="170"/>
      <c r="AA1" s="170"/>
      <c r="AB1" s="170"/>
      <c r="AC1" s="170"/>
    </row>
    <row r="2" spans="2:33" ht="23.1" customHeight="1">
      <c r="B2" s="1214" t="str">
        <f>'Datos de la organización'!D13</f>
        <v>Nombre de la Organización</v>
      </c>
      <c r="C2" s="1215"/>
      <c r="D2" s="1215"/>
      <c r="E2" s="1215"/>
      <c r="F2" s="1215"/>
      <c r="G2" s="1215"/>
      <c r="H2" s="1215"/>
      <c r="I2" s="1215"/>
      <c r="J2" s="1215"/>
      <c r="K2" s="61"/>
      <c r="L2" s="61"/>
      <c r="M2" s="61"/>
      <c r="N2" s="61"/>
      <c r="O2" s="61"/>
      <c r="P2" s="61"/>
      <c r="Q2" s="61"/>
      <c r="R2" s="307"/>
      <c r="S2" s="307"/>
      <c r="T2" s="1217">
        <f ca="1">TODAY()</f>
        <v>44158</v>
      </c>
      <c r="U2" s="1218"/>
      <c r="V2" s="1218"/>
      <c r="W2" s="1219"/>
      <c r="Y2" s="170"/>
      <c r="Z2" s="170"/>
      <c r="AA2" s="170"/>
      <c r="AB2" s="170"/>
      <c r="AC2" s="170"/>
    </row>
    <row r="3" spans="2:33" ht="23.1" customHeight="1">
      <c r="B3" s="1214"/>
      <c r="C3" s="1215"/>
      <c r="D3" s="1215"/>
      <c r="E3" s="1215"/>
      <c r="F3" s="1215"/>
      <c r="G3" s="1215"/>
      <c r="H3" s="1215"/>
      <c r="I3" s="1215"/>
      <c r="J3" s="1215"/>
      <c r="K3" s="61"/>
      <c r="L3" s="61"/>
      <c r="M3" s="61"/>
      <c r="N3" s="61"/>
      <c r="O3" s="61"/>
      <c r="P3" s="61"/>
      <c r="Q3" s="61"/>
      <c r="R3" s="307"/>
      <c r="S3" s="307"/>
      <c r="T3" s="623"/>
      <c r="U3" s="624"/>
      <c r="V3" s="624"/>
      <c r="W3" s="625"/>
      <c r="Y3" s="170"/>
      <c r="Z3" s="170"/>
      <c r="AA3" s="170"/>
      <c r="AB3" s="170"/>
      <c r="AC3" s="170"/>
    </row>
    <row r="4" spans="2:33" ht="77.099999999999994" customHeight="1">
      <c r="B4" s="299"/>
      <c r="C4" s="612"/>
      <c r="D4" s="612"/>
      <c r="E4" s="1206" t="s">
        <v>210</v>
      </c>
      <c r="F4" s="1206"/>
      <c r="G4" s="628"/>
      <c r="H4" s="324" t="s">
        <v>211</v>
      </c>
      <c r="I4" s="324" t="s">
        <v>212</v>
      </c>
      <c r="J4" s="12"/>
      <c r="K4" s="12"/>
      <c r="L4" s="12"/>
      <c r="M4" s="12"/>
      <c r="N4" s="12"/>
      <c r="O4" s="12"/>
      <c r="P4" s="12"/>
      <c r="Q4" s="12"/>
      <c r="R4" s="12"/>
      <c r="S4" s="7"/>
      <c r="T4" s="7"/>
      <c r="U4" s="7"/>
      <c r="V4" s="7"/>
      <c r="W4" s="68"/>
      <c r="Y4" s="16" t="s">
        <v>177</v>
      </c>
      <c r="Z4" s="1174" t="s">
        <v>178</v>
      </c>
      <c r="AA4" s="1175"/>
      <c r="AB4" s="1176" t="s">
        <v>179</v>
      </c>
      <c r="AC4" s="1177"/>
      <c r="AD4" s="1177"/>
      <c r="AE4" s="1177"/>
      <c r="AG4" s="2"/>
    </row>
    <row r="5" spans="2:33" ht="29.1" customHeight="1">
      <c r="B5" s="299"/>
      <c r="C5" s="612"/>
      <c r="D5" s="612"/>
      <c r="E5" s="741" t="str">
        <f>'5.0 Capital Humano'!C3</f>
        <v>Políticas y manuales</v>
      </c>
      <c r="F5" s="741"/>
      <c r="G5" s="612"/>
      <c r="H5" s="30">
        <f>'5.0 Capital Humano'!G3</f>
        <v>0</v>
      </c>
      <c r="I5" s="33">
        <f>'5.0 Capital Humano'!H3</f>
        <v>0</v>
      </c>
      <c r="J5" s="51">
        <v>1</v>
      </c>
      <c r="K5" s="18"/>
      <c r="L5" s="18"/>
      <c r="M5" s="18"/>
      <c r="N5" s="18"/>
      <c r="O5" s="18"/>
      <c r="P5" s="612"/>
      <c r="Q5" s="612"/>
      <c r="R5" s="612"/>
      <c r="S5" s="611"/>
      <c r="T5" s="611"/>
      <c r="U5" s="611"/>
      <c r="V5" s="611"/>
      <c r="W5" s="300"/>
      <c r="Y5" s="46">
        <v>0.4</v>
      </c>
      <c r="Z5" s="1178">
        <v>4</v>
      </c>
      <c r="AA5" s="20">
        <f>Z5*Y5</f>
        <v>1.6</v>
      </c>
      <c r="AB5" s="1180">
        <f>SUM(AC5:AC8)</f>
        <v>0</v>
      </c>
      <c r="AC5" s="172">
        <f>AA5*I5</f>
        <v>0</v>
      </c>
      <c r="AD5" s="1182">
        <f>SUM(AE5:AE8)</f>
        <v>0</v>
      </c>
      <c r="AE5" s="173">
        <f>I5*Y5</f>
        <v>0</v>
      </c>
    </row>
    <row r="6" spans="2:33" ht="29.1" customHeight="1">
      <c r="B6" s="299"/>
      <c r="C6" s="612"/>
      <c r="D6" s="612"/>
      <c r="E6" s="741" t="str">
        <f>'5.0 Capital Humano'!C4</f>
        <v>Gestión de Recursos Humanos</v>
      </c>
      <c r="F6" s="741"/>
      <c r="G6" s="612"/>
      <c r="H6" s="30">
        <f>'5.0 Capital Humano'!G4</f>
        <v>0</v>
      </c>
      <c r="I6" s="33">
        <f>'5.0 Capital Humano'!H4</f>
        <v>0</v>
      </c>
      <c r="J6" s="51">
        <v>1</v>
      </c>
      <c r="K6" s="18"/>
      <c r="L6" s="18"/>
      <c r="M6" s="18"/>
      <c r="N6" s="18"/>
      <c r="O6" s="18"/>
      <c r="P6" s="612"/>
      <c r="Q6" s="612"/>
      <c r="R6" s="612"/>
      <c r="S6" s="183"/>
      <c r="T6" s="183"/>
      <c r="U6" s="183"/>
      <c r="V6" s="183"/>
      <c r="W6" s="301"/>
      <c r="Y6" s="46">
        <v>0.1</v>
      </c>
      <c r="Z6" s="1179"/>
      <c r="AA6" s="20">
        <f>Z5*Y6</f>
        <v>0.4</v>
      </c>
      <c r="AB6" s="1181"/>
      <c r="AC6" s="172">
        <f>AA6*I6</f>
        <v>0</v>
      </c>
      <c r="AD6" s="1183"/>
      <c r="AE6" s="173">
        <f>I6*Y6</f>
        <v>0</v>
      </c>
    </row>
    <row r="7" spans="2:33" ht="29.1" customHeight="1">
      <c r="B7" s="299"/>
      <c r="C7" s="612"/>
      <c r="D7" s="612"/>
      <c r="E7" s="741" t="str">
        <f>'5.0 Capital Humano'!C5</f>
        <v>Reclutamiento</v>
      </c>
      <c r="F7" s="741"/>
      <c r="G7" s="612"/>
      <c r="H7" s="30">
        <f>'5.0 Capital Humano'!G5</f>
        <v>0</v>
      </c>
      <c r="I7" s="33">
        <f>'5.0 Capital Humano'!H5</f>
        <v>0</v>
      </c>
      <c r="J7" s="51">
        <v>1</v>
      </c>
      <c r="K7" s="18"/>
      <c r="L7" s="18"/>
      <c r="M7" s="18"/>
      <c r="N7" s="18"/>
      <c r="O7" s="18"/>
      <c r="P7" s="612"/>
      <c r="Q7" s="612"/>
      <c r="R7" s="612"/>
      <c r="S7" s="183"/>
      <c r="T7" s="183"/>
      <c r="U7" s="183"/>
      <c r="V7" s="183"/>
      <c r="W7" s="301"/>
      <c r="Y7" s="46">
        <v>0.1</v>
      </c>
      <c r="Z7" s="1179"/>
      <c r="AA7" s="20">
        <f>Z5*Y7</f>
        <v>0.4</v>
      </c>
      <c r="AB7" s="1181"/>
      <c r="AC7" s="172">
        <f>AA7*I7</f>
        <v>0</v>
      </c>
      <c r="AD7" s="1183"/>
      <c r="AE7" s="173">
        <f>I7*Y7</f>
        <v>0</v>
      </c>
    </row>
    <row r="8" spans="2:33" ht="29.1" customHeight="1">
      <c r="B8" s="299"/>
      <c r="C8" s="612"/>
      <c r="D8" s="612"/>
      <c r="E8" s="741" t="str">
        <f>'5.0 Capital Humano'!C6</f>
        <v>Capacitación</v>
      </c>
      <c r="F8" s="741"/>
      <c r="G8" s="612"/>
      <c r="H8" s="30">
        <f>'5.0 Capital Humano'!G6</f>
        <v>0</v>
      </c>
      <c r="I8" s="33">
        <f>'5.0 Capital Humano'!H6</f>
        <v>0</v>
      </c>
      <c r="J8" s="51">
        <v>1</v>
      </c>
      <c r="K8" s="18"/>
      <c r="L8" s="18"/>
      <c r="M8" s="18"/>
      <c r="N8" s="18"/>
      <c r="O8" s="18"/>
      <c r="P8" s="612"/>
      <c r="Q8" s="612"/>
      <c r="R8" s="612"/>
      <c r="S8" s="183"/>
      <c r="T8" s="183"/>
      <c r="U8" s="183"/>
      <c r="V8" s="183"/>
      <c r="W8" s="301"/>
      <c r="Y8" s="46">
        <v>0.4</v>
      </c>
      <c r="Z8" s="1220"/>
      <c r="AA8" s="20">
        <f>Z5*Y8</f>
        <v>1.6</v>
      </c>
      <c r="AB8" s="1221"/>
      <c r="AC8" s="172">
        <f>AA8*I8</f>
        <v>0</v>
      </c>
      <c r="AD8" s="1222"/>
      <c r="AE8" s="173">
        <f>I8*Y8</f>
        <v>0</v>
      </c>
    </row>
    <row r="9" spans="2:33" ht="6" customHeight="1">
      <c r="B9" s="299"/>
      <c r="C9" s="612"/>
      <c r="D9" s="612"/>
      <c r="E9" s="612"/>
      <c r="F9" s="612"/>
      <c r="G9" s="612"/>
      <c r="H9" s="612"/>
      <c r="I9" s="612"/>
      <c r="J9" s="612"/>
      <c r="K9" s="612"/>
      <c r="L9" s="612"/>
      <c r="M9" s="612"/>
      <c r="N9" s="612"/>
      <c r="O9" s="612"/>
      <c r="P9" s="612"/>
      <c r="Q9" s="612"/>
      <c r="R9" s="612"/>
      <c r="S9" s="183"/>
      <c r="T9" s="183"/>
      <c r="U9" s="183"/>
      <c r="V9" s="183"/>
      <c r="W9" s="301"/>
    </row>
    <row r="10" spans="2:33" ht="21" customHeight="1">
      <c r="B10" s="299"/>
      <c r="C10" s="612"/>
      <c r="D10" s="612"/>
      <c r="E10" s="895" t="s">
        <v>213</v>
      </c>
      <c r="F10" s="895"/>
      <c r="G10" s="23"/>
      <c r="H10" s="15">
        <f>'5.0 Capital Humano'!G8</f>
        <v>0</v>
      </c>
      <c r="I10" s="35">
        <f>'5.0 Capital Humano'!H8</f>
        <v>0</v>
      </c>
      <c r="J10" s="19"/>
      <c r="K10" s="19"/>
      <c r="L10" s="19"/>
      <c r="M10" s="19"/>
      <c r="N10" s="19"/>
      <c r="O10" s="19"/>
      <c r="P10" s="612"/>
      <c r="Q10" s="612"/>
      <c r="R10" s="612"/>
      <c r="S10" s="611"/>
      <c r="T10" s="611"/>
      <c r="U10" s="611"/>
      <c r="V10" s="611"/>
      <c r="W10" s="300"/>
      <c r="Y10" s="25">
        <f>SUM(Y5:Y8)</f>
        <v>1</v>
      </c>
      <c r="Z10" s="27"/>
      <c r="AA10" s="28"/>
      <c r="AB10" s="26"/>
      <c r="AC10" s="29"/>
    </row>
    <row r="11" spans="2:33" ht="44.1" customHeight="1">
      <c r="B11" s="299"/>
      <c r="C11" s="612"/>
      <c r="D11" s="612"/>
      <c r="E11" s="612"/>
      <c r="F11" s="612"/>
      <c r="G11" s="612"/>
      <c r="H11" s="612"/>
      <c r="I11" s="612"/>
      <c r="J11" s="612"/>
      <c r="K11" s="612"/>
      <c r="L11" s="612"/>
      <c r="M11" s="612"/>
      <c r="N11" s="612"/>
      <c r="O11" s="612"/>
      <c r="P11" s="612"/>
      <c r="Q11" s="612"/>
      <c r="R11" s="612"/>
      <c r="S11" s="611"/>
      <c r="T11" s="611"/>
      <c r="U11" s="611"/>
      <c r="V11" s="611"/>
      <c r="W11" s="300"/>
    </row>
    <row r="12" spans="2:33" ht="15" customHeight="1">
      <c r="B12" s="299"/>
      <c r="C12" s="612"/>
      <c r="D12" s="612"/>
      <c r="E12" s="612"/>
      <c r="F12" s="612"/>
      <c r="G12" s="612"/>
      <c r="H12" s="612"/>
      <c r="I12" s="612"/>
      <c r="J12" s="612"/>
      <c r="K12" s="612"/>
      <c r="L12" s="612"/>
      <c r="M12" s="612"/>
      <c r="N12" s="612"/>
      <c r="O12" s="612"/>
      <c r="P12" s="612"/>
      <c r="Q12" s="612"/>
      <c r="R12" s="612"/>
      <c r="S12" s="611"/>
      <c r="T12" s="611"/>
      <c r="U12" s="611"/>
      <c r="V12" s="611"/>
      <c r="W12" s="300"/>
    </row>
    <row r="13" spans="2:33" ht="35.1" customHeight="1">
      <c r="B13" s="67"/>
      <c r="E13" s="296"/>
      <c r="F13" s="296"/>
      <c r="G13" s="296"/>
      <c r="H13" s="296"/>
      <c r="I13" s="296"/>
      <c r="J13" s="296"/>
      <c r="K13" s="1196" t="s">
        <v>1033</v>
      </c>
      <c r="L13" s="1196"/>
      <c r="M13" s="1196"/>
      <c r="N13" s="1196"/>
      <c r="O13" s="1196"/>
      <c r="P13" s="1196"/>
      <c r="Q13" s="1196"/>
      <c r="R13" s="1196"/>
      <c r="S13" s="1196"/>
      <c r="T13" s="1196"/>
      <c r="U13" s="297"/>
      <c r="V13" s="298"/>
      <c r="W13" s="69"/>
      <c r="X13" s="150"/>
    </row>
    <row r="14" spans="2:33" ht="107.1" customHeight="1" thickBot="1">
      <c r="B14" s="67"/>
      <c r="C14" s="1208"/>
      <c r="D14" s="1209"/>
      <c r="E14" s="1209"/>
      <c r="F14" s="1209"/>
      <c r="G14" s="1209"/>
      <c r="H14" s="1209"/>
      <c r="I14" s="1209"/>
      <c r="J14" s="1209"/>
      <c r="K14" s="1209"/>
      <c r="L14" s="1209"/>
      <c r="M14" s="1209"/>
      <c r="N14" s="1209"/>
      <c r="O14" s="1209"/>
      <c r="P14" s="1209"/>
      <c r="Q14" s="1209"/>
      <c r="R14" s="1209"/>
      <c r="S14" s="1209"/>
      <c r="T14" s="1210"/>
      <c r="U14" s="62"/>
      <c r="V14" s="62"/>
      <c r="W14" s="69"/>
      <c r="X14" s="150"/>
    </row>
    <row r="15" spans="2:33" ht="15" customHeight="1">
      <c r="B15" s="67"/>
      <c r="W15" s="69"/>
    </row>
    <row r="16" spans="2:33" ht="35.1" customHeight="1">
      <c r="B16" s="299"/>
      <c r="C16" s="59"/>
      <c r="D16" s="60"/>
      <c r="E16" s="1202" t="s">
        <v>1035</v>
      </c>
      <c r="F16" s="1202"/>
      <c r="G16" s="1202"/>
      <c r="H16" s="1202"/>
      <c r="I16" s="1202"/>
      <c r="J16" s="1202"/>
      <c r="K16" s="1202"/>
      <c r="L16" s="1202"/>
      <c r="M16" s="1202"/>
      <c r="N16" s="1202"/>
      <c r="O16" s="1202"/>
      <c r="P16" s="1202"/>
      <c r="Q16" s="1202"/>
      <c r="R16" s="612"/>
      <c r="S16" s="611"/>
      <c r="T16" s="611"/>
      <c r="U16" s="611"/>
      <c r="V16" s="611"/>
      <c r="W16" s="300"/>
    </row>
    <row r="17" spans="1:32" ht="44.1" customHeight="1" thickBot="1">
      <c r="B17" s="299"/>
      <c r="C17" s="612"/>
      <c r="D17" s="612"/>
      <c r="E17" s="1207" t="str">
        <f>UPPER(E5)</f>
        <v>POLÍTICAS Y MANUALES</v>
      </c>
      <c r="F17" s="1207"/>
      <c r="G17" s="1207"/>
      <c r="H17" s="1207"/>
      <c r="I17" s="1207"/>
      <c r="J17" s="612"/>
      <c r="K17" s="612"/>
      <c r="L17" s="612"/>
      <c r="M17" s="612"/>
      <c r="N17" s="612"/>
      <c r="O17" s="612"/>
      <c r="P17" s="612"/>
      <c r="Q17" s="612"/>
      <c r="R17" s="1195" t="str">
        <f>UPPER(E6)</f>
        <v>GESTIÓN DE RECURSOS HUMANOS</v>
      </c>
      <c r="S17" s="1195"/>
      <c r="T17" s="1195"/>
      <c r="U17" s="628"/>
      <c r="V17" s="57"/>
      <c r="W17" s="72"/>
    </row>
    <row r="18" spans="1:32" ht="183" customHeight="1" thickTop="1" thickBot="1">
      <c r="B18" s="299"/>
      <c r="C18" s="302"/>
      <c r="D18" s="612"/>
      <c r="E18" s="1197" t="str">
        <f>'5.0 Capital Humano'!N14</f>
        <v xml:space="preserve"> - Elaborar un código de conducta o una política para identificar el comportamiento contrario a la ética de la organización.
- Establecer mecanismos para supervisar el código de conducta.
- Incluir en el código de ética lineamientos para garantizar la calidad de la atención y el trato igualitario y no discriminatorio a la población objetivo.</v>
      </c>
      <c r="F18" s="1197"/>
      <c r="G18" s="1197"/>
      <c r="H18" s="1197"/>
      <c r="I18" s="1197"/>
      <c r="J18" s="1197"/>
      <c r="K18" s="1197"/>
      <c r="L18" s="1197"/>
      <c r="M18" s="629"/>
      <c r="N18" s="56"/>
      <c r="O18" s="56"/>
      <c r="P18" s="1198" t="str">
        <f>'5.0 Capital Humano'!N27</f>
        <v xml:space="preserve"> - Establecer por escrito la política de administración del personal y el sistema de pagos.
- Incluir a la política de administración perfiles de cargos, tabulador, horarios de tiempo completo y medio tiempo, y políticas de estímulos salariales y no salariales.
-  Incorporar a la política de administración acciones afirmativas que impulsen la inclusión, no discriminación y la igualdad de oportunidades entre mujeres y hombres.
- Definir acciones para dar a conocer al equipo la política de administración del personal.
- Designar a una persona responsable de reunir en un registro histórico único los expedientes del personal.</v>
      </c>
      <c r="Q18" s="1199"/>
      <c r="R18" s="1200"/>
      <c r="S18" s="1200"/>
      <c r="T18" s="1200"/>
      <c r="U18" s="1200"/>
      <c r="V18" s="1201"/>
      <c r="W18" s="300"/>
    </row>
    <row r="19" spans="1:32" ht="11.1" customHeight="1" thickTop="1">
      <c r="B19" s="299"/>
      <c r="C19" s="612"/>
      <c r="D19" s="612"/>
      <c r="E19" s="612"/>
      <c r="F19" s="612"/>
      <c r="G19" s="612"/>
      <c r="H19" s="612"/>
      <c r="I19" s="612"/>
      <c r="J19" s="612"/>
      <c r="K19" s="612"/>
      <c r="L19" s="612"/>
      <c r="M19" s="612"/>
      <c r="N19" s="612"/>
      <c r="O19" s="612"/>
      <c r="P19" s="612"/>
      <c r="Q19" s="612"/>
      <c r="R19" s="612"/>
      <c r="S19" s="611"/>
      <c r="T19" s="611"/>
      <c r="U19" s="611"/>
      <c r="V19" s="611"/>
      <c r="W19" s="300"/>
      <c r="X19" s="150"/>
    </row>
    <row r="20" spans="1:32" ht="39" customHeight="1" thickBot="1">
      <c r="B20" s="299"/>
      <c r="C20" s="303"/>
      <c r="D20" s="303"/>
      <c r="E20" s="1195" t="str">
        <f>UPPER(E7)</f>
        <v>RECLUTAMIENTO</v>
      </c>
      <c r="F20" s="1195"/>
      <c r="G20" s="1195"/>
      <c r="H20" s="1195"/>
      <c r="I20" s="1195"/>
      <c r="J20" s="1195"/>
      <c r="K20" s="57"/>
      <c r="L20" s="57"/>
      <c r="M20" s="628"/>
      <c r="N20" s="612"/>
      <c r="O20" s="1195" t="str">
        <f>UPPER(E8)</f>
        <v>CAPACITACIÓN</v>
      </c>
      <c r="P20" s="1195"/>
      <c r="Q20" s="1195"/>
      <c r="R20" s="1195"/>
      <c r="S20" s="1195"/>
      <c r="T20" s="1195"/>
      <c r="U20" s="1195"/>
      <c r="V20" s="1195"/>
      <c r="W20" s="300"/>
      <c r="X20" s="150"/>
    </row>
    <row r="21" spans="1:32" ht="240.95" customHeight="1" thickBot="1">
      <c r="B21" s="299"/>
      <c r="C21" s="304"/>
      <c r="D21" s="612"/>
      <c r="E21" s="1223" t="str">
        <f>'5.0 Capital Humano'!N42</f>
        <v xml:space="preserve"> - Establecer un proceso de selección de personal basado en convocatorias públicas de vacantes y una selección apegada a criterios definidos.
-Incorporar en el proceso de selección de personal la perspectiva de género.
- Incluir en la selección de personal medidas para garantizar la transparencia del proceso.
- Desarrollar perfiles de cargos administrativos y financieros que especifiquen las calificaciones y habilidades técnicas requeridas para dichos cargos.
- Establecer un mecanismo para identificar las habilidades técnicas de las personas en cargos administrativos y financieros, o bien, identificar las necesidades de capacitación del equipo en esos cargos.
- Desarrollar una política para la selección y administración de personas voluntarias, que contemple trámites de servicio social y vínculos con universidades.
Establecer mecanismos para fortalecer compromiso de personas colaboradoras externas.
- Definir por escrito un procedimiento para la salida de una persona del equipo y el traspaso de sus responsabilidades.
- Desarrollar una política de inducción y materiales para introducir la labor de la organización a una persona de nuevo ingreso.
-Incorporar al proceso de inducción la perspectiva de género.</v>
      </c>
      <c r="F21" s="1224"/>
      <c r="G21" s="1224"/>
      <c r="H21" s="1224"/>
      <c r="I21" s="1224"/>
      <c r="J21" s="1224"/>
      <c r="K21" s="1225"/>
      <c r="L21" s="1226"/>
      <c r="M21" s="629"/>
      <c r="N21" s="612"/>
      <c r="O21" s="305"/>
      <c r="P21" s="1194" t="str">
        <f>'5.0 Capital Humano'!N61</f>
        <v xml:space="preserve"> - Desarrollar un plan de capacitaciones alineado a los planes estratégico y operativo de la organización.
-  Establecer mecanismos para conocer las necesidades de formación del equipo.
- Establecer indicadores de desempeño individual para medir el cumplimiento de metas y la aportación a programas.</v>
      </c>
      <c r="Q21" s="1194"/>
      <c r="R21" s="1194"/>
      <c r="S21" s="1194"/>
      <c r="T21" s="1194"/>
      <c r="U21" s="627"/>
      <c r="V21" s="306"/>
      <c r="W21" s="300"/>
      <c r="X21" s="150"/>
    </row>
    <row r="22" spans="1:32" ht="24.95" customHeight="1" thickBot="1">
      <c r="B22" s="1203"/>
      <c r="C22" s="1204"/>
      <c r="D22" s="1204"/>
      <c r="E22" s="1204"/>
      <c r="F22" s="1204"/>
      <c r="G22" s="1204"/>
      <c r="H22" s="1204"/>
      <c r="I22" s="1204"/>
      <c r="J22" s="1204"/>
      <c r="K22" s="1204"/>
      <c r="L22" s="1204"/>
      <c r="M22" s="1204"/>
      <c r="N22" s="1204"/>
      <c r="O22" s="1204"/>
      <c r="P22" s="1204"/>
      <c r="Q22" s="1204"/>
      <c r="R22" s="1204"/>
      <c r="S22" s="1204"/>
      <c r="T22" s="1204"/>
      <c r="U22" s="1204"/>
      <c r="V22" s="1204"/>
      <c r="W22" s="1205"/>
      <c r="X22" s="150"/>
    </row>
    <row r="23" spans="1:32" ht="27" customHeight="1">
      <c r="S23" s="150"/>
      <c r="T23" s="150"/>
      <c r="X23" s="150"/>
    </row>
    <row r="24" spans="1:32" ht="51" customHeight="1">
      <c r="B24" s="1189" t="s">
        <v>1036</v>
      </c>
      <c r="C24" s="1189"/>
      <c r="D24" s="1189"/>
      <c r="E24" s="1189"/>
      <c r="F24" s="1189"/>
      <c r="G24" s="1189"/>
      <c r="H24" s="1189"/>
      <c r="I24" s="1189"/>
      <c r="J24" s="1189"/>
      <c r="K24" s="1189"/>
      <c r="L24" s="1189"/>
      <c r="M24" s="1189"/>
      <c r="N24" s="1189"/>
      <c r="O24" s="1189"/>
      <c r="P24" s="1189"/>
      <c r="Q24" s="1189"/>
      <c r="R24" s="1189"/>
      <c r="S24" s="1189"/>
      <c r="T24" s="1189"/>
      <c r="U24" s="1189"/>
      <c r="V24" s="1189"/>
      <c r="W24" s="1189"/>
      <c r="X24" s="612"/>
      <c r="Y24" s="612"/>
      <c r="Z24" s="612"/>
      <c r="AA24" s="612"/>
      <c r="AB24" s="612"/>
      <c r="AC24" s="612"/>
      <c r="AD24" s="612"/>
      <c r="AE24" s="612"/>
      <c r="AF24" s="612"/>
    </row>
    <row r="25" spans="1:32" ht="35.1" customHeight="1">
      <c r="B25" s="1185" t="str">
        <f>E17</f>
        <v>POLÍTICAS Y MANUALES</v>
      </c>
      <c r="C25" s="1185"/>
      <c r="D25" s="1185"/>
      <c r="E25" s="1185"/>
      <c r="F25" s="1185"/>
      <c r="G25" s="1186"/>
      <c r="H25" s="1187" t="str">
        <f>R17</f>
        <v>GESTIÓN DE RECURSOS HUMANOS</v>
      </c>
      <c r="I25" s="1185"/>
      <c r="J25" s="1185"/>
      <c r="K25" s="1185"/>
      <c r="L25" s="1185"/>
      <c r="M25" s="1186"/>
      <c r="N25" s="1188" t="str">
        <f>E20</f>
        <v>RECLUTAMIENTO</v>
      </c>
      <c r="O25" s="1188"/>
      <c r="P25" s="1188"/>
      <c r="Q25" s="1188"/>
      <c r="R25" s="1188"/>
      <c r="S25" s="1188" t="str">
        <f>O20</f>
        <v>CAPACITACIÓN</v>
      </c>
      <c r="T25" s="1188"/>
      <c r="U25" s="1188"/>
      <c r="V25" s="1188"/>
      <c r="W25" s="1188"/>
      <c r="X25" s="1188"/>
      <c r="Y25" s="1188"/>
      <c r="Z25" s="1188"/>
      <c r="AA25" s="1188"/>
      <c r="AB25" s="1188"/>
      <c r="AC25" s="1188"/>
      <c r="AD25" s="1188"/>
      <c r="AE25" s="1188"/>
      <c r="AF25" s="1187"/>
    </row>
    <row r="26" spans="1:32" ht="36.950000000000003" customHeight="1">
      <c r="A26" s="150">
        <v>1</v>
      </c>
      <c r="B26" s="1184" t="str">
        <f>IF('5.0 Capital Humano'!K14&gt;=75%,'5.0 Capital Humano'!B14:F14,"")</f>
        <v/>
      </c>
      <c r="C26" s="1184"/>
      <c r="D26" s="1184"/>
      <c r="E26" s="1184"/>
      <c r="F26" s="1184"/>
      <c r="G26" s="1184"/>
      <c r="H26" s="1184" t="str">
        <f>IF('5.0 Capital Humano'!K27&gt;=75%,'5.0 Capital Humano'!B27,"")</f>
        <v/>
      </c>
      <c r="I26" s="1184"/>
      <c r="J26" s="1184"/>
      <c r="K26" s="1184"/>
      <c r="L26" s="1184"/>
      <c r="M26" s="1184"/>
      <c r="N26" s="1184" t="str">
        <f>IF('5.0 Capital Humano'!K42&gt;=75%,'5.0 Capital Humano'!B42,"")</f>
        <v/>
      </c>
      <c r="O26" s="1184"/>
      <c r="P26" s="1184"/>
      <c r="Q26" s="1184"/>
      <c r="R26" s="1184"/>
      <c r="S26" s="1184" t="str">
        <f>IF('5.0 Capital Humano'!K61&gt;=75%,'5.0 Capital Humano'!B61,"")</f>
        <v/>
      </c>
      <c r="T26" s="1184"/>
      <c r="U26" s="1184"/>
      <c r="V26" s="1184"/>
      <c r="W26" s="1184"/>
      <c r="X26" s="1184"/>
      <c r="Y26" s="1184"/>
      <c r="Z26" s="1184"/>
      <c r="AA26" s="1184"/>
      <c r="AB26" s="1184"/>
      <c r="AC26" s="1184"/>
      <c r="AD26" s="1184"/>
      <c r="AE26" s="1184"/>
      <c r="AF26" s="1184"/>
    </row>
    <row r="27" spans="1:32" ht="36.950000000000003" customHeight="1">
      <c r="A27" s="150">
        <v>2</v>
      </c>
      <c r="B27" s="1184" t="str">
        <f>IF('5.0 Capital Humano'!K15&gt;=75%,'5.0 Capital Humano'!B15:F15,"")</f>
        <v/>
      </c>
      <c r="C27" s="1184"/>
      <c r="D27" s="1184"/>
      <c r="E27" s="1184"/>
      <c r="F27" s="1184"/>
      <c r="G27" s="1184"/>
      <c r="H27" s="1184" t="str">
        <f>IF('5.0 Capital Humano'!K28&gt;=75%,'5.0 Capital Humano'!B28,"")</f>
        <v/>
      </c>
      <c r="I27" s="1184"/>
      <c r="J27" s="1184"/>
      <c r="K27" s="1184"/>
      <c r="L27" s="1184"/>
      <c r="M27" s="1184"/>
      <c r="N27" s="1184" t="str">
        <f>IF('5.0 Capital Humano'!K43&gt;=75%,'5.0 Capital Humano'!B43,"")</f>
        <v/>
      </c>
      <c r="O27" s="1184"/>
      <c r="P27" s="1184"/>
      <c r="Q27" s="1184"/>
      <c r="R27" s="1184"/>
      <c r="S27" s="1184" t="str">
        <f>IF('5.0 Capital Humano'!K62&gt;=75%,'5.0 Capital Humano'!B62,"")</f>
        <v/>
      </c>
      <c r="T27" s="1184"/>
      <c r="U27" s="1184"/>
      <c r="V27" s="1184"/>
      <c r="W27" s="1184"/>
      <c r="X27" s="1184"/>
      <c r="Y27" s="1184"/>
      <c r="Z27" s="1184"/>
      <c r="AA27" s="1184"/>
      <c r="AB27" s="1184"/>
      <c r="AC27" s="1184"/>
      <c r="AD27" s="1184"/>
      <c r="AE27" s="1184"/>
      <c r="AF27" s="1184"/>
    </row>
    <row r="28" spans="1:32" ht="36.950000000000003" customHeight="1">
      <c r="A28" s="150">
        <v>3</v>
      </c>
      <c r="B28" s="1184" t="str">
        <f>IF('5.0 Capital Humano'!K16&gt;=75%,'5.0 Capital Humano'!B16:F16,"")</f>
        <v/>
      </c>
      <c r="C28" s="1184"/>
      <c r="D28" s="1184"/>
      <c r="E28" s="1184"/>
      <c r="F28" s="1184"/>
      <c r="G28" s="1184"/>
      <c r="H28" s="1184" t="str">
        <f>IF('5.0 Capital Humano'!K29&gt;=75%,'5.0 Capital Humano'!B29,"")</f>
        <v/>
      </c>
      <c r="I28" s="1184"/>
      <c r="J28" s="1184"/>
      <c r="K28" s="1184"/>
      <c r="L28" s="1184"/>
      <c r="M28" s="1184"/>
      <c r="N28" s="1184" t="str">
        <f>IF('5.0 Capital Humano'!K44&gt;=75%,'5.0 Capital Humano'!B44,"")</f>
        <v/>
      </c>
      <c r="O28" s="1184"/>
      <c r="P28" s="1184"/>
      <c r="Q28" s="1184"/>
      <c r="R28" s="1184"/>
      <c r="S28" s="1184" t="str">
        <f>IF('5.0 Capital Humano'!K63&gt;=75%,'5.0 Capital Humano'!B63,"")</f>
        <v/>
      </c>
      <c r="T28" s="1184"/>
      <c r="U28" s="1184"/>
      <c r="V28" s="1184"/>
      <c r="W28" s="1184"/>
      <c r="X28" s="1184"/>
      <c r="Y28" s="1184"/>
      <c r="Z28" s="1184"/>
      <c r="AA28" s="1184"/>
      <c r="AB28" s="1184"/>
      <c r="AC28" s="1184"/>
      <c r="AD28" s="1184"/>
      <c r="AE28" s="1184"/>
      <c r="AF28" s="1184"/>
    </row>
    <row r="29" spans="1:32" ht="36.950000000000003" customHeight="1">
      <c r="A29" s="150">
        <v>4</v>
      </c>
      <c r="B29" s="1184" t="str">
        <f>IF('5.0 Capital Humano'!K17&gt;=75%,'5.0 Capital Humano'!B17:F17,"")</f>
        <v/>
      </c>
      <c r="C29" s="1184"/>
      <c r="D29" s="1184"/>
      <c r="E29" s="1184"/>
      <c r="F29" s="1184"/>
      <c r="G29" s="1184"/>
      <c r="H29" s="1184" t="str">
        <f>IF('5.0 Capital Humano'!K30&gt;=75%,'5.0 Capital Humano'!B30,"")</f>
        <v/>
      </c>
      <c r="I29" s="1184"/>
      <c r="J29" s="1184"/>
      <c r="K29" s="1184"/>
      <c r="L29" s="1184"/>
      <c r="M29" s="1184"/>
      <c r="N29" s="1184" t="str">
        <f>IF('5.0 Capital Humano'!K45&gt;=75%,'5.0 Capital Humano'!B45,"")</f>
        <v/>
      </c>
      <c r="O29" s="1184"/>
      <c r="P29" s="1184"/>
      <c r="Q29" s="1184"/>
      <c r="R29" s="1184"/>
      <c r="S29" s="1184" t="str">
        <f>IF('5.0 Capital Humano'!K64&gt;=75%,'5.0 Capital Humano'!B64,"")</f>
        <v/>
      </c>
      <c r="T29" s="1184"/>
      <c r="U29" s="1184"/>
      <c r="V29" s="1184"/>
      <c r="W29" s="1184"/>
      <c r="X29" s="1184"/>
      <c r="Y29" s="1184"/>
      <c r="Z29" s="1184"/>
      <c r="AA29" s="1184"/>
      <c r="AB29" s="1184"/>
      <c r="AC29" s="1184"/>
      <c r="AD29" s="1184"/>
      <c r="AE29" s="1184"/>
      <c r="AF29" s="1184"/>
    </row>
    <row r="30" spans="1:32" ht="36.950000000000003" customHeight="1">
      <c r="A30" s="150">
        <v>5</v>
      </c>
      <c r="B30" s="1184" t="str">
        <f>IF('5.0 Capital Humano'!K18&gt;=75%,'5.0 Capital Humano'!B18:F18,"")</f>
        <v/>
      </c>
      <c r="C30" s="1184"/>
      <c r="D30" s="1184"/>
      <c r="E30" s="1184"/>
      <c r="F30" s="1184"/>
      <c r="G30" s="1184"/>
      <c r="H30" s="1184" t="str">
        <f>IF('5.0 Capital Humano'!K31&gt;=75%,'5.0 Capital Humano'!B31,"")</f>
        <v/>
      </c>
      <c r="I30" s="1184"/>
      <c r="J30" s="1184"/>
      <c r="K30" s="1184"/>
      <c r="L30" s="1184"/>
      <c r="M30" s="1184"/>
      <c r="N30" s="1184" t="str">
        <f>IF('5.0 Capital Humano'!K46&gt;=75%,'5.0 Capital Humano'!B46,"")</f>
        <v/>
      </c>
      <c r="O30" s="1184"/>
      <c r="P30" s="1184"/>
      <c r="Q30" s="1184"/>
      <c r="R30" s="1184"/>
      <c r="S30" s="1184" t="str">
        <f>IF('5.0 Capital Humano'!K65&gt;=75%,'5.0 Capital Humano'!#REF!,"")</f>
        <v/>
      </c>
      <c r="T30" s="1184"/>
      <c r="U30" s="1184"/>
      <c r="V30" s="1184"/>
      <c r="W30" s="1184"/>
      <c r="X30" s="1184"/>
      <c r="Y30" s="1184"/>
      <c r="Z30" s="1184"/>
      <c r="AA30" s="1184"/>
      <c r="AB30" s="1184"/>
      <c r="AC30" s="1184"/>
      <c r="AD30" s="1184"/>
      <c r="AE30" s="1184"/>
      <c r="AF30" s="1184"/>
    </row>
    <row r="31" spans="1:32" ht="36.950000000000003" customHeight="1">
      <c r="A31" s="150">
        <v>6</v>
      </c>
      <c r="B31" s="1184" t="str">
        <f>IF('5.0 Capital Humano'!K19&gt;=75%,'5.0 Capital Humano'!B19:F19,"")</f>
        <v/>
      </c>
      <c r="C31" s="1184"/>
      <c r="D31" s="1184"/>
      <c r="E31" s="1184"/>
      <c r="F31" s="1184"/>
      <c r="G31" s="1184"/>
      <c r="H31" s="1184" t="str">
        <f>IF('5.0 Capital Humano'!K32&gt;=75%,'5.0 Capital Humano'!B32,"")</f>
        <v/>
      </c>
      <c r="I31" s="1184"/>
      <c r="J31" s="1184"/>
      <c r="K31" s="1184"/>
      <c r="L31" s="1184"/>
      <c r="M31" s="1184"/>
      <c r="N31" s="1184" t="str">
        <f>IF('5.0 Capital Humano'!K47&gt;=75%,'5.0 Capital Humano'!B47,"")</f>
        <v/>
      </c>
      <c r="O31" s="1184"/>
      <c r="P31" s="1184"/>
      <c r="Q31" s="1184"/>
      <c r="R31" s="1184"/>
      <c r="S31" s="1184" t="str">
        <f>IF('5.0 Capital Humano'!K66&gt;=75%,'5.0 Capital Humano'!#REF!,"")</f>
        <v/>
      </c>
      <c r="T31" s="1184"/>
      <c r="U31" s="1184"/>
      <c r="V31" s="1184"/>
      <c r="W31" s="1184"/>
      <c r="X31" s="1184"/>
      <c r="Y31" s="1184"/>
      <c r="Z31" s="1184"/>
      <c r="AA31" s="1184"/>
      <c r="AB31" s="1184"/>
      <c r="AC31" s="1184"/>
      <c r="AD31" s="1184"/>
      <c r="AE31" s="1184"/>
      <c r="AF31" s="1184"/>
    </row>
    <row r="32" spans="1:32" ht="36.950000000000003" customHeight="1">
      <c r="A32" s="150">
        <v>7</v>
      </c>
      <c r="B32" s="1184" t="str">
        <f>IF('5.0 Capital Humano'!K20&gt;=75%,'5.0 Capital Humano'!B20:F20,"")</f>
        <v/>
      </c>
      <c r="C32" s="1184"/>
      <c r="D32" s="1184"/>
      <c r="E32" s="1184"/>
      <c r="F32" s="1184"/>
      <c r="G32" s="1184"/>
      <c r="H32" s="1184" t="str">
        <f>IF('5.0 Capital Humano'!K33&gt;=75%,'5.0 Capital Humano'!#REF!,"")</f>
        <v/>
      </c>
      <c r="I32" s="1184"/>
      <c r="J32" s="1184"/>
      <c r="K32" s="1184"/>
      <c r="L32" s="1184"/>
      <c r="M32" s="1184"/>
      <c r="N32" s="1184" t="str">
        <f>IF('5.0 Capital Humano'!K48&gt;=75%,'5.0 Capital Humano'!B48,"")</f>
        <v/>
      </c>
      <c r="O32" s="1184"/>
      <c r="P32" s="1184"/>
      <c r="Q32" s="1184"/>
      <c r="R32" s="1184"/>
      <c r="S32" s="1184" t="str">
        <f>IF('5.0 Capital Humano'!K67&gt;=75%,'5.0 Capital Humano'!#REF!,"")</f>
        <v/>
      </c>
      <c r="T32" s="1184"/>
      <c r="U32" s="1184"/>
      <c r="V32" s="1184"/>
      <c r="W32" s="1184"/>
      <c r="X32" s="1184"/>
      <c r="Y32" s="1184"/>
      <c r="Z32" s="1184"/>
      <c r="AA32" s="1184"/>
      <c r="AB32" s="1184"/>
      <c r="AC32" s="1184"/>
      <c r="AD32" s="1184"/>
      <c r="AE32" s="1184"/>
      <c r="AF32" s="1184"/>
    </row>
    <row r="33" spans="2:32" ht="57.95" customHeight="1">
      <c r="B33" s="1184" t="str">
        <f>IF('5.0 Capital Humano'!K21&gt;=75%,'5.0 Capital Humano'!B21:F21,"")</f>
        <v/>
      </c>
      <c r="C33" s="1184"/>
      <c r="D33" s="1184"/>
      <c r="E33" s="1184"/>
      <c r="F33" s="1184"/>
      <c r="G33" s="1184"/>
      <c r="H33" s="1184" t="str">
        <f>IF('5.0 Capital Humano'!K34&gt;=75%,'5.0 Capital Humano'!#REF!,"")</f>
        <v/>
      </c>
      <c r="I33" s="1184"/>
      <c r="J33" s="1184"/>
      <c r="K33" s="1184"/>
      <c r="L33" s="1184"/>
      <c r="M33" s="1184"/>
      <c r="N33" s="1184" t="str">
        <f>IF('5.0 Capital Humano'!K49&gt;=75%,'5.0 Capital Humano'!B49,"")</f>
        <v/>
      </c>
      <c r="O33" s="1184"/>
      <c r="P33" s="1184"/>
      <c r="Q33" s="1184"/>
      <c r="R33" s="1184"/>
      <c r="S33" s="1184" t="str">
        <f>IF('5.0 Capital Humano'!K68&gt;=75%,'5.0 Capital Humano'!B68,"")</f>
        <v/>
      </c>
      <c r="T33" s="1184"/>
      <c r="U33" s="1184"/>
      <c r="V33" s="1184"/>
      <c r="W33" s="1184"/>
      <c r="X33" s="1184"/>
      <c r="Y33" s="1184"/>
      <c r="Z33" s="1184"/>
      <c r="AA33" s="1184"/>
      <c r="AB33" s="1184"/>
      <c r="AC33" s="1184"/>
      <c r="AD33" s="1184"/>
      <c r="AE33" s="1184"/>
      <c r="AF33" s="1184"/>
    </row>
  </sheetData>
  <sheetProtection password="CAAD" sheet="1" objects="1" scenarios="1" formatCells="0"/>
  <mergeCells count="63">
    <mergeCell ref="E10:F10"/>
    <mergeCell ref="E16:Q16"/>
    <mergeCell ref="E17:I17"/>
    <mergeCell ref="AB4:AE4"/>
    <mergeCell ref="E5:F5"/>
    <mergeCell ref="Z5:Z8"/>
    <mergeCell ref="AB5:AB8"/>
    <mergeCell ref="AD5:AD8"/>
    <mergeCell ref="E6:F6"/>
    <mergeCell ref="K13:T13"/>
    <mergeCell ref="C14:T14"/>
    <mergeCell ref="R17:T17"/>
    <mergeCell ref="B1:W1"/>
    <mergeCell ref="E4:F4"/>
    <mergeCell ref="Z4:AA4"/>
    <mergeCell ref="E7:F7"/>
    <mergeCell ref="E8:F8"/>
    <mergeCell ref="B24:W24"/>
    <mergeCell ref="B25:G25"/>
    <mergeCell ref="H25:M25"/>
    <mergeCell ref="N25:R25"/>
    <mergeCell ref="S25:AF25"/>
    <mergeCell ref="E18:L18"/>
    <mergeCell ref="P18:V18"/>
    <mergeCell ref="E20:J20"/>
    <mergeCell ref="O20:V20"/>
    <mergeCell ref="E21:L21"/>
    <mergeCell ref="P21:T21"/>
    <mergeCell ref="H26:M26"/>
    <mergeCell ref="N26:R26"/>
    <mergeCell ref="S26:AF26"/>
    <mergeCell ref="B27:G27"/>
    <mergeCell ref="H27:M27"/>
    <mergeCell ref="N27:R27"/>
    <mergeCell ref="S27:AF27"/>
    <mergeCell ref="H33:M33"/>
    <mergeCell ref="N33:R33"/>
    <mergeCell ref="S33:AF33"/>
    <mergeCell ref="B33:G33"/>
    <mergeCell ref="B30:G30"/>
    <mergeCell ref="H30:M30"/>
    <mergeCell ref="N30:R30"/>
    <mergeCell ref="S30:AF30"/>
    <mergeCell ref="B31:G31"/>
    <mergeCell ref="H31:M31"/>
    <mergeCell ref="N31:R31"/>
    <mergeCell ref="S31:AF31"/>
    <mergeCell ref="B22:W22"/>
    <mergeCell ref="B2:J3"/>
    <mergeCell ref="T2:W2"/>
    <mergeCell ref="B32:G32"/>
    <mergeCell ref="H32:M32"/>
    <mergeCell ref="N32:R32"/>
    <mergeCell ref="S32:AF32"/>
    <mergeCell ref="B28:G28"/>
    <mergeCell ref="H28:M28"/>
    <mergeCell ref="N28:R28"/>
    <mergeCell ref="S28:AF28"/>
    <mergeCell ref="B29:G29"/>
    <mergeCell ref="H29:M29"/>
    <mergeCell ref="N29:R29"/>
    <mergeCell ref="S29:AF29"/>
    <mergeCell ref="B26:G26"/>
  </mergeCells>
  <phoneticPr fontId="40" type="noConversion"/>
  <conditionalFormatting sqref="AD5">
    <cfRule type="cellIs" dxfId="181" priority="11" operator="between">
      <formula>0.95</formula>
      <formula>1</formula>
    </cfRule>
    <cfRule type="cellIs" dxfId="180" priority="12" operator="between">
      <formula>0.75</formula>
      <formula>0.9499999</formula>
    </cfRule>
    <cfRule type="cellIs" dxfId="179" priority="13" operator="between">
      <formula>50%</formula>
      <formula>74.99999%</formula>
    </cfRule>
    <cfRule type="cellIs" dxfId="178" priority="14" operator="between">
      <formula>0</formula>
      <formula>24.999999%</formula>
    </cfRule>
    <cfRule type="cellIs" dxfId="177" priority="15" operator="between">
      <formula>25%</formula>
      <formula>49.99999%</formula>
    </cfRule>
  </conditionalFormatting>
  <conditionalFormatting sqref="I5:I8">
    <cfRule type="cellIs" dxfId="176" priority="6" operator="between">
      <formula>0.95</formula>
      <formula>1</formula>
    </cfRule>
    <cfRule type="cellIs" dxfId="175" priority="7" operator="between">
      <formula>0.75</formula>
      <formula>0.9499999</formula>
    </cfRule>
    <cfRule type="cellIs" dxfId="174" priority="8" operator="between">
      <formula>50%</formula>
      <formula>74.99999%</formula>
    </cfRule>
    <cfRule type="cellIs" dxfId="173" priority="9" operator="between">
      <formula>0</formula>
      <formula>24.999999%</formula>
    </cfRule>
    <cfRule type="cellIs" dxfId="172" priority="10" operator="between">
      <formula>25%</formula>
      <formula>49.99999%</formula>
    </cfRule>
  </conditionalFormatting>
  <conditionalFormatting sqref="I10">
    <cfRule type="cellIs" dxfId="171" priority="1" operator="between">
      <formula>0.95</formula>
      <formula>1</formula>
    </cfRule>
    <cfRule type="cellIs" dxfId="170" priority="2" operator="between">
      <formula>0.75</formula>
      <formula>0.9499999</formula>
    </cfRule>
    <cfRule type="cellIs" dxfId="169" priority="3" operator="between">
      <formula>50%</formula>
      <formula>74.99999%</formula>
    </cfRule>
    <cfRule type="cellIs" dxfId="168" priority="4" operator="between">
      <formula>0</formula>
      <formula>24.999999%</formula>
    </cfRule>
    <cfRule type="cellIs" dxfId="167" priority="5" operator="between">
      <formula>25%</formula>
      <formula>49.99999%</formula>
    </cfRule>
  </conditionalFormatting>
  <printOptions horizontalCentered="1" verticalCentered="1"/>
  <pageMargins left="0" right="0" top="0" bottom="0" header="0.31" footer="0.31"/>
  <pageSetup scale="55" fitToHeight="5" orientation="landscape" horizontalDpi="4294967295" verticalDpi="4294967295"/>
  <headerFooter>
    <oddHeader>&amp;L&amp;"Calibri,Normal"&amp;K000000&amp;D</oddHeader>
    <oddFooter>&amp;R&amp;"Calibri,Normal"&amp;K000000Versión 1.0</oddFooter>
  </headerFooter>
  <drawing r:id="rId1"/>
  <extLst>
    <ext xmlns:mx="http://schemas.microsoft.com/office/mac/excel/2008/main" uri="{64002731-A6B0-56B0-2670-7721B7C09600}">
      <mx:PLV Mode="0" OnePage="0" WScale="75"/>
    </ext>
  </extLst>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4">
    <tabColor theme="4" tint="0.79998168889431442"/>
    <pageSetUpPr fitToPage="1"/>
  </sheetPr>
  <dimension ref="A1:AG33"/>
  <sheetViews>
    <sheetView zoomScale="75" zoomScaleNormal="75" zoomScalePageLayoutView="75" workbookViewId="0"/>
  </sheetViews>
  <sheetFormatPr baseColWidth="10" defaultColWidth="9.42578125" defaultRowHeight="15"/>
  <cols>
    <col min="1" max="1" width="1.85546875" style="150" customWidth="1"/>
    <col min="2" max="2" width="6.85546875" style="150" customWidth="1"/>
    <col min="3" max="3" width="1.85546875" style="150" customWidth="1"/>
    <col min="4" max="4" width="0.42578125" style="150" customWidth="1"/>
    <col min="5" max="5" width="5.85546875" style="150" customWidth="1"/>
    <col min="6" max="6" width="28.42578125" style="150" customWidth="1"/>
    <col min="7" max="7" width="1" style="150" customWidth="1"/>
    <col min="8" max="9" width="7.85546875" style="150" customWidth="1"/>
    <col min="10" max="10" width="18.85546875" style="150" customWidth="1"/>
    <col min="11" max="11" width="7.85546875" style="150" customWidth="1"/>
    <col min="12" max="12" width="17.85546875" style="150" customWidth="1"/>
    <col min="13" max="13" width="2" style="150" customWidth="1"/>
    <col min="14" max="14" width="1.85546875" style="150" customWidth="1"/>
    <col min="15" max="15" width="0.85546875" style="150" customWidth="1"/>
    <col min="16" max="16" width="21.85546875" style="150" customWidth="1"/>
    <col min="17" max="17" width="18.85546875" style="150" customWidth="1"/>
    <col min="18" max="18" width="21.85546875" style="150" customWidth="1"/>
    <col min="19" max="19" width="18.85546875" style="149" customWidth="1"/>
    <col min="20" max="20" width="18.42578125" style="149" customWidth="1"/>
    <col min="21" max="21" width="1.140625" style="149" customWidth="1"/>
    <col min="22" max="22" width="1.85546875" style="149" customWidth="1"/>
    <col min="23" max="23" width="6.85546875" style="149" customWidth="1"/>
    <col min="24" max="24" width="1.85546875" style="151" customWidth="1"/>
    <col min="25" max="25" width="9.85546875" style="2" hidden="1" customWidth="1"/>
    <col min="26" max="29" width="7.85546875" style="2" hidden="1" customWidth="1"/>
    <col min="30" max="31" width="7.85546875" style="171" hidden="1" customWidth="1"/>
    <col min="32" max="32" width="9.42578125" style="171" customWidth="1"/>
    <col min="33" max="16384" width="9.42578125" style="150"/>
  </cols>
  <sheetData>
    <row r="1" spans="2:33" ht="39" customHeight="1">
      <c r="B1" s="1164" t="str">
        <f>'6.0 Monitoreo y evaluación'!B1:Q1</f>
        <v>MONITOREO Y EVALUACIÓN</v>
      </c>
      <c r="C1" s="1165"/>
      <c r="D1" s="1165"/>
      <c r="E1" s="1165"/>
      <c r="F1" s="1165"/>
      <c r="G1" s="1165"/>
      <c r="H1" s="1165"/>
      <c r="I1" s="1165"/>
      <c r="J1" s="1165"/>
      <c r="K1" s="1165"/>
      <c r="L1" s="1165"/>
      <c r="M1" s="1165"/>
      <c r="N1" s="1165"/>
      <c r="O1" s="1165"/>
      <c r="P1" s="1165"/>
      <c r="Q1" s="1165"/>
      <c r="R1" s="1165"/>
      <c r="S1" s="1165"/>
      <c r="T1" s="1165"/>
      <c r="U1" s="1165"/>
      <c r="V1" s="1165"/>
      <c r="W1" s="1166"/>
      <c r="Y1" s="170"/>
      <c r="Z1" s="170"/>
      <c r="AA1" s="170"/>
      <c r="AB1" s="170"/>
      <c r="AC1" s="170"/>
    </row>
    <row r="2" spans="2:33" ht="23.1" customHeight="1">
      <c r="B2" s="1214" t="str">
        <f>'Datos de la organización'!D13</f>
        <v>Nombre de la Organización</v>
      </c>
      <c r="C2" s="1215"/>
      <c r="D2" s="1215"/>
      <c r="E2" s="1215"/>
      <c r="F2" s="1215"/>
      <c r="G2" s="1215"/>
      <c r="H2" s="1215"/>
      <c r="I2" s="1215"/>
      <c r="J2" s="1215"/>
      <c r="K2" s="61"/>
      <c r="L2" s="61"/>
      <c r="M2" s="61"/>
      <c r="N2" s="61"/>
      <c r="O2" s="61"/>
      <c r="P2" s="61"/>
      <c r="Q2" s="61"/>
      <c r="R2" s="307"/>
      <c r="S2" s="307"/>
      <c r="T2" s="1217">
        <f ca="1">TODAY()</f>
        <v>44158</v>
      </c>
      <c r="U2" s="1218"/>
      <c r="V2" s="1218"/>
      <c r="W2" s="1219"/>
      <c r="Y2" s="170"/>
      <c r="Z2" s="170"/>
      <c r="AA2" s="170"/>
      <c r="AB2" s="170"/>
      <c r="AC2" s="170"/>
    </row>
    <row r="3" spans="2:33" ht="23.1" customHeight="1">
      <c r="B3" s="1214"/>
      <c r="C3" s="1215"/>
      <c r="D3" s="1215"/>
      <c r="E3" s="1215"/>
      <c r="F3" s="1215"/>
      <c r="G3" s="1215"/>
      <c r="H3" s="1215"/>
      <c r="I3" s="1215"/>
      <c r="J3" s="1215"/>
      <c r="K3" s="61"/>
      <c r="L3" s="61"/>
      <c r="M3" s="61"/>
      <c r="N3" s="61"/>
      <c r="O3" s="61"/>
      <c r="P3" s="61"/>
      <c r="Q3" s="61"/>
      <c r="R3" s="307"/>
      <c r="S3" s="307"/>
      <c r="T3" s="623"/>
      <c r="U3" s="624"/>
      <c r="V3" s="624"/>
      <c r="W3" s="625"/>
      <c r="Y3" s="170"/>
      <c r="Z3" s="170"/>
      <c r="AA3" s="170"/>
      <c r="AB3" s="170"/>
      <c r="AC3" s="170"/>
    </row>
    <row r="4" spans="2:33" ht="77.099999999999994" customHeight="1">
      <c r="B4" s="299"/>
      <c r="C4" s="612"/>
      <c r="D4" s="612"/>
      <c r="E4" s="1206" t="s">
        <v>210</v>
      </c>
      <c r="F4" s="1206"/>
      <c r="G4" s="628"/>
      <c r="H4" s="324" t="s">
        <v>211</v>
      </c>
      <c r="I4" s="324" t="s">
        <v>212</v>
      </c>
      <c r="J4" s="12"/>
      <c r="K4" s="12"/>
      <c r="L4" s="12"/>
      <c r="M4" s="12"/>
      <c r="N4" s="12"/>
      <c r="O4" s="12"/>
      <c r="P4" s="12"/>
      <c r="Q4" s="12"/>
      <c r="R4" s="12"/>
      <c r="S4" s="7"/>
      <c r="T4" s="7"/>
      <c r="U4" s="7"/>
      <c r="V4" s="7"/>
      <c r="W4" s="68"/>
      <c r="Y4" s="16" t="s">
        <v>177</v>
      </c>
      <c r="Z4" s="1174" t="s">
        <v>178</v>
      </c>
      <c r="AA4" s="1175"/>
      <c r="AB4" s="1176" t="s">
        <v>179</v>
      </c>
      <c r="AC4" s="1177"/>
      <c r="AD4" s="1177"/>
      <c r="AE4" s="1177"/>
      <c r="AG4" s="2"/>
    </row>
    <row r="5" spans="2:33" ht="29.1" customHeight="1">
      <c r="B5" s="299"/>
      <c r="C5" s="612"/>
      <c r="D5" s="612"/>
      <c r="E5" s="741" t="str">
        <f>'6.0 Monitoreo y evaluación'!C3</f>
        <v>Estrategia de monitoreo y evaluación</v>
      </c>
      <c r="F5" s="741"/>
      <c r="G5" s="612"/>
      <c r="H5" s="30">
        <f>'6.0 Monitoreo y evaluación'!G3</f>
        <v>0</v>
      </c>
      <c r="I5" s="33">
        <f>'6.0 Monitoreo y evaluación'!H3</f>
        <v>0</v>
      </c>
      <c r="J5" s="51">
        <v>1</v>
      </c>
      <c r="K5" s="18"/>
      <c r="L5" s="18"/>
      <c r="M5" s="18"/>
      <c r="N5" s="18"/>
      <c r="O5" s="18"/>
      <c r="P5" s="612"/>
      <c r="Q5" s="612"/>
      <c r="R5" s="612"/>
      <c r="S5" s="611"/>
      <c r="T5" s="611"/>
      <c r="U5" s="611"/>
      <c r="V5" s="611"/>
      <c r="W5" s="300"/>
      <c r="Y5" s="46">
        <v>0.4</v>
      </c>
      <c r="Z5" s="1178">
        <v>4</v>
      </c>
      <c r="AA5" s="20">
        <f>Z5*Y5</f>
        <v>1.6</v>
      </c>
      <c r="AB5" s="1180">
        <f>SUM(AC5:AC8)</f>
        <v>0</v>
      </c>
      <c r="AC5" s="172">
        <f>AA5*I5</f>
        <v>0</v>
      </c>
      <c r="AD5" s="1182">
        <f>SUM(AE5:AE8)</f>
        <v>0</v>
      </c>
      <c r="AE5" s="173">
        <f>I5*Y5</f>
        <v>0</v>
      </c>
    </row>
    <row r="6" spans="2:33" ht="29.1" customHeight="1">
      <c r="B6" s="299"/>
      <c r="C6" s="612"/>
      <c r="D6" s="612"/>
      <c r="E6" s="741" t="str">
        <f>'6.0 Monitoreo y evaluación'!C4</f>
        <v>Aplicación de aprendizajes</v>
      </c>
      <c r="F6" s="741"/>
      <c r="G6" s="612"/>
      <c r="H6" s="30">
        <f>'6.0 Monitoreo y evaluación'!G4</f>
        <v>0</v>
      </c>
      <c r="I6" s="33">
        <f>'6.0 Monitoreo y evaluación'!H4</f>
        <v>0</v>
      </c>
      <c r="J6" s="51">
        <v>1</v>
      </c>
      <c r="K6" s="18"/>
      <c r="L6" s="18"/>
      <c r="M6" s="18"/>
      <c r="N6" s="18"/>
      <c r="O6" s="18"/>
      <c r="P6" s="612"/>
      <c r="Q6" s="612"/>
      <c r="R6" s="612"/>
      <c r="S6" s="183"/>
      <c r="T6" s="183"/>
      <c r="U6" s="183"/>
      <c r="V6" s="183"/>
      <c r="W6" s="301"/>
      <c r="Y6" s="46">
        <v>0.1</v>
      </c>
      <c r="Z6" s="1179"/>
      <c r="AA6" s="20">
        <f>Z5*Y6</f>
        <v>0.4</v>
      </c>
      <c r="AB6" s="1181"/>
      <c r="AC6" s="172">
        <f>AA6*I6</f>
        <v>0</v>
      </c>
      <c r="AD6" s="1183"/>
      <c r="AE6" s="173">
        <f>I6*Y6</f>
        <v>0</v>
      </c>
    </row>
    <row r="7" spans="2:33" ht="29.1" customHeight="1">
      <c r="B7" s="299"/>
      <c r="C7" s="612"/>
      <c r="D7" s="612"/>
      <c r="E7" s="741" t="str">
        <f>'6.0 Monitoreo y evaluación'!C5</f>
        <v>Desempeño institucional</v>
      </c>
      <c r="F7" s="741"/>
      <c r="G7" s="612"/>
      <c r="H7" s="30">
        <f>'6.0 Monitoreo y evaluación'!G5</f>
        <v>0</v>
      </c>
      <c r="I7" s="33">
        <f>'6.0 Monitoreo y evaluación'!H5</f>
        <v>0</v>
      </c>
      <c r="J7" s="51">
        <v>1</v>
      </c>
      <c r="K7" s="18"/>
      <c r="L7" s="18"/>
      <c r="M7" s="18"/>
      <c r="N7" s="18"/>
      <c r="O7" s="18"/>
      <c r="P7" s="612"/>
      <c r="Q7" s="612"/>
      <c r="R7" s="612"/>
      <c r="S7" s="183"/>
      <c r="T7" s="183"/>
      <c r="U7" s="183"/>
      <c r="V7" s="183"/>
      <c r="W7" s="301"/>
      <c r="Y7" s="46">
        <v>0.1</v>
      </c>
      <c r="Z7" s="1179"/>
      <c r="AA7" s="20">
        <f>Z5*Y7</f>
        <v>0.4</v>
      </c>
      <c r="AB7" s="1181"/>
      <c r="AC7" s="172">
        <f>AA7*I7</f>
        <v>0</v>
      </c>
      <c r="AD7" s="1183"/>
      <c r="AE7" s="173">
        <f>I7*Y7</f>
        <v>0</v>
      </c>
    </row>
    <row r="8" spans="2:33" ht="29.1" customHeight="1">
      <c r="B8" s="299"/>
      <c r="C8" s="612"/>
      <c r="D8" s="612"/>
      <c r="E8" s="741"/>
      <c r="F8" s="741"/>
      <c r="G8" s="612"/>
      <c r="H8" s="77"/>
      <c r="I8" s="91"/>
      <c r="J8" s="51">
        <v>1</v>
      </c>
      <c r="K8" s="18"/>
      <c r="L8" s="18"/>
      <c r="M8" s="18"/>
      <c r="N8" s="18"/>
      <c r="O8" s="18"/>
      <c r="P8" s="612"/>
      <c r="Q8" s="612"/>
      <c r="R8" s="612"/>
      <c r="S8" s="183"/>
      <c r="T8" s="183"/>
      <c r="U8" s="183"/>
      <c r="V8" s="183"/>
      <c r="W8" s="301"/>
      <c r="Y8" s="46">
        <v>0.4</v>
      </c>
      <c r="Z8" s="1220"/>
      <c r="AA8" s="20">
        <f>Z5*Y8</f>
        <v>1.6</v>
      </c>
      <c r="AB8" s="1221"/>
      <c r="AC8" s="172">
        <f>AA8*I8</f>
        <v>0</v>
      </c>
      <c r="AD8" s="1222"/>
      <c r="AE8" s="173">
        <f>I8*Y8</f>
        <v>0</v>
      </c>
    </row>
    <row r="9" spans="2:33" ht="6" customHeight="1">
      <c r="B9" s="299"/>
      <c r="C9" s="612"/>
      <c r="D9" s="612"/>
      <c r="E9" s="612"/>
      <c r="F9" s="612"/>
      <c r="G9" s="612"/>
      <c r="H9" s="612"/>
      <c r="I9" s="612"/>
      <c r="J9" s="612"/>
      <c r="K9" s="612"/>
      <c r="L9" s="612"/>
      <c r="M9" s="612"/>
      <c r="N9" s="612"/>
      <c r="O9" s="612"/>
      <c r="P9" s="612"/>
      <c r="Q9" s="612"/>
      <c r="R9" s="612"/>
      <c r="S9" s="183"/>
      <c r="T9" s="183"/>
      <c r="U9" s="183"/>
      <c r="V9" s="183"/>
      <c r="W9" s="301"/>
    </row>
    <row r="10" spans="2:33" ht="21" customHeight="1">
      <c r="B10" s="299"/>
      <c r="C10" s="612"/>
      <c r="D10" s="612"/>
      <c r="E10" s="895" t="s">
        <v>213</v>
      </c>
      <c r="F10" s="895"/>
      <c r="G10" s="23"/>
      <c r="H10" s="15">
        <f>'6.0 Monitoreo y evaluación'!G8</f>
        <v>0</v>
      </c>
      <c r="I10" s="35">
        <f>'6.0 Monitoreo y evaluación'!H8</f>
        <v>0</v>
      </c>
      <c r="J10" s="19"/>
      <c r="K10" s="19"/>
      <c r="L10" s="19"/>
      <c r="M10" s="19"/>
      <c r="N10" s="19"/>
      <c r="O10" s="19"/>
      <c r="P10" s="612"/>
      <c r="Q10" s="612"/>
      <c r="R10" s="612"/>
      <c r="S10" s="611"/>
      <c r="T10" s="611"/>
      <c r="U10" s="611"/>
      <c r="V10" s="611"/>
      <c r="W10" s="300"/>
      <c r="Y10" s="25">
        <f>SUM(Y5:Y8)</f>
        <v>1</v>
      </c>
      <c r="Z10" s="27"/>
      <c r="AA10" s="28"/>
      <c r="AB10" s="26"/>
      <c r="AC10" s="29"/>
    </row>
    <row r="11" spans="2:33" ht="44.1" customHeight="1">
      <c r="B11" s="299"/>
      <c r="C11" s="612"/>
      <c r="D11" s="612"/>
      <c r="E11" s="612"/>
      <c r="F11" s="612"/>
      <c r="G11" s="612"/>
      <c r="H11" s="612"/>
      <c r="I11" s="612"/>
      <c r="J11" s="612"/>
      <c r="K11" s="612"/>
      <c r="L11" s="612"/>
      <c r="M11" s="612"/>
      <c r="N11" s="612"/>
      <c r="O11" s="612"/>
      <c r="P11" s="612"/>
      <c r="Q11" s="612"/>
      <c r="R11" s="612"/>
      <c r="S11" s="611"/>
      <c r="T11" s="611"/>
      <c r="U11" s="611"/>
      <c r="V11" s="611"/>
      <c r="W11" s="300"/>
    </row>
    <row r="12" spans="2:33" ht="15" customHeight="1">
      <c r="B12" s="299"/>
      <c r="C12" s="612"/>
      <c r="D12" s="612"/>
      <c r="E12" s="612"/>
      <c r="F12" s="612"/>
      <c r="G12" s="612"/>
      <c r="H12" s="612"/>
      <c r="I12" s="612"/>
      <c r="J12" s="612"/>
      <c r="K12" s="612"/>
      <c r="L12" s="612"/>
      <c r="M12" s="612"/>
      <c r="N12" s="612"/>
      <c r="O12" s="612"/>
      <c r="P12" s="612"/>
      <c r="Q12" s="612"/>
      <c r="R12" s="612"/>
      <c r="S12" s="611"/>
      <c r="T12" s="611"/>
      <c r="U12" s="611"/>
      <c r="V12" s="611"/>
      <c r="W12" s="300"/>
    </row>
    <row r="13" spans="2:33" ht="35.1" customHeight="1">
      <c r="B13" s="67"/>
      <c r="E13" s="296"/>
      <c r="F13" s="296"/>
      <c r="G13" s="296"/>
      <c r="H13" s="296"/>
      <c r="I13" s="296"/>
      <c r="J13" s="296"/>
      <c r="K13" s="1196" t="s">
        <v>1033</v>
      </c>
      <c r="L13" s="1196"/>
      <c r="M13" s="1196"/>
      <c r="N13" s="1196"/>
      <c r="O13" s="1196"/>
      <c r="P13" s="1196"/>
      <c r="Q13" s="1196"/>
      <c r="R13" s="1196"/>
      <c r="S13" s="1196"/>
      <c r="T13" s="1196"/>
      <c r="U13" s="297"/>
      <c r="V13" s="298"/>
      <c r="W13" s="69"/>
      <c r="X13" s="150"/>
    </row>
    <row r="14" spans="2:33" ht="107.1" customHeight="1" thickBot="1">
      <c r="B14" s="67"/>
      <c r="C14" s="1208"/>
      <c r="D14" s="1209"/>
      <c r="E14" s="1209"/>
      <c r="F14" s="1209"/>
      <c r="G14" s="1209"/>
      <c r="H14" s="1209"/>
      <c r="I14" s="1209"/>
      <c r="J14" s="1209"/>
      <c r="K14" s="1209"/>
      <c r="L14" s="1209"/>
      <c r="M14" s="1209"/>
      <c r="N14" s="1209"/>
      <c r="O14" s="1209"/>
      <c r="P14" s="1209"/>
      <c r="Q14" s="1209"/>
      <c r="R14" s="1209"/>
      <c r="S14" s="1209"/>
      <c r="T14" s="1210"/>
      <c r="U14" s="62"/>
      <c r="V14" s="62"/>
      <c r="W14" s="69"/>
      <c r="X14" s="150"/>
    </row>
    <row r="15" spans="2:33" ht="15" customHeight="1">
      <c r="B15" s="67"/>
      <c r="W15" s="69"/>
    </row>
    <row r="16" spans="2:33" ht="35.1" customHeight="1">
      <c r="B16" s="299"/>
      <c r="C16" s="59"/>
      <c r="D16" s="60"/>
      <c r="E16" s="1202" t="s">
        <v>1035</v>
      </c>
      <c r="F16" s="1202"/>
      <c r="G16" s="1202"/>
      <c r="H16" s="1202"/>
      <c r="I16" s="1202"/>
      <c r="J16" s="1202"/>
      <c r="K16" s="1202"/>
      <c r="L16" s="1202"/>
      <c r="M16" s="1202"/>
      <c r="N16" s="1202"/>
      <c r="O16" s="1202"/>
      <c r="P16" s="1202"/>
      <c r="Q16" s="1202"/>
      <c r="R16" s="612"/>
      <c r="S16" s="611"/>
      <c r="T16" s="611"/>
      <c r="U16" s="611"/>
      <c r="V16" s="611"/>
      <c r="W16" s="300"/>
    </row>
    <row r="17" spans="1:32" ht="44.1" customHeight="1" thickBot="1">
      <c r="B17" s="299"/>
      <c r="C17" s="612"/>
      <c r="D17" s="612"/>
      <c r="E17" s="1207" t="str">
        <f>UPPER(E5)</f>
        <v>ESTRATEGIA DE MONITOREO Y EVALUACIÓN</v>
      </c>
      <c r="F17" s="1207"/>
      <c r="G17" s="1207"/>
      <c r="H17" s="1207"/>
      <c r="I17" s="1207"/>
      <c r="J17" s="612"/>
      <c r="K17" s="612"/>
      <c r="L17" s="612"/>
      <c r="M17" s="612"/>
      <c r="N17" s="612"/>
      <c r="O17" s="612"/>
      <c r="P17" s="612"/>
      <c r="Q17" s="612"/>
      <c r="R17" s="1195" t="str">
        <f>UPPER(E6)</f>
        <v>APLICACIÓN DE APRENDIZAJES</v>
      </c>
      <c r="S17" s="1195"/>
      <c r="T17" s="1195"/>
      <c r="U17" s="628"/>
      <c r="V17" s="57"/>
      <c r="W17" s="72"/>
    </row>
    <row r="18" spans="1:32" ht="183" customHeight="1" thickTop="1" thickBot="1">
      <c r="B18" s="299"/>
      <c r="C18" s="302"/>
      <c r="D18" s="612"/>
      <c r="E18" s="1197" t="str">
        <f>'6.0 Monitoreo y evaluación'!N14</f>
        <v xml:space="preserve"> - Desarrollar un plan de monitoreo, evaluación y aprendizaje alineado a los objetivos e indicadores de desempeño del plan estratégico.
- Incorporar al plan de monitoreo líneas base, metas e indicadores.
- Establecer dentro del plan de monitoreo la medición de calidad de los servicios y programas de acuerdo a referencias de buenas prácticas.
- Establecer por escrito un mecanismo de evaluación de los programas para comprobar si son replicables.
- Realizar un análisis por escrito de las escalas en las que puede intervenir la organización con sus diferentes programas.
- Establecer un mecanismo de evaluación de las problemáticas locales y el impacto del trabajo colaborativo desde un enfoque participativo.</v>
      </c>
      <c r="F18" s="1197"/>
      <c r="G18" s="1197"/>
      <c r="H18" s="1197"/>
      <c r="I18" s="1197"/>
      <c r="J18" s="1197"/>
      <c r="K18" s="1197"/>
      <c r="L18" s="1197"/>
      <c r="M18" s="629"/>
      <c r="N18" s="56"/>
      <c r="O18" s="56"/>
      <c r="P18" s="1198" t="str">
        <f>'6.0 Monitoreo y evaluación'!N31</f>
        <v xml:space="preserve"> - Definir mecanismos para considerar los hallazgos de evaluaciones en la toma de decisiones de la organización.
- Establecer metodologías para aplicar diagnósticos participativos a la población objetivo e incorporar su visión al diseño de programas.
- Determinar por escrito cuando se generarán publicaciones o informes a partir de los resultados de evaluaciones.
- Definir cómo quisiera la organización difundir estándares de calidad y distribuir responsabilidades para llevarlo a cabo.</v>
      </c>
      <c r="Q18" s="1199"/>
      <c r="R18" s="1200"/>
      <c r="S18" s="1200"/>
      <c r="T18" s="1200"/>
      <c r="U18" s="1200"/>
      <c r="V18" s="1201"/>
      <c r="W18" s="300"/>
    </row>
    <row r="19" spans="1:32" ht="11.1" customHeight="1" thickTop="1">
      <c r="B19" s="299"/>
      <c r="C19" s="612"/>
      <c r="D19" s="612"/>
      <c r="E19" s="612"/>
      <c r="F19" s="612"/>
      <c r="G19" s="612"/>
      <c r="H19" s="612"/>
      <c r="I19" s="612"/>
      <c r="J19" s="612"/>
      <c r="K19" s="612"/>
      <c r="L19" s="612"/>
      <c r="M19" s="612"/>
      <c r="N19" s="612"/>
      <c r="O19" s="612"/>
      <c r="P19" s="612"/>
      <c r="Q19" s="612"/>
      <c r="R19" s="612"/>
      <c r="S19" s="611"/>
      <c r="T19" s="611"/>
      <c r="U19" s="611"/>
      <c r="V19" s="611"/>
      <c r="W19" s="300"/>
      <c r="X19" s="150"/>
    </row>
    <row r="20" spans="1:32" ht="39" customHeight="1" thickBot="1">
      <c r="B20" s="299"/>
      <c r="C20" s="303"/>
      <c r="D20" s="303"/>
      <c r="E20" s="1195" t="str">
        <f>UPPER(E7)</f>
        <v>DESEMPEÑO INSTITUCIONAL</v>
      </c>
      <c r="F20" s="1195"/>
      <c r="G20" s="1195"/>
      <c r="H20" s="1195"/>
      <c r="I20" s="1195"/>
      <c r="J20" s="1195"/>
      <c r="K20" s="57"/>
      <c r="L20" s="57"/>
      <c r="M20" s="628"/>
      <c r="N20" s="612"/>
      <c r="O20" s="1195" t="str">
        <f>UPPER(E7)</f>
        <v>DESEMPEÑO INSTITUCIONAL</v>
      </c>
      <c r="P20" s="1195"/>
      <c r="Q20" s="1195"/>
      <c r="R20" s="1195"/>
      <c r="S20" s="1195"/>
      <c r="T20" s="1195"/>
      <c r="U20" s="1195"/>
      <c r="V20" s="1195"/>
      <c r="W20" s="300"/>
      <c r="X20" s="150"/>
    </row>
    <row r="21" spans="1:32" ht="165" customHeight="1" thickBot="1">
      <c r="B21" s="299"/>
      <c r="C21" s="304"/>
      <c r="D21" s="612"/>
      <c r="E21" s="1190" t="str">
        <f>'6.0 Monitoreo y evaluación'!N45</f>
        <v xml:space="preserve"> - Establecer metas de desempeño institucional con plazos de cumplimiento.
 - Designar a una persona dentro del equipo encargada del monitoreo y la evaluación.
- Generar un sistema de evaluación de desempeño institucional.
- Desarrollar un plan de mejora de la organización.</v>
      </c>
      <c r="F21" s="1191"/>
      <c r="G21" s="1191"/>
      <c r="H21" s="1191"/>
      <c r="I21" s="1191"/>
      <c r="J21" s="1191"/>
      <c r="K21" s="1192"/>
      <c r="L21" s="1193"/>
      <c r="M21" s="629"/>
      <c r="N21" s="612"/>
      <c r="O21" s="305"/>
      <c r="P21" s="1194" t="str">
        <f>'6.0 Monitoreo y evaluación'!N45</f>
        <v xml:space="preserve"> - Establecer metas de desempeño institucional con plazos de cumplimiento.
 - Designar a una persona dentro del equipo encargada del monitoreo y la evaluación.
- Generar un sistema de evaluación de desempeño institucional.
- Desarrollar un plan de mejora de la organización.</v>
      </c>
      <c r="Q21" s="1194"/>
      <c r="R21" s="1194"/>
      <c r="S21" s="1194"/>
      <c r="T21" s="1194"/>
      <c r="U21" s="627"/>
      <c r="V21" s="306"/>
      <c r="W21" s="300"/>
      <c r="X21" s="150"/>
    </row>
    <row r="22" spans="1:32" ht="24.95" customHeight="1" thickBot="1">
      <c r="B22" s="1203"/>
      <c r="C22" s="1204"/>
      <c r="D22" s="1204"/>
      <c r="E22" s="1204"/>
      <c r="F22" s="1204"/>
      <c r="G22" s="1204"/>
      <c r="H22" s="1204"/>
      <c r="I22" s="1204"/>
      <c r="J22" s="1204"/>
      <c r="K22" s="1204"/>
      <c r="L22" s="1204"/>
      <c r="M22" s="1204"/>
      <c r="N22" s="1204"/>
      <c r="O22" s="1204"/>
      <c r="P22" s="1204"/>
      <c r="Q22" s="1204"/>
      <c r="R22" s="1204"/>
      <c r="S22" s="1204"/>
      <c r="T22" s="1204"/>
      <c r="U22" s="1204"/>
      <c r="V22" s="1204"/>
      <c r="W22" s="1205"/>
      <c r="X22" s="150"/>
    </row>
    <row r="23" spans="1:32" ht="27" customHeight="1">
      <c r="S23" s="150"/>
      <c r="T23" s="150"/>
      <c r="X23" s="150"/>
    </row>
    <row r="24" spans="1:32" ht="51" customHeight="1">
      <c r="B24" s="1189" t="s">
        <v>1036</v>
      </c>
      <c r="C24" s="1189"/>
      <c r="D24" s="1189"/>
      <c r="E24" s="1189"/>
      <c r="F24" s="1189"/>
      <c r="G24" s="1189"/>
      <c r="H24" s="1189"/>
      <c r="I24" s="1189"/>
      <c r="J24" s="1189"/>
      <c r="K24" s="1189"/>
      <c r="L24" s="1189"/>
      <c r="M24" s="1189"/>
      <c r="N24" s="1189"/>
      <c r="O24" s="1189"/>
      <c r="P24" s="1189"/>
      <c r="Q24" s="1189"/>
      <c r="R24" s="1189"/>
      <c r="S24" s="1189"/>
      <c r="T24" s="1189"/>
      <c r="U24" s="1189"/>
      <c r="V24" s="1189"/>
      <c r="W24" s="1189"/>
      <c r="X24" s="612"/>
      <c r="Y24" s="612"/>
      <c r="Z24" s="612"/>
      <c r="AA24" s="612"/>
      <c r="AB24" s="612"/>
      <c r="AC24" s="612"/>
      <c r="AD24" s="612"/>
      <c r="AE24" s="612"/>
      <c r="AF24" s="612"/>
    </row>
    <row r="25" spans="1:32" ht="35.1" customHeight="1">
      <c r="B25" s="1185" t="str">
        <f>E17</f>
        <v>ESTRATEGIA DE MONITOREO Y EVALUACIÓN</v>
      </c>
      <c r="C25" s="1185"/>
      <c r="D25" s="1185"/>
      <c r="E25" s="1185"/>
      <c r="F25" s="1185"/>
      <c r="G25" s="1186"/>
      <c r="H25" s="1187" t="str">
        <f>R17</f>
        <v>APLICACIÓN DE APRENDIZAJES</v>
      </c>
      <c r="I25" s="1185"/>
      <c r="J25" s="1185"/>
      <c r="K25" s="1185"/>
      <c r="L25" s="1185"/>
      <c r="M25" s="1186"/>
      <c r="N25" s="1188" t="str">
        <f>E20</f>
        <v>DESEMPEÑO INSTITUCIONAL</v>
      </c>
      <c r="O25" s="1188"/>
      <c r="P25" s="1188"/>
      <c r="Q25" s="1188"/>
      <c r="R25" s="1188"/>
      <c r="S25" s="1188"/>
      <c r="T25" s="1188"/>
      <c r="U25" s="1188"/>
      <c r="V25" s="1188"/>
      <c r="W25" s="1188"/>
      <c r="X25" s="1188"/>
      <c r="Y25" s="1188"/>
      <c r="Z25" s="1188"/>
      <c r="AA25" s="1188"/>
      <c r="AB25" s="1188"/>
      <c r="AC25" s="1188"/>
      <c r="AD25" s="1188"/>
      <c r="AE25" s="1188"/>
      <c r="AF25" s="1187"/>
    </row>
    <row r="26" spans="1:32" ht="36.950000000000003" customHeight="1">
      <c r="A26" s="150">
        <v>1</v>
      </c>
      <c r="B26" s="1184" t="str">
        <f>IF('6.0 Monitoreo y evaluación'!K14&gt;=75%,'6.0 Monitoreo y evaluación'!B14,"")</f>
        <v/>
      </c>
      <c r="C26" s="1184"/>
      <c r="D26" s="1184"/>
      <c r="E26" s="1184"/>
      <c r="F26" s="1184"/>
      <c r="G26" s="1184"/>
      <c r="H26" s="1184" t="str">
        <f>IF('6.0 Monitoreo y evaluación'!K31&gt;=75%,'6.0 Monitoreo y evaluación'!B31,"")</f>
        <v/>
      </c>
      <c r="I26" s="1184"/>
      <c r="J26" s="1184"/>
      <c r="K26" s="1184"/>
      <c r="L26" s="1184"/>
      <c r="M26" s="1184"/>
      <c r="N26" s="1184" t="str">
        <f>IF('6.0 Monitoreo y evaluación'!K45,'6.0 Monitoreo y evaluación'!B45,"")</f>
        <v/>
      </c>
      <c r="O26" s="1184"/>
      <c r="P26" s="1184"/>
      <c r="Q26" s="1184"/>
      <c r="R26" s="1184"/>
      <c r="S26" s="1184" t="s">
        <v>1037</v>
      </c>
      <c r="T26" s="1184"/>
      <c r="U26" s="1184"/>
      <c r="V26" s="1184"/>
      <c r="W26" s="1184"/>
      <c r="X26" s="1184"/>
      <c r="Y26" s="1184"/>
      <c r="Z26" s="1184"/>
      <c r="AA26" s="1184"/>
      <c r="AB26" s="1184"/>
      <c r="AC26" s="1184"/>
      <c r="AD26" s="1184"/>
      <c r="AE26" s="1184"/>
      <c r="AF26" s="1184"/>
    </row>
    <row r="27" spans="1:32" ht="36.950000000000003" customHeight="1">
      <c r="A27" s="150">
        <v>2</v>
      </c>
      <c r="B27" s="1184" t="str">
        <f>IF('6.0 Monitoreo y evaluación'!K15&gt;=75%,'6.0 Monitoreo y evaluación'!B15,"")</f>
        <v/>
      </c>
      <c r="C27" s="1184"/>
      <c r="D27" s="1184"/>
      <c r="E27" s="1184"/>
      <c r="F27" s="1184"/>
      <c r="G27" s="1184"/>
      <c r="H27" s="1184" t="str">
        <f>IF('6.0 Monitoreo y evaluación'!K32&gt;=75%,'6.0 Monitoreo y evaluación'!B32,"")</f>
        <v/>
      </c>
      <c r="I27" s="1184"/>
      <c r="J27" s="1184"/>
      <c r="K27" s="1184"/>
      <c r="L27" s="1184"/>
      <c r="M27" s="1184"/>
      <c r="N27" s="1184" t="str">
        <f>IF('6.0 Monitoreo y evaluación'!K46,'6.0 Monitoreo y evaluación'!B46,"")</f>
        <v/>
      </c>
      <c r="O27" s="1184"/>
      <c r="P27" s="1184"/>
      <c r="Q27" s="1184"/>
      <c r="R27" s="1184"/>
      <c r="S27" s="1184"/>
      <c r="T27" s="1184"/>
      <c r="U27" s="1184"/>
      <c r="V27" s="1184"/>
      <c r="W27" s="1184"/>
      <c r="X27" s="1184"/>
      <c r="Y27" s="1184"/>
      <c r="Z27" s="1184"/>
      <c r="AA27" s="1184"/>
      <c r="AB27" s="1184"/>
      <c r="AC27" s="1184"/>
      <c r="AD27" s="1184"/>
      <c r="AE27" s="1184"/>
      <c r="AF27" s="1184"/>
    </row>
    <row r="28" spans="1:32" ht="36.950000000000003" customHeight="1">
      <c r="A28" s="150">
        <v>3</v>
      </c>
      <c r="B28" s="1184" t="str">
        <f>IF('6.0 Monitoreo y evaluación'!K16&gt;=75%,'6.0 Monitoreo y evaluación'!B16,"")</f>
        <v/>
      </c>
      <c r="C28" s="1184"/>
      <c r="D28" s="1184"/>
      <c r="E28" s="1184"/>
      <c r="F28" s="1184"/>
      <c r="G28" s="1184"/>
      <c r="H28" s="1184" t="str">
        <f>IF('6.0 Monitoreo y evaluación'!K33&gt;=75%,'6.0 Monitoreo y evaluación'!B33,"")</f>
        <v/>
      </c>
      <c r="I28" s="1184"/>
      <c r="J28" s="1184"/>
      <c r="K28" s="1184"/>
      <c r="L28" s="1184"/>
      <c r="M28" s="1184"/>
      <c r="N28" s="1184" t="str">
        <f>IF('6.0 Monitoreo y evaluación'!K47,'6.0 Monitoreo y evaluación'!B47,"")</f>
        <v/>
      </c>
      <c r="O28" s="1184"/>
      <c r="P28" s="1184"/>
      <c r="Q28" s="1184"/>
      <c r="R28" s="1184"/>
      <c r="S28" s="1184"/>
      <c r="T28" s="1184"/>
      <c r="U28" s="1184"/>
      <c r="V28" s="1184"/>
      <c r="W28" s="1184"/>
      <c r="X28" s="1184"/>
      <c r="Y28" s="1184"/>
      <c r="Z28" s="1184"/>
      <c r="AA28" s="1184"/>
      <c r="AB28" s="1184"/>
      <c r="AC28" s="1184"/>
      <c r="AD28" s="1184"/>
      <c r="AE28" s="1184"/>
      <c r="AF28" s="1184"/>
    </row>
    <row r="29" spans="1:32" ht="36.950000000000003" customHeight="1">
      <c r="A29" s="150">
        <v>4</v>
      </c>
      <c r="B29" s="1184" t="str">
        <f>IF('6.0 Monitoreo y evaluación'!K17&gt;=75%,'6.0 Monitoreo y evaluación'!B17,"")</f>
        <v/>
      </c>
      <c r="C29" s="1184"/>
      <c r="D29" s="1184"/>
      <c r="E29" s="1184"/>
      <c r="F29" s="1184"/>
      <c r="G29" s="1184"/>
      <c r="H29" s="1184" t="str">
        <f>IF('6.0 Monitoreo y evaluación'!K34&gt;=75%,'6.0 Monitoreo y evaluación'!B34,"")</f>
        <v/>
      </c>
      <c r="I29" s="1184"/>
      <c r="J29" s="1184"/>
      <c r="K29" s="1184"/>
      <c r="L29" s="1184"/>
      <c r="M29" s="1184"/>
      <c r="N29" s="1184" t="str">
        <f>IF('6.0 Monitoreo y evaluación'!K48,'6.0 Monitoreo y evaluación'!B48,"")</f>
        <v/>
      </c>
      <c r="O29" s="1184"/>
      <c r="P29" s="1184"/>
      <c r="Q29" s="1184"/>
      <c r="R29" s="1184"/>
      <c r="S29" s="1184"/>
      <c r="T29" s="1184"/>
      <c r="U29" s="1184"/>
      <c r="V29" s="1184"/>
      <c r="W29" s="1184"/>
      <c r="X29" s="1184"/>
      <c r="Y29" s="1184"/>
      <c r="Z29" s="1184"/>
      <c r="AA29" s="1184"/>
      <c r="AB29" s="1184"/>
      <c r="AC29" s="1184"/>
      <c r="AD29" s="1184"/>
      <c r="AE29" s="1184"/>
      <c r="AF29" s="1184"/>
    </row>
    <row r="30" spans="1:32" ht="36.950000000000003" customHeight="1">
      <c r="A30" s="150">
        <v>5</v>
      </c>
      <c r="B30" s="1184" t="str">
        <f>IF('6.0 Monitoreo y evaluación'!K18&gt;=75%,'6.0 Monitoreo y evaluación'!B18,"")</f>
        <v/>
      </c>
      <c r="C30" s="1184"/>
      <c r="D30" s="1184"/>
      <c r="E30" s="1184"/>
      <c r="F30" s="1184"/>
      <c r="G30" s="1184"/>
      <c r="H30" s="1184" t="str">
        <f>IF('6.0 Monitoreo y evaluación'!K35&gt;=75%,'6.0 Monitoreo y evaluación'!B35,"")</f>
        <v/>
      </c>
      <c r="I30" s="1184"/>
      <c r="J30" s="1184"/>
      <c r="K30" s="1184"/>
      <c r="L30" s="1184"/>
      <c r="M30" s="1184"/>
      <c r="N30" s="1184" t="str">
        <f>IF('6.0 Monitoreo y evaluación'!K49,'6.0 Monitoreo y evaluación'!B49,"")</f>
        <v/>
      </c>
      <c r="O30" s="1184"/>
      <c r="P30" s="1184"/>
      <c r="Q30" s="1184"/>
      <c r="R30" s="1184"/>
      <c r="S30" s="1184"/>
      <c r="T30" s="1184"/>
      <c r="U30" s="1184"/>
      <c r="V30" s="1184"/>
      <c r="W30" s="1184"/>
      <c r="X30" s="1184"/>
      <c r="Y30" s="1184"/>
      <c r="Z30" s="1184"/>
      <c r="AA30" s="1184"/>
      <c r="AB30" s="1184"/>
      <c r="AC30" s="1184"/>
      <c r="AD30" s="1184"/>
      <c r="AE30" s="1184"/>
      <c r="AF30" s="1184"/>
    </row>
    <row r="31" spans="1:32" ht="36.950000000000003" customHeight="1">
      <c r="A31" s="150">
        <v>6</v>
      </c>
      <c r="B31" s="1184" t="str">
        <f>IF('6.0 Monitoreo y evaluación'!K19&gt;=75%,'6.0 Monitoreo y evaluación'!B19,"")</f>
        <v/>
      </c>
      <c r="C31" s="1184"/>
      <c r="D31" s="1184"/>
      <c r="E31" s="1184"/>
      <c r="F31" s="1184"/>
      <c r="G31" s="1184"/>
      <c r="H31" s="1184" t="str">
        <f>IF('6.0 Monitoreo y evaluación'!K36&gt;=75%,'6.0 Monitoreo y evaluación'!#REF!,"")</f>
        <v/>
      </c>
      <c r="I31" s="1184"/>
      <c r="J31" s="1184"/>
      <c r="K31" s="1184"/>
      <c r="L31" s="1184"/>
      <c r="M31" s="1184"/>
      <c r="N31" s="1184" t="str">
        <f>IF('6.0 Monitoreo y evaluación'!K50,'6.0 Monitoreo y evaluación'!#REF!,"")</f>
        <v/>
      </c>
      <c r="O31" s="1184"/>
      <c r="P31" s="1184"/>
      <c r="Q31" s="1184"/>
      <c r="R31" s="1184"/>
      <c r="S31" s="1184"/>
      <c r="T31" s="1184"/>
      <c r="U31" s="1184"/>
      <c r="V31" s="1184"/>
      <c r="W31" s="1184"/>
      <c r="X31" s="1184"/>
      <c r="Y31" s="1184"/>
      <c r="Z31" s="1184"/>
      <c r="AA31" s="1184"/>
      <c r="AB31" s="1184"/>
      <c r="AC31" s="1184"/>
      <c r="AD31" s="1184"/>
      <c r="AE31" s="1184"/>
      <c r="AF31" s="1184"/>
    </row>
    <row r="32" spans="1:32" ht="36.950000000000003" customHeight="1">
      <c r="A32" s="150">
        <v>7</v>
      </c>
      <c r="B32" s="1184" t="str">
        <f>IF('6.0 Monitoreo y evaluación'!K20&gt;=75%,'6.0 Monitoreo y evaluación'!B20,"")</f>
        <v/>
      </c>
      <c r="C32" s="1184"/>
      <c r="D32" s="1184"/>
      <c r="E32" s="1184"/>
      <c r="F32" s="1184"/>
      <c r="G32" s="1184"/>
      <c r="H32" s="1184" t="str">
        <f>IF('6.0 Monitoreo y evaluación'!K37&gt;=75%,'6.0 Monitoreo y evaluación'!#REF!,"")</f>
        <v/>
      </c>
      <c r="I32" s="1184"/>
      <c r="J32" s="1184"/>
      <c r="K32" s="1184"/>
      <c r="L32" s="1184"/>
      <c r="M32" s="1184"/>
      <c r="N32" s="1184" t="str">
        <f>IF('6.0 Monitoreo y evaluación'!K51,'6.0 Monitoreo y evaluación'!#REF!,"")</f>
        <v/>
      </c>
      <c r="O32" s="1184"/>
      <c r="P32" s="1184"/>
      <c r="Q32" s="1184"/>
      <c r="R32" s="1184"/>
      <c r="S32" s="1184"/>
      <c r="T32" s="1184"/>
      <c r="U32" s="1184"/>
      <c r="V32" s="1184"/>
      <c r="W32" s="1184"/>
      <c r="X32" s="1184"/>
      <c r="Y32" s="1184"/>
      <c r="Z32" s="1184"/>
      <c r="AA32" s="1184"/>
      <c r="AB32" s="1184"/>
      <c r="AC32" s="1184"/>
      <c r="AD32" s="1184"/>
      <c r="AE32" s="1184"/>
      <c r="AF32" s="1184"/>
    </row>
    <row r="33" spans="2:32" ht="38.1" customHeight="1">
      <c r="B33" s="1184" t="str">
        <f>IF('6.0 Monitoreo y evaluación'!K21&gt;=75%,'6.0 Monitoreo y evaluación'!B21,"")</f>
        <v/>
      </c>
      <c r="C33" s="1184"/>
      <c r="D33" s="1184"/>
      <c r="E33" s="1184"/>
      <c r="F33" s="1184"/>
      <c r="G33" s="1184"/>
      <c r="H33" s="1184" t="str">
        <f>IF('6.0 Monitoreo y evaluación'!K38&gt;=75%,'6.0 Monitoreo y evaluación'!B38,"")</f>
        <v/>
      </c>
      <c r="I33" s="1184"/>
      <c r="J33" s="1184"/>
      <c r="K33" s="1184"/>
      <c r="L33" s="1184"/>
      <c r="M33" s="1184"/>
      <c r="N33" s="1184" t="str">
        <f>IF('6.0 Monitoreo y evaluación'!K52,'6.0 Monitoreo y evaluación'!B52,"")</f>
        <v/>
      </c>
      <c r="O33" s="1184"/>
      <c r="P33" s="1184"/>
      <c r="Q33" s="1184"/>
      <c r="R33" s="1184"/>
      <c r="S33" s="1184"/>
      <c r="T33" s="1184"/>
      <c r="U33" s="1184"/>
      <c r="V33" s="1184"/>
      <c r="W33" s="1184"/>
      <c r="X33" s="1184"/>
      <c r="Y33" s="1184"/>
      <c r="Z33" s="1184"/>
      <c r="AA33" s="1184"/>
      <c r="AB33" s="1184"/>
      <c r="AC33" s="1184"/>
      <c r="AD33" s="1184"/>
      <c r="AE33" s="1184"/>
      <c r="AF33" s="1184"/>
    </row>
  </sheetData>
  <sheetProtection password="CAAD" sheet="1" objects="1" scenarios="1" formatCells="0"/>
  <mergeCells count="63">
    <mergeCell ref="E10:F10"/>
    <mergeCell ref="E16:Q16"/>
    <mergeCell ref="E17:I17"/>
    <mergeCell ref="AB4:AE4"/>
    <mergeCell ref="E5:F5"/>
    <mergeCell ref="Z5:Z8"/>
    <mergeCell ref="AB5:AB8"/>
    <mergeCell ref="AD5:AD8"/>
    <mergeCell ref="E6:F6"/>
    <mergeCell ref="K13:T13"/>
    <mergeCell ref="C14:T14"/>
    <mergeCell ref="R17:T17"/>
    <mergeCell ref="B1:W1"/>
    <mergeCell ref="E4:F4"/>
    <mergeCell ref="Z4:AA4"/>
    <mergeCell ref="E7:F7"/>
    <mergeCell ref="E8:F8"/>
    <mergeCell ref="B24:W24"/>
    <mergeCell ref="B25:G25"/>
    <mergeCell ref="H25:M25"/>
    <mergeCell ref="N25:R25"/>
    <mergeCell ref="S25:AF25"/>
    <mergeCell ref="E18:L18"/>
    <mergeCell ref="P18:V18"/>
    <mergeCell ref="E20:J20"/>
    <mergeCell ref="O20:V20"/>
    <mergeCell ref="E21:L21"/>
    <mergeCell ref="P21:T21"/>
    <mergeCell ref="H26:M26"/>
    <mergeCell ref="N26:R26"/>
    <mergeCell ref="S26:AF26"/>
    <mergeCell ref="B27:G27"/>
    <mergeCell ref="H27:M27"/>
    <mergeCell ref="N27:R27"/>
    <mergeCell ref="S27:AF27"/>
    <mergeCell ref="H33:M33"/>
    <mergeCell ref="N33:R33"/>
    <mergeCell ref="S33:AF33"/>
    <mergeCell ref="B33:G33"/>
    <mergeCell ref="B30:G30"/>
    <mergeCell ref="H30:M30"/>
    <mergeCell ref="N30:R30"/>
    <mergeCell ref="S30:AF30"/>
    <mergeCell ref="B31:G31"/>
    <mergeCell ref="H31:M31"/>
    <mergeCell ref="N31:R31"/>
    <mergeCell ref="S31:AF31"/>
    <mergeCell ref="B22:W22"/>
    <mergeCell ref="B2:J3"/>
    <mergeCell ref="T2:W2"/>
    <mergeCell ref="B32:G32"/>
    <mergeCell ref="H32:M32"/>
    <mergeCell ref="N32:R32"/>
    <mergeCell ref="S32:AF32"/>
    <mergeCell ref="B28:G28"/>
    <mergeCell ref="H28:M28"/>
    <mergeCell ref="N28:R28"/>
    <mergeCell ref="S28:AF28"/>
    <mergeCell ref="B29:G29"/>
    <mergeCell ref="H29:M29"/>
    <mergeCell ref="N29:R29"/>
    <mergeCell ref="S29:AF29"/>
    <mergeCell ref="B26:G26"/>
  </mergeCells>
  <phoneticPr fontId="40" type="noConversion"/>
  <conditionalFormatting sqref="AD5">
    <cfRule type="cellIs" dxfId="166" priority="11" operator="between">
      <formula>0.95</formula>
      <formula>1</formula>
    </cfRule>
    <cfRule type="cellIs" dxfId="165" priority="12" operator="between">
      <formula>0.75</formula>
      <formula>0.9499999</formula>
    </cfRule>
    <cfRule type="cellIs" dxfId="164" priority="13" operator="between">
      <formula>50%</formula>
      <formula>74.99999%</formula>
    </cfRule>
    <cfRule type="cellIs" dxfId="163" priority="14" operator="between">
      <formula>0</formula>
      <formula>24.999999%</formula>
    </cfRule>
    <cfRule type="cellIs" dxfId="162" priority="15" operator="between">
      <formula>25%</formula>
      <formula>49.99999%</formula>
    </cfRule>
  </conditionalFormatting>
  <conditionalFormatting sqref="I5:I8">
    <cfRule type="cellIs" dxfId="161" priority="6" operator="between">
      <formula>0.95</formula>
      <formula>1</formula>
    </cfRule>
    <cfRule type="cellIs" dxfId="160" priority="7" operator="between">
      <formula>0.75</formula>
      <formula>0.9499999</formula>
    </cfRule>
    <cfRule type="cellIs" dxfId="159" priority="8" operator="between">
      <formula>50%</formula>
      <formula>74.99999%</formula>
    </cfRule>
    <cfRule type="cellIs" dxfId="158" priority="9" operator="between">
      <formula>0</formula>
      <formula>24.999999%</formula>
    </cfRule>
    <cfRule type="cellIs" dxfId="157" priority="10" operator="between">
      <formula>25%</formula>
      <formula>49.99999%</formula>
    </cfRule>
  </conditionalFormatting>
  <conditionalFormatting sqref="I10">
    <cfRule type="cellIs" dxfId="156" priority="1" operator="between">
      <formula>0.95</formula>
      <formula>1</formula>
    </cfRule>
    <cfRule type="cellIs" dxfId="155" priority="2" operator="between">
      <formula>0.75</formula>
      <formula>0.9499999</formula>
    </cfRule>
    <cfRule type="cellIs" dxfId="154" priority="3" operator="between">
      <formula>50%</formula>
      <formula>74.99999%</formula>
    </cfRule>
    <cfRule type="cellIs" dxfId="153" priority="4" operator="between">
      <formula>0</formula>
      <formula>24.999999%</formula>
    </cfRule>
    <cfRule type="cellIs" dxfId="152" priority="5" operator="between">
      <formula>25%</formula>
      <formula>49.99999%</formula>
    </cfRule>
  </conditionalFormatting>
  <printOptions horizontalCentered="1" verticalCentered="1"/>
  <pageMargins left="0" right="0" top="0" bottom="0" header="0.31" footer="0.31"/>
  <pageSetup scale="55" fitToHeight="5" orientation="landscape" horizontalDpi="4294967295" verticalDpi="4294967295"/>
  <headerFooter>
    <oddHeader>&amp;L&amp;"Calibri,Normal"&amp;K000000&amp;D</oddHeader>
    <oddFooter>&amp;R&amp;"Calibri,Normal"&amp;K000000Versión 1.0</oddFooter>
  </headerFooter>
  <drawing r:id="rId1"/>
  <extLst>
    <ext xmlns:mx="http://schemas.microsoft.com/office/mac/excel/2008/main" uri="{64002731-A6B0-56B0-2670-7721B7C09600}">
      <mx:PLV Mode="0" OnePage="0" WScale="75"/>
    </ext>
  </extLst>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5">
    <tabColor theme="4" tint="0.39997558519241921"/>
    <pageSetUpPr fitToPage="1"/>
  </sheetPr>
  <dimension ref="A1:AG33"/>
  <sheetViews>
    <sheetView zoomScale="75" zoomScaleNormal="75" zoomScalePageLayoutView="75" workbookViewId="0">
      <selection activeCell="P21" sqref="P21:T21"/>
    </sheetView>
  </sheetViews>
  <sheetFormatPr baseColWidth="10" defaultColWidth="9.42578125" defaultRowHeight="15"/>
  <cols>
    <col min="1" max="1" width="1.85546875" style="150" customWidth="1"/>
    <col min="2" max="2" width="6.85546875" style="150" customWidth="1"/>
    <col min="3" max="3" width="1.85546875" style="150" customWidth="1"/>
    <col min="4" max="4" width="0.42578125" style="150" customWidth="1"/>
    <col min="5" max="5" width="5.85546875" style="150" customWidth="1"/>
    <col min="6" max="6" width="28.42578125" style="150" customWidth="1"/>
    <col min="7" max="7" width="1" style="150" customWidth="1"/>
    <col min="8" max="9" width="7.85546875" style="150" customWidth="1"/>
    <col min="10" max="10" width="18.85546875" style="150" customWidth="1"/>
    <col min="11" max="11" width="7.85546875" style="150" customWidth="1"/>
    <col min="12" max="12" width="17.85546875" style="150" customWidth="1"/>
    <col min="13" max="13" width="2" style="150" customWidth="1"/>
    <col min="14" max="14" width="1.85546875" style="150" customWidth="1"/>
    <col min="15" max="15" width="0.85546875" style="150" customWidth="1"/>
    <col min="16" max="16" width="21.85546875" style="150" customWidth="1"/>
    <col min="17" max="17" width="18.85546875" style="150" customWidth="1"/>
    <col min="18" max="18" width="21.85546875" style="150" customWidth="1"/>
    <col min="19" max="19" width="18.85546875" style="149" customWidth="1"/>
    <col min="20" max="20" width="18.42578125" style="149" customWidth="1"/>
    <col min="21" max="21" width="1.140625" style="149" customWidth="1"/>
    <col min="22" max="22" width="1.85546875" style="149" customWidth="1"/>
    <col min="23" max="23" width="6.85546875" style="149" customWidth="1"/>
    <col min="24" max="24" width="1.85546875" style="151" customWidth="1"/>
    <col min="25" max="25" width="9.85546875" style="2" hidden="1" customWidth="1"/>
    <col min="26" max="29" width="7.85546875" style="2" hidden="1" customWidth="1"/>
    <col min="30" max="31" width="7.85546875" style="171" hidden="1" customWidth="1"/>
    <col min="32" max="32" width="9.42578125" style="171" customWidth="1"/>
    <col min="33" max="16384" width="9.42578125" style="150"/>
  </cols>
  <sheetData>
    <row r="1" spans="2:33" ht="39" customHeight="1">
      <c r="B1" s="1164" t="str">
        <f>'7.0 Gestión recursos'!B1:Q1</f>
        <v>GESTIÓN DE RECURSOS DE LA ORGANIZACIÓN</v>
      </c>
      <c r="C1" s="1165"/>
      <c r="D1" s="1165"/>
      <c r="E1" s="1165"/>
      <c r="F1" s="1165"/>
      <c r="G1" s="1165"/>
      <c r="H1" s="1165"/>
      <c r="I1" s="1165"/>
      <c r="J1" s="1165"/>
      <c r="K1" s="1165"/>
      <c r="L1" s="1165"/>
      <c r="M1" s="1165"/>
      <c r="N1" s="1165"/>
      <c r="O1" s="1165"/>
      <c r="P1" s="1165"/>
      <c r="Q1" s="1165"/>
      <c r="R1" s="1165"/>
      <c r="S1" s="1165"/>
      <c r="T1" s="1165"/>
      <c r="U1" s="1165"/>
      <c r="V1" s="1165"/>
      <c r="W1" s="1166"/>
      <c r="Y1" s="170"/>
      <c r="Z1" s="170"/>
      <c r="AA1" s="170"/>
      <c r="AB1" s="170"/>
      <c r="AC1" s="170"/>
    </row>
    <row r="2" spans="2:33" ht="23.1" customHeight="1">
      <c r="B2" s="1214" t="str">
        <f>'Datos de la organización'!D13</f>
        <v>Nombre de la Organización</v>
      </c>
      <c r="C2" s="1215"/>
      <c r="D2" s="1215"/>
      <c r="E2" s="1215"/>
      <c r="F2" s="1215"/>
      <c r="G2" s="1215"/>
      <c r="H2" s="1215"/>
      <c r="I2" s="1215"/>
      <c r="J2" s="1215"/>
      <c r="K2" s="61"/>
      <c r="L2" s="61"/>
      <c r="M2" s="61"/>
      <c r="N2" s="61"/>
      <c r="O2" s="61"/>
      <c r="P2" s="61"/>
      <c r="Q2" s="61"/>
      <c r="R2" s="307"/>
      <c r="S2" s="307"/>
      <c r="T2" s="1217">
        <f ca="1">TODAY()</f>
        <v>44158</v>
      </c>
      <c r="U2" s="1218"/>
      <c r="V2" s="1218"/>
      <c r="W2" s="1219"/>
      <c r="Y2" s="170"/>
      <c r="Z2" s="170"/>
      <c r="AA2" s="170"/>
      <c r="AB2" s="170"/>
      <c r="AC2" s="170"/>
    </row>
    <row r="3" spans="2:33" ht="23.1" customHeight="1">
      <c r="B3" s="1214"/>
      <c r="C3" s="1215"/>
      <c r="D3" s="1215"/>
      <c r="E3" s="1215"/>
      <c r="F3" s="1215"/>
      <c r="G3" s="1215"/>
      <c r="H3" s="1215"/>
      <c r="I3" s="1215"/>
      <c r="J3" s="1215"/>
      <c r="K3" s="61"/>
      <c r="L3" s="61"/>
      <c r="M3" s="61"/>
      <c r="N3" s="61"/>
      <c r="O3" s="61"/>
      <c r="P3" s="61"/>
      <c r="Q3" s="61"/>
      <c r="R3" s="307"/>
      <c r="S3" s="307"/>
      <c r="T3" s="623"/>
      <c r="U3" s="624"/>
      <c r="V3" s="624"/>
      <c r="W3" s="625"/>
      <c r="Y3" s="170"/>
      <c r="Z3" s="170"/>
      <c r="AA3" s="170"/>
      <c r="AB3" s="170"/>
      <c r="AC3" s="170"/>
    </row>
    <row r="4" spans="2:33" ht="77.099999999999994" customHeight="1">
      <c r="B4" s="299"/>
      <c r="C4" s="612"/>
      <c r="D4" s="612"/>
      <c r="E4" s="1206" t="s">
        <v>210</v>
      </c>
      <c r="F4" s="1206"/>
      <c r="G4" s="628"/>
      <c r="H4" s="324" t="s">
        <v>211</v>
      </c>
      <c r="I4" s="324" t="s">
        <v>212</v>
      </c>
      <c r="J4" s="12"/>
      <c r="K4" s="12"/>
      <c r="L4" s="12"/>
      <c r="M4" s="12"/>
      <c r="N4" s="12"/>
      <c r="O4" s="12"/>
      <c r="P4" s="12"/>
      <c r="Q4" s="12"/>
      <c r="R4" s="12"/>
      <c r="S4" s="7"/>
      <c r="T4" s="7"/>
      <c r="U4" s="7"/>
      <c r="V4" s="7"/>
      <c r="W4" s="68"/>
      <c r="Y4" s="16" t="s">
        <v>177</v>
      </c>
      <c r="Z4" s="1174" t="s">
        <v>178</v>
      </c>
      <c r="AA4" s="1175"/>
      <c r="AB4" s="1176" t="s">
        <v>179</v>
      </c>
      <c r="AC4" s="1177"/>
      <c r="AD4" s="1177"/>
      <c r="AE4" s="1177"/>
      <c r="AG4" s="2"/>
    </row>
    <row r="5" spans="2:33" ht="29.1" customHeight="1">
      <c r="B5" s="299"/>
      <c r="C5" s="612"/>
      <c r="D5" s="612"/>
      <c r="E5" s="741" t="str">
        <f>'7.0 Gestión recursos'!C3</f>
        <v>Activos físicos y materiales</v>
      </c>
      <c r="F5" s="741"/>
      <c r="G5" s="612"/>
      <c r="H5" s="30">
        <f>'7.0 Gestión recursos'!G3</f>
        <v>0</v>
      </c>
      <c r="I5" s="33">
        <f>'7.0 Gestión recursos'!H3</f>
        <v>0</v>
      </c>
      <c r="J5" s="51">
        <v>1</v>
      </c>
      <c r="K5" s="18"/>
      <c r="L5" s="18"/>
      <c r="M5" s="18"/>
      <c r="N5" s="18"/>
      <c r="O5" s="18"/>
      <c r="P5" s="612"/>
      <c r="Q5" s="612"/>
      <c r="R5" s="612"/>
      <c r="S5" s="611"/>
      <c r="T5" s="611"/>
      <c r="U5" s="611"/>
      <c r="V5" s="611"/>
      <c r="W5" s="300"/>
      <c r="Y5" s="46">
        <v>0.4</v>
      </c>
      <c r="Z5" s="1178">
        <v>4</v>
      </c>
      <c r="AA5" s="20">
        <f>Z5*Y5</f>
        <v>1.6</v>
      </c>
      <c r="AB5" s="1180">
        <f>SUM(AC5:AC8)</f>
        <v>0</v>
      </c>
      <c r="AC5" s="172">
        <f>AA5*I5</f>
        <v>0</v>
      </c>
      <c r="AD5" s="1182">
        <f>SUM(AE5:AE8)</f>
        <v>0</v>
      </c>
      <c r="AE5" s="173">
        <f>I5*Y5</f>
        <v>0</v>
      </c>
    </row>
    <row r="6" spans="2:33" ht="29.1" customHeight="1">
      <c r="B6" s="299"/>
      <c r="C6" s="612"/>
      <c r="D6" s="612"/>
      <c r="E6" s="741" t="str">
        <f>'7.0 Gestión recursos'!C4</f>
        <v>Gestión de información</v>
      </c>
      <c r="F6" s="741"/>
      <c r="G6" s="612"/>
      <c r="H6" s="30">
        <f>'7.0 Gestión recursos'!G4</f>
        <v>0</v>
      </c>
      <c r="I6" s="33">
        <f>'7.0 Gestión recursos'!H4</f>
        <v>0</v>
      </c>
      <c r="J6" s="51">
        <v>1</v>
      </c>
      <c r="K6" s="18"/>
      <c r="L6" s="18"/>
      <c r="M6" s="18"/>
      <c r="N6" s="18"/>
      <c r="O6" s="18"/>
      <c r="P6" s="612"/>
      <c r="Q6" s="612"/>
      <c r="R6" s="612"/>
      <c r="S6" s="183"/>
      <c r="T6" s="183"/>
      <c r="U6" s="183"/>
      <c r="V6" s="183"/>
      <c r="W6" s="301"/>
      <c r="Y6" s="46">
        <v>0.1</v>
      </c>
      <c r="Z6" s="1179"/>
      <c r="AA6" s="20">
        <f>Z5*Y6</f>
        <v>0.4</v>
      </c>
      <c r="AB6" s="1181"/>
      <c r="AC6" s="172">
        <f>AA6*I6</f>
        <v>0</v>
      </c>
      <c r="AD6" s="1183"/>
      <c r="AE6" s="173">
        <f>I6*Y6</f>
        <v>0</v>
      </c>
    </row>
    <row r="7" spans="2:33" ht="29.1" customHeight="1">
      <c r="B7" s="299"/>
      <c r="C7" s="612"/>
      <c r="D7" s="612"/>
      <c r="E7" s="741" t="str">
        <f>'7.0 Gestión recursos'!C5</f>
        <v>Recursos financieros</v>
      </c>
      <c r="F7" s="741"/>
      <c r="G7" s="612"/>
      <c r="H7" s="30">
        <f>'7.0 Gestión recursos'!G5</f>
        <v>0</v>
      </c>
      <c r="I7" s="33">
        <f>'7.0 Gestión recursos'!H5</f>
        <v>0</v>
      </c>
      <c r="J7" s="51">
        <v>1</v>
      </c>
      <c r="K7" s="18"/>
      <c r="L7" s="18"/>
      <c r="M7" s="18"/>
      <c r="N7" s="18"/>
      <c r="O7" s="18"/>
      <c r="P7" s="612"/>
      <c r="Q7" s="612"/>
      <c r="R7" s="612"/>
      <c r="S7" s="183"/>
      <c r="T7" s="183"/>
      <c r="U7" s="183"/>
      <c r="V7" s="183"/>
      <c r="W7" s="301"/>
      <c r="Y7" s="46">
        <v>0.1</v>
      </c>
      <c r="Z7" s="1179"/>
      <c r="AA7" s="20">
        <f>Z5*Y7</f>
        <v>0.4</v>
      </c>
      <c r="AB7" s="1181"/>
      <c r="AC7" s="172">
        <f>AA7*I7</f>
        <v>0</v>
      </c>
      <c r="AD7" s="1183"/>
      <c r="AE7" s="173">
        <f>I7*Y7</f>
        <v>0</v>
      </c>
    </row>
    <row r="8" spans="2:33" ht="29.1" customHeight="1">
      <c r="B8" s="299"/>
      <c r="C8" s="612"/>
      <c r="D8" s="612"/>
      <c r="E8" s="741" t="str">
        <f>'7.0 Gestión recursos'!C6</f>
        <v>Administración de subvenciones</v>
      </c>
      <c r="F8" s="741"/>
      <c r="G8" s="612"/>
      <c r="H8" s="30">
        <f>'7.0 Gestión recursos'!G6</f>
        <v>0</v>
      </c>
      <c r="I8" s="33">
        <f>'7.0 Gestión recursos'!H6</f>
        <v>0</v>
      </c>
      <c r="J8" s="51">
        <v>1</v>
      </c>
      <c r="K8" s="18"/>
      <c r="L8" s="18"/>
      <c r="M8" s="18"/>
      <c r="N8" s="18"/>
      <c r="O8" s="18"/>
      <c r="P8" s="612"/>
      <c r="Q8" s="612"/>
      <c r="R8" s="612"/>
      <c r="S8" s="183"/>
      <c r="T8" s="183"/>
      <c r="U8" s="183"/>
      <c r="V8" s="183"/>
      <c r="W8" s="301"/>
      <c r="Y8" s="46">
        <v>0.4</v>
      </c>
      <c r="Z8" s="1220"/>
      <c r="AA8" s="20">
        <f>Z5*Y8</f>
        <v>1.6</v>
      </c>
      <c r="AB8" s="1221"/>
      <c r="AC8" s="172">
        <f>AA8*I8</f>
        <v>0</v>
      </c>
      <c r="AD8" s="1222"/>
      <c r="AE8" s="173">
        <f>I8*Y8</f>
        <v>0</v>
      </c>
    </row>
    <row r="9" spans="2:33" ht="6" customHeight="1">
      <c r="B9" s="299"/>
      <c r="C9" s="612"/>
      <c r="D9" s="612"/>
      <c r="E9" s="612"/>
      <c r="F9" s="612"/>
      <c r="G9" s="612"/>
      <c r="H9" s="612"/>
      <c r="I9" s="612"/>
      <c r="J9" s="612"/>
      <c r="K9" s="612"/>
      <c r="L9" s="612"/>
      <c r="M9" s="612"/>
      <c r="N9" s="612"/>
      <c r="O9" s="612"/>
      <c r="P9" s="612"/>
      <c r="Q9" s="612"/>
      <c r="R9" s="612"/>
      <c r="S9" s="183"/>
      <c r="T9" s="183"/>
      <c r="U9" s="183"/>
      <c r="V9" s="183"/>
      <c r="W9" s="301"/>
    </row>
    <row r="10" spans="2:33" ht="21" customHeight="1">
      <c r="B10" s="299"/>
      <c r="C10" s="612"/>
      <c r="D10" s="612"/>
      <c r="E10" s="895" t="s">
        <v>213</v>
      </c>
      <c r="F10" s="895"/>
      <c r="G10" s="23"/>
      <c r="H10" s="15">
        <f>'7.0 Gestión recursos'!G8</f>
        <v>0</v>
      </c>
      <c r="I10" s="35">
        <f>'7.0 Gestión recursos'!H8</f>
        <v>0</v>
      </c>
      <c r="J10" s="19"/>
      <c r="K10" s="19"/>
      <c r="L10" s="19"/>
      <c r="M10" s="19"/>
      <c r="N10" s="19"/>
      <c r="O10" s="19"/>
      <c r="P10" s="612"/>
      <c r="Q10" s="612"/>
      <c r="R10" s="612"/>
      <c r="S10" s="611"/>
      <c r="T10" s="611"/>
      <c r="U10" s="611"/>
      <c r="V10" s="611"/>
      <c r="W10" s="300"/>
      <c r="Y10" s="25">
        <f>SUM(Y5:Y8)</f>
        <v>1</v>
      </c>
      <c r="Z10" s="27"/>
      <c r="AA10" s="28"/>
      <c r="AB10" s="26"/>
      <c r="AC10" s="29"/>
    </row>
    <row r="11" spans="2:33" ht="44.1" customHeight="1">
      <c r="B11" s="299"/>
      <c r="C11" s="612"/>
      <c r="D11" s="612"/>
      <c r="E11" s="612"/>
      <c r="F11" s="612"/>
      <c r="G11" s="612"/>
      <c r="H11" s="612"/>
      <c r="I11" s="612"/>
      <c r="J11" s="612"/>
      <c r="K11" s="612"/>
      <c r="L11" s="612"/>
      <c r="M11" s="612"/>
      <c r="N11" s="612"/>
      <c r="O11" s="612"/>
      <c r="P11" s="612"/>
      <c r="Q11" s="612"/>
      <c r="R11" s="612"/>
      <c r="S11" s="611"/>
      <c r="T11" s="611"/>
      <c r="U11" s="611"/>
      <c r="V11" s="611"/>
      <c r="W11" s="300"/>
    </row>
    <row r="12" spans="2:33" ht="15" customHeight="1">
      <c r="B12" s="299"/>
      <c r="C12" s="612"/>
      <c r="D12" s="612"/>
      <c r="E12" s="612"/>
      <c r="F12" s="612"/>
      <c r="G12" s="612"/>
      <c r="H12" s="612"/>
      <c r="I12" s="612"/>
      <c r="J12" s="612"/>
      <c r="K12" s="612"/>
      <c r="L12" s="612"/>
      <c r="M12" s="612"/>
      <c r="N12" s="612"/>
      <c r="O12" s="612"/>
      <c r="P12" s="612"/>
      <c r="Q12" s="612"/>
      <c r="R12" s="612"/>
      <c r="S12" s="611"/>
      <c r="T12" s="611"/>
      <c r="U12" s="611"/>
      <c r="V12" s="611"/>
      <c r="W12" s="300"/>
    </row>
    <row r="13" spans="2:33" ht="35.1" customHeight="1">
      <c r="B13" s="299"/>
      <c r="C13" s="612"/>
      <c r="D13" s="612"/>
      <c r="E13" s="63"/>
      <c r="F13" s="63"/>
      <c r="G13" s="63"/>
      <c r="H13" s="63"/>
      <c r="I13" s="63"/>
      <c r="J13" s="63"/>
      <c r="K13" s="1227" t="s">
        <v>1033</v>
      </c>
      <c r="L13" s="1227"/>
      <c r="M13" s="1227"/>
      <c r="N13" s="1227"/>
      <c r="O13" s="1227"/>
      <c r="P13" s="1227"/>
      <c r="Q13" s="1227"/>
      <c r="R13" s="1227"/>
      <c r="S13" s="1227"/>
      <c r="T13" s="1227"/>
      <c r="U13" s="64"/>
      <c r="V13" s="65"/>
      <c r="W13" s="300"/>
      <c r="X13" s="150"/>
    </row>
    <row r="14" spans="2:33" ht="107.1" customHeight="1" thickBot="1">
      <c r="B14" s="67"/>
      <c r="C14" s="1208"/>
      <c r="D14" s="1209"/>
      <c r="E14" s="1209"/>
      <c r="F14" s="1209"/>
      <c r="G14" s="1209"/>
      <c r="H14" s="1209"/>
      <c r="I14" s="1209"/>
      <c r="J14" s="1209"/>
      <c r="K14" s="1209"/>
      <c r="L14" s="1209"/>
      <c r="M14" s="1209"/>
      <c r="N14" s="1209"/>
      <c r="O14" s="1209"/>
      <c r="P14" s="1209"/>
      <c r="Q14" s="1209"/>
      <c r="R14" s="1209"/>
      <c r="S14" s="1209"/>
      <c r="T14" s="1210"/>
      <c r="U14" s="62"/>
      <c r="V14" s="62"/>
      <c r="W14" s="69"/>
      <c r="X14" s="150"/>
    </row>
    <row r="15" spans="2:33" ht="33.950000000000003" customHeight="1">
      <c r="B15" s="67"/>
      <c r="C15" s="616"/>
      <c r="D15" s="616"/>
      <c r="E15" s="616"/>
      <c r="F15" s="616"/>
      <c r="G15" s="616"/>
      <c r="H15" s="616"/>
      <c r="I15" s="616"/>
      <c r="J15" s="616"/>
      <c r="K15" s="616"/>
      <c r="L15" s="616"/>
      <c r="M15" s="616"/>
      <c r="N15" s="616"/>
      <c r="O15" s="616"/>
      <c r="P15" s="616"/>
      <c r="Q15" s="616"/>
      <c r="R15" s="616"/>
      <c r="S15" s="616"/>
      <c r="T15" s="616"/>
      <c r="U15" s="62"/>
      <c r="V15" s="62"/>
      <c r="W15" s="69"/>
      <c r="X15" s="150"/>
    </row>
    <row r="16" spans="2:33" ht="35.1" customHeight="1">
      <c r="B16" s="299"/>
      <c r="C16" s="59"/>
      <c r="D16" s="60"/>
      <c r="E16" s="1202" t="s">
        <v>1035</v>
      </c>
      <c r="F16" s="1202"/>
      <c r="G16" s="1202"/>
      <c r="H16" s="1202"/>
      <c r="I16" s="1202"/>
      <c r="J16" s="1202"/>
      <c r="K16" s="1202"/>
      <c r="L16" s="1202"/>
      <c r="M16" s="1202"/>
      <c r="N16" s="1202"/>
      <c r="O16" s="1202"/>
      <c r="P16" s="1202"/>
      <c r="Q16" s="1202"/>
      <c r="R16" s="612"/>
      <c r="S16" s="611"/>
      <c r="T16" s="611"/>
      <c r="U16" s="611"/>
      <c r="V16" s="611"/>
      <c r="W16" s="300"/>
    </row>
    <row r="17" spans="1:32" ht="44.1" customHeight="1" thickBot="1">
      <c r="B17" s="299"/>
      <c r="C17" s="612"/>
      <c r="D17" s="612"/>
      <c r="E17" s="1207" t="str">
        <f>UPPER(E5)</f>
        <v>ACTIVOS FÍSICOS Y MATERIALES</v>
      </c>
      <c r="F17" s="1207"/>
      <c r="G17" s="1207"/>
      <c r="H17" s="1207"/>
      <c r="I17" s="1207"/>
      <c r="J17" s="612"/>
      <c r="K17" s="612"/>
      <c r="L17" s="612"/>
      <c r="M17" s="612"/>
      <c r="N17" s="612"/>
      <c r="O17" s="612"/>
      <c r="P17" s="612"/>
      <c r="Q17" s="612"/>
      <c r="R17" s="1195" t="str">
        <f>UPPER(E6)</f>
        <v>GESTIÓN DE INFORMACIÓN</v>
      </c>
      <c r="S17" s="1195"/>
      <c r="T17" s="1195"/>
      <c r="U17" s="628"/>
      <c r="V17" s="57"/>
      <c r="W17" s="72"/>
    </row>
    <row r="18" spans="1:32" ht="183" customHeight="1" thickTop="1" thickBot="1">
      <c r="B18" s="299"/>
      <c r="C18" s="302"/>
      <c r="D18" s="612"/>
      <c r="E18" s="1197" t="str">
        <f>'7.0 Gestión recursos'!N14</f>
        <v xml:space="preserve"> - Identificar las necesidades de equipo de cómputo dentro de la organización y las posibilidades de adquirirlo.
- Generar una estrategia para conseguir el software que requiere el equipo de cómputo.
- Establecer por escrito un calendario para el respaldo de información.
- Definir por escrito la aplicación de mecanismos para contrarrestar violaciones de seguridad (como la contratación de antivirus).
- Desarrollar lineamientos para el robo y extravío de equipamiento.</v>
      </c>
      <c r="F18" s="1197"/>
      <c r="G18" s="1197"/>
      <c r="H18" s="1197"/>
      <c r="I18" s="1197"/>
      <c r="J18" s="1197"/>
      <c r="K18" s="1197"/>
      <c r="L18" s="1197"/>
      <c r="M18" s="629"/>
      <c r="N18" s="56"/>
      <c r="O18" s="56"/>
      <c r="P18" s="1198" t="str">
        <f>'7.0 Gestión recursos'!N29</f>
        <v xml:space="preserve"> - Establecer canales de comunicación formales de acuerdo a las necesidades y tamaño del equipo.
- Implementar mecanismos claros para que el equipo siempre cuente con la información para cumplir sus funciones.
- Desarrollar políticas de gestión del conocimiento alineadas a la planeación estratégica.
- Establecer por escrito criterios para garantizar la fiabilidad, exactitud, seguridad y relevancia de la información manejada por la organización.
- Definir actividades calendarizadas para la reproducción del conocimiento de la organización como, por ejemplo, foros de debate.</v>
      </c>
      <c r="Q18" s="1199"/>
      <c r="R18" s="1200"/>
      <c r="S18" s="1200"/>
      <c r="T18" s="1200"/>
      <c r="U18" s="1200"/>
      <c r="V18" s="1201"/>
      <c r="W18" s="300"/>
    </row>
    <row r="19" spans="1:32" ht="11.1" customHeight="1" thickTop="1">
      <c r="B19" s="299"/>
      <c r="C19" s="612"/>
      <c r="D19" s="612"/>
      <c r="E19" s="612"/>
      <c r="F19" s="612"/>
      <c r="G19" s="612"/>
      <c r="H19" s="612"/>
      <c r="I19" s="612"/>
      <c r="J19" s="612"/>
      <c r="K19" s="612"/>
      <c r="L19" s="612"/>
      <c r="M19" s="612"/>
      <c r="N19" s="612"/>
      <c r="O19" s="612"/>
      <c r="P19" s="612"/>
      <c r="Q19" s="612"/>
      <c r="R19" s="612"/>
      <c r="S19" s="611"/>
      <c r="T19" s="611"/>
      <c r="U19" s="611"/>
      <c r="V19" s="611"/>
      <c r="W19" s="300"/>
      <c r="X19" s="150"/>
    </row>
    <row r="20" spans="1:32" ht="39" customHeight="1" thickBot="1">
      <c r="B20" s="299"/>
      <c r="C20" s="303"/>
      <c r="D20" s="303"/>
      <c r="E20" s="1195" t="str">
        <f>UPPER(E7)</f>
        <v>RECURSOS FINANCIEROS</v>
      </c>
      <c r="F20" s="1195"/>
      <c r="G20" s="1195"/>
      <c r="H20" s="1195"/>
      <c r="I20" s="1195"/>
      <c r="J20" s="1195"/>
      <c r="K20" s="57"/>
      <c r="L20" s="57"/>
      <c r="M20" s="628"/>
      <c r="N20" s="612"/>
      <c r="O20" s="1195" t="str">
        <f>UPPER(E8)</f>
        <v>ADMINISTRACIÓN DE SUBVENCIONES</v>
      </c>
      <c r="P20" s="1195"/>
      <c r="Q20" s="1195"/>
      <c r="R20" s="1195"/>
      <c r="S20" s="1195"/>
      <c r="T20" s="1195"/>
      <c r="U20" s="1195"/>
      <c r="V20" s="1195"/>
      <c r="W20" s="300"/>
      <c r="X20" s="150"/>
    </row>
    <row r="21" spans="1:32" ht="165" customHeight="1" thickBot="1">
      <c r="B21" s="299"/>
      <c r="C21" s="304"/>
      <c r="D21" s="612"/>
      <c r="E21" s="1190" t="str">
        <f>'7.0 Gestión recursos'!N44</f>
        <v xml:space="preserve"> - Establecer mecanismos escritos para la ejecución presupuestaria que garanticen eficiencia y transparencia.
- Actualizar el sistema de contabilidad.
- Definir acciones y responsabilidades para contar con reportes financieros periódicos.
-  Especificar por escrito la separación de labores entre el personal de procuración de fondos y el personal que maneja los gastos.
- Definir acciones para garantizar la realización de una auditoría externa al menos una vez al año.
</v>
      </c>
      <c r="F21" s="1191"/>
      <c r="G21" s="1191"/>
      <c r="H21" s="1191"/>
      <c r="I21" s="1191"/>
      <c r="J21" s="1191"/>
      <c r="K21" s="1192"/>
      <c r="L21" s="1193"/>
      <c r="M21" s="629"/>
      <c r="N21" s="612"/>
      <c r="O21" s="305"/>
      <c r="P21" s="1194" t="str">
        <f>'7.0 Gestión recursos'!N59</f>
        <v xml:space="preserve"> -Desarrollar una política que establezca reglas y procesos en la asignación y gestión de subvenciones.
Incorporar a la política de subvenciones los requisitos y criterios de elegibilidad de propuestas.
- Elaborar materiales para OSCs postulantes con los requisitos para presentar propuestas.
-  Definición por escrito del proceso de pre-evaluación de capacidades administrativas y financieras de OSC con criterios para determinar su grado de riesgo y las condiciones mínimas que deben cumplir para recibir una subvención.
- Elaborar materiales para las OSC postulantes en los que se indiquen los documentos y formatos de presentación de informes financieros y planes de trabajo.
- Establecer mecanismos por escrito para la entrega de información y materiales a OSC que soliciten una subvención.</v>
      </c>
      <c r="Q21" s="1194"/>
      <c r="R21" s="1194"/>
      <c r="S21" s="1194"/>
      <c r="T21" s="1194"/>
      <c r="U21" s="627"/>
      <c r="V21" s="306"/>
      <c r="W21" s="300"/>
      <c r="X21" s="150"/>
    </row>
    <row r="22" spans="1:32" ht="24.95" customHeight="1" thickBot="1">
      <c r="B22" s="1203"/>
      <c r="C22" s="1204"/>
      <c r="D22" s="1204"/>
      <c r="E22" s="1204"/>
      <c r="F22" s="1204"/>
      <c r="G22" s="1204"/>
      <c r="H22" s="1204"/>
      <c r="I22" s="1204"/>
      <c r="J22" s="1204"/>
      <c r="K22" s="1204"/>
      <c r="L22" s="1204"/>
      <c r="M22" s="1204"/>
      <c r="N22" s="1204"/>
      <c r="O22" s="1204"/>
      <c r="P22" s="1204"/>
      <c r="Q22" s="1204"/>
      <c r="R22" s="1204"/>
      <c r="S22" s="1204"/>
      <c r="T22" s="1204"/>
      <c r="U22" s="1204"/>
      <c r="V22" s="1204"/>
      <c r="W22" s="1205"/>
      <c r="X22" s="150"/>
    </row>
    <row r="23" spans="1:32" ht="27" customHeight="1">
      <c r="S23" s="150"/>
      <c r="T23" s="150"/>
      <c r="X23" s="150"/>
    </row>
    <row r="24" spans="1:32" ht="51" customHeight="1">
      <c r="B24" s="1189" t="s">
        <v>1036</v>
      </c>
      <c r="C24" s="1189"/>
      <c r="D24" s="1189"/>
      <c r="E24" s="1189"/>
      <c r="F24" s="1189"/>
      <c r="G24" s="1189"/>
      <c r="H24" s="1189"/>
      <c r="I24" s="1189"/>
      <c r="J24" s="1189"/>
      <c r="K24" s="1189"/>
      <c r="L24" s="1189"/>
      <c r="M24" s="1189"/>
      <c r="N24" s="1189"/>
      <c r="O24" s="1189"/>
      <c r="P24" s="1189"/>
      <c r="Q24" s="1189"/>
      <c r="R24" s="1189"/>
      <c r="S24" s="1189"/>
      <c r="T24" s="1189"/>
      <c r="U24" s="1189"/>
      <c r="V24" s="1189"/>
      <c r="W24" s="1189"/>
      <c r="X24" s="612"/>
      <c r="Y24" s="612"/>
      <c r="Z24" s="612"/>
      <c r="AA24" s="612"/>
      <c r="AB24" s="612"/>
      <c r="AC24" s="612"/>
      <c r="AD24" s="612"/>
      <c r="AE24" s="612"/>
      <c r="AF24" s="612"/>
    </row>
    <row r="25" spans="1:32" ht="35.1" customHeight="1">
      <c r="B25" s="1185" t="str">
        <f>E17</f>
        <v>ACTIVOS FÍSICOS Y MATERIALES</v>
      </c>
      <c r="C25" s="1185"/>
      <c r="D25" s="1185"/>
      <c r="E25" s="1185"/>
      <c r="F25" s="1185"/>
      <c r="G25" s="1186"/>
      <c r="H25" s="1187" t="str">
        <f>R17</f>
        <v>GESTIÓN DE INFORMACIÓN</v>
      </c>
      <c r="I25" s="1185"/>
      <c r="J25" s="1185"/>
      <c r="K25" s="1185"/>
      <c r="L25" s="1185"/>
      <c r="M25" s="1186"/>
      <c r="N25" s="1188" t="str">
        <f>E20</f>
        <v>RECURSOS FINANCIEROS</v>
      </c>
      <c r="O25" s="1188"/>
      <c r="P25" s="1188"/>
      <c r="Q25" s="1188"/>
      <c r="R25" s="1188"/>
      <c r="S25" s="1188" t="str">
        <f>O20</f>
        <v>ADMINISTRACIÓN DE SUBVENCIONES</v>
      </c>
      <c r="T25" s="1188"/>
      <c r="U25" s="1188"/>
      <c r="V25" s="1188"/>
      <c r="W25" s="1188"/>
      <c r="X25" s="1188"/>
      <c r="Y25" s="1188"/>
      <c r="Z25" s="1188"/>
      <c r="AA25" s="1188"/>
      <c r="AB25" s="1188"/>
      <c r="AC25" s="1188"/>
      <c r="AD25" s="1188"/>
      <c r="AE25" s="1188"/>
      <c r="AF25" s="1187"/>
    </row>
    <row r="26" spans="1:32" ht="36.950000000000003" customHeight="1">
      <c r="A26" s="150">
        <v>1</v>
      </c>
      <c r="B26" s="1184" t="str">
        <f>IF('7.0 Gestión recursos'!K14&gt;=75%,'7.0 Gestión recursos'!B14,"")</f>
        <v/>
      </c>
      <c r="C26" s="1184"/>
      <c r="D26" s="1184"/>
      <c r="E26" s="1184"/>
      <c r="F26" s="1184"/>
      <c r="G26" s="1184"/>
      <c r="H26" s="1184" t="str">
        <f>IF('7.0 Gestión recursos'!K29&gt;=75%,'7.0 Gestión recursos'!B29,"")</f>
        <v/>
      </c>
      <c r="I26" s="1184"/>
      <c r="J26" s="1184"/>
      <c r="K26" s="1184"/>
      <c r="L26" s="1184"/>
      <c r="M26" s="1184"/>
      <c r="N26" s="1184" t="str">
        <f>IF('7.0 Gestión recursos'!K44&gt;=75%,'7.0 Gestión recursos'!B44,"")</f>
        <v/>
      </c>
      <c r="O26" s="1184"/>
      <c r="P26" s="1184"/>
      <c r="Q26" s="1184"/>
      <c r="R26" s="1184"/>
      <c r="S26" s="1184" t="str">
        <f>IF('7.0 Gestión recursos'!K44&gt;=75%,'7.0 Gestión recursos'!B44,"")</f>
        <v/>
      </c>
      <c r="T26" s="1184"/>
      <c r="U26" s="1184"/>
      <c r="V26" s="1184"/>
      <c r="W26" s="1184"/>
      <c r="X26" s="1184"/>
      <c r="Y26" s="1184"/>
      <c r="Z26" s="1184"/>
      <c r="AA26" s="1184"/>
      <c r="AB26" s="1184"/>
      <c r="AC26" s="1184"/>
      <c r="AD26" s="1184"/>
      <c r="AE26" s="1184"/>
      <c r="AF26" s="1184"/>
    </row>
    <row r="27" spans="1:32" ht="36.950000000000003" customHeight="1">
      <c r="A27" s="150">
        <v>2</v>
      </c>
      <c r="B27" s="1184" t="str">
        <f>IF('7.0 Gestión recursos'!K15&gt;=75%,'7.0 Gestión recursos'!B15,"")</f>
        <v/>
      </c>
      <c r="C27" s="1184"/>
      <c r="D27" s="1184"/>
      <c r="E27" s="1184"/>
      <c r="F27" s="1184"/>
      <c r="G27" s="1184"/>
      <c r="H27" s="1184" t="str">
        <f>IF('7.0 Gestión recursos'!K30&gt;=75%,'7.0 Gestión recursos'!B30,"")</f>
        <v/>
      </c>
      <c r="I27" s="1184"/>
      <c r="J27" s="1184"/>
      <c r="K27" s="1184"/>
      <c r="L27" s="1184"/>
      <c r="M27" s="1184"/>
      <c r="N27" s="1184" t="str">
        <f>IF('7.0 Gestión recursos'!K45&gt;=75%,'7.0 Gestión recursos'!B45,"")</f>
        <v/>
      </c>
      <c r="O27" s="1184"/>
      <c r="P27" s="1184"/>
      <c r="Q27" s="1184"/>
      <c r="R27" s="1184"/>
      <c r="S27" s="1184" t="str">
        <f>IF('7.0 Gestión recursos'!K45&gt;=75%,'7.0 Gestión recursos'!B45,"")</f>
        <v/>
      </c>
      <c r="T27" s="1184"/>
      <c r="U27" s="1184"/>
      <c r="V27" s="1184"/>
      <c r="W27" s="1184"/>
      <c r="X27" s="1184"/>
      <c r="Y27" s="1184"/>
      <c r="Z27" s="1184"/>
      <c r="AA27" s="1184"/>
      <c r="AB27" s="1184"/>
      <c r="AC27" s="1184"/>
      <c r="AD27" s="1184"/>
      <c r="AE27" s="1184"/>
      <c r="AF27" s="1184"/>
    </row>
    <row r="28" spans="1:32" ht="36.950000000000003" customHeight="1">
      <c r="A28" s="150">
        <v>3</v>
      </c>
      <c r="B28" s="1184" t="str">
        <f>IF('7.0 Gestión recursos'!K16&gt;=75%,'7.0 Gestión recursos'!B16,"")</f>
        <v/>
      </c>
      <c r="C28" s="1184"/>
      <c r="D28" s="1184"/>
      <c r="E28" s="1184"/>
      <c r="F28" s="1184"/>
      <c r="G28" s="1184"/>
      <c r="H28" s="1184" t="str">
        <f>IF('7.0 Gestión recursos'!K31&gt;=75%,'7.0 Gestión recursos'!B31,"")</f>
        <v/>
      </c>
      <c r="I28" s="1184"/>
      <c r="J28" s="1184"/>
      <c r="K28" s="1184"/>
      <c r="L28" s="1184"/>
      <c r="M28" s="1184"/>
      <c r="N28" s="1184" t="str">
        <f>IF('7.0 Gestión recursos'!K46&gt;=75%,'7.0 Gestión recursos'!B46,"")</f>
        <v/>
      </c>
      <c r="O28" s="1184"/>
      <c r="P28" s="1184"/>
      <c r="Q28" s="1184"/>
      <c r="R28" s="1184"/>
      <c r="S28" s="1184" t="str">
        <f>IF('7.0 Gestión recursos'!K46&gt;=75%,'7.0 Gestión recursos'!B46,"")</f>
        <v/>
      </c>
      <c r="T28" s="1184"/>
      <c r="U28" s="1184"/>
      <c r="V28" s="1184"/>
      <c r="W28" s="1184"/>
      <c r="X28" s="1184"/>
      <c r="Y28" s="1184"/>
      <c r="Z28" s="1184"/>
      <c r="AA28" s="1184"/>
      <c r="AB28" s="1184"/>
      <c r="AC28" s="1184"/>
      <c r="AD28" s="1184"/>
      <c r="AE28" s="1184"/>
      <c r="AF28" s="1184"/>
    </row>
    <row r="29" spans="1:32" ht="36.950000000000003" customHeight="1">
      <c r="A29" s="150">
        <v>4</v>
      </c>
      <c r="B29" s="1184" t="str">
        <f>IF('7.0 Gestión recursos'!K17&gt;=75%,'7.0 Gestión recursos'!B17,"")</f>
        <v/>
      </c>
      <c r="C29" s="1184"/>
      <c r="D29" s="1184"/>
      <c r="E29" s="1184"/>
      <c r="F29" s="1184"/>
      <c r="G29" s="1184"/>
      <c r="H29" s="1184" t="str">
        <f>IF('7.0 Gestión recursos'!K32&gt;=75%,'7.0 Gestión recursos'!B32,"")</f>
        <v/>
      </c>
      <c r="I29" s="1184"/>
      <c r="J29" s="1184"/>
      <c r="K29" s="1184"/>
      <c r="L29" s="1184"/>
      <c r="M29" s="1184"/>
      <c r="N29" s="1184" t="str">
        <f>IF('7.0 Gestión recursos'!K47&gt;=75%,'7.0 Gestión recursos'!B47,"")</f>
        <v/>
      </c>
      <c r="O29" s="1184"/>
      <c r="P29" s="1184"/>
      <c r="Q29" s="1184"/>
      <c r="R29" s="1184"/>
      <c r="S29" s="1184" t="str">
        <f>IF('7.0 Gestión recursos'!K47&gt;=75%,'7.0 Gestión recursos'!B47,"")</f>
        <v/>
      </c>
      <c r="T29" s="1184"/>
      <c r="U29" s="1184"/>
      <c r="V29" s="1184"/>
      <c r="W29" s="1184"/>
      <c r="X29" s="1184"/>
      <c r="Y29" s="1184"/>
      <c r="Z29" s="1184"/>
      <c r="AA29" s="1184"/>
      <c r="AB29" s="1184"/>
      <c r="AC29" s="1184"/>
      <c r="AD29" s="1184"/>
      <c r="AE29" s="1184"/>
      <c r="AF29" s="1184"/>
    </row>
    <row r="30" spans="1:32" ht="36.950000000000003" customHeight="1">
      <c r="A30" s="150">
        <v>5</v>
      </c>
      <c r="B30" s="1184" t="str">
        <f>IF('7.0 Gestión recursos'!K18&gt;=75%,'7.0 Gestión recursos'!B18,"")</f>
        <v/>
      </c>
      <c r="C30" s="1184"/>
      <c r="D30" s="1184"/>
      <c r="E30" s="1184"/>
      <c r="F30" s="1184"/>
      <c r="G30" s="1184"/>
      <c r="H30" s="1184" t="str">
        <f>IF('7.0 Gestión recursos'!K33&gt;=75%,'7.0 Gestión recursos'!B33,"")</f>
        <v/>
      </c>
      <c r="I30" s="1184"/>
      <c r="J30" s="1184"/>
      <c r="K30" s="1184"/>
      <c r="L30" s="1184"/>
      <c r="M30" s="1184"/>
      <c r="N30" s="1184" t="str">
        <f>IF('7.0 Gestión recursos'!K48&gt;=75%,'7.0 Gestión recursos'!B48,"")</f>
        <v/>
      </c>
      <c r="O30" s="1184"/>
      <c r="P30" s="1184"/>
      <c r="Q30" s="1184"/>
      <c r="R30" s="1184"/>
      <c r="S30" s="1184" t="str">
        <f>IF('7.0 Gestión recursos'!K48&gt;=75%,'7.0 Gestión recursos'!B48,"")</f>
        <v/>
      </c>
      <c r="T30" s="1184"/>
      <c r="U30" s="1184"/>
      <c r="V30" s="1184"/>
      <c r="W30" s="1184"/>
      <c r="X30" s="1184"/>
      <c r="Y30" s="1184"/>
      <c r="Z30" s="1184"/>
      <c r="AA30" s="1184"/>
      <c r="AB30" s="1184"/>
      <c r="AC30" s="1184"/>
      <c r="AD30" s="1184"/>
      <c r="AE30" s="1184"/>
      <c r="AF30" s="1184"/>
    </row>
    <row r="31" spans="1:32" ht="36.950000000000003" customHeight="1">
      <c r="A31" s="150">
        <v>6</v>
      </c>
      <c r="B31" s="1184" t="str">
        <f>IF('7.0 Gestión recursos'!K19&gt;=75%,'7.0 Gestión recursos'!B19,"")</f>
        <v/>
      </c>
      <c r="C31" s="1184"/>
      <c r="D31" s="1184"/>
      <c r="E31" s="1184"/>
      <c r="F31" s="1184"/>
      <c r="G31" s="1184"/>
      <c r="H31" s="1184" t="str">
        <f>IF('7.0 Gestión recursos'!K34&gt;=75%,'7.0 Gestión recursos'!B34,"")</f>
        <v/>
      </c>
      <c r="I31" s="1184"/>
      <c r="J31" s="1184"/>
      <c r="K31" s="1184"/>
      <c r="L31" s="1184"/>
      <c r="M31" s="1184"/>
      <c r="N31" s="1184" t="str">
        <f>IF('7.0 Gestión recursos'!K49&gt;=75%,'7.0 Gestión recursos'!B49,"")</f>
        <v/>
      </c>
      <c r="O31" s="1184"/>
      <c r="P31" s="1184"/>
      <c r="Q31" s="1184"/>
      <c r="R31" s="1184"/>
      <c r="S31" s="1184" t="str">
        <f>IF('7.0 Gestión recursos'!K49&gt;=75%,'7.0 Gestión recursos'!B49,"")</f>
        <v/>
      </c>
      <c r="T31" s="1184"/>
      <c r="U31" s="1184"/>
      <c r="V31" s="1184"/>
      <c r="W31" s="1184"/>
      <c r="X31" s="1184"/>
      <c r="Y31" s="1184"/>
      <c r="Z31" s="1184"/>
      <c r="AA31" s="1184"/>
      <c r="AB31" s="1184"/>
      <c r="AC31" s="1184"/>
      <c r="AD31" s="1184"/>
      <c r="AE31" s="1184"/>
      <c r="AF31" s="1184"/>
    </row>
    <row r="32" spans="1:32" ht="36.950000000000003" customHeight="1">
      <c r="A32" s="150">
        <v>7</v>
      </c>
      <c r="B32" s="1184" t="str">
        <f>IF('7.0 Gestión recursos'!K20&gt;=75%,'7.0 Gestión recursos'!#REF!,"")</f>
        <v/>
      </c>
      <c r="C32" s="1184"/>
      <c r="D32" s="1184"/>
      <c r="E32" s="1184"/>
      <c r="F32" s="1184"/>
      <c r="G32" s="1184"/>
      <c r="H32" s="1184" t="str">
        <f>IF('7.0 Gestión recursos'!K35&gt;=75%,'7.0 Gestión recursos'!#REF!,"")</f>
        <v/>
      </c>
      <c r="I32" s="1184"/>
      <c r="J32" s="1184"/>
      <c r="K32" s="1184"/>
      <c r="L32" s="1184"/>
      <c r="M32" s="1184"/>
      <c r="N32" s="1184" t="str">
        <f>IF('7.0 Gestión recursos'!K50&gt;=75%,'7.0 Gestión recursos'!#REF!,"")</f>
        <v/>
      </c>
      <c r="O32" s="1184"/>
      <c r="P32" s="1184"/>
      <c r="Q32" s="1184"/>
      <c r="R32" s="1184"/>
      <c r="S32" s="1184" t="str">
        <f>IF('7.0 Gestión recursos'!K50&gt;=75%,'7.0 Gestión recursos'!#REF!,"")</f>
        <v/>
      </c>
      <c r="T32" s="1184"/>
      <c r="U32" s="1184"/>
      <c r="V32" s="1184"/>
      <c r="W32" s="1184"/>
      <c r="X32" s="1184"/>
      <c r="Y32" s="1184"/>
      <c r="Z32" s="1184"/>
      <c r="AA32" s="1184"/>
      <c r="AB32" s="1184"/>
      <c r="AC32" s="1184"/>
      <c r="AD32" s="1184"/>
      <c r="AE32" s="1184"/>
      <c r="AF32" s="1184"/>
    </row>
    <row r="33" spans="2:32" ht="57.95" customHeight="1">
      <c r="B33" s="1184" t="str">
        <f>IF('7.0 Gestión recursos'!K21&gt;=75%,'7.0 Gestión recursos'!#REF!,"")</f>
        <v/>
      </c>
      <c r="C33" s="1184"/>
      <c r="D33" s="1184"/>
      <c r="E33" s="1184"/>
      <c r="F33" s="1184"/>
      <c r="G33" s="1184"/>
      <c r="H33" s="1184" t="str">
        <f>IF('7.0 Gestión recursos'!K36&gt;=75%,'7.0 Gestión recursos'!B36,"")</f>
        <v/>
      </c>
      <c r="I33" s="1184"/>
      <c r="J33" s="1184"/>
      <c r="K33" s="1184"/>
      <c r="L33" s="1184"/>
      <c r="M33" s="1184"/>
      <c r="N33" s="1184" t="str">
        <f>IF('7.0 Gestión recursos'!K51&gt;=75%,'7.0 Gestión recursos'!#REF!,"")</f>
        <v/>
      </c>
      <c r="O33" s="1184"/>
      <c r="P33" s="1184"/>
      <c r="Q33" s="1184"/>
      <c r="R33" s="1184"/>
      <c r="S33" s="1184" t="str">
        <f>IF('7.0 Gestión recursos'!K51&gt;=75%,'7.0 Gestión recursos'!#REF!,"")</f>
        <v/>
      </c>
      <c r="T33" s="1184"/>
      <c r="U33" s="1184"/>
      <c r="V33" s="1184"/>
      <c r="W33" s="1184"/>
      <c r="X33" s="1184"/>
      <c r="Y33" s="1184"/>
      <c r="Z33" s="1184"/>
      <c r="AA33" s="1184"/>
      <c r="AB33" s="1184"/>
      <c r="AC33" s="1184"/>
      <c r="AD33" s="1184"/>
      <c r="AE33" s="1184"/>
      <c r="AF33" s="1184"/>
    </row>
  </sheetData>
  <sheetProtection password="CAAD" sheet="1" objects="1" scenarios="1" formatCells="0"/>
  <mergeCells count="63">
    <mergeCell ref="B32:G32"/>
    <mergeCell ref="H32:M32"/>
    <mergeCell ref="N32:R32"/>
    <mergeCell ref="S32:AF32"/>
    <mergeCell ref="B33:G33"/>
    <mergeCell ref="H33:M33"/>
    <mergeCell ref="N33:R33"/>
    <mergeCell ref="S33:AF33"/>
    <mergeCell ref="B30:G30"/>
    <mergeCell ref="H30:M30"/>
    <mergeCell ref="N30:R30"/>
    <mergeCell ref="S30:AF30"/>
    <mergeCell ref="B31:G31"/>
    <mergeCell ref="H31:M31"/>
    <mergeCell ref="N31:R31"/>
    <mergeCell ref="S31:AF31"/>
    <mergeCell ref="B28:G28"/>
    <mergeCell ref="H28:M28"/>
    <mergeCell ref="N28:R28"/>
    <mergeCell ref="S28:AF28"/>
    <mergeCell ref="B29:G29"/>
    <mergeCell ref="H29:M29"/>
    <mergeCell ref="N29:R29"/>
    <mergeCell ref="S29:AF29"/>
    <mergeCell ref="B26:G26"/>
    <mergeCell ref="H26:M26"/>
    <mergeCell ref="N26:R26"/>
    <mergeCell ref="S26:AF26"/>
    <mergeCell ref="B27:G27"/>
    <mergeCell ref="H27:M27"/>
    <mergeCell ref="N27:R27"/>
    <mergeCell ref="S27:AF27"/>
    <mergeCell ref="B24:W24"/>
    <mergeCell ref="B25:G25"/>
    <mergeCell ref="H25:M25"/>
    <mergeCell ref="N25:R25"/>
    <mergeCell ref="S25:AF25"/>
    <mergeCell ref="P18:V18"/>
    <mergeCell ref="E20:J20"/>
    <mergeCell ref="O20:V20"/>
    <mergeCell ref="E21:L21"/>
    <mergeCell ref="P21:T21"/>
    <mergeCell ref="B1:W1"/>
    <mergeCell ref="E4:F4"/>
    <mergeCell ref="Z4:AA4"/>
    <mergeCell ref="E7:F7"/>
    <mergeCell ref="E8:F8"/>
    <mergeCell ref="B22:W22"/>
    <mergeCell ref="B2:J3"/>
    <mergeCell ref="T2:W2"/>
    <mergeCell ref="AB4:AE4"/>
    <mergeCell ref="E5:F5"/>
    <mergeCell ref="Z5:Z8"/>
    <mergeCell ref="AB5:AB8"/>
    <mergeCell ref="AD5:AD8"/>
    <mergeCell ref="E6:F6"/>
    <mergeCell ref="R17:T17"/>
    <mergeCell ref="E10:F10"/>
    <mergeCell ref="E16:Q16"/>
    <mergeCell ref="E17:I17"/>
    <mergeCell ref="K13:T13"/>
    <mergeCell ref="C14:T14"/>
    <mergeCell ref="E18:L18"/>
  </mergeCells>
  <phoneticPr fontId="40" type="noConversion"/>
  <conditionalFormatting sqref="AD5">
    <cfRule type="cellIs" dxfId="151" priority="16" operator="between">
      <formula>0.95</formula>
      <formula>1</formula>
    </cfRule>
    <cfRule type="cellIs" dxfId="150" priority="17" operator="between">
      <formula>0.75</formula>
      <formula>0.9499999</formula>
    </cfRule>
    <cfRule type="cellIs" dxfId="149" priority="18" operator="between">
      <formula>50%</formula>
      <formula>74.99999%</formula>
    </cfRule>
    <cfRule type="cellIs" dxfId="148" priority="19" operator="between">
      <formula>0</formula>
      <formula>24.999999%</formula>
    </cfRule>
    <cfRule type="cellIs" dxfId="147" priority="20" operator="between">
      <formula>25%</formula>
      <formula>49.99999%</formula>
    </cfRule>
  </conditionalFormatting>
  <conditionalFormatting sqref="I5:I8">
    <cfRule type="cellIs" dxfId="146" priority="11" operator="between">
      <formula>0.95</formula>
      <formula>1</formula>
    </cfRule>
    <cfRule type="cellIs" dxfId="145" priority="12" operator="between">
      <formula>0.75</formula>
      <formula>0.9499999</formula>
    </cfRule>
    <cfRule type="cellIs" dxfId="144" priority="13" operator="between">
      <formula>50%</formula>
      <formula>74.99999%</formula>
    </cfRule>
    <cfRule type="cellIs" dxfId="143" priority="14" operator="between">
      <formula>0</formula>
      <formula>24.999999%</formula>
    </cfRule>
    <cfRule type="cellIs" dxfId="142" priority="15" operator="between">
      <formula>25%</formula>
      <formula>49.99999%</formula>
    </cfRule>
  </conditionalFormatting>
  <conditionalFormatting sqref="I10">
    <cfRule type="cellIs" dxfId="141" priority="1" operator="between">
      <formula>0.95</formula>
      <formula>1</formula>
    </cfRule>
    <cfRule type="cellIs" dxfId="140" priority="2" operator="between">
      <formula>0.75</formula>
      <formula>0.9499999</formula>
    </cfRule>
    <cfRule type="cellIs" dxfId="139" priority="3" operator="between">
      <formula>50%</formula>
      <formula>74.99999%</formula>
    </cfRule>
    <cfRule type="cellIs" dxfId="138" priority="4" operator="between">
      <formula>0</formula>
      <formula>24.999999%</formula>
    </cfRule>
    <cfRule type="cellIs" dxfId="137" priority="5" operator="between">
      <formula>25%</formula>
      <formula>49.99999%</formula>
    </cfRule>
  </conditionalFormatting>
  <printOptions horizontalCentered="1" verticalCentered="1"/>
  <pageMargins left="0" right="0" top="0" bottom="0" header="0.31" footer="0.31"/>
  <pageSetup scale="55" fitToHeight="5" orientation="landscape" horizontalDpi="4294967295" verticalDpi="4294967295"/>
  <headerFooter>
    <oddHeader>&amp;L&amp;"Calibri,Normal"&amp;K000000&amp;D</oddHeader>
    <oddFooter>&amp;R&amp;"Calibri,Normal"&amp;K000000Versión 1.0</oddFooter>
  </headerFooter>
  <drawing r:id="rId1"/>
  <extLst>
    <ext xmlns:mx="http://schemas.microsoft.com/office/mac/excel/2008/main" uri="{64002731-A6B0-56B0-2670-7721B7C09600}">
      <mx:PLV Mode="0" OnePage="0" WScale="75"/>
    </ext>
  </extLst>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6">
    <tabColor theme="4" tint="0.79998168889431442"/>
    <pageSetUpPr fitToPage="1"/>
  </sheetPr>
  <dimension ref="A1:AG33"/>
  <sheetViews>
    <sheetView topLeftCell="A2" zoomScale="75" zoomScaleNormal="75" zoomScalePageLayoutView="75" workbookViewId="0">
      <selection activeCell="AH18" sqref="AH18"/>
    </sheetView>
  </sheetViews>
  <sheetFormatPr baseColWidth="10" defaultColWidth="9.42578125" defaultRowHeight="15"/>
  <cols>
    <col min="1" max="1" width="1.85546875" style="150" customWidth="1"/>
    <col min="2" max="2" width="6.85546875" style="150" customWidth="1"/>
    <col min="3" max="3" width="1.85546875" style="150" customWidth="1"/>
    <col min="4" max="4" width="0.42578125" style="150" customWidth="1"/>
    <col min="5" max="5" width="5.85546875" style="150" customWidth="1"/>
    <col min="6" max="6" width="28.42578125" style="150" customWidth="1"/>
    <col min="7" max="7" width="1" style="150" customWidth="1"/>
    <col min="8" max="9" width="7.85546875" style="150" customWidth="1"/>
    <col min="10" max="10" width="18.85546875" style="150" customWidth="1"/>
    <col min="11" max="11" width="7.85546875" style="150" customWidth="1"/>
    <col min="12" max="12" width="17.85546875" style="150" customWidth="1"/>
    <col min="13" max="13" width="2" style="150" customWidth="1"/>
    <col min="14" max="14" width="1.85546875" style="150" customWidth="1"/>
    <col min="15" max="15" width="0.85546875" style="150" customWidth="1"/>
    <col min="16" max="16" width="21.85546875" style="150" customWidth="1"/>
    <col min="17" max="17" width="18.85546875" style="150" customWidth="1"/>
    <col min="18" max="18" width="21.85546875" style="150" customWidth="1"/>
    <col min="19" max="19" width="18.85546875" style="149" customWidth="1"/>
    <col min="20" max="20" width="18.42578125" style="149" customWidth="1"/>
    <col min="21" max="21" width="1.140625" style="149" customWidth="1"/>
    <col min="22" max="22" width="1.85546875" style="149" customWidth="1"/>
    <col min="23" max="23" width="6.85546875" style="149" customWidth="1"/>
    <col min="24" max="24" width="1.85546875" style="151" customWidth="1"/>
    <col min="25" max="25" width="9.85546875" style="2" hidden="1" customWidth="1"/>
    <col min="26" max="29" width="7.85546875" style="2" hidden="1" customWidth="1"/>
    <col min="30" max="31" width="7.85546875" style="171" hidden="1" customWidth="1"/>
    <col min="32" max="32" width="9.42578125" style="171" customWidth="1"/>
    <col min="33" max="16384" width="9.42578125" style="150"/>
  </cols>
  <sheetData>
    <row r="1" spans="2:33" ht="39" customHeight="1">
      <c r="B1" s="1164" t="str">
        <f>'8.0 Comunicación externa'!B1:Q1</f>
        <v>COMUNICACIÓN EXTERNA</v>
      </c>
      <c r="C1" s="1165"/>
      <c r="D1" s="1165"/>
      <c r="E1" s="1165"/>
      <c r="F1" s="1165"/>
      <c r="G1" s="1165"/>
      <c r="H1" s="1165"/>
      <c r="I1" s="1165"/>
      <c r="J1" s="1165"/>
      <c r="K1" s="1165"/>
      <c r="L1" s="1165"/>
      <c r="M1" s="1165"/>
      <c r="N1" s="1165"/>
      <c r="O1" s="1165"/>
      <c r="P1" s="1165"/>
      <c r="Q1" s="1165"/>
      <c r="R1" s="1165"/>
      <c r="S1" s="1165"/>
      <c r="T1" s="1165"/>
      <c r="U1" s="1165"/>
      <c r="V1" s="1165"/>
      <c r="W1" s="1166"/>
      <c r="Y1" s="170"/>
      <c r="Z1" s="170"/>
      <c r="AA1" s="170"/>
      <c r="AB1" s="170"/>
      <c r="AC1" s="170"/>
    </row>
    <row r="2" spans="2:33" ht="23.1" customHeight="1">
      <c r="B2" s="1214" t="str">
        <f>'Datos de la organización'!D13</f>
        <v>Nombre de la Organización</v>
      </c>
      <c r="C2" s="1215"/>
      <c r="D2" s="1215"/>
      <c r="E2" s="1215"/>
      <c r="F2" s="1215"/>
      <c r="G2" s="1215"/>
      <c r="H2" s="1215"/>
      <c r="I2" s="1215"/>
      <c r="J2" s="1215"/>
      <c r="K2" s="61"/>
      <c r="L2" s="61"/>
      <c r="M2" s="61"/>
      <c r="N2" s="61"/>
      <c r="O2" s="61"/>
      <c r="P2" s="61"/>
      <c r="Q2" s="61"/>
      <c r="R2" s="307"/>
      <c r="S2" s="307"/>
      <c r="T2" s="1217">
        <f ca="1">TODAY()</f>
        <v>44158</v>
      </c>
      <c r="U2" s="1218"/>
      <c r="V2" s="1218"/>
      <c r="W2" s="1219"/>
      <c r="Y2" s="170"/>
      <c r="Z2" s="170"/>
      <c r="AA2" s="170"/>
      <c r="AB2" s="170"/>
      <c r="AC2" s="170"/>
    </row>
    <row r="3" spans="2:33" ht="23.1" customHeight="1">
      <c r="B3" s="1214"/>
      <c r="C3" s="1215"/>
      <c r="D3" s="1215"/>
      <c r="E3" s="1215"/>
      <c r="F3" s="1215"/>
      <c r="G3" s="1215"/>
      <c r="H3" s="1215"/>
      <c r="I3" s="1215"/>
      <c r="J3" s="1215"/>
      <c r="K3" s="61"/>
      <c r="L3" s="61"/>
      <c r="M3" s="61"/>
      <c r="N3" s="61"/>
      <c r="O3" s="61"/>
      <c r="P3" s="61"/>
      <c r="Q3" s="61"/>
      <c r="R3" s="307"/>
      <c r="S3" s="307"/>
      <c r="T3" s="623"/>
      <c r="U3" s="624"/>
      <c r="V3" s="624"/>
      <c r="W3" s="625"/>
      <c r="Y3" s="170"/>
      <c r="Z3" s="170"/>
      <c r="AA3" s="170"/>
      <c r="AB3" s="170"/>
      <c r="AC3" s="170"/>
    </row>
    <row r="4" spans="2:33" ht="77.099999999999994" customHeight="1">
      <c r="B4" s="299"/>
      <c r="C4" s="612"/>
      <c r="D4" s="612"/>
      <c r="E4" s="1206" t="s">
        <v>210</v>
      </c>
      <c r="F4" s="1206"/>
      <c r="G4" s="628"/>
      <c r="H4" s="324" t="s">
        <v>211</v>
      </c>
      <c r="I4" s="324" t="s">
        <v>212</v>
      </c>
      <c r="J4" s="12"/>
      <c r="K4" s="12"/>
      <c r="L4" s="12"/>
      <c r="M4" s="12"/>
      <c r="N4" s="12"/>
      <c r="O4" s="12"/>
      <c r="P4" s="12"/>
      <c r="Q4" s="12"/>
      <c r="R4" s="12"/>
      <c r="S4" s="7"/>
      <c r="T4" s="7"/>
      <c r="U4" s="7"/>
      <c r="V4" s="7"/>
      <c r="W4" s="68"/>
      <c r="Y4" s="16" t="s">
        <v>177</v>
      </c>
      <c r="Z4" s="1174" t="s">
        <v>178</v>
      </c>
      <c r="AA4" s="1175"/>
      <c r="AB4" s="1176" t="s">
        <v>179</v>
      </c>
      <c r="AC4" s="1177"/>
      <c r="AD4" s="1177"/>
      <c r="AE4" s="1177"/>
      <c r="AG4" s="2"/>
    </row>
    <row r="5" spans="2:33" ht="29.1" customHeight="1">
      <c r="B5" s="299"/>
      <c r="C5" s="612"/>
      <c r="D5" s="612"/>
      <c r="E5" s="741" t="str">
        <f>'8.0 Comunicación externa'!C3</f>
        <v>Planeación</v>
      </c>
      <c r="F5" s="741"/>
      <c r="G5" s="612"/>
      <c r="H5" s="30">
        <f>'8.0 Comunicación externa'!G3</f>
        <v>0</v>
      </c>
      <c r="I5" s="33">
        <f>'8.0 Comunicación externa'!H3</f>
        <v>0</v>
      </c>
      <c r="J5" s="51">
        <v>1</v>
      </c>
      <c r="K5" s="18"/>
      <c r="L5" s="18"/>
      <c r="M5" s="18"/>
      <c r="N5" s="18"/>
      <c r="O5" s="18"/>
      <c r="P5" s="612"/>
      <c r="Q5" s="612"/>
      <c r="R5" s="612"/>
      <c r="S5" s="611"/>
      <c r="T5" s="611"/>
      <c r="U5" s="611"/>
      <c r="V5" s="611"/>
      <c r="W5" s="300"/>
      <c r="Y5" s="46">
        <v>0.4</v>
      </c>
      <c r="Z5" s="1178">
        <v>4</v>
      </c>
      <c r="AA5" s="20">
        <f>Z5*Y5</f>
        <v>1.6</v>
      </c>
      <c r="AB5" s="1180">
        <f>SUM(AC5:AC8)</f>
        <v>0</v>
      </c>
      <c r="AC5" s="172">
        <f>AA5*I5</f>
        <v>0</v>
      </c>
      <c r="AD5" s="1182">
        <f>SUM(AE5:AE8)</f>
        <v>0</v>
      </c>
      <c r="AE5" s="173">
        <f>I5*Y5</f>
        <v>0</v>
      </c>
    </row>
    <row r="6" spans="2:33" ht="29.1" customHeight="1">
      <c r="B6" s="299"/>
      <c r="C6" s="612"/>
      <c r="D6" s="612"/>
      <c r="E6" s="741" t="str">
        <f>'8.0 Comunicación externa'!C4</f>
        <v>Implementación</v>
      </c>
      <c r="F6" s="741"/>
      <c r="G6" s="612"/>
      <c r="H6" s="30">
        <f>'8.0 Comunicación externa'!G4</f>
        <v>0</v>
      </c>
      <c r="I6" s="33">
        <f>'8.0 Comunicación externa'!H4</f>
        <v>0</v>
      </c>
      <c r="J6" s="51">
        <v>1</v>
      </c>
      <c r="K6" s="18"/>
      <c r="L6" s="18"/>
      <c r="M6" s="18"/>
      <c r="N6" s="18"/>
      <c r="O6" s="18"/>
      <c r="P6" s="612"/>
      <c r="Q6" s="612"/>
      <c r="R6" s="612"/>
      <c r="S6" s="183"/>
      <c r="T6" s="183"/>
      <c r="U6" s="183"/>
      <c r="V6" s="183"/>
      <c r="W6" s="301"/>
      <c r="Y6" s="46">
        <v>0.1</v>
      </c>
      <c r="Z6" s="1179"/>
      <c r="AA6" s="20">
        <f>Z5*Y6</f>
        <v>0.4</v>
      </c>
      <c r="AB6" s="1181"/>
      <c r="AC6" s="172">
        <f>AA6*I6</f>
        <v>0</v>
      </c>
      <c r="AD6" s="1183"/>
      <c r="AE6" s="173">
        <f>I6*Y6</f>
        <v>0</v>
      </c>
    </row>
    <row r="7" spans="2:33" ht="29.1" customHeight="1">
      <c r="B7" s="299"/>
      <c r="C7" s="612"/>
      <c r="D7" s="612"/>
      <c r="E7" s="741" t="str">
        <f>'8.0 Comunicación externa'!C5</f>
        <v>Medición</v>
      </c>
      <c r="F7" s="741"/>
      <c r="G7" s="612"/>
      <c r="H7" s="30">
        <f>'8.0 Comunicación externa'!G5</f>
        <v>0</v>
      </c>
      <c r="I7" s="33">
        <f>'8.0 Comunicación externa'!H5</f>
        <v>0</v>
      </c>
      <c r="J7" s="51">
        <v>1</v>
      </c>
      <c r="K7" s="18"/>
      <c r="L7" s="18"/>
      <c r="M7" s="18"/>
      <c r="N7" s="18"/>
      <c r="O7" s="18"/>
      <c r="P7" s="612"/>
      <c r="Q7" s="612"/>
      <c r="R7" s="612"/>
      <c r="S7" s="183"/>
      <c r="T7" s="183"/>
      <c r="U7" s="183"/>
      <c r="V7" s="183"/>
      <c r="W7" s="301"/>
      <c r="Y7" s="46">
        <v>0.1</v>
      </c>
      <c r="Z7" s="1179"/>
      <c r="AA7" s="20">
        <f>Z5*Y7</f>
        <v>0.4</v>
      </c>
      <c r="AB7" s="1181"/>
      <c r="AC7" s="172">
        <f>AA7*I7</f>
        <v>0</v>
      </c>
      <c r="AD7" s="1183"/>
      <c r="AE7" s="173">
        <f>I7*Y7</f>
        <v>0</v>
      </c>
    </row>
    <row r="8" spans="2:33" ht="29.1" customHeight="1">
      <c r="B8" s="299"/>
      <c r="C8" s="612"/>
      <c r="D8" s="612"/>
      <c r="E8" s="741" t="str">
        <f>'8.0 Comunicación externa'!C6</f>
        <v>Incidencia</v>
      </c>
      <c r="F8" s="741"/>
      <c r="G8" s="612"/>
      <c r="H8" s="30">
        <f>'8.0 Comunicación externa'!G6</f>
        <v>0</v>
      </c>
      <c r="I8" s="33">
        <f>'8.0 Comunicación externa'!H6</f>
        <v>0</v>
      </c>
      <c r="J8" s="51">
        <v>1</v>
      </c>
      <c r="K8" s="18"/>
      <c r="L8" s="18"/>
      <c r="M8" s="18"/>
      <c r="N8" s="18"/>
      <c r="O8" s="18"/>
      <c r="P8" s="612"/>
      <c r="Q8" s="612"/>
      <c r="R8" s="612"/>
      <c r="S8" s="183"/>
      <c r="T8" s="183"/>
      <c r="U8" s="183"/>
      <c r="V8" s="183"/>
      <c r="W8" s="301"/>
      <c r="Y8" s="46">
        <v>0.4</v>
      </c>
      <c r="Z8" s="1220"/>
      <c r="AA8" s="20">
        <f>Z5*Y8</f>
        <v>1.6</v>
      </c>
      <c r="AB8" s="1221"/>
      <c r="AC8" s="172">
        <f>AA8*I8</f>
        <v>0</v>
      </c>
      <c r="AD8" s="1222"/>
      <c r="AE8" s="173">
        <f>I8*Y8</f>
        <v>0</v>
      </c>
    </row>
    <row r="9" spans="2:33" ht="6" customHeight="1">
      <c r="B9" s="299"/>
      <c r="C9" s="612"/>
      <c r="D9" s="612"/>
      <c r="E9" s="612"/>
      <c r="F9" s="612"/>
      <c r="G9" s="612"/>
      <c r="H9" s="612"/>
      <c r="I9" s="612"/>
      <c r="J9" s="612"/>
      <c r="K9" s="612"/>
      <c r="L9" s="612"/>
      <c r="M9" s="612"/>
      <c r="N9" s="612"/>
      <c r="O9" s="612"/>
      <c r="P9" s="612"/>
      <c r="Q9" s="612"/>
      <c r="R9" s="612"/>
      <c r="S9" s="183"/>
      <c r="T9" s="183"/>
      <c r="U9" s="183"/>
      <c r="V9" s="183"/>
      <c r="W9" s="301"/>
    </row>
    <row r="10" spans="2:33" ht="21" customHeight="1">
      <c r="B10" s="299"/>
      <c r="C10" s="612"/>
      <c r="D10" s="612"/>
      <c r="E10" s="895" t="s">
        <v>213</v>
      </c>
      <c r="F10" s="895"/>
      <c r="G10" s="23"/>
      <c r="H10" s="15">
        <f>'8.0 Comunicación externa'!G8</f>
        <v>0</v>
      </c>
      <c r="I10" s="35">
        <f>'8.0 Comunicación externa'!H8</f>
        <v>0</v>
      </c>
      <c r="J10" s="19"/>
      <c r="K10" s="19"/>
      <c r="L10" s="19"/>
      <c r="M10" s="19"/>
      <c r="N10" s="19"/>
      <c r="O10" s="19"/>
      <c r="P10" s="612"/>
      <c r="Q10" s="612"/>
      <c r="R10" s="612"/>
      <c r="S10" s="611"/>
      <c r="T10" s="611"/>
      <c r="U10" s="611"/>
      <c r="V10" s="611"/>
      <c r="W10" s="300"/>
      <c r="Y10" s="25">
        <f>SUM(Y5:Y8)</f>
        <v>1</v>
      </c>
      <c r="Z10" s="27"/>
      <c r="AA10" s="28"/>
      <c r="AB10" s="26"/>
      <c r="AC10" s="29"/>
    </row>
    <row r="11" spans="2:33" ht="44.1" customHeight="1">
      <c r="B11" s="299"/>
      <c r="C11" s="612"/>
      <c r="D11" s="612"/>
      <c r="E11" s="612"/>
      <c r="F11" s="612"/>
      <c r="G11" s="612"/>
      <c r="H11" s="612"/>
      <c r="I11" s="612"/>
      <c r="J11" s="612"/>
      <c r="K11" s="612"/>
      <c r="L11" s="612"/>
      <c r="M11" s="612"/>
      <c r="N11" s="612"/>
      <c r="O11" s="612"/>
      <c r="P11" s="612"/>
      <c r="Q11" s="612"/>
      <c r="R11" s="612"/>
      <c r="S11" s="611"/>
      <c r="T11" s="611"/>
      <c r="U11" s="611"/>
      <c r="V11" s="611"/>
      <c r="W11" s="300"/>
    </row>
    <row r="12" spans="2:33" ht="15" customHeight="1">
      <c r="B12" s="299"/>
      <c r="C12" s="612"/>
      <c r="D12" s="612"/>
      <c r="E12" s="612"/>
      <c r="F12" s="612"/>
      <c r="G12" s="612"/>
      <c r="H12" s="612"/>
      <c r="I12" s="612"/>
      <c r="J12" s="612"/>
      <c r="K12" s="612"/>
      <c r="L12" s="612"/>
      <c r="M12" s="612"/>
      <c r="N12" s="612"/>
      <c r="O12" s="612"/>
      <c r="P12" s="612"/>
      <c r="Q12" s="612"/>
      <c r="R12" s="612"/>
      <c r="S12" s="611"/>
      <c r="T12" s="611"/>
      <c r="U12" s="611"/>
      <c r="V12" s="611"/>
      <c r="W12" s="300"/>
    </row>
    <row r="13" spans="2:33" ht="35.1" customHeight="1">
      <c r="B13" s="299"/>
      <c r="C13" s="612"/>
      <c r="D13" s="612"/>
      <c r="E13" s="63"/>
      <c r="F13" s="63"/>
      <c r="G13" s="63"/>
      <c r="H13" s="63"/>
      <c r="I13" s="63"/>
      <c r="J13" s="63"/>
      <c r="K13" s="1227" t="s">
        <v>1033</v>
      </c>
      <c r="L13" s="1227"/>
      <c r="M13" s="1227"/>
      <c r="N13" s="1227"/>
      <c r="O13" s="1227"/>
      <c r="P13" s="1227"/>
      <c r="Q13" s="1227"/>
      <c r="R13" s="1227"/>
      <c r="S13" s="1227"/>
      <c r="T13" s="1227"/>
      <c r="U13" s="64"/>
      <c r="V13" s="65"/>
      <c r="W13" s="300"/>
      <c r="X13" s="150"/>
    </row>
    <row r="14" spans="2:33" ht="107.1" customHeight="1" thickBot="1">
      <c r="B14" s="67"/>
      <c r="C14" s="1208"/>
      <c r="D14" s="1209"/>
      <c r="E14" s="1209"/>
      <c r="F14" s="1209"/>
      <c r="G14" s="1209"/>
      <c r="H14" s="1209"/>
      <c r="I14" s="1209"/>
      <c r="J14" s="1209"/>
      <c r="K14" s="1209"/>
      <c r="L14" s="1209"/>
      <c r="M14" s="1209"/>
      <c r="N14" s="1209"/>
      <c r="O14" s="1209"/>
      <c r="P14" s="1209"/>
      <c r="Q14" s="1209"/>
      <c r="R14" s="1209"/>
      <c r="S14" s="1209"/>
      <c r="T14" s="1210"/>
      <c r="U14" s="62"/>
      <c r="V14" s="62"/>
      <c r="W14" s="69"/>
      <c r="X14" s="150"/>
    </row>
    <row r="15" spans="2:33" ht="15" customHeight="1">
      <c r="B15" s="67"/>
      <c r="W15" s="69"/>
    </row>
    <row r="16" spans="2:33" ht="35.1" customHeight="1">
      <c r="B16" s="299"/>
      <c r="C16" s="59"/>
      <c r="D16" s="60"/>
      <c r="E16" s="1202" t="s">
        <v>1035</v>
      </c>
      <c r="F16" s="1202"/>
      <c r="G16" s="1202"/>
      <c r="H16" s="1202"/>
      <c r="I16" s="1202"/>
      <c r="J16" s="1202"/>
      <c r="K16" s="1202"/>
      <c r="L16" s="1202"/>
      <c r="M16" s="1202"/>
      <c r="N16" s="1202"/>
      <c r="O16" s="1202"/>
      <c r="P16" s="1202"/>
      <c r="Q16" s="1202"/>
      <c r="R16" s="612"/>
      <c r="S16" s="611"/>
      <c r="T16" s="611"/>
      <c r="U16" s="611"/>
      <c r="V16" s="611"/>
      <c r="W16" s="300"/>
    </row>
    <row r="17" spans="1:32" ht="44.1" customHeight="1" thickBot="1">
      <c r="B17" s="299"/>
      <c r="C17" s="612"/>
      <c r="D17" s="612"/>
      <c r="E17" s="1207" t="str">
        <f>UPPER(E5)</f>
        <v>PLANEACIÓN</v>
      </c>
      <c r="F17" s="1207"/>
      <c r="G17" s="1207"/>
      <c r="H17" s="1207"/>
      <c r="I17" s="1207"/>
      <c r="J17" s="612"/>
      <c r="K17" s="612"/>
      <c r="L17" s="612"/>
      <c r="M17" s="612"/>
      <c r="N17" s="612"/>
      <c r="O17" s="612"/>
      <c r="P17" s="612"/>
      <c r="Q17" s="612"/>
      <c r="R17" s="1195" t="str">
        <f>UPPER(E6)</f>
        <v>IMPLEMENTACIÓN</v>
      </c>
      <c r="S17" s="1195"/>
      <c r="T17" s="1195"/>
      <c r="U17" s="628"/>
      <c r="V17" s="57"/>
      <c r="W17" s="72"/>
    </row>
    <row r="18" spans="1:32" ht="183" customHeight="1" thickTop="1" thickBot="1">
      <c r="B18" s="299"/>
      <c r="C18" s="302"/>
      <c r="D18" s="612"/>
      <c r="E18" s="1197" t="str">
        <f>'8.0 Comunicación externa'!N14</f>
        <v xml:space="preserve"> - Retomar estrategias de comunicación por proyecto para diseñar una estrategia integral de comunicación que contemple públicos objetivo y mensajes clave.
- Generar lineamientos para la generación y difusión de contenidos.
- Definir mecanismos escritos de vocería y para gestionar el contacto con medios de comunicación.
-  Desarrollar un plan de comunicación anual que contemple campañas y acciones de incidencia.
- Mantener espacios de difusión existentes.
- Identificar posibles espacios de difusión en medios de comunicación y plataformas digitales.
- Designar a una persona responsable de coordinar la comunicación interna y externa.
- Establecer lineamientos para que quien genera y publica contenido tenga tiempo e insumos necesarios.</v>
      </c>
      <c r="F18" s="1197"/>
      <c r="G18" s="1197"/>
      <c r="H18" s="1197"/>
      <c r="I18" s="1197"/>
      <c r="J18" s="1197"/>
      <c r="K18" s="1197"/>
      <c r="L18" s="1197"/>
      <c r="M18" s="629"/>
      <c r="N18" s="56"/>
      <c r="O18" s="56"/>
      <c r="P18" s="1198" t="str">
        <f>'8.0 Comunicación externa'!N30</f>
        <v xml:space="preserve"> - Establecer mecanismos para la difusión de resultados e impacto de programas entre donantes, población objetivo y público en general.
- Generar y difundir un informe anual de actividades.
- Elaborar materiales sobre programas y servicios de la organización para publicar en la página web de acuerdo a los formatos establecidos.
- Presentar la información sobre servicios y requisitos de manera accesible a la población objetivo.</v>
      </c>
      <c r="Q18" s="1199"/>
      <c r="R18" s="1200"/>
      <c r="S18" s="1200"/>
      <c r="T18" s="1200"/>
      <c r="U18" s="1200"/>
      <c r="V18" s="1201"/>
      <c r="W18" s="300"/>
    </row>
    <row r="19" spans="1:32" ht="11.1" customHeight="1" thickTop="1">
      <c r="B19" s="299"/>
      <c r="C19" s="612"/>
      <c r="D19" s="612"/>
      <c r="E19" s="612"/>
      <c r="F19" s="612"/>
      <c r="G19" s="612"/>
      <c r="H19" s="612"/>
      <c r="I19" s="612"/>
      <c r="J19" s="612"/>
      <c r="K19" s="612"/>
      <c r="L19" s="612"/>
      <c r="M19" s="612"/>
      <c r="N19" s="612"/>
      <c r="O19" s="612"/>
      <c r="P19" s="612"/>
      <c r="Q19" s="612"/>
      <c r="R19" s="612"/>
      <c r="S19" s="611"/>
      <c r="T19" s="611"/>
      <c r="U19" s="611"/>
      <c r="V19" s="611"/>
      <c r="W19" s="300"/>
      <c r="X19" s="150"/>
    </row>
    <row r="20" spans="1:32" ht="39" customHeight="1" thickBot="1">
      <c r="B20" s="299"/>
      <c r="C20" s="303"/>
      <c r="D20" s="303"/>
      <c r="E20" s="1195" t="str">
        <f>UPPER(E7)</f>
        <v>MEDICIÓN</v>
      </c>
      <c r="F20" s="1195"/>
      <c r="G20" s="1195"/>
      <c r="H20" s="1195"/>
      <c r="I20" s="1195"/>
      <c r="J20" s="1195"/>
      <c r="K20" s="57"/>
      <c r="L20" s="57"/>
      <c r="M20" s="628"/>
      <c r="N20" s="612"/>
      <c r="O20" s="1195" t="str">
        <f>UPPER(E8)</f>
        <v>INCIDENCIA</v>
      </c>
      <c r="P20" s="1195"/>
      <c r="Q20" s="1195"/>
      <c r="R20" s="1195"/>
      <c r="S20" s="1195"/>
      <c r="T20" s="1195"/>
      <c r="U20" s="1195"/>
      <c r="V20" s="1195"/>
      <c r="W20" s="300"/>
      <c r="X20" s="150"/>
    </row>
    <row r="21" spans="1:32" ht="165" customHeight="1" thickBot="1">
      <c r="B21" s="299"/>
      <c r="C21" s="304"/>
      <c r="D21" s="612"/>
      <c r="E21" s="1190" t="str">
        <f>'8.0 Comunicación externa'!N44</f>
        <v xml:space="preserve"> - Desarrollar por escrito un mapeo de medios de comunicación y comunicadores. 
- Identificar medios de publicación estratégicos a la organización.
- Establecer mecanismos para monitorear y analizar impacto de publicaciones propias en medios de comunicación y redes sociales.
- Formalizar el seguimiento a temas relevantes y la socialización de información entre las personas del equipo.</v>
      </c>
      <c r="F21" s="1191"/>
      <c r="G21" s="1191"/>
      <c r="H21" s="1191"/>
      <c r="I21" s="1191"/>
      <c r="J21" s="1191"/>
      <c r="K21" s="1192"/>
      <c r="L21" s="1193"/>
      <c r="M21" s="629"/>
      <c r="N21" s="612"/>
      <c r="O21" s="305"/>
      <c r="P21" s="1194" t="str">
        <f>'8.0 Comunicación externa'!N57</f>
        <v xml:space="preserve"> - Definir líneas y acciones de incidencia.
- Alinear las acciones de incidencia a la planeación estratégica y la estrategia de comunicación.
- Analizar de qué maneras las acciones de incidencia de la organización han influido en la actuación de otras organizaciones. Utilizar este análisis en la revisión de acciones de incidencia planeadas.
- Realizar un análisis por escrito de las posibilidades de incidencia de la organización en temas relevantes a nivel local, regional, nacional e internacional.</v>
      </c>
      <c r="Q21" s="1194"/>
      <c r="R21" s="1194"/>
      <c r="S21" s="1194"/>
      <c r="T21" s="1194"/>
      <c r="U21" s="627"/>
      <c r="V21" s="306"/>
      <c r="W21" s="300"/>
      <c r="X21" s="150"/>
    </row>
    <row r="22" spans="1:32" ht="24.95" customHeight="1" thickBot="1">
      <c r="B22" s="1203"/>
      <c r="C22" s="1204"/>
      <c r="D22" s="1204"/>
      <c r="E22" s="1204"/>
      <c r="F22" s="1204"/>
      <c r="G22" s="1204"/>
      <c r="H22" s="1204"/>
      <c r="I22" s="1204"/>
      <c r="J22" s="1204"/>
      <c r="K22" s="1204"/>
      <c r="L22" s="1204"/>
      <c r="M22" s="1204"/>
      <c r="N22" s="1204"/>
      <c r="O22" s="1204"/>
      <c r="P22" s="1204"/>
      <c r="Q22" s="1204"/>
      <c r="R22" s="1204"/>
      <c r="S22" s="1204"/>
      <c r="T22" s="1204"/>
      <c r="U22" s="1204"/>
      <c r="V22" s="1204"/>
      <c r="W22" s="1205"/>
      <c r="X22" s="150"/>
    </row>
    <row r="23" spans="1:32" ht="27" customHeight="1">
      <c r="S23" s="150"/>
      <c r="T23" s="150"/>
      <c r="X23" s="150"/>
    </row>
    <row r="24" spans="1:32" ht="51" customHeight="1">
      <c r="B24" s="1189" t="s">
        <v>1036</v>
      </c>
      <c r="C24" s="1189"/>
      <c r="D24" s="1189"/>
      <c r="E24" s="1189"/>
      <c r="F24" s="1189"/>
      <c r="G24" s="1189"/>
      <c r="H24" s="1189"/>
      <c r="I24" s="1189"/>
      <c r="J24" s="1189"/>
      <c r="K24" s="1189"/>
      <c r="L24" s="1189"/>
      <c r="M24" s="1189"/>
      <c r="N24" s="1189"/>
      <c r="O24" s="1189"/>
      <c r="P24" s="1189"/>
      <c r="Q24" s="1189"/>
      <c r="R24" s="1189"/>
      <c r="S24" s="1189"/>
      <c r="T24" s="1189"/>
      <c r="U24" s="1189"/>
      <c r="V24" s="1189"/>
      <c r="W24" s="1189"/>
      <c r="X24" s="612"/>
      <c r="Y24" s="612"/>
      <c r="Z24" s="612"/>
      <c r="AA24" s="612"/>
      <c r="AB24" s="612"/>
      <c r="AC24" s="612"/>
      <c r="AD24" s="612"/>
      <c r="AE24" s="612"/>
      <c r="AF24" s="612"/>
    </row>
    <row r="25" spans="1:32" ht="35.1" customHeight="1">
      <c r="B25" s="1185" t="str">
        <f>E17</f>
        <v>PLANEACIÓN</v>
      </c>
      <c r="C25" s="1185"/>
      <c r="D25" s="1185"/>
      <c r="E25" s="1185"/>
      <c r="F25" s="1185"/>
      <c r="G25" s="1186"/>
      <c r="H25" s="1187" t="str">
        <f>R17</f>
        <v>IMPLEMENTACIÓN</v>
      </c>
      <c r="I25" s="1185"/>
      <c r="J25" s="1185"/>
      <c r="K25" s="1185"/>
      <c r="L25" s="1185"/>
      <c r="M25" s="1186"/>
      <c r="N25" s="1188" t="str">
        <f>E20</f>
        <v>MEDICIÓN</v>
      </c>
      <c r="O25" s="1188"/>
      <c r="P25" s="1188"/>
      <c r="Q25" s="1188"/>
      <c r="R25" s="1188"/>
      <c r="S25" s="1188" t="str">
        <f>O20</f>
        <v>INCIDENCIA</v>
      </c>
      <c r="T25" s="1188"/>
      <c r="U25" s="1188"/>
      <c r="V25" s="1188"/>
      <c r="W25" s="1188"/>
      <c r="X25" s="1188"/>
      <c r="Y25" s="1188"/>
      <c r="Z25" s="1188"/>
      <c r="AA25" s="1188"/>
      <c r="AB25" s="1188"/>
      <c r="AC25" s="1188"/>
      <c r="AD25" s="1188"/>
      <c r="AE25" s="1188"/>
      <c r="AF25" s="1187"/>
    </row>
    <row r="26" spans="1:32" ht="36.950000000000003" customHeight="1">
      <c r="A26" s="150">
        <v>1</v>
      </c>
      <c r="B26" s="1184" t="str">
        <f>IF('8.0 Comunicación externa'!K14&gt;=75%,'8.0 Comunicación externa'!B14,"")</f>
        <v/>
      </c>
      <c r="C26" s="1184"/>
      <c r="D26" s="1184"/>
      <c r="E26" s="1184"/>
      <c r="F26" s="1184"/>
      <c r="G26" s="1184"/>
      <c r="H26" s="1184" t="str">
        <f>IF('8.0 Comunicación externa'!K30&gt;=75%,'8.0 Comunicación externa'!B30:F30,"")</f>
        <v/>
      </c>
      <c r="I26" s="1184"/>
      <c r="J26" s="1184"/>
      <c r="K26" s="1184"/>
      <c r="L26" s="1184"/>
      <c r="M26" s="1184"/>
      <c r="N26" s="1184" t="str">
        <f>IF('8.0 Comunicación externa'!K44&gt;=75%,'8.0 Comunicación externa'!B44:F44,"")</f>
        <v/>
      </c>
      <c r="O26" s="1184"/>
      <c r="P26" s="1184"/>
      <c r="Q26" s="1184"/>
      <c r="R26" s="1184"/>
      <c r="S26" s="1184" t="str">
        <f>IF('8.0 Comunicación externa'!K57&gt;=75%,'8.0 Comunicación externa'!B57,"")</f>
        <v/>
      </c>
      <c r="T26" s="1184"/>
      <c r="U26" s="1184"/>
      <c r="V26" s="1184"/>
      <c r="W26" s="1184"/>
      <c r="X26" s="1184"/>
      <c r="Y26" s="1184"/>
      <c r="Z26" s="1184"/>
      <c r="AA26" s="1184"/>
      <c r="AB26" s="1184"/>
      <c r="AC26" s="1184"/>
      <c r="AD26" s="1184"/>
      <c r="AE26" s="1184"/>
      <c r="AF26" s="1184"/>
    </row>
    <row r="27" spans="1:32" ht="36.950000000000003" customHeight="1">
      <c r="A27" s="150">
        <v>2</v>
      </c>
      <c r="B27" s="1184" t="str">
        <f>IF('8.0 Comunicación externa'!K15&gt;=75%,'8.0 Comunicación externa'!B15,"")</f>
        <v/>
      </c>
      <c r="C27" s="1184"/>
      <c r="D27" s="1184"/>
      <c r="E27" s="1184"/>
      <c r="F27" s="1184"/>
      <c r="G27" s="1184"/>
      <c r="H27" s="1184" t="str">
        <f>IF('8.0 Comunicación externa'!K31&gt;=75%,'8.0 Comunicación externa'!B31:F31,"")</f>
        <v/>
      </c>
      <c r="I27" s="1184"/>
      <c r="J27" s="1184"/>
      <c r="K27" s="1184"/>
      <c r="L27" s="1184"/>
      <c r="M27" s="1184"/>
      <c r="N27" s="1184" t="str">
        <f>IF('8.0 Comunicación externa'!K45&gt;=75%,'8.0 Comunicación externa'!B45:F45,"")</f>
        <v/>
      </c>
      <c r="O27" s="1184"/>
      <c r="P27" s="1184"/>
      <c r="Q27" s="1184"/>
      <c r="R27" s="1184"/>
      <c r="S27" s="1184" t="str">
        <f>IF('8.0 Comunicación externa'!K58&gt;=75%,'8.0 Comunicación externa'!B58,"")</f>
        <v/>
      </c>
      <c r="T27" s="1184"/>
      <c r="U27" s="1184"/>
      <c r="V27" s="1184"/>
      <c r="W27" s="1184"/>
      <c r="X27" s="1184"/>
      <c r="Y27" s="1184"/>
      <c r="Z27" s="1184"/>
      <c r="AA27" s="1184"/>
      <c r="AB27" s="1184"/>
      <c r="AC27" s="1184"/>
      <c r="AD27" s="1184"/>
      <c r="AE27" s="1184"/>
      <c r="AF27" s="1184"/>
    </row>
    <row r="28" spans="1:32" ht="36.950000000000003" customHeight="1">
      <c r="A28" s="150">
        <v>3</v>
      </c>
      <c r="B28" s="1184" t="str">
        <f>IF('8.0 Comunicación externa'!K16&gt;=75%,'8.0 Comunicación externa'!B16,"")</f>
        <v/>
      </c>
      <c r="C28" s="1184"/>
      <c r="D28" s="1184"/>
      <c r="E28" s="1184"/>
      <c r="F28" s="1184"/>
      <c r="G28" s="1184"/>
      <c r="H28" s="1184" t="str">
        <f>IF('8.0 Comunicación externa'!K32&gt;=75%,'8.0 Comunicación externa'!B32:F32,"")</f>
        <v/>
      </c>
      <c r="I28" s="1184"/>
      <c r="J28" s="1184"/>
      <c r="K28" s="1184"/>
      <c r="L28" s="1184"/>
      <c r="M28" s="1184"/>
      <c r="N28" s="1184" t="str">
        <f>IF('8.0 Comunicación externa'!K46&gt;=75%,'8.0 Comunicación externa'!B46:F46,"")</f>
        <v/>
      </c>
      <c r="O28" s="1184"/>
      <c r="P28" s="1184"/>
      <c r="Q28" s="1184"/>
      <c r="R28" s="1184"/>
      <c r="S28" s="1184" t="str">
        <f>IF('8.0 Comunicación externa'!K59&gt;=75%,'8.0 Comunicación externa'!B59,"")</f>
        <v/>
      </c>
      <c r="T28" s="1184"/>
      <c r="U28" s="1184"/>
      <c r="V28" s="1184"/>
      <c r="W28" s="1184"/>
      <c r="X28" s="1184"/>
      <c r="Y28" s="1184"/>
      <c r="Z28" s="1184"/>
      <c r="AA28" s="1184"/>
      <c r="AB28" s="1184"/>
      <c r="AC28" s="1184"/>
      <c r="AD28" s="1184"/>
      <c r="AE28" s="1184"/>
      <c r="AF28" s="1184"/>
    </row>
    <row r="29" spans="1:32" ht="36.950000000000003" customHeight="1">
      <c r="A29" s="150">
        <v>4</v>
      </c>
      <c r="B29" s="1184" t="str">
        <f>IF('8.0 Comunicación externa'!K17&gt;=75%,'8.0 Comunicación externa'!B17,"")</f>
        <v/>
      </c>
      <c r="C29" s="1184"/>
      <c r="D29" s="1184"/>
      <c r="E29" s="1184"/>
      <c r="F29" s="1184"/>
      <c r="G29" s="1184"/>
      <c r="H29" s="1184" t="str">
        <f>IF('8.0 Comunicación externa'!K33&gt;=75%,'8.0 Comunicación externa'!B33:F33,"")</f>
        <v/>
      </c>
      <c r="I29" s="1184"/>
      <c r="J29" s="1184"/>
      <c r="K29" s="1184"/>
      <c r="L29" s="1184"/>
      <c r="M29" s="1184"/>
      <c r="N29" s="1184" t="str">
        <f>IF('8.0 Comunicación externa'!K47&gt;=75%,'8.0 Comunicación externa'!B47:F47,"")</f>
        <v/>
      </c>
      <c r="O29" s="1184"/>
      <c r="P29" s="1184"/>
      <c r="Q29" s="1184"/>
      <c r="R29" s="1184"/>
      <c r="S29" s="1184" t="str">
        <f>IF('8.0 Comunicación externa'!K60&gt;=75%,'8.0 Comunicación externa'!B60,"")</f>
        <v/>
      </c>
      <c r="T29" s="1184"/>
      <c r="U29" s="1184"/>
      <c r="V29" s="1184"/>
      <c r="W29" s="1184"/>
      <c r="X29" s="1184"/>
      <c r="Y29" s="1184"/>
      <c r="Z29" s="1184"/>
      <c r="AA29" s="1184"/>
      <c r="AB29" s="1184"/>
      <c r="AC29" s="1184"/>
      <c r="AD29" s="1184"/>
      <c r="AE29" s="1184"/>
      <c r="AF29" s="1184"/>
    </row>
    <row r="30" spans="1:32" ht="36.950000000000003" customHeight="1">
      <c r="A30" s="150">
        <v>5</v>
      </c>
      <c r="B30" s="1184" t="str">
        <f>IF('8.0 Comunicación externa'!K18&gt;=75%,'8.0 Comunicación externa'!B18,"")</f>
        <v/>
      </c>
      <c r="C30" s="1184"/>
      <c r="D30" s="1184"/>
      <c r="E30" s="1184"/>
      <c r="F30" s="1184"/>
      <c r="G30" s="1184"/>
      <c r="H30" s="1184" t="str">
        <f>IF('8.0 Comunicación externa'!K34&gt;=75%,'8.0 Comunicación externa'!B34:F34,"")</f>
        <v/>
      </c>
      <c r="I30" s="1184"/>
      <c r="J30" s="1184"/>
      <c r="K30" s="1184"/>
      <c r="L30" s="1184"/>
      <c r="M30" s="1184"/>
      <c r="N30" s="1184" t="str">
        <f>IF('8.0 Comunicación externa'!K48&gt;=75%,'8.0 Comunicación externa'!B48:F48,"")</f>
        <v/>
      </c>
      <c r="O30" s="1184"/>
      <c r="P30" s="1184"/>
      <c r="Q30" s="1184"/>
      <c r="R30" s="1184"/>
      <c r="S30" s="1184" t="str">
        <f>IF('8.0 Comunicación externa'!K61&gt;=75%,'8.0 Comunicación externa'!B61,"")</f>
        <v/>
      </c>
      <c r="T30" s="1184"/>
      <c r="U30" s="1184"/>
      <c r="V30" s="1184"/>
      <c r="W30" s="1184"/>
      <c r="X30" s="1184"/>
      <c r="Y30" s="1184"/>
      <c r="Z30" s="1184"/>
      <c r="AA30" s="1184"/>
      <c r="AB30" s="1184"/>
      <c r="AC30" s="1184"/>
      <c r="AD30" s="1184"/>
      <c r="AE30" s="1184"/>
      <c r="AF30" s="1184"/>
    </row>
    <row r="31" spans="1:32" ht="36.950000000000003" customHeight="1">
      <c r="A31" s="150">
        <v>6</v>
      </c>
      <c r="B31" s="1184" t="str">
        <f>IF('8.0 Comunicación externa'!K19&gt;=75%,'8.0 Comunicación externa'!B19,"")</f>
        <v/>
      </c>
      <c r="C31" s="1184"/>
      <c r="D31" s="1184"/>
      <c r="E31" s="1184"/>
      <c r="F31" s="1184"/>
      <c r="G31" s="1184"/>
      <c r="H31" s="1184" t="str">
        <f>IF('8.0 Comunicación externa'!K35&gt;=75%,'8.0 Comunicación externa'!B35:F35,"")</f>
        <v/>
      </c>
      <c r="I31" s="1184"/>
      <c r="J31" s="1184"/>
      <c r="K31" s="1184"/>
      <c r="L31" s="1184"/>
      <c r="M31" s="1184"/>
      <c r="N31" s="1184" t="str">
        <f>IF('8.0 Comunicación externa'!K49&gt;=75%,'8.0 Comunicación externa'!B49:F49,"")</f>
        <v/>
      </c>
      <c r="O31" s="1184"/>
      <c r="P31" s="1184"/>
      <c r="Q31" s="1184"/>
      <c r="R31" s="1184"/>
      <c r="S31" s="1184" t="str">
        <f>IF('8.0 Comunicación externa'!K62&gt;=75%,'8.0 Comunicación externa'!#REF!,"")</f>
        <v/>
      </c>
      <c r="T31" s="1184"/>
      <c r="U31" s="1184"/>
      <c r="V31" s="1184"/>
      <c r="W31" s="1184"/>
      <c r="X31" s="1184"/>
      <c r="Y31" s="1184"/>
      <c r="Z31" s="1184"/>
      <c r="AA31" s="1184"/>
      <c r="AB31" s="1184"/>
      <c r="AC31" s="1184"/>
      <c r="AD31" s="1184"/>
      <c r="AE31" s="1184"/>
      <c r="AF31" s="1184"/>
    </row>
    <row r="32" spans="1:32" ht="36.950000000000003" customHeight="1">
      <c r="A32" s="150">
        <v>7</v>
      </c>
      <c r="B32" s="1184" t="str">
        <f>IF('8.0 Comunicación externa'!K20&gt;=75%,'8.0 Comunicación externa'!B20,"")</f>
        <v/>
      </c>
      <c r="C32" s="1184"/>
      <c r="D32" s="1184"/>
      <c r="E32" s="1184"/>
      <c r="F32" s="1184"/>
      <c r="G32" s="1184"/>
      <c r="H32" s="1184" t="str">
        <f>IF('8.0 Comunicación externa'!K36&gt;=75%,'8.0 Comunicación externa'!B36:F36,"")</f>
        <v/>
      </c>
      <c r="I32" s="1184"/>
      <c r="J32" s="1184"/>
      <c r="K32" s="1184"/>
      <c r="L32" s="1184"/>
      <c r="M32" s="1184"/>
      <c r="N32" s="1184" t="str">
        <f>IF('8.0 Comunicación externa'!K50&gt;=75%,'8.0 Comunicación externa'!B50:F50,"")</f>
        <v/>
      </c>
      <c r="O32" s="1184"/>
      <c r="P32" s="1184"/>
      <c r="Q32" s="1184"/>
      <c r="R32" s="1184"/>
      <c r="S32" s="1184" t="str">
        <f>IF('8.0 Comunicación externa'!K63&gt;=75%,'8.0 Comunicación externa'!B63,"")</f>
        <v/>
      </c>
      <c r="T32" s="1184"/>
      <c r="U32" s="1184"/>
      <c r="V32" s="1184"/>
      <c r="W32" s="1184"/>
      <c r="X32" s="1184"/>
      <c r="Y32" s="1184"/>
      <c r="Z32" s="1184"/>
      <c r="AA32" s="1184"/>
      <c r="AB32" s="1184"/>
      <c r="AC32" s="1184"/>
      <c r="AD32" s="1184"/>
      <c r="AE32" s="1184"/>
      <c r="AF32" s="1184"/>
    </row>
    <row r="33" spans="2:32" ht="57.95" customHeight="1">
      <c r="B33" s="1184" t="str">
        <f>IF('8.0 Comunicación externa'!K21&gt;=75%,'8.0 Comunicación externa'!#REF!,"")</f>
        <v/>
      </c>
      <c r="C33" s="1184"/>
      <c r="D33" s="1184"/>
      <c r="E33" s="1184"/>
      <c r="F33" s="1184"/>
      <c r="G33" s="1184"/>
      <c r="H33" s="1184" t="str">
        <f>IF('8.0 Comunicación externa'!K37&gt;=75%,'8.0 Comunicación externa'!B37:F37,"")</f>
        <v/>
      </c>
      <c r="I33" s="1184"/>
      <c r="J33" s="1184"/>
      <c r="K33" s="1184"/>
      <c r="L33" s="1184"/>
      <c r="M33" s="1184"/>
      <c r="N33" s="1184" t="str">
        <f>IF('8.0 Comunicación externa'!K51&gt;=75%,'8.0 Comunicación externa'!B51:F51,"")</f>
        <v/>
      </c>
      <c r="O33" s="1184"/>
      <c r="P33" s="1184"/>
      <c r="Q33" s="1184"/>
      <c r="R33" s="1184"/>
      <c r="S33" s="1184" t="str">
        <f>IF('8.0 Comunicación externa'!K64&gt;=75%,'8.0 Comunicación externa'!B64,"")</f>
        <v/>
      </c>
      <c r="T33" s="1184"/>
      <c r="U33" s="1184"/>
      <c r="V33" s="1184"/>
      <c r="W33" s="1184"/>
      <c r="X33" s="1184"/>
      <c r="Y33" s="1184"/>
      <c r="Z33" s="1184"/>
      <c r="AA33" s="1184"/>
      <c r="AB33" s="1184"/>
      <c r="AC33" s="1184"/>
      <c r="AD33" s="1184"/>
      <c r="AE33" s="1184"/>
      <c r="AF33" s="1184"/>
    </row>
  </sheetData>
  <sheetProtection password="CAAD" sheet="1" objects="1" scenarios="1" formatCells="0"/>
  <mergeCells count="63">
    <mergeCell ref="B32:G32"/>
    <mergeCell ref="H32:M32"/>
    <mergeCell ref="N32:R32"/>
    <mergeCell ref="S32:AF32"/>
    <mergeCell ref="B33:G33"/>
    <mergeCell ref="H33:M33"/>
    <mergeCell ref="N33:R33"/>
    <mergeCell ref="S33:AF33"/>
    <mergeCell ref="B30:G30"/>
    <mergeCell ref="H30:M30"/>
    <mergeCell ref="N30:R30"/>
    <mergeCell ref="S30:AF30"/>
    <mergeCell ref="B31:G31"/>
    <mergeCell ref="H31:M31"/>
    <mergeCell ref="N31:R31"/>
    <mergeCell ref="S31:AF31"/>
    <mergeCell ref="B28:G28"/>
    <mergeCell ref="H28:M28"/>
    <mergeCell ref="N28:R28"/>
    <mergeCell ref="S28:AF28"/>
    <mergeCell ref="B29:G29"/>
    <mergeCell ref="H29:M29"/>
    <mergeCell ref="N29:R29"/>
    <mergeCell ref="S29:AF29"/>
    <mergeCell ref="B26:G26"/>
    <mergeCell ref="H26:M26"/>
    <mergeCell ref="N26:R26"/>
    <mergeCell ref="S26:AF26"/>
    <mergeCell ref="B27:G27"/>
    <mergeCell ref="H27:M27"/>
    <mergeCell ref="N27:R27"/>
    <mergeCell ref="S27:AF27"/>
    <mergeCell ref="B24:W24"/>
    <mergeCell ref="B25:G25"/>
    <mergeCell ref="H25:M25"/>
    <mergeCell ref="N25:R25"/>
    <mergeCell ref="S25:AF25"/>
    <mergeCell ref="P18:V18"/>
    <mergeCell ref="E20:J20"/>
    <mergeCell ref="O20:V20"/>
    <mergeCell ref="E21:L21"/>
    <mergeCell ref="P21:T21"/>
    <mergeCell ref="B1:W1"/>
    <mergeCell ref="E4:F4"/>
    <mergeCell ref="Z4:AA4"/>
    <mergeCell ref="E7:F7"/>
    <mergeCell ref="E8:F8"/>
    <mergeCell ref="B22:W22"/>
    <mergeCell ref="B2:J3"/>
    <mergeCell ref="T2:W2"/>
    <mergeCell ref="AB4:AE4"/>
    <mergeCell ref="E5:F5"/>
    <mergeCell ref="Z5:Z8"/>
    <mergeCell ref="AB5:AB8"/>
    <mergeCell ref="AD5:AD8"/>
    <mergeCell ref="E6:F6"/>
    <mergeCell ref="R17:T17"/>
    <mergeCell ref="E10:F10"/>
    <mergeCell ref="E16:Q16"/>
    <mergeCell ref="E17:I17"/>
    <mergeCell ref="K13:T13"/>
    <mergeCell ref="C14:T14"/>
    <mergeCell ref="E18:L18"/>
  </mergeCells>
  <phoneticPr fontId="40" type="noConversion"/>
  <conditionalFormatting sqref="AD5">
    <cfRule type="cellIs" dxfId="136" priority="11" operator="between">
      <formula>0.95</formula>
      <formula>1</formula>
    </cfRule>
    <cfRule type="cellIs" dxfId="135" priority="12" operator="between">
      <formula>0.75</formula>
      <formula>0.9499999</formula>
    </cfRule>
    <cfRule type="cellIs" dxfId="134" priority="13" operator="between">
      <formula>50%</formula>
      <formula>74.99999%</formula>
    </cfRule>
    <cfRule type="cellIs" dxfId="133" priority="14" operator="between">
      <formula>0</formula>
      <formula>24.999999%</formula>
    </cfRule>
    <cfRule type="cellIs" dxfId="132" priority="15" operator="between">
      <formula>25%</formula>
      <formula>49.99999%</formula>
    </cfRule>
  </conditionalFormatting>
  <conditionalFormatting sqref="I5:I8">
    <cfRule type="cellIs" dxfId="131" priority="6" operator="between">
      <formula>0.95</formula>
      <formula>1</formula>
    </cfRule>
    <cfRule type="cellIs" dxfId="130" priority="7" operator="between">
      <formula>0.75</formula>
      <formula>0.9499999</formula>
    </cfRule>
    <cfRule type="cellIs" dxfId="129" priority="8" operator="between">
      <formula>50%</formula>
      <formula>74.99999%</formula>
    </cfRule>
    <cfRule type="cellIs" dxfId="128" priority="9" operator="between">
      <formula>0</formula>
      <formula>24.999999%</formula>
    </cfRule>
    <cfRule type="cellIs" dxfId="127" priority="10" operator="between">
      <formula>25%</formula>
      <formula>49.99999%</formula>
    </cfRule>
  </conditionalFormatting>
  <conditionalFormatting sqref="I10">
    <cfRule type="cellIs" dxfId="126" priority="1" operator="between">
      <formula>0.95</formula>
      <formula>1</formula>
    </cfRule>
    <cfRule type="cellIs" dxfId="125" priority="2" operator="between">
      <formula>0.75</formula>
      <formula>0.9499999</formula>
    </cfRule>
    <cfRule type="cellIs" dxfId="124" priority="3" operator="between">
      <formula>50%</formula>
      <formula>74.99999%</formula>
    </cfRule>
    <cfRule type="cellIs" dxfId="123" priority="4" operator="between">
      <formula>0</formula>
      <formula>24.999999%</formula>
    </cfRule>
    <cfRule type="cellIs" dxfId="122" priority="5" operator="between">
      <formula>25%</formula>
      <formula>49.99999%</formula>
    </cfRule>
  </conditionalFormatting>
  <printOptions horizontalCentered="1" verticalCentered="1"/>
  <pageMargins left="0" right="0" top="0" bottom="0" header="0.31" footer="0.31"/>
  <pageSetup scale="55" fitToHeight="5" orientation="landscape" horizontalDpi="4294967295" verticalDpi="4294967295"/>
  <headerFooter>
    <oddHeader>&amp;L&amp;"Calibri,Normal"&amp;K000000&amp;D</oddHeader>
    <oddFooter>&amp;R&amp;"Calibri,Normal"&amp;K000000Versión 1.0</oddFooter>
  </headerFooter>
  <drawing r:id="rId1"/>
  <extLst>
    <ext xmlns:mx="http://schemas.microsoft.com/office/mac/excel/2008/main" uri="{64002731-A6B0-56B0-2670-7721B7C09600}">
      <mx:PLV Mode="0" OnePage="0" WScale="75"/>
    </ext>
  </extLst>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7">
    <tabColor theme="9" tint="-0.249977111117893"/>
  </sheetPr>
  <dimension ref="B1:AU174"/>
  <sheetViews>
    <sheetView topLeftCell="A13" workbookViewId="0">
      <selection activeCell="H17" sqref="H17:K17"/>
    </sheetView>
  </sheetViews>
  <sheetFormatPr baseColWidth="10" defaultColWidth="9.42578125" defaultRowHeight="15"/>
  <cols>
    <col min="1" max="1" width="1.85546875" style="150" customWidth="1"/>
    <col min="2" max="2" width="3.85546875" style="150" customWidth="1"/>
    <col min="3" max="3" width="16.85546875" style="150" customWidth="1"/>
    <col min="4" max="4" width="10.85546875" style="150" customWidth="1"/>
    <col min="5" max="5" width="7.85546875" style="150" customWidth="1"/>
    <col min="6" max="6" width="3.85546875" style="150" customWidth="1"/>
    <col min="7" max="7" width="1" style="150" customWidth="1"/>
    <col min="8" max="9" width="9.85546875" style="150" customWidth="1"/>
    <col min="10" max="10" width="7.85546875" style="150" customWidth="1"/>
    <col min="11" max="11" width="8.85546875" style="150" customWidth="1"/>
    <col min="12" max="12" width="2.85546875" style="150" customWidth="1"/>
    <col min="13" max="15" width="10.85546875" style="150" customWidth="1"/>
    <col min="16" max="16" width="5.85546875" style="150" customWidth="1"/>
    <col min="17" max="18" width="10.85546875" style="150" customWidth="1"/>
    <col min="19" max="19" width="15.85546875" style="150" customWidth="1"/>
    <col min="20" max="20" width="16.85546875" style="149" customWidth="1"/>
    <col min="21" max="21" width="10.85546875" style="149" customWidth="1"/>
    <col min="22" max="22" width="9.85546875" style="149" customWidth="1"/>
    <col min="23" max="23" width="1.85546875" style="151" customWidth="1"/>
    <col min="24" max="24" width="8" style="457" customWidth="1"/>
    <col min="25" max="25" width="11.85546875" style="457" customWidth="1"/>
    <col min="26" max="28" width="9.140625" style="458" customWidth="1"/>
    <col min="29" max="29" width="7.140625" style="459" customWidth="1"/>
    <col min="30" max="30" width="9.140625" style="459" customWidth="1"/>
    <col min="31" max="31" width="9.140625" style="458" customWidth="1"/>
    <col min="32" max="32" width="9.140625" style="454" customWidth="1"/>
    <col min="33" max="33" width="9.42578125" style="449"/>
    <col min="34" max="37" width="9.42578125" style="460"/>
    <col min="38" max="45" width="9.42578125" style="449"/>
    <col min="46" max="47" width="9.42578125" style="450"/>
    <col min="48" max="16384" width="9.42578125" style="150"/>
  </cols>
  <sheetData>
    <row r="1" spans="2:32" ht="38.1" customHeight="1">
      <c r="B1" s="1295" t="s">
        <v>1464</v>
      </c>
      <c r="C1" s="1296"/>
      <c r="D1" s="1296"/>
      <c r="E1" s="1296"/>
      <c r="F1" s="1296"/>
      <c r="G1" s="1296"/>
      <c r="H1" s="1296"/>
      <c r="I1" s="1296"/>
      <c r="J1" s="1296"/>
      <c r="K1" s="1296"/>
      <c r="L1" s="1296"/>
      <c r="M1" s="1296"/>
      <c r="N1" s="1296"/>
      <c r="O1" s="1296"/>
      <c r="P1" s="1296"/>
      <c r="Q1" s="1296"/>
      <c r="R1" s="1296"/>
      <c r="S1" s="1296"/>
      <c r="T1" s="1296"/>
      <c r="U1" s="1296"/>
      <c r="V1" s="1297"/>
      <c r="Z1" s="630"/>
      <c r="AA1" s="630"/>
      <c r="AB1" s="630"/>
      <c r="AE1" s="630"/>
    </row>
    <row r="2" spans="2:32" ht="42.95" customHeight="1" thickBot="1">
      <c r="B2" s="847"/>
      <c r="C2" s="894" t="s">
        <v>210</v>
      </c>
      <c r="D2" s="894"/>
      <c r="E2" s="894"/>
      <c r="F2" s="894"/>
      <c r="G2" s="628"/>
      <c r="H2" s="324"/>
      <c r="I2" s="612"/>
      <c r="J2" s="12"/>
      <c r="K2" s="12"/>
      <c r="L2" s="12"/>
      <c r="M2" s="12"/>
      <c r="N2" s="12"/>
      <c r="O2" s="12"/>
      <c r="P2" s="12"/>
      <c r="Q2" s="12"/>
      <c r="R2" s="12"/>
      <c r="S2" s="12"/>
      <c r="T2" s="7"/>
      <c r="U2" s="7"/>
      <c r="V2" s="47"/>
      <c r="Z2" s="630"/>
      <c r="AA2" s="630"/>
      <c r="AB2" s="630"/>
      <c r="AE2" s="630"/>
    </row>
    <row r="3" spans="2:32" ht="9.9499999999999993" customHeight="1" thickTop="1">
      <c r="B3" s="848"/>
      <c r="C3" s="413"/>
      <c r="D3" s="413"/>
      <c r="E3" s="413"/>
      <c r="F3" s="622"/>
      <c r="G3" s="628"/>
      <c r="H3" s="324"/>
      <c r="I3" s="612"/>
      <c r="J3" s="12"/>
      <c r="K3" s="12"/>
      <c r="L3" s="12"/>
      <c r="M3" s="12"/>
      <c r="N3" s="12"/>
      <c r="O3" s="12"/>
      <c r="P3" s="12"/>
      <c r="Q3" s="12"/>
      <c r="R3" s="12"/>
      <c r="S3" s="12"/>
      <c r="T3" s="7"/>
      <c r="U3" s="7"/>
      <c r="V3" s="47"/>
      <c r="Z3" s="630"/>
      <c r="AA3" s="630"/>
      <c r="AB3" s="630"/>
      <c r="AE3" s="630"/>
    </row>
    <row r="4" spans="2:32" ht="27" customHeight="1">
      <c r="B4" s="848"/>
      <c r="C4" s="1302" t="str">
        <f>B13</f>
        <v>1. Efectividad</v>
      </c>
      <c r="D4" s="1303"/>
      <c r="E4" s="1304">
        <f>AVERAGE(J4:J5)</f>
        <v>1</v>
      </c>
      <c r="F4" s="741" t="str">
        <f>B14</f>
        <v>1.1 Resultados</v>
      </c>
      <c r="G4" s="741"/>
      <c r="H4" s="741"/>
      <c r="I4" s="1316"/>
      <c r="J4" s="30">
        <f>V15</f>
        <v>1</v>
      </c>
      <c r="K4" s="12"/>
      <c r="L4" s="12"/>
      <c r="M4" s="12"/>
      <c r="N4" s="12"/>
      <c r="O4" s="12"/>
      <c r="P4" s="12"/>
      <c r="Q4" s="12"/>
      <c r="R4" s="12"/>
      <c r="S4" s="12"/>
      <c r="T4" s="7"/>
      <c r="U4" s="7"/>
      <c r="V4" s="47"/>
      <c r="X4" s="457" t="str">
        <f>C4</f>
        <v>1. Efectividad</v>
      </c>
      <c r="Y4" s="461">
        <f>E4</f>
        <v>1</v>
      </c>
      <c r="Z4" s="630" t="str">
        <f>F4</f>
        <v>1.1 Resultados</v>
      </c>
      <c r="AA4" s="462">
        <f t="shared" ref="AA4:AA11" si="0">J4</f>
        <v>1</v>
      </c>
      <c r="AB4" s="630"/>
      <c r="AE4" s="630"/>
    </row>
    <row r="5" spans="2:32" ht="24" customHeight="1">
      <c r="B5" s="848"/>
      <c r="C5" s="1302"/>
      <c r="D5" s="1303"/>
      <c r="E5" s="1305"/>
      <c r="F5" s="741" t="str">
        <f>B33</f>
        <v>1.2 Estándares</v>
      </c>
      <c r="G5" s="741"/>
      <c r="H5" s="741"/>
      <c r="I5" s="1316"/>
      <c r="J5" s="30">
        <f>V34</f>
        <v>1</v>
      </c>
      <c r="K5" s="51"/>
      <c r="L5" s="51"/>
      <c r="M5" s="18"/>
      <c r="N5" s="612"/>
      <c r="O5" s="612"/>
      <c r="P5" s="612"/>
      <c r="Q5" s="612"/>
      <c r="R5" s="612"/>
      <c r="S5" s="612"/>
      <c r="T5" s="611"/>
      <c r="U5" s="611"/>
      <c r="V5" s="617"/>
      <c r="X5" s="457" t="str">
        <f>C6</f>
        <v>2. Eficiencia</v>
      </c>
      <c r="Y5" s="461">
        <f>E6</f>
        <v>1</v>
      </c>
      <c r="Z5" s="630" t="str">
        <f t="shared" ref="Z5:Z11" si="1">F5</f>
        <v>1.2 Estándares</v>
      </c>
      <c r="AA5" s="462">
        <f t="shared" si="0"/>
        <v>1</v>
      </c>
      <c r="AB5" s="630"/>
      <c r="AE5" s="630"/>
    </row>
    <row r="6" spans="2:32" ht="24" customHeight="1">
      <c r="B6" s="848"/>
      <c r="C6" s="1302" t="str">
        <f>B48</f>
        <v>2. Eficiencia</v>
      </c>
      <c r="D6" s="1303"/>
      <c r="E6" s="1304">
        <f>AVERAGE(J6:J7)</f>
        <v>1</v>
      </c>
      <c r="F6" s="741" t="str">
        <f>B49</f>
        <v>2.1 Prestación de Servicios</v>
      </c>
      <c r="G6" s="741"/>
      <c r="H6" s="741"/>
      <c r="I6" s="1316"/>
      <c r="J6" s="30">
        <f>V50</f>
        <v>1</v>
      </c>
      <c r="K6" s="51"/>
      <c r="L6" s="51"/>
      <c r="M6" s="18"/>
      <c r="N6" s="612"/>
      <c r="O6" s="612"/>
      <c r="P6" s="612"/>
      <c r="Q6" s="612"/>
      <c r="R6" s="612"/>
      <c r="S6" s="612"/>
      <c r="T6" s="183"/>
      <c r="U6" s="183"/>
      <c r="V6" s="184"/>
      <c r="X6" s="457" t="str">
        <f>C8</f>
        <v>3. Pertinencia/Relevancia</v>
      </c>
      <c r="Y6" s="461">
        <f>E8</f>
        <v>1</v>
      </c>
      <c r="Z6" s="630" t="str">
        <f t="shared" si="1"/>
        <v>2.1 Prestación de Servicios</v>
      </c>
      <c r="AA6" s="462">
        <f t="shared" si="0"/>
        <v>1</v>
      </c>
      <c r="AB6" s="630"/>
      <c r="AE6" s="630"/>
    </row>
    <row r="7" spans="2:32" ht="24" customHeight="1">
      <c r="B7" s="848"/>
      <c r="C7" s="1302"/>
      <c r="D7" s="1303"/>
      <c r="E7" s="1305"/>
      <c r="F7" s="741" t="str">
        <f>B76</f>
        <v xml:space="preserve">2.2 Alcance  </v>
      </c>
      <c r="G7" s="741"/>
      <c r="H7" s="741"/>
      <c r="I7" s="1316"/>
      <c r="J7" s="30">
        <f>V77</f>
        <v>1</v>
      </c>
      <c r="K7" s="51"/>
      <c r="L7" s="51"/>
      <c r="M7" s="18"/>
      <c r="N7" s="612"/>
      <c r="O7" s="612"/>
      <c r="P7" s="612"/>
      <c r="Q7" s="612"/>
      <c r="R7" s="612"/>
      <c r="S7" s="612"/>
      <c r="T7" s="183"/>
      <c r="U7" s="183"/>
      <c r="V7" s="184"/>
      <c r="X7" s="457" t="str">
        <f>C10</f>
        <v>4. Sustentabilidad</v>
      </c>
      <c r="Y7" s="461">
        <f>E10</f>
        <v>1</v>
      </c>
      <c r="Z7" s="630" t="str">
        <f t="shared" si="1"/>
        <v xml:space="preserve">2.2 Alcance  </v>
      </c>
      <c r="AA7" s="462">
        <f t="shared" si="0"/>
        <v>1</v>
      </c>
      <c r="AB7" s="630"/>
      <c r="AE7" s="630"/>
    </row>
    <row r="8" spans="2:32" ht="24" customHeight="1">
      <c r="B8" s="848"/>
      <c r="C8" s="1302" t="str">
        <f>B97</f>
        <v>3. Pertinencia/Relevancia</v>
      </c>
      <c r="D8" s="1303"/>
      <c r="E8" s="1304">
        <f>AVERAGE(J8:J9)</f>
        <v>1</v>
      </c>
      <c r="F8" s="741" t="str">
        <f>B98</f>
        <v xml:space="preserve">3.1 Población Objetivo  </v>
      </c>
      <c r="G8" s="741"/>
      <c r="H8" s="741"/>
      <c r="I8" s="1316"/>
      <c r="J8" s="30">
        <f>V99</f>
        <v>1</v>
      </c>
      <c r="K8" s="51"/>
      <c r="L8" s="51"/>
      <c r="M8" s="18"/>
      <c r="N8" s="612"/>
      <c r="O8" s="612"/>
      <c r="P8" s="612"/>
      <c r="Q8" s="612"/>
      <c r="R8" s="612"/>
      <c r="S8" s="612"/>
      <c r="T8" s="183"/>
      <c r="U8" s="183"/>
      <c r="V8" s="184"/>
      <c r="Z8" s="630" t="str">
        <f t="shared" si="1"/>
        <v xml:space="preserve">3.1 Población Objetivo  </v>
      </c>
      <c r="AA8" s="462">
        <f t="shared" si="0"/>
        <v>1</v>
      </c>
      <c r="AB8" s="630"/>
      <c r="AE8" s="630"/>
    </row>
    <row r="9" spans="2:32" ht="24" customHeight="1">
      <c r="B9" s="848"/>
      <c r="C9" s="1302"/>
      <c r="D9" s="1303"/>
      <c r="E9" s="1305"/>
      <c r="F9" s="741" t="str">
        <f>B118</f>
        <v>3.2 Aprendizaje</v>
      </c>
      <c r="G9" s="741"/>
      <c r="H9" s="741"/>
      <c r="I9" s="1316"/>
      <c r="J9" s="30">
        <f>V119</f>
        <v>1</v>
      </c>
      <c r="K9" s="612"/>
      <c r="L9" s="612"/>
      <c r="M9" s="612"/>
      <c r="N9" s="612"/>
      <c r="O9" s="612"/>
      <c r="P9" s="612"/>
      <c r="Q9" s="612"/>
      <c r="R9" s="612"/>
      <c r="S9" s="612"/>
      <c r="T9" s="183"/>
      <c r="U9" s="183"/>
      <c r="V9" s="184"/>
      <c r="Z9" s="630" t="str">
        <f t="shared" si="1"/>
        <v>3.2 Aprendizaje</v>
      </c>
      <c r="AA9" s="462">
        <f t="shared" si="0"/>
        <v>1</v>
      </c>
      <c r="AB9" s="630"/>
      <c r="AE9" s="630"/>
    </row>
    <row r="10" spans="2:32" ht="24" customHeight="1">
      <c r="B10" s="848"/>
      <c r="C10" s="1302" t="str">
        <f>B138</f>
        <v>4. Sustentabilidad</v>
      </c>
      <c r="D10" s="1303"/>
      <c r="E10" s="1304">
        <f>AVERAGE(J10:J11)</f>
        <v>1</v>
      </c>
      <c r="F10" s="741" t="str">
        <f>B139</f>
        <v>4.1 Recursos</v>
      </c>
      <c r="G10" s="741"/>
      <c r="H10" s="741"/>
      <c r="I10" s="1316"/>
      <c r="J10" s="30">
        <f>V140</f>
        <v>1</v>
      </c>
      <c r="K10" s="19"/>
      <c r="L10" s="19"/>
      <c r="M10" s="19"/>
      <c r="N10" s="612"/>
      <c r="O10" s="612"/>
      <c r="P10" s="612"/>
      <c r="Q10" s="612"/>
      <c r="R10" s="612"/>
      <c r="S10" s="612"/>
      <c r="T10" s="611"/>
      <c r="U10" s="611"/>
      <c r="V10" s="617"/>
      <c r="Z10" s="630" t="str">
        <f t="shared" si="1"/>
        <v>4.1 Recursos</v>
      </c>
      <c r="AA10" s="462">
        <f t="shared" si="0"/>
        <v>1</v>
      </c>
      <c r="AB10" s="630"/>
      <c r="AE10" s="630"/>
    </row>
    <row r="11" spans="2:32" ht="21.95" customHeight="1" thickBot="1">
      <c r="B11" s="848"/>
      <c r="C11" s="1302"/>
      <c r="D11" s="1303"/>
      <c r="E11" s="1306"/>
      <c r="F11" s="741" t="str">
        <f>B159</f>
        <v>4.2 Impacto Social</v>
      </c>
      <c r="G11" s="741"/>
      <c r="H11" s="741"/>
      <c r="I11" s="1316"/>
      <c r="J11" s="30">
        <f>V160</f>
        <v>1</v>
      </c>
      <c r="K11" s="22"/>
      <c r="L11" s="22"/>
      <c r="M11" s="22"/>
      <c r="N11" s="612"/>
      <c r="O11" s="612"/>
      <c r="P11" s="612"/>
      <c r="Q11" s="612"/>
      <c r="R11" s="612"/>
      <c r="S11" s="612"/>
      <c r="T11" s="611"/>
      <c r="U11" s="611"/>
      <c r="V11" s="617"/>
      <c r="Z11" s="630" t="str">
        <f t="shared" si="1"/>
        <v>4.2 Impacto Social</v>
      </c>
      <c r="AA11" s="462">
        <f t="shared" si="0"/>
        <v>1</v>
      </c>
      <c r="AB11" s="630"/>
      <c r="AE11" s="630"/>
    </row>
    <row r="12" spans="2:32" ht="44.1" customHeight="1" thickBot="1">
      <c r="B12" s="849"/>
      <c r="C12" s="702"/>
      <c r="D12" s="703" t="s">
        <v>1470</v>
      </c>
      <c r="E12" s="704">
        <f>AVERAGE(E4:E11)</f>
        <v>1</v>
      </c>
      <c r="F12" s="612"/>
      <c r="G12" s="23"/>
      <c r="H12" s="612"/>
      <c r="I12" s="612"/>
      <c r="J12" s="15"/>
      <c r="K12" s="612"/>
      <c r="L12" s="612"/>
      <c r="M12" s="612"/>
      <c r="N12" s="612"/>
      <c r="O12" s="612"/>
      <c r="P12" s="612"/>
      <c r="Q12" s="612"/>
      <c r="R12" s="612"/>
      <c r="S12" s="612"/>
      <c r="T12" s="611"/>
      <c r="U12" s="611"/>
      <c r="V12" s="617"/>
      <c r="Z12" s="630"/>
      <c r="AA12" s="630"/>
      <c r="AB12" s="630"/>
      <c r="AE12" s="630"/>
    </row>
    <row r="13" spans="2:32" ht="80.25" customHeight="1" thickBot="1">
      <c r="B13" s="1317" t="s">
        <v>1042</v>
      </c>
      <c r="C13" s="1318"/>
      <c r="D13" s="1318"/>
      <c r="E13" s="1318"/>
      <c r="F13" s="1319" t="s">
        <v>1043</v>
      </c>
      <c r="G13" s="1319"/>
      <c r="H13" s="1319"/>
      <c r="I13" s="1319"/>
      <c r="J13" s="1319"/>
      <c r="K13" s="1319"/>
      <c r="L13" s="1319"/>
      <c r="M13" s="1319"/>
      <c r="N13" s="1319"/>
      <c r="O13" s="1319"/>
      <c r="P13" s="1319"/>
      <c r="Q13" s="1319"/>
      <c r="R13" s="1319"/>
      <c r="S13" s="1319"/>
      <c r="T13" s="1319"/>
      <c r="U13" s="634"/>
      <c r="V13" s="412"/>
      <c r="Z13" s="630"/>
      <c r="AA13" s="630"/>
      <c r="AB13" s="630"/>
      <c r="AE13" s="630"/>
    </row>
    <row r="14" spans="2:32" ht="30" customHeight="1">
      <c r="B14" s="1298" t="s">
        <v>1044</v>
      </c>
      <c r="C14" s="1299"/>
      <c r="D14" s="1299"/>
      <c r="E14" s="1299"/>
      <c r="F14" s="1307" t="s">
        <v>1430</v>
      </c>
      <c r="G14" s="1307"/>
      <c r="H14" s="1307"/>
      <c r="I14" s="1307"/>
      <c r="J14" s="1307"/>
      <c r="K14" s="1307"/>
      <c r="L14" s="1307"/>
      <c r="M14" s="1307"/>
      <c r="N14" s="1307"/>
      <c r="O14" s="1307"/>
      <c r="P14" s="1307"/>
      <c r="Q14" s="1307"/>
      <c r="R14" s="1307"/>
      <c r="S14" s="1307"/>
      <c r="T14" s="1308"/>
      <c r="U14" s="845" t="s">
        <v>1045</v>
      </c>
      <c r="V14" s="846"/>
      <c r="W14" s="2"/>
      <c r="X14" s="460"/>
      <c r="Y14" s="460"/>
      <c r="Z14" s="631"/>
      <c r="AA14" s="631"/>
      <c r="AB14" s="631"/>
      <c r="AC14" s="463"/>
      <c r="AD14" s="463"/>
      <c r="AE14" s="631"/>
      <c r="AF14" s="456"/>
    </row>
    <row r="15" spans="2:32" ht="32.1" customHeight="1">
      <c r="B15" s="1300"/>
      <c r="C15" s="1301"/>
      <c r="D15" s="1301"/>
      <c r="E15" s="1301"/>
      <c r="F15" s="1309"/>
      <c r="G15" s="1309"/>
      <c r="H15" s="1309"/>
      <c r="I15" s="1309"/>
      <c r="J15" s="1309"/>
      <c r="K15" s="1309"/>
      <c r="L15" s="1309"/>
      <c r="M15" s="1309"/>
      <c r="N15" s="1309"/>
      <c r="O15" s="1309"/>
      <c r="P15" s="1309"/>
      <c r="Q15" s="1309"/>
      <c r="R15" s="1309"/>
      <c r="S15" s="1309"/>
      <c r="T15" s="1310"/>
      <c r="U15" s="415">
        <f>V15</f>
        <v>1</v>
      </c>
      <c r="V15" s="417">
        <f>MAX(M17,M23)</f>
        <v>1</v>
      </c>
      <c r="W15" s="2"/>
      <c r="X15" s="460"/>
      <c r="Y15" s="460"/>
      <c r="Z15" s="631"/>
      <c r="AA15" s="631"/>
      <c r="AB15" s="631"/>
      <c r="AC15" s="463"/>
      <c r="AD15" s="463"/>
      <c r="AE15" s="631"/>
      <c r="AF15" s="456"/>
    </row>
    <row r="16" spans="2:32" ht="27" customHeight="1">
      <c r="B16" s="853" t="s">
        <v>217</v>
      </c>
      <c r="C16" s="851"/>
      <c r="D16" s="851"/>
      <c r="E16" s="851"/>
      <c r="F16" s="851"/>
      <c r="G16" s="50"/>
      <c r="H16" s="850" t="s">
        <v>218</v>
      </c>
      <c r="I16" s="851"/>
      <c r="J16" s="851"/>
      <c r="K16" s="851"/>
      <c r="L16" s="851"/>
      <c r="M16" s="411" t="s">
        <v>1046</v>
      </c>
      <c r="N16" s="850" t="s">
        <v>219</v>
      </c>
      <c r="O16" s="851"/>
      <c r="P16" s="851"/>
      <c r="Q16" s="851"/>
      <c r="R16" s="807"/>
      <c r="S16" s="850" t="s">
        <v>220</v>
      </c>
      <c r="T16" s="851"/>
      <c r="U16" s="851"/>
      <c r="V16" s="852"/>
      <c r="W16" s="2"/>
      <c r="X16" s="460"/>
      <c r="Y16" s="460"/>
      <c r="Z16" s="631"/>
      <c r="AA16" s="631"/>
      <c r="AB16" s="631"/>
      <c r="AC16" s="463"/>
      <c r="AD16" s="463"/>
      <c r="AE16" s="631"/>
      <c r="AF16" s="456"/>
    </row>
    <row r="17" spans="2:32" ht="53.1" customHeight="1">
      <c r="B17" s="742" t="s">
        <v>1047</v>
      </c>
      <c r="C17" s="743"/>
      <c r="D17" s="743"/>
      <c r="E17" s="743"/>
      <c r="F17" s="746"/>
      <c r="G17" s="747"/>
      <c r="H17" s="754" t="s">
        <v>1048</v>
      </c>
      <c r="I17" s="755"/>
      <c r="J17" s="755"/>
      <c r="K17" s="755"/>
      <c r="L17" s="174"/>
      <c r="M17" s="1247">
        <f>IF(OR(Y17=1,Y17=2,Y17=3),1,IF(OR(Y17=4,Y17=7,Y17=8,Y17=9),2,IF(OR(Y17=11,Y17=12),3,IF(Y17=13,4,"Indicar el tipo de evidencia"))))</f>
        <v>1</v>
      </c>
      <c r="N17" s="834"/>
      <c r="O17" s="835"/>
      <c r="P17" s="835"/>
      <c r="Q17" s="835"/>
      <c r="R17" s="890"/>
      <c r="S17" s="834"/>
      <c r="T17" s="835"/>
      <c r="U17" s="835"/>
      <c r="V17" s="836"/>
      <c r="W17" s="2"/>
      <c r="X17" s="460"/>
      <c r="Y17" s="1229">
        <f>SUM(AB17:AB26)</f>
        <v>1</v>
      </c>
      <c r="Z17" s="631">
        <f>VLOOKUP(H17,RefOPI!C5:D7,2)</f>
        <v>1</v>
      </c>
      <c r="AA17" s="631">
        <f>Z17</f>
        <v>1</v>
      </c>
      <c r="AB17" s="631">
        <f>AA17</f>
        <v>1</v>
      </c>
      <c r="AC17" s="631"/>
      <c r="AD17" s="631"/>
      <c r="AE17" s="631"/>
      <c r="AF17" s="449"/>
    </row>
    <row r="18" spans="2:32" ht="30" customHeight="1">
      <c r="B18" s="804" t="s">
        <v>1049</v>
      </c>
      <c r="C18" s="805"/>
      <c r="D18" s="805"/>
      <c r="E18" s="805"/>
      <c r="F18" s="746"/>
      <c r="G18" s="747"/>
      <c r="H18" s="754" t="s">
        <v>1048</v>
      </c>
      <c r="I18" s="755"/>
      <c r="J18" s="755"/>
      <c r="K18" s="755"/>
      <c r="L18" s="174"/>
      <c r="M18" s="1248"/>
      <c r="N18" s="837"/>
      <c r="O18" s="838"/>
      <c r="P18" s="838"/>
      <c r="Q18" s="838"/>
      <c r="R18" s="857"/>
      <c r="S18" s="837"/>
      <c r="T18" s="838"/>
      <c r="U18" s="838"/>
      <c r="V18" s="839"/>
      <c r="W18" s="2"/>
      <c r="X18" s="460"/>
      <c r="Y18" s="1229"/>
      <c r="Z18" s="631">
        <f>VLOOKUP(H18,RefOPI!C10:D12,2)</f>
        <v>0</v>
      </c>
      <c r="AA18" s="631">
        <f>IF(Z18=2,1,0)</f>
        <v>0</v>
      </c>
      <c r="AB18" s="631">
        <f>IF(AB17=1,0,AA18)</f>
        <v>0</v>
      </c>
      <c r="AC18" s="631"/>
      <c r="AD18" s="631"/>
      <c r="AE18" s="631"/>
      <c r="AF18" s="449"/>
    </row>
    <row r="19" spans="2:32" ht="30.95" customHeight="1">
      <c r="B19" s="1321" t="s">
        <v>1050</v>
      </c>
      <c r="C19" s="1320" t="s">
        <v>1051</v>
      </c>
      <c r="D19" s="1320"/>
      <c r="E19" s="1320"/>
      <c r="F19" s="1259">
        <f>Z19</f>
        <v>0</v>
      </c>
      <c r="G19" s="1260"/>
      <c r="H19" s="754" t="s">
        <v>1048</v>
      </c>
      <c r="I19" s="755"/>
      <c r="J19" s="755"/>
      <c r="K19" s="755"/>
      <c r="L19" s="174"/>
      <c r="M19" s="1248"/>
      <c r="N19" s="837"/>
      <c r="O19" s="838"/>
      <c r="P19" s="838"/>
      <c r="Q19" s="838"/>
      <c r="R19" s="857"/>
      <c r="S19" s="837"/>
      <c r="T19" s="838"/>
      <c r="U19" s="838"/>
      <c r="V19" s="839"/>
      <c r="W19" s="664"/>
      <c r="X19" s="632"/>
      <c r="Y19" s="1229"/>
      <c r="Z19" s="632">
        <f>VLOOKUP(H19,RefOPI!C14:D16,2)</f>
        <v>0</v>
      </c>
      <c r="AA19" s="631">
        <f>IF(Z19=2,1,0)</f>
        <v>0</v>
      </c>
      <c r="AB19" s="1230">
        <f>IF(AB18=0,0,IF(AND(AA19=1,AA20=1,AA21=1,AA22=1),1,0))</f>
        <v>0</v>
      </c>
      <c r="AC19" s="631"/>
      <c r="AD19" s="631"/>
      <c r="AE19" s="631"/>
      <c r="AF19" s="449"/>
    </row>
    <row r="20" spans="2:32" ht="23.1" customHeight="1">
      <c r="B20" s="1322"/>
      <c r="C20" s="1258" t="s">
        <v>1052</v>
      </c>
      <c r="D20" s="1258"/>
      <c r="E20" s="1258"/>
      <c r="F20" s="1259">
        <f>Z20</f>
        <v>0</v>
      </c>
      <c r="G20" s="1260"/>
      <c r="H20" s="754" t="s">
        <v>1048</v>
      </c>
      <c r="I20" s="755"/>
      <c r="J20" s="755"/>
      <c r="K20" s="755"/>
      <c r="L20" s="174"/>
      <c r="M20" s="1248"/>
      <c r="N20" s="837"/>
      <c r="O20" s="838"/>
      <c r="P20" s="838"/>
      <c r="Q20" s="838"/>
      <c r="R20" s="857"/>
      <c r="S20" s="837"/>
      <c r="T20" s="838"/>
      <c r="U20" s="838"/>
      <c r="V20" s="839"/>
      <c r="W20" s="664"/>
      <c r="X20" s="632"/>
      <c r="Y20" s="1229"/>
      <c r="Z20" s="632">
        <f>VLOOKUP(H20,RefOPI!C18:D20,2)</f>
        <v>0</v>
      </c>
      <c r="AA20" s="631">
        <f>IF(Z20=2,1,0)</f>
        <v>0</v>
      </c>
      <c r="AB20" s="1230"/>
      <c r="AC20" s="631"/>
      <c r="AD20" s="631"/>
      <c r="AE20" s="631"/>
      <c r="AF20" s="449"/>
    </row>
    <row r="21" spans="2:32" ht="23.1" customHeight="1">
      <c r="B21" s="1322"/>
      <c r="C21" s="1258" t="s">
        <v>1053</v>
      </c>
      <c r="D21" s="1258"/>
      <c r="E21" s="1258"/>
      <c r="F21" s="1259">
        <f>Z21</f>
        <v>0</v>
      </c>
      <c r="G21" s="1260"/>
      <c r="H21" s="754" t="s">
        <v>1048</v>
      </c>
      <c r="I21" s="755"/>
      <c r="J21" s="755"/>
      <c r="K21" s="755"/>
      <c r="L21" s="174"/>
      <c r="M21" s="1248"/>
      <c r="N21" s="837"/>
      <c r="O21" s="838"/>
      <c r="P21" s="838"/>
      <c r="Q21" s="838"/>
      <c r="R21" s="857"/>
      <c r="S21" s="837"/>
      <c r="T21" s="838"/>
      <c r="U21" s="838"/>
      <c r="V21" s="839"/>
      <c r="W21" s="664"/>
      <c r="X21" s="632"/>
      <c r="Y21" s="1229"/>
      <c r="Z21" s="632">
        <f>VLOOKUP(H21,RefOPI!C22:D24,2)</f>
        <v>0</v>
      </c>
      <c r="AA21" s="631">
        <f>IF(Z21=2,1,0)</f>
        <v>0</v>
      </c>
      <c r="AB21" s="1230"/>
      <c r="AC21" s="631"/>
      <c r="AD21" s="631"/>
      <c r="AE21" s="631"/>
      <c r="AF21" s="449"/>
    </row>
    <row r="22" spans="2:32" ht="23.1" customHeight="1">
      <c r="B22" s="1323"/>
      <c r="C22" s="1258" t="s">
        <v>1054</v>
      </c>
      <c r="D22" s="1258"/>
      <c r="E22" s="1258"/>
      <c r="F22" s="1259">
        <f>Z22</f>
        <v>0</v>
      </c>
      <c r="G22" s="1260"/>
      <c r="H22" s="754" t="s">
        <v>1048</v>
      </c>
      <c r="I22" s="755"/>
      <c r="J22" s="755"/>
      <c r="K22" s="755"/>
      <c r="L22" s="174"/>
      <c r="M22" s="1248"/>
      <c r="N22" s="837"/>
      <c r="O22" s="838"/>
      <c r="P22" s="838"/>
      <c r="Q22" s="838"/>
      <c r="R22" s="857"/>
      <c r="S22" s="837"/>
      <c r="T22" s="838"/>
      <c r="U22" s="838"/>
      <c r="V22" s="839"/>
      <c r="W22" s="664"/>
      <c r="X22" s="632"/>
      <c r="Y22" s="1229"/>
      <c r="Z22" s="632">
        <f>VLOOKUP(H22,RefOPI!C34:D35,2)</f>
        <v>0</v>
      </c>
      <c r="AA22" s="631">
        <f>IF(Z22=2,1,0)</f>
        <v>0</v>
      </c>
      <c r="AB22" s="1230"/>
      <c r="AC22" s="631"/>
      <c r="AD22" s="631"/>
      <c r="AE22" s="631"/>
      <c r="AF22" s="449"/>
    </row>
    <row r="23" spans="2:32" ht="62.1" customHeight="1">
      <c r="B23" s="804" t="s">
        <v>1055</v>
      </c>
      <c r="C23" s="805"/>
      <c r="D23" s="805"/>
      <c r="E23" s="805"/>
      <c r="F23" s="746"/>
      <c r="G23" s="747"/>
      <c r="H23" s="754" t="s">
        <v>1056</v>
      </c>
      <c r="I23" s="755"/>
      <c r="J23" s="755"/>
      <c r="K23" s="755"/>
      <c r="L23" s="174"/>
      <c r="M23" s="1248"/>
      <c r="N23" s="837"/>
      <c r="O23" s="838"/>
      <c r="P23" s="838"/>
      <c r="Q23" s="838"/>
      <c r="R23" s="857"/>
      <c r="S23" s="837"/>
      <c r="T23" s="838"/>
      <c r="U23" s="838"/>
      <c r="V23" s="839"/>
      <c r="W23" s="2"/>
      <c r="X23" s="460"/>
      <c r="Y23" s="1229"/>
      <c r="Z23" s="631">
        <f>VLOOKUP(H23,RefOPI!C38:D41,2)</f>
        <v>0</v>
      </c>
      <c r="AA23" s="631">
        <f>IF(OR(AB17=1,AB18=0,AB19=0),0,Z23)</f>
        <v>0</v>
      </c>
      <c r="AB23" s="631">
        <f>IF(AB19=0,0,AA23)</f>
        <v>0</v>
      </c>
      <c r="AC23" s="631"/>
      <c r="AD23" s="631"/>
      <c r="AE23" s="631"/>
      <c r="AF23" s="449"/>
    </row>
    <row r="24" spans="2:32" ht="63" customHeight="1">
      <c r="B24" s="1263" t="s">
        <v>1057</v>
      </c>
      <c r="C24" s="1257" t="str">
        <f>VLOOKUP(H23,RefOPI!B43:C46,2)</f>
        <v>No Aplica</v>
      </c>
      <c r="D24" s="1257"/>
      <c r="E24" s="1257"/>
      <c r="F24" s="1259" t="str">
        <f>X24</f>
        <v/>
      </c>
      <c r="G24" s="1260"/>
      <c r="H24" s="754" t="s">
        <v>1048</v>
      </c>
      <c r="I24" s="755"/>
      <c r="J24" s="755"/>
      <c r="K24" s="755"/>
      <c r="L24" s="174"/>
      <c r="M24" s="1248"/>
      <c r="N24" s="837"/>
      <c r="O24" s="838"/>
      <c r="P24" s="838"/>
      <c r="Q24" s="838"/>
      <c r="R24" s="857"/>
      <c r="S24" s="837"/>
      <c r="T24" s="838"/>
      <c r="U24" s="838"/>
      <c r="V24" s="839"/>
      <c r="W24" s="664"/>
      <c r="X24" s="631" t="str">
        <f>IF(C24="No Aplica","",Z24)</f>
        <v/>
      </c>
      <c r="Y24" s="1229"/>
      <c r="Z24" s="631">
        <f>VLOOKUP(H24,RefOPI!C34:D35,2)</f>
        <v>0</v>
      </c>
      <c r="AA24" s="631">
        <f>IF(AB23=0,0,Z24)</f>
        <v>0</v>
      </c>
      <c r="AB24" s="1228">
        <f>IF(OR(AA24=2,AA25=2),1,0)</f>
        <v>0</v>
      </c>
      <c r="AC24" s="463"/>
      <c r="AD24" s="463"/>
      <c r="AE24" s="632"/>
      <c r="AF24" s="455"/>
    </row>
    <row r="25" spans="2:32" ht="27.95" customHeight="1">
      <c r="B25" s="1287"/>
      <c r="C25" s="1257" t="str">
        <f>IF(C24="No Aplica",C24,"Otro (indicar el nombre de la evidencia)")</f>
        <v>No Aplica</v>
      </c>
      <c r="D25" s="1257"/>
      <c r="E25" s="1257"/>
      <c r="F25" s="1259" t="str">
        <f>X25</f>
        <v/>
      </c>
      <c r="G25" s="1260"/>
      <c r="H25" s="754" t="s">
        <v>1048</v>
      </c>
      <c r="I25" s="755"/>
      <c r="J25" s="755"/>
      <c r="K25" s="755"/>
      <c r="L25" s="174"/>
      <c r="M25" s="1248"/>
      <c r="N25" s="837"/>
      <c r="O25" s="838"/>
      <c r="P25" s="838"/>
      <c r="Q25" s="838"/>
      <c r="R25" s="857"/>
      <c r="S25" s="837"/>
      <c r="T25" s="838"/>
      <c r="U25" s="838"/>
      <c r="V25" s="839"/>
      <c r="W25" s="664"/>
      <c r="X25" s="631" t="str">
        <f>IF(C24="No Aplica","",Z25)</f>
        <v/>
      </c>
      <c r="Y25" s="1229"/>
      <c r="Z25" s="631">
        <f>VLOOKUP(H25,RefOPI!C34:D35,2)</f>
        <v>0</v>
      </c>
      <c r="AA25" s="631">
        <f>IF(AB23=0,0,Z25)</f>
        <v>0</v>
      </c>
      <c r="AB25" s="1228"/>
      <c r="AC25" s="463"/>
      <c r="AD25" s="463"/>
      <c r="AE25" s="632"/>
      <c r="AF25" s="455"/>
    </row>
    <row r="26" spans="2:32" ht="63" customHeight="1">
      <c r="B26" s="804" t="s">
        <v>1058</v>
      </c>
      <c r="C26" s="805"/>
      <c r="D26" s="805"/>
      <c r="E26" s="805"/>
      <c r="F26" s="746"/>
      <c r="G26" s="747"/>
      <c r="H26" s="754" t="s">
        <v>1048</v>
      </c>
      <c r="I26" s="755"/>
      <c r="J26" s="755"/>
      <c r="K26" s="755"/>
      <c r="L26" s="174"/>
      <c r="M26" s="1249"/>
      <c r="N26" s="837"/>
      <c r="O26" s="838"/>
      <c r="P26" s="838"/>
      <c r="Q26" s="838"/>
      <c r="R26" s="857"/>
      <c r="S26" s="837"/>
      <c r="T26" s="838"/>
      <c r="U26" s="838"/>
      <c r="V26" s="839"/>
      <c r="W26" s="2"/>
      <c r="X26" s="460">
        <f>IF(Z26=0,0,IF(Z26=3,1,IF(Z26=4,2)))</f>
        <v>0</v>
      </c>
      <c r="Y26" s="1229"/>
      <c r="Z26" s="631">
        <f>VLOOKUP(H26,RefOPI!C54:D57,2)</f>
        <v>0</v>
      </c>
      <c r="AA26" s="631">
        <f>Z26</f>
        <v>0</v>
      </c>
      <c r="AB26" s="631">
        <f>IF(AB24=0,0,AA26)</f>
        <v>0</v>
      </c>
      <c r="AC26" s="631"/>
      <c r="AD26" s="631"/>
      <c r="AE26" s="631"/>
      <c r="AF26" s="449"/>
    </row>
    <row r="27" spans="2:32" ht="18.95" customHeight="1">
      <c r="B27" s="781" t="s">
        <v>234</v>
      </c>
      <c r="C27" s="782"/>
      <c r="D27" s="782"/>
      <c r="E27" s="782"/>
      <c r="F27" s="782"/>
      <c r="G27" s="783"/>
      <c r="H27" s="858" t="s">
        <v>1059</v>
      </c>
      <c r="I27" s="858"/>
      <c r="J27" s="858"/>
      <c r="K27" s="858"/>
      <c r="L27" s="858"/>
      <c r="M27" s="858" t="s">
        <v>1060</v>
      </c>
      <c r="N27" s="858"/>
      <c r="O27" s="858"/>
      <c r="P27" s="858"/>
      <c r="Q27" s="858" t="s">
        <v>1061</v>
      </c>
      <c r="R27" s="858"/>
      <c r="S27" s="858"/>
      <c r="T27" s="858" t="s">
        <v>1062</v>
      </c>
      <c r="U27" s="858"/>
      <c r="V27" s="1275"/>
      <c r="Z27" s="630"/>
      <c r="AA27" s="630"/>
      <c r="AB27" s="631"/>
      <c r="AC27" s="631"/>
      <c r="AD27" s="631"/>
      <c r="AE27" s="631"/>
      <c r="AF27" s="449"/>
    </row>
    <row r="28" spans="2:32" ht="41.1" customHeight="1">
      <c r="B28" s="814" t="s">
        <v>1063</v>
      </c>
      <c r="C28" s="815"/>
      <c r="D28" s="815"/>
      <c r="E28" s="815"/>
      <c r="F28" s="899">
        <f>IF(Z18=0,0,(AVERAGE(Z18,F19,F20,F21)))</f>
        <v>0</v>
      </c>
      <c r="G28" s="900"/>
      <c r="H28" s="1012" t="s">
        <v>1064</v>
      </c>
      <c r="I28" s="1012"/>
      <c r="J28" s="1012"/>
      <c r="K28" s="1012"/>
      <c r="L28" s="1012"/>
      <c r="M28" s="1012" t="s">
        <v>1065</v>
      </c>
      <c r="N28" s="1012"/>
      <c r="O28" s="1012"/>
      <c r="P28" s="1012"/>
      <c r="Q28" s="1335" t="s">
        <v>1066</v>
      </c>
      <c r="R28" s="1335"/>
      <c r="S28" s="1335"/>
      <c r="T28" s="1324" t="s">
        <v>1067</v>
      </c>
      <c r="U28" s="1325"/>
      <c r="V28" s="1326"/>
      <c r="Z28" s="630"/>
      <c r="AA28" s="630"/>
      <c r="AB28" s="631"/>
      <c r="AC28" s="631"/>
      <c r="AD28" s="631"/>
      <c r="AE28" s="631"/>
      <c r="AF28" s="449"/>
    </row>
    <row r="29" spans="2:32" ht="66.95" customHeight="1">
      <c r="B29" s="777" t="str">
        <f>IF(AND(C24="No Aplica",C25="No Aplica"),"",C24)</f>
        <v/>
      </c>
      <c r="C29" s="778"/>
      <c r="D29" s="778"/>
      <c r="E29" s="778"/>
      <c r="F29" s="899" t="str">
        <f>F24</f>
        <v/>
      </c>
      <c r="G29" s="900"/>
      <c r="H29" s="1012"/>
      <c r="I29" s="1012"/>
      <c r="J29" s="1012"/>
      <c r="K29" s="1012"/>
      <c r="L29" s="1012"/>
      <c r="M29" s="1012"/>
      <c r="N29" s="1012"/>
      <c r="O29" s="1012"/>
      <c r="P29" s="1012"/>
      <c r="Q29" s="1335"/>
      <c r="R29" s="1335"/>
      <c r="S29" s="1335"/>
      <c r="T29" s="1327"/>
      <c r="U29" s="1328"/>
      <c r="V29" s="1329"/>
      <c r="Y29" s="464">
        <f>VLOOKUP(H26,RefOPI!B59:C62,2)</f>
        <v>0</v>
      </c>
      <c r="Z29" s="464"/>
      <c r="AA29" s="464"/>
      <c r="AB29" s="464"/>
      <c r="AC29" s="631"/>
      <c r="AD29" s="631"/>
      <c r="AE29" s="631"/>
      <c r="AF29" s="449"/>
    </row>
    <row r="30" spans="2:32" ht="48.95" customHeight="1">
      <c r="B30" s="777" t="str">
        <f>IF(Y29=0,"",Y29)</f>
        <v/>
      </c>
      <c r="C30" s="778"/>
      <c r="D30" s="778"/>
      <c r="E30" s="778"/>
      <c r="F30" s="899" t="str">
        <f>IF(B30="","",2)</f>
        <v/>
      </c>
      <c r="G30" s="900"/>
      <c r="H30" s="1012"/>
      <c r="I30" s="1012"/>
      <c r="J30" s="1012"/>
      <c r="K30" s="1012"/>
      <c r="L30" s="1012"/>
      <c r="M30" s="1012"/>
      <c r="N30" s="1012"/>
      <c r="O30" s="1012"/>
      <c r="P30" s="1012"/>
      <c r="Q30" s="1335"/>
      <c r="R30" s="1335"/>
      <c r="S30" s="1335"/>
      <c r="T30" s="1327"/>
      <c r="U30" s="1328"/>
      <c r="V30" s="1329"/>
      <c r="Z30" s="630"/>
      <c r="AA30" s="630"/>
      <c r="AB30" s="631"/>
      <c r="AC30" s="631"/>
      <c r="AD30" s="631"/>
      <c r="AE30" s="631"/>
      <c r="AF30" s="449"/>
    </row>
    <row r="31" spans="2:32" ht="39" customHeight="1" thickBot="1">
      <c r="B31" s="1254"/>
      <c r="C31" s="1255"/>
      <c r="D31" s="1255"/>
      <c r="E31" s="1255"/>
      <c r="F31" s="1333"/>
      <c r="G31" s="1334"/>
      <c r="H31" s="1266"/>
      <c r="I31" s="1266"/>
      <c r="J31" s="1266"/>
      <c r="K31" s="1266"/>
      <c r="L31" s="1266"/>
      <c r="M31" s="1266"/>
      <c r="N31" s="1266"/>
      <c r="O31" s="1266"/>
      <c r="P31" s="1266"/>
      <c r="Q31" s="1336"/>
      <c r="R31" s="1336"/>
      <c r="S31" s="1336"/>
      <c r="T31" s="1330"/>
      <c r="U31" s="1331"/>
      <c r="V31" s="1332"/>
      <c r="Z31" s="630"/>
      <c r="AA31" s="630"/>
      <c r="AB31" s="630"/>
      <c r="AE31" s="630"/>
    </row>
    <row r="32" spans="2:32" ht="18.95" customHeight="1" thickBot="1">
      <c r="B32" s="176"/>
      <c r="C32" s="176"/>
      <c r="D32" s="176"/>
      <c r="E32" s="176"/>
      <c r="F32" s="176"/>
      <c r="H32" s="176"/>
      <c r="I32" s="176"/>
      <c r="J32" s="176"/>
      <c r="K32" s="176"/>
      <c r="L32" s="176"/>
      <c r="M32" s="177"/>
      <c r="N32" s="176"/>
      <c r="O32" s="176"/>
      <c r="P32" s="176"/>
      <c r="Q32" s="176"/>
      <c r="R32" s="176"/>
      <c r="S32" s="176"/>
      <c r="T32" s="176"/>
      <c r="U32" s="176"/>
      <c r="V32" s="176"/>
      <c r="Z32" s="630"/>
      <c r="AA32" s="630"/>
      <c r="AB32" s="630"/>
      <c r="AE32" s="630"/>
    </row>
    <row r="33" spans="2:35" ht="30" customHeight="1">
      <c r="B33" s="1250" t="s">
        <v>1427</v>
      </c>
      <c r="C33" s="1251"/>
      <c r="D33" s="1251"/>
      <c r="E33" s="1251"/>
      <c r="F33" s="1240" t="s">
        <v>1429</v>
      </c>
      <c r="G33" s="1240"/>
      <c r="H33" s="1240"/>
      <c r="I33" s="1240"/>
      <c r="J33" s="1240"/>
      <c r="K33" s="1240"/>
      <c r="L33" s="1240"/>
      <c r="M33" s="1240"/>
      <c r="N33" s="1240"/>
      <c r="O33" s="1240"/>
      <c r="P33" s="1240"/>
      <c r="Q33" s="1240"/>
      <c r="R33" s="1240"/>
      <c r="S33" s="1240"/>
      <c r="T33" s="1241"/>
      <c r="U33" s="845" t="s">
        <v>1045</v>
      </c>
      <c r="V33" s="846"/>
      <c r="W33" s="616"/>
      <c r="X33" s="631"/>
      <c r="Y33" s="631"/>
      <c r="Z33" s="631"/>
      <c r="AA33" s="631"/>
      <c r="AB33" s="631"/>
      <c r="AC33" s="463"/>
      <c r="AD33" s="463"/>
      <c r="AE33" s="631"/>
      <c r="AF33" s="456"/>
    </row>
    <row r="34" spans="2:35" ht="28.5">
      <c r="B34" s="1252"/>
      <c r="C34" s="1253"/>
      <c r="D34" s="1253"/>
      <c r="E34" s="1253"/>
      <c r="F34" s="1242"/>
      <c r="G34" s="1242"/>
      <c r="H34" s="1242"/>
      <c r="I34" s="1242"/>
      <c r="J34" s="1242"/>
      <c r="K34" s="1242"/>
      <c r="L34" s="1242"/>
      <c r="M34" s="1242"/>
      <c r="N34" s="1242"/>
      <c r="O34" s="1242"/>
      <c r="P34" s="1242"/>
      <c r="Q34" s="1242"/>
      <c r="R34" s="1242"/>
      <c r="S34" s="1242"/>
      <c r="T34" s="1243"/>
      <c r="U34" s="415">
        <f>V34</f>
        <v>1</v>
      </c>
      <c r="V34" s="416">
        <f>M36</f>
        <v>1</v>
      </c>
      <c r="W34" s="664"/>
      <c r="X34" s="632"/>
      <c r="Y34" s="632"/>
      <c r="Z34" s="632"/>
      <c r="AA34" s="632"/>
      <c r="AB34" s="632"/>
      <c r="AC34" s="463"/>
      <c r="AD34" s="463"/>
      <c r="AE34" s="632"/>
      <c r="AF34" s="455"/>
    </row>
    <row r="35" spans="2:35" ht="27" customHeight="1">
      <c r="B35" s="806" t="s">
        <v>217</v>
      </c>
      <c r="C35" s="807"/>
      <c r="D35" s="807"/>
      <c r="E35" s="807"/>
      <c r="F35" s="808"/>
      <c r="G35" s="808"/>
      <c r="H35" s="808" t="s">
        <v>218</v>
      </c>
      <c r="I35" s="808"/>
      <c r="J35" s="808"/>
      <c r="K35" s="808"/>
      <c r="L35" s="808"/>
      <c r="M35" s="808"/>
      <c r="N35" s="808" t="s">
        <v>219</v>
      </c>
      <c r="O35" s="808"/>
      <c r="P35" s="808"/>
      <c r="Q35" s="808"/>
      <c r="R35" s="808"/>
      <c r="S35" s="808" t="s">
        <v>220</v>
      </c>
      <c r="T35" s="808"/>
      <c r="U35" s="850"/>
      <c r="V35" s="867"/>
      <c r="W35" s="664"/>
      <c r="X35" s="632"/>
      <c r="Y35" s="632"/>
      <c r="Z35" s="632"/>
      <c r="AA35" s="632"/>
      <c r="AB35" s="632"/>
      <c r="AC35" s="463"/>
      <c r="AD35" s="463"/>
      <c r="AE35" s="632"/>
      <c r="AF35" s="455"/>
      <c r="AH35" s="460" t="e">
        <f>IF(OR(Z36=1,(AND(Z37=1,#REF!=1)),(AND(Z37=1,#REF!=2)),(AND(Z37=2,#REF!=1))),1,"no es nivel1")</f>
        <v>#REF!</v>
      </c>
    </row>
    <row r="36" spans="2:35" ht="65.099999999999994" customHeight="1">
      <c r="B36" s="804" t="s">
        <v>1068</v>
      </c>
      <c r="C36" s="805"/>
      <c r="D36" s="805"/>
      <c r="E36" s="805"/>
      <c r="F36" s="1312"/>
      <c r="G36" s="1313"/>
      <c r="H36" s="754" t="s">
        <v>1048</v>
      </c>
      <c r="I36" s="755"/>
      <c r="J36" s="755"/>
      <c r="K36" s="755"/>
      <c r="L36" s="174"/>
      <c r="M36" s="1247">
        <f>IF(OR(Y36=1,Y36=2),1,IF(Y36=4,2,IF(OR(Y36=5,Y36=6),3,IF(Y36=7,4,"error"))))</f>
        <v>1</v>
      </c>
      <c r="N36" s="834"/>
      <c r="O36" s="835"/>
      <c r="P36" s="835"/>
      <c r="Q36" s="835"/>
      <c r="R36" s="890"/>
      <c r="S36" s="834"/>
      <c r="T36" s="835"/>
      <c r="U36" s="835"/>
      <c r="V36" s="836"/>
      <c r="W36" s="664"/>
      <c r="X36" s="632">
        <f>IF(Z36=1,2,0)</f>
        <v>0</v>
      </c>
      <c r="Y36" s="1229">
        <f>SUM(AC36:AC40)</f>
        <v>2</v>
      </c>
      <c r="Z36" s="631">
        <f>VLOOKUP(H36,RefOPI!C66:D68,2)</f>
        <v>0</v>
      </c>
      <c r="AA36" s="631">
        <f>IF(Z36=2,2,1)</f>
        <v>1</v>
      </c>
      <c r="AB36" s="631">
        <f>AA36</f>
        <v>1</v>
      </c>
      <c r="AC36" s="463">
        <f>AB36</f>
        <v>1</v>
      </c>
      <c r="AD36" s="463"/>
      <c r="AE36" s="631"/>
      <c r="AF36" s="456"/>
      <c r="AG36" s="449" t="s">
        <v>1069</v>
      </c>
      <c r="AH36" s="460" t="e">
        <f>IF(OR(Z36=1,Z37=1,#REF!=1),1,"No es 1")</f>
        <v>#REF!</v>
      </c>
      <c r="AI36" s="1230"/>
    </row>
    <row r="37" spans="2:35" ht="71.099999999999994" customHeight="1">
      <c r="B37" s="804" t="s">
        <v>1070</v>
      </c>
      <c r="C37" s="805"/>
      <c r="D37" s="805"/>
      <c r="E37" s="805"/>
      <c r="F37" s="1312"/>
      <c r="G37" s="1313"/>
      <c r="H37" s="754" t="s">
        <v>1048</v>
      </c>
      <c r="I37" s="755"/>
      <c r="J37" s="755"/>
      <c r="K37" s="755"/>
      <c r="L37" s="174"/>
      <c r="M37" s="1248"/>
      <c r="N37" s="837"/>
      <c r="O37" s="838"/>
      <c r="P37" s="838"/>
      <c r="Q37" s="838"/>
      <c r="R37" s="857"/>
      <c r="S37" s="837"/>
      <c r="T37" s="838"/>
      <c r="U37" s="838"/>
      <c r="V37" s="839"/>
      <c r="W37" s="664"/>
      <c r="X37" s="632"/>
      <c r="Y37" s="1229"/>
      <c r="Z37" s="631">
        <f>VLOOKUP(H37,RefOPI!C74:D77,2)</f>
        <v>0</v>
      </c>
      <c r="AA37" s="631">
        <f>Z37</f>
        <v>0</v>
      </c>
      <c r="AB37" s="631">
        <f>IF(Z36=0,0,AA37)</f>
        <v>0</v>
      </c>
      <c r="AC37" s="463">
        <f>IF(AB38=0,1,AB37)</f>
        <v>1</v>
      </c>
      <c r="AD37" s="463"/>
      <c r="AE37" s="631"/>
      <c r="AF37" s="456"/>
      <c r="AG37" s="449" t="s">
        <v>1061</v>
      </c>
      <c r="AH37" s="631" t="e">
        <f>IF(OR(Z40=3,(AND(Z36=2,Z37=3,#REF!=2,#REF!=3))),3,"No es 3")</f>
        <v>#REF!</v>
      </c>
      <c r="AI37" s="1230"/>
    </row>
    <row r="38" spans="2:35" ht="86.1" customHeight="1">
      <c r="B38" s="1263" t="s">
        <v>1057</v>
      </c>
      <c r="C38" s="1257" t="str">
        <f>VLOOKUP(H37,RefOPI!B79:C82,2)</f>
        <v>No Aplica</v>
      </c>
      <c r="D38" s="1257"/>
      <c r="E38" s="1257"/>
      <c r="F38" s="1259" t="str">
        <f>X38</f>
        <v/>
      </c>
      <c r="G38" s="1260"/>
      <c r="H38" s="754" t="s">
        <v>1048</v>
      </c>
      <c r="I38" s="755"/>
      <c r="J38" s="755"/>
      <c r="K38" s="755"/>
      <c r="L38" s="174"/>
      <c r="M38" s="1248"/>
      <c r="N38" s="837"/>
      <c r="O38" s="838"/>
      <c r="P38" s="838"/>
      <c r="Q38" s="838"/>
      <c r="R38" s="857"/>
      <c r="S38" s="837"/>
      <c r="T38" s="838"/>
      <c r="U38" s="838"/>
      <c r="V38" s="839"/>
      <c r="W38" s="664"/>
      <c r="X38" s="631" t="str">
        <f>IF(C38="No Aplica","",Z38)</f>
        <v/>
      </c>
      <c r="Y38" s="1229"/>
      <c r="Z38" s="631">
        <f>VLOOKUP(H38,RefOPI!C89:D90,2)</f>
        <v>0</v>
      </c>
      <c r="AA38" s="631">
        <f>IF(Z38=2,Z37,0)</f>
        <v>0</v>
      </c>
      <c r="AB38" s="1228">
        <f>IF(AB37=0,0,IF(OR(AA38=3,AA39=3),3,IF(OR(AA38=2,AA39=2),2,IF(OR(AA38=4,AA39=4),4,0))))</f>
        <v>0</v>
      </c>
      <c r="AC38" s="1228">
        <f>IF(AB38=0,0,1)</f>
        <v>0</v>
      </c>
      <c r="AD38" s="463"/>
      <c r="AE38" s="632"/>
      <c r="AF38" s="455"/>
      <c r="AI38" s="1230"/>
    </row>
    <row r="39" spans="2:35" ht="69" customHeight="1">
      <c r="B39" s="1264"/>
      <c r="C39" s="1257" t="str">
        <f>VLOOKUP(H37,RefOPI!B84:C87,2)</f>
        <v>No Aplica</v>
      </c>
      <c r="D39" s="1257"/>
      <c r="E39" s="1257"/>
      <c r="F39" s="1259" t="str">
        <f>X39</f>
        <v/>
      </c>
      <c r="G39" s="1260"/>
      <c r="H39" s="754" t="s">
        <v>1048</v>
      </c>
      <c r="I39" s="755"/>
      <c r="J39" s="755"/>
      <c r="K39" s="755"/>
      <c r="L39" s="174"/>
      <c r="M39" s="1248"/>
      <c r="N39" s="837"/>
      <c r="O39" s="838"/>
      <c r="P39" s="838"/>
      <c r="Q39" s="838"/>
      <c r="R39" s="857"/>
      <c r="S39" s="837"/>
      <c r="T39" s="838"/>
      <c r="U39" s="838"/>
      <c r="V39" s="839"/>
      <c r="W39" s="664"/>
      <c r="X39" s="631" t="str">
        <f>IF(C39="No Aplica","",Z39)</f>
        <v/>
      </c>
      <c r="Y39" s="1229"/>
      <c r="Z39" s="631">
        <f>VLOOKUP(H39,RefOPI!C89:D90,2)</f>
        <v>0</v>
      </c>
      <c r="AA39" s="631">
        <f>IF(Z39=2,Z37,0)</f>
        <v>0</v>
      </c>
      <c r="AB39" s="1228"/>
      <c r="AC39" s="1228"/>
      <c r="AD39" s="463"/>
      <c r="AE39" s="632"/>
      <c r="AF39" s="455"/>
      <c r="AI39" s="1230"/>
    </row>
    <row r="40" spans="2:35" ht="66.95" customHeight="1">
      <c r="B40" s="804" t="s">
        <v>1071</v>
      </c>
      <c r="C40" s="805"/>
      <c r="D40" s="805"/>
      <c r="E40" s="805"/>
      <c r="F40" s="1311"/>
      <c r="G40" s="1311"/>
      <c r="H40" s="754" t="s">
        <v>1048</v>
      </c>
      <c r="I40" s="755"/>
      <c r="J40" s="755"/>
      <c r="K40" s="755"/>
      <c r="L40" s="174"/>
      <c r="M40" s="1249"/>
      <c r="N40" s="837"/>
      <c r="O40" s="838"/>
      <c r="P40" s="838"/>
      <c r="Q40" s="838"/>
      <c r="R40" s="857"/>
      <c r="S40" s="840"/>
      <c r="T40" s="841"/>
      <c r="U40" s="841"/>
      <c r="V40" s="842"/>
      <c r="X40" s="632"/>
      <c r="Y40" s="1229"/>
      <c r="Z40" s="631">
        <f>VLOOKUP(H40,RefOPI!C100:D102,2)</f>
        <v>0</v>
      </c>
      <c r="AA40" s="631">
        <f>IF(AB38=0,0,Z40)</f>
        <v>0</v>
      </c>
      <c r="AB40" s="631">
        <f>AA40</f>
        <v>0</v>
      </c>
      <c r="AC40" s="463">
        <f>IF(AC37&lt;4,0,IF(AB40=4,1,AB40))</f>
        <v>0</v>
      </c>
      <c r="AD40" s="463"/>
      <c r="AE40" s="631"/>
      <c r="AF40" s="456"/>
      <c r="AI40" s="1230"/>
    </row>
    <row r="41" spans="2:35" ht="18.95" customHeight="1">
      <c r="B41" s="781" t="s">
        <v>234</v>
      </c>
      <c r="C41" s="782"/>
      <c r="D41" s="782"/>
      <c r="E41" s="782"/>
      <c r="F41" s="782"/>
      <c r="G41" s="783"/>
      <c r="H41" s="858" t="s">
        <v>1059</v>
      </c>
      <c r="I41" s="858"/>
      <c r="J41" s="858"/>
      <c r="K41" s="858"/>
      <c r="L41" s="858"/>
      <c r="M41" s="858" t="s">
        <v>1060</v>
      </c>
      <c r="N41" s="858"/>
      <c r="O41" s="858"/>
      <c r="P41" s="858"/>
      <c r="Q41" s="858" t="s">
        <v>1061</v>
      </c>
      <c r="R41" s="858"/>
      <c r="S41" s="858"/>
      <c r="T41" s="858" t="s">
        <v>1062</v>
      </c>
      <c r="U41" s="858"/>
      <c r="V41" s="1275"/>
      <c r="Z41" s="630">
        <f>SUM(Z36:Z40)</f>
        <v>0</v>
      </c>
      <c r="AA41" s="630">
        <f>SUM(AA36:AA40)</f>
        <v>1</v>
      </c>
      <c r="AB41" s="630"/>
      <c r="AE41" s="630"/>
    </row>
    <row r="42" spans="2:35" ht="35.1" customHeight="1">
      <c r="B42" s="1293" t="s">
        <v>1072</v>
      </c>
      <c r="C42" s="1294"/>
      <c r="D42" s="1294"/>
      <c r="E42" s="1294"/>
      <c r="F42" s="748">
        <f>X36</f>
        <v>0</v>
      </c>
      <c r="G42" s="749"/>
      <c r="H42" s="1012" t="s">
        <v>1073</v>
      </c>
      <c r="I42" s="1012"/>
      <c r="J42" s="1012"/>
      <c r="K42" s="1012"/>
      <c r="L42" s="1012"/>
      <c r="M42" s="1012" t="s">
        <v>1074</v>
      </c>
      <c r="N42" s="1012"/>
      <c r="O42" s="1012"/>
      <c r="P42" s="1012"/>
      <c r="Q42" s="1012" t="s">
        <v>1075</v>
      </c>
      <c r="R42" s="1012"/>
      <c r="S42" s="1012"/>
      <c r="T42" s="1012" t="s">
        <v>1076</v>
      </c>
      <c r="U42" s="1012"/>
      <c r="V42" s="1273"/>
      <c r="Z42" s="630"/>
      <c r="AA42" s="630"/>
      <c r="AB42" s="630"/>
      <c r="AE42" s="630"/>
    </row>
    <row r="43" spans="2:35" ht="75.95" customHeight="1">
      <c r="B43" s="1293" t="str">
        <f>IF(C38="No Aplica","",C38)</f>
        <v/>
      </c>
      <c r="C43" s="1294"/>
      <c r="D43" s="1294"/>
      <c r="E43" s="1294"/>
      <c r="F43" s="748" t="str">
        <f>F38</f>
        <v/>
      </c>
      <c r="G43" s="749"/>
      <c r="H43" s="1012"/>
      <c r="I43" s="1012"/>
      <c r="J43" s="1012"/>
      <c r="K43" s="1012"/>
      <c r="L43" s="1012"/>
      <c r="M43" s="1012"/>
      <c r="N43" s="1012"/>
      <c r="O43" s="1012"/>
      <c r="P43" s="1012"/>
      <c r="Q43" s="1012"/>
      <c r="R43" s="1012"/>
      <c r="S43" s="1012"/>
      <c r="T43" s="1012"/>
      <c r="U43" s="1012"/>
      <c r="V43" s="1273"/>
      <c r="Z43" s="631" t="str">
        <f>RefOPI!C103</f>
        <v>Minutas de reuniones, reportes, etc. que muestren que la organización está involucrada en esfuerzos nacionales o internacionales para establecer nuevos estándares.</v>
      </c>
      <c r="AA43" s="630"/>
      <c r="AB43" s="630"/>
      <c r="AE43" s="630"/>
    </row>
    <row r="44" spans="2:35" ht="69.95" customHeight="1">
      <c r="B44" s="1293" t="str">
        <f>IF(C39="No Aplica","",C39)</f>
        <v/>
      </c>
      <c r="C44" s="1294"/>
      <c r="D44" s="1294"/>
      <c r="E44" s="1294"/>
      <c r="F44" s="748" t="str">
        <f>F39</f>
        <v/>
      </c>
      <c r="G44" s="749"/>
      <c r="H44" s="1012"/>
      <c r="I44" s="1012"/>
      <c r="J44" s="1012"/>
      <c r="K44" s="1012"/>
      <c r="L44" s="1012"/>
      <c r="M44" s="1012"/>
      <c r="N44" s="1012"/>
      <c r="O44" s="1012"/>
      <c r="P44" s="1012"/>
      <c r="Q44" s="1012"/>
      <c r="R44" s="1012"/>
      <c r="S44" s="1012"/>
      <c r="T44" s="1012"/>
      <c r="U44" s="1012"/>
      <c r="V44" s="1273"/>
      <c r="Z44" s="630"/>
      <c r="AA44" s="630"/>
      <c r="AB44" s="630"/>
      <c r="AE44" s="630"/>
    </row>
    <row r="45" spans="2:35" ht="59.1" customHeight="1" thickBot="1">
      <c r="B45" s="1314" t="str">
        <f>IF(Z40=4,Z43,"")</f>
        <v/>
      </c>
      <c r="C45" s="1315"/>
      <c r="D45" s="1315"/>
      <c r="E45" s="1315"/>
      <c r="F45" s="1292" t="str">
        <f>IF(Z40=4,2,"")</f>
        <v/>
      </c>
      <c r="G45" s="1272"/>
      <c r="H45" s="1266"/>
      <c r="I45" s="1266"/>
      <c r="J45" s="1266"/>
      <c r="K45" s="1266"/>
      <c r="L45" s="1266"/>
      <c r="M45" s="1266"/>
      <c r="N45" s="1266"/>
      <c r="O45" s="1266"/>
      <c r="P45" s="1266"/>
      <c r="Q45" s="1266"/>
      <c r="R45" s="1266"/>
      <c r="S45" s="1266"/>
      <c r="T45" s="1266"/>
      <c r="U45" s="1266"/>
      <c r="V45" s="1274"/>
      <c r="Z45" s="630"/>
      <c r="AA45" s="630"/>
      <c r="AB45" s="630"/>
      <c r="AE45" s="630"/>
    </row>
    <row r="46" spans="2:35" ht="18" customHeight="1">
      <c r="B46" s="410" t="s">
        <v>1077</v>
      </c>
      <c r="C46" s="176"/>
      <c r="D46" s="176"/>
      <c r="E46" s="176"/>
      <c r="F46" s="176"/>
      <c r="H46" s="176"/>
      <c r="I46" s="176"/>
      <c r="J46" s="176"/>
      <c r="K46" s="176"/>
      <c r="L46" s="176"/>
      <c r="M46" s="177"/>
      <c r="N46" s="176"/>
      <c r="O46" s="176"/>
      <c r="P46" s="176"/>
      <c r="Q46" s="176"/>
      <c r="R46" s="176"/>
      <c r="S46" s="176"/>
      <c r="T46" s="176"/>
      <c r="U46" s="176"/>
      <c r="V46" s="176"/>
      <c r="W46" s="616"/>
      <c r="X46" s="631"/>
      <c r="Y46" s="631"/>
      <c r="Z46" s="631"/>
      <c r="AA46" s="631"/>
      <c r="AB46" s="631"/>
      <c r="AC46" s="463"/>
      <c r="AD46" s="463"/>
      <c r="AE46" s="631"/>
      <c r="AF46" s="456"/>
    </row>
    <row r="47" spans="2:35" ht="18" customHeight="1">
      <c r="B47" s="409"/>
      <c r="C47" s="176"/>
      <c r="D47" s="176"/>
      <c r="E47" s="176"/>
      <c r="F47" s="176"/>
      <c r="H47" s="176"/>
      <c r="I47" s="176"/>
      <c r="J47" s="176"/>
      <c r="K47" s="176"/>
      <c r="L47" s="176"/>
      <c r="M47" s="177"/>
      <c r="N47" s="176"/>
      <c r="O47" s="176"/>
      <c r="P47" s="176"/>
      <c r="Q47" s="176"/>
      <c r="R47" s="176"/>
      <c r="S47" s="176"/>
      <c r="T47" s="176"/>
      <c r="U47" s="176"/>
      <c r="V47" s="176"/>
      <c r="W47" s="616"/>
      <c r="X47" s="631"/>
      <c r="Y47" s="631"/>
      <c r="Z47" s="631"/>
      <c r="AA47" s="631"/>
      <c r="AB47" s="631"/>
      <c r="AC47" s="463"/>
      <c r="AD47" s="463"/>
      <c r="AE47" s="631"/>
      <c r="AF47" s="456"/>
    </row>
    <row r="48" spans="2:35" ht="44.1" customHeight="1" thickBot="1">
      <c r="B48" s="1317" t="s">
        <v>1078</v>
      </c>
      <c r="C48" s="1318"/>
      <c r="D48" s="1318"/>
      <c r="E48" s="1318"/>
      <c r="F48" s="1318"/>
      <c r="G48" s="1318"/>
      <c r="H48" s="1269" t="s">
        <v>1079</v>
      </c>
      <c r="I48" s="1269"/>
      <c r="J48" s="1269"/>
      <c r="K48" s="1269"/>
      <c r="L48" s="1269"/>
      <c r="M48" s="1269"/>
      <c r="N48" s="1269"/>
      <c r="O48" s="1269"/>
      <c r="P48" s="1269"/>
      <c r="Q48" s="1269"/>
      <c r="R48" s="1269"/>
      <c r="S48" s="1269"/>
      <c r="T48" s="1269"/>
      <c r="U48" s="1269"/>
      <c r="V48" s="1270"/>
      <c r="Z48" s="630"/>
      <c r="AA48" s="630"/>
      <c r="AB48" s="630"/>
      <c r="AE48" s="630"/>
    </row>
    <row r="49" spans="2:32" ht="30" customHeight="1">
      <c r="B49" s="1250" t="s">
        <v>1080</v>
      </c>
      <c r="C49" s="1251"/>
      <c r="D49" s="1251"/>
      <c r="E49" s="1251"/>
      <c r="F49" s="1240" t="s">
        <v>1434</v>
      </c>
      <c r="G49" s="1240"/>
      <c r="H49" s="1240"/>
      <c r="I49" s="1240"/>
      <c r="J49" s="1240"/>
      <c r="K49" s="1240"/>
      <c r="L49" s="1240"/>
      <c r="M49" s="1240"/>
      <c r="N49" s="1240"/>
      <c r="O49" s="1240"/>
      <c r="P49" s="1240"/>
      <c r="Q49" s="1240"/>
      <c r="R49" s="1240"/>
      <c r="S49" s="1240"/>
      <c r="T49" s="1241"/>
      <c r="U49" s="845" t="s">
        <v>1045</v>
      </c>
      <c r="V49" s="846"/>
      <c r="W49" s="664"/>
      <c r="X49" s="632"/>
      <c r="Y49" s="632"/>
      <c r="Z49" s="632"/>
      <c r="AA49" s="632"/>
      <c r="AB49" s="632"/>
      <c r="AC49" s="463"/>
      <c r="AD49" s="463"/>
      <c r="AE49" s="632"/>
      <c r="AF49" s="455"/>
    </row>
    <row r="50" spans="2:32" ht="23.1" customHeight="1">
      <c r="B50" s="1252"/>
      <c r="C50" s="1253"/>
      <c r="D50" s="1253"/>
      <c r="E50" s="1253"/>
      <c r="F50" s="1242"/>
      <c r="G50" s="1242"/>
      <c r="H50" s="1242"/>
      <c r="I50" s="1242"/>
      <c r="J50" s="1242"/>
      <c r="K50" s="1242"/>
      <c r="L50" s="1242"/>
      <c r="M50" s="1242"/>
      <c r="N50" s="1242"/>
      <c r="O50" s="1242"/>
      <c r="P50" s="1242"/>
      <c r="Q50" s="1242"/>
      <c r="R50" s="1242"/>
      <c r="S50" s="1242"/>
      <c r="T50" s="1243"/>
      <c r="U50" s="415">
        <f>V50</f>
        <v>1</v>
      </c>
      <c r="V50" s="417">
        <f>M52</f>
        <v>1</v>
      </c>
      <c r="W50" s="664"/>
      <c r="X50" s="632"/>
      <c r="Y50" s="632"/>
      <c r="Z50" s="632"/>
      <c r="AA50" s="632"/>
      <c r="AB50" s="632"/>
      <c r="AC50" s="463"/>
      <c r="AD50" s="463"/>
      <c r="AE50" s="632"/>
      <c r="AF50" s="455"/>
    </row>
    <row r="51" spans="2:32" ht="27" customHeight="1">
      <c r="B51" s="806" t="s">
        <v>217</v>
      </c>
      <c r="C51" s="807"/>
      <c r="D51" s="807"/>
      <c r="E51" s="807"/>
      <c r="F51" s="808"/>
      <c r="G51" s="808"/>
      <c r="H51" s="808" t="s">
        <v>218</v>
      </c>
      <c r="I51" s="808"/>
      <c r="J51" s="808"/>
      <c r="K51" s="808"/>
      <c r="L51" s="808"/>
      <c r="M51" s="808"/>
      <c r="N51" s="808" t="s">
        <v>219</v>
      </c>
      <c r="O51" s="808"/>
      <c r="P51" s="808"/>
      <c r="Q51" s="808"/>
      <c r="R51" s="808"/>
      <c r="S51" s="808" t="s">
        <v>220</v>
      </c>
      <c r="T51" s="808"/>
      <c r="U51" s="850"/>
      <c r="V51" s="867"/>
      <c r="W51" s="664"/>
      <c r="X51" s="632"/>
      <c r="Y51" s="632"/>
      <c r="Z51" s="632"/>
      <c r="AA51" s="632"/>
      <c r="AB51" s="632"/>
      <c r="AC51" s="463"/>
      <c r="AD51" s="463"/>
      <c r="AE51" s="632"/>
      <c r="AF51" s="455"/>
    </row>
    <row r="52" spans="2:32" ht="75.95" customHeight="1">
      <c r="B52" s="742" t="s">
        <v>1081</v>
      </c>
      <c r="C52" s="743"/>
      <c r="D52" s="743"/>
      <c r="E52" s="743"/>
      <c r="F52" s="809"/>
      <c r="G52" s="810"/>
      <c r="H52" s="754" t="s">
        <v>1048</v>
      </c>
      <c r="I52" s="755"/>
      <c r="J52" s="755"/>
      <c r="K52" s="755"/>
      <c r="L52" s="174"/>
      <c r="M52" s="1247">
        <f>IF(Y52&lt;6,1,IF(AND(Y52=13,AC66=0),2,IF(AND(Y52=14,AC67=0),2,IF(OR(Y52=13,Y52=14),3,IF(Y52=15,4,2)))))</f>
        <v>1</v>
      </c>
      <c r="N52" s="834"/>
      <c r="O52" s="835"/>
      <c r="P52" s="835"/>
      <c r="Q52" s="835"/>
      <c r="R52" s="890"/>
      <c r="S52" s="1278"/>
      <c r="T52" s="1279"/>
      <c r="U52" s="1279"/>
      <c r="V52" s="1280"/>
      <c r="W52" s="664"/>
      <c r="X52" s="632"/>
      <c r="Y52" s="1229">
        <f>SUM(AC52:AC68)</f>
        <v>1</v>
      </c>
      <c r="Z52" s="631">
        <f>VLOOKUP(H52,RefOPI!G5:H7,2)</f>
        <v>1</v>
      </c>
      <c r="AA52" s="631">
        <f>Z52</f>
        <v>1</v>
      </c>
      <c r="AB52" s="632">
        <f>AA52</f>
        <v>1</v>
      </c>
      <c r="AC52" s="632">
        <f>AB52</f>
        <v>1</v>
      </c>
      <c r="AD52" s="463"/>
      <c r="AE52" s="632"/>
      <c r="AF52" s="455"/>
    </row>
    <row r="53" spans="2:32" ht="29.1" customHeight="1">
      <c r="B53" s="742" t="s">
        <v>1082</v>
      </c>
      <c r="C53" s="743"/>
      <c r="D53" s="743"/>
      <c r="E53" s="743"/>
      <c r="F53" s="809"/>
      <c r="G53" s="810"/>
      <c r="H53" s="754"/>
      <c r="I53" s="755"/>
      <c r="J53" s="755"/>
      <c r="K53" s="755"/>
      <c r="L53" s="174"/>
      <c r="M53" s="1248"/>
      <c r="N53" s="837"/>
      <c r="O53" s="838"/>
      <c r="P53" s="838"/>
      <c r="Q53" s="838"/>
      <c r="R53" s="857"/>
      <c r="S53" s="1281"/>
      <c r="T53" s="1282"/>
      <c r="U53" s="1282"/>
      <c r="V53" s="1283"/>
      <c r="W53" s="664"/>
      <c r="X53" s="632"/>
      <c r="Y53" s="1229"/>
      <c r="Z53" s="631"/>
      <c r="AA53" s="1230">
        <f>IF(AND(Z54=2,Z55=2,Z56=2,Z57=2,Z58=2,Z59=2,Z60=2),1,0)</f>
        <v>0</v>
      </c>
      <c r="AB53" s="1230">
        <f>AA53</f>
        <v>0</v>
      </c>
      <c r="AC53" s="1230">
        <f>AB53</f>
        <v>0</v>
      </c>
      <c r="AD53" s="463"/>
      <c r="AE53" s="632"/>
      <c r="AF53" s="455"/>
    </row>
    <row r="54" spans="2:32" ht="21.95" customHeight="1">
      <c r="B54" s="1263" t="s">
        <v>1083</v>
      </c>
      <c r="C54" s="1256" t="s">
        <v>1084</v>
      </c>
      <c r="D54" s="1256"/>
      <c r="E54" s="1256"/>
      <c r="F54" s="1259">
        <f t="shared" ref="F54:F60" si="2">Z54</f>
        <v>0</v>
      </c>
      <c r="G54" s="1260"/>
      <c r="H54" s="754" t="s">
        <v>1048</v>
      </c>
      <c r="I54" s="755"/>
      <c r="J54" s="755"/>
      <c r="K54" s="755"/>
      <c r="L54" s="174"/>
      <c r="M54" s="1248"/>
      <c r="N54" s="837"/>
      <c r="O54" s="838"/>
      <c r="P54" s="838"/>
      <c r="Q54" s="838"/>
      <c r="R54" s="857"/>
      <c r="S54" s="1281"/>
      <c r="T54" s="1282"/>
      <c r="U54" s="1282"/>
      <c r="V54" s="1283"/>
      <c r="W54" s="664"/>
      <c r="X54" s="632"/>
      <c r="Y54" s="1229"/>
      <c r="Z54" s="631">
        <f>VLOOKUP(H54,RefOPI!G10:H11,2)</f>
        <v>0</v>
      </c>
      <c r="AA54" s="1230"/>
      <c r="AB54" s="1230"/>
      <c r="AC54" s="1230"/>
      <c r="AD54" s="463"/>
      <c r="AE54" s="632"/>
      <c r="AF54" s="455"/>
    </row>
    <row r="55" spans="2:32" ht="21.95" customHeight="1">
      <c r="B55" s="1264"/>
      <c r="C55" s="1256" t="s">
        <v>1085</v>
      </c>
      <c r="D55" s="1256"/>
      <c r="E55" s="1256"/>
      <c r="F55" s="1259">
        <f t="shared" si="2"/>
        <v>0</v>
      </c>
      <c r="G55" s="1260"/>
      <c r="H55" s="754" t="s">
        <v>1048</v>
      </c>
      <c r="I55" s="755"/>
      <c r="J55" s="755"/>
      <c r="K55" s="755"/>
      <c r="L55" s="174"/>
      <c r="M55" s="1248"/>
      <c r="N55" s="837"/>
      <c r="O55" s="838"/>
      <c r="P55" s="838"/>
      <c r="Q55" s="838"/>
      <c r="R55" s="857"/>
      <c r="S55" s="1281"/>
      <c r="T55" s="1282"/>
      <c r="U55" s="1282"/>
      <c r="V55" s="1283"/>
      <c r="W55" s="664"/>
      <c r="X55" s="632"/>
      <c r="Y55" s="1229"/>
      <c r="Z55" s="631">
        <f>VLOOKUP(H55,RefOPI!G10:H11,2)</f>
        <v>0</v>
      </c>
      <c r="AA55" s="1230"/>
      <c r="AB55" s="1230"/>
      <c r="AC55" s="1230"/>
      <c r="AD55" s="463"/>
      <c r="AE55" s="632"/>
      <c r="AF55" s="455"/>
    </row>
    <row r="56" spans="2:32" ht="21.95" customHeight="1">
      <c r="B56" s="1264"/>
      <c r="C56" s="1256" t="s">
        <v>1086</v>
      </c>
      <c r="D56" s="1256"/>
      <c r="E56" s="1256"/>
      <c r="F56" s="1259">
        <f t="shared" si="2"/>
        <v>0</v>
      </c>
      <c r="G56" s="1260"/>
      <c r="H56" s="754" t="s">
        <v>1048</v>
      </c>
      <c r="I56" s="755"/>
      <c r="J56" s="755"/>
      <c r="K56" s="755"/>
      <c r="L56" s="174"/>
      <c r="M56" s="1248"/>
      <c r="N56" s="837"/>
      <c r="O56" s="838"/>
      <c r="P56" s="838"/>
      <c r="Q56" s="838"/>
      <c r="R56" s="857"/>
      <c r="S56" s="1281"/>
      <c r="T56" s="1282"/>
      <c r="U56" s="1282"/>
      <c r="V56" s="1283"/>
      <c r="W56" s="664"/>
      <c r="X56" s="632"/>
      <c r="Y56" s="1229"/>
      <c r="Z56" s="631">
        <f>VLOOKUP(H56,RefOPI!G10:H11,2)</f>
        <v>0</v>
      </c>
      <c r="AA56" s="1230"/>
      <c r="AB56" s="1230"/>
      <c r="AC56" s="1230"/>
      <c r="AD56" s="463"/>
      <c r="AE56" s="632"/>
      <c r="AF56" s="455"/>
    </row>
    <row r="57" spans="2:32" ht="21.95" customHeight="1">
      <c r="B57" s="1264"/>
      <c r="C57" s="1256" t="s">
        <v>1087</v>
      </c>
      <c r="D57" s="1256"/>
      <c r="E57" s="1256"/>
      <c r="F57" s="1259">
        <f t="shared" si="2"/>
        <v>0</v>
      </c>
      <c r="G57" s="1260"/>
      <c r="H57" s="754" t="s">
        <v>1048</v>
      </c>
      <c r="I57" s="755"/>
      <c r="J57" s="755"/>
      <c r="K57" s="755"/>
      <c r="L57" s="174"/>
      <c r="M57" s="1248"/>
      <c r="N57" s="837"/>
      <c r="O57" s="838"/>
      <c r="P57" s="838"/>
      <c r="Q57" s="838"/>
      <c r="R57" s="857"/>
      <c r="S57" s="1281"/>
      <c r="T57" s="1282"/>
      <c r="U57" s="1282"/>
      <c r="V57" s="1283"/>
      <c r="W57" s="664"/>
      <c r="X57" s="632"/>
      <c r="Y57" s="1229"/>
      <c r="Z57" s="631">
        <f>VLOOKUP(H57,RefOPI!G10:H11,2)</f>
        <v>0</v>
      </c>
      <c r="AA57" s="1230"/>
      <c r="AB57" s="1230"/>
      <c r="AC57" s="1230"/>
      <c r="AD57" s="463"/>
      <c r="AE57" s="632"/>
      <c r="AF57" s="455"/>
    </row>
    <row r="58" spans="2:32" ht="21.95" customHeight="1">
      <c r="B58" s="1264"/>
      <c r="C58" s="1256" t="s">
        <v>1088</v>
      </c>
      <c r="D58" s="1256"/>
      <c r="E58" s="1256"/>
      <c r="F58" s="1259">
        <f t="shared" si="2"/>
        <v>0</v>
      </c>
      <c r="G58" s="1260"/>
      <c r="H58" s="754" t="s">
        <v>1048</v>
      </c>
      <c r="I58" s="755"/>
      <c r="J58" s="755"/>
      <c r="K58" s="755"/>
      <c r="L58" s="174"/>
      <c r="M58" s="1248"/>
      <c r="N58" s="837"/>
      <c r="O58" s="838"/>
      <c r="P58" s="838"/>
      <c r="Q58" s="838"/>
      <c r="R58" s="857"/>
      <c r="S58" s="1281"/>
      <c r="T58" s="1282"/>
      <c r="U58" s="1282"/>
      <c r="V58" s="1283"/>
      <c r="W58" s="664"/>
      <c r="X58" s="632"/>
      <c r="Y58" s="1229"/>
      <c r="Z58" s="631">
        <f>VLOOKUP(H58,RefOPI!G10:H11,2)</f>
        <v>0</v>
      </c>
      <c r="AA58" s="1230"/>
      <c r="AB58" s="1230"/>
      <c r="AC58" s="1230"/>
      <c r="AD58" s="463"/>
      <c r="AE58" s="632"/>
      <c r="AF58" s="455"/>
    </row>
    <row r="59" spans="2:32" ht="21.95" customHeight="1">
      <c r="B59" s="1264"/>
      <c r="C59" s="1256" t="s">
        <v>1089</v>
      </c>
      <c r="D59" s="1256"/>
      <c r="E59" s="1256"/>
      <c r="F59" s="1259">
        <f t="shared" si="2"/>
        <v>0</v>
      </c>
      <c r="G59" s="1260"/>
      <c r="H59" s="754" t="s">
        <v>1048</v>
      </c>
      <c r="I59" s="755"/>
      <c r="J59" s="755"/>
      <c r="K59" s="755"/>
      <c r="L59" s="174"/>
      <c r="M59" s="1248"/>
      <c r="N59" s="837"/>
      <c r="O59" s="838"/>
      <c r="P59" s="838"/>
      <c r="Q59" s="838"/>
      <c r="R59" s="857"/>
      <c r="S59" s="1281"/>
      <c r="T59" s="1282"/>
      <c r="U59" s="1282"/>
      <c r="V59" s="1283"/>
      <c r="W59" s="664"/>
      <c r="X59" s="632"/>
      <c r="Y59" s="1229"/>
      <c r="Z59" s="631">
        <f>VLOOKUP(H59,RefOPI!G10:H11,2)</f>
        <v>0</v>
      </c>
      <c r="AA59" s="1230"/>
      <c r="AB59" s="1230"/>
      <c r="AC59" s="1230"/>
      <c r="AD59" s="463"/>
      <c r="AE59" s="632"/>
      <c r="AF59" s="455"/>
    </row>
    <row r="60" spans="2:32" ht="21.95" customHeight="1">
      <c r="B60" s="1287"/>
      <c r="C60" s="1256" t="s">
        <v>1090</v>
      </c>
      <c r="D60" s="1256"/>
      <c r="E60" s="1256"/>
      <c r="F60" s="1259">
        <f t="shared" si="2"/>
        <v>0</v>
      </c>
      <c r="G60" s="1260"/>
      <c r="H60" s="754" t="s">
        <v>1048</v>
      </c>
      <c r="I60" s="755"/>
      <c r="J60" s="755"/>
      <c r="K60" s="755"/>
      <c r="L60" s="174"/>
      <c r="M60" s="1248"/>
      <c r="N60" s="837"/>
      <c r="O60" s="838"/>
      <c r="P60" s="838"/>
      <c r="Q60" s="838"/>
      <c r="R60" s="857"/>
      <c r="S60" s="1281"/>
      <c r="T60" s="1282"/>
      <c r="U60" s="1282"/>
      <c r="V60" s="1283"/>
      <c r="W60" s="664"/>
      <c r="X60" s="632"/>
      <c r="Y60" s="1229"/>
      <c r="Z60" s="631">
        <f>VLOOKUP(H60,RefOPI!G10:H11,2)</f>
        <v>0</v>
      </c>
      <c r="AA60" s="1230"/>
      <c r="AB60" s="1230"/>
      <c r="AC60" s="1230"/>
      <c r="AD60" s="463"/>
      <c r="AE60" s="632"/>
      <c r="AF60" s="455"/>
    </row>
    <row r="61" spans="2:32" ht="65.099999999999994" customHeight="1">
      <c r="B61" s="742" t="s">
        <v>1091</v>
      </c>
      <c r="C61" s="743"/>
      <c r="D61" s="743"/>
      <c r="E61" s="743"/>
      <c r="F61" s="809"/>
      <c r="G61" s="810"/>
      <c r="H61" s="754" t="s">
        <v>1048</v>
      </c>
      <c r="I61" s="755"/>
      <c r="J61" s="755"/>
      <c r="K61" s="755"/>
      <c r="L61" s="174"/>
      <c r="M61" s="1248"/>
      <c r="N61" s="837"/>
      <c r="O61" s="838"/>
      <c r="P61" s="838"/>
      <c r="Q61" s="838"/>
      <c r="R61" s="857"/>
      <c r="S61" s="1281"/>
      <c r="T61" s="1282"/>
      <c r="U61" s="1282"/>
      <c r="V61" s="1283"/>
      <c r="W61" s="664"/>
      <c r="X61" s="632"/>
      <c r="Y61" s="1229"/>
      <c r="Z61" s="631">
        <f>VLOOKUP(H61,RefOPI!G14:H18,2)</f>
        <v>0</v>
      </c>
      <c r="AA61" s="631">
        <f>IF(AA53=0,0,Z61)</f>
        <v>0</v>
      </c>
      <c r="AB61" s="632">
        <f>AA61</f>
        <v>0</v>
      </c>
      <c r="AC61" s="632">
        <f>IF(AC52=1,0,AB61)</f>
        <v>0</v>
      </c>
      <c r="AD61" s="463"/>
      <c r="AE61" s="632"/>
      <c r="AF61" s="455"/>
    </row>
    <row r="62" spans="2:32" ht="68.099999999999994" customHeight="1">
      <c r="B62" s="687" t="s">
        <v>1057</v>
      </c>
      <c r="C62" s="1257" t="str">
        <f>VLOOKUP(H61,RefOPI!F20:G24,2)</f>
        <v>No Aplica</v>
      </c>
      <c r="D62" s="1257"/>
      <c r="E62" s="1257"/>
      <c r="F62" s="1259" t="str">
        <f>X62</f>
        <v/>
      </c>
      <c r="G62" s="1260"/>
      <c r="H62" s="754" t="s">
        <v>1048</v>
      </c>
      <c r="I62" s="755"/>
      <c r="J62" s="755"/>
      <c r="K62" s="755"/>
      <c r="L62" s="174"/>
      <c r="M62" s="1248"/>
      <c r="N62" s="837"/>
      <c r="O62" s="838"/>
      <c r="P62" s="838"/>
      <c r="Q62" s="838"/>
      <c r="R62" s="857"/>
      <c r="S62" s="1281"/>
      <c r="T62" s="1282"/>
      <c r="U62" s="1282"/>
      <c r="V62" s="1283"/>
      <c r="W62" s="664"/>
      <c r="X62" s="631" t="str">
        <f>IF(C62="No Aplica","",Z62)</f>
        <v/>
      </c>
      <c r="Y62" s="1229"/>
      <c r="Z62" s="631">
        <f>VLOOKUP(H62,RefOPI!G26:H27,2)</f>
        <v>0</v>
      </c>
      <c r="AA62" s="631">
        <f>IF(OR(AB61=0,Z62=0),0,1)</f>
        <v>0</v>
      </c>
      <c r="AB62" s="630">
        <f>IF(AA62=1,1,0)</f>
        <v>0</v>
      </c>
      <c r="AC62" s="630">
        <f>IF(AC61=0,0,AB62)</f>
        <v>0</v>
      </c>
      <c r="AD62" s="463"/>
      <c r="AE62" s="632"/>
      <c r="AF62" s="455"/>
    </row>
    <row r="63" spans="2:32" ht="51" customHeight="1">
      <c r="B63" s="742" t="s">
        <v>1092</v>
      </c>
      <c r="C63" s="743"/>
      <c r="D63" s="743"/>
      <c r="E63" s="743"/>
      <c r="F63" s="809"/>
      <c r="G63" s="810"/>
      <c r="H63" s="754" t="s">
        <v>1048</v>
      </c>
      <c r="I63" s="755"/>
      <c r="J63" s="755"/>
      <c r="K63" s="755"/>
      <c r="L63" s="174"/>
      <c r="M63" s="1248"/>
      <c r="N63" s="837"/>
      <c r="O63" s="838"/>
      <c r="P63" s="838"/>
      <c r="Q63" s="838"/>
      <c r="R63" s="857"/>
      <c r="S63" s="1281"/>
      <c r="T63" s="1282"/>
      <c r="U63" s="1282"/>
      <c r="V63" s="1283"/>
      <c r="Y63" s="1229"/>
      <c r="Z63" s="631">
        <f>VLOOKUP(H63,RefOPI!G29:H31,2)</f>
        <v>0</v>
      </c>
      <c r="AA63" s="631">
        <f>Z63</f>
        <v>0</v>
      </c>
      <c r="AB63" s="630">
        <f>IF(AB61=0,0,AA63)</f>
        <v>0</v>
      </c>
      <c r="AC63" s="630">
        <f>IF(AC61&lt;3,0,IF(AC62=0,0,AB63))</f>
        <v>0</v>
      </c>
      <c r="AE63" s="630"/>
    </row>
    <row r="64" spans="2:32" ht="38.1" customHeight="1">
      <c r="B64" s="1263" t="s">
        <v>1057</v>
      </c>
      <c r="C64" s="1257" t="str">
        <f>VLOOKUP(H63,RefOPI!F34:G35,2)</f>
        <v>No Aplica</v>
      </c>
      <c r="D64" s="1257"/>
      <c r="E64" s="1257"/>
      <c r="F64" s="1259" t="str">
        <f>X64</f>
        <v/>
      </c>
      <c r="G64" s="1260"/>
      <c r="H64" s="754" t="s">
        <v>1048</v>
      </c>
      <c r="I64" s="755"/>
      <c r="J64" s="755"/>
      <c r="K64" s="755"/>
      <c r="L64" s="174"/>
      <c r="M64" s="1248"/>
      <c r="N64" s="837"/>
      <c r="O64" s="838"/>
      <c r="P64" s="838"/>
      <c r="Q64" s="838"/>
      <c r="R64" s="857"/>
      <c r="S64" s="1281"/>
      <c r="T64" s="1282"/>
      <c r="U64" s="1282"/>
      <c r="V64" s="1283"/>
      <c r="W64" s="664"/>
      <c r="X64" s="631" t="str">
        <f>IF(C64="No Aplica","",Z64)</f>
        <v/>
      </c>
      <c r="Y64" s="1229"/>
      <c r="Z64" s="631">
        <f>VLOOKUP(H64,RefOPI!G53:H54,2)</f>
        <v>0</v>
      </c>
      <c r="AA64" s="631">
        <f>Z64</f>
        <v>0</v>
      </c>
      <c r="AB64" s="1228">
        <f>IF(AB63=0,0,(MAX(AA64:AA65)))</f>
        <v>0</v>
      </c>
      <c r="AC64" s="1228">
        <f>IF(AC63=0,0,AB64)</f>
        <v>0</v>
      </c>
      <c r="AD64" s="463"/>
      <c r="AE64" s="632"/>
      <c r="AF64" s="455"/>
    </row>
    <row r="65" spans="2:47" ht="44.1" customHeight="1">
      <c r="B65" s="1264"/>
      <c r="C65" s="1291" t="str">
        <f>VLOOKUP(H63,RefOPI!F38:G39,2)</f>
        <v>No Aplica</v>
      </c>
      <c r="D65" s="1291"/>
      <c r="E65" s="1291"/>
      <c r="F65" s="1259" t="str">
        <f>X65</f>
        <v/>
      </c>
      <c r="G65" s="1260"/>
      <c r="H65" s="754" t="s">
        <v>1048</v>
      </c>
      <c r="I65" s="755"/>
      <c r="J65" s="755"/>
      <c r="K65" s="755"/>
      <c r="L65" s="174"/>
      <c r="M65" s="1248"/>
      <c r="N65" s="837"/>
      <c r="O65" s="838"/>
      <c r="P65" s="838"/>
      <c r="Q65" s="838"/>
      <c r="R65" s="857"/>
      <c r="S65" s="1281"/>
      <c r="T65" s="1282"/>
      <c r="U65" s="1282"/>
      <c r="V65" s="1283"/>
      <c r="W65" s="664"/>
      <c r="X65" s="631" t="str">
        <f>IF(C65="No Aplica","",Z65)</f>
        <v/>
      </c>
      <c r="Y65" s="1229"/>
      <c r="Z65" s="631">
        <f>VLOOKUP(H65,RefOPI!G56:H57,2)</f>
        <v>0</v>
      </c>
      <c r="AA65" s="631">
        <f>IF(Z65=0,0,IF(Z61=3,3,Z65))</f>
        <v>0</v>
      </c>
      <c r="AB65" s="1228"/>
      <c r="AC65" s="1228"/>
      <c r="AD65" s="463"/>
      <c r="AE65" s="632"/>
      <c r="AF65" s="455"/>
    </row>
    <row r="66" spans="2:47" s="171" customFormat="1" ht="39.950000000000003" customHeight="1">
      <c r="B66" s="804" t="s">
        <v>1093</v>
      </c>
      <c r="C66" s="805"/>
      <c r="D66" s="805"/>
      <c r="E66" s="805"/>
      <c r="F66" s="746"/>
      <c r="G66" s="747"/>
      <c r="H66" s="754" t="s">
        <v>1048</v>
      </c>
      <c r="I66" s="755"/>
      <c r="J66" s="755"/>
      <c r="K66" s="755"/>
      <c r="L66" s="174"/>
      <c r="M66" s="1248"/>
      <c r="N66" s="1244"/>
      <c r="O66" s="1245"/>
      <c r="P66" s="1245"/>
      <c r="Q66" s="1245"/>
      <c r="R66" s="1246"/>
      <c r="S66" s="1281"/>
      <c r="T66" s="1282"/>
      <c r="U66" s="1282"/>
      <c r="V66" s="1283"/>
      <c r="W66" s="151"/>
      <c r="X66" s="457"/>
      <c r="Y66" s="1229"/>
      <c r="Z66" s="631">
        <f>VLOOKUP(H66,RefOPI!G42:H44,2)</f>
        <v>0</v>
      </c>
      <c r="AA66" s="631">
        <f>Z66</f>
        <v>0</v>
      </c>
      <c r="AB66" s="630">
        <f>AA66</f>
        <v>0</v>
      </c>
      <c r="AC66" s="630">
        <f>IF(AC64=0,0,AB66)</f>
        <v>0</v>
      </c>
      <c r="AD66" s="459"/>
      <c r="AE66" s="630"/>
      <c r="AF66" s="454"/>
      <c r="AG66" s="453"/>
      <c r="AH66" s="465"/>
      <c r="AI66" s="465"/>
      <c r="AJ66" s="465"/>
      <c r="AK66" s="466"/>
      <c r="AL66" s="451"/>
      <c r="AM66" s="451"/>
      <c r="AN66" s="451"/>
      <c r="AO66" s="451"/>
      <c r="AP66" s="451"/>
      <c r="AQ66" s="451"/>
      <c r="AR66" s="451"/>
      <c r="AS66" s="451"/>
      <c r="AT66" s="452"/>
      <c r="AU66" s="452"/>
    </row>
    <row r="67" spans="2:47" ht="54" customHeight="1">
      <c r="B67" s="1263" t="s">
        <v>1057</v>
      </c>
      <c r="C67" s="1258" t="str">
        <f>VLOOKUP(H66,RefOPI!F46:G48,2)</f>
        <v>No Aplica</v>
      </c>
      <c r="D67" s="1258"/>
      <c r="E67" s="1258"/>
      <c r="F67" s="1259" t="str">
        <f>X67</f>
        <v/>
      </c>
      <c r="G67" s="1260"/>
      <c r="H67" s="754" t="s">
        <v>1048</v>
      </c>
      <c r="I67" s="755"/>
      <c r="J67" s="755"/>
      <c r="K67" s="755"/>
      <c r="L67" s="174"/>
      <c r="M67" s="1248"/>
      <c r="N67" s="837"/>
      <c r="O67" s="838"/>
      <c r="P67" s="838"/>
      <c r="Q67" s="838"/>
      <c r="R67" s="857"/>
      <c r="S67" s="1281"/>
      <c r="T67" s="1282"/>
      <c r="U67" s="1282"/>
      <c r="V67" s="1283"/>
      <c r="W67" s="664"/>
      <c r="X67" s="631" t="str">
        <f>IF(C67="No Aplica","",Z67)</f>
        <v/>
      </c>
      <c r="Y67" s="1229"/>
      <c r="Z67" s="631">
        <f>VLOOKUP(H67,RefOPI!G53:H54,2)</f>
        <v>0</v>
      </c>
      <c r="AA67" s="631">
        <f>IF(OR(AB66=0,Z67=0),0,1)</f>
        <v>0</v>
      </c>
      <c r="AB67" s="1228">
        <f>IF(OR(AA67=1,AA68=1),1,0)</f>
        <v>0</v>
      </c>
      <c r="AC67" s="1228">
        <f>IF(AC66=0,0,AB67)</f>
        <v>0</v>
      </c>
      <c r="AD67" s="463"/>
      <c r="AE67" s="632"/>
      <c r="AF67" s="455"/>
    </row>
    <row r="68" spans="2:47" ht="36.950000000000003" customHeight="1">
      <c r="B68" s="1287"/>
      <c r="C68" s="1258" t="str">
        <f>IF(C67="No Aplica",C67,"Otro (describir la evidencia en el recuadro de situación actual)")</f>
        <v>No Aplica</v>
      </c>
      <c r="D68" s="1258"/>
      <c r="E68" s="1258"/>
      <c r="F68" s="1259" t="str">
        <f>X68</f>
        <v/>
      </c>
      <c r="G68" s="1260"/>
      <c r="H68" s="754" t="s">
        <v>1048</v>
      </c>
      <c r="I68" s="755"/>
      <c r="J68" s="755"/>
      <c r="K68" s="755"/>
      <c r="L68" s="174"/>
      <c r="M68" s="1249"/>
      <c r="N68" s="837"/>
      <c r="O68" s="838"/>
      <c r="P68" s="838"/>
      <c r="Q68" s="838"/>
      <c r="R68" s="857"/>
      <c r="S68" s="1284"/>
      <c r="T68" s="1285"/>
      <c r="U68" s="1285"/>
      <c r="V68" s="1286"/>
      <c r="W68" s="664"/>
      <c r="X68" s="631" t="str">
        <f>IF(C67="No Aplica","",Z68)</f>
        <v/>
      </c>
      <c r="Y68" s="1229"/>
      <c r="Z68" s="631">
        <f>VLOOKUP(H68,RefOPI!G53:H54,2)</f>
        <v>0</v>
      </c>
      <c r="AA68" s="631">
        <f>IF(OR(AB66=0,Z68=0),0,1)</f>
        <v>0</v>
      </c>
      <c r="AB68" s="1228"/>
      <c r="AC68" s="1228"/>
      <c r="AD68" s="463"/>
      <c r="AE68" s="632"/>
      <c r="AF68" s="455"/>
    </row>
    <row r="69" spans="2:47" s="171" customFormat="1" ht="18.95" customHeight="1">
      <c r="B69" s="781" t="s">
        <v>234</v>
      </c>
      <c r="C69" s="782"/>
      <c r="D69" s="782"/>
      <c r="E69" s="782"/>
      <c r="F69" s="782"/>
      <c r="G69" s="783"/>
      <c r="H69" s="858" t="s">
        <v>1059</v>
      </c>
      <c r="I69" s="858"/>
      <c r="J69" s="858"/>
      <c r="K69" s="858"/>
      <c r="L69" s="858"/>
      <c r="M69" s="858" t="s">
        <v>1060</v>
      </c>
      <c r="N69" s="858"/>
      <c r="O69" s="858"/>
      <c r="P69" s="858"/>
      <c r="Q69" s="858" t="s">
        <v>1061</v>
      </c>
      <c r="R69" s="858"/>
      <c r="S69" s="858"/>
      <c r="T69" s="858" t="s">
        <v>1062</v>
      </c>
      <c r="U69" s="858"/>
      <c r="V69" s="1275"/>
      <c r="W69" s="151"/>
      <c r="X69" s="457"/>
      <c r="Y69" s="457"/>
      <c r="Z69" s="630"/>
      <c r="AA69" s="630"/>
      <c r="AB69" s="630"/>
      <c r="AC69" s="459"/>
      <c r="AD69" s="459"/>
      <c r="AE69" s="630"/>
      <c r="AF69" s="454"/>
      <c r="AG69" s="453"/>
      <c r="AH69" s="465"/>
      <c r="AI69" s="465"/>
      <c r="AJ69" s="465"/>
      <c r="AK69" s="466"/>
      <c r="AL69" s="451"/>
      <c r="AM69" s="451"/>
      <c r="AN69" s="451"/>
      <c r="AO69" s="451"/>
      <c r="AP69" s="451"/>
      <c r="AQ69" s="451"/>
      <c r="AR69" s="451"/>
      <c r="AS69" s="451"/>
      <c r="AT69" s="452"/>
      <c r="AU69" s="452"/>
    </row>
    <row r="70" spans="2:47" s="171" customFormat="1" ht="48.95" customHeight="1">
      <c r="B70" s="777" t="s">
        <v>1094</v>
      </c>
      <c r="C70" s="778"/>
      <c r="D70" s="778"/>
      <c r="E70" s="778"/>
      <c r="F70" s="748">
        <f>IF(AND(Z52=2,AA53=0),1,IF(AND(Z52=2,AA53=1),2,0))</f>
        <v>0</v>
      </c>
      <c r="G70" s="749"/>
      <c r="H70" s="1231" t="s">
        <v>1095</v>
      </c>
      <c r="I70" s="1232"/>
      <c r="J70" s="1232"/>
      <c r="K70" s="1232"/>
      <c r="L70" s="1341"/>
      <c r="M70" s="1231" t="s">
        <v>1096</v>
      </c>
      <c r="N70" s="1232"/>
      <c r="O70" s="1232"/>
      <c r="P70" s="1232"/>
      <c r="Q70" s="1231" t="s">
        <v>1097</v>
      </c>
      <c r="R70" s="1232"/>
      <c r="S70" s="1232"/>
      <c r="T70" s="1231" t="s">
        <v>1098</v>
      </c>
      <c r="U70" s="1232"/>
      <c r="V70" s="1233"/>
      <c r="W70" s="151"/>
      <c r="X70" s="457"/>
      <c r="Y70" s="457"/>
      <c r="Z70" s="630"/>
      <c r="AA70" s="630"/>
      <c r="AB70" s="630"/>
      <c r="AC70" s="459"/>
      <c r="AD70" s="459"/>
      <c r="AE70" s="630"/>
      <c r="AF70" s="454"/>
      <c r="AG70" s="453"/>
      <c r="AH70" s="465"/>
      <c r="AI70" s="465"/>
      <c r="AJ70" s="465"/>
      <c r="AK70" s="466"/>
      <c r="AL70" s="451"/>
      <c r="AM70" s="451"/>
      <c r="AN70" s="451"/>
      <c r="AO70" s="451"/>
      <c r="AP70" s="451"/>
      <c r="AQ70" s="451"/>
      <c r="AR70" s="451"/>
      <c r="AS70" s="451"/>
      <c r="AT70" s="452"/>
      <c r="AU70" s="452"/>
    </row>
    <row r="71" spans="2:47" s="171" customFormat="1" ht="81.95" customHeight="1">
      <c r="B71" s="777" t="str">
        <f>IF(C62="No Aplica","",C62)</f>
        <v/>
      </c>
      <c r="C71" s="778"/>
      <c r="D71" s="778"/>
      <c r="E71" s="778"/>
      <c r="F71" s="748" t="str">
        <f>F62</f>
        <v/>
      </c>
      <c r="G71" s="749"/>
      <c r="H71" s="1234"/>
      <c r="I71" s="1235"/>
      <c r="J71" s="1235"/>
      <c r="K71" s="1235"/>
      <c r="L71" s="1342"/>
      <c r="M71" s="1234"/>
      <c r="N71" s="1235"/>
      <c r="O71" s="1235"/>
      <c r="P71" s="1235"/>
      <c r="Q71" s="1234"/>
      <c r="R71" s="1235"/>
      <c r="S71" s="1235"/>
      <c r="T71" s="1234"/>
      <c r="U71" s="1235"/>
      <c r="V71" s="1236"/>
      <c r="W71" s="151"/>
      <c r="X71" s="457"/>
      <c r="Y71" s="457"/>
      <c r="Z71" s="630"/>
      <c r="AA71" s="630"/>
      <c r="AB71" s="630"/>
      <c r="AC71" s="459"/>
      <c r="AD71" s="459"/>
      <c r="AE71" s="630"/>
      <c r="AF71" s="454"/>
      <c r="AG71" s="453"/>
      <c r="AH71" s="465"/>
      <c r="AI71" s="465"/>
      <c r="AJ71" s="465"/>
      <c r="AK71" s="466"/>
      <c r="AL71" s="451"/>
      <c r="AM71" s="451"/>
      <c r="AN71" s="451"/>
      <c r="AO71" s="451"/>
      <c r="AP71" s="451"/>
      <c r="AQ71" s="451"/>
      <c r="AR71" s="451"/>
      <c r="AS71" s="451"/>
      <c r="AT71" s="452"/>
      <c r="AU71" s="452"/>
    </row>
    <row r="72" spans="2:47" s="171" customFormat="1" ht="35.1" customHeight="1">
      <c r="B72" s="777" t="str">
        <f>IF(C64="No Aplica","",C64)</f>
        <v/>
      </c>
      <c r="C72" s="778"/>
      <c r="D72" s="778"/>
      <c r="E72" s="778"/>
      <c r="F72" s="748" t="str">
        <f>F64</f>
        <v/>
      </c>
      <c r="G72" s="749"/>
      <c r="H72" s="1234"/>
      <c r="I72" s="1235"/>
      <c r="J72" s="1235"/>
      <c r="K72" s="1235"/>
      <c r="L72" s="1342"/>
      <c r="M72" s="1234"/>
      <c r="N72" s="1235"/>
      <c r="O72" s="1235"/>
      <c r="P72" s="1235"/>
      <c r="Q72" s="1234"/>
      <c r="R72" s="1235"/>
      <c r="S72" s="1235"/>
      <c r="T72" s="1234"/>
      <c r="U72" s="1235"/>
      <c r="V72" s="1236"/>
      <c r="W72" s="151"/>
      <c r="X72" s="457"/>
      <c r="Y72" s="457"/>
      <c r="Z72" s="630"/>
      <c r="AA72" s="630"/>
      <c r="AB72" s="630"/>
      <c r="AC72" s="459"/>
      <c r="AD72" s="459"/>
      <c r="AE72" s="630"/>
      <c r="AF72" s="454"/>
      <c r="AG72" s="453"/>
      <c r="AH72" s="465"/>
      <c r="AI72" s="465"/>
      <c r="AJ72" s="465"/>
      <c r="AK72" s="466"/>
      <c r="AL72" s="451"/>
      <c r="AM72" s="451"/>
      <c r="AN72" s="451"/>
      <c r="AO72" s="451"/>
      <c r="AP72" s="451"/>
      <c r="AQ72" s="451"/>
      <c r="AR72" s="451"/>
      <c r="AS72" s="451"/>
      <c r="AT72" s="452"/>
      <c r="AU72" s="452"/>
    </row>
    <row r="73" spans="2:47" s="171" customFormat="1" ht="47.1" customHeight="1">
      <c r="B73" s="777" t="str">
        <f>IF(C65="No Aplica","",C65)</f>
        <v/>
      </c>
      <c r="C73" s="778"/>
      <c r="D73" s="778"/>
      <c r="E73" s="778"/>
      <c r="F73" s="748" t="str">
        <f>F65</f>
        <v/>
      </c>
      <c r="G73" s="749"/>
      <c r="H73" s="1234"/>
      <c r="I73" s="1235"/>
      <c r="J73" s="1235"/>
      <c r="K73" s="1235"/>
      <c r="L73" s="1342"/>
      <c r="M73" s="1234"/>
      <c r="N73" s="1235"/>
      <c r="O73" s="1235"/>
      <c r="P73" s="1235"/>
      <c r="Q73" s="1234"/>
      <c r="R73" s="1235"/>
      <c r="S73" s="1235"/>
      <c r="T73" s="1234"/>
      <c r="U73" s="1235"/>
      <c r="V73" s="1236"/>
      <c r="W73" s="151"/>
      <c r="X73" s="457"/>
      <c r="Y73" s="457"/>
      <c r="Z73" s="630"/>
      <c r="AA73" s="630"/>
      <c r="AB73" s="630"/>
      <c r="AC73" s="459"/>
      <c r="AD73" s="459"/>
      <c r="AE73" s="630"/>
      <c r="AF73" s="454"/>
      <c r="AG73" s="453"/>
      <c r="AH73" s="465"/>
      <c r="AI73" s="465"/>
      <c r="AJ73" s="465"/>
      <c r="AK73" s="466"/>
      <c r="AL73" s="451"/>
      <c r="AM73" s="451"/>
      <c r="AN73" s="451"/>
      <c r="AO73" s="451"/>
      <c r="AP73" s="451"/>
      <c r="AQ73" s="451"/>
      <c r="AR73" s="451"/>
      <c r="AS73" s="451"/>
      <c r="AT73" s="452"/>
      <c r="AU73" s="452"/>
    </row>
    <row r="74" spans="2:47" s="171" customFormat="1" ht="47.1" customHeight="1" thickBot="1">
      <c r="B74" s="1254" t="str">
        <f>IF(C67="No Aplica","",C67)</f>
        <v/>
      </c>
      <c r="C74" s="1255"/>
      <c r="D74" s="1255"/>
      <c r="E74" s="1255"/>
      <c r="F74" s="1292" t="str">
        <f>F67</f>
        <v/>
      </c>
      <c r="G74" s="1272"/>
      <c r="H74" s="1237"/>
      <c r="I74" s="1238"/>
      <c r="J74" s="1238"/>
      <c r="K74" s="1238"/>
      <c r="L74" s="1343"/>
      <c r="M74" s="1237"/>
      <c r="N74" s="1238"/>
      <c r="O74" s="1238"/>
      <c r="P74" s="1238"/>
      <c r="Q74" s="1237"/>
      <c r="R74" s="1238"/>
      <c r="S74" s="1238"/>
      <c r="T74" s="1237"/>
      <c r="U74" s="1238"/>
      <c r="V74" s="1239"/>
      <c r="W74" s="151"/>
      <c r="X74" s="457"/>
      <c r="Y74" s="457"/>
      <c r="Z74" s="630"/>
      <c r="AA74" s="630"/>
      <c r="AB74" s="630"/>
      <c r="AC74" s="459"/>
      <c r="AD74" s="459"/>
      <c r="AE74" s="630"/>
      <c r="AF74" s="454"/>
      <c r="AG74" s="453"/>
      <c r="AH74" s="465"/>
      <c r="AI74" s="465"/>
      <c r="AJ74" s="465"/>
      <c r="AK74" s="466"/>
      <c r="AL74" s="451"/>
      <c r="AM74" s="451"/>
      <c r="AN74" s="451"/>
      <c r="AO74" s="451"/>
      <c r="AP74" s="451"/>
      <c r="AQ74" s="451"/>
      <c r="AR74" s="451"/>
      <c r="AS74" s="451"/>
      <c r="AT74" s="452"/>
      <c r="AU74" s="452"/>
    </row>
    <row r="75" spans="2:47" s="171" customFormat="1" ht="15.75" thickBot="1">
      <c r="B75" s="150"/>
      <c r="C75" s="150"/>
      <c r="D75" s="150"/>
      <c r="E75" s="150"/>
      <c r="F75" s="150"/>
      <c r="G75" s="150"/>
      <c r="H75" s="150"/>
      <c r="I75" s="150"/>
      <c r="J75" s="150"/>
      <c r="K75" s="150"/>
      <c r="L75" s="150"/>
      <c r="M75" s="150"/>
      <c r="N75" s="150"/>
      <c r="O75" s="150"/>
      <c r="P75" s="150"/>
      <c r="Q75" s="150"/>
      <c r="R75" s="150"/>
      <c r="S75" s="150"/>
      <c r="T75" s="149"/>
      <c r="U75" s="149"/>
      <c r="V75" s="149"/>
      <c r="W75" s="151"/>
      <c r="X75" s="457"/>
      <c r="Y75" s="457"/>
      <c r="Z75" s="630"/>
      <c r="AA75" s="630"/>
      <c r="AB75" s="630"/>
      <c r="AC75" s="459"/>
      <c r="AD75" s="459"/>
      <c r="AE75" s="630"/>
      <c r="AF75" s="454"/>
      <c r="AG75" s="453"/>
      <c r="AH75" s="465"/>
      <c r="AI75" s="465"/>
      <c r="AJ75" s="465"/>
      <c r="AK75" s="466"/>
      <c r="AL75" s="451"/>
      <c r="AM75" s="451"/>
      <c r="AN75" s="451"/>
      <c r="AO75" s="451"/>
      <c r="AP75" s="451"/>
      <c r="AQ75" s="451"/>
      <c r="AR75" s="451"/>
      <c r="AS75" s="451"/>
      <c r="AT75" s="452"/>
      <c r="AU75" s="452"/>
    </row>
    <row r="76" spans="2:47" s="171" customFormat="1" ht="30" customHeight="1">
      <c r="B76" s="1250" t="s">
        <v>1099</v>
      </c>
      <c r="C76" s="1251"/>
      <c r="D76" s="1251"/>
      <c r="E76" s="1251"/>
      <c r="F76" s="1240" t="s">
        <v>1428</v>
      </c>
      <c r="G76" s="1240"/>
      <c r="H76" s="1240"/>
      <c r="I76" s="1240"/>
      <c r="J76" s="1240"/>
      <c r="K76" s="1240"/>
      <c r="L76" s="1240"/>
      <c r="M76" s="1240"/>
      <c r="N76" s="1240"/>
      <c r="O76" s="1240"/>
      <c r="P76" s="1240"/>
      <c r="Q76" s="1240"/>
      <c r="R76" s="1240"/>
      <c r="S76" s="1240"/>
      <c r="T76" s="1241"/>
      <c r="U76" s="845" t="s">
        <v>1045</v>
      </c>
      <c r="V76" s="846"/>
      <c r="W76" s="616"/>
      <c r="X76" s="631"/>
      <c r="Y76" s="631"/>
      <c r="Z76" s="631"/>
      <c r="AA76" s="631"/>
      <c r="AB76" s="631"/>
      <c r="AC76" s="463"/>
      <c r="AD76" s="463"/>
      <c r="AE76" s="631"/>
      <c r="AF76" s="456"/>
      <c r="AG76" s="453"/>
      <c r="AH76" s="465"/>
      <c r="AI76" s="465"/>
      <c r="AJ76" s="465"/>
      <c r="AK76" s="466"/>
      <c r="AL76" s="451"/>
      <c r="AM76" s="451"/>
      <c r="AN76" s="451"/>
      <c r="AO76" s="451"/>
      <c r="AP76" s="451"/>
      <c r="AQ76" s="451"/>
      <c r="AR76" s="451"/>
      <c r="AS76" s="451"/>
      <c r="AT76" s="452"/>
      <c r="AU76" s="452"/>
    </row>
    <row r="77" spans="2:47" s="171" customFormat="1" ht="23.1" customHeight="1">
      <c r="B77" s="1252"/>
      <c r="C77" s="1253"/>
      <c r="D77" s="1253"/>
      <c r="E77" s="1253"/>
      <c r="F77" s="1242"/>
      <c r="G77" s="1242"/>
      <c r="H77" s="1242"/>
      <c r="I77" s="1242"/>
      <c r="J77" s="1242"/>
      <c r="K77" s="1242"/>
      <c r="L77" s="1242"/>
      <c r="M77" s="1242"/>
      <c r="N77" s="1242"/>
      <c r="O77" s="1242"/>
      <c r="P77" s="1242"/>
      <c r="Q77" s="1242"/>
      <c r="R77" s="1242"/>
      <c r="S77" s="1242"/>
      <c r="T77" s="1243"/>
      <c r="U77" s="415">
        <f>V77</f>
        <v>1</v>
      </c>
      <c r="V77" s="417">
        <f>M79</f>
        <v>1</v>
      </c>
      <c r="W77" s="616"/>
      <c r="X77" s="631"/>
      <c r="Y77" s="631"/>
      <c r="Z77" s="631"/>
      <c r="AA77" s="631"/>
      <c r="AB77" s="631"/>
      <c r="AC77" s="463"/>
      <c r="AD77" s="463"/>
      <c r="AE77" s="631"/>
      <c r="AF77" s="456"/>
      <c r="AG77" s="453"/>
      <c r="AH77" s="465"/>
      <c r="AI77" s="465"/>
      <c r="AJ77" s="465"/>
      <c r="AK77" s="466"/>
      <c r="AL77" s="451"/>
      <c r="AM77" s="451"/>
      <c r="AN77" s="451"/>
      <c r="AO77" s="451"/>
      <c r="AP77" s="451"/>
      <c r="AQ77" s="451"/>
      <c r="AR77" s="451"/>
      <c r="AS77" s="451"/>
      <c r="AT77" s="452"/>
      <c r="AU77" s="452"/>
    </row>
    <row r="78" spans="2:47" s="171" customFormat="1" ht="27" customHeight="1">
      <c r="B78" s="853" t="s">
        <v>217</v>
      </c>
      <c r="C78" s="851"/>
      <c r="D78" s="851"/>
      <c r="E78" s="851"/>
      <c r="F78" s="851"/>
      <c r="G78" s="807"/>
      <c r="H78" s="808" t="s">
        <v>218</v>
      </c>
      <c r="I78" s="808"/>
      <c r="J78" s="808"/>
      <c r="K78" s="808"/>
      <c r="L78" s="808"/>
      <c r="M78" s="808"/>
      <c r="N78" s="808" t="s">
        <v>219</v>
      </c>
      <c r="O78" s="808"/>
      <c r="P78" s="808"/>
      <c r="Q78" s="808"/>
      <c r="R78" s="808"/>
      <c r="S78" s="808" t="s">
        <v>220</v>
      </c>
      <c r="T78" s="808"/>
      <c r="U78" s="850"/>
      <c r="V78" s="867"/>
      <c r="W78" s="664"/>
      <c r="X78" s="632"/>
      <c r="Y78" s="632"/>
      <c r="Z78" s="632"/>
      <c r="AA78" s="632"/>
      <c r="AB78" s="632"/>
      <c r="AC78" s="463"/>
      <c r="AD78" s="463"/>
      <c r="AE78" s="632"/>
      <c r="AF78" s="455"/>
      <c r="AG78" s="453"/>
      <c r="AH78" s="465"/>
      <c r="AI78" s="465"/>
      <c r="AJ78" s="465"/>
      <c r="AK78" s="466"/>
      <c r="AL78" s="451"/>
      <c r="AM78" s="451"/>
      <c r="AN78" s="451"/>
      <c r="AO78" s="451"/>
      <c r="AP78" s="451"/>
      <c r="AQ78" s="451"/>
      <c r="AR78" s="451"/>
      <c r="AS78" s="451"/>
      <c r="AT78" s="452"/>
      <c r="AU78" s="452"/>
    </row>
    <row r="79" spans="2:47" s="171" customFormat="1" ht="53.1" customHeight="1">
      <c r="B79" s="742" t="s">
        <v>1100</v>
      </c>
      <c r="C79" s="743"/>
      <c r="D79" s="743"/>
      <c r="E79" s="743"/>
      <c r="F79" s="746"/>
      <c r="G79" s="747"/>
      <c r="H79" s="859" t="s">
        <v>1048</v>
      </c>
      <c r="I79" s="860"/>
      <c r="J79" s="860"/>
      <c r="K79" s="860"/>
      <c r="L79" s="174"/>
      <c r="M79" s="1247">
        <f>IF(Y79&lt;7,1,IF(AND(Y79=10,AC85=0),2,IF(Y79=10,3,IF(Y79=11,4,2))))</f>
        <v>1</v>
      </c>
      <c r="N79" s="834"/>
      <c r="O79" s="835"/>
      <c r="P79" s="835"/>
      <c r="Q79" s="835"/>
      <c r="R79" s="890"/>
      <c r="S79" s="834"/>
      <c r="T79" s="835"/>
      <c r="U79" s="835"/>
      <c r="V79" s="836"/>
      <c r="W79" s="664"/>
      <c r="X79" s="632"/>
      <c r="Y79" s="1229">
        <f>SUM(AC79:AC90)</f>
        <v>0</v>
      </c>
      <c r="Z79" s="631">
        <f>VLOOKUP(H79,RefOPI!G66:H68,2)</f>
        <v>0</v>
      </c>
      <c r="AA79" s="631">
        <f>Z79</f>
        <v>0</v>
      </c>
      <c r="AB79" s="632">
        <f>AA79</f>
        <v>0</v>
      </c>
      <c r="AC79" s="632">
        <f>AB79</f>
        <v>0</v>
      </c>
      <c r="AD79" s="463"/>
      <c r="AE79" s="632"/>
      <c r="AF79" s="455"/>
      <c r="AG79" s="453"/>
      <c r="AH79" s="465"/>
      <c r="AI79" s="465"/>
      <c r="AJ79" s="465"/>
      <c r="AK79" s="466"/>
      <c r="AL79" s="451"/>
      <c r="AM79" s="451"/>
      <c r="AN79" s="451"/>
      <c r="AO79" s="451"/>
      <c r="AP79" s="451"/>
      <c r="AQ79" s="451"/>
      <c r="AR79" s="451"/>
      <c r="AS79" s="451"/>
      <c r="AT79" s="452"/>
      <c r="AU79" s="452"/>
    </row>
    <row r="80" spans="2:47" s="171" customFormat="1" ht="42.95" customHeight="1">
      <c r="B80" s="742" t="s">
        <v>1101</v>
      </c>
      <c r="C80" s="743"/>
      <c r="D80" s="743"/>
      <c r="E80" s="743"/>
      <c r="F80" s="863"/>
      <c r="G80" s="864"/>
      <c r="H80" s="859" t="s">
        <v>1048</v>
      </c>
      <c r="I80" s="860"/>
      <c r="J80" s="860"/>
      <c r="K80" s="860"/>
      <c r="L80" s="174"/>
      <c r="M80" s="1248"/>
      <c r="N80" s="837"/>
      <c r="O80" s="838"/>
      <c r="P80" s="838"/>
      <c r="Q80" s="838"/>
      <c r="R80" s="857"/>
      <c r="S80" s="837"/>
      <c r="T80" s="838"/>
      <c r="U80" s="838"/>
      <c r="V80" s="839"/>
      <c r="W80" s="664"/>
      <c r="X80" s="632"/>
      <c r="Y80" s="1229"/>
      <c r="Z80" s="631">
        <f>VLOOKUP(H80,RefOPI!G80:H82,2)</f>
        <v>0</v>
      </c>
      <c r="AA80" s="631">
        <f>IF(Z80=2,1,0)</f>
        <v>0</v>
      </c>
      <c r="AB80" s="632">
        <f>AA80</f>
        <v>0</v>
      </c>
      <c r="AC80" s="632">
        <f>IF(AC79=0,0,AB80)</f>
        <v>0</v>
      </c>
      <c r="AD80" s="463"/>
      <c r="AE80" s="632"/>
      <c r="AF80" s="455"/>
      <c r="AG80" s="453"/>
      <c r="AH80" s="465"/>
      <c r="AI80" s="465"/>
      <c r="AJ80" s="465"/>
      <c r="AK80" s="466"/>
      <c r="AL80" s="451"/>
      <c r="AM80" s="451"/>
      <c r="AN80" s="451"/>
      <c r="AO80" s="451"/>
      <c r="AP80" s="451"/>
      <c r="AQ80" s="451"/>
      <c r="AR80" s="451"/>
      <c r="AS80" s="451"/>
      <c r="AT80" s="452"/>
      <c r="AU80" s="452"/>
    </row>
    <row r="81" spans="2:47" s="171" customFormat="1" ht="29.1" customHeight="1">
      <c r="B81" s="742" t="s">
        <v>1082</v>
      </c>
      <c r="C81" s="743"/>
      <c r="D81" s="743"/>
      <c r="E81" s="743"/>
      <c r="F81" s="809"/>
      <c r="G81" s="810"/>
      <c r="H81" s="754"/>
      <c r="I81" s="755"/>
      <c r="J81" s="755"/>
      <c r="K81" s="755"/>
      <c r="L81" s="174"/>
      <c r="M81" s="1248"/>
      <c r="N81" s="837"/>
      <c r="O81" s="838"/>
      <c r="P81" s="838"/>
      <c r="Q81" s="838"/>
      <c r="R81" s="857"/>
      <c r="S81" s="837"/>
      <c r="T81" s="838"/>
      <c r="U81" s="838"/>
      <c r="V81" s="839"/>
      <c r="W81" s="664"/>
      <c r="X81" s="632"/>
      <c r="Y81" s="1229"/>
      <c r="Z81" s="631"/>
      <c r="AA81" s="1230">
        <f>IF(AA80=0,0,(IF(AND(Z82=2,Z83=2,Z84=2),1,0)))</f>
        <v>0</v>
      </c>
      <c r="AB81" s="1230">
        <f>AA81</f>
        <v>0</v>
      </c>
      <c r="AC81" s="1230">
        <f>IF(AC80=0,0,AB81)</f>
        <v>0</v>
      </c>
      <c r="AD81" s="463"/>
      <c r="AE81" s="632"/>
      <c r="AF81" s="455"/>
      <c r="AG81" s="453"/>
      <c r="AH81" s="465"/>
      <c r="AI81" s="465"/>
      <c r="AJ81" s="465"/>
      <c r="AK81" s="466"/>
      <c r="AL81" s="451"/>
      <c r="AM81" s="451"/>
      <c r="AN81" s="451"/>
      <c r="AO81" s="451"/>
      <c r="AP81" s="451"/>
      <c r="AQ81" s="451"/>
      <c r="AR81" s="451"/>
      <c r="AS81" s="451"/>
      <c r="AT81" s="452"/>
      <c r="AU81" s="452"/>
    </row>
    <row r="82" spans="2:47" s="171" customFormat="1" ht="29.1" customHeight="1">
      <c r="B82" s="1263" t="s">
        <v>1083</v>
      </c>
      <c r="C82" s="1258" t="s">
        <v>1102</v>
      </c>
      <c r="D82" s="1258"/>
      <c r="E82" s="1258"/>
      <c r="F82" s="1259">
        <f>Z82</f>
        <v>0</v>
      </c>
      <c r="G82" s="1260"/>
      <c r="H82" s="754" t="s">
        <v>1048</v>
      </c>
      <c r="I82" s="755"/>
      <c r="J82" s="755"/>
      <c r="K82" s="755"/>
      <c r="L82" s="174"/>
      <c r="M82" s="1248"/>
      <c r="N82" s="837"/>
      <c r="O82" s="838"/>
      <c r="P82" s="838"/>
      <c r="Q82" s="838"/>
      <c r="R82" s="857"/>
      <c r="S82" s="837"/>
      <c r="T82" s="838"/>
      <c r="U82" s="838"/>
      <c r="V82" s="839"/>
      <c r="W82" s="664"/>
      <c r="X82" s="632"/>
      <c r="Y82" s="1229"/>
      <c r="Z82" s="631">
        <f>VLOOKUP(H82,RefOPI!G86:H87,2)</f>
        <v>0</v>
      </c>
      <c r="AA82" s="1230"/>
      <c r="AB82" s="1230"/>
      <c r="AC82" s="1230"/>
      <c r="AD82" s="463"/>
      <c r="AE82" s="632"/>
      <c r="AF82" s="455"/>
      <c r="AG82" s="453"/>
      <c r="AH82" s="465"/>
      <c r="AI82" s="465"/>
      <c r="AJ82" s="465"/>
      <c r="AK82" s="466"/>
      <c r="AL82" s="451"/>
      <c r="AM82" s="451"/>
      <c r="AN82" s="451"/>
      <c r="AO82" s="451"/>
      <c r="AP82" s="451"/>
      <c r="AQ82" s="451"/>
      <c r="AR82" s="451"/>
      <c r="AS82" s="451"/>
      <c r="AT82" s="452"/>
      <c r="AU82" s="452"/>
    </row>
    <row r="83" spans="2:47" s="171" customFormat="1" ht="29.1" customHeight="1">
      <c r="B83" s="1264"/>
      <c r="C83" s="1258" t="s">
        <v>1103</v>
      </c>
      <c r="D83" s="1258"/>
      <c r="E83" s="1258"/>
      <c r="F83" s="1259">
        <f>Z83</f>
        <v>0</v>
      </c>
      <c r="G83" s="1260"/>
      <c r="H83" s="754" t="s">
        <v>1048</v>
      </c>
      <c r="I83" s="755"/>
      <c r="J83" s="755"/>
      <c r="K83" s="755"/>
      <c r="L83" s="174"/>
      <c r="M83" s="1248"/>
      <c r="N83" s="837"/>
      <c r="O83" s="838"/>
      <c r="P83" s="838"/>
      <c r="Q83" s="838"/>
      <c r="R83" s="857"/>
      <c r="S83" s="837"/>
      <c r="T83" s="838"/>
      <c r="U83" s="838"/>
      <c r="V83" s="839"/>
      <c r="W83" s="664"/>
      <c r="X83" s="632"/>
      <c r="Y83" s="1229"/>
      <c r="Z83" s="631">
        <f>VLOOKUP(H83,RefOPI!G86:H87,2)</f>
        <v>0</v>
      </c>
      <c r="AA83" s="1230"/>
      <c r="AB83" s="1230"/>
      <c r="AC83" s="1230"/>
      <c r="AD83" s="463"/>
      <c r="AE83" s="632"/>
      <c r="AF83" s="455"/>
      <c r="AG83" s="453"/>
      <c r="AH83" s="465"/>
      <c r="AI83" s="465"/>
      <c r="AJ83" s="465"/>
      <c r="AK83" s="466"/>
      <c r="AL83" s="451"/>
      <c r="AM83" s="451"/>
      <c r="AN83" s="451"/>
      <c r="AO83" s="451"/>
      <c r="AP83" s="451"/>
      <c r="AQ83" s="451"/>
      <c r="AR83" s="451"/>
      <c r="AS83" s="451"/>
      <c r="AT83" s="452"/>
      <c r="AU83" s="452"/>
    </row>
    <row r="84" spans="2:47" s="171" customFormat="1" ht="29.1" customHeight="1">
      <c r="B84" s="1264"/>
      <c r="C84" s="1258" t="s">
        <v>1104</v>
      </c>
      <c r="D84" s="1258"/>
      <c r="E84" s="1258"/>
      <c r="F84" s="1259">
        <f>Z84</f>
        <v>0</v>
      </c>
      <c r="G84" s="1260"/>
      <c r="H84" s="754" t="s">
        <v>1048</v>
      </c>
      <c r="I84" s="755"/>
      <c r="J84" s="755"/>
      <c r="K84" s="755"/>
      <c r="L84" s="174"/>
      <c r="M84" s="1248"/>
      <c r="N84" s="837"/>
      <c r="O84" s="838"/>
      <c r="P84" s="838"/>
      <c r="Q84" s="838"/>
      <c r="R84" s="857"/>
      <c r="S84" s="837"/>
      <c r="T84" s="838"/>
      <c r="U84" s="838"/>
      <c r="V84" s="839"/>
      <c r="W84" s="664"/>
      <c r="X84" s="632"/>
      <c r="Y84" s="1229"/>
      <c r="Z84" s="631">
        <f>VLOOKUP(H84,RefOPI!G86:H87,2)</f>
        <v>0</v>
      </c>
      <c r="AA84" s="1230"/>
      <c r="AB84" s="1230"/>
      <c r="AC84" s="1230"/>
      <c r="AD84" s="463"/>
      <c r="AE84" s="632"/>
      <c r="AF84" s="455"/>
      <c r="AG84" s="453"/>
      <c r="AH84" s="465"/>
      <c r="AI84" s="465"/>
      <c r="AJ84" s="465"/>
      <c r="AK84" s="466"/>
      <c r="AL84" s="451"/>
      <c r="AM84" s="451"/>
      <c r="AN84" s="451"/>
      <c r="AO84" s="451"/>
      <c r="AP84" s="451"/>
      <c r="AQ84" s="451"/>
      <c r="AR84" s="451"/>
      <c r="AS84" s="451"/>
      <c r="AT84" s="452"/>
      <c r="AU84" s="452"/>
    </row>
    <row r="85" spans="2:47" s="171" customFormat="1" ht="57" customHeight="1">
      <c r="B85" s="742" t="s">
        <v>1105</v>
      </c>
      <c r="C85" s="743"/>
      <c r="D85" s="743"/>
      <c r="E85" s="743"/>
      <c r="F85" s="1261"/>
      <c r="G85" s="1262"/>
      <c r="H85" s="859" t="s">
        <v>1048</v>
      </c>
      <c r="I85" s="860"/>
      <c r="J85" s="860"/>
      <c r="K85" s="860"/>
      <c r="L85" s="174"/>
      <c r="M85" s="1248"/>
      <c r="N85" s="837"/>
      <c r="O85" s="838"/>
      <c r="P85" s="838"/>
      <c r="Q85" s="838"/>
      <c r="R85" s="857"/>
      <c r="S85" s="837"/>
      <c r="T85" s="838"/>
      <c r="U85" s="838"/>
      <c r="V85" s="839"/>
      <c r="W85" s="664"/>
      <c r="X85" s="632"/>
      <c r="Y85" s="1229"/>
      <c r="Z85" s="631">
        <f>VLOOKUP(H85,RefOPI!G92:H93,2)</f>
        <v>0</v>
      </c>
      <c r="AA85" s="631">
        <f>Z85</f>
        <v>0</v>
      </c>
      <c r="AB85" s="632">
        <f>AA85</f>
        <v>0</v>
      </c>
      <c r="AC85" s="632">
        <f>IF(AC79=0,0,AB85)</f>
        <v>0</v>
      </c>
      <c r="AD85" s="463"/>
      <c r="AE85" s="632"/>
      <c r="AF85" s="455"/>
      <c r="AG85" s="453"/>
      <c r="AH85" s="465"/>
      <c r="AI85" s="465"/>
      <c r="AJ85" s="465"/>
      <c r="AK85" s="466"/>
      <c r="AL85" s="451"/>
      <c r="AM85" s="451"/>
      <c r="AN85" s="451"/>
      <c r="AO85" s="451"/>
      <c r="AP85" s="451"/>
      <c r="AQ85" s="451"/>
      <c r="AR85" s="451"/>
      <c r="AS85" s="451"/>
      <c r="AT85" s="452"/>
      <c r="AU85" s="452"/>
    </row>
    <row r="86" spans="2:47" s="171" customFormat="1" ht="65.099999999999994" customHeight="1">
      <c r="B86" s="742" t="s">
        <v>1106</v>
      </c>
      <c r="C86" s="743"/>
      <c r="D86" s="743"/>
      <c r="E86" s="743"/>
      <c r="F86" s="1261"/>
      <c r="G86" s="1262"/>
      <c r="H86" s="859" t="s">
        <v>1048</v>
      </c>
      <c r="I86" s="860"/>
      <c r="J86" s="860"/>
      <c r="K86" s="860"/>
      <c r="L86" s="174"/>
      <c r="M86" s="1248"/>
      <c r="N86" s="837"/>
      <c r="O86" s="838"/>
      <c r="P86" s="838"/>
      <c r="Q86" s="838"/>
      <c r="R86" s="857"/>
      <c r="S86" s="837"/>
      <c r="T86" s="838"/>
      <c r="U86" s="838"/>
      <c r="V86" s="839"/>
      <c r="W86" s="664"/>
      <c r="X86" s="632"/>
      <c r="Y86" s="1229"/>
      <c r="Z86" s="631">
        <f>VLOOKUP(H86,RefOPI!G96:H99,2)</f>
        <v>0</v>
      </c>
      <c r="AA86" s="631">
        <f>Z86</f>
        <v>0</v>
      </c>
      <c r="AB86" s="632">
        <f>AA86</f>
        <v>0</v>
      </c>
      <c r="AC86" s="632">
        <f>IF(AB87=0,0,AB86)</f>
        <v>0</v>
      </c>
      <c r="AD86" s="463"/>
      <c r="AE86" s="632"/>
      <c r="AF86" s="455"/>
      <c r="AG86" s="453"/>
      <c r="AH86" s="465"/>
      <c r="AI86" s="465"/>
      <c r="AJ86" s="465"/>
      <c r="AK86" s="466"/>
      <c r="AL86" s="451"/>
      <c r="AM86" s="451"/>
      <c r="AN86" s="451"/>
      <c r="AO86" s="451"/>
      <c r="AP86" s="451"/>
      <c r="AQ86" s="451"/>
      <c r="AR86" s="451"/>
      <c r="AS86" s="451"/>
      <c r="AT86" s="452"/>
      <c r="AU86" s="452"/>
    </row>
    <row r="87" spans="2:47" ht="72" customHeight="1">
      <c r="B87" s="1263" t="s">
        <v>1057</v>
      </c>
      <c r="C87" s="1257" t="str">
        <f>VLOOKUP(H86,RefOPI!F100:G103,2)</f>
        <v>No Aplica</v>
      </c>
      <c r="D87" s="1257"/>
      <c r="E87" s="1257"/>
      <c r="F87" s="1259" t="str">
        <f>X87</f>
        <v/>
      </c>
      <c r="G87" s="1260"/>
      <c r="H87" s="754" t="s">
        <v>1048</v>
      </c>
      <c r="I87" s="755"/>
      <c r="J87" s="755"/>
      <c r="K87" s="755"/>
      <c r="L87" s="174"/>
      <c r="M87" s="1248"/>
      <c r="N87" s="837"/>
      <c r="O87" s="838"/>
      <c r="P87" s="838"/>
      <c r="Q87" s="838"/>
      <c r="R87" s="857"/>
      <c r="S87" s="837"/>
      <c r="T87" s="838"/>
      <c r="U87" s="838"/>
      <c r="V87" s="839"/>
      <c r="W87" s="664"/>
      <c r="X87" s="631" t="str">
        <f>IF(C87="No Aplica","",Z87)</f>
        <v/>
      </c>
      <c r="Y87" s="1229"/>
      <c r="Z87" s="631">
        <f>VLOOKUP(H87,RefOPI!G106:H107,2)</f>
        <v>0</v>
      </c>
      <c r="AA87" s="1230">
        <f>IF(OR(Z87=2,Z88=2),1,0)</f>
        <v>0</v>
      </c>
      <c r="AB87" s="1228">
        <f>AA87</f>
        <v>0</v>
      </c>
      <c r="AC87" s="1228">
        <f>IF(AC86=0,0,AB87)</f>
        <v>0</v>
      </c>
      <c r="AD87" s="463"/>
      <c r="AE87" s="632"/>
      <c r="AF87" s="455"/>
      <c r="AI87" s="465"/>
    </row>
    <row r="88" spans="2:47" ht="42" customHeight="1">
      <c r="B88" s="1264"/>
      <c r="C88" s="1258" t="str">
        <f>IF(C87="No Aplica","No Aplica","Otro (describir la evidencia en el recuadro de situación actual)")</f>
        <v>No Aplica</v>
      </c>
      <c r="D88" s="1258"/>
      <c r="E88" s="1258"/>
      <c r="F88" s="1259" t="str">
        <f>X88</f>
        <v/>
      </c>
      <c r="G88" s="1260"/>
      <c r="H88" s="754" t="s">
        <v>1048</v>
      </c>
      <c r="I88" s="755"/>
      <c r="J88" s="755"/>
      <c r="K88" s="755"/>
      <c r="L88" s="174"/>
      <c r="M88" s="1248"/>
      <c r="N88" s="837"/>
      <c r="O88" s="838"/>
      <c r="P88" s="838"/>
      <c r="Q88" s="838"/>
      <c r="R88" s="857"/>
      <c r="S88" s="837"/>
      <c r="T88" s="838"/>
      <c r="U88" s="838"/>
      <c r="V88" s="839"/>
      <c r="W88" s="664"/>
      <c r="X88" s="631" t="str">
        <f>IF(C88="No Aplica","",Z88)</f>
        <v/>
      </c>
      <c r="Y88" s="1229"/>
      <c r="Z88" s="631">
        <f>VLOOKUP(H88,RefOPI!G106:H107,2)</f>
        <v>0</v>
      </c>
      <c r="AA88" s="1230"/>
      <c r="AB88" s="1228"/>
      <c r="AC88" s="1228"/>
      <c r="AD88" s="463"/>
      <c r="AE88" s="632"/>
      <c r="AF88" s="455"/>
      <c r="AI88" s="465"/>
    </row>
    <row r="89" spans="2:47" s="171" customFormat="1" ht="45" customHeight="1">
      <c r="B89" s="804" t="s">
        <v>1107</v>
      </c>
      <c r="C89" s="805"/>
      <c r="D89" s="805"/>
      <c r="E89" s="805"/>
      <c r="F89" s="1261"/>
      <c r="G89" s="1262"/>
      <c r="H89" s="859" t="s">
        <v>1048</v>
      </c>
      <c r="I89" s="860"/>
      <c r="J89" s="860"/>
      <c r="K89" s="860"/>
      <c r="L89" s="174"/>
      <c r="M89" s="1248"/>
      <c r="N89" s="837"/>
      <c r="O89" s="838"/>
      <c r="P89" s="838"/>
      <c r="Q89" s="838"/>
      <c r="R89" s="857"/>
      <c r="S89" s="837"/>
      <c r="T89" s="838"/>
      <c r="U89" s="838"/>
      <c r="V89" s="839"/>
      <c r="W89" s="664"/>
      <c r="X89" s="632" t="str">
        <f>IF(H89="b. Sí", "Procedimientos para asegurar la calidad de los datos","")</f>
        <v/>
      </c>
      <c r="Y89" s="1229"/>
      <c r="Z89" s="631">
        <f>VLOOKUP(H89,RefOPI!G110:H112,2)</f>
        <v>0</v>
      </c>
      <c r="AA89" s="631">
        <f>Z89</f>
        <v>0</v>
      </c>
      <c r="AB89" s="632">
        <f>IF(Z90=0,0,AA89)</f>
        <v>0</v>
      </c>
      <c r="AC89" s="632">
        <f>IF(AC86&lt;3,0,AB89)</f>
        <v>0</v>
      </c>
      <c r="AD89" s="463"/>
      <c r="AE89" s="632"/>
      <c r="AF89" s="455"/>
      <c r="AG89" s="453"/>
      <c r="AH89" s="465"/>
      <c r="AI89" s="465"/>
      <c r="AJ89" s="465"/>
      <c r="AK89" s="466"/>
      <c r="AL89" s="451"/>
      <c r="AM89" s="451"/>
      <c r="AN89" s="451"/>
      <c r="AO89" s="451"/>
      <c r="AP89" s="451"/>
      <c r="AQ89" s="451"/>
      <c r="AR89" s="451"/>
      <c r="AS89" s="451"/>
      <c r="AT89" s="452"/>
      <c r="AU89" s="452"/>
    </row>
    <row r="90" spans="2:47" s="171" customFormat="1" ht="98.1" customHeight="1">
      <c r="B90" s="804" t="s">
        <v>1108</v>
      </c>
      <c r="C90" s="805"/>
      <c r="D90" s="805"/>
      <c r="E90" s="805"/>
      <c r="F90" s="1261"/>
      <c r="G90" s="1262"/>
      <c r="H90" s="859" t="s">
        <v>1109</v>
      </c>
      <c r="I90" s="860"/>
      <c r="J90" s="860"/>
      <c r="K90" s="860"/>
      <c r="L90" s="174"/>
      <c r="M90" s="1249"/>
      <c r="N90" s="837"/>
      <c r="O90" s="838"/>
      <c r="P90" s="838"/>
      <c r="Q90" s="838"/>
      <c r="R90" s="857"/>
      <c r="S90" s="837"/>
      <c r="T90" s="838"/>
      <c r="U90" s="838"/>
      <c r="V90" s="839"/>
      <c r="W90" s="664"/>
      <c r="X90" s="632"/>
      <c r="Y90" s="1229"/>
      <c r="Z90" s="631">
        <f>VLOOKUP(H90,RefOPI!G121:H123,2)</f>
        <v>0</v>
      </c>
      <c r="AA90" s="631">
        <f>IF(Z89=0,0,Z90)</f>
        <v>0</v>
      </c>
      <c r="AB90" s="632">
        <f>AA90</f>
        <v>0</v>
      </c>
      <c r="AC90" s="632">
        <f>IF(AC86&lt;3,0,AB90)</f>
        <v>0</v>
      </c>
      <c r="AD90" s="463"/>
      <c r="AE90" s="632"/>
      <c r="AF90" s="455"/>
      <c r="AG90" s="453"/>
      <c r="AH90" s="465"/>
      <c r="AI90" s="465"/>
      <c r="AJ90" s="465"/>
      <c r="AK90" s="466"/>
      <c r="AL90" s="451"/>
      <c r="AM90" s="451"/>
      <c r="AN90" s="451"/>
      <c r="AO90" s="451"/>
      <c r="AP90" s="451"/>
      <c r="AQ90" s="451"/>
      <c r="AR90" s="451"/>
      <c r="AS90" s="451"/>
      <c r="AT90" s="452"/>
      <c r="AU90" s="452"/>
    </row>
    <row r="91" spans="2:47" s="171" customFormat="1" ht="18.95" customHeight="1">
      <c r="B91" s="781" t="s">
        <v>234</v>
      </c>
      <c r="C91" s="782"/>
      <c r="D91" s="782"/>
      <c r="E91" s="782"/>
      <c r="F91" s="782"/>
      <c r="G91" s="783"/>
      <c r="H91" s="858" t="s">
        <v>1059</v>
      </c>
      <c r="I91" s="858"/>
      <c r="J91" s="858"/>
      <c r="K91" s="858"/>
      <c r="L91" s="858"/>
      <c r="M91" s="858" t="s">
        <v>1060</v>
      </c>
      <c r="N91" s="858"/>
      <c r="O91" s="858"/>
      <c r="P91" s="858"/>
      <c r="Q91" s="858" t="s">
        <v>1061</v>
      </c>
      <c r="R91" s="858"/>
      <c r="S91" s="858"/>
      <c r="T91" s="858" t="s">
        <v>1062</v>
      </c>
      <c r="U91" s="858"/>
      <c r="V91" s="1275"/>
      <c r="W91" s="151"/>
      <c r="X91" s="457"/>
      <c r="Y91" s="630"/>
      <c r="Z91" s="630"/>
      <c r="AA91" s="630"/>
      <c r="AB91" s="630"/>
      <c r="AC91" s="459"/>
      <c r="AD91" s="459"/>
      <c r="AE91" s="630"/>
      <c r="AF91" s="454"/>
      <c r="AG91" s="453"/>
      <c r="AH91" s="465"/>
      <c r="AI91" s="465"/>
      <c r="AJ91" s="465"/>
      <c r="AK91" s="466"/>
      <c r="AL91" s="451"/>
      <c r="AM91" s="451"/>
      <c r="AN91" s="451"/>
      <c r="AO91" s="451"/>
      <c r="AP91" s="451"/>
      <c r="AQ91" s="451"/>
      <c r="AR91" s="451"/>
      <c r="AS91" s="451"/>
      <c r="AT91" s="452"/>
      <c r="AU91" s="452"/>
    </row>
    <row r="92" spans="2:47" s="171" customFormat="1" ht="39" customHeight="1">
      <c r="B92" s="777" t="s">
        <v>1110</v>
      </c>
      <c r="C92" s="778"/>
      <c r="D92" s="778"/>
      <c r="E92" s="778"/>
      <c r="F92" s="1265">
        <f>IF(AND(Z80=2,AA81=1),2,IF(Z80=0,0,1))</f>
        <v>0</v>
      </c>
      <c r="G92" s="749"/>
      <c r="H92" s="1012" t="s">
        <v>1111</v>
      </c>
      <c r="I92" s="1012"/>
      <c r="J92" s="1012"/>
      <c r="K92" s="1012"/>
      <c r="L92" s="1012"/>
      <c r="M92" s="1012" t="s">
        <v>1112</v>
      </c>
      <c r="N92" s="1012"/>
      <c r="O92" s="1012"/>
      <c r="P92" s="1012"/>
      <c r="Q92" s="1012" t="s">
        <v>1113</v>
      </c>
      <c r="R92" s="1012"/>
      <c r="S92" s="1012"/>
      <c r="T92" s="1012" t="s">
        <v>1114</v>
      </c>
      <c r="U92" s="1012"/>
      <c r="V92" s="1273"/>
      <c r="W92" s="151"/>
      <c r="X92" s="457"/>
      <c r="Y92" s="630"/>
      <c r="Z92" s="465"/>
      <c r="AA92" s="630"/>
      <c r="AB92" s="630"/>
      <c r="AC92" s="459"/>
      <c r="AD92" s="459"/>
      <c r="AE92" s="630"/>
      <c r="AF92" s="454"/>
      <c r="AG92" s="453"/>
      <c r="AH92" s="465"/>
      <c r="AI92" s="465"/>
      <c r="AJ92" s="465"/>
      <c r="AK92" s="466"/>
      <c r="AL92" s="451"/>
      <c r="AM92" s="451"/>
      <c r="AN92" s="451"/>
      <c r="AO92" s="451"/>
      <c r="AP92" s="451"/>
      <c r="AQ92" s="451"/>
      <c r="AR92" s="451"/>
      <c r="AS92" s="451"/>
      <c r="AT92" s="452"/>
      <c r="AU92" s="452"/>
    </row>
    <row r="93" spans="2:47" s="171" customFormat="1" ht="62.1" customHeight="1">
      <c r="B93" s="777" t="str">
        <f>IF(C87="No Aplica","",C87)</f>
        <v/>
      </c>
      <c r="C93" s="778"/>
      <c r="D93" s="778"/>
      <c r="E93" s="778"/>
      <c r="F93" s="1265" t="str">
        <f>X87</f>
        <v/>
      </c>
      <c r="G93" s="749"/>
      <c r="H93" s="1012"/>
      <c r="I93" s="1012"/>
      <c r="J93" s="1012"/>
      <c r="K93" s="1012"/>
      <c r="L93" s="1012"/>
      <c r="M93" s="1012"/>
      <c r="N93" s="1012"/>
      <c r="O93" s="1012"/>
      <c r="P93" s="1012"/>
      <c r="Q93" s="1012"/>
      <c r="R93" s="1012"/>
      <c r="S93" s="1012"/>
      <c r="T93" s="1012"/>
      <c r="U93" s="1012"/>
      <c r="V93" s="1273"/>
      <c r="W93" s="151"/>
      <c r="X93" s="457"/>
      <c r="Y93" s="630"/>
      <c r="Z93" s="630" t="str">
        <f>IF(OR(Z89=1,AA95=H89),2,"")</f>
        <v/>
      </c>
      <c r="AA93" s="630"/>
      <c r="AB93" s="630"/>
      <c r="AC93" s="459"/>
      <c r="AD93" s="459"/>
      <c r="AE93" s="630"/>
      <c r="AF93" s="454"/>
      <c r="AG93" s="453"/>
      <c r="AH93" s="465"/>
      <c r="AI93" s="465"/>
      <c r="AJ93" s="465"/>
      <c r="AK93" s="466"/>
      <c r="AL93" s="451"/>
      <c r="AM93" s="451"/>
      <c r="AN93" s="451"/>
      <c r="AO93" s="451"/>
      <c r="AP93" s="451"/>
      <c r="AQ93" s="451"/>
      <c r="AR93" s="451"/>
      <c r="AS93" s="451"/>
      <c r="AT93" s="452"/>
      <c r="AU93" s="452"/>
    </row>
    <row r="94" spans="2:47" s="171" customFormat="1" ht="45" customHeight="1">
      <c r="B94" s="777" t="str">
        <f>IF(Y95=0,"",Y95)</f>
        <v/>
      </c>
      <c r="C94" s="778"/>
      <c r="D94" s="778"/>
      <c r="E94" s="778"/>
      <c r="F94" s="1265" t="str">
        <f>Z93</f>
        <v/>
      </c>
      <c r="G94" s="749"/>
      <c r="H94" s="1012"/>
      <c r="I94" s="1012"/>
      <c r="J94" s="1012"/>
      <c r="K94" s="1012"/>
      <c r="L94" s="1012"/>
      <c r="M94" s="1012"/>
      <c r="N94" s="1012"/>
      <c r="O94" s="1012"/>
      <c r="P94" s="1012"/>
      <c r="Q94" s="1012"/>
      <c r="R94" s="1012"/>
      <c r="S94" s="1012"/>
      <c r="T94" s="1012"/>
      <c r="U94" s="1012"/>
      <c r="V94" s="1273"/>
      <c r="W94" s="151"/>
      <c r="X94" s="457"/>
      <c r="Y94" s="457"/>
      <c r="Z94" s="630" t="str">
        <f>IF(Z90=2,2,"")</f>
        <v/>
      </c>
      <c r="AA94" s="630"/>
      <c r="AB94" s="630"/>
      <c r="AC94" s="465"/>
      <c r="AD94" s="465"/>
      <c r="AE94" s="465"/>
      <c r="AF94" s="453"/>
      <c r="AG94" s="453"/>
      <c r="AH94" s="465"/>
      <c r="AI94" s="465"/>
      <c r="AJ94" s="465"/>
      <c r="AK94" s="466"/>
      <c r="AL94" s="451"/>
      <c r="AM94" s="451"/>
      <c r="AN94" s="451"/>
      <c r="AO94" s="451"/>
      <c r="AP94" s="451"/>
      <c r="AQ94" s="451"/>
      <c r="AR94" s="451"/>
      <c r="AS94" s="451"/>
      <c r="AT94" s="452"/>
      <c r="AU94" s="452"/>
    </row>
    <row r="95" spans="2:47" s="171" customFormat="1" ht="63" customHeight="1" thickBot="1">
      <c r="B95" s="1254" t="str">
        <f>IF(H90=RefOPI!G123,RefOPI!G124,"")</f>
        <v/>
      </c>
      <c r="C95" s="1255"/>
      <c r="D95" s="1255"/>
      <c r="E95" s="1255"/>
      <c r="F95" s="1271" t="str">
        <f>Z94</f>
        <v/>
      </c>
      <c r="G95" s="1272"/>
      <c r="H95" s="1266"/>
      <c r="I95" s="1266"/>
      <c r="J95" s="1266"/>
      <c r="K95" s="1266"/>
      <c r="L95" s="1266"/>
      <c r="M95" s="1266"/>
      <c r="N95" s="1266"/>
      <c r="O95" s="1266"/>
      <c r="P95" s="1266"/>
      <c r="Q95" s="1266"/>
      <c r="R95" s="1266"/>
      <c r="S95" s="1266"/>
      <c r="T95" s="1266"/>
      <c r="U95" s="1266"/>
      <c r="V95" s="1274"/>
      <c r="W95" s="151"/>
      <c r="X95" s="457"/>
      <c r="Y95" s="464">
        <f>VLOOKUP(H89,RefOPI!F115:G117,2)</f>
        <v>0</v>
      </c>
      <c r="Z95" s="464"/>
      <c r="AA95" s="464" t="str">
        <f>RefOPI!F116</f>
        <v>b. Hay procedimientos escritos para asegurar la calidad de los datos pero no se usan</v>
      </c>
      <c r="AB95" s="464"/>
      <c r="AC95" s="459"/>
      <c r="AD95" s="459"/>
      <c r="AE95" s="630"/>
      <c r="AF95" s="454"/>
      <c r="AG95" s="453"/>
      <c r="AH95" s="465"/>
      <c r="AI95" s="465"/>
      <c r="AJ95" s="465"/>
      <c r="AK95" s="466"/>
      <c r="AL95" s="451"/>
      <c r="AM95" s="451"/>
      <c r="AN95" s="451"/>
      <c r="AO95" s="451"/>
      <c r="AP95" s="451"/>
      <c r="AQ95" s="451"/>
      <c r="AR95" s="451"/>
      <c r="AS95" s="451"/>
      <c r="AT95" s="452"/>
      <c r="AU95" s="452"/>
    </row>
    <row r="96" spans="2:47" ht="18.95" customHeight="1">
      <c r="B96" s="176"/>
      <c r="C96" s="176"/>
      <c r="D96" s="176"/>
      <c r="E96" s="176"/>
      <c r="F96" s="176"/>
      <c r="H96" s="176"/>
      <c r="I96" s="176"/>
      <c r="J96" s="176"/>
      <c r="K96" s="176"/>
      <c r="L96" s="176"/>
      <c r="M96" s="177"/>
      <c r="N96" s="176"/>
      <c r="O96" s="176"/>
      <c r="P96" s="176"/>
      <c r="Q96" s="176"/>
      <c r="R96" s="176"/>
      <c r="S96" s="176"/>
      <c r="T96" s="176"/>
      <c r="U96" s="176"/>
      <c r="V96" s="176"/>
      <c r="Z96" s="630"/>
      <c r="AA96" s="630"/>
      <c r="AB96" s="630"/>
      <c r="AE96" s="630"/>
    </row>
    <row r="97" spans="2:47" ht="59.1" customHeight="1" thickBot="1">
      <c r="B97" s="1267" t="s">
        <v>1115</v>
      </c>
      <c r="C97" s="1268"/>
      <c r="D97" s="1268"/>
      <c r="E97" s="1268"/>
      <c r="F97" s="1268"/>
      <c r="G97" s="1268"/>
      <c r="H97" s="1269" t="s">
        <v>1432</v>
      </c>
      <c r="I97" s="1269"/>
      <c r="J97" s="1269"/>
      <c r="K97" s="1269"/>
      <c r="L97" s="1269"/>
      <c r="M97" s="1269"/>
      <c r="N97" s="1269"/>
      <c r="O97" s="1269"/>
      <c r="P97" s="1269"/>
      <c r="Q97" s="1269"/>
      <c r="R97" s="1269"/>
      <c r="S97" s="1269"/>
      <c r="T97" s="1269"/>
      <c r="U97" s="1269"/>
      <c r="V97" s="1270"/>
      <c r="Z97" s="630"/>
      <c r="AA97" s="630"/>
      <c r="AB97" s="630"/>
      <c r="AE97" s="630"/>
    </row>
    <row r="98" spans="2:47" ht="36.950000000000003" customHeight="1">
      <c r="B98" s="1250" t="s">
        <v>1116</v>
      </c>
      <c r="C98" s="1251"/>
      <c r="D98" s="1251"/>
      <c r="E98" s="1251"/>
      <c r="F98" s="1240" t="s">
        <v>1431</v>
      </c>
      <c r="G98" s="1240"/>
      <c r="H98" s="1240"/>
      <c r="I98" s="1240"/>
      <c r="J98" s="1240"/>
      <c r="K98" s="1240"/>
      <c r="L98" s="1240"/>
      <c r="M98" s="1240"/>
      <c r="N98" s="1240"/>
      <c r="O98" s="1240"/>
      <c r="P98" s="1240"/>
      <c r="Q98" s="1240"/>
      <c r="R98" s="1240"/>
      <c r="S98" s="1240"/>
      <c r="T98" s="1241"/>
      <c r="U98" s="845" t="s">
        <v>1045</v>
      </c>
      <c r="V98" s="846"/>
      <c r="W98" s="664"/>
      <c r="X98" s="632"/>
      <c r="Y98" s="632"/>
      <c r="Z98" s="632"/>
      <c r="AA98" s="632"/>
      <c r="AB98" s="632"/>
      <c r="AC98" s="463"/>
      <c r="AD98" s="463"/>
      <c r="AE98" s="632"/>
      <c r="AF98" s="455"/>
    </row>
    <row r="99" spans="2:47" ht="23.1" customHeight="1">
      <c r="B99" s="1252"/>
      <c r="C99" s="1253"/>
      <c r="D99" s="1253"/>
      <c r="E99" s="1253"/>
      <c r="F99" s="1242"/>
      <c r="G99" s="1242"/>
      <c r="H99" s="1242"/>
      <c r="I99" s="1242"/>
      <c r="J99" s="1242"/>
      <c r="K99" s="1242"/>
      <c r="L99" s="1242"/>
      <c r="M99" s="1242"/>
      <c r="N99" s="1242"/>
      <c r="O99" s="1242"/>
      <c r="P99" s="1242"/>
      <c r="Q99" s="1242"/>
      <c r="R99" s="1242"/>
      <c r="S99" s="1242"/>
      <c r="T99" s="1243"/>
      <c r="U99" s="415">
        <f>V99</f>
        <v>1</v>
      </c>
      <c r="V99" s="417">
        <f>M101</f>
        <v>1</v>
      </c>
      <c r="W99" s="664"/>
      <c r="X99" s="632"/>
      <c r="Y99" s="632"/>
      <c r="Z99" s="632"/>
      <c r="AA99" s="632"/>
      <c r="AB99" s="632"/>
      <c r="AC99" s="463"/>
      <c r="AD99" s="463"/>
      <c r="AE99" s="632"/>
      <c r="AF99" s="455"/>
    </row>
    <row r="100" spans="2:47" ht="27" customHeight="1">
      <c r="B100" s="806" t="s">
        <v>217</v>
      </c>
      <c r="C100" s="807"/>
      <c r="D100" s="807"/>
      <c r="E100" s="807"/>
      <c r="F100" s="808"/>
      <c r="G100" s="808"/>
      <c r="H100" s="808" t="s">
        <v>218</v>
      </c>
      <c r="I100" s="808"/>
      <c r="J100" s="808"/>
      <c r="K100" s="808"/>
      <c r="L100" s="808"/>
      <c r="M100" s="808"/>
      <c r="N100" s="808" t="s">
        <v>219</v>
      </c>
      <c r="O100" s="808"/>
      <c r="P100" s="808"/>
      <c r="Q100" s="808"/>
      <c r="R100" s="808"/>
      <c r="S100" s="808" t="s">
        <v>220</v>
      </c>
      <c r="T100" s="808"/>
      <c r="U100" s="850"/>
      <c r="V100" s="867"/>
      <c r="W100" s="664"/>
      <c r="X100" s="632"/>
      <c r="Y100" s="632"/>
      <c r="Z100" s="632"/>
      <c r="AA100" s="632"/>
      <c r="AB100" s="632"/>
      <c r="AC100" s="463"/>
      <c r="AD100" s="463"/>
      <c r="AE100" s="632"/>
      <c r="AF100" s="455"/>
    </row>
    <row r="101" spans="2:47" ht="60" customHeight="1">
      <c r="B101" s="742" t="s">
        <v>1117</v>
      </c>
      <c r="C101" s="743"/>
      <c r="D101" s="743"/>
      <c r="E101" s="743"/>
      <c r="F101" s="809"/>
      <c r="G101" s="810"/>
      <c r="H101" s="754" t="s">
        <v>1048</v>
      </c>
      <c r="I101" s="755"/>
      <c r="J101" s="755"/>
      <c r="K101" s="755"/>
      <c r="L101" s="174"/>
      <c r="M101" s="1247">
        <f>IF(Y101&lt;2,1,IF(Y101=2,2,IF(AND(Y101=6,AC107=0),2,IF(OR(Y101=6,Y101=7),3,IF(Y101=9,4,2)))))</f>
        <v>1</v>
      </c>
      <c r="N101" s="834"/>
      <c r="O101" s="835"/>
      <c r="P101" s="835"/>
      <c r="Q101" s="835"/>
      <c r="R101" s="890"/>
      <c r="S101" s="834"/>
      <c r="T101" s="835"/>
      <c r="U101" s="835"/>
      <c r="V101" s="836"/>
      <c r="W101" s="664"/>
      <c r="X101" s="632"/>
      <c r="Y101" s="1290">
        <f>SUM(AC101:AC111)</f>
        <v>0</v>
      </c>
      <c r="Z101" s="631">
        <f>VLOOKUP(H101,RefOPI!K5:L7,2)</f>
        <v>0</v>
      </c>
      <c r="AA101" s="630">
        <f>Z101</f>
        <v>0</v>
      </c>
      <c r="AB101" s="631">
        <f>AA101</f>
        <v>0</v>
      </c>
      <c r="AC101" s="631">
        <f>AB101</f>
        <v>0</v>
      </c>
      <c r="AD101" s="463"/>
      <c r="AE101" s="632"/>
      <c r="AF101" s="455"/>
    </row>
    <row r="102" spans="2:47" ht="39" customHeight="1">
      <c r="B102" s="1263" t="s">
        <v>1057</v>
      </c>
      <c r="C102" s="1258" t="str">
        <f>IF(H101="a. No","No Aplica","Minutas o reportes de juntas de planeación participativas.")</f>
        <v>No Aplica</v>
      </c>
      <c r="D102" s="1258"/>
      <c r="E102" s="1258"/>
      <c r="F102" s="1259">
        <f>Z102</f>
        <v>0</v>
      </c>
      <c r="G102" s="1260"/>
      <c r="H102" s="754" t="s">
        <v>1048</v>
      </c>
      <c r="I102" s="755"/>
      <c r="J102" s="755"/>
      <c r="K102" s="755"/>
      <c r="L102" s="174"/>
      <c r="M102" s="1248"/>
      <c r="N102" s="837"/>
      <c r="O102" s="838"/>
      <c r="P102" s="838"/>
      <c r="Q102" s="838"/>
      <c r="R102" s="857"/>
      <c r="S102" s="837"/>
      <c r="T102" s="838"/>
      <c r="U102" s="838"/>
      <c r="V102" s="839"/>
      <c r="W102" s="664"/>
      <c r="X102" s="632"/>
      <c r="Y102" s="1290"/>
      <c r="Z102" s="631">
        <f>VLOOKUP(H102,RefOPI!$K$9:$L$10,2)</f>
        <v>0</v>
      </c>
      <c r="AA102" s="630">
        <f>Z102</f>
        <v>0</v>
      </c>
      <c r="AB102" s="1230">
        <f>IF(OR(AA102=2,AA103=2,AA104=2,AA105=2),1,0)</f>
        <v>0</v>
      </c>
      <c r="AC102" s="1230">
        <f>IF(AC101=0,0,AB102)</f>
        <v>0</v>
      </c>
      <c r="AD102" s="463"/>
      <c r="AE102" s="632"/>
      <c r="AF102" s="455"/>
    </row>
    <row r="103" spans="2:47" ht="63" customHeight="1">
      <c r="B103" s="1264"/>
      <c r="C103" s="1257" t="str">
        <f>IF(H101="a. No",C102,"Lista de participantes que demuestren involucramiento de representantes de la población objetivo y de los grupos de stakeholders más representativos.")</f>
        <v>No Aplica</v>
      </c>
      <c r="D103" s="1257"/>
      <c r="E103" s="1257"/>
      <c r="F103" s="1259">
        <f>Z103</f>
        <v>0</v>
      </c>
      <c r="G103" s="1260"/>
      <c r="H103" s="754" t="s">
        <v>1048</v>
      </c>
      <c r="I103" s="755"/>
      <c r="J103" s="755"/>
      <c r="K103" s="755"/>
      <c r="L103" s="174"/>
      <c r="M103" s="1248"/>
      <c r="N103" s="837"/>
      <c r="O103" s="838"/>
      <c r="P103" s="838"/>
      <c r="Q103" s="838"/>
      <c r="R103" s="857"/>
      <c r="S103" s="837"/>
      <c r="T103" s="838"/>
      <c r="U103" s="838"/>
      <c r="V103" s="839"/>
      <c r="W103" s="664"/>
      <c r="X103" s="632"/>
      <c r="Y103" s="1290"/>
      <c r="Z103" s="631">
        <f>VLOOKUP(H103,RefOPI!$K$9:$L$10,2)</f>
        <v>0</v>
      </c>
      <c r="AA103" s="630">
        <f>Z103</f>
        <v>0</v>
      </c>
      <c r="AB103" s="1230"/>
      <c r="AC103" s="1230"/>
      <c r="AD103" s="463"/>
      <c r="AE103" s="632"/>
      <c r="AF103" s="455"/>
    </row>
    <row r="104" spans="2:47" ht="39" customHeight="1">
      <c r="B104" s="1264"/>
      <c r="C104" s="1258" t="str">
        <f>IF(H101="a. No",C103,"Los presupuestos incluyen juntas participativas con la comunidad")</f>
        <v>No Aplica</v>
      </c>
      <c r="D104" s="1258"/>
      <c r="E104" s="1258"/>
      <c r="F104" s="1259">
        <f>Z104</f>
        <v>0</v>
      </c>
      <c r="G104" s="1260"/>
      <c r="H104" s="754" t="s">
        <v>1048</v>
      </c>
      <c r="I104" s="755"/>
      <c r="J104" s="755"/>
      <c r="K104" s="755"/>
      <c r="L104" s="174"/>
      <c r="M104" s="1248"/>
      <c r="N104" s="837"/>
      <c r="O104" s="838"/>
      <c r="P104" s="838"/>
      <c r="Q104" s="838"/>
      <c r="R104" s="857"/>
      <c r="S104" s="837"/>
      <c r="T104" s="838"/>
      <c r="U104" s="838"/>
      <c r="V104" s="839"/>
      <c r="W104" s="664"/>
      <c r="X104" s="632"/>
      <c r="Y104" s="1290"/>
      <c r="Z104" s="631">
        <f>VLOOKUP(H104,RefOPI!$K$9:$L$10,2)</f>
        <v>0</v>
      </c>
      <c r="AA104" s="630">
        <f>Z104</f>
        <v>0</v>
      </c>
      <c r="AB104" s="1230"/>
      <c r="AC104" s="1230"/>
      <c r="AD104" s="463"/>
      <c r="AE104" s="632"/>
      <c r="AF104" s="455"/>
    </row>
    <row r="105" spans="2:47" ht="39" customHeight="1">
      <c r="B105" s="1264"/>
      <c r="C105" s="1258" t="str">
        <f>IF(H101="a. No",C104,"Otro (describir la evidencia en el recuadro de situación actual)")</f>
        <v>No Aplica</v>
      </c>
      <c r="D105" s="1258"/>
      <c r="E105" s="1258"/>
      <c r="F105" s="1259">
        <f>Z105</f>
        <v>0</v>
      </c>
      <c r="G105" s="1260"/>
      <c r="H105" s="754" t="s">
        <v>1048</v>
      </c>
      <c r="I105" s="755"/>
      <c r="J105" s="755"/>
      <c r="K105" s="755"/>
      <c r="L105" s="174"/>
      <c r="M105" s="1248"/>
      <c r="N105" s="837"/>
      <c r="O105" s="838"/>
      <c r="P105" s="838"/>
      <c r="Q105" s="838"/>
      <c r="R105" s="857"/>
      <c r="S105" s="837"/>
      <c r="T105" s="838"/>
      <c r="U105" s="838"/>
      <c r="V105" s="839"/>
      <c r="W105" s="664"/>
      <c r="X105" s="632"/>
      <c r="Y105" s="1290"/>
      <c r="Z105" s="631">
        <f>VLOOKUP(H105,RefOPI!$K$9:$L$10,2)</f>
        <v>0</v>
      </c>
      <c r="AA105" s="630">
        <f>Z105</f>
        <v>0</v>
      </c>
      <c r="AB105" s="1230"/>
      <c r="AC105" s="1230"/>
      <c r="AD105" s="463"/>
      <c r="AE105" s="632"/>
      <c r="AF105" s="455"/>
    </row>
    <row r="106" spans="2:47" ht="50.1" customHeight="1">
      <c r="B106" s="742" t="s">
        <v>1118</v>
      </c>
      <c r="C106" s="743"/>
      <c r="D106" s="743"/>
      <c r="E106" s="743"/>
      <c r="F106" s="809"/>
      <c r="G106" s="810"/>
      <c r="H106" s="754" t="s">
        <v>1048</v>
      </c>
      <c r="I106" s="755"/>
      <c r="J106" s="755"/>
      <c r="K106" s="755"/>
      <c r="L106" s="174"/>
      <c r="M106" s="1248"/>
      <c r="N106" s="837"/>
      <c r="O106" s="838"/>
      <c r="P106" s="838"/>
      <c r="Q106" s="838"/>
      <c r="R106" s="857"/>
      <c r="S106" s="837"/>
      <c r="T106" s="838"/>
      <c r="U106" s="838"/>
      <c r="V106" s="839"/>
      <c r="W106" s="664"/>
      <c r="X106" s="632"/>
      <c r="Y106" s="1290"/>
      <c r="Z106" s="631">
        <f>VLOOKUP(H106,RefOPI!K12:L15,2)</f>
        <v>0</v>
      </c>
      <c r="AA106" s="630">
        <f>Z106</f>
        <v>0</v>
      </c>
      <c r="AB106" s="631">
        <f>IF(OR(AC101=0,AC102=0),0,AA106)</f>
        <v>0</v>
      </c>
      <c r="AC106" s="631">
        <f>AB106</f>
        <v>0</v>
      </c>
      <c r="AD106" s="463"/>
      <c r="AE106" s="632"/>
      <c r="AF106" s="455"/>
    </row>
    <row r="107" spans="2:47" ht="71.099999999999994" customHeight="1">
      <c r="B107" s="1263" t="s">
        <v>1057</v>
      </c>
      <c r="C107" s="1258" t="str">
        <f>VLOOKUP(H106,RefOPI!J17:K21,2)</f>
        <v>No Aplica</v>
      </c>
      <c r="D107" s="1258"/>
      <c r="E107" s="1258"/>
      <c r="F107" s="1259" t="str">
        <f>X107</f>
        <v/>
      </c>
      <c r="G107" s="1260"/>
      <c r="H107" s="754" t="s">
        <v>1048</v>
      </c>
      <c r="I107" s="755"/>
      <c r="J107" s="755"/>
      <c r="K107" s="755"/>
      <c r="L107" s="174"/>
      <c r="M107" s="1248"/>
      <c r="N107" s="837"/>
      <c r="O107" s="838"/>
      <c r="P107" s="838"/>
      <c r="Q107" s="838"/>
      <c r="R107" s="857"/>
      <c r="S107" s="837"/>
      <c r="T107" s="838"/>
      <c r="U107" s="838"/>
      <c r="V107" s="839"/>
      <c r="W107" s="664"/>
      <c r="X107" s="631" t="str">
        <f>IF(C107="No Aplica","",Z107)</f>
        <v/>
      </c>
      <c r="Y107" s="1290"/>
      <c r="Z107" s="631">
        <f>VLOOKUP(H107,RefOPI!K9:L10,2)</f>
        <v>0</v>
      </c>
      <c r="AA107" s="631">
        <f>IF(Z107=0,0,1)</f>
        <v>0</v>
      </c>
      <c r="AB107" s="1228">
        <f>IF(OR(AA107=1,AA108=1),1,0)</f>
        <v>0</v>
      </c>
      <c r="AC107" s="1228">
        <f>IF(AC106=0,0,AB107)</f>
        <v>0</v>
      </c>
      <c r="AD107" s="463"/>
      <c r="AE107" s="632"/>
      <c r="AF107" s="455"/>
    </row>
    <row r="108" spans="2:47" ht="36.950000000000003" customHeight="1">
      <c r="B108" s="1287"/>
      <c r="C108" s="1258" t="str">
        <f>IF(C107="No Aplica",C107,"Otro (describir la evidencia en el recuadro de situación actual)")</f>
        <v>No Aplica</v>
      </c>
      <c r="D108" s="1258"/>
      <c r="E108" s="1258"/>
      <c r="F108" s="1259" t="str">
        <f>X108</f>
        <v/>
      </c>
      <c r="G108" s="1260"/>
      <c r="H108" s="754" t="s">
        <v>1048</v>
      </c>
      <c r="I108" s="755"/>
      <c r="J108" s="755"/>
      <c r="K108" s="755"/>
      <c r="L108" s="174"/>
      <c r="M108" s="1248"/>
      <c r="N108" s="837"/>
      <c r="O108" s="838"/>
      <c r="P108" s="838"/>
      <c r="Q108" s="838"/>
      <c r="R108" s="857"/>
      <c r="S108" s="837"/>
      <c r="T108" s="838"/>
      <c r="U108" s="838"/>
      <c r="V108" s="839"/>
      <c r="W108" s="664"/>
      <c r="X108" s="631" t="str">
        <f>IF(C107="No Aplica","",Z108)</f>
        <v/>
      </c>
      <c r="Y108" s="1290"/>
      <c r="Z108" s="631">
        <f>VLOOKUP(H108,RefOPI!K9:L10,2)</f>
        <v>0</v>
      </c>
      <c r="AA108" s="631">
        <f>IF(Z108=0,0,1)</f>
        <v>0</v>
      </c>
      <c r="AB108" s="1228"/>
      <c r="AC108" s="1228"/>
      <c r="AD108" s="463"/>
      <c r="AE108" s="632"/>
      <c r="AF108" s="455"/>
    </row>
    <row r="109" spans="2:47" ht="51.95" customHeight="1">
      <c r="B109" s="742" t="s">
        <v>1119</v>
      </c>
      <c r="C109" s="743"/>
      <c r="D109" s="743"/>
      <c r="E109" s="743"/>
      <c r="F109" s="1259"/>
      <c r="G109" s="1260"/>
      <c r="H109" s="754" t="s">
        <v>1048</v>
      </c>
      <c r="I109" s="755"/>
      <c r="J109" s="755"/>
      <c r="K109" s="755"/>
      <c r="L109" s="174"/>
      <c r="M109" s="1248"/>
      <c r="N109" s="837"/>
      <c r="O109" s="838"/>
      <c r="P109" s="838"/>
      <c r="Q109" s="838"/>
      <c r="R109" s="857"/>
      <c r="S109" s="837"/>
      <c r="T109" s="838"/>
      <c r="U109" s="838"/>
      <c r="V109" s="839"/>
      <c r="W109" s="664"/>
      <c r="X109" s="632"/>
      <c r="Y109" s="1290"/>
      <c r="Z109" s="631">
        <f>VLOOKUP(H109,RefOPI!K34:L36,2)</f>
        <v>0</v>
      </c>
      <c r="AA109" s="631">
        <f>Z109</f>
        <v>0</v>
      </c>
      <c r="AB109" s="632">
        <f>IF(AB110=0,0,AA109)</f>
        <v>0</v>
      </c>
      <c r="AC109" s="632">
        <f>IF(AC106&lt;4,0,IF(AC107=0,0,AB109))</f>
        <v>0</v>
      </c>
      <c r="AD109" s="463"/>
      <c r="AE109" s="632"/>
      <c r="AF109" s="455"/>
    </row>
    <row r="110" spans="2:47" ht="62.1" customHeight="1">
      <c r="B110" s="1263" t="s">
        <v>1057</v>
      </c>
      <c r="C110" s="1258" t="str">
        <f>VLOOKUP(H109,RefOPI!J38:K40,2)</f>
        <v>No Aplica</v>
      </c>
      <c r="D110" s="1258"/>
      <c r="E110" s="1258"/>
      <c r="F110" s="1259" t="str">
        <f>X110</f>
        <v/>
      </c>
      <c r="G110" s="1260"/>
      <c r="H110" s="754" t="s">
        <v>1048</v>
      </c>
      <c r="I110" s="755"/>
      <c r="J110" s="755"/>
      <c r="K110" s="755"/>
      <c r="L110" s="174"/>
      <c r="M110" s="1248"/>
      <c r="N110" s="837"/>
      <c r="O110" s="838"/>
      <c r="P110" s="838"/>
      <c r="Q110" s="838"/>
      <c r="R110" s="857"/>
      <c r="S110" s="837"/>
      <c r="T110" s="838"/>
      <c r="U110" s="838"/>
      <c r="V110" s="839"/>
      <c r="W110" s="664"/>
      <c r="X110" s="631" t="str">
        <f>IF(C110="No Aplica","",Z110)</f>
        <v/>
      </c>
      <c r="Y110" s="1290"/>
      <c r="Z110" s="631">
        <f>VLOOKUP(H110,RefOPI!K9:L10,2)</f>
        <v>0</v>
      </c>
      <c r="AA110" s="631">
        <f>IF(Z110=0,0,1)</f>
        <v>0</v>
      </c>
      <c r="AB110" s="1228">
        <f>IF(OR(AA110=1,AA111=1),1,0)</f>
        <v>0</v>
      </c>
      <c r="AC110" s="1228">
        <f>IF(AC109=0,0,AB110)</f>
        <v>0</v>
      </c>
      <c r="AD110" s="463"/>
      <c r="AE110" s="632"/>
      <c r="AF110" s="455"/>
    </row>
    <row r="111" spans="2:47" ht="33" customHeight="1">
      <c r="B111" s="1287"/>
      <c r="C111" s="1258" t="str">
        <f>IF(C110="No Aplica",C110,"Otro (describir la evidencia en el recuadro de situación actual)")</f>
        <v>No Aplica</v>
      </c>
      <c r="D111" s="1258"/>
      <c r="E111" s="1258"/>
      <c r="F111" s="1259" t="str">
        <f>X111</f>
        <v/>
      </c>
      <c r="G111" s="1260"/>
      <c r="H111" s="754" t="s">
        <v>1048</v>
      </c>
      <c r="I111" s="755"/>
      <c r="J111" s="755"/>
      <c r="K111" s="755"/>
      <c r="L111" s="174"/>
      <c r="M111" s="1249"/>
      <c r="N111" s="837"/>
      <c r="O111" s="838"/>
      <c r="P111" s="838"/>
      <c r="Q111" s="838"/>
      <c r="R111" s="857"/>
      <c r="S111" s="837"/>
      <c r="T111" s="838"/>
      <c r="U111" s="838"/>
      <c r="V111" s="839"/>
      <c r="W111" s="664"/>
      <c r="X111" s="631" t="str">
        <f>IF(C110="No Aplica","",Z111)</f>
        <v/>
      </c>
      <c r="Y111" s="1290"/>
      <c r="Z111" s="631">
        <f>VLOOKUP(H111,RefOPI!K9:L10,2)</f>
        <v>0</v>
      </c>
      <c r="AA111" s="631">
        <f>IF(Z111=0,0,1)</f>
        <v>0</v>
      </c>
      <c r="AB111" s="1228"/>
      <c r="AC111" s="1228"/>
      <c r="AD111" s="463"/>
      <c r="AE111" s="632"/>
      <c r="AF111" s="455"/>
    </row>
    <row r="112" spans="2:47" s="171" customFormat="1" ht="18.95" customHeight="1">
      <c r="B112" s="781" t="s">
        <v>234</v>
      </c>
      <c r="C112" s="782"/>
      <c r="D112" s="782"/>
      <c r="E112" s="782"/>
      <c r="F112" s="782"/>
      <c r="G112" s="783"/>
      <c r="H112" s="858" t="s">
        <v>1059</v>
      </c>
      <c r="I112" s="858"/>
      <c r="J112" s="858"/>
      <c r="K112" s="858"/>
      <c r="L112" s="858"/>
      <c r="M112" s="858" t="s">
        <v>1060</v>
      </c>
      <c r="N112" s="858"/>
      <c r="O112" s="858"/>
      <c r="P112" s="858"/>
      <c r="Q112" s="858" t="s">
        <v>1061</v>
      </c>
      <c r="R112" s="858"/>
      <c r="S112" s="858"/>
      <c r="T112" s="858" t="s">
        <v>1062</v>
      </c>
      <c r="U112" s="858"/>
      <c r="V112" s="1275"/>
      <c r="W112" s="151"/>
      <c r="X112" s="457"/>
      <c r="Y112" s="457"/>
      <c r="Z112" s="630"/>
      <c r="AA112" s="630"/>
      <c r="AB112" s="630"/>
      <c r="AC112" s="459"/>
      <c r="AD112" s="459"/>
      <c r="AE112" s="630"/>
      <c r="AF112" s="454"/>
      <c r="AG112" s="453"/>
      <c r="AH112" s="465"/>
      <c r="AI112" s="465"/>
      <c r="AJ112" s="465"/>
      <c r="AK112" s="466"/>
      <c r="AL112" s="451"/>
      <c r="AM112" s="451"/>
      <c r="AN112" s="451"/>
      <c r="AO112" s="451"/>
      <c r="AP112" s="451"/>
      <c r="AQ112" s="451"/>
      <c r="AR112" s="451"/>
      <c r="AS112" s="451"/>
      <c r="AT112" s="452"/>
      <c r="AU112" s="452"/>
    </row>
    <row r="113" spans="2:47" s="171" customFormat="1" ht="60.95" customHeight="1">
      <c r="B113" s="777" t="str">
        <f>IF(OR(F102=2,F103=2,F104=2,F105=2),Y113,"")</f>
        <v/>
      </c>
      <c r="C113" s="778"/>
      <c r="D113" s="778"/>
      <c r="E113" s="778"/>
      <c r="F113" s="1265" t="str">
        <f>IF(OR(F102=2,F103=2,F104=2,F105=2,),2,IF(AND(F102=0,F103=0,F104=0,F105=0),"",0))</f>
        <v/>
      </c>
      <c r="G113" s="749"/>
      <c r="H113" s="1012" t="s">
        <v>1120</v>
      </c>
      <c r="I113" s="1012"/>
      <c r="J113" s="1012"/>
      <c r="K113" s="1012"/>
      <c r="L113" s="1012"/>
      <c r="M113" s="1012" t="s">
        <v>1121</v>
      </c>
      <c r="N113" s="1012"/>
      <c r="O113" s="1012"/>
      <c r="P113" s="1012"/>
      <c r="Q113" s="1012" t="s">
        <v>1122</v>
      </c>
      <c r="R113" s="1012"/>
      <c r="S113" s="1012"/>
      <c r="T113" s="1012" t="s">
        <v>1123</v>
      </c>
      <c r="U113" s="1012"/>
      <c r="V113" s="1273"/>
      <c r="W113" s="151"/>
      <c r="X113" s="457"/>
      <c r="Y113" s="457" t="s">
        <v>1124</v>
      </c>
      <c r="Z113" s="630"/>
      <c r="AA113" s="630"/>
      <c r="AB113" s="630"/>
      <c r="AC113" s="459"/>
      <c r="AD113" s="459"/>
      <c r="AE113" s="630"/>
      <c r="AF113" s="454"/>
      <c r="AG113" s="453"/>
      <c r="AH113" s="465"/>
      <c r="AI113" s="465"/>
      <c r="AJ113" s="465"/>
      <c r="AK113" s="466"/>
      <c r="AL113" s="451"/>
      <c r="AM113" s="451"/>
      <c r="AN113" s="451"/>
      <c r="AO113" s="451"/>
      <c r="AP113" s="451"/>
      <c r="AQ113" s="451"/>
      <c r="AR113" s="451"/>
      <c r="AS113" s="451"/>
      <c r="AT113" s="452"/>
      <c r="AU113" s="452"/>
    </row>
    <row r="114" spans="2:47" s="171" customFormat="1" ht="62.1" customHeight="1">
      <c r="B114" s="777" t="str">
        <f>IF(C107="No Aplica","",C107)</f>
        <v/>
      </c>
      <c r="C114" s="778"/>
      <c r="D114" s="778"/>
      <c r="E114" s="778"/>
      <c r="F114" s="1265" t="str">
        <f>F107</f>
        <v/>
      </c>
      <c r="G114" s="749"/>
      <c r="H114" s="1012"/>
      <c r="I114" s="1012"/>
      <c r="J114" s="1012"/>
      <c r="K114" s="1012"/>
      <c r="L114" s="1012"/>
      <c r="M114" s="1012"/>
      <c r="N114" s="1012"/>
      <c r="O114" s="1012"/>
      <c r="P114" s="1012"/>
      <c r="Q114" s="1012"/>
      <c r="R114" s="1012"/>
      <c r="S114" s="1012"/>
      <c r="T114" s="1012"/>
      <c r="U114" s="1012"/>
      <c r="V114" s="1273"/>
      <c r="W114" s="151"/>
      <c r="X114" s="457"/>
      <c r="Y114" s="457"/>
      <c r="Z114" s="630"/>
      <c r="AA114" s="630"/>
      <c r="AB114" s="630"/>
      <c r="AC114" s="459"/>
      <c r="AD114" s="459"/>
      <c r="AE114" s="630"/>
      <c r="AF114" s="454"/>
      <c r="AG114" s="453"/>
      <c r="AH114" s="465"/>
      <c r="AI114" s="465"/>
      <c r="AJ114" s="465"/>
      <c r="AK114" s="466"/>
      <c r="AL114" s="451"/>
      <c r="AM114" s="451"/>
      <c r="AN114" s="451"/>
      <c r="AO114" s="451"/>
      <c r="AP114" s="451"/>
      <c r="AQ114" s="451"/>
      <c r="AR114" s="451"/>
      <c r="AS114" s="451"/>
      <c r="AT114" s="452"/>
      <c r="AU114" s="452"/>
    </row>
    <row r="115" spans="2:47" s="171" customFormat="1" ht="65.099999999999994" customHeight="1">
      <c r="B115" s="777" t="str">
        <f>IF(C110="No Aplica","",C110)</f>
        <v/>
      </c>
      <c r="C115" s="778"/>
      <c r="D115" s="778"/>
      <c r="E115" s="778"/>
      <c r="F115" s="1265" t="str">
        <f>F110</f>
        <v/>
      </c>
      <c r="G115" s="749"/>
      <c r="H115" s="1012"/>
      <c r="I115" s="1012"/>
      <c r="J115" s="1012"/>
      <c r="K115" s="1012"/>
      <c r="L115" s="1012"/>
      <c r="M115" s="1012"/>
      <c r="N115" s="1012"/>
      <c r="O115" s="1012"/>
      <c r="P115" s="1012"/>
      <c r="Q115" s="1012"/>
      <c r="R115" s="1012"/>
      <c r="S115" s="1012"/>
      <c r="T115" s="1012"/>
      <c r="U115" s="1012"/>
      <c r="V115" s="1273"/>
      <c r="W115" s="151"/>
      <c r="X115" s="457"/>
      <c r="Y115" s="457"/>
      <c r="Z115" s="630"/>
      <c r="AA115" s="630"/>
      <c r="AB115" s="630"/>
      <c r="AC115" s="459"/>
      <c r="AD115" s="459"/>
      <c r="AE115" s="630"/>
      <c r="AF115" s="454"/>
      <c r="AG115" s="453"/>
      <c r="AH115" s="465"/>
      <c r="AI115" s="465"/>
      <c r="AJ115" s="465"/>
      <c r="AK115" s="466"/>
      <c r="AL115" s="451"/>
      <c r="AM115" s="451"/>
      <c r="AN115" s="451"/>
      <c r="AO115" s="451"/>
      <c r="AP115" s="451"/>
      <c r="AQ115" s="451"/>
      <c r="AR115" s="451"/>
      <c r="AS115" s="451"/>
      <c r="AT115" s="452"/>
      <c r="AU115" s="452"/>
    </row>
    <row r="116" spans="2:47" s="171" customFormat="1" ht="47.1" customHeight="1" thickBot="1">
      <c r="B116" s="1276"/>
      <c r="C116" s="1277"/>
      <c r="D116" s="1277"/>
      <c r="E116" s="1277"/>
      <c r="F116" s="1292"/>
      <c r="G116" s="1272"/>
      <c r="H116" s="1266"/>
      <c r="I116" s="1266"/>
      <c r="J116" s="1266"/>
      <c r="K116" s="1266"/>
      <c r="L116" s="1266"/>
      <c r="M116" s="1266"/>
      <c r="N116" s="1266"/>
      <c r="O116" s="1266"/>
      <c r="P116" s="1266"/>
      <c r="Q116" s="1266"/>
      <c r="R116" s="1266"/>
      <c r="S116" s="1266"/>
      <c r="T116" s="1266"/>
      <c r="U116" s="1266"/>
      <c r="V116" s="1274"/>
      <c r="W116" s="151"/>
      <c r="X116" s="457"/>
      <c r="Y116" s="457"/>
      <c r="Z116" s="630"/>
      <c r="AA116" s="630"/>
      <c r="AB116" s="630"/>
      <c r="AC116" s="459"/>
      <c r="AD116" s="459"/>
      <c r="AE116" s="630"/>
      <c r="AF116" s="454"/>
      <c r="AG116" s="453"/>
      <c r="AH116" s="465"/>
      <c r="AI116" s="465"/>
      <c r="AJ116" s="465"/>
      <c r="AK116" s="466"/>
      <c r="AL116" s="451"/>
      <c r="AM116" s="451"/>
      <c r="AN116" s="451"/>
      <c r="AO116" s="451"/>
      <c r="AP116" s="451"/>
      <c r="AQ116" s="451"/>
      <c r="AR116" s="451"/>
      <c r="AS116" s="451"/>
      <c r="AT116" s="452"/>
      <c r="AU116" s="452"/>
    </row>
    <row r="117" spans="2:47" s="171" customFormat="1" ht="15.75" thickBot="1">
      <c r="B117" s="150"/>
      <c r="C117" s="150"/>
      <c r="D117" s="150"/>
      <c r="E117" s="150"/>
      <c r="F117" s="150"/>
      <c r="G117" s="150"/>
      <c r="H117" s="150"/>
      <c r="I117" s="150"/>
      <c r="J117" s="150"/>
      <c r="K117" s="150"/>
      <c r="L117" s="150"/>
      <c r="M117" s="150"/>
      <c r="N117" s="150"/>
      <c r="O117" s="150"/>
      <c r="P117" s="150"/>
      <c r="Q117" s="150"/>
      <c r="R117" s="150"/>
      <c r="S117" s="150"/>
      <c r="T117" s="149"/>
      <c r="U117" s="149"/>
      <c r="V117" s="149"/>
      <c r="W117" s="151"/>
      <c r="X117" s="457"/>
      <c r="Y117" s="457"/>
      <c r="Z117" s="630"/>
      <c r="AA117" s="630"/>
      <c r="AB117" s="630"/>
      <c r="AC117" s="459"/>
      <c r="AD117" s="459"/>
      <c r="AE117" s="630"/>
      <c r="AF117" s="454"/>
      <c r="AG117" s="453"/>
      <c r="AH117" s="465"/>
      <c r="AI117" s="465"/>
      <c r="AJ117" s="465"/>
      <c r="AK117" s="466"/>
      <c r="AL117" s="451"/>
      <c r="AM117" s="451"/>
      <c r="AN117" s="451"/>
      <c r="AO117" s="451"/>
      <c r="AP117" s="451"/>
      <c r="AQ117" s="451"/>
      <c r="AR117" s="451"/>
      <c r="AS117" s="451"/>
      <c r="AT117" s="452"/>
      <c r="AU117" s="452"/>
    </row>
    <row r="118" spans="2:47" s="171" customFormat="1" ht="30" customHeight="1">
      <c r="B118" s="1250" t="s">
        <v>1125</v>
      </c>
      <c r="C118" s="1251"/>
      <c r="D118" s="1251"/>
      <c r="E118" s="1251"/>
      <c r="F118" s="1337" t="s">
        <v>1433</v>
      </c>
      <c r="G118" s="1337"/>
      <c r="H118" s="1337"/>
      <c r="I118" s="1337"/>
      <c r="J118" s="1337"/>
      <c r="K118" s="1337"/>
      <c r="L118" s="1337"/>
      <c r="M118" s="1337"/>
      <c r="N118" s="1337"/>
      <c r="O118" s="1337"/>
      <c r="P118" s="1337"/>
      <c r="Q118" s="1337"/>
      <c r="R118" s="1337"/>
      <c r="S118" s="1337"/>
      <c r="T118" s="1338"/>
      <c r="U118" s="845" t="s">
        <v>1045</v>
      </c>
      <c r="V118" s="846"/>
      <c r="W118" s="616"/>
      <c r="X118" s="631"/>
      <c r="Y118" s="631"/>
      <c r="Z118" s="631"/>
      <c r="AA118" s="631"/>
      <c r="AB118" s="631"/>
      <c r="AC118" s="463"/>
      <c r="AD118" s="463"/>
      <c r="AE118" s="631"/>
      <c r="AF118" s="456"/>
      <c r="AG118" s="453"/>
      <c r="AH118" s="465"/>
      <c r="AI118" s="465"/>
      <c r="AJ118" s="465"/>
      <c r="AK118" s="466"/>
      <c r="AL118" s="451"/>
      <c r="AM118" s="451"/>
      <c r="AN118" s="451"/>
      <c r="AO118" s="451"/>
      <c r="AP118" s="451"/>
      <c r="AQ118" s="451"/>
      <c r="AR118" s="451"/>
      <c r="AS118" s="451"/>
      <c r="AT118" s="452"/>
      <c r="AU118" s="452"/>
    </row>
    <row r="119" spans="2:47" s="171" customFormat="1" ht="23.1" customHeight="1">
      <c r="B119" s="1252"/>
      <c r="C119" s="1253"/>
      <c r="D119" s="1253"/>
      <c r="E119" s="1253"/>
      <c r="F119" s="1339"/>
      <c r="G119" s="1339"/>
      <c r="H119" s="1339"/>
      <c r="I119" s="1339"/>
      <c r="J119" s="1339"/>
      <c r="K119" s="1339"/>
      <c r="L119" s="1339"/>
      <c r="M119" s="1339"/>
      <c r="N119" s="1339"/>
      <c r="O119" s="1339"/>
      <c r="P119" s="1339"/>
      <c r="Q119" s="1339"/>
      <c r="R119" s="1339"/>
      <c r="S119" s="1339"/>
      <c r="T119" s="1340"/>
      <c r="U119" s="415">
        <f>V119</f>
        <v>1</v>
      </c>
      <c r="V119" s="417">
        <f>M121</f>
        <v>1</v>
      </c>
      <c r="W119" s="616"/>
      <c r="X119" s="631"/>
      <c r="Y119" s="631"/>
      <c r="Z119" s="631"/>
      <c r="AA119" s="631"/>
      <c r="AB119" s="631"/>
      <c r="AC119" s="463"/>
      <c r="AD119" s="463"/>
      <c r="AE119" s="631"/>
      <c r="AF119" s="456"/>
      <c r="AG119" s="453"/>
      <c r="AH119" s="465"/>
      <c r="AI119" s="465"/>
      <c r="AJ119" s="465"/>
      <c r="AK119" s="466"/>
      <c r="AL119" s="451"/>
      <c r="AM119" s="451"/>
      <c r="AN119" s="451"/>
      <c r="AO119" s="451"/>
      <c r="AP119" s="451"/>
      <c r="AQ119" s="451"/>
      <c r="AR119" s="451"/>
      <c r="AS119" s="451"/>
      <c r="AT119" s="452"/>
      <c r="AU119" s="452"/>
    </row>
    <row r="120" spans="2:47" s="171" customFormat="1" ht="27" customHeight="1">
      <c r="B120" s="853" t="s">
        <v>217</v>
      </c>
      <c r="C120" s="851"/>
      <c r="D120" s="851"/>
      <c r="E120" s="851"/>
      <c r="F120" s="851"/>
      <c r="G120" s="807"/>
      <c r="H120" s="808" t="s">
        <v>218</v>
      </c>
      <c r="I120" s="808"/>
      <c r="J120" s="808"/>
      <c r="K120" s="808"/>
      <c r="L120" s="808"/>
      <c r="M120" s="808"/>
      <c r="N120" s="808" t="s">
        <v>219</v>
      </c>
      <c r="O120" s="808"/>
      <c r="P120" s="808"/>
      <c r="Q120" s="808"/>
      <c r="R120" s="808"/>
      <c r="S120" s="808" t="s">
        <v>220</v>
      </c>
      <c r="T120" s="808"/>
      <c r="U120" s="850"/>
      <c r="V120" s="867"/>
      <c r="W120" s="664"/>
      <c r="X120" s="632"/>
      <c r="Y120" s="632"/>
      <c r="Z120" s="632"/>
      <c r="AA120" s="632"/>
      <c r="AB120" s="632"/>
      <c r="AC120" s="463"/>
      <c r="AD120" s="463"/>
      <c r="AE120" s="632"/>
      <c r="AF120" s="455"/>
      <c r="AG120" s="453"/>
      <c r="AH120" s="465"/>
      <c r="AI120" s="465"/>
      <c r="AJ120" s="465"/>
      <c r="AK120" s="466"/>
      <c r="AL120" s="451"/>
      <c r="AM120" s="451"/>
      <c r="AN120" s="451"/>
      <c r="AO120" s="451"/>
      <c r="AP120" s="451"/>
      <c r="AQ120" s="451"/>
      <c r="AR120" s="451"/>
      <c r="AS120" s="451"/>
      <c r="AT120" s="452"/>
      <c r="AU120" s="452"/>
    </row>
    <row r="121" spans="2:47" s="171" customFormat="1" ht="68.099999999999994" customHeight="1">
      <c r="B121" s="742" t="s">
        <v>1126</v>
      </c>
      <c r="C121" s="743"/>
      <c r="D121" s="743"/>
      <c r="E121" s="743"/>
      <c r="F121" s="746"/>
      <c r="G121" s="747"/>
      <c r="H121" s="859" t="s">
        <v>1048</v>
      </c>
      <c r="I121" s="860"/>
      <c r="J121" s="860"/>
      <c r="K121" s="860"/>
      <c r="L121" s="174"/>
      <c r="M121" s="1247">
        <f>IF(Y121&lt;4,1,IF(OR(Y121=4,Y121=5,Y121=6),2,IF(Y121=7,3,IF(Y121=9,4,"error"))))</f>
        <v>1</v>
      </c>
      <c r="N121" s="837"/>
      <c r="O121" s="838"/>
      <c r="P121" s="838"/>
      <c r="Q121" s="838"/>
      <c r="R121" s="857"/>
      <c r="S121" s="834"/>
      <c r="T121" s="835"/>
      <c r="U121" s="835"/>
      <c r="V121" s="836"/>
      <c r="W121" s="664"/>
      <c r="X121" s="632"/>
      <c r="Y121" s="1290">
        <f>SUM(AC121:AC130)</f>
        <v>0</v>
      </c>
      <c r="Z121" s="631">
        <f>VLOOKUP(H121,RefOPI!K56:L60,2)</f>
        <v>0</v>
      </c>
      <c r="AA121" s="631">
        <f>Z121</f>
        <v>0</v>
      </c>
      <c r="AB121" s="632">
        <f>AA121</f>
        <v>0</v>
      </c>
      <c r="AC121" s="632">
        <f>AB121</f>
        <v>0</v>
      </c>
      <c r="AD121" s="463"/>
      <c r="AE121" s="632"/>
      <c r="AF121" s="455"/>
      <c r="AG121" s="453"/>
      <c r="AH121" s="465"/>
      <c r="AI121" s="465"/>
      <c r="AJ121" s="465"/>
      <c r="AK121" s="466"/>
      <c r="AL121" s="451"/>
      <c r="AM121" s="451"/>
      <c r="AN121" s="451"/>
      <c r="AO121" s="451"/>
      <c r="AP121" s="451"/>
      <c r="AQ121" s="451"/>
      <c r="AR121" s="451"/>
      <c r="AS121" s="451"/>
      <c r="AT121" s="452"/>
      <c r="AU121" s="452"/>
    </row>
    <row r="122" spans="2:47" ht="54.95" customHeight="1">
      <c r="B122" s="1263" t="s">
        <v>1057</v>
      </c>
      <c r="C122" s="1257" t="str">
        <f>VLOOKUP(H121,RefOPI!J62:K66,2)</f>
        <v>No Aplica</v>
      </c>
      <c r="D122" s="1257"/>
      <c r="E122" s="1257"/>
      <c r="F122" s="1259" t="str">
        <f>X122</f>
        <v/>
      </c>
      <c r="G122" s="1260"/>
      <c r="H122" s="754" t="s">
        <v>1048</v>
      </c>
      <c r="I122" s="755"/>
      <c r="J122" s="755"/>
      <c r="K122" s="755"/>
      <c r="L122" s="174"/>
      <c r="M122" s="1248"/>
      <c r="N122" s="837"/>
      <c r="O122" s="838"/>
      <c r="P122" s="838"/>
      <c r="Q122" s="838"/>
      <c r="R122" s="857"/>
      <c r="S122" s="837"/>
      <c r="T122" s="838"/>
      <c r="U122" s="838"/>
      <c r="V122" s="839"/>
      <c r="W122" s="664"/>
      <c r="X122" s="631" t="str">
        <f>IF(C122="No Aplica","",Z122)</f>
        <v/>
      </c>
      <c r="Y122" s="1290"/>
      <c r="Z122" s="631">
        <f>VLOOKUP(H122,RefOPI!K9:L10,2)</f>
        <v>0</v>
      </c>
      <c r="AA122" s="631">
        <f>IF(Z122=0,0,1)</f>
        <v>0</v>
      </c>
      <c r="AB122" s="630">
        <f>AA122</f>
        <v>0</v>
      </c>
      <c r="AC122" s="459">
        <f>IF(AC121&lt;2,0,AB122)</f>
        <v>0</v>
      </c>
      <c r="AD122" s="463"/>
      <c r="AE122" s="632"/>
      <c r="AF122" s="455"/>
    </row>
    <row r="123" spans="2:47" ht="54.95" customHeight="1">
      <c r="B123" s="1264"/>
      <c r="C123" s="1257" t="str">
        <f>VLOOKUP(H121,RefOPI!J70:K74,2)</f>
        <v>No Aplica</v>
      </c>
      <c r="D123" s="1257"/>
      <c r="E123" s="1257"/>
      <c r="F123" s="1259" t="str">
        <f>X123</f>
        <v/>
      </c>
      <c r="G123" s="1260"/>
      <c r="H123" s="754" t="s">
        <v>1048</v>
      </c>
      <c r="I123" s="755"/>
      <c r="J123" s="755"/>
      <c r="K123" s="755"/>
      <c r="L123" s="174"/>
      <c r="M123" s="1248"/>
      <c r="N123" s="604"/>
      <c r="O123" s="608"/>
      <c r="P123" s="608"/>
      <c r="Q123" s="608"/>
      <c r="R123" s="605"/>
      <c r="S123" s="837"/>
      <c r="T123" s="838"/>
      <c r="U123" s="838"/>
      <c r="V123" s="839"/>
      <c r="W123" s="664"/>
      <c r="X123" s="631" t="str">
        <f>IF(C123="No Aplica","",Z123)</f>
        <v/>
      </c>
      <c r="Y123" s="1290"/>
      <c r="Z123" s="631">
        <f>VLOOKUP(H123,RefOPI!K9:L10,2)</f>
        <v>0</v>
      </c>
      <c r="AA123" s="631">
        <f>IF(Z123=0,0,IF(C123="No Aplica",0,1))</f>
        <v>0</v>
      </c>
      <c r="AB123" s="1228">
        <f>IF(OR(AA123=1,AA124=1),1,0)</f>
        <v>0</v>
      </c>
      <c r="AC123" s="1228">
        <f>IF(AC121&lt;2,0,AB123)</f>
        <v>0</v>
      </c>
      <c r="AD123" s="463"/>
      <c r="AE123" s="632"/>
      <c r="AF123" s="455"/>
    </row>
    <row r="124" spans="2:47" ht="36.950000000000003" customHeight="1">
      <c r="B124" s="1287"/>
      <c r="C124" s="1258" t="str">
        <f>IF(C122="No Aplica","","Otro (describir la evidencia en el recuadro de situación actual)")</f>
        <v/>
      </c>
      <c r="D124" s="1258"/>
      <c r="E124" s="1258"/>
      <c r="F124" s="1259" t="str">
        <f>X124</f>
        <v/>
      </c>
      <c r="G124" s="1260"/>
      <c r="H124" s="754" t="s">
        <v>1048</v>
      </c>
      <c r="I124" s="755"/>
      <c r="J124" s="755"/>
      <c r="K124" s="755"/>
      <c r="L124" s="174"/>
      <c r="M124" s="1248"/>
      <c r="N124" s="837"/>
      <c r="O124" s="838"/>
      <c r="P124" s="838"/>
      <c r="Q124" s="838"/>
      <c r="R124" s="857"/>
      <c r="S124" s="837"/>
      <c r="T124" s="838"/>
      <c r="U124" s="838"/>
      <c r="V124" s="839"/>
      <c r="W124" s="664"/>
      <c r="X124" s="631" t="str">
        <f>IF(C123="No Aplica","",Z124)</f>
        <v/>
      </c>
      <c r="Y124" s="1290"/>
      <c r="Z124" s="631">
        <f>VLOOKUP(H124,RefOPI!K9:L10,2)</f>
        <v>0</v>
      </c>
      <c r="AA124" s="631">
        <f>IF(Z124=0,0,1)</f>
        <v>0</v>
      </c>
      <c r="AB124" s="1228"/>
      <c r="AC124" s="1228"/>
      <c r="AD124" s="463"/>
      <c r="AE124" s="632"/>
      <c r="AF124" s="455"/>
    </row>
    <row r="125" spans="2:47" s="171" customFormat="1" ht="51.95" customHeight="1">
      <c r="B125" s="742" t="s">
        <v>1127</v>
      </c>
      <c r="C125" s="743"/>
      <c r="D125" s="743"/>
      <c r="E125" s="743"/>
      <c r="F125" s="863"/>
      <c r="G125" s="864"/>
      <c r="H125" s="859" t="s">
        <v>1048</v>
      </c>
      <c r="I125" s="860"/>
      <c r="J125" s="860"/>
      <c r="K125" s="860"/>
      <c r="L125" s="174"/>
      <c r="M125" s="1248"/>
      <c r="N125" s="837"/>
      <c r="O125" s="838"/>
      <c r="P125" s="838"/>
      <c r="Q125" s="838"/>
      <c r="R125" s="857"/>
      <c r="S125" s="837"/>
      <c r="T125" s="838"/>
      <c r="U125" s="838"/>
      <c r="V125" s="839"/>
      <c r="W125" s="664"/>
      <c r="X125" s="632"/>
      <c r="Y125" s="1290"/>
      <c r="Z125" s="631">
        <f>VLOOKUP(H125,RefOPI!K80:L83,2)</f>
        <v>0</v>
      </c>
      <c r="AA125" s="631">
        <f>Z125</f>
        <v>0</v>
      </c>
      <c r="AB125" s="632">
        <f>AA125</f>
        <v>0</v>
      </c>
      <c r="AC125" s="632">
        <f>IF(AC121&lt;3,0,AB125)</f>
        <v>0</v>
      </c>
      <c r="AD125" s="463"/>
      <c r="AE125" s="632"/>
      <c r="AF125" s="455"/>
      <c r="AG125" s="453"/>
      <c r="AH125" s="465"/>
      <c r="AI125" s="465"/>
      <c r="AJ125" s="465"/>
      <c r="AK125" s="466"/>
      <c r="AL125" s="451"/>
      <c r="AM125" s="451"/>
      <c r="AN125" s="451"/>
      <c r="AO125" s="451"/>
      <c r="AP125" s="451"/>
      <c r="AQ125" s="451"/>
      <c r="AR125" s="451"/>
      <c r="AS125" s="451"/>
      <c r="AT125" s="452"/>
      <c r="AU125" s="452"/>
    </row>
    <row r="126" spans="2:47" ht="68.099999999999994" customHeight="1">
      <c r="B126" s="1263" t="s">
        <v>1057</v>
      </c>
      <c r="C126" s="1258" t="str">
        <f>VLOOKUP(H125,RefOPI!J85:K88,2)</f>
        <v>No Aplica</v>
      </c>
      <c r="D126" s="1258"/>
      <c r="E126" s="1258"/>
      <c r="F126" s="1259" t="str">
        <f>X126</f>
        <v/>
      </c>
      <c r="G126" s="1260"/>
      <c r="H126" s="754" t="s">
        <v>1048</v>
      </c>
      <c r="I126" s="755"/>
      <c r="J126" s="755"/>
      <c r="K126" s="755"/>
      <c r="L126" s="174"/>
      <c r="M126" s="1248"/>
      <c r="N126" s="837"/>
      <c r="O126" s="838"/>
      <c r="P126" s="838"/>
      <c r="Q126" s="838"/>
      <c r="R126" s="857"/>
      <c r="S126" s="837"/>
      <c r="T126" s="838"/>
      <c r="U126" s="838"/>
      <c r="V126" s="839"/>
      <c r="W126" s="664"/>
      <c r="X126" s="631" t="str">
        <f>IF(C126="No Aplica","",Z126)</f>
        <v/>
      </c>
      <c r="Y126" s="1290"/>
      <c r="Z126" s="631">
        <f>VLOOKUP(H126,RefOPI!K76:L77,2)</f>
        <v>0</v>
      </c>
      <c r="AA126" s="631">
        <f>IF(Z126=0,0,1)</f>
        <v>0</v>
      </c>
      <c r="AB126" s="1228">
        <f>IF(Z125=0,0,IF(OR(AA126=1,AA127=1),1,0))</f>
        <v>0</v>
      </c>
      <c r="AC126" s="1228">
        <f>IF(AC125=0,0,AB126)</f>
        <v>0</v>
      </c>
      <c r="AD126" s="463"/>
      <c r="AE126" s="632"/>
      <c r="AF126" s="455"/>
    </row>
    <row r="127" spans="2:47" ht="36.950000000000003" customHeight="1">
      <c r="B127" s="1287"/>
      <c r="C127" s="1258" t="str">
        <f>IF(C126="No Aplica",C126,"Otro (describir la evidencia en el recuadro de situación actual)")</f>
        <v>No Aplica</v>
      </c>
      <c r="D127" s="1258"/>
      <c r="E127" s="1258"/>
      <c r="F127" s="1259" t="str">
        <f>X127</f>
        <v/>
      </c>
      <c r="G127" s="1260"/>
      <c r="H127" s="754" t="s">
        <v>1048</v>
      </c>
      <c r="I127" s="755"/>
      <c r="J127" s="755"/>
      <c r="K127" s="755"/>
      <c r="L127" s="174"/>
      <c r="M127" s="1248"/>
      <c r="N127" s="837"/>
      <c r="O127" s="838"/>
      <c r="P127" s="838"/>
      <c r="Q127" s="838"/>
      <c r="R127" s="857"/>
      <c r="S127" s="837"/>
      <c r="T127" s="838"/>
      <c r="U127" s="838"/>
      <c r="V127" s="839"/>
      <c r="W127" s="664"/>
      <c r="X127" s="631" t="str">
        <f>IF(C126="No Aplica","",Z127)</f>
        <v/>
      </c>
      <c r="Y127" s="1290"/>
      <c r="Z127" s="631">
        <f>VLOOKUP(H127,RefOPI!K76:L77,2)</f>
        <v>0</v>
      </c>
      <c r="AA127" s="631">
        <f>IF(Z127=0,0,1)</f>
        <v>0</v>
      </c>
      <c r="AB127" s="1228"/>
      <c r="AC127" s="1228"/>
      <c r="AD127" s="463"/>
      <c r="AE127" s="632"/>
      <c r="AF127" s="455"/>
    </row>
    <row r="128" spans="2:47" s="171" customFormat="1" ht="83.1" customHeight="1">
      <c r="B128" s="742" t="s">
        <v>1128</v>
      </c>
      <c r="C128" s="743"/>
      <c r="D128" s="743"/>
      <c r="E128" s="743"/>
      <c r="F128" s="809"/>
      <c r="G128" s="810"/>
      <c r="H128" s="754" t="s">
        <v>1048</v>
      </c>
      <c r="I128" s="755"/>
      <c r="J128" s="755"/>
      <c r="K128" s="755"/>
      <c r="L128" s="174"/>
      <c r="M128" s="1248"/>
      <c r="N128" s="837"/>
      <c r="O128" s="838"/>
      <c r="P128" s="838"/>
      <c r="Q128" s="838"/>
      <c r="R128" s="857"/>
      <c r="S128" s="837"/>
      <c r="T128" s="838"/>
      <c r="U128" s="838"/>
      <c r="V128" s="839"/>
      <c r="W128" s="664"/>
      <c r="X128" s="632"/>
      <c r="Y128" s="1290"/>
      <c r="Z128" s="631">
        <f>VLOOKUP(H128,RefOPI!K95:L97,2)</f>
        <v>0</v>
      </c>
      <c r="AA128" s="631">
        <f>IF(AB129=0,0,Z128)</f>
        <v>0</v>
      </c>
      <c r="AB128" s="632">
        <f>IF(OR(AC126=0,AC125=0),0,AA128)</f>
        <v>0</v>
      </c>
      <c r="AC128" s="632">
        <f>IF(AC121&lt;3,0,AB128)</f>
        <v>0</v>
      </c>
      <c r="AD128" s="463"/>
      <c r="AE128" s="632"/>
      <c r="AF128" s="455"/>
      <c r="AG128" s="453"/>
      <c r="AH128" s="465"/>
      <c r="AI128" s="465"/>
      <c r="AJ128" s="465"/>
      <c r="AK128" s="466"/>
      <c r="AL128" s="451"/>
      <c r="AM128" s="451"/>
      <c r="AN128" s="451"/>
      <c r="AO128" s="451"/>
      <c r="AP128" s="451"/>
      <c r="AQ128" s="451"/>
      <c r="AR128" s="451"/>
      <c r="AS128" s="451"/>
      <c r="AT128" s="452"/>
      <c r="AU128" s="452"/>
    </row>
    <row r="129" spans="2:47" ht="42.95" customHeight="1">
      <c r="B129" s="1263" t="s">
        <v>1057</v>
      </c>
      <c r="C129" s="1258" t="str">
        <f>VLOOKUP(H128,RefOPI!J99:K101,2)</f>
        <v>No Aplica</v>
      </c>
      <c r="D129" s="1258"/>
      <c r="E129" s="1258"/>
      <c r="F129" s="1259" t="str">
        <f>X129</f>
        <v/>
      </c>
      <c r="G129" s="1260"/>
      <c r="H129" s="754" t="s">
        <v>1048</v>
      </c>
      <c r="I129" s="755"/>
      <c r="J129" s="755"/>
      <c r="K129" s="755"/>
      <c r="L129" s="174"/>
      <c r="M129" s="1248"/>
      <c r="N129" s="837"/>
      <c r="O129" s="838"/>
      <c r="P129" s="838"/>
      <c r="Q129" s="838"/>
      <c r="R129" s="857"/>
      <c r="S129" s="604"/>
      <c r="T129" s="608"/>
      <c r="U129" s="608"/>
      <c r="V129" s="609"/>
      <c r="W129" s="664"/>
      <c r="X129" s="631" t="str">
        <f>IF(C129="No Aplica","",Z129)</f>
        <v/>
      </c>
      <c r="Y129" s="1290"/>
      <c r="Z129" s="631">
        <f>VLOOKUP(H129,RefOPI!K76:L77,2)</f>
        <v>0</v>
      </c>
      <c r="AA129" s="631">
        <f>IF(Z129=0,0,1)</f>
        <v>0</v>
      </c>
      <c r="AB129" s="1228">
        <f>IF(OR(AA129=1,AA130=1),1,0)</f>
        <v>0</v>
      </c>
      <c r="AC129" s="1228">
        <f>IF(AC128=0,0,AB129)</f>
        <v>0</v>
      </c>
      <c r="AD129" s="463"/>
      <c r="AE129" s="632"/>
      <c r="AF129" s="455"/>
    </row>
    <row r="130" spans="2:47" s="171" customFormat="1" ht="42.95" customHeight="1">
      <c r="B130" s="1287"/>
      <c r="C130" s="1258" t="str">
        <f>IF(C129="No Aplica",C129,"Otro (describir la evidencia en el recuadro de situación actual)")</f>
        <v>No Aplica</v>
      </c>
      <c r="D130" s="1258"/>
      <c r="E130" s="1258"/>
      <c r="F130" s="1259" t="str">
        <f>X130</f>
        <v/>
      </c>
      <c r="G130" s="1260"/>
      <c r="H130" s="754" t="s">
        <v>1048</v>
      </c>
      <c r="I130" s="755"/>
      <c r="J130" s="755"/>
      <c r="K130" s="755"/>
      <c r="L130" s="174"/>
      <c r="M130" s="1249"/>
      <c r="N130" s="837"/>
      <c r="O130" s="838"/>
      <c r="P130" s="838"/>
      <c r="Q130" s="838"/>
      <c r="R130" s="857"/>
      <c r="S130" s="604"/>
      <c r="T130" s="608"/>
      <c r="U130" s="608"/>
      <c r="V130" s="609"/>
      <c r="W130" s="664"/>
      <c r="X130" s="631" t="str">
        <f>IF(C130="No Aplica","",Z130)</f>
        <v/>
      </c>
      <c r="Y130" s="1290"/>
      <c r="Z130" s="631">
        <f>VLOOKUP(H130,RefOPI!K76:L77,2)</f>
        <v>0</v>
      </c>
      <c r="AA130" s="631">
        <f>IF(Z130=0,0,1)</f>
        <v>0</v>
      </c>
      <c r="AB130" s="1228"/>
      <c r="AC130" s="1228"/>
      <c r="AD130" s="463"/>
      <c r="AE130" s="632"/>
      <c r="AF130" s="455"/>
      <c r="AG130" s="453"/>
      <c r="AH130" s="465"/>
      <c r="AI130" s="465"/>
      <c r="AJ130" s="465"/>
      <c r="AK130" s="466"/>
      <c r="AL130" s="451"/>
      <c r="AM130" s="451"/>
      <c r="AN130" s="451"/>
      <c r="AO130" s="451"/>
      <c r="AP130" s="451"/>
      <c r="AQ130" s="451"/>
      <c r="AR130" s="451"/>
      <c r="AS130" s="451"/>
      <c r="AT130" s="452"/>
      <c r="AU130" s="452"/>
    </row>
    <row r="131" spans="2:47" s="171" customFormat="1" ht="18.95" customHeight="1">
      <c r="B131" s="781" t="s">
        <v>234</v>
      </c>
      <c r="C131" s="782"/>
      <c r="D131" s="782"/>
      <c r="E131" s="782"/>
      <c r="F131" s="782"/>
      <c r="G131" s="783"/>
      <c r="H131" s="858" t="s">
        <v>1059</v>
      </c>
      <c r="I131" s="858"/>
      <c r="J131" s="858"/>
      <c r="K131" s="858"/>
      <c r="L131" s="858"/>
      <c r="M131" s="858" t="s">
        <v>1060</v>
      </c>
      <c r="N131" s="858"/>
      <c r="O131" s="858"/>
      <c r="P131" s="858"/>
      <c r="Q131" s="858" t="s">
        <v>1061</v>
      </c>
      <c r="R131" s="858"/>
      <c r="S131" s="858"/>
      <c r="T131" s="858" t="s">
        <v>1062</v>
      </c>
      <c r="U131" s="858"/>
      <c r="V131" s="1275"/>
      <c r="W131" s="151"/>
      <c r="X131" s="457"/>
      <c r="Y131" s="457"/>
      <c r="Z131" s="630"/>
      <c r="AA131" s="630"/>
      <c r="AB131" s="630"/>
      <c r="AC131" s="459"/>
      <c r="AD131" s="459"/>
      <c r="AE131" s="630"/>
      <c r="AF131" s="454"/>
      <c r="AG131" s="453"/>
      <c r="AH131" s="465"/>
      <c r="AI131" s="465"/>
      <c r="AJ131" s="465"/>
      <c r="AK131" s="466"/>
      <c r="AL131" s="451"/>
      <c r="AM131" s="451"/>
      <c r="AN131" s="451"/>
      <c r="AO131" s="451"/>
      <c r="AP131" s="451"/>
      <c r="AQ131" s="451"/>
      <c r="AR131" s="451"/>
      <c r="AS131" s="451"/>
      <c r="AT131" s="452"/>
      <c r="AU131" s="452"/>
    </row>
    <row r="132" spans="2:47" s="171" customFormat="1" ht="42" customHeight="1">
      <c r="B132" s="777" t="str">
        <f>IF(AC121&gt;0,C122,"")</f>
        <v/>
      </c>
      <c r="C132" s="778"/>
      <c r="D132" s="778"/>
      <c r="E132" s="778"/>
      <c r="F132" s="1265" t="str">
        <f>X122</f>
        <v/>
      </c>
      <c r="G132" s="749"/>
      <c r="H132" s="1231" t="s">
        <v>1129</v>
      </c>
      <c r="I132" s="1232"/>
      <c r="J132" s="1232"/>
      <c r="K132" s="1232"/>
      <c r="L132" s="1341"/>
      <c r="M132" s="1231" t="s">
        <v>1130</v>
      </c>
      <c r="N132" s="1232"/>
      <c r="O132" s="1232"/>
      <c r="P132" s="1232"/>
      <c r="Q132" s="1231" t="s">
        <v>1131</v>
      </c>
      <c r="R132" s="1232"/>
      <c r="S132" s="1232"/>
      <c r="T132" s="1231" t="s">
        <v>1132</v>
      </c>
      <c r="U132" s="1232"/>
      <c r="V132" s="1233"/>
      <c r="W132" s="151"/>
      <c r="X132" s="457"/>
      <c r="Y132" s="457"/>
      <c r="Z132" s="630"/>
      <c r="AA132" s="630"/>
      <c r="AB132" s="630"/>
      <c r="AC132" s="459"/>
      <c r="AD132" s="459"/>
      <c r="AE132" s="630"/>
      <c r="AF132" s="454"/>
      <c r="AG132" s="453"/>
      <c r="AH132" s="465"/>
      <c r="AI132" s="465"/>
      <c r="AJ132" s="465"/>
      <c r="AK132" s="466"/>
      <c r="AL132" s="451"/>
      <c r="AM132" s="451"/>
      <c r="AN132" s="451"/>
      <c r="AO132" s="451"/>
      <c r="AP132" s="451"/>
      <c r="AQ132" s="451"/>
      <c r="AR132" s="451"/>
      <c r="AS132" s="451"/>
      <c r="AT132" s="452"/>
      <c r="AU132" s="452"/>
    </row>
    <row r="133" spans="2:47" s="171" customFormat="1" ht="42" customHeight="1">
      <c r="B133" s="777" t="str">
        <f>IF(AA123=0,"",C123)</f>
        <v/>
      </c>
      <c r="C133" s="778"/>
      <c r="D133" s="778"/>
      <c r="E133" s="778"/>
      <c r="F133" s="1265" t="str">
        <f>F123</f>
        <v/>
      </c>
      <c r="G133" s="749"/>
      <c r="H133" s="1234"/>
      <c r="I133" s="1235"/>
      <c r="J133" s="1235"/>
      <c r="K133" s="1235"/>
      <c r="L133" s="1342"/>
      <c r="M133" s="1234"/>
      <c r="N133" s="1235"/>
      <c r="O133" s="1235"/>
      <c r="P133" s="1235"/>
      <c r="Q133" s="1234"/>
      <c r="R133" s="1235"/>
      <c r="S133" s="1235"/>
      <c r="T133" s="1234"/>
      <c r="U133" s="1235"/>
      <c r="V133" s="1236"/>
      <c r="W133" s="151"/>
      <c r="X133" s="457"/>
      <c r="Y133" s="457"/>
      <c r="Z133" s="630"/>
      <c r="AA133" s="630"/>
      <c r="AB133" s="630"/>
      <c r="AC133" s="459"/>
      <c r="AD133" s="459"/>
      <c r="AE133" s="630"/>
      <c r="AF133" s="454"/>
      <c r="AG133" s="453"/>
      <c r="AH133" s="465"/>
      <c r="AI133" s="465"/>
      <c r="AJ133" s="465"/>
      <c r="AK133" s="466"/>
      <c r="AL133" s="451"/>
      <c r="AM133" s="451"/>
      <c r="AN133" s="451"/>
      <c r="AO133" s="451"/>
      <c r="AP133" s="451"/>
      <c r="AQ133" s="451"/>
      <c r="AR133" s="451"/>
      <c r="AS133" s="451"/>
      <c r="AT133" s="452"/>
      <c r="AU133" s="452"/>
    </row>
    <row r="134" spans="2:47" s="171" customFormat="1" ht="42" customHeight="1">
      <c r="B134" s="777" t="str">
        <f>IF(Z125=0,"",C126)</f>
        <v/>
      </c>
      <c r="C134" s="778"/>
      <c r="D134" s="778"/>
      <c r="E134" s="778"/>
      <c r="F134" s="1265" t="str">
        <f>F126</f>
        <v/>
      </c>
      <c r="G134" s="749"/>
      <c r="H134" s="1234"/>
      <c r="I134" s="1235"/>
      <c r="J134" s="1235"/>
      <c r="K134" s="1235"/>
      <c r="L134" s="1342"/>
      <c r="M134" s="1234"/>
      <c r="N134" s="1235"/>
      <c r="O134" s="1235"/>
      <c r="P134" s="1235"/>
      <c r="Q134" s="1234"/>
      <c r="R134" s="1235"/>
      <c r="S134" s="1235"/>
      <c r="T134" s="1234"/>
      <c r="U134" s="1235"/>
      <c r="V134" s="1236"/>
      <c r="W134" s="151"/>
      <c r="X134" s="457"/>
      <c r="Y134" s="457"/>
      <c r="Z134" s="630"/>
      <c r="AA134" s="630"/>
      <c r="AB134" s="630"/>
      <c r="AC134" s="459"/>
      <c r="AD134" s="459"/>
      <c r="AE134" s="630"/>
      <c r="AF134" s="454"/>
      <c r="AG134" s="453"/>
      <c r="AH134" s="465"/>
      <c r="AI134" s="465"/>
      <c r="AJ134" s="465"/>
      <c r="AK134" s="466"/>
      <c r="AL134" s="451"/>
      <c r="AM134" s="451"/>
      <c r="AN134" s="451"/>
      <c r="AO134" s="451"/>
      <c r="AP134" s="451"/>
      <c r="AQ134" s="451"/>
      <c r="AR134" s="451"/>
      <c r="AS134" s="451"/>
      <c r="AT134" s="452"/>
      <c r="AU134" s="452"/>
    </row>
    <row r="135" spans="2:47" s="171" customFormat="1" ht="51" customHeight="1">
      <c r="B135" s="777" t="str">
        <f>IF(Z128=0,"",C129)</f>
        <v/>
      </c>
      <c r="C135" s="778"/>
      <c r="D135" s="778"/>
      <c r="E135" s="778"/>
      <c r="F135" s="1265" t="str">
        <f>F129</f>
        <v/>
      </c>
      <c r="G135" s="749"/>
      <c r="H135" s="1234"/>
      <c r="I135" s="1235"/>
      <c r="J135" s="1235"/>
      <c r="K135" s="1235"/>
      <c r="L135" s="1342"/>
      <c r="M135" s="1234"/>
      <c r="N135" s="1235"/>
      <c r="O135" s="1235"/>
      <c r="P135" s="1235"/>
      <c r="Q135" s="1234"/>
      <c r="R135" s="1235"/>
      <c r="S135" s="1235"/>
      <c r="T135" s="1234"/>
      <c r="U135" s="1235"/>
      <c r="V135" s="1236"/>
      <c r="W135" s="151"/>
      <c r="X135" s="457"/>
      <c r="Y135" s="457"/>
      <c r="Z135" s="630"/>
      <c r="AA135" s="630"/>
      <c r="AB135" s="630"/>
      <c r="AC135" s="459"/>
      <c r="AD135" s="459"/>
      <c r="AE135" s="630"/>
      <c r="AF135" s="454"/>
      <c r="AG135" s="453"/>
      <c r="AH135" s="465"/>
      <c r="AI135" s="465"/>
      <c r="AJ135" s="465"/>
      <c r="AK135" s="466"/>
      <c r="AL135" s="451"/>
      <c r="AM135" s="451"/>
      <c r="AN135" s="451"/>
      <c r="AO135" s="451"/>
      <c r="AP135" s="451"/>
      <c r="AQ135" s="451"/>
      <c r="AR135" s="451"/>
      <c r="AS135" s="451"/>
      <c r="AT135" s="452"/>
      <c r="AU135" s="452"/>
    </row>
    <row r="136" spans="2:47" s="171" customFormat="1" ht="38.1" customHeight="1" thickBot="1">
      <c r="B136" s="1276"/>
      <c r="C136" s="1277"/>
      <c r="D136" s="1277"/>
      <c r="E136" s="1277"/>
      <c r="F136" s="1271"/>
      <c r="G136" s="1272"/>
      <c r="H136" s="1237"/>
      <c r="I136" s="1238"/>
      <c r="J136" s="1238"/>
      <c r="K136" s="1238"/>
      <c r="L136" s="1343"/>
      <c r="M136" s="1237"/>
      <c r="N136" s="1238"/>
      <c r="O136" s="1238"/>
      <c r="P136" s="1238"/>
      <c r="Q136" s="1237"/>
      <c r="R136" s="1238"/>
      <c r="S136" s="1238"/>
      <c r="T136" s="1237"/>
      <c r="U136" s="1238"/>
      <c r="V136" s="1239"/>
      <c r="W136" s="151"/>
      <c r="X136" s="457"/>
      <c r="Y136" s="457"/>
      <c r="Z136" s="630"/>
      <c r="AA136" s="630"/>
      <c r="AB136" s="630"/>
      <c r="AC136" s="459"/>
      <c r="AD136" s="459"/>
      <c r="AE136" s="630"/>
      <c r="AF136" s="454"/>
      <c r="AG136" s="453"/>
      <c r="AH136" s="465"/>
      <c r="AI136" s="465"/>
      <c r="AJ136" s="465"/>
      <c r="AK136" s="466"/>
      <c r="AL136" s="451"/>
      <c r="AM136" s="451"/>
      <c r="AN136" s="451"/>
      <c r="AO136" s="451"/>
      <c r="AP136" s="451"/>
      <c r="AQ136" s="451"/>
      <c r="AR136" s="451"/>
      <c r="AS136" s="451"/>
      <c r="AT136" s="452"/>
      <c r="AU136" s="452"/>
    </row>
    <row r="138" spans="2:47" ht="44.1" customHeight="1" thickBot="1">
      <c r="B138" s="1317" t="s">
        <v>1133</v>
      </c>
      <c r="C138" s="1318"/>
      <c r="D138" s="1318"/>
      <c r="E138" s="1318"/>
      <c r="F138" s="1318"/>
      <c r="G138" s="1318"/>
      <c r="H138" s="1269" t="s">
        <v>1436</v>
      </c>
      <c r="I138" s="1269"/>
      <c r="J138" s="1269"/>
      <c r="K138" s="1269"/>
      <c r="L138" s="1269"/>
      <c r="M138" s="1269"/>
      <c r="N138" s="1269"/>
      <c r="O138" s="1269"/>
      <c r="P138" s="1269"/>
      <c r="Q138" s="1269"/>
      <c r="R138" s="1269"/>
      <c r="S138" s="1269"/>
      <c r="T138" s="1269"/>
      <c r="U138" s="1269"/>
      <c r="V138" s="1270"/>
      <c r="Z138" s="630"/>
      <c r="AA138" s="630"/>
      <c r="AB138" s="630"/>
      <c r="AE138" s="630"/>
    </row>
    <row r="139" spans="2:47" ht="30" customHeight="1">
      <c r="B139" s="1250" t="s">
        <v>1134</v>
      </c>
      <c r="C139" s="1251"/>
      <c r="D139" s="1251"/>
      <c r="E139" s="1251"/>
      <c r="F139" s="1240" t="s">
        <v>1435</v>
      </c>
      <c r="G139" s="1240"/>
      <c r="H139" s="1240"/>
      <c r="I139" s="1240"/>
      <c r="J139" s="1240"/>
      <c r="K139" s="1240"/>
      <c r="L139" s="1240"/>
      <c r="M139" s="1240"/>
      <c r="N139" s="1240"/>
      <c r="O139" s="1240"/>
      <c r="P139" s="1240"/>
      <c r="Q139" s="1240"/>
      <c r="R139" s="1240"/>
      <c r="S139" s="1240"/>
      <c r="T139" s="1241"/>
      <c r="U139" s="845" t="s">
        <v>1045</v>
      </c>
      <c r="V139" s="846"/>
      <c r="W139" s="664"/>
      <c r="X139" s="632"/>
      <c r="Y139" s="632"/>
      <c r="Z139" s="632"/>
      <c r="AA139" s="632"/>
      <c r="AB139" s="632"/>
      <c r="AC139" s="463"/>
      <c r="AD139" s="463"/>
      <c r="AE139" s="632"/>
      <c r="AF139" s="455"/>
    </row>
    <row r="140" spans="2:47" ht="23.1" customHeight="1">
      <c r="B140" s="1252"/>
      <c r="C140" s="1253"/>
      <c r="D140" s="1253"/>
      <c r="E140" s="1253"/>
      <c r="F140" s="1242"/>
      <c r="G140" s="1242"/>
      <c r="H140" s="1242"/>
      <c r="I140" s="1242"/>
      <c r="J140" s="1242"/>
      <c r="K140" s="1242"/>
      <c r="L140" s="1242"/>
      <c r="M140" s="1242"/>
      <c r="N140" s="1242"/>
      <c r="O140" s="1242"/>
      <c r="P140" s="1242"/>
      <c r="Q140" s="1242"/>
      <c r="R140" s="1242"/>
      <c r="S140" s="1242"/>
      <c r="T140" s="1243"/>
      <c r="U140" s="415">
        <f>V140</f>
        <v>1</v>
      </c>
      <c r="V140" s="417">
        <f>M142</f>
        <v>1</v>
      </c>
      <c r="W140" s="664"/>
      <c r="X140" s="632"/>
      <c r="Y140" s="632"/>
      <c r="Z140" s="632"/>
      <c r="AA140" s="632"/>
      <c r="AB140" s="632"/>
      <c r="AC140" s="463"/>
      <c r="AD140" s="463"/>
      <c r="AE140" s="632"/>
      <c r="AF140" s="455"/>
    </row>
    <row r="141" spans="2:47" ht="27" customHeight="1">
      <c r="B141" s="806" t="s">
        <v>217</v>
      </c>
      <c r="C141" s="807"/>
      <c r="D141" s="807"/>
      <c r="E141" s="807"/>
      <c r="F141" s="808"/>
      <c r="G141" s="808"/>
      <c r="H141" s="808" t="s">
        <v>218</v>
      </c>
      <c r="I141" s="808"/>
      <c r="J141" s="808"/>
      <c r="K141" s="808"/>
      <c r="L141" s="808"/>
      <c r="M141" s="808"/>
      <c r="N141" s="808" t="s">
        <v>219</v>
      </c>
      <c r="O141" s="808"/>
      <c r="P141" s="808"/>
      <c r="Q141" s="808"/>
      <c r="R141" s="808"/>
      <c r="S141" s="808" t="s">
        <v>220</v>
      </c>
      <c r="T141" s="808"/>
      <c r="U141" s="850"/>
      <c r="V141" s="867"/>
      <c r="W141" s="664"/>
      <c r="X141" s="632"/>
      <c r="Y141" s="632"/>
      <c r="Z141" s="632"/>
      <c r="AA141" s="632"/>
      <c r="AB141" s="632"/>
      <c r="AC141" s="463"/>
      <c r="AD141" s="463"/>
      <c r="AE141" s="632"/>
      <c r="AF141" s="455"/>
    </row>
    <row r="142" spans="2:47" ht="60.95" customHeight="1">
      <c r="B142" s="742" t="s">
        <v>1135</v>
      </c>
      <c r="C142" s="743"/>
      <c r="D142" s="743"/>
      <c r="E142" s="743"/>
      <c r="F142" s="809"/>
      <c r="G142" s="810"/>
      <c r="H142" s="754" t="s">
        <v>1048</v>
      </c>
      <c r="I142" s="755"/>
      <c r="J142" s="755"/>
      <c r="K142" s="755"/>
      <c r="L142" s="174"/>
      <c r="M142" s="1247">
        <f>IF(Y142&lt;2,1,IF(AC143=0,1,IF(Y142=2,2,IF(OR(Y142=6,Y142=7,Y142=8),3,IF(Y142=9,4,2)))))</f>
        <v>1</v>
      </c>
      <c r="N142" s="837"/>
      <c r="O142" s="838"/>
      <c r="P142" s="838"/>
      <c r="Q142" s="838"/>
      <c r="R142" s="857"/>
      <c r="S142" s="1278"/>
      <c r="T142" s="1279"/>
      <c r="U142" s="1279"/>
      <c r="V142" s="1280"/>
      <c r="W142" s="664"/>
      <c r="X142" s="632">
        <f>IF(AC142=1,2,IF(H142="a. No",0,1))</f>
        <v>0</v>
      </c>
      <c r="Y142" s="1290">
        <f>SUM(AC142:AC152)</f>
        <v>0</v>
      </c>
      <c r="Z142" s="631">
        <f>VLOOKUP(H142,RefOPI!O5:P7,2)</f>
        <v>0</v>
      </c>
      <c r="AA142" s="631">
        <f>Z142</f>
        <v>0</v>
      </c>
      <c r="AB142" s="632">
        <f>AA142</f>
        <v>0</v>
      </c>
      <c r="AC142" s="632">
        <f>AB142</f>
        <v>0</v>
      </c>
      <c r="AD142" s="463"/>
      <c r="AE142" s="632"/>
      <c r="AF142" s="455"/>
    </row>
    <row r="143" spans="2:47" s="171" customFormat="1" ht="29.1" customHeight="1">
      <c r="B143" s="742" t="s">
        <v>1136</v>
      </c>
      <c r="C143" s="743"/>
      <c r="D143" s="743"/>
      <c r="E143" s="743"/>
      <c r="F143" s="809"/>
      <c r="G143" s="810"/>
      <c r="H143" s="754"/>
      <c r="I143" s="755"/>
      <c r="J143" s="755"/>
      <c r="K143" s="755"/>
      <c r="L143" s="174"/>
      <c r="M143" s="1248"/>
      <c r="N143" s="837"/>
      <c r="O143" s="838"/>
      <c r="P143" s="838"/>
      <c r="Q143" s="838"/>
      <c r="R143" s="857"/>
      <c r="S143" s="1281"/>
      <c r="T143" s="1282"/>
      <c r="U143" s="1282"/>
      <c r="V143" s="1283"/>
      <c r="W143" s="664"/>
      <c r="X143" s="632"/>
      <c r="Y143" s="1290"/>
      <c r="Z143" s="631"/>
      <c r="AA143" s="1230">
        <f>IF(AND(Z144=2,Z145=2,Z146=2),1,0)</f>
        <v>0</v>
      </c>
      <c r="AB143" s="1230">
        <f>AA143</f>
        <v>0</v>
      </c>
      <c r="AC143" s="1230">
        <f>IF(AC142=0,0,AB143)</f>
        <v>0</v>
      </c>
      <c r="AD143" s="463"/>
      <c r="AE143" s="632"/>
      <c r="AF143" s="455"/>
      <c r="AG143" s="453"/>
      <c r="AH143" s="465"/>
      <c r="AI143" s="465"/>
      <c r="AJ143" s="465"/>
      <c r="AK143" s="466"/>
      <c r="AL143" s="451"/>
      <c r="AM143" s="451"/>
      <c r="AN143" s="451"/>
      <c r="AO143" s="451"/>
      <c r="AP143" s="451"/>
      <c r="AQ143" s="451"/>
      <c r="AR143" s="451"/>
      <c r="AS143" s="451"/>
      <c r="AT143" s="452"/>
      <c r="AU143" s="452"/>
    </row>
    <row r="144" spans="2:47" s="171" customFormat="1" ht="29.1" customHeight="1">
      <c r="B144" s="1263" t="s">
        <v>1083</v>
      </c>
      <c r="C144" s="1258" t="s">
        <v>1137</v>
      </c>
      <c r="D144" s="1258"/>
      <c r="E144" s="1258"/>
      <c r="F144" s="1259">
        <f>Z144</f>
        <v>0</v>
      </c>
      <c r="G144" s="1260"/>
      <c r="H144" s="754" t="s">
        <v>1048</v>
      </c>
      <c r="I144" s="755"/>
      <c r="J144" s="755"/>
      <c r="K144" s="755"/>
      <c r="L144" s="174"/>
      <c r="M144" s="1248"/>
      <c r="N144" s="837"/>
      <c r="O144" s="838"/>
      <c r="P144" s="838"/>
      <c r="Q144" s="838"/>
      <c r="R144" s="857"/>
      <c r="S144" s="1281"/>
      <c r="T144" s="1282"/>
      <c r="U144" s="1282"/>
      <c r="V144" s="1283"/>
      <c r="W144" s="664"/>
      <c r="X144" s="632"/>
      <c r="Y144" s="1290"/>
      <c r="Z144" s="631">
        <f>VLOOKUP(H144,RefOPI!O10:P11,2)</f>
        <v>0</v>
      </c>
      <c r="AA144" s="1230"/>
      <c r="AB144" s="1230"/>
      <c r="AC144" s="1230"/>
      <c r="AD144" s="463"/>
      <c r="AE144" s="632"/>
      <c r="AF144" s="455"/>
      <c r="AG144" s="453"/>
      <c r="AH144" s="465"/>
      <c r="AI144" s="465"/>
      <c r="AJ144" s="465"/>
      <c r="AK144" s="466"/>
      <c r="AL144" s="451"/>
      <c r="AM144" s="451"/>
      <c r="AN144" s="451"/>
      <c r="AO144" s="451"/>
      <c r="AP144" s="451"/>
      <c r="AQ144" s="451"/>
      <c r="AR144" s="451"/>
      <c r="AS144" s="451"/>
      <c r="AT144" s="452"/>
      <c r="AU144" s="452"/>
    </row>
    <row r="145" spans="2:47" s="171" customFormat="1" ht="44.1" customHeight="1">
      <c r="B145" s="1264"/>
      <c r="C145" s="1258" t="s">
        <v>1138</v>
      </c>
      <c r="D145" s="1258"/>
      <c r="E145" s="1258"/>
      <c r="F145" s="1259">
        <f>Z145</f>
        <v>0</v>
      </c>
      <c r="G145" s="1260"/>
      <c r="H145" s="754" t="s">
        <v>1048</v>
      </c>
      <c r="I145" s="755"/>
      <c r="J145" s="755"/>
      <c r="K145" s="755"/>
      <c r="L145" s="174"/>
      <c r="M145" s="1248"/>
      <c r="N145" s="837"/>
      <c r="O145" s="838"/>
      <c r="P145" s="838"/>
      <c r="Q145" s="838"/>
      <c r="R145" s="857"/>
      <c r="S145" s="1281"/>
      <c r="T145" s="1282"/>
      <c r="U145" s="1282"/>
      <c r="V145" s="1283"/>
      <c r="W145" s="664"/>
      <c r="X145" s="632"/>
      <c r="Y145" s="1290"/>
      <c r="Z145" s="631">
        <f>VLOOKUP(H145,RefOPI!O10:P11,2)</f>
        <v>0</v>
      </c>
      <c r="AA145" s="1230"/>
      <c r="AB145" s="1230"/>
      <c r="AC145" s="1230"/>
      <c r="AD145" s="463"/>
      <c r="AE145" s="632"/>
      <c r="AF145" s="455"/>
      <c r="AG145" s="453"/>
      <c r="AH145" s="465"/>
      <c r="AI145" s="465"/>
      <c r="AJ145" s="465"/>
      <c r="AK145" s="466"/>
      <c r="AL145" s="451"/>
      <c r="AM145" s="451"/>
      <c r="AN145" s="451"/>
      <c r="AO145" s="451"/>
      <c r="AP145" s="451"/>
      <c r="AQ145" s="451"/>
      <c r="AR145" s="451"/>
      <c r="AS145" s="451"/>
      <c r="AT145" s="452"/>
      <c r="AU145" s="452"/>
    </row>
    <row r="146" spans="2:47" s="171" customFormat="1" ht="48.95" customHeight="1">
      <c r="B146" s="1287"/>
      <c r="C146" s="1258" t="s">
        <v>1139</v>
      </c>
      <c r="D146" s="1258"/>
      <c r="E146" s="1258"/>
      <c r="F146" s="1259">
        <f>Z146</f>
        <v>0</v>
      </c>
      <c r="G146" s="1260"/>
      <c r="H146" s="754" t="s">
        <v>1048</v>
      </c>
      <c r="I146" s="755"/>
      <c r="J146" s="755"/>
      <c r="K146" s="755"/>
      <c r="L146" s="174"/>
      <c r="M146" s="1248"/>
      <c r="N146" s="837"/>
      <c r="O146" s="838"/>
      <c r="P146" s="838"/>
      <c r="Q146" s="838"/>
      <c r="R146" s="857"/>
      <c r="S146" s="1281"/>
      <c r="T146" s="1282"/>
      <c r="U146" s="1282"/>
      <c r="V146" s="1283"/>
      <c r="W146" s="664"/>
      <c r="X146" s="632"/>
      <c r="Y146" s="1290"/>
      <c r="Z146" s="631">
        <f>VLOOKUP(H146,RefOPI!O10:P11,2)</f>
        <v>0</v>
      </c>
      <c r="AA146" s="1230"/>
      <c r="AB146" s="1230"/>
      <c r="AC146" s="1230"/>
      <c r="AD146" s="463"/>
      <c r="AE146" s="632"/>
      <c r="AF146" s="455"/>
      <c r="AG146" s="453"/>
      <c r="AH146" s="465"/>
      <c r="AI146" s="465"/>
      <c r="AJ146" s="465"/>
      <c r="AK146" s="466"/>
      <c r="AL146" s="451"/>
      <c r="AM146" s="451"/>
      <c r="AN146" s="451"/>
      <c r="AO146" s="451"/>
      <c r="AP146" s="451"/>
      <c r="AQ146" s="451"/>
      <c r="AR146" s="451"/>
      <c r="AS146" s="451"/>
      <c r="AT146" s="452"/>
      <c r="AU146" s="452"/>
    </row>
    <row r="147" spans="2:47" s="171" customFormat="1" ht="78" customHeight="1">
      <c r="B147" s="742" t="s">
        <v>1140</v>
      </c>
      <c r="C147" s="743"/>
      <c r="D147" s="743" t="s">
        <v>1141</v>
      </c>
      <c r="E147" s="743"/>
      <c r="F147" s="1288"/>
      <c r="G147" s="1289"/>
      <c r="H147" s="754" t="s">
        <v>1048</v>
      </c>
      <c r="I147" s="755"/>
      <c r="J147" s="755"/>
      <c r="K147" s="755"/>
      <c r="L147" s="174"/>
      <c r="M147" s="1248"/>
      <c r="N147" s="837"/>
      <c r="O147" s="838"/>
      <c r="P147" s="838"/>
      <c r="Q147" s="838"/>
      <c r="R147" s="857"/>
      <c r="S147" s="1281"/>
      <c r="T147" s="1282"/>
      <c r="U147" s="1282"/>
      <c r="V147" s="1283"/>
      <c r="W147" s="664"/>
      <c r="X147" s="632"/>
      <c r="Y147" s="1290"/>
      <c r="Z147" s="631">
        <f>VLOOKUP(H147,RefOPI!O14:P17,2)</f>
        <v>0</v>
      </c>
      <c r="AA147" s="631">
        <f>Z147</f>
        <v>0</v>
      </c>
      <c r="AB147" s="632">
        <f>IF(AB148=0,0,AA147)</f>
        <v>0</v>
      </c>
      <c r="AC147" s="632">
        <f>IF(AC142=0,0,AB147)</f>
        <v>0</v>
      </c>
      <c r="AD147" s="463"/>
      <c r="AE147" s="632"/>
      <c r="AF147" s="455"/>
      <c r="AG147" s="453"/>
      <c r="AH147" s="465"/>
      <c r="AI147" s="465"/>
      <c r="AJ147" s="465"/>
      <c r="AK147" s="466"/>
      <c r="AL147" s="451"/>
      <c r="AM147" s="451"/>
      <c r="AN147" s="451"/>
      <c r="AO147" s="451"/>
      <c r="AP147" s="451"/>
      <c r="AQ147" s="451"/>
      <c r="AR147" s="451"/>
      <c r="AS147" s="451"/>
      <c r="AT147" s="452"/>
      <c r="AU147" s="452"/>
    </row>
    <row r="148" spans="2:47" ht="45" customHeight="1">
      <c r="B148" s="1263" t="s">
        <v>1057</v>
      </c>
      <c r="C148" s="1258" t="str">
        <f>VLOOKUP(H147,RefOPI!N20:O24,2)</f>
        <v>No Aplica</v>
      </c>
      <c r="D148" s="1258"/>
      <c r="E148" s="1258"/>
      <c r="F148" s="1259" t="str">
        <f>X148</f>
        <v/>
      </c>
      <c r="G148" s="1260"/>
      <c r="H148" s="754" t="s">
        <v>1048</v>
      </c>
      <c r="I148" s="755"/>
      <c r="J148" s="755"/>
      <c r="K148" s="755"/>
      <c r="L148" s="174"/>
      <c r="M148" s="1248"/>
      <c r="N148" s="837"/>
      <c r="O148" s="838"/>
      <c r="P148" s="838"/>
      <c r="Q148" s="838"/>
      <c r="R148" s="857"/>
      <c r="S148" s="1281"/>
      <c r="T148" s="1282"/>
      <c r="U148" s="1282"/>
      <c r="V148" s="1283"/>
      <c r="W148" s="664"/>
      <c r="X148" s="631" t="str">
        <f>IF(C148="No Aplica","",Z148)</f>
        <v/>
      </c>
      <c r="Y148" s="1290"/>
      <c r="Z148" s="631">
        <f>VLOOKUP(H148,RefOPI!O32:P33,2)</f>
        <v>0</v>
      </c>
      <c r="AA148" s="631">
        <f>IF(Z148=2,1,0)</f>
        <v>0</v>
      </c>
      <c r="AB148" s="1228">
        <f>IF(OR(AA148=1,AA149=1),1,0)</f>
        <v>0</v>
      </c>
      <c r="AC148" s="1228">
        <f>IF(AC147=0,0,AB148)</f>
        <v>0</v>
      </c>
      <c r="AD148" s="463"/>
      <c r="AE148" s="632"/>
      <c r="AF148" s="455"/>
    </row>
    <row r="149" spans="2:47" ht="36.950000000000003" customHeight="1">
      <c r="B149" s="1287"/>
      <c r="C149" s="1258" t="str">
        <f>IF(C148="No Aplica",C148,"Otro (describir la evidencia en el recuadro de situación actual)")</f>
        <v>No Aplica</v>
      </c>
      <c r="D149" s="1258"/>
      <c r="E149" s="1258"/>
      <c r="F149" s="1259" t="str">
        <f>X149</f>
        <v/>
      </c>
      <c r="G149" s="1260"/>
      <c r="H149" s="754" t="s">
        <v>1048</v>
      </c>
      <c r="I149" s="755"/>
      <c r="J149" s="755"/>
      <c r="K149" s="755"/>
      <c r="L149" s="174"/>
      <c r="M149" s="1248"/>
      <c r="N149" s="837"/>
      <c r="O149" s="838"/>
      <c r="P149" s="838"/>
      <c r="Q149" s="838"/>
      <c r="R149" s="857"/>
      <c r="S149" s="1281"/>
      <c r="T149" s="1282"/>
      <c r="U149" s="1282"/>
      <c r="V149" s="1283"/>
      <c r="W149" s="664"/>
      <c r="X149" s="631" t="str">
        <f>IF(C148="No Aplica","",Z149)</f>
        <v/>
      </c>
      <c r="Y149" s="1290"/>
      <c r="Z149" s="631">
        <f>VLOOKUP(H149,RefOPI!O32:P33,2)</f>
        <v>0</v>
      </c>
      <c r="AA149" s="631">
        <f>IF(Z149=2,1,0)</f>
        <v>0</v>
      </c>
      <c r="AB149" s="1228"/>
      <c r="AC149" s="1228"/>
      <c r="AD149" s="463"/>
      <c r="AE149" s="632"/>
      <c r="AF149" s="455"/>
    </row>
    <row r="150" spans="2:47" ht="69.95" customHeight="1">
      <c r="B150" s="742" t="s">
        <v>1142</v>
      </c>
      <c r="C150" s="743"/>
      <c r="D150" s="743"/>
      <c r="E150" s="743"/>
      <c r="F150" s="809"/>
      <c r="G150" s="810"/>
      <c r="H150" s="754" t="s">
        <v>1048</v>
      </c>
      <c r="I150" s="755"/>
      <c r="J150" s="755"/>
      <c r="K150" s="755"/>
      <c r="L150" s="174"/>
      <c r="M150" s="1248"/>
      <c r="N150" s="837"/>
      <c r="O150" s="838"/>
      <c r="P150" s="838"/>
      <c r="Q150" s="838"/>
      <c r="R150" s="857"/>
      <c r="S150" s="1281"/>
      <c r="T150" s="1282"/>
      <c r="U150" s="1282"/>
      <c r="V150" s="1283"/>
      <c r="Y150" s="1290"/>
      <c r="Z150" s="631">
        <f>VLOOKUP(H150,RefOPI!O28:P30,2)</f>
        <v>0</v>
      </c>
      <c r="AA150" s="631">
        <f>Z150</f>
        <v>0</v>
      </c>
      <c r="AB150" s="632">
        <f>IF(AB151=0,0,AA150)</f>
        <v>0</v>
      </c>
      <c r="AC150" s="630">
        <f>IF(AC142=0,0,AB150)</f>
        <v>0</v>
      </c>
      <c r="AE150" s="630"/>
    </row>
    <row r="151" spans="2:47" ht="45" customHeight="1">
      <c r="B151" s="1263" t="s">
        <v>1057</v>
      </c>
      <c r="C151" s="1258" t="str">
        <f>VLOOKUP(H150,RefOPI!N35:O37,2)</f>
        <v>No Aplica</v>
      </c>
      <c r="D151" s="1258"/>
      <c r="E151" s="1258"/>
      <c r="F151" s="1259" t="str">
        <f>X151</f>
        <v/>
      </c>
      <c r="G151" s="1260"/>
      <c r="H151" s="754" t="s">
        <v>1048</v>
      </c>
      <c r="I151" s="755"/>
      <c r="J151" s="755"/>
      <c r="K151" s="755"/>
      <c r="L151" s="174"/>
      <c r="M151" s="1248"/>
      <c r="N151" s="837"/>
      <c r="O151" s="838"/>
      <c r="P151" s="838"/>
      <c r="Q151" s="838"/>
      <c r="R151" s="857"/>
      <c r="S151" s="1281"/>
      <c r="T151" s="1282"/>
      <c r="U151" s="1282"/>
      <c r="V151" s="1283"/>
      <c r="W151" s="664"/>
      <c r="X151" s="631" t="str">
        <f>IF(C151="No Aplica","",Z151)</f>
        <v/>
      </c>
      <c r="Y151" s="1290"/>
      <c r="Z151" s="631">
        <f>VLOOKUP(H151,RefOPI!O32:P33,2)</f>
        <v>0</v>
      </c>
      <c r="AA151" s="631">
        <f>IF(Z151=2,1,0)</f>
        <v>0</v>
      </c>
      <c r="AB151" s="1228">
        <f>IF(OR(AA151=1,AA152=1),1,0)</f>
        <v>0</v>
      </c>
      <c r="AC151" s="1228">
        <f>IF(AC150=0,0,AB151)</f>
        <v>0</v>
      </c>
      <c r="AD151" s="463"/>
      <c r="AE151" s="632"/>
      <c r="AF151" s="455"/>
    </row>
    <row r="152" spans="2:47" ht="36.950000000000003" customHeight="1">
      <c r="B152" s="1287"/>
      <c r="C152" s="1258" t="str">
        <f>IF(C151="No Aplica",C151,"Otro (describir la evidencia en el recuadro de situación actual)")</f>
        <v>No Aplica</v>
      </c>
      <c r="D152" s="1258"/>
      <c r="E152" s="1258"/>
      <c r="F152" s="1259" t="str">
        <f>X152</f>
        <v/>
      </c>
      <c r="G152" s="1260"/>
      <c r="H152" s="754" t="s">
        <v>1048</v>
      </c>
      <c r="I152" s="755"/>
      <c r="J152" s="755"/>
      <c r="K152" s="755"/>
      <c r="L152" s="174"/>
      <c r="M152" s="1249"/>
      <c r="N152" s="837"/>
      <c r="O152" s="838"/>
      <c r="P152" s="838"/>
      <c r="Q152" s="838"/>
      <c r="R152" s="857"/>
      <c r="S152" s="1284"/>
      <c r="T152" s="1285"/>
      <c r="U152" s="1285"/>
      <c r="V152" s="1286"/>
      <c r="W152" s="664"/>
      <c r="X152" s="631" t="str">
        <f>IF(C151="No Aplica","",Z152)</f>
        <v/>
      </c>
      <c r="Y152" s="1290"/>
      <c r="Z152" s="631">
        <f>VLOOKUP(H152,RefOPI!O32:P33,2)</f>
        <v>0</v>
      </c>
      <c r="AA152" s="631">
        <f>IF(Z152=2,1,0)</f>
        <v>0</v>
      </c>
      <c r="AB152" s="1228"/>
      <c r="AC152" s="1228"/>
      <c r="AD152" s="463"/>
      <c r="AE152" s="632"/>
      <c r="AF152" s="455"/>
    </row>
    <row r="153" spans="2:47" s="171" customFormat="1" ht="18.95" customHeight="1">
      <c r="B153" s="781" t="s">
        <v>234</v>
      </c>
      <c r="C153" s="782"/>
      <c r="D153" s="782"/>
      <c r="E153" s="782"/>
      <c r="F153" s="782"/>
      <c r="G153" s="783"/>
      <c r="H153" s="858" t="s">
        <v>1059</v>
      </c>
      <c r="I153" s="858"/>
      <c r="J153" s="858"/>
      <c r="K153" s="858"/>
      <c r="L153" s="858"/>
      <c r="M153" s="858" t="s">
        <v>1060</v>
      </c>
      <c r="N153" s="858"/>
      <c r="O153" s="858"/>
      <c r="P153" s="858"/>
      <c r="Q153" s="858" t="s">
        <v>1061</v>
      </c>
      <c r="R153" s="858"/>
      <c r="S153" s="858"/>
      <c r="T153" s="858" t="s">
        <v>1062</v>
      </c>
      <c r="U153" s="858"/>
      <c r="V153" s="1275"/>
      <c r="W153" s="151"/>
      <c r="X153" s="457"/>
      <c r="Y153" s="457"/>
      <c r="Z153" s="630"/>
      <c r="AA153" s="630"/>
      <c r="AB153" s="630"/>
      <c r="AC153" s="459"/>
      <c r="AD153" s="459"/>
      <c r="AE153" s="630"/>
      <c r="AF153" s="454"/>
      <c r="AG153" s="453"/>
      <c r="AH153" s="465"/>
      <c r="AI153" s="465"/>
      <c r="AJ153" s="465"/>
      <c r="AK153" s="466"/>
      <c r="AL153" s="451"/>
      <c r="AM153" s="451"/>
      <c r="AN153" s="451"/>
      <c r="AO153" s="451"/>
      <c r="AP153" s="451"/>
      <c r="AQ153" s="451"/>
      <c r="AR153" s="451"/>
      <c r="AS153" s="451"/>
      <c r="AT153" s="452"/>
      <c r="AU153" s="452"/>
    </row>
    <row r="154" spans="2:47" s="171" customFormat="1" ht="39" customHeight="1">
      <c r="B154" s="777" t="s">
        <v>1143</v>
      </c>
      <c r="C154" s="778"/>
      <c r="D154" s="778"/>
      <c r="E154" s="778"/>
      <c r="F154" s="1265">
        <f>X142</f>
        <v>0</v>
      </c>
      <c r="G154" s="749"/>
      <c r="H154" s="1012" t="s">
        <v>1144</v>
      </c>
      <c r="I154" s="1012"/>
      <c r="J154" s="1012"/>
      <c r="K154" s="1012"/>
      <c r="L154" s="1012"/>
      <c r="M154" s="1012" t="s">
        <v>1145</v>
      </c>
      <c r="N154" s="1012"/>
      <c r="O154" s="1012"/>
      <c r="P154" s="1012"/>
      <c r="Q154" s="1012" t="s">
        <v>1146</v>
      </c>
      <c r="R154" s="1012"/>
      <c r="S154" s="1012"/>
      <c r="T154" s="1012" t="s">
        <v>1147</v>
      </c>
      <c r="U154" s="1012"/>
      <c r="V154" s="1273"/>
      <c r="W154" s="151"/>
      <c r="X154" s="457"/>
      <c r="Y154" s="457"/>
      <c r="Z154" s="630"/>
      <c r="AA154" s="630"/>
      <c r="AB154" s="630"/>
      <c r="AC154" s="459"/>
      <c r="AD154" s="459"/>
      <c r="AE154" s="630"/>
      <c r="AF154" s="454"/>
      <c r="AG154" s="453"/>
      <c r="AH154" s="465"/>
      <c r="AI154" s="465"/>
      <c r="AJ154" s="465"/>
      <c r="AK154" s="466"/>
      <c r="AL154" s="451"/>
      <c r="AM154" s="451"/>
      <c r="AN154" s="451"/>
      <c r="AO154" s="451"/>
      <c r="AP154" s="451"/>
      <c r="AQ154" s="451"/>
      <c r="AR154" s="451"/>
      <c r="AS154" s="451"/>
      <c r="AT154" s="452"/>
      <c r="AU154" s="452"/>
    </row>
    <row r="155" spans="2:47" s="171" customFormat="1" ht="39" customHeight="1">
      <c r="B155" s="777" t="str">
        <f>IF(C148="No Aplica","",C148)</f>
        <v/>
      </c>
      <c r="C155" s="778"/>
      <c r="D155" s="778"/>
      <c r="E155" s="778"/>
      <c r="F155" s="1265" t="str">
        <f>F148</f>
        <v/>
      </c>
      <c r="G155" s="749"/>
      <c r="H155" s="1012"/>
      <c r="I155" s="1012"/>
      <c r="J155" s="1012"/>
      <c r="K155" s="1012"/>
      <c r="L155" s="1012"/>
      <c r="M155" s="1012"/>
      <c r="N155" s="1012"/>
      <c r="O155" s="1012"/>
      <c r="P155" s="1012"/>
      <c r="Q155" s="1012"/>
      <c r="R155" s="1012"/>
      <c r="S155" s="1012"/>
      <c r="T155" s="1012"/>
      <c r="U155" s="1012"/>
      <c r="V155" s="1273"/>
      <c r="W155" s="151"/>
      <c r="X155" s="457"/>
      <c r="Y155" s="457"/>
      <c r="Z155" s="630"/>
      <c r="AA155" s="630"/>
      <c r="AB155" s="630"/>
      <c r="AC155" s="459"/>
      <c r="AD155" s="459"/>
      <c r="AE155" s="630"/>
      <c r="AF155" s="454"/>
      <c r="AG155" s="453"/>
      <c r="AH155" s="465"/>
      <c r="AI155" s="465"/>
      <c r="AJ155" s="465"/>
      <c r="AK155" s="466"/>
      <c r="AL155" s="451"/>
      <c r="AM155" s="451"/>
      <c r="AN155" s="451"/>
      <c r="AO155" s="451"/>
      <c r="AP155" s="451"/>
      <c r="AQ155" s="451"/>
      <c r="AR155" s="451"/>
      <c r="AS155" s="451"/>
      <c r="AT155" s="452"/>
      <c r="AU155" s="452"/>
    </row>
    <row r="156" spans="2:47" s="171" customFormat="1" ht="50.1" customHeight="1">
      <c r="B156" s="777" t="str">
        <f>IF(Z150=0,"",C151)</f>
        <v/>
      </c>
      <c r="C156" s="778"/>
      <c r="D156" s="778"/>
      <c r="E156" s="778"/>
      <c r="F156" s="1265" t="str">
        <f>F151</f>
        <v/>
      </c>
      <c r="G156" s="749"/>
      <c r="H156" s="1012"/>
      <c r="I156" s="1012"/>
      <c r="J156" s="1012"/>
      <c r="K156" s="1012"/>
      <c r="L156" s="1012"/>
      <c r="M156" s="1012"/>
      <c r="N156" s="1012"/>
      <c r="O156" s="1012"/>
      <c r="P156" s="1012"/>
      <c r="Q156" s="1012"/>
      <c r="R156" s="1012"/>
      <c r="S156" s="1012"/>
      <c r="T156" s="1012"/>
      <c r="U156" s="1012"/>
      <c r="V156" s="1273"/>
      <c r="W156" s="151"/>
      <c r="X156" s="457"/>
      <c r="Y156" s="457"/>
      <c r="Z156" s="630"/>
      <c r="AA156" s="630"/>
      <c r="AB156" s="630"/>
      <c r="AC156" s="459"/>
      <c r="AD156" s="459"/>
      <c r="AE156" s="630"/>
      <c r="AF156" s="454"/>
      <c r="AG156" s="453"/>
      <c r="AH156" s="465"/>
      <c r="AI156" s="465"/>
      <c r="AJ156" s="465"/>
      <c r="AK156" s="466"/>
      <c r="AL156" s="451"/>
      <c r="AM156" s="451"/>
      <c r="AN156" s="451"/>
      <c r="AO156" s="451"/>
      <c r="AP156" s="451"/>
      <c r="AQ156" s="451"/>
      <c r="AR156" s="451"/>
      <c r="AS156" s="451"/>
      <c r="AT156" s="452"/>
      <c r="AU156" s="452"/>
    </row>
    <row r="157" spans="2:47" s="171" customFormat="1" ht="50.1" customHeight="1" thickBot="1">
      <c r="B157" s="1276"/>
      <c r="C157" s="1277"/>
      <c r="D157" s="1277"/>
      <c r="E157" s="1277"/>
      <c r="F157" s="1271"/>
      <c r="G157" s="1272"/>
      <c r="H157" s="1266"/>
      <c r="I157" s="1266"/>
      <c r="J157" s="1266"/>
      <c r="K157" s="1266"/>
      <c r="L157" s="1266"/>
      <c r="M157" s="1266"/>
      <c r="N157" s="1266"/>
      <c r="O157" s="1266"/>
      <c r="P157" s="1266"/>
      <c r="Q157" s="1266"/>
      <c r="R157" s="1266"/>
      <c r="S157" s="1266"/>
      <c r="T157" s="1266"/>
      <c r="U157" s="1266"/>
      <c r="V157" s="1274"/>
      <c r="W157" s="151"/>
      <c r="X157" s="457"/>
      <c r="Y157" s="457"/>
      <c r="Z157" s="630"/>
      <c r="AA157" s="630"/>
      <c r="AB157" s="630"/>
      <c r="AC157" s="459"/>
      <c r="AD157" s="459"/>
      <c r="AE157" s="630"/>
      <c r="AF157" s="454"/>
      <c r="AG157" s="453"/>
      <c r="AH157" s="465"/>
      <c r="AI157" s="465"/>
      <c r="AJ157" s="465"/>
      <c r="AK157" s="466"/>
      <c r="AL157" s="451"/>
      <c r="AM157" s="451"/>
      <c r="AN157" s="451"/>
      <c r="AO157" s="451"/>
      <c r="AP157" s="451"/>
      <c r="AQ157" s="451"/>
      <c r="AR157" s="451"/>
      <c r="AS157" s="451"/>
      <c r="AT157" s="452"/>
      <c r="AU157" s="452"/>
    </row>
    <row r="158" spans="2:47" s="171" customFormat="1" ht="15.75" thickBot="1">
      <c r="B158" s="150"/>
      <c r="C158" s="150"/>
      <c r="D158" s="150"/>
      <c r="E158" s="150"/>
      <c r="F158" s="150"/>
      <c r="G158" s="150"/>
      <c r="H158" s="150"/>
      <c r="I158" s="150"/>
      <c r="J158" s="150"/>
      <c r="K158" s="150"/>
      <c r="L158" s="150"/>
      <c r="M158" s="150"/>
      <c r="N158" s="150"/>
      <c r="O158" s="150"/>
      <c r="P158" s="150"/>
      <c r="Q158" s="150"/>
      <c r="R158" s="150"/>
      <c r="S158" s="150"/>
      <c r="T158" s="149"/>
      <c r="U158" s="149"/>
      <c r="V158" s="149"/>
      <c r="W158" s="151"/>
      <c r="X158" s="457"/>
      <c r="Y158" s="457"/>
      <c r="Z158" s="630"/>
      <c r="AA158" s="630"/>
      <c r="AB158" s="630"/>
      <c r="AC158" s="459"/>
      <c r="AD158" s="459"/>
      <c r="AE158" s="630"/>
      <c r="AF158" s="454"/>
      <c r="AG158" s="453"/>
      <c r="AH158" s="465"/>
      <c r="AI158" s="465"/>
      <c r="AJ158" s="465"/>
      <c r="AK158" s="466"/>
      <c r="AL158" s="451"/>
      <c r="AM158" s="451"/>
      <c r="AN158" s="451"/>
      <c r="AO158" s="451"/>
      <c r="AP158" s="451"/>
      <c r="AQ158" s="451"/>
      <c r="AR158" s="451"/>
      <c r="AS158" s="451"/>
      <c r="AT158" s="452"/>
      <c r="AU158" s="452"/>
    </row>
    <row r="159" spans="2:47" s="171" customFormat="1" ht="30" customHeight="1">
      <c r="B159" s="1250" t="s">
        <v>1148</v>
      </c>
      <c r="C159" s="1251"/>
      <c r="D159" s="1251"/>
      <c r="E159" s="1251"/>
      <c r="F159" s="1240" t="s">
        <v>1437</v>
      </c>
      <c r="G159" s="1240"/>
      <c r="H159" s="1240"/>
      <c r="I159" s="1240"/>
      <c r="J159" s="1240"/>
      <c r="K159" s="1240"/>
      <c r="L159" s="1240"/>
      <c r="M159" s="1240"/>
      <c r="N159" s="1240"/>
      <c r="O159" s="1240"/>
      <c r="P159" s="1240"/>
      <c r="Q159" s="1240"/>
      <c r="R159" s="1240"/>
      <c r="S159" s="1240"/>
      <c r="T159" s="1241"/>
      <c r="U159" s="845" t="s">
        <v>1045</v>
      </c>
      <c r="V159" s="846"/>
      <c r="W159" s="616"/>
      <c r="X159" s="631"/>
      <c r="Y159" s="631"/>
      <c r="Z159" s="631"/>
      <c r="AA159" s="631"/>
      <c r="AB159" s="631"/>
      <c r="AC159" s="463"/>
      <c r="AD159" s="463"/>
      <c r="AE159" s="631"/>
      <c r="AF159" s="456"/>
      <c r="AG159" s="453"/>
      <c r="AH159" s="465"/>
      <c r="AI159" s="465"/>
      <c r="AJ159" s="465"/>
      <c r="AK159" s="466"/>
      <c r="AL159" s="451"/>
      <c r="AM159" s="451"/>
      <c r="AN159" s="451"/>
      <c r="AO159" s="451"/>
      <c r="AP159" s="451"/>
      <c r="AQ159" s="451"/>
      <c r="AR159" s="451"/>
      <c r="AS159" s="451"/>
      <c r="AT159" s="452"/>
      <c r="AU159" s="452"/>
    </row>
    <row r="160" spans="2:47" s="171" customFormat="1" ht="23.1" customHeight="1">
      <c r="B160" s="1252"/>
      <c r="C160" s="1253"/>
      <c r="D160" s="1253"/>
      <c r="E160" s="1253"/>
      <c r="F160" s="1242"/>
      <c r="G160" s="1242"/>
      <c r="H160" s="1242"/>
      <c r="I160" s="1242"/>
      <c r="J160" s="1242"/>
      <c r="K160" s="1242"/>
      <c r="L160" s="1242"/>
      <c r="M160" s="1242"/>
      <c r="N160" s="1242"/>
      <c r="O160" s="1242"/>
      <c r="P160" s="1242"/>
      <c r="Q160" s="1242"/>
      <c r="R160" s="1242"/>
      <c r="S160" s="1242"/>
      <c r="T160" s="1243"/>
      <c r="U160" s="415">
        <f>V160</f>
        <v>1</v>
      </c>
      <c r="V160" s="417">
        <f>M162</f>
        <v>1</v>
      </c>
      <c r="W160" s="616"/>
      <c r="X160" s="631"/>
      <c r="Y160" s="631"/>
      <c r="Z160" s="631"/>
      <c r="AA160" s="631"/>
      <c r="AB160" s="631"/>
      <c r="AC160" s="463"/>
      <c r="AD160" s="463"/>
      <c r="AE160" s="631"/>
      <c r="AF160" s="456"/>
      <c r="AG160" s="453"/>
      <c r="AH160" s="465"/>
      <c r="AI160" s="465"/>
      <c r="AJ160" s="465"/>
      <c r="AK160" s="466"/>
      <c r="AL160" s="451"/>
      <c r="AM160" s="451"/>
      <c r="AN160" s="451"/>
      <c r="AO160" s="451"/>
      <c r="AP160" s="451"/>
      <c r="AQ160" s="451"/>
      <c r="AR160" s="451"/>
      <c r="AS160" s="451"/>
      <c r="AT160" s="452"/>
      <c r="AU160" s="452"/>
    </row>
    <row r="161" spans="2:47" s="171" customFormat="1" ht="27" customHeight="1">
      <c r="B161" s="853" t="s">
        <v>217</v>
      </c>
      <c r="C161" s="851"/>
      <c r="D161" s="851"/>
      <c r="E161" s="851"/>
      <c r="F161" s="851"/>
      <c r="G161" s="807"/>
      <c r="H161" s="808" t="s">
        <v>218</v>
      </c>
      <c r="I161" s="808"/>
      <c r="J161" s="808"/>
      <c r="K161" s="808"/>
      <c r="L161" s="808"/>
      <c r="M161" s="808"/>
      <c r="N161" s="808" t="s">
        <v>219</v>
      </c>
      <c r="O161" s="808"/>
      <c r="P161" s="808"/>
      <c r="Q161" s="808"/>
      <c r="R161" s="808"/>
      <c r="S161" s="808" t="s">
        <v>220</v>
      </c>
      <c r="T161" s="808"/>
      <c r="U161" s="850"/>
      <c r="V161" s="867"/>
      <c r="W161" s="664"/>
      <c r="X161" s="632"/>
      <c r="Y161" s="632"/>
      <c r="Z161" s="632"/>
      <c r="AA161" s="632"/>
      <c r="AB161" s="632"/>
      <c r="AC161" s="463"/>
      <c r="AD161" s="463"/>
      <c r="AE161" s="632"/>
      <c r="AF161" s="455"/>
      <c r="AG161" s="453"/>
      <c r="AH161" s="465"/>
      <c r="AI161" s="465"/>
      <c r="AJ161" s="465"/>
      <c r="AK161" s="466"/>
      <c r="AL161" s="451"/>
      <c r="AM161" s="451"/>
      <c r="AN161" s="451"/>
      <c r="AO161" s="451"/>
      <c r="AP161" s="451"/>
      <c r="AQ161" s="451"/>
      <c r="AR161" s="451"/>
      <c r="AS161" s="451"/>
      <c r="AT161" s="452"/>
      <c r="AU161" s="452"/>
    </row>
    <row r="162" spans="2:47" s="171" customFormat="1" ht="66.95" customHeight="1">
      <c r="B162" s="742" t="s">
        <v>1149</v>
      </c>
      <c r="C162" s="743"/>
      <c r="D162" s="743"/>
      <c r="E162" s="743"/>
      <c r="F162" s="746"/>
      <c r="G162" s="747"/>
      <c r="H162" s="859" t="s">
        <v>1048</v>
      </c>
      <c r="I162" s="860"/>
      <c r="J162" s="860"/>
      <c r="K162" s="860"/>
      <c r="L162" s="174"/>
      <c r="M162" s="1247">
        <f>IF(Y162&lt;6,1,IF(AC167=0,1,IF(Y162=6,2,IF(AND(Y162=7,AC167=0),2,IF(Y162=9,3,IF(Y162=10,4,2))))))</f>
        <v>1</v>
      </c>
      <c r="N162" s="834"/>
      <c r="O162" s="835"/>
      <c r="P162" s="835"/>
      <c r="Q162" s="835"/>
      <c r="R162" s="890"/>
      <c r="S162" s="1278"/>
      <c r="T162" s="1279"/>
      <c r="U162" s="1279"/>
      <c r="V162" s="1280"/>
      <c r="W162" s="664"/>
      <c r="X162" s="632"/>
      <c r="Y162" s="1290">
        <f>SUM(AB162:AB169)</f>
        <v>0</v>
      </c>
      <c r="Z162" s="631">
        <f>VLOOKUP(H162,RefOPI!O64:P68,2)</f>
        <v>0</v>
      </c>
      <c r="AA162" s="632">
        <f>Z162</f>
        <v>0</v>
      </c>
      <c r="AB162" s="632">
        <f>AA162</f>
        <v>0</v>
      </c>
      <c r="AC162" s="632">
        <f>AB162</f>
        <v>0</v>
      </c>
      <c r="AD162" s="463"/>
      <c r="AE162" s="632"/>
      <c r="AF162" s="455"/>
      <c r="AG162" s="453"/>
      <c r="AH162" s="465"/>
      <c r="AI162" s="465"/>
      <c r="AJ162" s="465"/>
      <c r="AK162" s="466"/>
      <c r="AL162" s="451"/>
      <c r="AM162" s="451"/>
      <c r="AN162" s="451"/>
      <c r="AO162" s="451"/>
      <c r="AP162" s="451"/>
      <c r="AQ162" s="451"/>
      <c r="AR162" s="451"/>
      <c r="AS162" s="451"/>
      <c r="AT162" s="452"/>
      <c r="AU162" s="452"/>
    </row>
    <row r="163" spans="2:47" ht="45" customHeight="1">
      <c r="B163" s="1263" t="s">
        <v>1057</v>
      </c>
      <c r="C163" s="1258" t="str">
        <f>VLOOKUP(H162,RefOPI!N70:O74,2)</f>
        <v>No Aplica</v>
      </c>
      <c r="D163" s="1258"/>
      <c r="E163" s="1258"/>
      <c r="F163" s="1259" t="str">
        <f>X163</f>
        <v/>
      </c>
      <c r="G163" s="1260"/>
      <c r="H163" s="754" t="s">
        <v>1048</v>
      </c>
      <c r="I163" s="755"/>
      <c r="J163" s="755"/>
      <c r="K163" s="755"/>
      <c r="L163" s="174"/>
      <c r="M163" s="1248"/>
      <c r="N163" s="837"/>
      <c r="O163" s="838"/>
      <c r="P163" s="838"/>
      <c r="Q163" s="838"/>
      <c r="R163" s="857"/>
      <c r="S163" s="1281"/>
      <c r="T163" s="1282"/>
      <c r="U163" s="1282"/>
      <c r="V163" s="1283"/>
      <c r="W163" s="664"/>
      <c r="X163" s="631" t="str">
        <f>IF(C163="No Aplica","",Z163)</f>
        <v/>
      </c>
      <c r="Y163" s="1290"/>
      <c r="Z163" s="631">
        <f>VLOOKUP(H163,RefOPI!O32:P33,2)</f>
        <v>0</v>
      </c>
      <c r="AA163" s="631">
        <f>IF(OR(AB162=1,Z163=0),0,1)</f>
        <v>0</v>
      </c>
      <c r="AB163" s="1228">
        <f>IF(AC162=0,0,IF(OR(AA163=1,AA164=1,AA165=1),1,0))</f>
        <v>0</v>
      </c>
      <c r="AC163" s="1228">
        <f>AB163</f>
        <v>0</v>
      </c>
      <c r="AD163" s="463"/>
      <c r="AE163" s="632"/>
      <c r="AF163" s="455"/>
    </row>
    <row r="164" spans="2:47" ht="62.1" customHeight="1">
      <c r="B164" s="1264"/>
      <c r="C164" s="1258" t="str">
        <f>VLOOKUP(H162,RefOPI!N76:O80,2)</f>
        <v>No Aplica</v>
      </c>
      <c r="D164" s="1258"/>
      <c r="E164" s="1258"/>
      <c r="F164" s="1259" t="str">
        <f>X164</f>
        <v/>
      </c>
      <c r="G164" s="1260"/>
      <c r="H164" s="754" t="s">
        <v>1048</v>
      </c>
      <c r="I164" s="755"/>
      <c r="J164" s="755"/>
      <c r="K164" s="755"/>
      <c r="L164" s="174"/>
      <c r="M164" s="1248"/>
      <c r="N164" s="837"/>
      <c r="O164" s="838"/>
      <c r="P164" s="838"/>
      <c r="Q164" s="838"/>
      <c r="R164" s="857"/>
      <c r="S164" s="1281"/>
      <c r="T164" s="1282"/>
      <c r="U164" s="1282"/>
      <c r="V164" s="1283"/>
      <c r="W164" s="664"/>
      <c r="X164" s="631" t="str">
        <f>IF(C164="No Aplica","",Z164)</f>
        <v/>
      </c>
      <c r="Y164" s="1290"/>
      <c r="Z164" s="631">
        <f>VLOOKUP(H164,RefOPI!O32:P33,2)</f>
        <v>0</v>
      </c>
      <c r="AA164" s="631">
        <f>IF(OR(AB162=1,Z164=0),0,1)</f>
        <v>0</v>
      </c>
      <c r="AB164" s="1228"/>
      <c r="AC164" s="1228"/>
      <c r="AD164" s="463"/>
      <c r="AE164" s="632"/>
      <c r="AF164" s="455"/>
    </row>
    <row r="165" spans="2:47" ht="36.950000000000003" customHeight="1">
      <c r="B165" s="1287"/>
      <c r="C165" s="1258" t="str">
        <f>IF(C163="No Aplica",C163,"Otro (describir la evidencia en el recuadro de situación actual)")</f>
        <v>No Aplica</v>
      </c>
      <c r="D165" s="1258"/>
      <c r="E165" s="1258"/>
      <c r="F165" s="1259" t="str">
        <f>X165</f>
        <v/>
      </c>
      <c r="G165" s="1260"/>
      <c r="H165" s="754" t="s">
        <v>1048</v>
      </c>
      <c r="I165" s="755"/>
      <c r="J165" s="755"/>
      <c r="K165" s="755"/>
      <c r="L165" s="174"/>
      <c r="M165" s="1248"/>
      <c r="N165" s="837"/>
      <c r="O165" s="838"/>
      <c r="P165" s="838"/>
      <c r="Q165" s="838"/>
      <c r="R165" s="857"/>
      <c r="S165" s="1281"/>
      <c r="T165" s="1282"/>
      <c r="U165" s="1282"/>
      <c r="V165" s="1283"/>
      <c r="W165" s="664"/>
      <c r="X165" s="631" t="str">
        <f>IF(C163="No Aplica","",Z165)</f>
        <v/>
      </c>
      <c r="Y165" s="1290"/>
      <c r="Z165" s="631">
        <f>VLOOKUP(H165,RefOPI!O32:P33,2)</f>
        <v>0</v>
      </c>
      <c r="AA165" s="631">
        <f>IF(OR(AB162=1,Z165=0),0,1)</f>
        <v>0</v>
      </c>
      <c r="AB165" s="1228"/>
      <c r="AC165" s="1228"/>
      <c r="AD165" s="463"/>
      <c r="AE165" s="632"/>
      <c r="AF165" s="455"/>
    </row>
    <row r="166" spans="2:47" s="171" customFormat="1" ht="68.099999999999994" customHeight="1">
      <c r="B166" s="742" t="s">
        <v>1150</v>
      </c>
      <c r="C166" s="743"/>
      <c r="D166" s="743"/>
      <c r="E166" s="743"/>
      <c r="F166" s="863"/>
      <c r="G166" s="864"/>
      <c r="H166" s="859" t="s">
        <v>1048</v>
      </c>
      <c r="I166" s="860"/>
      <c r="J166" s="860"/>
      <c r="K166" s="860"/>
      <c r="L166" s="174"/>
      <c r="M166" s="1248"/>
      <c r="N166" s="837"/>
      <c r="O166" s="838"/>
      <c r="P166" s="838"/>
      <c r="Q166" s="838"/>
      <c r="R166" s="857"/>
      <c r="S166" s="1281"/>
      <c r="T166" s="1282"/>
      <c r="U166" s="1282"/>
      <c r="V166" s="1283"/>
      <c r="W166" s="664"/>
      <c r="X166" s="632"/>
      <c r="Y166" s="1290"/>
      <c r="Z166" s="631">
        <f>VLOOKUP(H166,RefOPI!O84:P87,2)</f>
        <v>0</v>
      </c>
      <c r="AA166" s="631">
        <f>IF(AB163=0,0,Z166)</f>
        <v>0</v>
      </c>
      <c r="AB166" s="632">
        <f>AA166</f>
        <v>0</v>
      </c>
      <c r="AC166" s="632">
        <f>IF(AC167=0,0,AB166)</f>
        <v>0</v>
      </c>
      <c r="AD166" s="463"/>
      <c r="AE166" s="632"/>
      <c r="AF166" s="455"/>
      <c r="AG166" s="453"/>
      <c r="AH166" s="465"/>
      <c r="AI166" s="465"/>
      <c r="AJ166" s="465"/>
      <c r="AK166" s="466"/>
      <c r="AL166" s="451"/>
      <c r="AM166" s="451"/>
      <c r="AN166" s="451"/>
      <c r="AO166" s="451"/>
      <c r="AP166" s="451"/>
      <c r="AQ166" s="451"/>
      <c r="AR166" s="451"/>
      <c r="AS166" s="451"/>
      <c r="AT166" s="452"/>
      <c r="AU166" s="452"/>
    </row>
    <row r="167" spans="2:47" ht="75" customHeight="1">
      <c r="B167" s="1263" t="s">
        <v>1057</v>
      </c>
      <c r="C167" s="1258" t="str">
        <f>VLOOKUP(H166,RefOPI!N89:O92,2)</f>
        <v>No Aplica</v>
      </c>
      <c r="D167" s="1258"/>
      <c r="E167" s="1258"/>
      <c r="F167" s="1259" t="str">
        <f>X167</f>
        <v/>
      </c>
      <c r="G167" s="1260"/>
      <c r="H167" s="754" t="s">
        <v>1048</v>
      </c>
      <c r="I167" s="755"/>
      <c r="J167" s="755"/>
      <c r="K167" s="755"/>
      <c r="L167" s="174"/>
      <c r="M167" s="1248"/>
      <c r="N167" s="837"/>
      <c r="O167" s="838"/>
      <c r="P167" s="838"/>
      <c r="Q167" s="838"/>
      <c r="R167" s="857"/>
      <c r="S167" s="1281"/>
      <c r="T167" s="1282"/>
      <c r="U167" s="1282"/>
      <c r="V167" s="1283"/>
      <c r="W167" s="664"/>
      <c r="X167" s="631" t="str">
        <f>IF(C167="No Aplica","",Z167)</f>
        <v/>
      </c>
      <c r="Y167" s="1290"/>
      <c r="Z167" s="631">
        <f>VLOOKUP(H167,RefOPI!O32:P33,2)</f>
        <v>0</v>
      </c>
      <c r="AA167" s="631">
        <f>IF(OR(AB166=1,Z167=0),0,1)</f>
        <v>0</v>
      </c>
      <c r="AB167" s="1228">
        <f>IF(AB166=0,0,IF(OR(AA167=1,AA168=1,AA169=1),1,0))</f>
        <v>0</v>
      </c>
      <c r="AC167" s="1228">
        <f>AB167</f>
        <v>0</v>
      </c>
      <c r="AD167" s="463"/>
      <c r="AE167" s="632"/>
      <c r="AF167" s="455"/>
    </row>
    <row r="168" spans="2:47" ht="62.1" customHeight="1">
      <c r="B168" s="1264"/>
      <c r="C168" s="1258" t="str">
        <f>VLOOKUP(H166,RefOPI!N95:O98,2)</f>
        <v>No Aplica</v>
      </c>
      <c r="D168" s="1258"/>
      <c r="E168" s="1258"/>
      <c r="F168" s="1259" t="str">
        <f>X168</f>
        <v/>
      </c>
      <c r="G168" s="1260"/>
      <c r="H168" s="754" t="s">
        <v>1048</v>
      </c>
      <c r="I168" s="755"/>
      <c r="J168" s="755"/>
      <c r="K168" s="755"/>
      <c r="L168" s="174"/>
      <c r="M168" s="1248"/>
      <c r="N168" s="837"/>
      <c r="O168" s="838"/>
      <c r="P168" s="838"/>
      <c r="Q168" s="838"/>
      <c r="R168" s="857"/>
      <c r="S168" s="1281"/>
      <c r="T168" s="1282"/>
      <c r="U168" s="1282"/>
      <c r="V168" s="1283"/>
      <c r="W168" s="664"/>
      <c r="X168" s="631" t="str">
        <f>IF(C168="No Aplica","",Z168)</f>
        <v/>
      </c>
      <c r="Y168" s="1290"/>
      <c r="Z168" s="631">
        <f>VLOOKUP(H168,RefOPI!O32:P33,2)</f>
        <v>0</v>
      </c>
      <c r="AA168" s="631">
        <f>IF(OR(AB166=1,Z168=0),0,1)</f>
        <v>0</v>
      </c>
      <c r="AB168" s="1228"/>
      <c r="AC168" s="1228"/>
      <c r="AD168" s="463"/>
      <c r="AE168" s="632"/>
      <c r="AF168" s="455"/>
    </row>
    <row r="169" spans="2:47" ht="36.950000000000003" customHeight="1">
      <c r="B169" s="1287"/>
      <c r="C169" s="1258" t="str">
        <f>IF(C167="No Aplica",C167,"Otro (describir la evidencia en el recuadro de situación actual)")</f>
        <v>No Aplica</v>
      </c>
      <c r="D169" s="1258"/>
      <c r="E169" s="1258"/>
      <c r="F169" s="1259" t="str">
        <f>X169</f>
        <v/>
      </c>
      <c r="G169" s="1260"/>
      <c r="H169" s="754" t="s">
        <v>1048</v>
      </c>
      <c r="I169" s="755"/>
      <c r="J169" s="755"/>
      <c r="K169" s="755"/>
      <c r="L169" s="174"/>
      <c r="M169" s="1249"/>
      <c r="N169" s="837"/>
      <c r="O169" s="838"/>
      <c r="P169" s="838"/>
      <c r="Q169" s="838"/>
      <c r="R169" s="857"/>
      <c r="S169" s="1284"/>
      <c r="T169" s="1285"/>
      <c r="U169" s="1285"/>
      <c r="V169" s="1286"/>
      <c r="W169" s="664"/>
      <c r="X169" s="631" t="str">
        <f>IF(C167="No Aplica","",Z169)</f>
        <v/>
      </c>
      <c r="Y169" s="1290"/>
      <c r="Z169" s="631">
        <f>VLOOKUP(H169,RefOPI!O32:P33,2)</f>
        <v>0</v>
      </c>
      <c r="AA169" s="631">
        <f>IF(OR(AB166=1,Z169=0),0,1)</f>
        <v>0</v>
      </c>
      <c r="AB169" s="1228"/>
      <c r="AC169" s="1228"/>
      <c r="AD169" s="463"/>
      <c r="AE169" s="632"/>
      <c r="AF169" s="455"/>
    </row>
    <row r="170" spans="2:47" s="171" customFormat="1" ht="18.95" customHeight="1">
      <c r="B170" s="781" t="s">
        <v>234</v>
      </c>
      <c r="C170" s="782"/>
      <c r="D170" s="782"/>
      <c r="E170" s="782"/>
      <c r="F170" s="782"/>
      <c r="G170" s="783"/>
      <c r="H170" s="858" t="s">
        <v>1059</v>
      </c>
      <c r="I170" s="858"/>
      <c r="J170" s="858"/>
      <c r="K170" s="858"/>
      <c r="L170" s="858"/>
      <c r="M170" s="858" t="s">
        <v>1060</v>
      </c>
      <c r="N170" s="858"/>
      <c r="O170" s="858"/>
      <c r="P170" s="858"/>
      <c r="Q170" s="858" t="s">
        <v>1061</v>
      </c>
      <c r="R170" s="858"/>
      <c r="S170" s="858"/>
      <c r="T170" s="858" t="s">
        <v>1062</v>
      </c>
      <c r="U170" s="858"/>
      <c r="V170" s="1275"/>
      <c r="W170" s="151"/>
      <c r="X170" s="457"/>
      <c r="Y170" s="457"/>
      <c r="Z170" s="630"/>
      <c r="AA170" s="630"/>
      <c r="AB170" s="630"/>
      <c r="AC170" s="459"/>
      <c r="AD170" s="459"/>
      <c r="AE170" s="630"/>
      <c r="AF170" s="454"/>
      <c r="AG170" s="453"/>
      <c r="AH170" s="465"/>
      <c r="AI170" s="465"/>
      <c r="AJ170" s="465"/>
      <c r="AK170" s="466"/>
      <c r="AL170" s="451"/>
      <c r="AM170" s="451"/>
      <c r="AN170" s="451"/>
      <c r="AO170" s="451"/>
      <c r="AP170" s="451"/>
      <c r="AQ170" s="451"/>
      <c r="AR170" s="451"/>
      <c r="AS170" s="451"/>
      <c r="AT170" s="452"/>
      <c r="AU170" s="452"/>
    </row>
    <row r="171" spans="2:47" s="171" customFormat="1" ht="69" customHeight="1">
      <c r="B171" s="777" t="str">
        <f>IF(C163="No Aplica","",C163)</f>
        <v/>
      </c>
      <c r="C171" s="778"/>
      <c r="D171" s="778"/>
      <c r="E171" s="778"/>
      <c r="F171" s="1265" t="str">
        <f>IF(AC162=0,"",Z164)</f>
        <v/>
      </c>
      <c r="G171" s="749"/>
      <c r="H171" s="1012" t="s">
        <v>1151</v>
      </c>
      <c r="I171" s="1012"/>
      <c r="J171" s="1012"/>
      <c r="K171" s="1012"/>
      <c r="L171" s="1012"/>
      <c r="M171" s="1012" t="s">
        <v>1152</v>
      </c>
      <c r="N171" s="1012"/>
      <c r="O171" s="1012"/>
      <c r="P171" s="1012"/>
      <c r="Q171" s="1012" t="s">
        <v>1153</v>
      </c>
      <c r="R171" s="1012"/>
      <c r="S171" s="1012"/>
      <c r="T171" s="1012" t="s">
        <v>1154</v>
      </c>
      <c r="U171" s="1012"/>
      <c r="V171" s="1273"/>
      <c r="W171" s="151"/>
      <c r="X171" s="457"/>
      <c r="Y171" s="457"/>
      <c r="Z171" s="630"/>
      <c r="AA171" s="630"/>
      <c r="AB171" s="630"/>
      <c r="AC171" s="459"/>
      <c r="AD171" s="459"/>
      <c r="AE171" s="630"/>
      <c r="AF171" s="454"/>
      <c r="AG171" s="453"/>
      <c r="AH171" s="465"/>
      <c r="AI171" s="465"/>
      <c r="AJ171" s="465"/>
      <c r="AK171" s="466"/>
      <c r="AL171" s="451"/>
      <c r="AM171" s="451"/>
      <c r="AN171" s="451"/>
      <c r="AO171" s="451"/>
      <c r="AP171" s="451"/>
      <c r="AQ171" s="451"/>
      <c r="AR171" s="451"/>
      <c r="AS171" s="451"/>
      <c r="AT171" s="452"/>
      <c r="AU171" s="452"/>
    </row>
    <row r="172" spans="2:47" s="171" customFormat="1" ht="47.1" customHeight="1">
      <c r="B172" s="777" t="str">
        <f>IF(C164="No Aplica","",C164)</f>
        <v/>
      </c>
      <c r="C172" s="778"/>
      <c r="D172" s="778"/>
      <c r="E172" s="778"/>
      <c r="F172" s="1265" t="str">
        <f>F165</f>
        <v/>
      </c>
      <c r="G172" s="749"/>
      <c r="H172" s="1012"/>
      <c r="I172" s="1012"/>
      <c r="J172" s="1012"/>
      <c r="K172" s="1012"/>
      <c r="L172" s="1012"/>
      <c r="M172" s="1012"/>
      <c r="N172" s="1012"/>
      <c r="O172" s="1012"/>
      <c r="P172" s="1012"/>
      <c r="Q172" s="1012"/>
      <c r="R172" s="1012"/>
      <c r="S172" s="1012"/>
      <c r="T172" s="1012"/>
      <c r="U172" s="1012"/>
      <c r="V172" s="1273"/>
      <c r="W172" s="151"/>
      <c r="X172" s="457"/>
      <c r="Y172" s="457"/>
      <c r="Z172" s="630"/>
      <c r="AA172" s="630"/>
      <c r="AB172" s="630"/>
      <c r="AC172" s="459"/>
      <c r="AD172" s="459"/>
      <c r="AE172" s="630"/>
      <c r="AF172" s="454"/>
      <c r="AG172" s="453"/>
      <c r="AH172" s="465"/>
      <c r="AI172" s="465"/>
      <c r="AJ172" s="465"/>
      <c r="AK172" s="466"/>
      <c r="AL172" s="451"/>
      <c r="AM172" s="451"/>
      <c r="AN172" s="451"/>
      <c r="AO172" s="451"/>
      <c r="AP172" s="451"/>
      <c r="AQ172" s="451"/>
      <c r="AR172" s="451"/>
      <c r="AS172" s="451"/>
      <c r="AT172" s="452"/>
      <c r="AU172" s="452"/>
    </row>
    <row r="173" spans="2:47" s="171" customFormat="1" ht="57" customHeight="1">
      <c r="B173" s="777" t="str">
        <f>IF(C167="No Aplica","",C167)</f>
        <v/>
      </c>
      <c r="C173" s="778"/>
      <c r="D173" s="778"/>
      <c r="E173" s="778"/>
      <c r="F173" s="1265" t="str">
        <f>F167</f>
        <v/>
      </c>
      <c r="G173" s="749"/>
      <c r="H173" s="1012"/>
      <c r="I173" s="1012"/>
      <c r="J173" s="1012"/>
      <c r="K173" s="1012"/>
      <c r="L173" s="1012"/>
      <c r="M173" s="1012"/>
      <c r="N173" s="1012"/>
      <c r="O173" s="1012"/>
      <c r="P173" s="1012"/>
      <c r="Q173" s="1012"/>
      <c r="R173" s="1012"/>
      <c r="S173" s="1012"/>
      <c r="T173" s="1012"/>
      <c r="U173" s="1012"/>
      <c r="V173" s="1273"/>
      <c r="W173" s="151"/>
      <c r="X173" s="457"/>
      <c r="Y173" s="457"/>
      <c r="Z173" s="630"/>
      <c r="AA173" s="630"/>
      <c r="AB173" s="630"/>
      <c r="AC173" s="459"/>
      <c r="AD173" s="459"/>
      <c r="AE173" s="630"/>
      <c r="AF173" s="454"/>
      <c r="AG173" s="453"/>
      <c r="AH173" s="465"/>
      <c r="AI173" s="465"/>
      <c r="AJ173" s="465"/>
      <c r="AK173" s="466"/>
      <c r="AL173" s="451"/>
      <c r="AM173" s="451"/>
      <c r="AN173" s="451"/>
      <c r="AO173" s="451"/>
      <c r="AP173" s="451"/>
      <c r="AQ173" s="451"/>
      <c r="AR173" s="451"/>
      <c r="AS173" s="451"/>
      <c r="AT173" s="452"/>
      <c r="AU173" s="452"/>
    </row>
    <row r="174" spans="2:47" s="171" customFormat="1" ht="45" customHeight="1" thickBot="1">
      <c r="B174" s="1254" t="str">
        <f>IF(C168="No Aplica","",C168)</f>
        <v/>
      </c>
      <c r="C174" s="1255"/>
      <c r="D174" s="1255"/>
      <c r="E174" s="1255"/>
      <c r="F174" s="1271" t="str">
        <f>F168</f>
        <v/>
      </c>
      <c r="G174" s="1272"/>
      <c r="H174" s="1266"/>
      <c r="I174" s="1266"/>
      <c r="J174" s="1266"/>
      <c r="K174" s="1266"/>
      <c r="L174" s="1266"/>
      <c r="M174" s="1266"/>
      <c r="N174" s="1266"/>
      <c r="O174" s="1266"/>
      <c r="P174" s="1266"/>
      <c r="Q174" s="1266"/>
      <c r="R174" s="1266"/>
      <c r="S174" s="1266"/>
      <c r="T174" s="1266"/>
      <c r="U174" s="1266"/>
      <c r="V174" s="1274"/>
      <c r="W174" s="151"/>
      <c r="X174" s="457"/>
      <c r="Y174" s="457"/>
      <c r="Z174" s="630"/>
      <c r="AA174" s="630"/>
      <c r="AB174" s="630"/>
      <c r="AC174" s="459"/>
      <c r="AD174" s="459"/>
      <c r="AE174" s="630"/>
      <c r="AF174" s="454"/>
      <c r="AG174" s="453"/>
      <c r="AH174" s="465"/>
      <c r="AI174" s="465"/>
      <c r="AJ174" s="465"/>
      <c r="AK174" s="466"/>
      <c r="AL174" s="451"/>
      <c r="AM174" s="451"/>
      <c r="AN174" s="451"/>
      <c r="AO174" s="451"/>
      <c r="AP174" s="451"/>
      <c r="AQ174" s="451"/>
      <c r="AR174" s="451"/>
      <c r="AS174" s="451"/>
      <c r="AT174" s="452"/>
      <c r="AU174" s="452"/>
    </row>
  </sheetData>
  <sheetProtection algorithmName="SHA-512" hashValue="IRwSqzJZkRM//nrCWzQxGODuYaZQ4uCo5Sb1deI29K1ghhdjDkxG+kWr8K7S7B2L5k7RflfvnF6kewt9PE8PXQ==" saltValue="uqGZBC3OSIt6lrNo1gbXLQ==" spinCount="100000" sheet="1" objects="1" scenarios="1" formatRows="0"/>
  <mergeCells count="628">
    <mergeCell ref="AC148:AC149"/>
    <mergeCell ref="AC151:AC152"/>
    <mergeCell ref="AC163:AC165"/>
    <mergeCell ref="AC167:AC169"/>
    <mergeCell ref="AC107:AC108"/>
    <mergeCell ref="AC110:AC111"/>
    <mergeCell ref="AC126:AC127"/>
    <mergeCell ref="AC129:AC130"/>
    <mergeCell ref="AB123:AB124"/>
    <mergeCell ref="AC123:AC124"/>
    <mergeCell ref="AB126:AB127"/>
    <mergeCell ref="AB107:AB108"/>
    <mergeCell ref="AB129:AB130"/>
    <mergeCell ref="AB151:AB152"/>
    <mergeCell ref="AB167:AB169"/>
    <mergeCell ref="AB163:AB165"/>
    <mergeCell ref="AC143:AC146"/>
    <mergeCell ref="AC102:AC105"/>
    <mergeCell ref="S35:V35"/>
    <mergeCell ref="B33:E34"/>
    <mergeCell ref="F33:T34"/>
    <mergeCell ref="B48:G48"/>
    <mergeCell ref="H48:V48"/>
    <mergeCell ref="T69:V69"/>
    <mergeCell ref="H70:L74"/>
    <mergeCell ref="AC38:AC39"/>
    <mergeCell ref="AC53:AC60"/>
    <mergeCell ref="AC64:AC65"/>
    <mergeCell ref="AC67:AC68"/>
    <mergeCell ref="AC81:AC84"/>
    <mergeCell ref="AC87:AC88"/>
    <mergeCell ref="AB87:AB88"/>
    <mergeCell ref="C88:E88"/>
    <mergeCell ref="F88:G88"/>
    <mergeCell ref="H88:K88"/>
    <mergeCell ref="N88:R88"/>
    <mergeCell ref="AB81:AB84"/>
    <mergeCell ref="AA87:AA88"/>
    <mergeCell ref="B94:E94"/>
    <mergeCell ref="AA81:AA84"/>
    <mergeCell ref="B87:B88"/>
    <mergeCell ref="H161:M161"/>
    <mergeCell ref="N161:R161"/>
    <mergeCell ref="H91:L91"/>
    <mergeCell ref="S79:V90"/>
    <mergeCell ref="B80:E80"/>
    <mergeCell ref="Y79:Y90"/>
    <mergeCell ref="N89:R89"/>
    <mergeCell ref="C83:E83"/>
    <mergeCell ref="B85:E85"/>
    <mergeCell ref="B89:E89"/>
    <mergeCell ref="B90:E90"/>
    <mergeCell ref="H90:K90"/>
    <mergeCell ref="B86:E86"/>
    <mergeCell ref="T91:V91"/>
    <mergeCell ref="B81:E81"/>
    <mergeCell ref="H82:K82"/>
    <mergeCell ref="F84:G84"/>
    <mergeCell ref="H84:K84"/>
    <mergeCell ref="H83:K83"/>
    <mergeCell ref="N90:R90"/>
    <mergeCell ref="M91:P91"/>
    <mergeCell ref="N86:R86"/>
    <mergeCell ref="N85:R85"/>
    <mergeCell ref="N81:R84"/>
    <mergeCell ref="F122:G122"/>
    <mergeCell ref="F152:G152"/>
    <mergeCell ref="H152:K152"/>
    <mergeCell ref="F149:G149"/>
    <mergeCell ref="H149:K149"/>
    <mergeCell ref="F145:G145"/>
    <mergeCell ref="F130:G130"/>
    <mergeCell ref="H130:K130"/>
    <mergeCell ref="S121:V128"/>
    <mergeCell ref="F124:G124"/>
    <mergeCell ref="H124:K124"/>
    <mergeCell ref="N122:R122"/>
    <mergeCell ref="F127:G127"/>
    <mergeCell ref="N128:R128"/>
    <mergeCell ref="H128:K128"/>
    <mergeCell ref="N146:R146"/>
    <mergeCell ref="M142:M152"/>
    <mergeCell ref="N151:R151"/>
    <mergeCell ref="N152:R152"/>
    <mergeCell ref="N148:R148"/>
    <mergeCell ref="H129:K129"/>
    <mergeCell ref="B135:E135"/>
    <mergeCell ref="B136:E136"/>
    <mergeCell ref="B139:E140"/>
    <mergeCell ref="F134:G134"/>
    <mergeCell ref="F135:G135"/>
    <mergeCell ref="F136:G136"/>
    <mergeCell ref="H132:L136"/>
    <mergeCell ref="M131:P131"/>
    <mergeCell ref="F132:G132"/>
    <mergeCell ref="B134:E134"/>
    <mergeCell ref="B131:G131"/>
    <mergeCell ref="Y121:Y130"/>
    <mergeCell ref="B125:E125"/>
    <mergeCell ref="F125:G125"/>
    <mergeCell ref="H125:K125"/>
    <mergeCell ref="Y142:Y152"/>
    <mergeCell ref="N149:R149"/>
    <mergeCell ref="B133:E133"/>
    <mergeCell ref="F133:G133"/>
    <mergeCell ref="B138:G138"/>
    <mergeCell ref="H138:V138"/>
    <mergeCell ref="B143:E143"/>
    <mergeCell ref="F139:T140"/>
    <mergeCell ref="N130:R130"/>
    <mergeCell ref="F142:G142"/>
    <mergeCell ref="H142:K142"/>
    <mergeCell ref="C123:E123"/>
    <mergeCell ref="F123:G123"/>
    <mergeCell ref="C124:E124"/>
    <mergeCell ref="B141:G141"/>
    <mergeCell ref="N150:R150"/>
    <mergeCell ref="S142:V152"/>
    <mergeCell ref="N143:R143"/>
    <mergeCell ref="N144:R144"/>
    <mergeCell ref="N145:R145"/>
    <mergeCell ref="AA143:AA146"/>
    <mergeCell ref="AB143:AB146"/>
    <mergeCell ref="AB148:AB149"/>
    <mergeCell ref="N147:R147"/>
    <mergeCell ref="C149:E149"/>
    <mergeCell ref="B147:E147"/>
    <mergeCell ref="C145:E145"/>
    <mergeCell ref="N142:R142"/>
    <mergeCell ref="AB102:AB105"/>
    <mergeCell ref="C107:E107"/>
    <mergeCell ref="F107:G107"/>
    <mergeCell ref="H107:K107"/>
    <mergeCell ref="F109:G109"/>
    <mergeCell ref="F103:G103"/>
    <mergeCell ref="AB110:AB111"/>
    <mergeCell ref="B114:E114"/>
    <mergeCell ref="F114:G114"/>
    <mergeCell ref="C110:E110"/>
    <mergeCell ref="F111:G111"/>
    <mergeCell ref="B110:B111"/>
    <mergeCell ref="Y101:Y111"/>
    <mergeCell ref="B102:B105"/>
    <mergeCell ref="C102:E102"/>
    <mergeCell ref="F102:G102"/>
    <mergeCell ref="N102:R102"/>
    <mergeCell ref="B107:B108"/>
    <mergeCell ref="C108:E108"/>
    <mergeCell ref="F105:G105"/>
    <mergeCell ref="H105:K105"/>
    <mergeCell ref="M101:M111"/>
    <mergeCell ref="B109:E109"/>
    <mergeCell ref="C105:E105"/>
    <mergeCell ref="F173:G173"/>
    <mergeCell ref="N121:R121"/>
    <mergeCell ref="B118:E119"/>
    <mergeCell ref="F118:T119"/>
    <mergeCell ref="F113:G113"/>
    <mergeCell ref="T112:V112"/>
    <mergeCell ref="F108:G108"/>
    <mergeCell ref="H108:K108"/>
    <mergeCell ref="F101:G101"/>
    <mergeCell ref="N106:R106"/>
    <mergeCell ref="N101:R101"/>
    <mergeCell ref="N111:R111"/>
    <mergeCell ref="N110:R110"/>
    <mergeCell ref="N104:R104"/>
    <mergeCell ref="M112:P112"/>
    <mergeCell ref="Q112:S112"/>
    <mergeCell ref="B174:E174"/>
    <mergeCell ref="F174:G174"/>
    <mergeCell ref="B170:G170"/>
    <mergeCell ref="H170:L170"/>
    <mergeCell ref="M170:P170"/>
    <mergeCell ref="T170:V170"/>
    <mergeCell ref="B171:E171"/>
    <mergeCell ref="F171:G171"/>
    <mergeCell ref="H171:L174"/>
    <mergeCell ref="M171:P174"/>
    <mergeCell ref="Q171:S174"/>
    <mergeCell ref="T171:V174"/>
    <mergeCell ref="B172:E172"/>
    <mergeCell ref="F172:G172"/>
    <mergeCell ref="B173:E173"/>
    <mergeCell ref="Q170:S170"/>
    <mergeCell ref="AI36:AI40"/>
    <mergeCell ref="B16:F16"/>
    <mergeCell ref="N16:R16"/>
    <mergeCell ref="S16:V16"/>
    <mergeCell ref="H40:K40"/>
    <mergeCell ref="C20:E20"/>
    <mergeCell ref="F20:G20"/>
    <mergeCell ref="H20:K20"/>
    <mergeCell ref="C21:E21"/>
    <mergeCell ref="F21:G21"/>
    <mergeCell ref="N24:R24"/>
    <mergeCell ref="H22:K22"/>
    <mergeCell ref="C39:E39"/>
    <mergeCell ref="F39:G39"/>
    <mergeCell ref="H39:K39"/>
    <mergeCell ref="N39:R39"/>
    <mergeCell ref="N18:R22"/>
    <mergeCell ref="C22:E22"/>
    <mergeCell ref="F22:G22"/>
    <mergeCell ref="F28:G28"/>
    <mergeCell ref="U33:V33"/>
    <mergeCell ref="T27:V27"/>
    <mergeCell ref="B35:G35"/>
    <mergeCell ref="H35:M35"/>
    <mergeCell ref="T28:V31"/>
    <mergeCell ref="B29:E29"/>
    <mergeCell ref="F29:G29"/>
    <mergeCell ref="B30:E30"/>
    <mergeCell ref="B37:E37"/>
    <mergeCell ref="F31:G31"/>
    <mergeCell ref="N37:R37"/>
    <mergeCell ref="H36:K36"/>
    <mergeCell ref="H37:K37"/>
    <mergeCell ref="H28:L31"/>
    <mergeCell ref="S36:V40"/>
    <mergeCell ref="B40:E40"/>
    <mergeCell ref="C38:E38"/>
    <mergeCell ref="M28:P31"/>
    <mergeCell ref="Q28:S31"/>
    <mergeCell ref="F30:G30"/>
    <mergeCell ref="B31:E31"/>
    <mergeCell ref="B28:E28"/>
    <mergeCell ref="F36:G36"/>
    <mergeCell ref="N36:R36"/>
    <mergeCell ref="N35:R35"/>
    <mergeCell ref="B38:B39"/>
    <mergeCell ref="M36:M40"/>
    <mergeCell ref="C24:E24"/>
    <mergeCell ref="B27:G27"/>
    <mergeCell ref="B19:B22"/>
    <mergeCell ref="B24:B25"/>
    <mergeCell ref="H25:K25"/>
    <mergeCell ref="Q27:S27"/>
    <mergeCell ref="N25:R25"/>
    <mergeCell ref="C25:E25"/>
    <mergeCell ref="F25:G25"/>
    <mergeCell ref="H19:K19"/>
    <mergeCell ref="F24:G24"/>
    <mergeCell ref="H24:K24"/>
    <mergeCell ref="H67:K67"/>
    <mergeCell ref="F8:I8"/>
    <mergeCell ref="E4:E5"/>
    <mergeCell ref="C4:D5"/>
    <mergeCell ref="H23:K23"/>
    <mergeCell ref="C6:D7"/>
    <mergeCell ref="F4:I4"/>
    <mergeCell ref="F5:I5"/>
    <mergeCell ref="F6:I6"/>
    <mergeCell ref="F7:I7"/>
    <mergeCell ref="F9:I9"/>
    <mergeCell ref="F10:I10"/>
    <mergeCell ref="B17:E17"/>
    <mergeCell ref="F17:G17"/>
    <mergeCell ref="F11:I11"/>
    <mergeCell ref="B13:E13"/>
    <mergeCell ref="F13:T13"/>
    <mergeCell ref="F23:G23"/>
    <mergeCell ref="N23:R23"/>
    <mergeCell ref="H21:K21"/>
    <mergeCell ref="F19:G19"/>
    <mergeCell ref="C19:E19"/>
    <mergeCell ref="H27:L27"/>
    <mergeCell ref="M27:P27"/>
    <mergeCell ref="B41:G41"/>
    <mergeCell ref="B36:E36"/>
    <mergeCell ref="H38:K38"/>
    <mergeCell ref="N38:R38"/>
    <mergeCell ref="F40:G40"/>
    <mergeCell ref="F37:G37"/>
    <mergeCell ref="H54:K54"/>
    <mergeCell ref="H55:K55"/>
    <mergeCell ref="F54:G54"/>
    <mergeCell ref="F38:G38"/>
    <mergeCell ref="N40:R40"/>
    <mergeCell ref="N52:R52"/>
    <mergeCell ref="H52:K52"/>
    <mergeCell ref="F52:G52"/>
    <mergeCell ref="B45:E45"/>
    <mergeCell ref="B51:G51"/>
    <mergeCell ref="H51:M51"/>
    <mergeCell ref="N51:R51"/>
    <mergeCell ref="B52:E52"/>
    <mergeCell ref="B1:V1"/>
    <mergeCell ref="B2:B12"/>
    <mergeCell ref="C2:F2"/>
    <mergeCell ref="H16:L16"/>
    <mergeCell ref="B14:E15"/>
    <mergeCell ref="B26:E26"/>
    <mergeCell ref="F26:G26"/>
    <mergeCell ref="N26:R26"/>
    <mergeCell ref="B18:E18"/>
    <mergeCell ref="F18:G18"/>
    <mergeCell ref="C8:D9"/>
    <mergeCell ref="C10:D11"/>
    <mergeCell ref="E6:E7"/>
    <mergeCell ref="E8:E9"/>
    <mergeCell ref="E10:E11"/>
    <mergeCell ref="H26:K26"/>
    <mergeCell ref="F14:T15"/>
    <mergeCell ref="S17:V26"/>
    <mergeCell ref="B23:E23"/>
    <mergeCell ref="U14:V14"/>
    <mergeCell ref="H17:K17"/>
    <mergeCell ref="H18:K18"/>
    <mergeCell ref="M17:M26"/>
    <mergeCell ref="N17:R17"/>
    <mergeCell ref="U76:V76"/>
    <mergeCell ref="B70:E70"/>
    <mergeCell ref="F70:G70"/>
    <mergeCell ref="N67:R67"/>
    <mergeCell ref="B79:E79"/>
    <mergeCell ref="B66:E66"/>
    <mergeCell ref="F66:G66"/>
    <mergeCell ref="B71:E71"/>
    <mergeCell ref="F71:G71"/>
    <mergeCell ref="B72:E72"/>
    <mergeCell ref="F72:G72"/>
    <mergeCell ref="F74:G74"/>
    <mergeCell ref="B67:B68"/>
    <mergeCell ref="C67:E67"/>
    <mergeCell ref="F67:G67"/>
    <mergeCell ref="B74:E74"/>
    <mergeCell ref="M70:P74"/>
    <mergeCell ref="Q70:S74"/>
    <mergeCell ref="S78:V78"/>
    <mergeCell ref="S52:V68"/>
    <mergeCell ref="C56:E56"/>
    <mergeCell ref="H58:K58"/>
    <mergeCell ref="N62:R62"/>
    <mergeCell ref="H66:K66"/>
    <mergeCell ref="H81:K81"/>
    <mergeCell ref="F80:G80"/>
    <mergeCell ref="N80:R80"/>
    <mergeCell ref="H86:K86"/>
    <mergeCell ref="F79:G79"/>
    <mergeCell ref="N79:R79"/>
    <mergeCell ref="H85:K85"/>
    <mergeCell ref="H79:K79"/>
    <mergeCell ref="F81:G81"/>
    <mergeCell ref="F86:G86"/>
    <mergeCell ref="M79:M90"/>
    <mergeCell ref="H89:K89"/>
    <mergeCell ref="H80:K80"/>
    <mergeCell ref="F87:G87"/>
    <mergeCell ref="H87:K87"/>
    <mergeCell ref="N87:R87"/>
    <mergeCell ref="B100:G100"/>
    <mergeCell ref="F83:G83"/>
    <mergeCell ref="U98:V98"/>
    <mergeCell ref="N103:R103"/>
    <mergeCell ref="B106:E106"/>
    <mergeCell ref="S101:V111"/>
    <mergeCell ref="H101:K101"/>
    <mergeCell ref="B120:G120"/>
    <mergeCell ref="H120:M120"/>
    <mergeCell ref="H100:M100"/>
    <mergeCell ref="U118:V118"/>
    <mergeCell ref="S100:V100"/>
    <mergeCell ref="B112:G112"/>
    <mergeCell ref="H112:L112"/>
    <mergeCell ref="H113:L116"/>
    <mergeCell ref="M113:P116"/>
    <mergeCell ref="B116:E116"/>
    <mergeCell ref="F116:G116"/>
    <mergeCell ref="T113:V116"/>
    <mergeCell ref="C104:E104"/>
    <mergeCell ref="F104:G104"/>
    <mergeCell ref="H104:K104"/>
    <mergeCell ref="C103:E103"/>
    <mergeCell ref="N120:R120"/>
    <mergeCell ref="H103:K103"/>
    <mergeCell ref="N129:R129"/>
    <mergeCell ref="H127:K127"/>
    <mergeCell ref="H126:K126"/>
    <mergeCell ref="H122:K122"/>
    <mergeCell ref="Q113:S116"/>
    <mergeCell ref="B113:E113"/>
    <mergeCell ref="H110:K110"/>
    <mergeCell ref="B115:E115"/>
    <mergeCell ref="B121:E121"/>
    <mergeCell ref="F121:G121"/>
    <mergeCell ref="H121:K121"/>
    <mergeCell ref="N125:R125"/>
    <mergeCell ref="B128:E128"/>
    <mergeCell ref="B126:B127"/>
    <mergeCell ref="C126:E126"/>
    <mergeCell ref="C127:E127"/>
    <mergeCell ref="C122:E122"/>
    <mergeCell ref="B122:B124"/>
    <mergeCell ref="H123:K123"/>
    <mergeCell ref="B129:B130"/>
    <mergeCell ref="C130:E130"/>
    <mergeCell ref="F128:G128"/>
    <mergeCell ref="F129:G129"/>
    <mergeCell ref="H68:K68"/>
    <mergeCell ref="H64:K64"/>
    <mergeCell ref="S51:V51"/>
    <mergeCell ref="B49:E50"/>
    <mergeCell ref="T42:V45"/>
    <mergeCell ref="Q41:S41"/>
    <mergeCell ref="F45:G45"/>
    <mergeCell ref="H41:L41"/>
    <mergeCell ref="M41:P41"/>
    <mergeCell ref="H42:L45"/>
    <mergeCell ref="M42:P45"/>
    <mergeCell ref="Q42:S45"/>
    <mergeCell ref="U49:V49"/>
    <mergeCell ref="F49:T50"/>
    <mergeCell ref="B44:E44"/>
    <mergeCell ref="F44:G44"/>
    <mergeCell ref="B43:E43"/>
    <mergeCell ref="F43:G43"/>
    <mergeCell ref="T41:V41"/>
    <mergeCell ref="B42:E42"/>
    <mergeCell ref="F42:G42"/>
    <mergeCell ref="B53:E53"/>
    <mergeCell ref="F53:G53"/>
    <mergeCell ref="F62:G62"/>
    <mergeCell ref="N61:R61"/>
    <mergeCell ref="B64:B65"/>
    <mergeCell ref="C64:E64"/>
    <mergeCell ref="F64:G64"/>
    <mergeCell ref="H56:K56"/>
    <mergeCell ref="H57:K57"/>
    <mergeCell ref="F58:G58"/>
    <mergeCell ref="F59:G59"/>
    <mergeCell ref="F60:G60"/>
    <mergeCell ref="C65:E65"/>
    <mergeCell ref="H62:K62"/>
    <mergeCell ref="B54:B60"/>
    <mergeCell ref="C54:E54"/>
    <mergeCell ref="C58:E58"/>
    <mergeCell ref="C57:E57"/>
    <mergeCell ref="F57:G57"/>
    <mergeCell ref="C55:E55"/>
    <mergeCell ref="F55:G55"/>
    <mergeCell ref="B61:E61"/>
    <mergeCell ref="N64:R64"/>
    <mergeCell ref="F56:G56"/>
    <mergeCell ref="Y162:Y169"/>
    <mergeCell ref="B167:B169"/>
    <mergeCell ref="C167:E167"/>
    <mergeCell ref="F167:G167"/>
    <mergeCell ref="H167:K167"/>
    <mergeCell ref="N169:R169"/>
    <mergeCell ref="H169:K169"/>
    <mergeCell ref="C168:E168"/>
    <mergeCell ref="F168:G168"/>
    <mergeCell ref="H168:K168"/>
    <mergeCell ref="C169:E169"/>
    <mergeCell ref="N167:R167"/>
    <mergeCell ref="N168:R168"/>
    <mergeCell ref="N166:R166"/>
    <mergeCell ref="H164:K164"/>
    <mergeCell ref="F164:G164"/>
    <mergeCell ref="F169:G169"/>
    <mergeCell ref="C165:E165"/>
    <mergeCell ref="F165:G165"/>
    <mergeCell ref="H165:K165"/>
    <mergeCell ref="N165:R165"/>
    <mergeCell ref="B163:B165"/>
    <mergeCell ref="C163:E163"/>
    <mergeCell ref="F163:G163"/>
    <mergeCell ref="B150:E150"/>
    <mergeCell ref="B151:B152"/>
    <mergeCell ref="C151:E151"/>
    <mergeCell ref="C146:E146"/>
    <mergeCell ref="F150:G150"/>
    <mergeCell ref="H150:K150"/>
    <mergeCell ref="F146:G146"/>
    <mergeCell ref="H146:K146"/>
    <mergeCell ref="B144:B146"/>
    <mergeCell ref="C152:E152"/>
    <mergeCell ref="F151:G151"/>
    <mergeCell ref="H151:K151"/>
    <mergeCell ref="C144:E144"/>
    <mergeCell ref="F144:G144"/>
    <mergeCell ref="H144:K144"/>
    <mergeCell ref="F148:G148"/>
    <mergeCell ref="H163:K163"/>
    <mergeCell ref="N163:R163"/>
    <mergeCell ref="C164:E164"/>
    <mergeCell ref="F143:G143"/>
    <mergeCell ref="H143:K143"/>
    <mergeCell ref="Q131:S131"/>
    <mergeCell ref="N141:R141"/>
    <mergeCell ref="S141:V141"/>
    <mergeCell ref="U139:V139"/>
    <mergeCell ref="F159:T160"/>
    <mergeCell ref="N164:R164"/>
    <mergeCell ref="S162:V169"/>
    <mergeCell ref="M162:M169"/>
    <mergeCell ref="B166:E166"/>
    <mergeCell ref="F166:G166"/>
    <mergeCell ref="H166:K166"/>
    <mergeCell ref="T132:V136"/>
    <mergeCell ref="T131:V131"/>
    <mergeCell ref="B148:B149"/>
    <mergeCell ref="H147:K147"/>
    <mergeCell ref="C148:E148"/>
    <mergeCell ref="H145:K145"/>
    <mergeCell ref="F147:G147"/>
    <mergeCell ref="H154:L157"/>
    <mergeCell ref="B162:E162"/>
    <mergeCell ref="Q153:S153"/>
    <mergeCell ref="B156:E156"/>
    <mergeCell ref="F156:G156"/>
    <mergeCell ref="B159:E160"/>
    <mergeCell ref="U159:V159"/>
    <mergeCell ref="S161:V161"/>
    <mergeCell ref="M154:P157"/>
    <mergeCell ref="Q154:S157"/>
    <mergeCell ref="M153:P153"/>
    <mergeCell ref="T154:V157"/>
    <mergeCell ref="T153:V153"/>
    <mergeCell ref="B157:E157"/>
    <mergeCell ref="F157:G157"/>
    <mergeCell ref="B153:G153"/>
    <mergeCell ref="H153:L153"/>
    <mergeCell ref="B154:E154"/>
    <mergeCell ref="F154:G154"/>
    <mergeCell ref="B155:E155"/>
    <mergeCell ref="F155:G155"/>
    <mergeCell ref="F162:G162"/>
    <mergeCell ref="H162:K162"/>
    <mergeCell ref="N162:R162"/>
    <mergeCell ref="B161:G161"/>
    <mergeCell ref="Q69:S69"/>
    <mergeCell ref="Q91:S91"/>
    <mergeCell ref="F65:G65"/>
    <mergeCell ref="H65:K65"/>
    <mergeCell ref="N65:R65"/>
    <mergeCell ref="M132:P136"/>
    <mergeCell ref="Q132:S136"/>
    <mergeCell ref="N124:R124"/>
    <mergeCell ref="N126:R126"/>
    <mergeCell ref="H92:L95"/>
    <mergeCell ref="H109:K109"/>
    <mergeCell ref="H106:K106"/>
    <mergeCell ref="H102:K102"/>
    <mergeCell ref="M121:M130"/>
    <mergeCell ref="F110:G110"/>
    <mergeCell ref="F115:G115"/>
    <mergeCell ref="F126:G126"/>
    <mergeCell ref="N78:R78"/>
    <mergeCell ref="B78:G78"/>
    <mergeCell ref="H78:M78"/>
    <mergeCell ref="S120:V120"/>
    <mergeCell ref="T92:V95"/>
    <mergeCell ref="N105:R105"/>
    <mergeCell ref="N109:R109"/>
    <mergeCell ref="B142:E142"/>
    <mergeCell ref="H131:L131"/>
    <mergeCell ref="H148:K148"/>
    <mergeCell ref="F92:G92"/>
    <mergeCell ref="M92:P95"/>
    <mergeCell ref="C111:E111"/>
    <mergeCell ref="H111:K111"/>
    <mergeCell ref="Q92:S95"/>
    <mergeCell ref="B97:G97"/>
    <mergeCell ref="H97:V97"/>
    <mergeCell ref="B98:E99"/>
    <mergeCell ref="N107:R107"/>
    <mergeCell ref="N108:R108"/>
    <mergeCell ref="B132:E132"/>
    <mergeCell ref="H141:M141"/>
    <mergeCell ref="F94:G94"/>
    <mergeCell ref="F98:T99"/>
    <mergeCell ref="F95:G95"/>
    <mergeCell ref="F93:G93"/>
    <mergeCell ref="F106:G106"/>
    <mergeCell ref="N100:R100"/>
    <mergeCell ref="B101:E101"/>
    <mergeCell ref="C129:E129"/>
    <mergeCell ref="N127:R127"/>
    <mergeCell ref="B73:E73"/>
    <mergeCell ref="F73:G73"/>
    <mergeCell ref="B69:G69"/>
    <mergeCell ref="B76:E77"/>
    <mergeCell ref="B95:E95"/>
    <mergeCell ref="B92:E92"/>
    <mergeCell ref="B63:E63"/>
    <mergeCell ref="F63:G63"/>
    <mergeCell ref="C59:E59"/>
    <mergeCell ref="C60:E60"/>
    <mergeCell ref="F61:G61"/>
    <mergeCell ref="C62:E62"/>
    <mergeCell ref="C68:E68"/>
    <mergeCell ref="F68:G68"/>
    <mergeCell ref="B93:E93"/>
    <mergeCell ref="F85:G85"/>
    <mergeCell ref="C82:E82"/>
    <mergeCell ref="B91:G91"/>
    <mergeCell ref="F82:G82"/>
    <mergeCell ref="F90:G90"/>
    <mergeCell ref="B82:B84"/>
    <mergeCell ref="C84:E84"/>
    <mergeCell ref="C87:E87"/>
    <mergeCell ref="F89:G89"/>
    <mergeCell ref="AB38:AB39"/>
    <mergeCell ref="Y36:Y40"/>
    <mergeCell ref="AB24:AB25"/>
    <mergeCell ref="AB19:AB22"/>
    <mergeCell ref="Y17:Y26"/>
    <mergeCell ref="T70:V74"/>
    <mergeCell ref="F76:T77"/>
    <mergeCell ref="H69:L69"/>
    <mergeCell ref="M69:P69"/>
    <mergeCell ref="AB67:AB68"/>
    <mergeCell ref="AB64:AB65"/>
    <mergeCell ref="AB53:AB60"/>
    <mergeCell ref="AA53:AA60"/>
    <mergeCell ref="Y52:Y68"/>
    <mergeCell ref="N68:R68"/>
    <mergeCell ref="N66:R66"/>
    <mergeCell ref="M52:M68"/>
    <mergeCell ref="H59:K59"/>
    <mergeCell ref="H60:K60"/>
    <mergeCell ref="N63:R63"/>
    <mergeCell ref="N53:R60"/>
    <mergeCell ref="H61:K61"/>
    <mergeCell ref="H63:K63"/>
    <mergeCell ref="H53:K53"/>
  </mergeCells>
  <phoneticPr fontId="40" type="noConversion"/>
  <conditionalFormatting sqref="U15">
    <cfRule type="iconSet" priority="308">
      <iconSet iconSet="5Rating" showValue="0">
        <cfvo type="percent" val="0"/>
        <cfvo type="num" val="1"/>
        <cfvo type="num" val="1.5"/>
        <cfvo type="num" val="2.5"/>
        <cfvo type="num" val="3.5"/>
      </iconSet>
    </cfRule>
  </conditionalFormatting>
  <conditionalFormatting sqref="U99">
    <cfRule type="iconSet" priority="285">
      <iconSet iconSet="5Rating" showValue="0">
        <cfvo type="percent" val="0"/>
        <cfvo type="num" val="1"/>
        <cfvo type="num" val="1.5"/>
        <cfvo type="num" val="2.5"/>
        <cfvo type="num" val="3.5"/>
      </iconSet>
    </cfRule>
  </conditionalFormatting>
  <conditionalFormatting sqref="U119">
    <cfRule type="iconSet" priority="272">
      <iconSet iconSet="5Rating" showValue="0">
        <cfvo type="percent" val="0"/>
        <cfvo type="num" val="1"/>
        <cfvo type="num" val="1.5"/>
        <cfvo type="num" val="2.5"/>
        <cfvo type="num" val="3.5"/>
      </iconSet>
    </cfRule>
  </conditionalFormatting>
  <conditionalFormatting sqref="U140">
    <cfRule type="iconSet" priority="255">
      <iconSet iconSet="5Rating" showValue="0">
        <cfvo type="percent" val="0"/>
        <cfvo type="num" val="1"/>
        <cfvo type="num" val="1.5"/>
        <cfvo type="num" val="2.5"/>
        <cfvo type="num" val="3.5"/>
      </iconSet>
    </cfRule>
  </conditionalFormatting>
  <conditionalFormatting sqref="U160">
    <cfRule type="iconSet" priority="254">
      <iconSet iconSet="5Rating" showValue="0">
        <cfvo type="percent" val="0"/>
        <cfvo type="num" val="1"/>
        <cfvo type="num" val="1.5"/>
        <cfvo type="num" val="2.5"/>
        <cfvo type="num" val="3.5"/>
      </iconSet>
    </cfRule>
  </conditionalFormatting>
  <conditionalFormatting sqref="U34">
    <cfRule type="iconSet" priority="236">
      <iconSet iconSet="5Rating" showValue="0">
        <cfvo type="percent" val="0"/>
        <cfvo type="num" val="1"/>
        <cfvo type="num" val="1.5"/>
        <cfvo type="num" val="2.5"/>
        <cfvo type="num" val="3.5"/>
      </iconSet>
    </cfRule>
  </conditionalFormatting>
  <conditionalFormatting sqref="U50">
    <cfRule type="iconSet" priority="226">
      <iconSet iconSet="5Rating" showValue="0">
        <cfvo type="percent" val="0"/>
        <cfvo type="num" val="1"/>
        <cfvo type="num" val="1.5"/>
        <cfvo type="num" val="2.5"/>
        <cfvo type="num" val="3.5"/>
      </iconSet>
    </cfRule>
  </conditionalFormatting>
  <conditionalFormatting sqref="U77">
    <cfRule type="iconSet" priority="221">
      <iconSet iconSet="5Rating" showValue="0">
        <cfvo type="percent" val="0"/>
        <cfvo type="num" val="1"/>
        <cfvo type="num" val="1.5"/>
        <cfvo type="num" val="2.5"/>
        <cfvo type="num" val="3.5"/>
      </iconSet>
    </cfRule>
  </conditionalFormatting>
  <conditionalFormatting sqref="H28">
    <cfRule type="expression" dxfId="121" priority="159">
      <formula>$V$15=1</formula>
    </cfRule>
  </conditionalFormatting>
  <conditionalFormatting sqref="M28">
    <cfRule type="expression" dxfId="120" priority="158">
      <formula>$V$15=2</formula>
    </cfRule>
  </conditionalFormatting>
  <conditionalFormatting sqref="Q28">
    <cfRule type="expression" dxfId="119" priority="157">
      <formula>$V$15=3</formula>
    </cfRule>
  </conditionalFormatting>
  <conditionalFormatting sqref="T28:V31">
    <cfRule type="expression" dxfId="118" priority="156">
      <formula>$V$15=4</formula>
    </cfRule>
  </conditionalFormatting>
  <conditionalFormatting sqref="H42">
    <cfRule type="expression" dxfId="117" priority="155">
      <formula>$V$34=1</formula>
    </cfRule>
  </conditionalFormatting>
  <conditionalFormatting sqref="M42">
    <cfRule type="expression" dxfId="116" priority="154">
      <formula>$V$34=2</formula>
    </cfRule>
  </conditionalFormatting>
  <conditionalFormatting sqref="Q42">
    <cfRule type="expression" dxfId="115" priority="153">
      <formula>$V$34=3</formula>
    </cfRule>
  </conditionalFormatting>
  <conditionalFormatting sqref="T42">
    <cfRule type="expression" dxfId="114" priority="152">
      <formula>$V$34=4</formula>
    </cfRule>
  </conditionalFormatting>
  <conditionalFormatting sqref="H70">
    <cfRule type="expression" dxfId="113" priority="151">
      <formula>$V$50=1</formula>
    </cfRule>
  </conditionalFormatting>
  <conditionalFormatting sqref="M70">
    <cfRule type="expression" dxfId="112" priority="150">
      <formula>$V$50=2</formula>
    </cfRule>
  </conditionalFormatting>
  <conditionalFormatting sqref="Q70">
    <cfRule type="expression" dxfId="111" priority="149">
      <formula>$V$50=3</formula>
    </cfRule>
  </conditionalFormatting>
  <conditionalFormatting sqref="T70">
    <cfRule type="expression" dxfId="110" priority="148">
      <formula>$V$50=4</formula>
    </cfRule>
  </conditionalFormatting>
  <conditionalFormatting sqref="H92">
    <cfRule type="expression" dxfId="109" priority="147">
      <formula>$V$77=1</formula>
    </cfRule>
  </conditionalFormatting>
  <conditionalFormatting sqref="M92">
    <cfRule type="expression" dxfId="108" priority="146">
      <formula>$V$77=2</formula>
    </cfRule>
  </conditionalFormatting>
  <conditionalFormatting sqref="Q92">
    <cfRule type="expression" dxfId="107" priority="145">
      <formula>$V$77=3</formula>
    </cfRule>
  </conditionalFormatting>
  <conditionalFormatting sqref="T92">
    <cfRule type="expression" dxfId="106" priority="144">
      <formula>$V$77=4</formula>
    </cfRule>
  </conditionalFormatting>
  <conditionalFormatting sqref="H113">
    <cfRule type="expression" dxfId="105" priority="143">
      <formula>$V$99=1</formula>
    </cfRule>
  </conditionalFormatting>
  <conditionalFormatting sqref="M113">
    <cfRule type="expression" dxfId="104" priority="142">
      <formula>$V$99=2</formula>
    </cfRule>
  </conditionalFormatting>
  <conditionalFormatting sqref="Q113">
    <cfRule type="expression" dxfId="103" priority="141">
      <formula>$V$99=3</formula>
    </cfRule>
  </conditionalFormatting>
  <conditionalFormatting sqref="T113">
    <cfRule type="expression" dxfId="102" priority="140">
      <formula>$V$99=4</formula>
    </cfRule>
  </conditionalFormatting>
  <conditionalFormatting sqref="H132">
    <cfRule type="expression" dxfId="101" priority="139">
      <formula>$V$119=1</formula>
    </cfRule>
  </conditionalFormatting>
  <conditionalFormatting sqref="M132">
    <cfRule type="expression" dxfId="100" priority="138">
      <formula>$V$119=2</formula>
    </cfRule>
  </conditionalFormatting>
  <conditionalFormatting sqref="Q132">
    <cfRule type="expression" dxfId="99" priority="137">
      <formula>$V$119=3</formula>
    </cfRule>
  </conditionalFormatting>
  <conditionalFormatting sqref="T132">
    <cfRule type="expression" dxfId="98" priority="136">
      <formula>$V$119=4</formula>
    </cfRule>
  </conditionalFormatting>
  <conditionalFormatting sqref="H154">
    <cfRule type="expression" dxfId="97" priority="135">
      <formula>$V$140=1</formula>
    </cfRule>
  </conditionalFormatting>
  <conditionalFormatting sqref="M154">
    <cfRule type="expression" dxfId="96" priority="134">
      <formula>$V$140=2</formula>
    </cfRule>
  </conditionalFormatting>
  <conditionalFormatting sqref="Q154">
    <cfRule type="expression" dxfId="95" priority="133">
      <formula>$V$140=3</formula>
    </cfRule>
  </conditionalFormatting>
  <conditionalFormatting sqref="T154">
    <cfRule type="expression" dxfId="94" priority="132">
      <formula>$V$140=4</formula>
    </cfRule>
  </conditionalFormatting>
  <conditionalFormatting sqref="H171">
    <cfRule type="expression" dxfId="93" priority="131">
      <formula>$V$160=1</formula>
    </cfRule>
  </conditionalFormatting>
  <conditionalFormatting sqref="M171">
    <cfRule type="expression" dxfId="92" priority="130">
      <formula>$V$160=2</formula>
    </cfRule>
  </conditionalFormatting>
  <conditionalFormatting sqref="Q171">
    <cfRule type="expression" dxfId="91" priority="129">
      <formula>$V$160=3</formula>
    </cfRule>
  </conditionalFormatting>
  <conditionalFormatting sqref="T171">
    <cfRule type="expression" dxfId="90" priority="128">
      <formula>$V$160=4</formula>
    </cfRule>
  </conditionalFormatting>
  <conditionalFormatting sqref="F19:G21">
    <cfRule type="iconSet" priority="127">
      <iconSet iconSet="3Symbols2" showValue="0">
        <cfvo type="percent" val="0"/>
        <cfvo type="num" val="1"/>
        <cfvo type="num" val="2"/>
      </iconSet>
    </cfRule>
  </conditionalFormatting>
  <conditionalFormatting sqref="F22:G22">
    <cfRule type="iconSet" priority="126">
      <iconSet iconSet="3Symbols2" showValue="0">
        <cfvo type="percent" val="0"/>
        <cfvo type="num" val="1"/>
        <cfvo type="num" val="2"/>
      </iconSet>
    </cfRule>
  </conditionalFormatting>
  <conditionalFormatting sqref="F24:G24">
    <cfRule type="iconSet" priority="125">
      <iconSet iconSet="3Symbols2">
        <cfvo type="percent" val="0"/>
        <cfvo type="num" val="1"/>
        <cfvo type="num" val="2"/>
      </iconSet>
    </cfRule>
  </conditionalFormatting>
  <conditionalFormatting sqref="F24:G24">
    <cfRule type="iconSet" priority="124">
      <iconSet iconSet="3Symbols2" showValue="0">
        <cfvo type="percent" val="0"/>
        <cfvo type="num" val="1"/>
        <cfvo type="num" val="2"/>
      </iconSet>
    </cfRule>
  </conditionalFormatting>
  <conditionalFormatting sqref="F25:G25">
    <cfRule type="iconSet" priority="123">
      <iconSet iconSet="3Symbols2">
        <cfvo type="percent" val="0"/>
        <cfvo type="num" val="1"/>
        <cfvo type="num" val="2"/>
      </iconSet>
    </cfRule>
  </conditionalFormatting>
  <conditionalFormatting sqref="F25:G25">
    <cfRule type="iconSet" priority="122">
      <iconSet iconSet="3Symbols2" showValue="0">
        <cfvo type="percent" val="0"/>
        <cfvo type="num" val="1"/>
        <cfvo type="num" val="2"/>
      </iconSet>
    </cfRule>
  </conditionalFormatting>
  <conditionalFormatting sqref="F29:G31">
    <cfRule type="iconSet" priority="121">
      <iconSet iconSet="3Symbols2" showValue="0">
        <cfvo type="percent" val="0"/>
        <cfvo type="num" val="1"/>
        <cfvo type="num" val="2"/>
      </iconSet>
    </cfRule>
  </conditionalFormatting>
  <conditionalFormatting sqref="F42:G45">
    <cfRule type="iconSet" priority="120">
      <iconSet iconSet="3Symbols2" showValue="0">
        <cfvo type="percent" val="0"/>
        <cfvo type="num" val="1"/>
        <cfvo type="num" val="2"/>
      </iconSet>
    </cfRule>
  </conditionalFormatting>
  <conditionalFormatting sqref="F38:G38">
    <cfRule type="iconSet" priority="119">
      <iconSet iconSet="3Symbols2">
        <cfvo type="percent" val="0"/>
        <cfvo type="num" val="1"/>
        <cfvo type="num" val="2"/>
      </iconSet>
    </cfRule>
  </conditionalFormatting>
  <conditionalFormatting sqref="F38:G38">
    <cfRule type="iconSet" priority="118">
      <iconSet iconSet="3Symbols2" showValue="0">
        <cfvo type="percent" val="0"/>
        <cfvo type="num" val="1"/>
        <cfvo type="num" val="2"/>
      </iconSet>
    </cfRule>
  </conditionalFormatting>
  <conditionalFormatting sqref="F39:G39">
    <cfRule type="iconSet" priority="117">
      <iconSet iconSet="3Symbols2">
        <cfvo type="percent" val="0"/>
        <cfvo type="num" val="1"/>
        <cfvo type="num" val="2"/>
      </iconSet>
    </cfRule>
  </conditionalFormatting>
  <conditionalFormatting sqref="F39:G39">
    <cfRule type="iconSet" priority="116">
      <iconSet iconSet="3Symbols2" showValue="0">
        <cfvo type="percent" val="0"/>
        <cfvo type="num" val="1"/>
        <cfvo type="num" val="2"/>
      </iconSet>
    </cfRule>
  </conditionalFormatting>
  <conditionalFormatting sqref="F70:F71">
    <cfRule type="iconSet" priority="115">
      <iconSet iconSet="3Symbols2" showValue="0">
        <cfvo type="percent" val="0"/>
        <cfvo type="num" val="1"/>
        <cfvo type="num" val="2"/>
      </iconSet>
    </cfRule>
  </conditionalFormatting>
  <conditionalFormatting sqref="F72">
    <cfRule type="iconSet" priority="114">
      <iconSet iconSet="3Symbols2" showValue="0">
        <cfvo type="percent" val="0"/>
        <cfvo type="num" val="1"/>
        <cfvo type="num" val="2"/>
      </iconSet>
    </cfRule>
  </conditionalFormatting>
  <conditionalFormatting sqref="F73">
    <cfRule type="iconSet" priority="113">
      <iconSet iconSet="3Symbols2" showValue="0">
        <cfvo type="percent" val="0"/>
        <cfvo type="num" val="1"/>
        <cfvo type="num" val="2"/>
      </iconSet>
    </cfRule>
  </conditionalFormatting>
  <conditionalFormatting sqref="F62:G62">
    <cfRule type="iconSet" priority="112">
      <iconSet iconSet="3Symbols2">
        <cfvo type="percent" val="0"/>
        <cfvo type="num" val="1"/>
        <cfvo type="num" val="2"/>
      </iconSet>
    </cfRule>
  </conditionalFormatting>
  <conditionalFormatting sqref="F62:G62">
    <cfRule type="iconSet" priority="111">
      <iconSet iconSet="3Symbols2" showValue="0">
        <cfvo type="percent" val="0"/>
        <cfvo type="num" val="1"/>
        <cfvo type="num" val="2"/>
      </iconSet>
    </cfRule>
  </conditionalFormatting>
  <conditionalFormatting sqref="F64:G64">
    <cfRule type="iconSet" priority="110">
      <iconSet iconSet="3Symbols2">
        <cfvo type="percent" val="0"/>
        <cfvo type="num" val="1"/>
        <cfvo type="num" val="2"/>
      </iconSet>
    </cfRule>
  </conditionalFormatting>
  <conditionalFormatting sqref="F64:G64">
    <cfRule type="iconSet" priority="109">
      <iconSet iconSet="3Symbols2" showValue="0">
        <cfvo type="percent" val="0"/>
        <cfvo type="num" val="1"/>
        <cfvo type="num" val="2"/>
      </iconSet>
    </cfRule>
  </conditionalFormatting>
  <conditionalFormatting sqref="F65:G65">
    <cfRule type="iconSet" priority="108">
      <iconSet iconSet="3Symbols2">
        <cfvo type="percent" val="0"/>
        <cfvo type="num" val="1"/>
        <cfvo type="num" val="2"/>
      </iconSet>
    </cfRule>
  </conditionalFormatting>
  <conditionalFormatting sqref="F65:G65">
    <cfRule type="iconSet" priority="107">
      <iconSet iconSet="3Symbols2" showValue="0">
        <cfvo type="percent" val="0"/>
        <cfvo type="num" val="1"/>
        <cfvo type="num" val="2"/>
      </iconSet>
    </cfRule>
  </conditionalFormatting>
  <conditionalFormatting sqref="F67:G67">
    <cfRule type="iconSet" priority="106">
      <iconSet iconSet="3Symbols2">
        <cfvo type="percent" val="0"/>
        <cfvo type="num" val="1"/>
        <cfvo type="num" val="2"/>
      </iconSet>
    </cfRule>
  </conditionalFormatting>
  <conditionalFormatting sqref="F67:G67">
    <cfRule type="iconSet" priority="105">
      <iconSet iconSet="3Symbols2" showValue="0">
        <cfvo type="percent" val="0"/>
        <cfvo type="num" val="1"/>
        <cfvo type="num" val="2"/>
      </iconSet>
    </cfRule>
  </conditionalFormatting>
  <conditionalFormatting sqref="F68:G68">
    <cfRule type="iconSet" priority="104">
      <iconSet iconSet="3Symbols2">
        <cfvo type="percent" val="0"/>
        <cfvo type="num" val="1"/>
        <cfvo type="num" val="2"/>
      </iconSet>
    </cfRule>
  </conditionalFormatting>
  <conditionalFormatting sqref="F68:G68">
    <cfRule type="iconSet" priority="103">
      <iconSet iconSet="3Symbols2" showValue="0">
        <cfvo type="percent" val="0"/>
        <cfvo type="num" val="1"/>
        <cfvo type="num" val="2"/>
      </iconSet>
    </cfRule>
  </conditionalFormatting>
  <conditionalFormatting sqref="F74">
    <cfRule type="iconSet" priority="102">
      <iconSet iconSet="3Symbols2" showValue="0">
        <cfvo type="percent" val="0"/>
        <cfvo type="num" val="1"/>
        <cfvo type="num" val="2"/>
      </iconSet>
    </cfRule>
  </conditionalFormatting>
  <conditionalFormatting sqref="F54:G54">
    <cfRule type="iconSet" priority="101">
      <iconSet iconSet="3Symbols2" showValue="0">
        <cfvo type="percent" val="0"/>
        <cfvo type="num" val="1"/>
        <cfvo type="num" val="2"/>
      </iconSet>
    </cfRule>
  </conditionalFormatting>
  <conditionalFormatting sqref="F55:G55">
    <cfRule type="iconSet" priority="100">
      <iconSet iconSet="3Symbols2" showValue="0">
        <cfvo type="percent" val="0"/>
        <cfvo type="num" val="1"/>
        <cfvo type="num" val="2"/>
      </iconSet>
    </cfRule>
  </conditionalFormatting>
  <conditionalFormatting sqref="F56:G56">
    <cfRule type="iconSet" priority="99">
      <iconSet iconSet="3Symbols2" showValue="0">
        <cfvo type="percent" val="0"/>
        <cfvo type="num" val="1"/>
        <cfvo type="num" val="2"/>
      </iconSet>
    </cfRule>
  </conditionalFormatting>
  <conditionalFormatting sqref="F57:G57">
    <cfRule type="iconSet" priority="98">
      <iconSet iconSet="3Symbols2" showValue="0">
        <cfvo type="percent" val="0"/>
        <cfvo type="num" val="1"/>
        <cfvo type="num" val="2"/>
      </iconSet>
    </cfRule>
  </conditionalFormatting>
  <conditionalFormatting sqref="F58:G58">
    <cfRule type="iconSet" priority="97">
      <iconSet iconSet="3Symbols2" showValue="0">
        <cfvo type="percent" val="0"/>
        <cfvo type="num" val="1"/>
        <cfvo type="num" val="2"/>
      </iconSet>
    </cfRule>
  </conditionalFormatting>
  <conditionalFormatting sqref="F59:G59">
    <cfRule type="iconSet" priority="96">
      <iconSet iconSet="3Symbols2" showValue="0">
        <cfvo type="percent" val="0"/>
        <cfvo type="num" val="1"/>
        <cfvo type="num" val="2"/>
      </iconSet>
    </cfRule>
  </conditionalFormatting>
  <conditionalFormatting sqref="F60:G60">
    <cfRule type="iconSet" priority="95">
      <iconSet iconSet="3Symbols2" showValue="0">
        <cfvo type="percent" val="0"/>
        <cfvo type="num" val="1"/>
        <cfvo type="num" val="2"/>
      </iconSet>
    </cfRule>
  </conditionalFormatting>
  <conditionalFormatting sqref="F82:G82">
    <cfRule type="iconSet" priority="94">
      <iconSet iconSet="3Symbols2">
        <cfvo type="percent" val="0"/>
        <cfvo type="num" val="1"/>
        <cfvo type="num" val="2"/>
      </iconSet>
    </cfRule>
  </conditionalFormatting>
  <conditionalFormatting sqref="F82:G82">
    <cfRule type="iconSet" priority="93">
      <iconSet iconSet="3Symbols2" showValue="0">
        <cfvo type="percent" val="0"/>
        <cfvo type="num" val="1"/>
        <cfvo type="num" val="2"/>
      </iconSet>
    </cfRule>
  </conditionalFormatting>
  <conditionalFormatting sqref="F83:G83">
    <cfRule type="iconSet" priority="92">
      <iconSet iconSet="3Symbols2">
        <cfvo type="percent" val="0"/>
        <cfvo type="num" val="1"/>
        <cfvo type="num" val="2"/>
      </iconSet>
    </cfRule>
  </conditionalFormatting>
  <conditionalFormatting sqref="F83:G83">
    <cfRule type="iconSet" priority="91">
      <iconSet iconSet="3Symbols2" showValue="0">
        <cfvo type="percent" val="0"/>
        <cfvo type="num" val="1"/>
        <cfvo type="num" val="2"/>
      </iconSet>
    </cfRule>
  </conditionalFormatting>
  <conditionalFormatting sqref="F84:G84">
    <cfRule type="iconSet" priority="90">
      <iconSet iconSet="3Symbols2">
        <cfvo type="percent" val="0"/>
        <cfvo type="num" val="1"/>
        <cfvo type="num" val="2"/>
      </iconSet>
    </cfRule>
  </conditionalFormatting>
  <conditionalFormatting sqref="F84:G84">
    <cfRule type="iconSet" priority="89">
      <iconSet iconSet="3Symbols2" showValue="0">
        <cfvo type="percent" val="0"/>
        <cfvo type="num" val="1"/>
        <cfvo type="num" val="2"/>
      </iconSet>
    </cfRule>
  </conditionalFormatting>
  <conditionalFormatting sqref="F92">
    <cfRule type="iconSet" priority="88">
      <iconSet iconSet="3Symbols2" showValue="0">
        <cfvo type="percent" val="0"/>
        <cfvo type="num" val="1"/>
        <cfvo type="num" val="2"/>
      </iconSet>
    </cfRule>
  </conditionalFormatting>
  <conditionalFormatting sqref="F87:G87">
    <cfRule type="iconSet" priority="87">
      <iconSet iconSet="3Symbols2">
        <cfvo type="percent" val="0"/>
        <cfvo type="num" val="1"/>
        <cfvo type="num" val="2"/>
      </iconSet>
    </cfRule>
  </conditionalFormatting>
  <conditionalFormatting sqref="F87:G87">
    <cfRule type="iconSet" priority="86">
      <iconSet iconSet="3Symbols2" showValue="0">
        <cfvo type="percent" val="0"/>
        <cfvo type="num" val="1"/>
        <cfvo type="num" val="2"/>
      </iconSet>
    </cfRule>
  </conditionalFormatting>
  <conditionalFormatting sqref="F88:G88">
    <cfRule type="iconSet" priority="85">
      <iconSet iconSet="3Symbols2">
        <cfvo type="percent" val="0"/>
        <cfvo type="num" val="1"/>
        <cfvo type="num" val="2"/>
      </iconSet>
    </cfRule>
  </conditionalFormatting>
  <conditionalFormatting sqref="F88:G88">
    <cfRule type="iconSet" priority="84">
      <iconSet iconSet="3Symbols2" showValue="0">
        <cfvo type="percent" val="0"/>
        <cfvo type="num" val="1"/>
        <cfvo type="num" val="2"/>
      </iconSet>
    </cfRule>
  </conditionalFormatting>
  <conditionalFormatting sqref="F93">
    <cfRule type="iconSet" priority="83">
      <iconSet iconSet="3Symbols2" showValue="0">
        <cfvo type="percent" val="0"/>
        <cfvo type="num" val="1"/>
        <cfvo type="num" val="2"/>
      </iconSet>
    </cfRule>
  </conditionalFormatting>
  <conditionalFormatting sqref="F94">
    <cfRule type="iconSet" priority="82">
      <iconSet iconSet="3Symbols2" showValue="0">
        <cfvo type="percent" val="0"/>
        <cfvo type="num" val="1"/>
        <cfvo type="num" val="2"/>
      </iconSet>
    </cfRule>
  </conditionalFormatting>
  <conditionalFormatting sqref="F95">
    <cfRule type="iconSet" priority="81">
      <iconSet iconSet="3Symbols2" showValue="0">
        <cfvo type="percent" val="0"/>
        <cfvo type="num" val="1"/>
        <cfvo type="num" val="2"/>
      </iconSet>
    </cfRule>
  </conditionalFormatting>
  <conditionalFormatting sqref="F105:G105">
    <cfRule type="iconSet" priority="79">
      <iconSet iconSet="3Symbols2">
        <cfvo type="percent" val="0"/>
        <cfvo type="num" val="1"/>
        <cfvo type="num" val="2"/>
      </iconSet>
    </cfRule>
  </conditionalFormatting>
  <conditionalFormatting sqref="F102:G103">
    <cfRule type="iconSet" priority="80">
      <iconSet iconSet="3Symbols2">
        <cfvo type="percent" val="0"/>
        <cfvo type="num" val="1"/>
        <cfvo type="num" val="2"/>
      </iconSet>
    </cfRule>
  </conditionalFormatting>
  <conditionalFormatting sqref="F104:G104">
    <cfRule type="iconSet" priority="78">
      <iconSet iconSet="3Symbols2">
        <cfvo type="percent" val="0"/>
        <cfvo type="num" val="1"/>
        <cfvo type="num" val="2"/>
      </iconSet>
    </cfRule>
  </conditionalFormatting>
  <conditionalFormatting sqref="F102:G105">
    <cfRule type="iconSet" priority="77">
      <iconSet iconSet="3Symbols2" showValue="0">
        <cfvo type="percent" val="0"/>
        <cfvo type="num" val="1"/>
        <cfvo type="num" val="2"/>
      </iconSet>
    </cfRule>
  </conditionalFormatting>
  <conditionalFormatting sqref="F107:G107 F109:G109">
    <cfRule type="iconSet" priority="76">
      <iconSet iconSet="3Symbols2">
        <cfvo type="percent" val="0"/>
        <cfvo type="num" val="1"/>
        <cfvo type="num" val="2"/>
      </iconSet>
    </cfRule>
  </conditionalFormatting>
  <conditionalFormatting sqref="F107:G107 F109:G109">
    <cfRule type="iconSet" priority="75">
      <iconSet iconSet="3Symbols2" showValue="0">
        <cfvo type="percent" val="0"/>
        <cfvo type="num" val="1"/>
        <cfvo type="num" val="2"/>
      </iconSet>
    </cfRule>
  </conditionalFormatting>
  <conditionalFormatting sqref="F108:G108">
    <cfRule type="iconSet" priority="74">
      <iconSet iconSet="3Symbols2">
        <cfvo type="percent" val="0"/>
        <cfvo type="num" val="1"/>
        <cfvo type="num" val="2"/>
      </iconSet>
    </cfRule>
  </conditionalFormatting>
  <conditionalFormatting sqref="F108:G108">
    <cfRule type="iconSet" priority="73">
      <iconSet iconSet="3Symbols2" showValue="0">
        <cfvo type="percent" val="0"/>
        <cfvo type="num" val="1"/>
        <cfvo type="num" val="2"/>
      </iconSet>
    </cfRule>
  </conditionalFormatting>
  <conditionalFormatting sqref="F110:G110">
    <cfRule type="iconSet" priority="72">
      <iconSet iconSet="3Symbols2">
        <cfvo type="percent" val="0"/>
        <cfvo type="num" val="1"/>
        <cfvo type="num" val="2"/>
      </iconSet>
    </cfRule>
  </conditionalFormatting>
  <conditionalFormatting sqref="F110:G110">
    <cfRule type="iconSet" priority="71">
      <iconSet iconSet="3Symbols2" showValue="0">
        <cfvo type="percent" val="0"/>
        <cfvo type="num" val="1"/>
        <cfvo type="num" val="2"/>
      </iconSet>
    </cfRule>
  </conditionalFormatting>
  <conditionalFormatting sqref="F111:G111">
    <cfRule type="iconSet" priority="70">
      <iconSet iconSet="3Symbols2">
        <cfvo type="percent" val="0"/>
        <cfvo type="num" val="1"/>
        <cfvo type="num" val="2"/>
      </iconSet>
    </cfRule>
  </conditionalFormatting>
  <conditionalFormatting sqref="F111:G111">
    <cfRule type="iconSet" priority="69">
      <iconSet iconSet="3Symbols2" showValue="0">
        <cfvo type="percent" val="0"/>
        <cfvo type="num" val="1"/>
        <cfvo type="num" val="2"/>
      </iconSet>
    </cfRule>
  </conditionalFormatting>
  <conditionalFormatting sqref="F116">
    <cfRule type="iconSet" priority="68">
      <iconSet iconSet="3Symbols2" showValue="0">
        <cfvo type="percent" val="0"/>
        <cfvo type="num" val="1"/>
        <cfvo type="num" val="2"/>
      </iconSet>
    </cfRule>
  </conditionalFormatting>
  <conditionalFormatting sqref="F113">
    <cfRule type="iconSet" priority="67">
      <iconSet iconSet="3Symbols2" showValue="0">
        <cfvo type="percent" val="0"/>
        <cfvo type="num" val="1"/>
        <cfvo type="num" val="2"/>
      </iconSet>
    </cfRule>
  </conditionalFormatting>
  <conditionalFormatting sqref="F115">
    <cfRule type="iconSet" priority="66">
      <iconSet iconSet="3Symbols2" showValue="0">
        <cfvo type="percent" val="0"/>
        <cfvo type="num" val="1"/>
        <cfvo type="num" val="2"/>
      </iconSet>
    </cfRule>
  </conditionalFormatting>
  <conditionalFormatting sqref="F114">
    <cfRule type="iconSet" priority="65">
      <iconSet iconSet="3Symbols2" showValue="0">
        <cfvo type="percent" val="0"/>
        <cfvo type="num" val="1"/>
        <cfvo type="num" val="2"/>
      </iconSet>
    </cfRule>
  </conditionalFormatting>
  <conditionalFormatting sqref="F123:G123">
    <cfRule type="iconSet" priority="64">
      <iconSet iconSet="3Symbols2">
        <cfvo type="percent" val="0"/>
        <cfvo type="num" val="1"/>
        <cfvo type="num" val="2"/>
      </iconSet>
    </cfRule>
  </conditionalFormatting>
  <conditionalFormatting sqref="F123:G123">
    <cfRule type="iconSet" priority="63">
      <iconSet iconSet="3Symbols2" showValue="0">
        <cfvo type="percent" val="0"/>
        <cfvo type="num" val="1"/>
        <cfvo type="num" val="2"/>
      </iconSet>
    </cfRule>
  </conditionalFormatting>
  <conditionalFormatting sqref="F124:G124">
    <cfRule type="iconSet" priority="62">
      <iconSet iconSet="3Symbols2">
        <cfvo type="percent" val="0"/>
        <cfvo type="num" val="1"/>
        <cfvo type="num" val="2"/>
      </iconSet>
    </cfRule>
  </conditionalFormatting>
  <conditionalFormatting sqref="F124:G124">
    <cfRule type="iconSet" priority="61">
      <iconSet iconSet="3Symbols2" showValue="0">
        <cfvo type="percent" val="0"/>
        <cfvo type="num" val="1"/>
        <cfvo type="num" val="2"/>
      </iconSet>
    </cfRule>
  </conditionalFormatting>
  <conditionalFormatting sqref="F126:G126">
    <cfRule type="iconSet" priority="60">
      <iconSet iconSet="3Symbols2">
        <cfvo type="percent" val="0"/>
        <cfvo type="num" val="1"/>
        <cfvo type="num" val="2"/>
      </iconSet>
    </cfRule>
  </conditionalFormatting>
  <conditionalFormatting sqref="F126:G126">
    <cfRule type="iconSet" priority="59">
      <iconSet iconSet="3Symbols2" showValue="0">
        <cfvo type="percent" val="0"/>
        <cfvo type="num" val="1"/>
        <cfvo type="num" val="2"/>
      </iconSet>
    </cfRule>
  </conditionalFormatting>
  <conditionalFormatting sqref="F127:G127">
    <cfRule type="iconSet" priority="58">
      <iconSet iconSet="3Symbols2">
        <cfvo type="percent" val="0"/>
        <cfvo type="num" val="1"/>
        <cfvo type="num" val="2"/>
      </iconSet>
    </cfRule>
  </conditionalFormatting>
  <conditionalFormatting sqref="F127:G127">
    <cfRule type="iconSet" priority="57">
      <iconSet iconSet="3Symbols2" showValue="0">
        <cfvo type="percent" val="0"/>
        <cfvo type="num" val="1"/>
        <cfvo type="num" val="2"/>
      </iconSet>
    </cfRule>
  </conditionalFormatting>
  <conditionalFormatting sqref="F129:G129">
    <cfRule type="iconSet" priority="56">
      <iconSet iconSet="3Symbols2">
        <cfvo type="percent" val="0"/>
        <cfvo type="num" val="1"/>
        <cfvo type="num" val="2"/>
      </iconSet>
    </cfRule>
  </conditionalFormatting>
  <conditionalFormatting sqref="F129:G129">
    <cfRule type="iconSet" priority="55">
      <iconSet iconSet="3Symbols2" showValue="0">
        <cfvo type="percent" val="0"/>
        <cfvo type="num" val="1"/>
        <cfvo type="num" val="2"/>
      </iconSet>
    </cfRule>
  </conditionalFormatting>
  <conditionalFormatting sqref="F130:G130">
    <cfRule type="iconSet" priority="54">
      <iconSet iconSet="3Symbols2">
        <cfvo type="percent" val="0"/>
        <cfvo type="num" val="1"/>
        <cfvo type="num" val="2"/>
      </iconSet>
    </cfRule>
  </conditionalFormatting>
  <conditionalFormatting sqref="F130:G130">
    <cfRule type="iconSet" priority="53">
      <iconSet iconSet="3Symbols2" showValue="0">
        <cfvo type="percent" val="0"/>
        <cfvo type="num" val="1"/>
        <cfvo type="num" val="2"/>
      </iconSet>
    </cfRule>
  </conditionalFormatting>
  <conditionalFormatting sqref="F132">
    <cfRule type="iconSet" priority="52">
      <iconSet iconSet="3Symbols2" showValue="0">
        <cfvo type="percent" val="0"/>
        <cfvo type="num" val="1"/>
        <cfvo type="num" val="2"/>
      </iconSet>
    </cfRule>
  </conditionalFormatting>
  <conditionalFormatting sqref="F135">
    <cfRule type="iconSet" priority="51">
      <iconSet iconSet="3Symbols2" showValue="0">
        <cfvo type="percent" val="0"/>
        <cfvo type="num" val="1"/>
        <cfvo type="num" val="2"/>
      </iconSet>
    </cfRule>
  </conditionalFormatting>
  <conditionalFormatting sqref="F134">
    <cfRule type="iconSet" priority="50">
      <iconSet iconSet="3Symbols2" showValue="0">
        <cfvo type="percent" val="0"/>
        <cfvo type="num" val="1"/>
        <cfvo type="num" val="2"/>
      </iconSet>
    </cfRule>
  </conditionalFormatting>
  <conditionalFormatting sqref="F136">
    <cfRule type="iconSet" priority="49">
      <iconSet iconSet="3Symbols2" showValue="0">
        <cfvo type="percent" val="0"/>
        <cfvo type="num" val="1"/>
        <cfvo type="num" val="2"/>
      </iconSet>
    </cfRule>
  </conditionalFormatting>
  <conditionalFormatting sqref="F122:G122">
    <cfRule type="iconSet" priority="48">
      <iconSet iconSet="3Symbols2">
        <cfvo type="percent" val="0"/>
        <cfvo type="num" val="1"/>
        <cfvo type="num" val="2"/>
      </iconSet>
    </cfRule>
  </conditionalFormatting>
  <conditionalFormatting sqref="F122:G122">
    <cfRule type="iconSet" priority="47">
      <iconSet iconSet="3Symbols2" showValue="0">
        <cfvo type="percent" val="0"/>
        <cfvo type="num" val="1"/>
        <cfvo type="num" val="2"/>
      </iconSet>
    </cfRule>
  </conditionalFormatting>
  <conditionalFormatting sqref="F133">
    <cfRule type="iconSet" priority="46">
      <iconSet iconSet="3Symbols2" showValue="0">
        <cfvo type="percent" val="0"/>
        <cfvo type="num" val="1"/>
        <cfvo type="num" val="2"/>
      </iconSet>
    </cfRule>
  </conditionalFormatting>
  <conditionalFormatting sqref="F147">
    <cfRule type="iconSet" priority="45">
      <iconSet iconSet="3Symbols2">
        <cfvo type="percent" val="0"/>
        <cfvo type="num" val="1"/>
        <cfvo type="num" val="2"/>
      </iconSet>
    </cfRule>
  </conditionalFormatting>
  <conditionalFormatting sqref="F148:G148">
    <cfRule type="iconSet" priority="44">
      <iconSet iconSet="3Symbols2">
        <cfvo type="percent" val="0"/>
        <cfvo type="num" val="1"/>
        <cfvo type="num" val="2"/>
      </iconSet>
    </cfRule>
  </conditionalFormatting>
  <conditionalFormatting sqref="F148:G148">
    <cfRule type="iconSet" priority="43">
      <iconSet iconSet="3Symbols2" showValue="0">
        <cfvo type="percent" val="0"/>
        <cfvo type="num" val="1"/>
        <cfvo type="num" val="2"/>
      </iconSet>
    </cfRule>
  </conditionalFormatting>
  <conditionalFormatting sqref="F149:G149">
    <cfRule type="iconSet" priority="42">
      <iconSet iconSet="3Symbols2">
        <cfvo type="percent" val="0"/>
        <cfvo type="num" val="1"/>
        <cfvo type="num" val="2"/>
      </iconSet>
    </cfRule>
  </conditionalFormatting>
  <conditionalFormatting sqref="F149:G149">
    <cfRule type="iconSet" priority="41">
      <iconSet iconSet="3Symbols2" showValue="0">
        <cfvo type="percent" val="0"/>
        <cfvo type="num" val="1"/>
        <cfvo type="num" val="2"/>
      </iconSet>
    </cfRule>
  </conditionalFormatting>
  <conditionalFormatting sqref="F151:G151">
    <cfRule type="iconSet" priority="40">
      <iconSet iconSet="3Symbols2">
        <cfvo type="percent" val="0"/>
        <cfvo type="num" val="1"/>
        <cfvo type="num" val="2"/>
      </iconSet>
    </cfRule>
  </conditionalFormatting>
  <conditionalFormatting sqref="F151:G151">
    <cfRule type="iconSet" priority="39">
      <iconSet iconSet="3Symbols2" showValue="0">
        <cfvo type="percent" val="0"/>
        <cfvo type="num" val="1"/>
        <cfvo type="num" val="2"/>
      </iconSet>
    </cfRule>
  </conditionalFormatting>
  <conditionalFormatting sqref="F152:G152">
    <cfRule type="iconSet" priority="38">
      <iconSet iconSet="3Symbols2">
        <cfvo type="percent" val="0"/>
        <cfvo type="num" val="1"/>
        <cfvo type="num" val="2"/>
      </iconSet>
    </cfRule>
  </conditionalFormatting>
  <conditionalFormatting sqref="F152:G152">
    <cfRule type="iconSet" priority="37">
      <iconSet iconSet="3Symbols2" showValue="0">
        <cfvo type="percent" val="0"/>
        <cfvo type="num" val="1"/>
        <cfvo type="num" val="2"/>
      </iconSet>
    </cfRule>
  </conditionalFormatting>
  <conditionalFormatting sqref="F154">
    <cfRule type="iconSet" priority="36">
      <iconSet iconSet="3Symbols2" showValue="0">
        <cfvo type="percent" val="0"/>
        <cfvo type="num" val="1"/>
        <cfvo type="num" val="2"/>
      </iconSet>
    </cfRule>
  </conditionalFormatting>
  <conditionalFormatting sqref="F156">
    <cfRule type="iconSet" priority="35">
      <iconSet iconSet="3Symbols2" showValue="0">
        <cfvo type="percent" val="0"/>
        <cfvo type="num" val="1"/>
        <cfvo type="num" val="2"/>
      </iconSet>
    </cfRule>
  </conditionalFormatting>
  <conditionalFormatting sqref="F155">
    <cfRule type="iconSet" priority="34">
      <iconSet iconSet="3Symbols2" showValue="0">
        <cfvo type="percent" val="0"/>
        <cfvo type="num" val="1"/>
        <cfvo type="num" val="2"/>
      </iconSet>
    </cfRule>
  </conditionalFormatting>
  <conditionalFormatting sqref="F157">
    <cfRule type="iconSet" priority="33">
      <iconSet iconSet="3Symbols2" showValue="0">
        <cfvo type="percent" val="0"/>
        <cfvo type="num" val="1"/>
        <cfvo type="num" val="2"/>
      </iconSet>
    </cfRule>
  </conditionalFormatting>
  <conditionalFormatting sqref="F144:G144">
    <cfRule type="iconSet" priority="32">
      <iconSet iconSet="3Symbols2">
        <cfvo type="percent" val="0"/>
        <cfvo type="num" val="1"/>
        <cfvo type="num" val="2"/>
      </iconSet>
    </cfRule>
  </conditionalFormatting>
  <conditionalFormatting sqref="F144:G144">
    <cfRule type="iconSet" priority="31">
      <iconSet iconSet="3Symbols2" showValue="0">
        <cfvo type="percent" val="0"/>
        <cfvo type="num" val="1"/>
        <cfvo type="num" val="2"/>
      </iconSet>
    </cfRule>
  </conditionalFormatting>
  <conditionalFormatting sqref="F145:G145">
    <cfRule type="iconSet" priority="30">
      <iconSet iconSet="3Symbols2">
        <cfvo type="percent" val="0"/>
        <cfvo type="num" val="1"/>
        <cfvo type="num" val="2"/>
      </iconSet>
    </cfRule>
  </conditionalFormatting>
  <conditionalFormatting sqref="F145:G145">
    <cfRule type="iconSet" priority="29">
      <iconSet iconSet="3Symbols2" showValue="0">
        <cfvo type="percent" val="0"/>
        <cfvo type="num" val="1"/>
        <cfvo type="num" val="2"/>
      </iconSet>
    </cfRule>
  </conditionalFormatting>
  <conditionalFormatting sqref="F146:G146">
    <cfRule type="iconSet" priority="28">
      <iconSet iconSet="3Symbols2">
        <cfvo type="percent" val="0"/>
        <cfvo type="num" val="1"/>
        <cfvo type="num" val="2"/>
      </iconSet>
    </cfRule>
  </conditionalFormatting>
  <conditionalFormatting sqref="F146:G146">
    <cfRule type="iconSet" priority="27">
      <iconSet iconSet="3Symbols2" showValue="0">
        <cfvo type="percent" val="0"/>
        <cfvo type="num" val="1"/>
        <cfvo type="num" val="2"/>
      </iconSet>
    </cfRule>
  </conditionalFormatting>
  <conditionalFormatting sqref="F163:G164">
    <cfRule type="iconSet" priority="26">
      <iconSet iconSet="3Symbols2">
        <cfvo type="percent" val="0"/>
        <cfvo type="num" val="1"/>
        <cfvo type="num" val="2"/>
      </iconSet>
    </cfRule>
  </conditionalFormatting>
  <conditionalFormatting sqref="F163:G164">
    <cfRule type="iconSet" priority="25">
      <iconSet iconSet="3Symbols2" showValue="0">
        <cfvo type="percent" val="0"/>
        <cfvo type="num" val="1"/>
        <cfvo type="num" val="2"/>
      </iconSet>
    </cfRule>
  </conditionalFormatting>
  <conditionalFormatting sqref="F165:G165">
    <cfRule type="iconSet" priority="24">
      <iconSet iconSet="3Symbols2">
        <cfvo type="percent" val="0"/>
        <cfvo type="num" val="1"/>
        <cfvo type="num" val="2"/>
      </iconSet>
    </cfRule>
  </conditionalFormatting>
  <conditionalFormatting sqref="F165:G165">
    <cfRule type="iconSet" priority="23">
      <iconSet iconSet="3Symbols2" showValue="0">
        <cfvo type="percent" val="0"/>
        <cfvo type="num" val="1"/>
        <cfvo type="num" val="2"/>
      </iconSet>
    </cfRule>
  </conditionalFormatting>
  <conditionalFormatting sqref="F167:G168">
    <cfRule type="iconSet" priority="22">
      <iconSet iconSet="3Symbols2">
        <cfvo type="percent" val="0"/>
        <cfvo type="num" val="1"/>
        <cfvo type="num" val="2"/>
      </iconSet>
    </cfRule>
  </conditionalFormatting>
  <conditionalFormatting sqref="F167:G168">
    <cfRule type="iconSet" priority="21">
      <iconSet iconSet="3Symbols2" showValue="0">
        <cfvo type="percent" val="0"/>
        <cfvo type="num" val="1"/>
        <cfvo type="num" val="2"/>
      </iconSet>
    </cfRule>
  </conditionalFormatting>
  <conditionalFormatting sqref="F169:G169">
    <cfRule type="iconSet" priority="20">
      <iconSet iconSet="3Symbols2">
        <cfvo type="percent" val="0"/>
        <cfvo type="num" val="1"/>
        <cfvo type="num" val="2"/>
      </iconSet>
    </cfRule>
  </conditionalFormatting>
  <conditionalFormatting sqref="F169:G169">
    <cfRule type="iconSet" priority="19">
      <iconSet iconSet="3Symbols2" showValue="0">
        <cfvo type="percent" val="0"/>
        <cfvo type="num" val="1"/>
        <cfvo type="num" val="2"/>
      </iconSet>
    </cfRule>
  </conditionalFormatting>
  <conditionalFormatting sqref="F171">
    <cfRule type="iconSet" priority="18">
      <iconSet iconSet="3Symbols2" showValue="0">
        <cfvo type="percent" val="0"/>
        <cfvo type="num" val="1"/>
        <cfvo type="num" val="2"/>
      </iconSet>
    </cfRule>
  </conditionalFormatting>
  <conditionalFormatting sqref="F173">
    <cfRule type="iconSet" priority="17">
      <iconSet iconSet="3Symbols2" showValue="0">
        <cfvo type="percent" val="0"/>
        <cfvo type="num" val="1"/>
        <cfvo type="num" val="2"/>
      </iconSet>
    </cfRule>
  </conditionalFormatting>
  <conditionalFormatting sqref="F172">
    <cfRule type="iconSet" priority="16">
      <iconSet iconSet="3Symbols2" showValue="0">
        <cfvo type="percent" val="0"/>
        <cfvo type="num" val="1"/>
        <cfvo type="num" val="2"/>
      </iconSet>
    </cfRule>
  </conditionalFormatting>
  <conditionalFormatting sqref="F174">
    <cfRule type="iconSet" priority="15">
      <iconSet iconSet="3Symbols2" showValue="0">
        <cfvo type="percent" val="0"/>
        <cfvo type="num" val="1"/>
        <cfvo type="num" val="2"/>
      </iconSet>
    </cfRule>
  </conditionalFormatting>
  <conditionalFormatting sqref="F28:G28">
    <cfRule type="iconSet" priority="12">
      <iconSet iconSet="3Symbols2" showValue="0">
        <cfvo type="percent" val="0"/>
        <cfvo type="num" val="1"/>
        <cfvo type="num" val="2"/>
      </iconSet>
    </cfRule>
  </conditionalFormatting>
  <conditionalFormatting sqref="M17">
    <cfRule type="iconSet" priority="8">
      <iconSet iconSet="5Rating" showValue="0">
        <cfvo type="percent" val="0"/>
        <cfvo type="num" val="1"/>
        <cfvo type="num" val="1.5"/>
        <cfvo type="num" val="2.5"/>
        <cfvo type="num" val="3.5"/>
      </iconSet>
    </cfRule>
  </conditionalFormatting>
  <conditionalFormatting sqref="M36">
    <cfRule type="iconSet" priority="7">
      <iconSet iconSet="5Rating" showValue="0">
        <cfvo type="percent" val="0"/>
        <cfvo type="num" val="1"/>
        <cfvo type="num" val="1.5"/>
        <cfvo type="num" val="2.5"/>
        <cfvo type="num" val="3.5"/>
      </iconSet>
    </cfRule>
  </conditionalFormatting>
  <conditionalFormatting sqref="M52">
    <cfRule type="iconSet" priority="6">
      <iconSet iconSet="5Rating" showValue="0">
        <cfvo type="percent" val="0"/>
        <cfvo type="num" val="1"/>
        <cfvo type="num" val="1.5"/>
        <cfvo type="num" val="2.5"/>
        <cfvo type="num" val="3.5"/>
      </iconSet>
    </cfRule>
  </conditionalFormatting>
  <conditionalFormatting sqref="M79">
    <cfRule type="iconSet" priority="5">
      <iconSet iconSet="5Rating" showValue="0">
        <cfvo type="percent" val="0"/>
        <cfvo type="num" val="1"/>
        <cfvo type="num" val="1.5"/>
        <cfvo type="num" val="2.5"/>
        <cfvo type="num" val="3.5"/>
      </iconSet>
    </cfRule>
  </conditionalFormatting>
  <conditionalFormatting sqref="M101">
    <cfRule type="iconSet" priority="4">
      <iconSet iconSet="5Rating" showValue="0">
        <cfvo type="percent" val="0"/>
        <cfvo type="num" val="1"/>
        <cfvo type="num" val="1.5"/>
        <cfvo type="num" val="2.5"/>
        <cfvo type="num" val="3.5"/>
      </iconSet>
    </cfRule>
  </conditionalFormatting>
  <conditionalFormatting sqref="M121">
    <cfRule type="iconSet" priority="3">
      <iconSet iconSet="5Rating" showValue="0">
        <cfvo type="percent" val="0"/>
        <cfvo type="num" val="1"/>
        <cfvo type="num" val="1.5"/>
        <cfvo type="num" val="2.5"/>
        <cfvo type="num" val="3.5"/>
      </iconSet>
    </cfRule>
  </conditionalFormatting>
  <conditionalFormatting sqref="M142">
    <cfRule type="iconSet" priority="2">
      <iconSet iconSet="5Rating" showValue="0">
        <cfvo type="percent" val="0"/>
        <cfvo type="num" val="1"/>
        <cfvo type="num" val="1.5"/>
        <cfvo type="num" val="2.5"/>
        <cfvo type="num" val="3.5"/>
      </iconSet>
    </cfRule>
  </conditionalFormatting>
  <conditionalFormatting sqref="M162">
    <cfRule type="iconSet" priority="1">
      <iconSet iconSet="5Rating" showValue="0">
        <cfvo type="percent" val="0"/>
        <cfvo type="num" val="1"/>
        <cfvo type="num" val="1.5"/>
        <cfvo type="num" val="2.5"/>
        <cfvo type="num" val="3.5"/>
      </iconSet>
    </cfRule>
  </conditionalFormatting>
  <hyperlinks>
    <hyperlink ref="G23" location="Glosario!B38" display="Glosario!B38"/>
    <hyperlink ref="G26" location="Glosario!B53" display="Glosario!B53"/>
    <hyperlink ref="G36" location="Glosario!B51" display="Glosario!B51"/>
    <hyperlink ref="G37" location="Glosario!B64" display="Glosario!B64"/>
    <hyperlink ref="G66" location="Glosario!B26" display="Glosario!B26"/>
    <hyperlink ref="G79" location="Glosario!B20" display="Glosario!B20"/>
    <hyperlink ref="G121" location="Glosario!B20" display="Glosario!B20"/>
    <hyperlink ref="G162" location="Glosario!B20" display="Glosario!B20"/>
  </hyperlinks>
  <printOptions horizontalCentered="1" verticalCentered="1"/>
  <pageMargins left="0" right="0" top="0.16" bottom="0.16" header="0.31" footer="0.31"/>
  <pageSetup scale="58" fitToHeight="5" orientation="landscape" horizontalDpi="4294967295" verticalDpi="4294967295"/>
  <headerFooter>
    <oddHeader>&amp;L&amp;"Calibri,Normal"&amp;K000000&amp;D&amp;R&amp;"Calibri,Normal"&amp;K000000OPI</oddHeader>
    <oddFooter>&amp;C&amp;"Calibri,Normal"&amp;K000000&amp;P/&amp;N&amp;R&amp;"Calibri,Normal"&amp;K000000Nombre de la Organización</oddFooter>
  </headerFooter>
  <rowBreaks count="3" manualBreakCount="3">
    <brk id="31" min="1" max="16" man="1"/>
    <brk id="45" min="1" max="16" man="1"/>
    <brk id="74" min="1" max="16" man="1"/>
  </rowBreaks>
  <drawing r:id="rId1"/>
  <extLst>
    <ext xmlns:x14="http://schemas.microsoft.com/office/spreadsheetml/2009/9/main" uri="{CCE6A557-97BC-4b89-ADB6-D9C93CAAB3DF}">
      <x14:dataValidations xmlns:xm="http://schemas.microsoft.com/office/excel/2006/main" count="48">
        <x14:dataValidation type="list" allowBlank="1" showInputMessage="1" showErrorMessage="1">
          <x14:formula1>
            <xm:f>RefOPI!$C$5:$C$7</xm:f>
          </x14:formula1>
          <xm:sqref>H17:K17</xm:sqref>
        </x14:dataValidation>
        <x14:dataValidation type="list" allowBlank="1" showInputMessage="1" showErrorMessage="1">
          <x14:formula1>
            <xm:f>RefOPI!$C$10:$C$12</xm:f>
          </x14:formula1>
          <xm:sqref>H18:K18</xm:sqref>
        </x14:dataValidation>
        <x14:dataValidation type="list" allowBlank="1" showInputMessage="1" showErrorMessage="1">
          <x14:formula1>
            <xm:f>RefOPI!$C$14:$C$16</xm:f>
          </x14:formula1>
          <xm:sqref>H19:K19</xm:sqref>
        </x14:dataValidation>
        <x14:dataValidation type="list" allowBlank="1" showInputMessage="1" showErrorMessage="1">
          <x14:formula1>
            <xm:f>RefOPI!$C$18:$C$20</xm:f>
          </x14:formula1>
          <xm:sqref>H20:K20</xm:sqref>
        </x14:dataValidation>
        <x14:dataValidation type="list" allowBlank="1" showInputMessage="1" showErrorMessage="1">
          <x14:formula1>
            <xm:f>RefOPI!$C$22:$C$24</xm:f>
          </x14:formula1>
          <xm:sqref>H21:K21</xm:sqref>
        </x14:dataValidation>
        <x14:dataValidation type="list" allowBlank="1" showInputMessage="1" showErrorMessage="1">
          <x14:formula1>
            <xm:f>RefOPI!$C$34:$C$35</xm:f>
          </x14:formula1>
          <xm:sqref>H22:K22 H24:K25</xm:sqref>
        </x14:dataValidation>
        <x14:dataValidation type="list" allowBlank="1" showInputMessage="1" showErrorMessage="1">
          <x14:formula1>
            <xm:f>RefOPI!$C$38:$C$41</xm:f>
          </x14:formula1>
          <xm:sqref>H23:K23</xm:sqref>
        </x14:dataValidation>
        <x14:dataValidation type="list" allowBlank="1" showInputMessage="1" showErrorMessage="1">
          <x14:formula1>
            <xm:f>RefOPI!$C$54:$C$57</xm:f>
          </x14:formula1>
          <xm:sqref>H26:K26</xm:sqref>
        </x14:dataValidation>
        <x14:dataValidation type="list" allowBlank="1" showInputMessage="1" showErrorMessage="1">
          <x14:formula1>
            <xm:f>RefOPI!$C$66:$C$69</xm:f>
          </x14:formula1>
          <xm:sqref>H36:K36</xm:sqref>
        </x14:dataValidation>
        <x14:dataValidation type="list" allowBlank="1" showInputMessage="1" showErrorMessage="1">
          <x14:formula1>
            <xm:f>RefOPI!$C$74:$C$77</xm:f>
          </x14:formula1>
          <xm:sqref>H37:K37</xm:sqref>
        </x14:dataValidation>
        <x14:dataValidation type="list" allowBlank="1" showInputMessage="1" showErrorMessage="1">
          <x14:formula1>
            <xm:f>RefOPI!$C$92:$C$93</xm:f>
          </x14:formula1>
          <xm:sqref>H39:K39</xm:sqref>
        </x14:dataValidation>
        <x14:dataValidation type="list" allowBlank="1" showInputMessage="1" showErrorMessage="1">
          <x14:formula1>
            <xm:f>RefOPI!$C$89:$C$90</xm:f>
          </x14:formula1>
          <xm:sqref>H38:K38</xm:sqref>
        </x14:dataValidation>
        <x14:dataValidation type="list" allowBlank="1" showInputMessage="1" showErrorMessage="1">
          <x14:formula1>
            <xm:f>RefOPI!$C$100:$C$102</xm:f>
          </x14:formula1>
          <xm:sqref>H40:K40</xm:sqref>
        </x14:dataValidation>
        <x14:dataValidation type="list" allowBlank="1" showInputMessage="1" showErrorMessage="1">
          <x14:formula1>
            <xm:f>RefOPI!$G$5:$G$7</xm:f>
          </x14:formula1>
          <xm:sqref>H52:K52</xm:sqref>
        </x14:dataValidation>
        <x14:dataValidation type="list" allowBlank="1" showInputMessage="1" showErrorMessage="1">
          <x14:formula1>
            <xm:f>RefOPI!$G$10:$G$11</xm:f>
          </x14:formula1>
          <xm:sqref>H54:K54 H55:K55 H56:K56 H57:K57 H58:K58 H59:K59 H60:K60</xm:sqref>
        </x14:dataValidation>
        <x14:dataValidation type="list" allowBlank="1" showInputMessage="1" showErrorMessage="1">
          <x14:formula1>
            <xm:f>RefOPI!$G$14:$G$17</xm:f>
          </x14:formula1>
          <xm:sqref>H61:K61</xm:sqref>
        </x14:dataValidation>
        <x14:dataValidation type="list" allowBlank="1" showInputMessage="1" showErrorMessage="1">
          <x14:formula1>
            <xm:f>RefOPI!$G$26:$G$27</xm:f>
          </x14:formula1>
          <xm:sqref>H62:K62</xm:sqref>
        </x14:dataValidation>
        <x14:dataValidation type="list" allowBlank="1" showInputMessage="1" showErrorMessage="1">
          <x14:formula1>
            <xm:f>RefOPI!$G$29:$G$30</xm:f>
          </x14:formula1>
          <xm:sqref>H63:K63</xm:sqref>
        </x14:dataValidation>
        <x14:dataValidation type="list" allowBlank="1" showInputMessage="1" showErrorMessage="1">
          <x14:formula1>
            <xm:f>RefOPI!$G$50:$G$51</xm:f>
          </x14:formula1>
          <xm:sqref>H64:K64 H65:K65 H67:K67 H68:K68</xm:sqref>
        </x14:dataValidation>
        <x14:dataValidation type="list" allowBlank="1" showInputMessage="1" showErrorMessage="1">
          <x14:formula1>
            <xm:f>RefOPI!$G$42:$G$44</xm:f>
          </x14:formula1>
          <xm:sqref>H66:K66</xm:sqref>
        </x14:dataValidation>
        <x14:dataValidation type="list" allowBlank="1" showInputMessage="1" showErrorMessage="1">
          <x14:formula1>
            <xm:f>RefOPI!$G$80:$G$82</xm:f>
          </x14:formula1>
          <xm:sqref>H82:K82 H80:K80</xm:sqref>
        </x14:dataValidation>
        <x14:dataValidation type="list" allowBlank="1" showInputMessage="1" showErrorMessage="1">
          <x14:formula1>
            <xm:f>RefOPI!$G$66:$G$68</xm:f>
          </x14:formula1>
          <xm:sqref>H79:K79</xm:sqref>
        </x14:dataValidation>
        <x14:dataValidation type="list" allowBlank="1" showInputMessage="1" showErrorMessage="1">
          <x14:formula1>
            <xm:f>RefOPI!$G$86:$G$87</xm:f>
          </x14:formula1>
          <xm:sqref>H83:K83 H84:K84</xm:sqref>
        </x14:dataValidation>
        <x14:dataValidation type="list" allowBlank="1" showInputMessage="1" showErrorMessage="1">
          <x14:formula1>
            <xm:f>RefOPI!$G$92:$G$93</xm:f>
          </x14:formula1>
          <xm:sqref>H85:K85</xm:sqref>
        </x14:dataValidation>
        <x14:dataValidation type="list" allowBlank="1" showInputMessage="1" showErrorMessage="1">
          <x14:formula1>
            <xm:f>RefOPI!$G$96:$G$99</xm:f>
          </x14:formula1>
          <xm:sqref>H86:K86</xm:sqref>
        </x14:dataValidation>
        <x14:dataValidation type="list" allowBlank="1" showInputMessage="1" showErrorMessage="1">
          <x14:formula1>
            <xm:f>RefOPI!$G$106:$G$107</xm:f>
          </x14:formula1>
          <xm:sqref>H87:K87 H88:K88</xm:sqref>
        </x14:dataValidation>
        <x14:dataValidation type="list" allowBlank="1" showInputMessage="1" showErrorMessage="1">
          <x14:formula1>
            <xm:f>RefOPI!$G$110:$G$112</xm:f>
          </x14:formula1>
          <xm:sqref>H89:K89</xm:sqref>
        </x14:dataValidation>
        <x14:dataValidation type="list" allowBlank="1" showInputMessage="1" showErrorMessage="1">
          <x14:formula1>
            <xm:f>RefOPI!$G$121:$G$123</xm:f>
          </x14:formula1>
          <xm:sqref>H90:K90</xm:sqref>
        </x14:dataValidation>
        <x14:dataValidation type="list" allowBlank="1" showInputMessage="1" showErrorMessage="1">
          <x14:formula1>
            <xm:f>RefOPI!$K$5:$K$7</xm:f>
          </x14:formula1>
          <xm:sqref>H101:K101</xm:sqref>
        </x14:dataValidation>
        <x14:dataValidation type="list" allowBlank="1" showInputMessage="1" showErrorMessage="1">
          <x14:formula1>
            <xm:f>RefOPI!$K$9:$K$10</xm:f>
          </x14:formula1>
          <xm:sqref>H102:K102 H103:K103 H104:K104 H105:K105 H107:K107 H108:K108 H110:K110 H111:K111</xm:sqref>
        </x14:dataValidation>
        <x14:dataValidation type="list" allowBlank="1" showInputMessage="1" showErrorMessage="1">
          <x14:formula1>
            <xm:f>RefOPI!$K$12:$K$15</xm:f>
          </x14:formula1>
          <xm:sqref>H106:K106</xm:sqref>
        </x14:dataValidation>
        <x14:dataValidation type="list" allowBlank="1" showInputMessage="1" showErrorMessage="1">
          <x14:formula1>
            <xm:f>RefOPI!$K$34:$K$36</xm:f>
          </x14:formula1>
          <xm:sqref>H109:K109</xm:sqref>
        </x14:dataValidation>
        <x14:dataValidation type="list" allowBlank="1" showInputMessage="1" showErrorMessage="1">
          <x14:formula1>
            <xm:f>RefOPI!$K$56:$K$60</xm:f>
          </x14:formula1>
          <xm:sqref>H121:K121</xm:sqref>
        </x14:dataValidation>
        <x14:dataValidation type="list" allowBlank="1" showInputMessage="1" showErrorMessage="1">
          <x14:formula1>
            <xm:f>RefOPI!$K$80:$K$83</xm:f>
          </x14:formula1>
          <xm:sqref>H125:K125</xm:sqref>
        </x14:dataValidation>
        <x14:dataValidation type="list" allowBlank="1" showInputMessage="1" showErrorMessage="1">
          <x14:formula1>
            <xm:f>RefOPI!$K$95:$K$97</xm:f>
          </x14:formula1>
          <xm:sqref>H128:K128</xm:sqref>
        </x14:dataValidation>
        <x14:dataValidation type="list" allowBlank="1" showInputMessage="1" showErrorMessage="1">
          <x14:formula1>
            <xm:f>RefOPI!$O$5:$O$7</xm:f>
          </x14:formula1>
          <xm:sqref>H142:K142</xm:sqref>
        </x14:dataValidation>
        <x14:dataValidation type="list" allowBlank="1" showInputMessage="1" showErrorMessage="1">
          <x14:formula1>
            <xm:f>RefOPI!$O$10:$O$11</xm:f>
          </x14:formula1>
          <xm:sqref>H144:K144 H145:K145 H146:K146</xm:sqref>
        </x14:dataValidation>
        <x14:dataValidation type="list" allowBlank="1" showInputMessage="1" showErrorMessage="1">
          <x14:formula1>
            <xm:f>RefOPI!$O$14:$O$17</xm:f>
          </x14:formula1>
          <xm:sqref>H147:K147</xm:sqref>
        </x14:dataValidation>
        <x14:dataValidation type="list" allowBlank="1" showInputMessage="1" showErrorMessage="1">
          <x14:formula1>
            <xm:f>RefOPI!$O$32:$O$33</xm:f>
          </x14:formula1>
          <xm:sqref>H148:K148 H149:K149 H151:K151 H152:K152 H163:K163 H164:K164 H165:K165 H167:K167 H168:K168 H169:K169</xm:sqref>
        </x14:dataValidation>
        <x14:dataValidation type="list" allowBlank="1" showInputMessage="1" showErrorMessage="1">
          <x14:formula1>
            <xm:f>RefOPI!$O$64:$O$68</xm:f>
          </x14:formula1>
          <xm:sqref>H162:K162</xm:sqref>
        </x14:dataValidation>
        <x14:dataValidation type="list" allowBlank="1" showInputMessage="1" showErrorMessage="1">
          <x14:formula1>
            <xm:f>RefOPI!$O$84:$O$87</xm:f>
          </x14:formula1>
          <xm:sqref>H166:K166</xm:sqref>
        </x14:dataValidation>
        <x14:dataValidation type="list" allowBlank="1" showInputMessage="1" showErrorMessage="1">
          <x14:formula1>
            <xm:f>RefOPI!K76:K77</xm:f>
          </x14:formula1>
          <xm:sqref>H122:K122</xm:sqref>
        </x14:dataValidation>
        <x14:dataValidation type="list" allowBlank="1" showInputMessage="1" showErrorMessage="1">
          <x14:formula1>
            <xm:f>RefOPI!K76:K77</xm:f>
          </x14:formula1>
          <xm:sqref>H123:K123</xm:sqref>
        </x14:dataValidation>
        <x14:dataValidation type="list" allowBlank="1" showInputMessage="1" showErrorMessage="1">
          <x14:formula1>
            <xm:f>RefOPI!K76:K77</xm:f>
          </x14:formula1>
          <xm:sqref>H124:K124</xm:sqref>
        </x14:dataValidation>
        <x14:dataValidation type="list" allowBlank="1" showInputMessage="1" showErrorMessage="1">
          <x14:formula1>
            <xm:f>RefOPI!K76:K77</xm:f>
          </x14:formula1>
          <xm:sqref>H126:K126</xm:sqref>
        </x14:dataValidation>
        <x14:dataValidation type="list" allowBlank="1" showInputMessage="1" showErrorMessage="1">
          <x14:formula1>
            <xm:f>RefOPI!K76:K77</xm:f>
          </x14:formula1>
          <xm:sqref>H127:K127</xm:sqref>
        </x14:dataValidation>
        <x14:dataValidation type="list" allowBlank="1" showInputMessage="1" showErrorMessage="1">
          <x14:formula1>
            <xm:f>RefOPI!K76:K77</xm:f>
          </x14:formula1>
          <xm:sqref>H129:K129</xm:sqref>
        </x14:dataValidation>
        <x14:dataValidation type="list" allowBlank="1" showInputMessage="1" showErrorMessage="1">
          <x14:formula1>
            <xm:f>RefOPI!K76:K77</xm:f>
          </x14:formula1>
          <xm:sqref>H130:K130</xm:sqref>
        </x14:dataValidation>
      </x14:dataValidations>
    </ext>
    <ext xmlns:mx="http://schemas.microsoft.com/office/mac/excel/2008/main" uri="{64002731-A6B0-56B0-2670-7721B7C09600}">
      <mx:PLV Mode="0" OnePage="0" WScale="49"/>
    </ext>
  </extLst>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8">
    <tabColor theme="9" tint="0.79998168889431442"/>
  </sheetPr>
  <dimension ref="B2:AR140"/>
  <sheetViews>
    <sheetView topLeftCell="M31" zoomScale="125" zoomScaleNormal="125" zoomScalePageLayoutView="125" workbookViewId="0">
      <selection activeCell="G68" sqref="G68"/>
    </sheetView>
  </sheetViews>
  <sheetFormatPr baseColWidth="10" defaultColWidth="10.85546875" defaultRowHeight="18.75"/>
  <cols>
    <col min="1" max="1" width="8.42578125" style="155" customWidth="1"/>
    <col min="2" max="2" width="31.140625" style="420" customWidth="1"/>
    <col min="3" max="3" width="80.85546875" style="420" customWidth="1"/>
    <col min="4" max="4" width="7.140625" style="421" customWidth="1"/>
    <col min="5" max="5" width="10.85546875" style="155"/>
    <col min="6" max="6" width="31.140625" style="420" customWidth="1"/>
    <col min="7" max="7" width="80.85546875" style="420" customWidth="1"/>
    <col min="8" max="8" width="7.140625" style="421" customWidth="1"/>
    <col min="9" max="9" width="10.85546875" style="155"/>
    <col min="10" max="10" width="31.140625" style="420" customWidth="1"/>
    <col min="11" max="11" width="80.85546875" style="420" customWidth="1"/>
    <col min="12" max="12" width="7.140625" style="421" customWidth="1"/>
    <col min="13" max="13" width="10.85546875" style="155"/>
    <col min="14" max="14" width="31.140625" style="420" customWidth="1"/>
    <col min="15" max="15" width="80.85546875" style="420" customWidth="1"/>
    <col min="16" max="16" width="7.140625" style="421" customWidth="1"/>
    <col min="17" max="16384" width="10.85546875" style="155"/>
  </cols>
  <sheetData>
    <row r="2" spans="2:44" ht="57.95" customHeight="1">
      <c r="B2" s="1133" t="str">
        <f>'OPI Autom'!B13:E13</f>
        <v>1. Efectividad</v>
      </c>
      <c r="C2" s="1133"/>
      <c r="D2" s="1133"/>
      <c r="F2" s="1349" t="str">
        <f>'OPI Autom'!B48</f>
        <v>2. Eficiencia</v>
      </c>
      <c r="G2" s="1349"/>
      <c r="H2" s="1349"/>
      <c r="J2" s="1349" t="str">
        <f>'OPI Autom'!B97</f>
        <v>3. Pertinencia/Relevancia</v>
      </c>
      <c r="K2" s="1349"/>
      <c r="L2" s="1349"/>
      <c r="M2" s="168"/>
      <c r="N2" s="1349" t="str">
        <f>'OPI Autom'!B138</f>
        <v>4. Sustentabilidad</v>
      </c>
      <c r="O2" s="1349"/>
      <c r="P2" s="1349"/>
      <c r="Q2" s="168"/>
      <c r="R2" s="168"/>
      <c r="S2" s="168"/>
      <c r="T2" s="168"/>
      <c r="U2" s="168"/>
      <c r="V2" s="168"/>
      <c r="W2" s="168"/>
      <c r="X2" s="168"/>
      <c r="Y2" s="168"/>
      <c r="Z2" s="168"/>
      <c r="AA2" s="168"/>
      <c r="AB2" s="168"/>
      <c r="AC2" s="168"/>
      <c r="AD2" s="168"/>
      <c r="AE2" s="168"/>
      <c r="AF2" s="168"/>
      <c r="AG2" s="168"/>
      <c r="AH2" s="168"/>
      <c r="AI2" s="168"/>
      <c r="AJ2" s="168"/>
      <c r="AK2" s="168"/>
      <c r="AL2" s="168"/>
      <c r="AM2" s="168"/>
      <c r="AN2" s="168"/>
      <c r="AO2" s="168"/>
      <c r="AP2" s="168"/>
      <c r="AQ2" s="168"/>
      <c r="AR2" s="168"/>
    </row>
    <row r="3" spans="2:44" ht="21">
      <c r="B3" s="240"/>
      <c r="C3" s="240"/>
      <c r="D3" s="240"/>
      <c r="F3" s="240"/>
      <c r="G3" s="240"/>
      <c r="H3" s="240"/>
      <c r="J3" s="240"/>
      <c r="K3" s="240"/>
      <c r="L3" s="240"/>
      <c r="M3" s="168"/>
      <c r="N3" s="240"/>
      <c r="O3" s="240"/>
      <c r="P3" s="240"/>
      <c r="Q3" s="168"/>
      <c r="R3" s="168"/>
      <c r="S3" s="168"/>
      <c r="T3" s="168"/>
      <c r="U3" s="168"/>
      <c r="V3" s="168"/>
      <c r="W3" s="168"/>
      <c r="X3" s="168"/>
      <c r="Y3" s="168"/>
      <c r="Z3" s="168"/>
      <c r="AA3" s="168"/>
      <c r="AB3" s="168"/>
      <c r="AC3" s="168"/>
      <c r="AD3" s="168"/>
      <c r="AE3" s="168"/>
      <c r="AF3" s="168"/>
      <c r="AG3" s="168"/>
      <c r="AH3" s="168"/>
      <c r="AI3" s="168"/>
      <c r="AJ3" s="168"/>
      <c r="AK3" s="168"/>
      <c r="AL3" s="168"/>
      <c r="AM3" s="168"/>
      <c r="AN3" s="168"/>
      <c r="AO3" s="168"/>
      <c r="AP3" s="168"/>
      <c r="AQ3" s="168"/>
      <c r="AR3" s="168"/>
    </row>
    <row r="4" spans="2:44" ht="20.100000000000001" customHeight="1">
      <c r="B4" s="1127" t="str">
        <f>'OPI Autom'!B14</f>
        <v>1.1 Resultados</v>
      </c>
      <c r="C4" s="1127"/>
      <c r="D4" s="1127"/>
      <c r="F4" s="1127" t="str">
        <f>'OPI Autom'!B49</f>
        <v>2.1 Prestación de Servicios</v>
      </c>
      <c r="G4" s="1127"/>
      <c r="H4" s="1127"/>
      <c r="J4" s="1127" t="str">
        <f>'OPI Autom'!B98</f>
        <v xml:space="preserve">3.1 Población Objetivo  </v>
      </c>
      <c r="K4" s="1127"/>
      <c r="L4" s="1127"/>
      <c r="M4" s="168"/>
      <c r="N4" s="1127" t="str">
        <f>'OPI Autom'!B139</f>
        <v>4.1 Recursos</v>
      </c>
      <c r="O4" s="1127"/>
      <c r="P4" s="1127"/>
      <c r="Q4" s="168"/>
      <c r="R4" s="168"/>
      <c r="S4" s="168"/>
      <c r="T4" s="168"/>
      <c r="U4" s="168"/>
      <c r="V4" s="168"/>
      <c r="W4" s="168"/>
      <c r="X4" s="168"/>
      <c r="Y4" s="168"/>
      <c r="Z4" s="168"/>
      <c r="AA4" s="168"/>
      <c r="AB4" s="168"/>
      <c r="AC4" s="168"/>
      <c r="AD4" s="168"/>
      <c r="AE4" s="168"/>
      <c r="AF4" s="168"/>
      <c r="AG4" s="168"/>
      <c r="AH4" s="168"/>
      <c r="AI4" s="168"/>
      <c r="AJ4" s="168"/>
      <c r="AK4" s="168"/>
      <c r="AL4" s="168"/>
      <c r="AM4" s="168"/>
      <c r="AN4" s="168"/>
      <c r="AO4" s="168"/>
      <c r="AP4" s="168"/>
      <c r="AQ4" s="168"/>
      <c r="AR4" s="168"/>
    </row>
    <row r="5" spans="2:44" ht="48.95" customHeight="1">
      <c r="B5" s="1346" t="str">
        <f>'OPI Autom'!B17:E17</f>
        <v>¿La organización tiene definidos objetivos de outcome (resultados) para sus programas y servicios?</v>
      </c>
      <c r="C5" s="418" t="s">
        <v>1048</v>
      </c>
      <c r="D5" s="419">
        <v>1</v>
      </c>
      <c r="F5" s="1346" t="str">
        <f>'OPI Autom'!B52</f>
        <v>¿La organización tiene un plan de operaciones o plan de trabajo por escrito que describe como se llevarán a cabo los programas y servicios?</v>
      </c>
      <c r="G5" s="418" t="s">
        <v>1048</v>
      </c>
      <c r="H5" s="419">
        <v>1</v>
      </c>
      <c r="J5" s="1344" t="str">
        <f>'OPI Autom'!B101</f>
        <v>¿La organización se involucra en procesos participativos de planeación que incluyen a sus poblaciones objetivo y otros stakeholders?</v>
      </c>
      <c r="K5" s="418" t="s">
        <v>1048</v>
      </c>
      <c r="L5" s="419">
        <v>0</v>
      </c>
      <c r="N5" s="1346" t="str">
        <f>'OPI Autom'!B142</f>
        <v>¿La organización cuenta con un plan de movilización de recursos?</v>
      </c>
      <c r="O5" s="418" t="s">
        <v>1048</v>
      </c>
      <c r="P5" s="419">
        <v>0</v>
      </c>
    </row>
    <row r="6" spans="2:44" ht="48.95" customHeight="1">
      <c r="B6" s="1346"/>
      <c r="C6" s="418" t="s">
        <v>1155</v>
      </c>
      <c r="D6" s="419">
        <v>1</v>
      </c>
      <c r="F6" s="1346"/>
      <c r="G6" s="418" t="s">
        <v>1156</v>
      </c>
      <c r="H6" s="419">
        <v>1</v>
      </c>
      <c r="J6" s="1345"/>
      <c r="K6" s="418" t="s">
        <v>1157</v>
      </c>
      <c r="L6" s="419">
        <v>0</v>
      </c>
      <c r="N6" s="1346"/>
      <c r="O6" s="418" t="s">
        <v>1158</v>
      </c>
      <c r="P6" s="419">
        <v>0</v>
      </c>
    </row>
    <row r="7" spans="2:44" ht="48.95" customHeight="1">
      <c r="B7" s="1346"/>
      <c r="C7" s="418" t="s">
        <v>1159</v>
      </c>
      <c r="D7" s="419">
        <v>2</v>
      </c>
      <c r="F7" s="1346"/>
      <c r="G7" s="418" t="s">
        <v>1160</v>
      </c>
      <c r="H7" s="419">
        <v>2</v>
      </c>
      <c r="J7" s="1345"/>
      <c r="K7" s="418" t="s">
        <v>1161</v>
      </c>
      <c r="L7" s="419">
        <v>1</v>
      </c>
      <c r="N7" s="1346"/>
      <c r="O7" s="418" t="s">
        <v>1162</v>
      </c>
      <c r="P7" s="419">
        <v>1</v>
      </c>
    </row>
    <row r="8" spans="2:44" ht="48.95" customHeight="1">
      <c r="J8" s="148"/>
      <c r="K8" s="148"/>
      <c r="L8" s="148"/>
    </row>
    <row r="9" spans="2:44" ht="48.95" customHeight="1">
      <c r="B9" s="422"/>
      <c r="F9" s="422"/>
      <c r="J9" s="1346" t="str">
        <f>'OPI Autom'!B102</f>
        <v>Tipos de evidencia</v>
      </c>
      <c r="K9" s="418" t="s">
        <v>1048</v>
      </c>
      <c r="L9" s="419">
        <v>0</v>
      </c>
      <c r="N9" s="422"/>
    </row>
    <row r="10" spans="2:44" ht="48.95" customHeight="1">
      <c r="B10" s="1346" t="str">
        <f>'OPI Autom'!B18:E18</f>
        <v>¿La organización cuenta con un plan de monitoreo?</v>
      </c>
      <c r="C10" s="418" t="s">
        <v>1048</v>
      </c>
      <c r="D10" s="419">
        <v>0</v>
      </c>
      <c r="F10" s="1344" t="str">
        <f>'OPI Autom'!B53</f>
        <v>Check List de las características del Plan:</v>
      </c>
      <c r="G10" s="418" t="s">
        <v>1048</v>
      </c>
      <c r="H10" s="419">
        <v>0</v>
      </c>
      <c r="J10" s="1346"/>
      <c r="K10" s="418" t="s">
        <v>1163</v>
      </c>
      <c r="L10" s="419">
        <v>2</v>
      </c>
      <c r="M10" s="148"/>
      <c r="N10" s="1344" t="str">
        <f>'OPI Autom'!B143</f>
        <v>Check List de las características del Plan de movilización:</v>
      </c>
      <c r="O10" s="418" t="s">
        <v>1048</v>
      </c>
      <c r="P10" s="419">
        <v>0</v>
      </c>
    </row>
    <row r="11" spans="2:44" ht="48.95" customHeight="1">
      <c r="B11" s="1346"/>
      <c r="C11" s="418" t="s">
        <v>1164</v>
      </c>
      <c r="D11" s="419">
        <v>1</v>
      </c>
      <c r="F11" s="1345"/>
      <c r="G11" s="418" t="s">
        <v>1165</v>
      </c>
      <c r="H11" s="419">
        <v>2</v>
      </c>
      <c r="J11" s="148"/>
      <c r="K11" s="148"/>
      <c r="L11" s="148"/>
      <c r="M11" s="148"/>
      <c r="N11" s="1345"/>
      <c r="O11" s="418" t="s">
        <v>1165</v>
      </c>
      <c r="P11" s="419">
        <v>2</v>
      </c>
    </row>
    <row r="12" spans="2:44" ht="48.95" customHeight="1">
      <c r="B12" s="1346"/>
      <c r="C12" s="418" t="s">
        <v>1160</v>
      </c>
      <c r="D12" s="419">
        <v>2</v>
      </c>
      <c r="F12" s="148"/>
      <c r="G12" s="148"/>
      <c r="H12" s="148"/>
      <c r="J12" s="1344" t="str">
        <f>'OPI Autom'!B106</f>
        <v>¿Los resultados de la planeación y decisión participativa se usan para informar el diseño e implementación de programas y servicios?</v>
      </c>
      <c r="K12" s="418" t="s">
        <v>1048</v>
      </c>
      <c r="L12" s="419">
        <v>0</v>
      </c>
      <c r="M12" s="148"/>
      <c r="N12" s="148"/>
      <c r="O12" s="148"/>
      <c r="P12" s="148"/>
      <c r="Q12" s="148"/>
    </row>
    <row r="13" spans="2:44" ht="48.95" customHeight="1">
      <c r="F13" s="148"/>
      <c r="G13" s="148"/>
      <c r="H13" s="148"/>
      <c r="J13" s="1345"/>
      <c r="K13" s="418" t="s">
        <v>1166</v>
      </c>
      <c r="L13" s="419">
        <v>0</v>
      </c>
      <c r="N13" s="148"/>
      <c r="O13" s="148"/>
      <c r="P13" s="148"/>
    </row>
    <row r="14" spans="2:44" ht="48.95" customHeight="1">
      <c r="B14" s="1346" t="str">
        <f>'OPI Autom'!C19</f>
        <v>Incluye outcome (resultados) claramente definidos</v>
      </c>
      <c r="C14" s="418" t="s">
        <v>1048</v>
      </c>
      <c r="D14" s="419">
        <v>0</v>
      </c>
      <c r="F14" s="1351" t="str">
        <f>'OPI Autom'!B61</f>
        <v>¿La organización ha cumplido con los programas y servicios incluidos en el plan de operaciones o de trabajo en tiempo y dentro del presupuesto?</v>
      </c>
      <c r="G14" s="418" t="s">
        <v>1048</v>
      </c>
      <c r="H14" s="419">
        <v>0</v>
      </c>
      <c r="J14" s="1345"/>
      <c r="K14" s="418" t="s">
        <v>1167</v>
      </c>
      <c r="L14" s="419">
        <v>3</v>
      </c>
      <c r="N14" s="1346" t="str">
        <f>'OPI Autom'!B147</f>
        <v>¿La organización ha tenido éxito en apalancar los recursos necesarios para el año operacional en curso de una fuente (o fuentes) que no sea el donante principal?</v>
      </c>
      <c r="O14" s="418" t="s">
        <v>1048</v>
      </c>
      <c r="P14" s="419">
        <v>0</v>
      </c>
    </row>
    <row r="15" spans="2:44" ht="48.95" customHeight="1">
      <c r="B15" s="1346"/>
      <c r="C15" s="418" t="s">
        <v>1168</v>
      </c>
      <c r="D15" s="419">
        <v>1</v>
      </c>
      <c r="F15" s="1352"/>
      <c r="G15" s="418" t="s">
        <v>1169</v>
      </c>
      <c r="H15" s="419">
        <v>0</v>
      </c>
      <c r="J15" s="1345"/>
      <c r="K15" s="418" t="s">
        <v>1170</v>
      </c>
      <c r="L15" s="419">
        <v>4</v>
      </c>
      <c r="N15" s="1346"/>
      <c r="O15" s="418" t="s">
        <v>1171</v>
      </c>
      <c r="P15" s="419">
        <v>0</v>
      </c>
    </row>
    <row r="16" spans="2:44" ht="48.95" customHeight="1">
      <c r="B16" s="1346"/>
      <c r="C16" s="418" t="s">
        <v>1172</v>
      </c>
      <c r="D16" s="419">
        <v>2</v>
      </c>
      <c r="F16" s="1352"/>
      <c r="G16" s="418" t="s">
        <v>1173</v>
      </c>
      <c r="H16" s="419">
        <v>2</v>
      </c>
      <c r="L16" s="420"/>
      <c r="M16" s="148"/>
      <c r="N16" s="1346"/>
      <c r="O16" s="418" t="s">
        <v>1174</v>
      </c>
      <c r="P16" s="419">
        <v>3</v>
      </c>
    </row>
    <row r="17" spans="2:44" ht="48.95" customHeight="1">
      <c r="F17" s="1352"/>
      <c r="G17" s="418" t="s">
        <v>1175</v>
      </c>
      <c r="H17" s="419">
        <v>3</v>
      </c>
      <c r="J17" s="418" t="str">
        <f>K12</f>
        <v>a. No</v>
      </c>
      <c r="K17" s="626" t="s">
        <v>1176</v>
      </c>
      <c r="L17" s="419">
        <v>0</v>
      </c>
      <c r="M17" s="148"/>
      <c r="N17" s="1346"/>
      <c r="O17" s="418" t="s">
        <v>1177</v>
      </c>
      <c r="P17" s="419">
        <v>4</v>
      </c>
    </row>
    <row r="18" spans="2:44" ht="48.95" customHeight="1">
      <c r="B18" s="1346" t="str">
        <f>'OPI Autom'!C20</f>
        <v>Definición de objetivos</v>
      </c>
      <c r="C18" s="418" t="s">
        <v>1048</v>
      </c>
      <c r="D18" s="419">
        <v>0</v>
      </c>
      <c r="F18" s="1352"/>
      <c r="G18" s="418" t="s">
        <v>1178</v>
      </c>
      <c r="H18" s="419">
        <v>4</v>
      </c>
      <c r="J18" s="148" t="str">
        <f>K13</f>
        <v>b. Sí se han sido usados pero no se cuenta con evidencia</v>
      </c>
      <c r="K18" s="626" t="s">
        <v>1176</v>
      </c>
      <c r="L18" s="419">
        <v>0</v>
      </c>
      <c r="M18" s="148"/>
      <c r="N18" s="1346"/>
      <c r="O18" s="418"/>
      <c r="P18" s="419"/>
    </row>
    <row r="19" spans="2:44" ht="48.95" customHeight="1">
      <c r="B19" s="1346"/>
      <c r="C19" s="418" t="s">
        <v>1179</v>
      </c>
      <c r="D19" s="419">
        <v>1</v>
      </c>
      <c r="J19" s="148" t="str">
        <f>K14</f>
        <v>c. Sí han sido utilizados</v>
      </c>
      <c r="K19" s="626" t="s">
        <v>1180</v>
      </c>
      <c r="L19" s="419">
        <v>2</v>
      </c>
      <c r="N19" s="148"/>
      <c r="P19" s="148"/>
    </row>
    <row r="20" spans="2:44" ht="48.95" customHeight="1">
      <c r="B20" s="1346"/>
      <c r="C20" s="418" t="s">
        <v>1181</v>
      </c>
      <c r="D20" s="419">
        <v>2</v>
      </c>
      <c r="F20" s="148" t="str">
        <f>G14</f>
        <v>a. No</v>
      </c>
      <c r="G20" s="626" t="s">
        <v>1176</v>
      </c>
      <c r="H20" s="414">
        <v>0</v>
      </c>
      <c r="J20" s="148" t="str">
        <f>K15</f>
        <v>d. Sí están siendo utilizados consistentemente</v>
      </c>
      <c r="K20" s="626" t="s">
        <v>1182</v>
      </c>
      <c r="L20" s="419">
        <v>2</v>
      </c>
      <c r="N20" s="418" t="str">
        <f>O14</f>
        <v>a. No</v>
      </c>
      <c r="O20" s="626" t="s">
        <v>1176</v>
      </c>
      <c r="P20" s="414">
        <v>0</v>
      </c>
    </row>
    <row r="21" spans="2:44" ht="48.95" customHeight="1">
      <c r="F21" s="148" t="str">
        <f>G15</f>
        <v>b. Ha cumplido con menos del 30%</v>
      </c>
      <c r="G21" s="626" t="s">
        <v>1183</v>
      </c>
      <c r="H21" s="414">
        <v>0</v>
      </c>
      <c r="J21" s="418"/>
      <c r="K21" s="626"/>
      <c r="L21" s="637"/>
      <c r="N21" s="148" t="str">
        <f>O15</f>
        <v>b. Ha tenido éxito en apalancar menos del 20% de los recursos necesarios para el año operacional en curso de una fuente que no sea el donante principal.</v>
      </c>
      <c r="O21" s="626" t="s">
        <v>1184</v>
      </c>
      <c r="P21" s="414">
        <v>0</v>
      </c>
    </row>
    <row r="22" spans="2:44" ht="78.95" customHeight="1">
      <c r="B22" s="1346" t="str">
        <f>'OPI Autom'!C21</f>
        <v>Definición de indicadores</v>
      </c>
      <c r="C22" s="418" t="s">
        <v>1048</v>
      </c>
      <c r="D22" s="419">
        <v>0</v>
      </c>
      <c r="F22" s="148" t="str">
        <f>G16</f>
        <v>c. Ha cumplido con más del 30% y cuenta con evidencia</v>
      </c>
      <c r="G22" s="626" t="s">
        <v>1185</v>
      </c>
      <c r="H22" s="637">
        <v>2</v>
      </c>
      <c r="N22" s="148" t="str">
        <f>O16</f>
        <v>c. Ha tenido éxito en apalancar al menos el 20% de los recursos necesarios para el año operacional en curso de una fuente que no sea el donante principal.</v>
      </c>
      <c r="O22" s="626" t="s">
        <v>1184</v>
      </c>
      <c r="P22" s="637">
        <v>2</v>
      </c>
    </row>
    <row r="23" spans="2:44" ht="48.95" customHeight="1">
      <c r="B23" s="1346"/>
      <c r="C23" s="418" t="s">
        <v>1186</v>
      </c>
      <c r="D23" s="419">
        <v>1</v>
      </c>
      <c r="F23" s="420" t="str">
        <f>G17</f>
        <v>d. Ha cumplido con más del 60% y cuenta con evidencia</v>
      </c>
      <c r="G23" s="626" t="s">
        <v>1187</v>
      </c>
      <c r="H23" s="421">
        <v>3</v>
      </c>
      <c r="N23" s="148" t="str">
        <f>O17</f>
        <v>d. Ninguna fuente de financiamiento representa más del 40% del total de los recursos de la organización del año de operaciones en curso</v>
      </c>
      <c r="O23" s="626" t="s">
        <v>1184</v>
      </c>
      <c r="P23" s="414">
        <v>2</v>
      </c>
    </row>
    <row r="24" spans="2:44" ht="48.95" customHeight="1">
      <c r="B24" s="1346"/>
      <c r="C24" s="418" t="s">
        <v>1188</v>
      </c>
      <c r="D24" s="419">
        <v>2</v>
      </c>
      <c r="F24" s="420" t="str">
        <f>G18</f>
        <v>e. Ha cumplido con más del 90% y cuenta con evidencia</v>
      </c>
      <c r="G24" s="626" t="s">
        <v>1189</v>
      </c>
      <c r="H24" s="421">
        <v>4</v>
      </c>
      <c r="N24" s="423">
        <f>O18</f>
        <v>0</v>
      </c>
    </row>
    <row r="25" spans="2:44" ht="48.95" customHeight="1">
      <c r="B25" s="637"/>
      <c r="C25" s="148"/>
      <c r="D25" s="424"/>
      <c r="G25" s="423"/>
      <c r="O25" s="418"/>
    </row>
    <row r="26" spans="2:44" ht="50.1" customHeight="1">
      <c r="B26" s="155"/>
      <c r="C26" s="155"/>
      <c r="D26" s="155"/>
      <c r="F26" s="1344" t="str">
        <f>'OPI Autom'!B62</f>
        <v>Tipos de evidencia</v>
      </c>
      <c r="G26" s="418" t="s">
        <v>1048</v>
      </c>
      <c r="H26" s="419">
        <v>0</v>
      </c>
      <c r="J26" s="155"/>
      <c r="K26" s="155"/>
      <c r="L26" s="155"/>
      <c r="M26" s="168"/>
      <c r="N26" s="155"/>
      <c r="O26" s="155"/>
      <c r="P26" s="155"/>
      <c r="Q26" s="168"/>
      <c r="R26" s="168"/>
      <c r="S26" s="168"/>
      <c r="T26" s="168"/>
      <c r="U26" s="168"/>
      <c r="V26" s="168"/>
      <c r="W26" s="168"/>
      <c r="X26" s="168"/>
      <c r="Y26" s="168"/>
      <c r="Z26" s="168"/>
      <c r="AA26" s="168"/>
      <c r="AB26" s="168"/>
      <c r="AC26" s="168"/>
      <c r="AD26" s="168"/>
      <c r="AE26" s="168"/>
      <c r="AF26" s="168"/>
      <c r="AG26" s="168"/>
      <c r="AH26" s="168"/>
      <c r="AI26" s="168"/>
      <c r="AJ26" s="168"/>
      <c r="AK26" s="168"/>
      <c r="AL26" s="168"/>
      <c r="AM26" s="168"/>
      <c r="AN26" s="168"/>
      <c r="AO26" s="168"/>
      <c r="AP26" s="168"/>
      <c r="AQ26" s="168"/>
      <c r="AR26" s="168"/>
    </row>
    <row r="27" spans="2:44" ht="50.1" customHeight="1">
      <c r="B27" s="155"/>
      <c r="C27" s="155"/>
      <c r="D27" s="155"/>
      <c r="F27" s="1345"/>
      <c r="G27" s="418" t="s">
        <v>1163</v>
      </c>
      <c r="H27" s="419">
        <v>2</v>
      </c>
      <c r="J27" s="148"/>
      <c r="K27" s="148"/>
      <c r="L27" s="148"/>
      <c r="M27" s="168"/>
      <c r="N27" s="155"/>
      <c r="O27" s="155"/>
      <c r="P27" s="155"/>
      <c r="Q27" s="168"/>
      <c r="R27" s="168"/>
      <c r="S27" s="168"/>
      <c r="T27" s="168"/>
      <c r="U27" s="168"/>
      <c r="V27" s="168"/>
      <c r="W27" s="168"/>
      <c r="X27" s="168"/>
      <c r="Y27" s="168"/>
      <c r="Z27" s="168"/>
      <c r="AA27" s="168"/>
      <c r="AB27" s="168"/>
      <c r="AC27" s="168"/>
      <c r="AD27" s="168"/>
      <c r="AE27" s="168"/>
      <c r="AF27" s="168"/>
      <c r="AG27" s="168"/>
      <c r="AH27" s="168"/>
      <c r="AI27" s="168"/>
      <c r="AJ27" s="168"/>
      <c r="AK27" s="168"/>
      <c r="AL27" s="168"/>
      <c r="AM27" s="168"/>
      <c r="AN27" s="168"/>
      <c r="AO27" s="168"/>
      <c r="AP27" s="168"/>
      <c r="AQ27" s="168"/>
      <c r="AR27" s="168"/>
    </row>
    <row r="28" spans="2:44" ht="50.1" customHeight="1">
      <c r="B28" s="155"/>
      <c r="C28" s="155"/>
      <c r="D28" s="155"/>
      <c r="F28" s="148"/>
      <c r="G28" s="148"/>
      <c r="H28" s="148"/>
      <c r="J28" s="155"/>
      <c r="K28" s="155"/>
      <c r="L28" s="155"/>
      <c r="M28" s="168"/>
      <c r="N28" s="1346" t="str">
        <f>'OPI Autom'!B150</f>
        <v xml:space="preserve">¿La organización ha tenido éxito en apalancar recursos para apoyar los programas y servicios de al menos dos donantes, fundaciones, corporaciones y/o individuos? </v>
      </c>
      <c r="O28" s="418" t="s">
        <v>1048</v>
      </c>
      <c r="P28" s="419">
        <v>0</v>
      </c>
      <c r="Q28" s="168"/>
      <c r="R28" s="168"/>
      <c r="S28" s="168"/>
      <c r="T28" s="168"/>
      <c r="U28" s="168"/>
      <c r="V28" s="168"/>
      <c r="W28" s="168"/>
      <c r="X28" s="168"/>
      <c r="Y28" s="168"/>
      <c r="Z28" s="168"/>
      <c r="AA28" s="168"/>
      <c r="AB28" s="168"/>
      <c r="AC28" s="168"/>
      <c r="AD28" s="168"/>
      <c r="AE28" s="168"/>
      <c r="AF28" s="168"/>
      <c r="AG28" s="168"/>
      <c r="AH28" s="168"/>
      <c r="AI28" s="168"/>
      <c r="AJ28" s="168"/>
      <c r="AK28" s="168"/>
      <c r="AL28" s="168"/>
      <c r="AM28" s="168"/>
      <c r="AN28" s="168"/>
      <c r="AO28" s="168"/>
      <c r="AP28" s="168"/>
      <c r="AQ28" s="168"/>
      <c r="AR28" s="168"/>
    </row>
    <row r="29" spans="2:44" ht="50.1" customHeight="1">
      <c r="B29" s="155"/>
      <c r="C29" s="155"/>
      <c r="D29" s="155"/>
      <c r="F29" s="1346" t="str">
        <f>'OPI Autom'!B63</f>
        <v>¿La organización ha revisado la eficacia del costos de las operaciones y servicios del programa?</v>
      </c>
      <c r="G29" s="418" t="s">
        <v>1048</v>
      </c>
      <c r="H29" s="419">
        <v>0</v>
      </c>
      <c r="J29" s="155"/>
      <c r="K29" s="155"/>
      <c r="L29" s="155"/>
      <c r="M29" s="168"/>
      <c r="N29" s="1346"/>
      <c r="O29" s="418" t="s">
        <v>1190</v>
      </c>
      <c r="P29" s="419">
        <v>0</v>
      </c>
      <c r="Q29" s="168"/>
      <c r="R29" s="168"/>
      <c r="S29" s="168"/>
      <c r="T29" s="168"/>
      <c r="U29" s="168"/>
      <c r="V29" s="168"/>
      <c r="W29" s="168"/>
      <c r="X29" s="168"/>
      <c r="Y29" s="168"/>
      <c r="Z29" s="168"/>
      <c r="AA29" s="168"/>
      <c r="AB29" s="168"/>
      <c r="AC29" s="168"/>
      <c r="AD29" s="168"/>
      <c r="AE29" s="168"/>
      <c r="AF29" s="168"/>
      <c r="AG29" s="168"/>
      <c r="AH29" s="168"/>
      <c r="AI29" s="168"/>
      <c r="AJ29" s="168"/>
      <c r="AK29" s="168"/>
      <c r="AL29" s="168"/>
      <c r="AM29" s="168"/>
      <c r="AN29" s="168"/>
      <c r="AO29" s="168"/>
      <c r="AP29" s="168"/>
      <c r="AQ29" s="168"/>
      <c r="AR29" s="168"/>
    </row>
    <row r="30" spans="2:44" ht="50.1" customHeight="1">
      <c r="B30" s="155"/>
      <c r="C30" s="155"/>
      <c r="D30" s="155"/>
      <c r="F30" s="1346"/>
      <c r="G30" s="418" t="s">
        <v>1163</v>
      </c>
      <c r="H30" s="419">
        <v>1</v>
      </c>
      <c r="J30" s="155"/>
      <c r="K30" s="155"/>
      <c r="L30" s="155"/>
      <c r="M30" s="168"/>
      <c r="N30" s="1346"/>
      <c r="O30" s="418" t="s">
        <v>1191</v>
      </c>
      <c r="P30" s="419">
        <v>1</v>
      </c>
      <c r="Q30" s="168"/>
      <c r="R30" s="168"/>
      <c r="S30" s="168"/>
      <c r="T30" s="168"/>
      <c r="U30" s="168"/>
      <c r="V30" s="168"/>
      <c r="W30" s="168"/>
      <c r="X30" s="168"/>
      <c r="Y30" s="168"/>
      <c r="Z30" s="168"/>
      <c r="AA30" s="168"/>
      <c r="AB30" s="168"/>
      <c r="AC30" s="168"/>
      <c r="AD30" s="168"/>
      <c r="AE30" s="168"/>
      <c r="AF30" s="168"/>
      <c r="AG30" s="168"/>
      <c r="AH30" s="168"/>
      <c r="AI30" s="168"/>
      <c r="AJ30" s="168"/>
      <c r="AK30" s="168"/>
      <c r="AL30" s="168"/>
      <c r="AM30" s="168"/>
      <c r="AN30" s="168"/>
      <c r="AO30" s="168"/>
      <c r="AP30" s="168"/>
      <c r="AQ30" s="168"/>
      <c r="AR30" s="168"/>
    </row>
    <row r="31" spans="2:44" ht="50.1" customHeight="1">
      <c r="B31" s="155"/>
      <c r="C31" s="155"/>
      <c r="D31" s="155"/>
      <c r="F31" s="1346"/>
      <c r="G31" s="418"/>
      <c r="H31" s="419"/>
      <c r="J31" s="155"/>
      <c r="K31" s="155"/>
      <c r="L31" s="155"/>
      <c r="M31" s="168"/>
      <c r="N31" s="148"/>
      <c r="P31" s="148"/>
      <c r="Q31" s="168"/>
      <c r="R31" s="168"/>
      <c r="S31" s="168"/>
      <c r="T31" s="168"/>
      <c r="U31" s="168"/>
      <c r="V31" s="168"/>
      <c r="W31" s="168"/>
      <c r="X31" s="168"/>
      <c r="Y31" s="168"/>
      <c r="Z31" s="168"/>
      <c r="AA31" s="168"/>
      <c r="AB31" s="168"/>
      <c r="AC31" s="168"/>
      <c r="AD31" s="168"/>
      <c r="AE31" s="168"/>
      <c r="AF31" s="168"/>
      <c r="AG31" s="168"/>
      <c r="AH31" s="168"/>
      <c r="AI31" s="168"/>
      <c r="AJ31" s="168"/>
      <c r="AK31" s="168"/>
      <c r="AL31" s="168"/>
      <c r="AM31" s="168"/>
      <c r="AN31" s="168"/>
      <c r="AO31" s="168"/>
      <c r="AP31" s="168"/>
      <c r="AQ31" s="168"/>
      <c r="AR31" s="168"/>
    </row>
    <row r="32" spans="2:44" ht="50.1" customHeight="1">
      <c r="B32" s="155"/>
      <c r="C32" s="155"/>
      <c r="D32" s="155"/>
      <c r="F32" s="148"/>
      <c r="G32" s="148"/>
      <c r="H32" s="148"/>
      <c r="J32" s="155"/>
      <c r="K32" s="155"/>
      <c r="L32" s="155"/>
      <c r="M32" s="168"/>
      <c r="N32" s="1344" t="str">
        <f>'OPI Autom'!B151</f>
        <v>Tipos de evidencia</v>
      </c>
      <c r="O32" s="418" t="s">
        <v>1048</v>
      </c>
      <c r="P32" s="419">
        <v>0</v>
      </c>
      <c r="Q32" s="168"/>
      <c r="R32" s="168"/>
      <c r="S32" s="168"/>
      <c r="T32" s="168"/>
      <c r="U32" s="168"/>
      <c r="V32" s="168"/>
      <c r="W32" s="168"/>
      <c r="X32" s="168"/>
      <c r="Y32" s="168"/>
      <c r="Z32" s="168"/>
      <c r="AA32" s="168"/>
      <c r="AB32" s="168"/>
      <c r="AC32" s="168"/>
      <c r="AD32" s="168"/>
      <c r="AE32" s="168"/>
      <c r="AF32" s="168"/>
      <c r="AG32" s="168"/>
      <c r="AH32" s="168"/>
      <c r="AI32" s="168"/>
      <c r="AJ32" s="168"/>
      <c r="AK32" s="168"/>
      <c r="AL32" s="168"/>
      <c r="AM32" s="168"/>
      <c r="AN32" s="168"/>
      <c r="AO32" s="168"/>
      <c r="AP32" s="168"/>
      <c r="AQ32" s="168"/>
      <c r="AR32" s="168"/>
    </row>
    <row r="33" spans="2:44" ht="50.1" customHeight="1">
      <c r="B33" s="155"/>
      <c r="C33" s="155"/>
      <c r="D33" s="155"/>
      <c r="F33" s="148"/>
      <c r="G33" s="148"/>
      <c r="H33" s="148"/>
      <c r="J33" s="148"/>
      <c r="K33" s="148"/>
      <c r="L33" s="148"/>
      <c r="M33" s="168"/>
      <c r="N33" s="1345"/>
      <c r="O33" s="418" t="s">
        <v>1165</v>
      </c>
      <c r="P33" s="419">
        <v>2</v>
      </c>
      <c r="Q33" s="168"/>
      <c r="R33" s="168"/>
      <c r="S33" s="168"/>
      <c r="T33" s="168"/>
      <c r="U33" s="168"/>
      <c r="V33" s="168"/>
      <c r="W33" s="168"/>
      <c r="X33" s="168"/>
      <c r="Y33" s="168"/>
      <c r="Z33" s="168"/>
      <c r="AA33" s="168"/>
      <c r="AB33" s="168"/>
      <c r="AC33" s="168"/>
      <c r="AD33" s="168"/>
      <c r="AE33" s="168"/>
      <c r="AF33" s="168"/>
      <c r="AG33" s="168"/>
      <c r="AH33" s="168"/>
      <c r="AI33" s="168"/>
      <c r="AJ33" s="168"/>
      <c r="AK33" s="168"/>
      <c r="AL33" s="168"/>
      <c r="AM33" s="168"/>
      <c r="AN33" s="168"/>
      <c r="AO33" s="168"/>
      <c r="AP33" s="168"/>
      <c r="AQ33" s="168"/>
      <c r="AR33" s="168"/>
    </row>
    <row r="34" spans="2:44" ht="48.95" customHeight="1">
      <c r="B34" s="1346" t="str">
        <f>'OPI Autom'!C22</f>
        <v>Herramientas de medición</v>
      </c>
      <c r="C34" s="418" t="s">
        <v>1048</v>
      </c>
      <c r="D34" s="419">
        <v>0</v>
      </c>
      <c r="F34" s="148" t="str">
        <f>G29</f>
        <v>a. No</v>
      </c>
      <c r="G34" s="626" t="s">
        <v>1176</v>
      </c>
      <c r="H34" s="414">
        <v>0</v>
      </c>
      <c r="J34" s="1346" t="str">
        <f>'OPI Autom'!B109</f>
        <v>¿Los miembros de las poblaciones objetivo están involucrados en la definición de la prestación de servicios y en los programas?</v>
      </c>
      <c r="K34" s="418" t="s">
        <v>1048</v>
      </c>
      <c r="L34" s="419">
        <v>0</v>
      </c>
      <c r="N34" s="148"/>
      <c r="O34" s="148"/>
      <c r="P34" s="148"/>
      <c r="Q34" s="148"/>
    </row>
    <row r="35" spans="2:44" ht="48.95" customHeight="1">
      <c r="B35" s="1346"/>
      <c r="C35" s="418" t="s">
        <v>1163</v>
      </c>
      <c r="D35" s="419">
        <v>2</v>
      </c>
      <c r="F35" s="148" t="str">
        <f>G30</f>
        <v>b. Sí</v>
      </c>
      <c r="G35" s="626" t="s">
        <v>1192</v>
      </c>
      <c r="H35" s="414">
        <v>3</v>
      </c>
      <c r="J35" s="1346"/>
      <c r="K35" s="418" t="s">
        <v>1193</v>
      </c>
      <c r="L35" s="419">
        <v>0</v>
      </c>
      <c r="N35" s="148" t="str">
        <f>O28</f>
        <v>a. No</v>
      </c>
      <c r="O35" s="626" t="s">
        <v>1176</v>
      </c>
      <c r="P35" s="419">
        <v>0</v>
      </c>
      <c r="Q35" s="148"/>
    </row>
    <row r="36" spans="2:44" ht="48.95" customHeight="1">
      <c r="B36" s="1346"/>
      <c r="C36" s="418"/>
      <c r="D36" s="419"/>
      <c r="F36" s="425"/>
      <c r="G36" s="418"/>
      <c r="H36" s="419"/>
      <c r="J36" s="1346"/>
      <c r="K36" s="418" t="s">
        <v>1191</v>
      </c>
      <c r="L36" s="419">
        <v>1</v>
      </c>
      <c r="N36" s="148" t="str">
        <f>O29</f>
        <v>b. Sí pero no se cuenta con evidencia</v>
      </c>
      <c r="O36" s="626" t="s">
        <v>1176</v>
      </c>
      <c r="P36" s="419">
        <v>0</v>
      </c>
      <c r="Q36" s="148"/>
    </row>
    <row r="37" spans="2:44" ht="48.95" customHeight="1">
      <c r="C37" s="148"/>
      <c r="D37" s="424"/>
      <c r="F37" s="148"/>
      <c r="G37" s="148"/>
      <c r="H37" s="148"/>
      <c r="J37" s="148"/>
      <c r="K37" s="148"/>
      <c r="L37" s="148"/>
      <c r="N37" s="148" t="str">
        <f>O30</f>
        <v>c. Sí y cuenta con evidencia</v>
      </c>
      <c r="O37" s="626" t="s">
        <v>1194</v>
      </c>
      <c r="P37" s="419">
        <v>1</v>
      </c>
    </row>
    <row r="38" spans="2:44" ht="48.95" customHeight="1">
      <c r="B38" s="1344" t="str">
        <f>'OPI Autom'!B23:E23</f>
        <v>¿La organización ha cumplido con los objetivos de outcome (resultados) para todos sus programas y servicios?</v>
      </c>
      <c r="C38" s="418" t="s">
        <v>1056</v>
      </c>
      <c r="D38" s="419">
        <v>0</v>
      </c>
      <c r="F38" s="148" t="str">
        <f>G29</f>
        <v>a. No</v>
      </c>
      <c r="G38" s="626" t="s">
        <v>1176</v>
      </c>
      <c r="H38" s="414">
        <v>0</v>
      </c>
      <c r="J38" s="418" t="str">
        <f>K34</f>
        <v>a. No</v>
      </c>
      <c r="K38" s="626" t="s">
        <v>1176</v>
      </c>
      <c r="L38" s="419">
        <v>0</v>
      </c>
      <c r="N38" s="148"/>
      <c r="O38" s="148"/>
      <c r="P38" s="148"/>
    </row>
    <row r="39" spans="2:44" ht="48.95" customHeight="1">
      <c r="B39" s="1345"/>
      <c r="C39" s="418" t="s">
        <v>1195</v>
      </c>
      <c r="D39" s="419">
        <v>0</v>
      </c>
      <c r="F39" s="148" t="str">
        <f>G30</f>
        <v>b. Sí</v>
      </c>
      <c r="G39" s="418" t="s">
        <v>1196</v>
      </c>
      <c r="H39" s="414">
        <v>4</v>
      </c>
      <c r="J39" s="148" t="str">
        <f>K35</f>
        <v>b. Sí pero no cuenta con evidencia</v>
      </c>
      <c r="K39" s="626" t="s">
        <v>1176</v>
      </c>
      <c r="L39" s="419">
        <v>0</v>
      </c>
      <c r="N39" s="148"/>
      <c r="O39" s="148"/>
      <c r="P39" s="148"/>
    </row>
    <row r="40" spans="2:44" ht="48.95" customHeight="1">
      <c r="B40" s="1345"/>
      <c r="C40" s="418" t="s">
        <v>1197</v>
      </c>
      <c r="D40" s="419">
        <v>3</v>
      </c>
      <c r="F40" s="425"/>
      <c r="G40" s="418"/>
      <c r="H40" s="419"/>
      <c r="J40" s="148" t="str">
        <f>K36</f>
        <v>c. Sí y cuenta con evidencia</v>
      </c>
      <c r="K40" s="626" t="s">
        <v>1198</v>
      </c>
      <c r="L40" s="419">
        <v>1</v>
      </c>
      <c r="N40" s="148"/>
      <c r="O40" s="148"/>
      <c r="P40" s="148"/>
    </row>
    <row r="41" spans="2:44" ht="48.95" customHeight="1">
      <c r="B41" s="1350"/>
      <c r="C41" s="418" t="s">
        <v>1199</v>
      </c>
      <c r="D41" s="419">
        <v>4</v>
      </c>
      <c r="F41" s="148"/>
      <c r="G41" s="148"/>
      <c r="H41" s="148"/>
      <c r="J41" s="148"/>
      <c r="K41" s="148"/>
      <c r="L41" s="148"/>
      <c r="N41" s="148"/>
      <c r="O41" s="148"/>
      <c r="P41" s="148"/>
    </row>
    <row r="42" spans="2:44" ht="48.95" customHeight="1">
      <c r="F42" s="1346" t="str">
        <f>'OPI Autom'!B66</f>
        <v>¿La organización cuenta con verificación de procesos internos que soporten los datos?</v>
      </c>
      <c r="G42" s="418" t="s">
        <v>1048</v>
      </c>
      <c r="H42" s="419">
        <v>0</v>
      </c>
      <c r="J42" s="148"/>
      <c r="K42" s="148"/>
      <c r="L42" s="148"/>
      <c r="N42" s="148"/>
      <c r="O42" s="148"/>
      <c r="P42" s="148"/>
    </row>
    <row r="43" spans="2:44" ht="48.95" customHeight="1">
      <c r="B43" s="423" t="str">
        <f>C38</f>
        <v>a. No / Sí pero no cuenta con evidencia</v>
      </c>
      <c r="C43" s="626" t="s">
        <v>1176</v>
      </c>
      <c r="D43" s="419">
        <v>0</v>
      </c>
      <c r="F43" s="1346"/>
      <c r="G43" s="418" t="s">
        <v>1200</v>
      </c>
      <c r="H43" s="419">
        <v>0</v>
      </c>
      <c r="J43" s="148"/>
      <c r="K43" s="148"/>
      <c r="L43" s="148"/>
      <c r="N43" s="148"/>
      <c r="O43" s="148"/>
      <c r="P43" s="148"/>
    </row>
    <row r="44" spans="2:44" ht="48.95" customHeight="1">
      <c r="B44" s="423" t="str">
        <f>C39</f>
        <v>b. Ha cumplido con menos del 50% de los objetivos de outcome (resultados)</v>
      </c>
      <c r="C44" s="626" t="s">
        <v>1201</v>
      </c>
      <c r="D44" s="419">
        <v>0</v>
      </c>
      <c r="F44" s="1346"/>
      <c r="G44" s="418" t="s">
        <v>1202</v>
      </c>
      <c r="H44" s="419">
        <v>1</v>
      </c>
      <c r="J44" s="148"/>
      <c r="K44" s="148"/>
      <c r="L44" s="148"/>
      <c r="N44" s="148"/>
      <c r="O44" s="148"/>
      <c r="P44" s="148"/>
    </row>
    <row r="45" spans="2:44" ht="48.95" customHeight="1">
      <c r="B45" s="423" t="str">
        <f>C40</f>
        <v>c. Ha cumplido con más del 50% de los objetivos de outcome (resultados)</v>
      </c>
      <c r="C45" s="626" t="s">
        <v>1203</v>
      </c>
      <c r="D45" s="419">
        <v>3</v>
      </c>
      <c r="F45" s="148"/>
      <c r="G45" s="148"/>
      <c r="H45" s="148"/>
      <c r="J45" s="148"/>
      <c r="K45" s="148"/>
      <c r="L45" s="148"/>
      <c r="N45" s="148"/>
      <c r="O45" s="148"/>
      <c r="P45" s="148"/>
    </row>
    <row r="46" spans="2:44" ht="50.1" customHeight="1">
      <c r="B46" s="423" t="str">
        <f>C41</f>
        <v>d. Ha cumplido con más del 75% de los objetivos de outcome (resultados)</v>
      </c>
      <c r="C46" s="148" t="s">
        <v>1204</v>
      </c>
      <c r="D46" s="419">
        <v>4</v>
      </c>
      <c r="F46" s="420" t="str">
        <f>G42</f>
        <v>a. No</v>
      </c>
      <c r="G46" s="626" t="s">
        <v>1176</v>
      </c>
      <c r="H46" s="419">
        <v>0</v>
      </c>
      <c r="J46" s="148"/>
      <c r="K46" s="148"/>
      <c r="L46" s="148"/>
      <c r="N46" s="148"/>
      <c r="O46" s="148"/>
      <c r="P46" s="148"/>
    </row>
    <row r="47" spans="2:44" ht="50.1" customHeight="1">
      <c r="F47" s="420" t="str">
        <f>G43</f>
        <v>b. Sí pero no existe evidencia</v>
      </c>
      <c r="G47" s="626" t="s">
        <v>1176</v>
      </c>
      <c r="H47" s="419">
        <v>0</v>
      </c>
      <c r="J47" s="148"/>
      <c r="K47" s="148"/>
      <c r="L47" s="148"/>
      <c r="N47" s="148"/>
      <c r="O47" s="148"/>
      <c r="P47" s="148"/>
    </row>
    <row r="48" spans="2:44" ht="50.1" customHeight="1">
      <c r="F48" s="148" t="str">
        <f>G44</f>
        <v>c. Sí y existe evidencia</v>
      </c>
      <c r="G48" s="626" t="s">
        <v>1205</v>
      </c>
      <c r="H48" s="419">
        <v>0</v>
      </c>
      <c r="J48" s="148"/>
      <c r="K48" s="148"/>
      <c r="L48" s="148"/>
      <c r="N48" s="148"/>
      <c r="O48" s="148"/>
      <c r="P48" s="148"/>
    </row>
    <row r="49" spans="2:16" ht="50.1" customHeight="1">
      <c r="J49" s="148"/>
      <c r="K49" s="148"/>
      <c r="L49" s="148"/>
      <c r="N49" s="148"/>
      <c r="O49" s="148"/>
      <c r="P49" s="148"/>
    </row>
    <row r="50" spans="2:16" ht="30.95" customHeight="1">
      <c r="F50" s="1344" t="str">
        <f>'OPI Autom'!B67</f>
        <v>Tipos de evidencia</v>
      </c>
      <c r="G50" s="418" t="s">
        <v>1048</v>
      </c>
      <c r="H50" s="419">
        <v>0</v>
      </c>
      <c r="J50" s="1349" t="str">
        <f>'OPI Autom'!B97</f>
        <v>3. Pertinencia/Relevancia</v>
      </c>
      <c r="K50" s="1349"/>
      <c r="L50" s="1349"/>
      <c r="N50" s="1349" t="str">
        <f>'OPI Autom'!B138</f>
        <v>4. Sustentabilidad</v>
      </c>
      <c r="O50" s="1349"/>
      <c r="P50" s="1349"/>
    </row>
    <row r="51" spans="2:16" ht="30.95" customHeight="1">
      <c r="F51" s="1345"/>
      <c r="G51" s="418" t="s">
        <v>1163</v>
      </c>
      <c r="H51" s="419">
        <v>2</v>
      </c>
      <c r="J51" s="636"/>
      <c r="K51" s="636"/>
      <c r="L51" s="636"/>
      <c r="N51" s="636"/>
      <c r="O51" s="636"/>
      <c r="P51" s="636"/>
    </row>
    <row r="52" spans="2:16" ht="30.95" customHeight="1">
      <c r="F52" s="635"/>
      <c r="G52" s="418"/>
      <c r="H52" s="419"/>
      <c r="J52" s="1127" t="str">
        <f>'OPI Autom'!B118</f>
        <v>3.2 Aprendizaje</v>
      </c>
      <c r="K52" s="1127"/>
      <c r="L52" s="1127"/>
      <c r="N52" s="636"/>
      <c r="O52" s="636"/>
      <c r="P52" s="636"/>
    </row>
    <row r="53" spans="2:16" ht="30.95" customHeight="1">
      <c r="F53" s="1344" t="str">
        <f>F50</f>
        <v>Tipos de evidencia</v>
      </c>
      <c r="G53" s="418" t="s">
        <v>1048</v>
      </c>
      <c r="H53" s="419">
        <v>0</v>
      </c>
      <c r="J53" s="636"/>
      <c r="K53" s="636"/>
      <c r="L53" s="636"/>
      <c r="N53" s="636"/>
      <c r="O53" s="636"/>
      <c r="P53" s="636"/>
    </row>
    <row r="54" spans="2:16" ht="30.95" customHeight="1">
      <c r="B54" s="1346" t="str">
        <f>'OPI Autom'!B26:E26</f>
        <v>¿Se asegura la calidad de los datos de outcome (resultados)?</v>
      </c>
      <c r="C54" s="418" t="s">
        <v>1048</v>
      </c>
      <c r="D54" s="419">
        <v>0</v>
      </c>
      <c r="F54" s="1345"/>
      <c r="G54" s="418" t="s">
        <v>1163</v>
      </c>
      <c r="H54" s="419">
        <v>3</v>
      </c>
      <c r="J54" s="636"/>
      <c r="K54" s="636"/>
      <c r="L54" s="636"/>
      <c r="N54" s="636"/>
      <c r="O54" s="636"/>
      <c r="P54" s="636"/>
    </row>
    <row r="55" spans="2:16" ht="30.95" customHeight="1">
      <c r="B55" s="1346"/>
      <c r="C55" s="418" t="s">
        <v>1206</v>
      </c>
      <c r="D55" s="419">
        <v>0</v>
      </c>
      <c r="F55" s="635"/>
      <c r="G55" s="418"/>
      <c r="H55" s="419"/>
      <c r="J55" s="636"/>
      <c r="K55" s="636"/>
      <c r="L55" s="636"/>
      <c r="N55" s="636"/>
      <c r="O55" s="636"/>
      <c r="P55" s="636"/>
    </row>
    <row r="56" spans="2:16" ht="30.95" customHeight="1">
      <c r="B56" s="1346"/>
      <c r="C56" s="418" t="s">
        <v>1207</v>
      </c>
      <c r="D56" s="419">
        <v>3</v>
      </c>
      <c r="F56" s="1344" t="str">
        <f>F53</f>
        <v>Tipos de evidencia</v>
      </c>
      <c r="G56" s="418" t="s">
        <v>1048</v>
      </c>
      <c r="H56" s="419">
        <v>0</v>
      </c>
      <c r="J56" s="1344" t="str">
        <f>'OPI Autom'!B121</f>
        <v>¿La organización ha institucionalizado un proceso para analizar éxitos y retos que surgen de sus programas y servicios?</v>
      </c>
      <c r="K56" s="418" t="s">
        <v>1048</v>
      </c>
      <c r="L56" s="419">
        <v>0</v>
      </c>
      <c r="N56" s="636"/>
      <c r="O56" s="636"/>
      <c r="P56" s="636"/>
    </row>
    <row r="57" spans="2:16" ht="30.95" customHeight="1">
      <c r="B57" s="1346"/>
      <c r="C57" s="418" t="s">
        <v>1208</v>
      </c>
      <c r="D57" s="419">
        <v>4</v>
      </c>
      <c r="F57" s="1345"/>
      <c r="G57" s="418" t="s">
        <v>1163</v>
      </c>
      <c r="H57" s="419">
        <v>4</v>
      </c>
      <c r="J57" s="1345"/>
      <c r="K57" s="418" t="s">
        <v>1209</v>
      </c>
      <c r="L57" s="419">
        <v>0</v>
      </c>
      <c r="N57" s="636"/>
      <c r="O57" s="636"/>
      <c r="P57" s="636"/>
    </row>
    <row r="58" spans="2:16" ht="30.95" customHeight="1">
      <c r="C58" s="420" t="s">
        <v>1210</v>
      </c>
      <c r="F58" s="635"/>
      <c r="G58" s="418"/>
      <c r="H58" s="419"/>
      <c r="J58" s="1345"/>
      <c r="K58" s="418" t="s">
        <v>1211</v>
      </c>
      <c r="L58" s="419">
        <v>1</v>
      </c>
      <c r="N58" s="636"/>
      <c r="O58" s="636"/>
      <c r="P58" s="636"/>
    </row>
    <row r="59" spans="2:16" ht="30.95" customHeight="1">
      <c r="B59" s="418" t="s">
        <v>1048</v>
      </c>
      <c r="J59" s="1345"/>
      <c r="K59" s="418" t="s">
        <v>1212</v>
      </c>
      <c r="L59" s="419">
        <v>2</v>
      </c>
      <c r="N59" s="240"/>
      <c r="O59" s="240"/>
      <c r="P59" s="240"/>
    </row>
    <row r="60" spans="2:16" ht="30.95" customHeight="1">
      <c r="B60" s="418" t="s">
        <v>1206</v>
      </c>
      <c r="C60" s="420" t="s">
        <v>1213</v>
      </c>
      <c r="J60" s="1345"/>
      <c r="K60" s="418" t="s">
        <v>1214</v>
      </c>
      <c r="L60" s="419">
        <v>3</v>
      </c>
      <c r="N60" s="240"/>
      <c r="O60" s="240"/>
      <c r="P60" s="240"/>
    </row>
    <row r="61" spans="2:16" ht="30.95" customHeight="1">
      <c r="B61" s="418" t="s">
        <v>1207</v>
      </c>
      <c r="C61" s="420" t="s">
        <v>1213</v>
      </c>
      <c r="N61" s="1127" t="str">
        <f>'OPI Autom'!B159</f>
        <v>4.2 Impacto Social</v>
      </c>
      <c r="O61" s="1127"/>
      <c r="P61" s="1127"/>
    </row>
    <row r="62" spans="2:16" ht="50.1" customHeight="1">
      <c r="B62" s="418" t="s">
        <v>1208</v>
      </c>
      <c r="C62" s="420" t="s">
        <v>1215</v>
      </c>
      <c r="F62" s="148"/>
      <c r="G62" s="148"/>
      <c r="H62" s="148"/>
      <c r="J62" s="418" t="str">
        <f>K56</f>
        <v>a. No</v>
      </c>
      <c r="K62" s="418" t="s">
        <v>1176</v>
      </c>
      <c r="L62" s="419">
        <v>0</v>
      </c>
      <c r="N62" s="148"/>
      <c r="O62" s="148"/>
      <c r="P62" s="148"/>
    </row>
    <row r="63" spans="2:16" ht="50.1" customHeight="1">
      <c r="J63" s="418" t="str">
        <f>K57</f>
        <v>b. Está desarrollando un proceso para analizar éxitos y retos</v>
      </c>
      <c r="K63" s="418" t="s">
        <v>1176</v>
      </c>
      <c r="L63" s="419">
        <v>0</v>
      </c>
    </row>
    <row r="64" spans="2:16" ht="50.1" customHeight="1">
      <c r="B64" s="1133" t="str">
        <f>B2</f>
        <v>1. Efectividad</v>
      </c>
      <c r="C64" s="1133"/>
      <c r="D64" s="1133"/>
      <c r="F64" s="1349" t="str">
        <f>'OPI Autom'!B48</f>
        <v>2. Eficiencia</v>
      </c>
      <c r="G64" s="1349"/>
      <c r="H64" s="1349"/>
      <c r="J64" s="418" t="str">
        <f>K58</f>
        <v>c. La organización tiene un proceso escrito pero no se sigue / Sí se sigue pero no se cuenta con evidencia</v>
      </c>
      <c r="K64" s="418" t="s">
        <v>1216</v>
      </c>
      <c r="L64" s="419">
        <v>1</v>
      </c>
      <c r="N64" s="1344" t="str">
        <f>'OPI Autom'!B162</f>
        <v>¿La organización participa en redes nacionales o regionales reconocidas que son relevantes para sus programas y servicios?</v>
      </c>
      <c r="O64" s="418" t="s">
        <v>1048</v>
      </c>
      <c r="P64" s="419">
        <v>0</v>
      </c>
    </row>
    <row r="65" spans="2:16" ht="50.1" customHeight="1">
      <c r="B65" s="1127" t="str">
        <f>'OPI Autom'!B33</f>
        <v>1.2 Estándares</v>
      </c>
      <c r="C65" s="1127"/>
      <c r="D65" s="1127"/>
      <c r="F65" s="1127" t="str">
        <f>'OPI Autom'!B76</f>
        <v xml:space="preserve">2.2 Alcance  </v>
      </c>
      <c r="G65" s="1127"/>
      <c r="H65" s="1127"/>
      <c r="J65" s="418" t="str">
        <f>K59</f>
        <v>d. La organización tiene un proceso escrito y se siguió en al menos una ocasión</v>
      </c>
      <c r="K65" s="418" t="s">
        <v>1216</v>
      </c>
      <c r="L65" s="419">
        <v>1</v>
      </c>
      <c r="N65" s="1345"/>
      <c r="O65" s="418" t="s">
        <v>1217</v>
      </c>
      <c r="P65" s="419">
        <v>0</v>
      </c>
    </row>
    <row r="66" spans="2:16" ht="48.95" customHeight="1">
      <c r="B66" s="1344" t="str">
        <f>'OPI Autom'!B36:E36</f>
        <v>¿La organización cuenta con estándares internos que guíen sus programas y servicios?</v>
      </c>
      <c r="C66" s="418" t="s">
        <v>1048</v>
      </c>
      <c r="D66" s="419">
        <v>0</v>
      </c>
      <c r="F66" s="1346" t="str">
        <f>'OPI Autom'!B52</f>
        <v>¿La organización tiene un plan de operaciones o plan de trabajo por escrito que describe como se llevarán a cabo los programas y servicios?</v>
      </c>
      <c r="G66" s="418" t="s">
        <v>1048</v>
      </c>
      <c r="H66" s="419">
        <v>0</v>
      </c>
      <c r="J66" s="418" t="str">
        <f>K60</f>
        <v>e. Sí la organización ha institucionalizado un proceso (ha sido seguido en al menos tres ocasiones durante los últimos dos años)</v>
      </c>
      <c r="K66" s="418" t="s">
        <v>1216</v>
      </c>
      <c r="L66" s="419">
        <v>1</v>
      </c>
      <c r="N66" s="1345"/>
      <c r="O66" s="418" t="s">
        <v>1218</v>
      </c>
      <c r="P66" s="419">
        <v>2</v>
      </c>
    </row>
    <row r="67" spans="2:16" ht="48.95" customHeight="1">
      <c r="B67" s="1345"/>
      <c r="C67" s="418" t="s">
        <v>1219</v>
      </c>
      <c r="D67" s="419">
        <v>0</v>
      </c>
      <c r="F67" s="1346"/>
      <c r="G67" s="418" t="s">
        <v>1469</v>
      </c>
      <c r="H67" s="419">
        <v>0</v>
      </c>
      <c r="N67" s="1345"/>
      <c r="O67" s="418" t="s">
        <v>1220</v>
      </c>
      <c r="P67" s="419">
        <v>3</v>
      </c>
    </row>
    <row r="68" spans="2:16" ht="48.95" customHeight="1">
      <c r="B68" s="1345"/>
      <c r="C68" s="418" t="s">
        <v>1221</v>
      </c>
      <c r="D68" s="419">
        <v>1</v>
      </c>
      <c r="F68" s="1346"/>
      <c r="G68" s="418" t="s">
        <v>1160</v>
      </c>
      <c r="H68" s="419">
        <v>1</v>
      </c>
      <c r="N68" s="1350"/>
      <c r="O68" s="418" t="s">
        <v>1222</v>
      </c>
      <c r="P68" s="419">
        <v>4</v>
      </c>
    </row>
    <row r="69" spans="2:16" ht="48.95" customHeight="1">
      <c r="B69" s="1350"/>
      <c r="C69" s="418" t="s">
        <v>1223</v>
      </c>
      <c r="D69" s="419">
        <v>1</v>
      </c>
      <c r="F69" s="148"/>
      <c r="G69" s="148"/>
      <c r="H69" s="148"/>
      <c r="J69" s="148"/>
      <c r="N69" s="148"/>
      <c r="O69" s="148"/>
      <c r="P69" s="148"/>
    </row>
    <row r="70" spans="2:16" ht="48.95" customHeight="1">
      <c r="F70" s="148"/>
      <c r="G70" s="148"/>
      <c r="H70" s="148"/>
      <c r="J70" s="418" t="str">
        <f>K56</f>
        <v>a. No</v>
      </c>
      <c r="K70" s="418" t="s">
        <v>1176</v>
      </c>
      <c r="L70" s="419">
        <v>0</v>
      </c>
      <c r="N70" s="148" t="str">
        <f>O64</f>
        <v>a. No</v>
      </c>
      <c r="O70" s="626" t="s">
        <v>1176</v>
      </c>
      <c r="P70" s="419">
        <v>0</v>
      </c>
    </row>
    <row r="71" spans="2:16" ht="48.95" customHeight="1">
      <c r="F71" s="148"/>
      <c r="G71" s="148"/>
      <c r="H71" s="148"/>
      <c r="J71" s="418" t="str">
        <f>K57</f>
        <v>b. Está desarrollando un proceso para analizar éxitos y retos</v>
      </c>
      <c r="K71" s="418" t="s">
        <v>1176</v>
      </c>
      <c r="L71" s="419">
        <v>0</v>
      </c>
      <c r="N71" s="148" t="str">
        <f>O65</f>
        <v>b. Esta aprendiendo el valor de construir redes y/o está considerando alianzas potenciales / No cuenta con evidencia</v>
      </c>
      <c r="O71" s="626" t="s">
        <v>1176</v>
      </c>
      <c r="P71" s="419">
        <v>0</v>
      </c>
    </row>
    <row r="72" spans="2:16" ht="48.95" customHeight="1">
      <c r="C72" s="148"/>
      <c r="F72" s="148"/>
      <c r="G72" s="148"/>
      <c r="H72" s="148"/>
      <c r="J72" s="418" t="str">
        <f>K58</f>
        <v>c. La organización tiene un proceso escrito pero no se sigue / Sí se sigue pero no se cuenta con evidencia</v>
      </c>
      <c r="K72" s="418" t="s">
        <v>1176</v>
      </c>
      <c r="L72" s="419">
        <v>0</v>
      </c>
      <c r="N72" s="148" t="str">
        <f>O66</f>
        <v>c. Participa en redes locales reconocidas que son relevantes y cuenta con evidencia</v>
      </c>
      <c r="O72" s="148" t="s">
        <v>1224</v>
      </c>
      <c r="P72" s="419">
        <v>2</v>
      </c>
    </row>
    <row r="73" spans="2:16" ht="48.95" customHeight="1">
      <c r="C73" s="426"/>
      <c r="F73" s="148"/>
      <c r="G73" s="148"/>
      <c r="H73" s="148"/>
      <c r="J73" s="418" t="str">
        <f>K59</f>
        <v>d. La organización tiene un proceso escrito y se siguió en al menos una ocasión</v>
      </c>
      <c r="K73" s="418" t="s">
        <v>1225</v>
      </c>
      <c r="L73" s="419">
        <v>2</v>
      </c>
      <c r="N73" s="148" t="str">
        <f>O67</f>
        <v>d. Participa en redes nacionales o regionales que son relevantes y cuenta con evidencia</v>
      </c>
      <c r="O73" s="148" t="s">
        <v>1226</v>
      </c>
      <c r="P73" s="419">
        <v>3</v>
      </c>
    </row>
    <row r="74" spans="2:16" ht="48.95" customHeight="1">
      <c r="B74" s="1344" t="str">
        <f>'OPI Autom'!B37:E37</f>
        <v>¿La organización implementa estándares nacionales e internacionales (o buenas practicas en el sector) relevantes que guíen sus programas y servicios?</v>
      </c>
      <c r="C74" s="418" t="s">
        <v>1048</v>
      </c>
      <c r="D74" s="419">
        <v>0</v>
      </c>
      <c r="F74" s="148"/>
      <c r="G74" s="148"/>
      <c r="H74" s="148"/>
      <c r="J74" s="418" t="str">
        <f>K60</f>
        <v>e. Sí la organización ha institucionalizado un proceso (ha sido seguido en al menos tres ocasiones durante los últimos dos años)</v>
      </c>
      <c r="K74" s="418" t="s">
        <v>1227</v>
      </c>
      <c r="L74" s="419">
        <v>3</v>
      </c>
      <c r="N74" s="148" t="str">
        <f>O68</f>
        <v>e. Se identifica como líder en redes nacionales o regionales reconocidas y cuenta con evidencia</v>
      </c>
      <c r="O74" s="148" t="s">
        <v>1226</v>
      </c>
      <c r="P74" s="419">
        <v>4</v>
      </c>
    </row>
    <row r="75" spans="2:16" ht="48.95" customHeight="1">
      <c r="B75" s="1345"/>
      <c r="C75" s="427" t="s">
        <v>1228</v>
      </c>
      <c r="D75" s="419">
        <v>2</v>
      </c>
      <c r="F75" s="148"/>
      <c r="G75" s="148"/>
      <c r="H75" s="148"/>
      <c r="J75" s="148"/>
      <c r="K75" s="148"/>
      <c r="L75" s="148"/>
      <c r="N75" s="148"/>
      <c r="O75" s="148"/>
      <c r="P75" s="148"/>
    </row>
    <row r="76" spans="2:16" ht="48.95" customHeight="1">
      <c r="B76" s="1345"/>
      <c r="C76" s="427" t="s">
        <v>1229</v>
      </c>
      <c r="D76" s="419">
        <v>3</v>
      </c>
      <c r="F76" s="148"/>
      <c r="G76" s="148"/>
      <c r="H76" s="148"/>
      <c r="J76" s="1346" t="str">
        <f>'OPI Autom'!B122</f>
        <v>Tipos de evidencia</v>
      </c>
      <c r="K76" s="418" t="s">
        <v>1048</v>
      </c>
      <c r="L76" s="419">
        <v>0</v>
      </c>
      <c r="N76" s="148" t="str">
        <f>O64</f>
        <v>a. No</v>
      </c>
      <c r="O76" s="626" t="s">
        <v>1176</v>
      </c>
      <c r="P76" s="419">
        <v>0</v>
      </c>
    </row>
    <row r="77" spans="2:16" ht="48.95" customHeight="1">
      <c r="B77" s="1350"/>
      <c r="C77" s="418" t="s">
        <v>1230</v>
      </c>
      <c r="D77" s="419">
        <v>4</v>
      </c>
      <c r="F77" s="148"/>
      <c r="G77" s="148"/>
      <c r="H77" s="148"/>
      <c r="J77" s="1346"/>
      <c r="K77" s="418" t="s">
        <v>1163</v>
      </c>
      <c r="L77" s="419">
        <v>2</v>
      </c>
      <c r="N77" s="148" t="str">
        <f>O65</f>
        <v>b. Esta aprendiendo el valor de construir redes y/o está considerando alianzas potenciales / No cuenta con evidencia</v>
      </c>
      <c r="O77" s="626" t="s">
        <v>1176</v>
      </c>
      <c r="P77" s="419">
        <v>0</v>
      </c>
    </row>
    <row r="78" spans="2:16" ht="48.95" customHeight="1">
      <c r="C78" s="148"/>
      <c r="F78" s="148"/>
      <c r="G78" s="148"/>
      <c r="H78" s="148"/>
      <c r="J78" s="148"/>
      <c r="K78" s="148"/>
      <c r="L78" s="148"/>
      <c r="N78" s="148" t="str">
        <f>O66</f>
        <v>c. Participa en redes locales reconocidas que son relevantes y cuenta con evidencia</v>
      </c>
      <c r="O78" s="148" t="s">
        <v>1231</v>
      </c>
      <c r="P78" s="419">
        <v>2</v>
      </c>
    </row>
    <row r="79" spans="2:16" ht="48.95" customHeight="1">
      <c r="B79" s="428" t="str">
        <f>C74</f>
        <v>a. No</v>
      </c>
      <c r="C79" s="429" t="s">
        <v>1176</v>
      </c>
      <c r="D79" s="430">
        <v>0</v>
      </c>
      <c r="F79" s="148"/>
      <c r="G79" s="148"/>
      <c r="H79" s="148"/>
      <c r="J79" s="148"/>
      <c r="K79" s="148"/>
      <c r="L79" s="148"/>
      <c r="N79" s="148" t="str">
        <f>O67</f>
        <v>d. Participa en redes nacionales o regionales que son relevantes y cuenta con evidencia</v>
      </c>
      <c r="O79" s="148" t="s">
        <v>1232</v>
      </c>
      <c r="P79" s="419">
        <v>3</v>
      </c>
    </row>
    <row r="80" spans="2:16" ht="60.95" customHeight="1">
      <c r="B80" s="429" t="str">
        <f>C75</f>
        <v>b. La organización está tomando pasos claros hacia el cumplimiento de estándares</v>
      </c>
      <c r="C80" s="431" t="s">
        <v>1233</v>
      </c>
      <c r="D80" s="430">
        <v>2</v>
      </c>
      <c r="F80" s="1346" t="str">
        <f>'OPI Autom'!B80</f>
        <v>¿La organización cuenta con un Plan de monitoreo completo?</v>
      </c>
      <c r="G80" s="418" t="s">
        <v>1048</v>
      </c>
      <c r="H80" s="419">
        <v>0</v>
      </c>
      <c r="J80" s="1344" t="str">
        <f>'OPI Autom'!B125</f>
        <v>¿La organización hace cambios como resultado del análisis de los éxitos y retos que surgen de sus programas y servicios?</v>
      </c>
      <c r="K80" s="418" t="s">
        <v>1048</v>
      </c>
      <c r="L80" s="419">
        <v>0</v>
      </c>
      <c r="N80" s="148" t="str">
        <f>O68</f>
        <v>e. Se identifica como líder en redes nacionales o regionales reconocidas y cuenta con evidencia</v>
      </c>
      <c r="O80" s="148" t="s">
        <v>1234</v>
      </c>
      <c r="P80" s="419">
        <v>4</v>
      </c>
    </row>
    <row r="81" spans="2:16" ht="60.95" customHeight="1">
      <c r="B81" s="429" t="str">
        <f>C76</f>
        <v>c. La organización se esfuerza constantemente y ha logrado implementar estándares</v>
      </c>
      <c r="C81" s="431" t="s">
        <v>1235</v>
      </c>
      <c r="D81" s="430">
        <v>3</v>
      </c>
      <c r="F81" s="1346"/>
      <c r="G81" s="418" t="s">
        <v>1469</v>
      </c>
      <c r="H81" s="419">
        <v>1</v>
      </c>
      <c r="J81" s="1345"/>
      <c r="K81" s="418" t="s">
        <v>1236</v>
      </c>
      <c r="L81" s="419">
        <v>0</v>
      </c>
    </row>
    <row r="82" spans="2:16" ht="89.1" customHeight="1">
      <c r="B82" s="429" t="str">
        <f>C77</f>
        <v>d. La organización consistentemente alcanza estándares existentes</v>
      </c>
      <c r="C82" s="431" t="s">
        <v>1237</v>
      </c>
      <c r="D82" s="432">
        <v>4</v>
      </c>
      <c r="F82" s="1346"/>
      <c r="G82" s="418" t="s">
        <v>1160</v>
      </c>
      <c r="H82" s="419">
        <v>2</v>
      </c>
      <c r="J82" s="1345"/>
      <c r="K82" s="418" t="s">
        <v>1238</v>
      </c>
      <c r="L82" s="419">
        <v>0</v>
      </c>
    </row>
    <row r="83" spans="2:16" ht="68.099999999999994" customHeight="1">
      <c r="C83" s="423"/>
      <c r="F83" s="148"/>
      <c r="G83" s="148"/>
      <c r="H83" s="148"/>
      <c r="J83" s="1350"/>
      <c r="K83" s="418" t="s">
        <v>1239</v>
      </c>
      <c r="L83" s="419">
        <v>1</v>
      </c>
    </row>
    <row r="84" spans="2:16" ht="48.95" customHeight="1">
      <c r="B84" s="428" t="str">
        <f>C74</f>
        <v>a. No</v>
      </c>
      <c r="C84" s="429" t="s">
        <v>1176</v>
      </c>
      <c r="D84" s="430">
        <v>0</v>
      </c>
      <c r="N84" s="1346" t="str">
        <f>'OPI Autom'!B166</f>
        <v>¿La organización apalanca su participación en redes y es capaz de demostrar alianzas e involucramiento con otras OSC y entidades relevantes de gobierno y el sector privado?</v>
      </c>
      <c r="O84" s="418" t="s">
        <v>1048</v>
      </c>
      <c r="P84" s="419">
        <v>0</v>
      </c>
    </row>
    <row r="85" spans="2:16" ht="63.95" customHeight="1">
      <c r="B85" s="429" t="str">
        <f>C75</f>
        <v>b. La organización está tomando pasos claros hacia el cumplimiento de estándares</v>
      </c>
      <c r="C85" s="431" t="s">
        <v>1240</v>
      </c>
      <c r="D85" s="430">
        <v>2</v>
      </c>
      <c r="J85" s="148" t="str">
        <f>K80</f>
        <v>a. No</v>
      </c>
      <c r="K85" s="148" t="s">
        <v>1176</v>
      </c>
      <c r="L85" s="419">
        <v>0</v>
      </c>
      <c r="N85" s="1346"/>
      <c r="O85" s="418" t="s">
        <v>1241</v>
      </c>
      <c r="P85" s="419">
        <v>2</v>
      </c>
    </row>
    <row r="86" spans="2:16" ht="63" customHeight="1">
      <c r="B86" s="429" t="str">
        <f>C76</f>
        <v>c. La organización se esfuerza constantemente y ha logrado implementar estándares</v>
      </c>
      <c r="C86" s="431" t="s">
        <v>1242</v>
      </c>
      <c r="D86" s="430">
        <v>3</v>
      </c>
      <c r="F86" s="1347" t="str">
        <f>'OPI Autom'!B81</f>
        <v>Check List de las características del Plan:</v>
      </c>
      <c r="G86" s="433" t="s">
        <v>1048</v>
      </c>
      <c r="H86" s="434">
        <v>0</v>
      </c>
      <c r="J86" s="148" t="str">
        <f>K81</f>
        <v>b. En algunas ocasiones</v>
      </c>
      <c r="K86" s="148" t="s">
        <v>1176</v>
      </c>
      <c r="L86" s="419">
        <v>0</v>
      </c>
      <c r="N86" s="1346"/>
      <c r="O86" s="418" t="s">
        <v>1243</v>
      </c>
      <c r="P86" s="419">
        <v>3</v>
      </c>
    </row>
    <row r="87" spans="2:16" ht="48.95" customHeight="1">
      <c r="B87" s="429" t="str">
        <f>C77</f>
        <v>d. La organización consistentemente alcanza estándares existentes</v>
      </c>
      <c r="C87" s="431" t="s">
        <v>1244</v>
      </c>
      <c r="D87" s="432">
        <v>4</v>
      </c>
      <c r="F87" s="1348"/>
      <c r="G87" s="435" t="s">
        <v>1165</v>
      </c>
      <c r="H87" s="436">
        <v>2</v>
      </c>
      <c r="J87" s="148" t="str">
        <f>K82</f>
        <v>c. Ha efectuado cambios como resultado del análisis pero no se cuenta con evidencia</v>
      </c>
      <c r="K87" s="148" t="s">
        <v>1176</v>
      </c>
      <c r="L87" s="419">
        <v>0</v>
      </c>
      <c r="N87" s="1346"/>
      <c r="O87" s="418" t="s">
        <v>1245</v>
      </c>
      <c r="P87" s="419">
        <v>4</v>
      </c>
    </row>
    <row r="88" spans="2:16" ht="48.95" customHeight="1">
      <c r="C88" s="423"/>
      <c r="F88" s="148"/>
      <c r="G88" s="148"/>
      <c r="H88" s="148"/>
      <c r="J88" s="423" t="str">
        <f>K83</f>
        <v>d. Consistentemente hace cambios como resultado del análisis y cuenta con evidencia</v>
      </c>
      <c r="K88" s="423" t="s">
        <v>1246</v>
      </c>
      <c r="L88" s="419">
        <v>1</v>
      </c>
      <c r="N88" s="155"/>
      <c r="O88" s="155"/>
      <c r="P88" s="155"/>
    </row>
    <row r="89" spans="2:16" ht="48.95" customHeight="1">
      <c r="B89" s="1344" t="str">
        <f>'OPI Autom'!B38</f>
        <v>Tipos de evidencia</v>
      </c>
      <c r="C89" s="418" t="s">
        <v>1048</v>
      </c>
      <c r="D89" s="419">
        <v>0</v>
      </c>
      <c r="F89" s="148"/>
      <c r="G89" s="148"/>
      <c r="H89" s="148"/>
      <c r="M89" s="148"/>
      <c r="N89" s="238" t="str">
        <f>O84</f>
        <v>a. No</v>
      </c>
      <c r="O89" s="626" t="s">
        <v>1176</v>
      </c>
      <c r="P89" s="419">
        <v>0</v>
      </c>
    </row>
    <row r="90" spans="2:16" ht="48.95" customHeight="1">
      <c r="B90" s="1345"/>
      <c r="C90" s="418" t="s">
        <v>1163</v>
      </c>
      <c r="D90" s="419">
        <v>2</v>
      </c>
      <c r="F90" s="148"/>
      <c r="G90" s="148"/>
      <c r="H90" s="148"/>
      <c r="M90" s="148"/>
      <c r="N90" s="238" t="str">
        <f>O85</f>
        <v>b. Con al menos otra organización de la sociedad civil</v>
      </c>
      <c r="O90" s="418" t="s">
        <v>1247</v>
      </c>
      <c r="P90" s="419">
        <v>2</v>
      </c>
    </row>
    <row r="91" spans="2:16" ht="48.95" customHeight="1">
      <c r="F91" s="148"/>
      <c r="G91" s="148"/>
      <c r="H91" s="148"/>
      <c r="N91" s="238" t="str">
        <f>O86</f>
        <v>c. Con otras OSC y entidades relevantes de gobierno</v>
      </c>
      <c r="O91" s="418" t="s">
        <v>1248</v>
      </c>
      <c r="P91" s="419">
        <v>3</v>
      </c>
    </row>
    <row r="92" spans="2:16" ht="48.95" customHeight="1">
      <c r="B92" s="1344" t="str">
        <f>B89</f>
        <v>Tipos de evidencia</v>
      </c>
      <c r="C92" s="418" t="s">
        <v>1048</v>
      </c>
      <c r="D92" s="419">
        <v>0</v>
      </c>
      <c r="F92" s="1346" t="str">
        <f>'OPI Autom'!B85</f>
        <v>¿La organización recolecta información para monitorear los servicios ofrecidos a la población objetivo?</v>
      </c>
      <c r="G92" s="433" t="s">
        <v>1048</v>
      </c>
      <c r="H92" s="434">
        <v>0</v>
      </c>
      <c r="N92" s="238" t="str">
        <f>O87</f>
        <v>d. Con otras OSC, entidades relevantes de gobierno y el sector privado</v>
      </c>
      <c r="O92" s="418" t="s">
        <v>1249</v>
      </c>
      <c r="P92" s="419">
        <v>4</v>
      </c>
    </row>
    <row r="93" spans="2:16" ht="48.95" customHeight="1">
      <c r="B93" s="1345"/>
      <c r="C93" s="418" t="s">
        <v>1163</v>
      </c>
      <c r="D93" s="419">
        <v>3</v>
      </c>
      <c r="F93" s="1346"/>
      <c r="G93" s="435" t="s">
        <v>1165</v>
      </c>
      <c r="H93" s="436">
        <v>1</v>
      </c>
      <c r="N93" s="155"/>
      <c r="O93" s="155"/>
      <c r="P93" s="155"/>
    </row>
    <row r="94" spans="2:16" ht="48.95" customHeight="1">
      <c r="F94" s="1346"/>
      <c r="G94" s="148"/>
      <c r="H94" s="148"/>
      <c r="N94" s="155"/>
      <c r="O94" s="155"/>
      <c r="P94" s="155"/>
    </row>
    <row r="95" spans="2:16" ht="48.95" customHeight="1">
      <c r="B95" s="1344" t="str">
        <f>B92</f>
        <v>Tipos de evidencia</v>
      </c>
      <c r="C95" s="418" t="s">
        <v>1048</v>
      </c>
      <c r="D95" s="419">
        <v>0</v>
      </c>
      <c r="F95" s="148"/>
      <c r="G95" s="148"/>
      <c r="H95" s="148"/>
      <c r="J95" s="1353" t="str">
        <f>'OPI Autom'!B128</f>
        <v>¿La organización usa su análisis para influenciar el cambios en los programas y servicios de otros (sean organizaciones, instituciones, etc.) al nivel nacional y/o internacional?</v>
      </c>
      <c r="K95" s="437" t="s">
        <v>1048</v>
      </c>
      <c r="L95" s="438">
        <v>0</v>
      </c>
      <c r="N95" s="238" t="str">
        <f>O84</f>
        <v>a. No</v>
      </c>
      <c r="O95" s="626" t="s">
        <v>1176</v>
      </c>
      <c r="P95" s="419">
        <v>0</v>
      </c>
    </row>
    <row r="96" spans="2:16" ht="48.95" customHeight="1">
      <c r="B96" s="1345"/>
      <c r="C96" s="418" t="s">
        <v>1163</v>
      </c>
      <c r="D96" s="419">
        <v>4</v>
      </c>
      <c r="F96" s="1346" t="str">
        <f>'OPI Autom'!B86</f>
        <v>¿La organización ha alcanzado sus metas a nivel output (programas y servicios)?</v>
      </c>
      <c r="G96" s="418" t="s">
        <v>1048</v>
      </c>
      <c r="H96" s="419">
        <v>0</v>
      </c>
      <c r="J96" s="1353"/>
      <c r="K96" s="439" t="s">
        <v>1193</v>
      </c>
      <c r="L96" s="438">
        <v>0</v>
      </c>
      <c r="M96" s="420"/>
      <c r="N96" s="238" t="str">
        <f>O85</f>
        <v>b. Con al menos otra organización de la sociedad civil</v>
      </c>
      <c r="O96" s="418" t="s">
        <v>1250</v>
      </c>
      <c r="P96" s="419">
        <v>2</v>
      </c>
    </row>
    <row r="97" spans="2:16" ht="48.95" customHeight="1">
      <c r="B97" s="1344"/>
      <c r="C97" s="418"/>
      <c r="D97" s="419"/>
      <c r="F97" s="1346"/>
      <c r="G97" s="418" t="s">
        <v>1251</v>
      </c>
      <c r="H97" s="419">
        <v>0</v>
      </c>
      <c r="J97" s="1353"/>
      <c r="K97" s="439" t="s">
        <v>1252</v>
      </c>
      <c r="L97" s="438">
        <v>1</v>
      </c>
      <c r="M97" s="420"/>
      <c r="N97" s="238" t="str">
        <f>O86</f>
        <v>c. Con otras OSC y entidades relevantes de gobierno</v>
      </c>
      <c r="O97" s="418" t="s">
        <v>1253</v>
      </c>
      <c r="P97" s="419">
        <v>3</v>
      </c>
    </row>
    <row r="98" spans="2:16" ht="48.95" customHeight="1">
      <c r="B98" s="1345"/>
      <c r="C98" s="418"/>
      <c r="D98" s="419"/>
      <c r="F98" s="1346"/>
      <c r="G98" s="418" t="s">
        <v>1254</v>
      </c>
      <c r="H98" s="419">
        <v>2</v>
      </c>
      <c r="M98" s="420"/>
      <c r="N98" s="238" t="str">
        <f>O87</f>
        <v>d. Con otras OSC, entidades relevantes de gobierno y el sector privado</v>
      </c>
      <c r="O98" s="418" t="s">
        <v>1255</v>
      </c>
      <c r="P98" s="419">
        <v>4</v>
      </c>
    </row>
    <row r="99" spans="2:16" ht="48.95" customHeight="1">
      <c r="B99" s="1350"/>
      <c r="C99" s="418"/>
      <c r="D99" s="419"/>
      <c r="F99" s="148"/>
      <c r="G99" s="148" t="s">
        <v>1256</v>
      </c>
      <c r="H99" s="419">
        <v>3</v>
      </c>
      <c r="J99" s="148" t="str">
        <f>K95</f>
        <v>a. No</v>
      </c>
      <c r="K99" s="148" t="s">
        <v>1176</v>
      </c>
      <c r="L99" s="419">
        <v>0</v>
      </c>
      <c r="M99" s="420"/>
      <c r="N99" s="155"/>
      <c r="O99" s="155"/>
      <c r="P99" s="155"/>
    </row>
    <row r="100" spans="2:16" ht="48.95" customHeight="1">
      <c r="B100" s="1344" t="str">
        <f>'OPI Autom'!B40:E40</f>
        <v>¿La organización está involucrada en establecer nuevos estándares nacionales/ internacionales (o buenas practicas en el sector) que guíen sus programas y servicios?</v>
      </c>
      <c r="C100" s="418" t="s">
        <v>1048</v>
      </c>
      <c r="D100" s="419">
        <v>0</v>
      </c>
      <c r="F100" s="148" t="str">
        <f>G96</f>
        <v>a. No</v>
      </c>
      <c r="G100" s="626" t="s">
        <v>1176</v>
      </c>
      <c r="H100" s="419">
        <v>0</v>
      </c>
      <c r="J100" s="148" t="str">
        <f>K96</f>
        <v>b. Sí pero no cuenta con evidencia</v>
      </c>
      <c r="K100" s="148" t="s">
        <v>1176</v>
      </c>
      <c r="L100" s="419">
        <v>0</v>
      </c>
      <c r="M100" s="420"/>
      <c r="N100" s="155"/>
      <c r="O100" s="155"/>
      <c r="P100" s="155"/>
    </row>
    <row r="101" spans="2:16" ht="48.95" customHeight="1">
      <c r="B101" s="1345"/>
      <c r="C101" s="418" t="s">
        <v>1190</v>
      </c>
      <c r="D101" s="419">
        <v>0</v>
      </c>
      <c r="F101" s="423" t="str">
        <f>G97</f>
        <v>b.  Ha alcanzado menos del 30% de sus metas a nivel output</v>
      </c>
      <c r="G101" s="423" t="s">
        <v>1257</v>
      </c>
      <c r="J101" s="423" t="str">
        <f>K97</f>
        <v>c. Sí y cuenta con evidencia de al menos tres esfuerzos separados dentro de los dos últimos años para influenciar a otros a través</v>
      </c>
      <c r="K101" s="423" t="s">
        <v>1258</v>
      </c>
      <c r="L101" s="419">
        <v>1</v>
      </c>
      <c r="N101" s="155"/>
      <c r="O101" s="155"/>
      <c r="P101" s="155"/>
    </row>
    <row r="102" spans="2:16" ht="48.95" customHeight="1">
      <c r="B102" s="1350"/>
      <c r="C102" s="418" t="s">
        <v>1259</v>
      </c>
      <c r="D102" s="419">
        <v>4</v>
      </c>
      <c r="F102" s="423" t="str">
        <f>G98</f>
        <v>c.  Ha alcanzado al menos 30% de sus metas a nivel output</v>
      </c>
      <c r="G102" s="423" t="s">
        <v>1260</v>
      </c>
      <c r="J102" s="423"/>
      <c r="K102" s="423"/>
      <c r="L102" s="419"/>
      <c r="N102" s="155"/>
      <c r="O102" s="155"/>
      <c r="P102" s="155"/>
    </row>
    <row r="103" spans="2:16" ht="66.95" customHeight="1">
      <c r="B103" s="423"/>
      <c r="C103" s="423" t="s">
        <v>1261</v>
      </c>
      <c r="F103" s="423" t="str">
        <f>G99</f>
        <v>d. Ha alcanzado al menos 80% de sus metas a nivel output</v>
      </c>
      <c r="G103" s="423" t="s">
        <v>1262</v>
      </c>
      <c r="J103" s="148"/>
      <c r="K103" s="148"/>
      <c r="L103" s="148"/>
      <c r="M103" s="420"/>
      <c r="N103" s="155"/>
      <c r="O103" s="155"/>
      <c r="P103" s="155"/>
    </row>
    <row r="104" spans="2:16" ht="48.95" customHeight="1">
      <c r="G104" s="440"/>
      <c r="L104" s="420"/>
      <c r="M104" s="420"/>
      <c r="N104" s="155"/>
      <c r="O104" s="155"/>
      <c r="P104" s="155"/>
    </row>
    <row r="105" spans="2:16" ht="48.95" customHeight="1">
      <c r="C105" s="148"/>
      <c r="L105" s="420"/>
      <c r="M105" s="420"/>
      <c r="N105" s="155"/>
      <c r="O105" s="155"/>
      <c r="P105" s="155"/>
    </row>
    <row r="106" spans="2:16" ht="48.95" customHeight="1">
      <c r="F106" s="1344" t="str">
        <f>'OPI Autom'!B87</f>
        <v>Tipos de evidencia</v>
      </c>
      <c r="G106" s="418" t="s">
        <v>1048</v>
      </c>
      <c r="H106" s="419">
        <v>0</v>
      </c>
      <c r="L106" s="420"/>
      <c r="M106" s="420"/>
      <c r="N106" s="155"/>
      <c r="O106" s="155"/>
      <c r="P106" s="155"/>
    </row>
    <row r="107" spans="2:16" ht="48.95" customHeight="1">
      <c r="F107" s="1345"/>
      <c r="G107" s="418" t="s">
        <v>1163</v>
      </c>
      <c r="H107" s="419">
        <v>2</v>
      </c>
      <c r="L107" s="420"/>
      <c r="M107" s="420"/>
      <c r="N107" s="155"/>
      <c r="O107" s="155"/>
      <c r="P107" s="155"/>
    </row>
    <row r="108" spans="2:16" ht="48.95" customHeight="1">
      <c r="F108" s="425"/>
      <c r="G108" s="418"/>
      <c r="H108" s="419"/>
      <c r="L108" s="420"/>
      <c r="M108" s="420"/>
      <c r="N108" s="155"/>
      <c r="O108" s="155"/>
      <c r="P108" s="155"/>
    </row>
    <row r="109" spans="2:16" ht="48.95" customHeight="1">
      <c r="L109" s="420"/>
      <c r="M109" s="420"/>
      <c r="N109" s="155"/>
      <c r="O109" s="155"/>
      <c r="P109" s="155"/>
    </row>
    <row r="110" spans="2:16" ht="48.95" customHeight="1">
      <c r="F110" s="1346" t="str">
        <f>'OPI Autom'!B89</f>
        <v>¿La  organización se asegura que la calidad de los datos es  alta (confiable)?</v>
      </c>
      <c r="G110" s="418" t="s">
        <v>1048</v>
      </c>
      <c r="H110" s="419">
        <v>0</v>
      </c>
      <c r="L110" s="420"/>
      <c r="M110" s="420"/>
      <c r="N110" s="155"/>
      <c r="O110" s="155"/>
      <c r="P110" s="155"/>
    </row>
    <row r="111" spans="2:16" ht="62.1" customHeight="1">
      <c r="F111" s="1346"/>
      <c r="G111" s="418" t="s">
        <v>1206</v>
      </c>
      <c r="H111" s="419">
        <v>0</v>
      </c>
      <c r="L111" s="420"/>
      <c r="M111" s="420"/>
      <c r="N111" s="155"/>
      <c r="O111" s="155"/>
      <c r="P111" s="155"/>
    </row>
    <row r="112" spans="2:16" ht="62.1" customHeight="1">
      <c r="F112" s="1346"/>
      <c r="G112" s="418" t="s">
        <v>1207</v>
      </c>
      <c r="H112" s="419">
        <v>1</v>
      </c>
      <c r="L112" s="420"/>
      <c r="M112" s="420"/>
      <c r="N112" s="155"/>
      <c r="O112" s="155"/>
      <c r="P112" s="155"/>
    </row>
    <row r="113" spans="6:16" ht="62.1" customHeight="1">
      <c r="G113" s="155"/>
      <c r="L113" s="420"/>
      <c r="M113" s="420"/>
      <c r="N113" s="155"/>
      <c r="O113" s="155"/>
      <c r="P113" s="155"/>
    </row>
    <row r="114" spans="6:16">
      <c r="F114" s="148"/>
      <c r="G114" s="148"/>
      <c r="H114" s="148"/>
      <c r="L114" s="420"/>
      <c r="M114" s="420"/>
      <c r="N114" s="155"/>
      <c r="O114" s="155"/>
      <c r="P114" s="155"/>
    </row>
    <row r="115" spans="6:16" ht="36" customHeight="1">
      <c r="F115" s="418" t="s">
        <v>1048</v>
      </c>
      <c r="G115" s="155">
        <v>0</v>
      </c>
      <c r="H115" s="155"/>
      <c r="L115" s="420"/>
      <c r="M115" s="420"/>
      <c r="N115" s="155"/>
      <c r="O115" s="155"/>
      <c r="P115" s="155"/>
    </row>
    <row r="116" spans="6:16" ht="36" customHeight="1">
      <c r="F116" s="418" t="s">
        <v>1206</v>
      </c>
      <c r="G116" s="420" t="s">
        <v>1263</v>
      </c>
      <c r="H116" s="155"/>
      <c r="L116" s="420"/>
      <c r="M116" s="420"/>
      <c r="N116" s="155"/>
      <c r="O116" s="155"/>
      <c r="P116" s="155"/>
    </row>
    <row r="117" spans="6:16" ht="36" customHeight="1">
      <c r="F117" s="418" t="s">
        <v>1207</v>
      </c>
      <c r="G117" s="420" t="s">
        <v>1263</v>
      </c>
      <c r="H117" s="155"/>
      <c r="L117" s="420"/>
      <c r="M117" s="420"/>
      <c r="N117" s="155"/>
      <c r="O117" s="155"/>
      <c r="P117" s="155"/>
    </row>
    <row r="118" spans="6:16">
      <c r="F118" s="155"/>
      <c r="G118" s="155"/>
      <c r="H118" s="155"/>
      <c r="L118" s="420"/>
      <c r="M118" s="420"/>
      <c r="N118" s="155"/>
      <c r="O118" s="155"/>
      <c r="P118" s="155"/>
    </row>
    <row r="119" spans="6:16">
      <c r="F119" s="148"/>
      <c r="G119" s="148"/>
      <c r="H119" s="148"/>
      <c r="L119" s="420"/>
      <c r="M119" s="420"/>
      <c r="N119" s="155"/>
      <c r="O119" s="155"/>
      <c r="P119" s="155"/>
    </row>
    <row r="120" spans="6:16" ht="44.1" customHeight="1">
      <c r="L120" s="420"/>
      <c r="M120" s="420"/>
      <c r="N120" s="155"/>
      <c r="O120" s="155"/>
      <c r="P120" s="155"/>
    </row>
    <row r="121" spans="6:16" ht="44.1" customHeight="1">
      <c r="F121" s="1346" t="str">
        <f>'OPI Autom'!B90</f>
        <v>¿La organización ha escalado los servicios a nuevas áreas geográficas y nuevas poblaciones y/o expandido con mayor profundidad los servicios que proporciona a las poblaciones objetivo existentes en sintonía con el plan estratégico actual?</v>
      </c>
      <c r="G121" s="418" t="s">
        <v>1109</v>
      </c>
      <c r="H121" s="419">
        <v>0</v>
      </c>
      <c r="L121" s="420"/>
      <c r="M121" s="420"/>
      <c r="N121" s="155"/>
      <c r="O121" s="155"/>
      <c r="P121" s="155"/>
    </row>
    <row r="122" spans="6:16" ht="44.1" customHeight="1">
      <c r="F122" s="1346"/>
      <c r="G122" s="418" t="s">
        <v>1264</v>
      </c>
      <c r="H122" s="419">
        <v>1</v>
      </c>
      <c r="J122" s="148"/>
      <c r="K122" s="148"/>
      <c r="L122" s="148"/>
      <c r="N122" s="155"/>
      <c r="O122" s="155"/>
      <c r="P122" s="155"/>
    </row>
    <row r="123" spans="6:16" ht="44.1" customHeight="1">
      <c r="F123" s="1346"/>
      <c r="G123" s="418" t="s">
        <v>1265</v>
      </c>
      <c r="H123" s="419">
        <v>2</v>
      </c>
      <c r="J123" s="148"/>
      <c r="K123" s="148"/>
      <c r="L123" s="148"/>
      <c r="N123" s="155"/>
      <c r="O123" s="155"/>
      <c r="P123" s="155"/>
    </row>
    <row r="124" spans="6:16" ht="44.1" customHeight="1">
      <c r="F124" s="148"/>
      <c r="G124" s="148" t="s">
        <v>1266</v>
      </c>
      <c r="H124" s="148"/>
      <c r="J124" s="148"/>
      <c r="K124" s="148"/>
      <c r="L124" s="148"/>
      <c r="N124" s="155"/>
      <c r="O124" s="155"/>
      <c r="P124" s="155"/>
    </row>
    <row r="125" spans="6:16" ht="44.1" customHeight="1">
      <c r="J125" s="148"/>
      <c r="K125" s="148"/>
      <c r="L125" s="148"/>
      <c r="N125" s="155"/>
      <c r="O125" s="155"/>
      <c r="P125" s="155"/>
    </row>
    <row r="126" spans="6:16" ht="44.1" customHeight="1">
      <c r="J126" s="148"/>
      <c r="K126" s="148"/>
      <c r="L126" s="148"/>
      <c r="N126" s="155"/>
      <c r="O126" s="155"/>
      <c r="P126" s="155"/>
    </row>
    <row r="127" spans="6:16" ht="44.1" customHeight="1">
      <c r="J127" s="148"/>
      <c r="K127" s="148"/>
      <c r="L127" s="148"/>
      <c r="N127" s="155"/>
      <c r="O127" s="155"/>
      <c r="P127" s="155"/>
    </row>
    <row r="128" spans="6:16">
      <c r="F128" s="148"/>
      <c r="G128" s="148"/>
      <c r="H128" s="148"/>
      <c r="J128" s="148"/>
      <c r="K128" s="148"/>
      <c r="L128" s="148"/>
      <c r="N128" s="155"/>
      <c r="O128" s="155"/>
      <c r="P128" s="155"/>
    </row>
    <row r="129" spans="6:16">
      <c r="F129" s="148"/>
      <c r="G129" s="148"/>
      <c r="H129" s="148"/>
      <c r="J129" s="148"/>
      <c r="K129" s="148"/>
      <c r="L129" s="148"/>
      <c r="N129" s="155"/>
      <c r="O129" s="155"/>
      <c r="P129" s="155"/>
    </row>
    <row r="130" spans="6:16">
      <c r="F130" s="148"/>
      <c r="G130" s="148"/>
      <c r="H130" s="148"/>
      <c r="J130" s="148"/>
      <c r="K130" s="148"/>
      <c r="L130" s="148"/>
      <c r="N130" s="155"/>
      <c r="O130" s="155"/>
      <c r="P130" s="155"/>
    </row>
    <row r="131" spans="6:16">
      <c r="N131" s="155"/>
      <c r="O131" s="155"/>
      <c r="P131" s="155"/>
    </row>
    <row r="132" spans="6:16">
      <c r="N132" s="155"/>
      <c r="O132" s="155"/>
      <c r="P132" s="155"/>
    </row>
    <row r="133" spans="6:16">
      <c r="N133" s="155"/>
      <c r="O133" s="155"/>
      <c r="P133" s="155"/>
    </row>
    <row r="134" spans="6:16">
      <c r="N134" s="155"/>
      <c r="O134" s="155"/>
      <c r="P134" s="155"/>
    </row>
    <row r="135" spans="6:16">
      <c r="N135" s="155"/>
      <c r="O135" s="155"/>
      <c r="P135" s="155"/>
    </row>
    <row r="136" spans="6:16">
      <c r="N136" s="155"/>
      <c r="O136" s="155"/>
      <c r="P136" s="155"/>
    </row>
    <row r="137" spans="6:16">
      <c r="N137" s="155"/>
      <c r="O137" s="155"/>
      <c r="P137" s="155"/>
    </row>
    <row r="138" spans="6:16">
      <c r="N138" s="155"/>
      <c r="O138" s="155"/>
      <c r="P138" s="155"/>
    </row>
    <row r="139" spans="6:16">
      <c r="N139" s="155"/>
      <c r="O139" s="155"/>
      <c r="P139" s="155"/>
    </row>
    <row r="140" spans="6:16">
      <c r="N140" s="155"/>
      <c r="O140" s="155"/>
      <c r="P140" s="155"/>
    </row>
  </sheetData>
  <mergeCells count="63">
    <mergeCell ref="B54:B57"/>
    <mergeCell ref="F121:F123"/>
    <mergeCell ref="B66:B69"/>
    <mergeCell ref="J95:J97"/>
    <mergeCell ref="N2:P2"/>
    <mergeCell ref="N4:P4"/>
    <mergeCell ref="N5:N7"/>
    <mergeCell ref="N10:N11"/>
    <mergeCell ref="N14:N18"/>
    <mergeCell ref="N28:N30"/>
    <mergeCell ref="N50:P50"/>
    <mergeCell ref="J5:J7"/>
    <mergeCell ref="J12:J15"/>
    <mergeCell ref="J56:J60"/>
    <mergeCell ref="J4:L4"/>
    <mergeCell ref="J76:J77"/>
    <mergeCell ref="N32:N33"/>
    <mergeCell ref="J9:J10"/>
    <mergeCell ref="N61:P61"/>
    <mergeCell ref="B100:B102"/>
    <mergeCell ref="B74:B77"/>
    <mergeCell ref="B97:B99"/>
    <mergeCell ref="B89:B90"/>
    <mergeCell ref="B92:B93"/>
    <mergeCell ref="B95:B96"/>
    <mergeCell ref="N84:N87"/>
    <mergeCell ref="J34:J36"/>
    <mergeCell ref="J50:L50"/>
    <mergeCell ref="J52:L52"/>
    <mergeCell ref="F14:F18"/>
    <mergeCell ref="B65:D65"/>
    <mergeCell ref="B38:B41"/>
    <mergeCell ref="J2:L2"/>
    <mergeCell ref="J80:J83"/>
    <mergeCell ref="N64:N68"/>
    <mergeCell ref="B4:D4"/>
    <mergeCell ref="B2:D2"/>
    <mergeCell ref="B5:B7"/>
    <mergeCell ref="B10:B12"/>
    <mergeCell ref="B34:B36"/>
    <mergeCell ref="B18:B20"/>
    <mergeCell ref="B14:B16"/>
    <mergeCell ref="B22:B24"/>
    <mergeCell ref="B64:D64"/>
    <mergeCell ref="F2:H2"/>
    <mergeCell ref="F4:H4"/>
    <mergeCell ref="F5:F7"/>
    <mergeCell ref="F10:F11"/>
    <mergeCell ref="F64:H64"/>
    <mergeCell ref="F65:H65"/>
    <mergeCell ref="F26:F27"/>
    <mergeCell ref="F53:F54"/>
    <mergeCell ref="F56:F57"/>
    <mergeCell ref="F50:F51"/>
    <mergeCell ref="F29:F31"/>
    <mergeCell ref="F42:F44"/>
    <mergeCell ref="F106:F107"/>
    <mergeCell ref="F110:F112"/>
    <mergeCell ref="F66:F68"/>
    <mergeCell ref="F80:F82"/>
    <mergeCell ref="F86:F87"/>
    <mergeCell ref="F92:F94"/>
    <mergeCell ref="F96:F98"/>
  </mergeCells>
  <pageMargins left="0.75" right="0.75" top="1" bottom="1" header="0.5" footer="0.5"/>
  <pageSetup orientation="portrait" horizontalDpi="4294967292" verticalDpi="4294967292"/>
  <extLst>
    <ext xmlns:mx="http://schemas.microsoft.com/office/mac/excel/2008/main" uri="{64002731-A6B0-56B0-2670-7721B7C09600}">
      <mx:PLV Mode="0" OnePage="0" WScale="0"/>
    </ext>
  </extLst>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9">
    <tabColor theme="9" tint="0.59999389629810485"/>
  </sheetPr>
  <dimension ref="B1:H37"/>
  <sheetViews>
    <sheetView zoomScale="125" zoomScaleNormal="125" zoomScalePageLayoutView="125" workbookViewId="0">
      <selection activeCell="G5" sqref="G5:H6"/>
    </sheetView>
  </sheetViews>
  <sheetFormatPr baseColWidth="10" defaultColWidth="8.85546875" defaultRowHeight="15"/>
  <cols>
    <col min="1" max="1" width="4.42578125" style="288" customWidth="1"/>
    <col min="2" max="2" width="17.42578125" style="288" customWidth="1"/>
    <col min="3" max="6" width="30.42578125" style="288" customWidth="1"/>
    <col min="7" max="7" width="22.140625" style="288" customWidth="1"/>
    <col min="8" max="8" width="12.42578125" style="289" customWidth="1"/>
    <col min="9" max="16384" width="8.85546875" style="288"/>
  </cols>
  <sheetData>
    <row r="1" spans="2:8">
      <c r="B1" s="287"/>
      <c r="C1" s="287"/>
    </row>
    <row r="2" spans="2:8" ht="44.45" customHeight="1">
      <c r="B2" s="1354" t="s">
        <v>1267</v>
      </c>
      <c r="C2" s="1355"/>
      <c r="D2" s="1355"/>
      <c r="E2" s="1355"/>
      <c r="F2" s="1355"/>
      <c r="G2" s="1355"/>
      <c r="H2" s="1355"/>
    </row>
    <row r="3" spans="2:8" ht="27.95" customHeight="1">
      <c r="B3" s="1356" t="s">
        <v>1041</v>
      </c>
      <c r="C3" s="1356"/>
      <c r="D3" s="1356"/>
      <c r="E3" s="1356"/>
      <c r="F3" s="1356"/>
      <c r="G3" s="1356"/>
      <c r="H3" s="1357"/>
    </row>
    <row r="4" spans="2:8" ht="23.1" customHeight="1">
      <c r="B4" s="1358" t="s">
        <v>1268</v>
      </c>
      <c r="C4" s="290" t="s">
        <v>1059</v>
      </c>
      <c r="D4" s="290" t="s">
        <v>1060</v>
      </c>
      <c r="E4" s="290" t="s">
        <v>1061</v>
      </c>
      <c r="F4" s="291" t="s">
        <v>1062</v>
      </c>
      <c r="G4" s="441" t="s">
        <v>1269</v>
      </c>
      <c r="H4" s="442">
        <f>'OPI Autom'!J4</f>
        <v>1</v>
      </c>
    </row>
    <row r="5" spans="2:8" ht="71.099999999999994" customHeight="1">
      <c r="B5" s="1359"/>
      <c r="C5" s="292" t="s">
        <v>1270</v>
      </c>
      <c r="D5" s="292" t="s">
        <v>1271</v>
      </c>
      <c r="E5" s="292" t="s">
        <v>1272</v>
      </c>
      <c r="F5" s="292" t="s">
        <v>1273</v>
      </c>
      <c r="G5" s="1361">
        <f>'OPI Autom'!S17</f>
        <v>0</v>
      </c>
      <c r="H5" s="1362"/>
    </row>
    <row r="6" spans="2:8" ht="128.44999999999999" customHeight="1">
      <c r="B6" s="1360"/>
      <c r="C6" s="292" t="s">
        <v>1274</v>
      </c>
      <c r="D6" s="292" t="s">
        <v>1275</v>
      </c>
      <c r="E6" s="292" t="s">
        <v>1276</v>
      </c>
      <c r="F6" s="292" t="s">
        <v>1277</v>
      </c>
      <c r="G6" s="1363"/>
      <c r="H6" s="1364"/>
    </row>
    <row r="7" spans="2:8" ht="21">
      <c r="B7" s="1365" t="s">
        <v>1278</v>
      </c>
      <c r="C7" s="290" t="s">
        <v>1059</v>
      </c>
      <c r="D7" s="290" t="s">
        <v>1060</v>
      </c>
      <c r="E7" s="290" t="s">
        <v>1061</v>
      </c>
      <c r="F7" s="291" t="s">
        <v>1062</v>
      </c>
      <c r="G7" s="441" t="s">
        <v>1269</v>
      </c>
      <c r="H7" s="442">
        <f>'OPI Autom'!J5</f>
        <v>1</v>
      </c>
    </row>
    <row r="8" spans="2:8" ht="90.95" customHeight="1">
      <c r="B8" s="1366"/>
      <c r="C8" s="292" t="s">
        <v>1279</v>
      </c>
      <c r="D8" s="292" t="s">
        <v>1280</v>
      </c>
      <c r="E8" s="292" t="s">
        <v>1281</v>
      </c>
      <c r="F8" s="292" t="s">
        <v>1282</v>
      </c>
      <c r="G8" s="1361">
        <f>'OPI Autom'!S36</f>
        <v>0</v>
      </c>
      <c r="H8" s="1362"/>
    </row>
    <row r="9" spans="2:8" ht="223.35" customHeight="1">
      <c r="B9" s="1367"/>
      <c r="C9" s="292" t="s">
        <v>1283</v>
      </c>
      <c r="D9" s="292" t="s">
        <v>1284</v>
      </c>
      <c r="E9" s="292" t="s">
        <v>1285</v>
      </c>
      <c r="F9" s="292" t="s">
        <v>1286</v>
      </c>
      <c r="G9" s="1363"/>
      <c r="H9" s="1364"/>
    </row>
    <row r="10" spans="2:8">
      <c r="B10" s="293" t="s">
        <v>1287</v>
      </c>
      <c r="C10" s="293"/>
      <c r="D10" s="293"/>
      <c r="E10" s="293"/>
      <c r="F10" s="293"/>
      <c r="G10" s="293"/>
      <c r="H10" s="443"/>
    </row>
    <row r="11" spans="2:8">
      <c r="B11" s="293"/>
      <c r="C11" s="293"/>
      <c r="D11" s="293"/>
      <c r="E11" s="293"/>
      <c r="F11" s="293"/>
      <c r="G11" s="293"/>
      <c r="H11" s="443"/>
    </row>
    <row r="12" spans="2:8" ht="44.45" customHeight="1">
      <c r="B12" s="1354" t="s">
        <v>1425</v>
      </c>
      <c r="C12" s="1355"/>
      <c r="D12" s="1355"/>
      <c r="E12" s="1355"/>
      <c r="F12" s="1355"/>
      <c r="G12" s="1355"/>
      <c r="H12" s="1355" t="s">
        <v>1288</v>
      </c>
    </row>
    <row r="13" spans="2:8" ht="27" customHeight="1">
      <c r="B13" s="1356" t="s">
        <v>1041</v>
      </c>
      <c r="C13" s="1356"/>
      <c r="D13" s="1356"/>
      <c r="E13" s="1356"/>
      <c r="F13" s="1356"/>
      <c r="G13" s="1356"/>
      <c r="H13" s="1357"/>
    </row>
    <row r="14" spans="2:8" ht="24" customHeight="1">
      <c r="B14" s="1368" t="s">
        <v>1289</v>
      </c>
      <c r="C14" s="290" t="s">
        <v>1059</v>
      </c>
      <c r="D14" s="290" t="s">
        <v>1060</v>
      </c>
      <c r="E14" s="290" t="s">
        <v>1061</v>
      </c>
      <c r="F14" s="291" t="s">
        <v>1062</v>
      </c>
      <c r="G14" s="441" t="s">
        <v>1269</v>
      </c>
      <c r="H14" s="442">
        <f>'OPI Autom'!J6</f>
        <v>1</v>
      </c>
    </row>
    <row r="15" spans="2:8" ht="169.35" customHeight="1">
      <c r="B15" s="1369"/>
      <c r="C15" s="292" t="s">
        <v>1290</v>
      </c>
      <c r="D15" s="292" t="s">
        <v>1096</v>
      </c>
      <c r="E15" s="292" t="s">
        <v>1097</v>
      </c>
      <c r="F15" s="292" t="s">
        <v>1098</v>
      </c>
      <c r="G15" s="1371">
        <f>'OPI Autom'!S52</f>
        <v>0</v>
      </c>
      <c r="H15" s="1372"/>
    </row>
    <row r="16" spans="2:8" ht="251.45" customHeight="1">
      <c r="B16" s="1370"/>
      <c r="C16" s="292" t="s">
        <v>1283</v>
      </c>
      <c r="D16" s="292" t="s">
        <v>1291</v>
      </c>
      <c r="E16" s="292" t="s">
        <v>1292</v>
      </c>
      <c r="F16" s="292" t="s">
        <v>1293</v>
      </c>
      <c r="G16" s="1373"/>
      <c r="H16" s="1374"/>
    </row>
    <row r="17" spans="2:8" ht="24" customHeight="1">
      <c r="B17" s="1358" t="s">
        <v>1294</v>
      </c>
      <c r="C17" s="290" t="s">
        <v>1059</v>
      </c>
      <c r="D17" s="290" t="s">
        <v>1060</v>
      </c>
      <c r="E17" s="290" t="s">
        <v>1061</v>
      </c>
      <c r="F17" s="291" t="s">
        <v>1062</v>
      </c>
      <c r="G17" s="444" t="s">
        <v>1269</v>
      </c>
      <c r="H17" s="442">
        <f>'OPI Autom'!J7</f>
        <v>1</v>
      </c>
    </row>
    <row r="18" spans="2:8" ht="138" customHeight="1">
      <c r="B18" s="1359"/>
      <c r="C18" s="292" t="s">
        <v>1111</v>
      </c>
      <c r="D18" s="292" t="s">
        <v>1112</v>
      </c>
      <c r="E18" s="292" t="s">
        <v>1295</v>
      </c>
      <c r="F18" s="292" t="s">
        <v>1296</v>
      </c>
      <c r="G18" s="1371">
        <f>'OPI Autom'!S79</f>
        <v>0</v>
      </c>
      <c r="H18" s="1372"/>
    </row>
    <row r="19" spans="2:8" ht="222.75" customHeight="1">
      <c r="B19" s="1360"/>
      <c r="C19" s="292" t="s">
        <v>1283</v>
      </c>
      <c r="D19" s="292" t="s">
        <v>1297</v>
      </c>
      <c r="E19" s="292" t="s">
        <v>1298</v>
      </c>
      <c r="F19" s="292" t="s">
        <v>1299</v>
      </c>
      <c r="G19" s="1373"/>
      <c r="H19" s="1374"/>
    </row>
    <row r="20" spans="2:8">
      <c r="B20" s="445"/>
      <c r="C20" s="445"/>
      <c r="D20" s="445"/>
      <c r="E20" s="445"/>
      <c r="F20" s="445"/>
      <c r="G20" s="445"/>
      <c r="H20" s="443"/>
    </row>
    <row r="21" spans="2:8" ht="44.45" customHeight="1">
      <c r="B21" s="1375" t="s">
        <v>1463</v>
      </c>
      <c r="C21" s="1376"/>
      <c r="D21" s="1376"/>
      <c r="E21" s="1376"/>
      <c r="F21" s="1376"/>
      <c r="G21" s="1376"/>
      <c r="H21" s="1376" t="s">
        <v>1288</v>
      </c>
    </row>
    <row r="22" spans="2:8" ht="27" customHeight="1">
      <c r="B22" s="1356" t="s">
        <v>1041</v>
      </c>
      <c r="C22" s="1356"/>
      <c r="D22" s="1356"/>
      <c r="E22" s="1356"/>
      <c r="F22" s="1356"/>
      <c r="G22" s="1356"/>
      <c r="H22" s="1357" t="s">
        <v>1300</v>
      </c>
    </row>
    <row r="23" spans="2:8" ht="24" customHeight="1">
      <c r="B23" s="294">
        <v>5</v>
      </c>
      <c r="C23" s="290" t="s">
        <v>1059</v>
      </c>
      <c r="D23" s="290" t="s">
        <v>1060</v>
      </c>
      <c r="E23" s="290" t="s">
        <v>1061</v>
      </c>
      <c r="F23" s="291" t="s">
        <v>1062</v>
      </c>
      <c r="G23" s="441" t="s">
        <v>1269</v>
      </c>
      <c r="H23" s="442">
        <f>'OPI Autom'!J8</f>
        <v>1</v>
      </c>
    </row>
    <row r="24" spans="2:8" ht="127.7" customHeight="1">
      <c r="B24" s="1377" t="s">
        <v>1301</v>
      </c>
      <c r="C24" s="292" t="s">
        <v>1302</v>
      </c>
      <c r="D24" s="292" t="s">
        <v>1303</v>
      </c>
      <c r="E24" s="292" t="s">
        <v>1122</v>
      </c>
      <c r="F24" s="292" t="s">
        <v>1123</v>
      </c>
      <c r="G24" s="1371">
        <f>'OPI Autom'!S101</f>
        <v>0</v>
      </c>
      <c r="H24" s="1372"/>
    </row>
    <row r="25" spans="2:8" ht="127.5">
      <c r="B25" s="1377"/>
      <c r="C25" s="292" t="s">
        <v>1304</v>
      </c>
      <c r="D25" s="292" t="s">
        <v>1305</v>
      </c>
      <c r="E25" s="292" t="s">
        <v>1306</v>
      </c>
      <c r="F25" s="292" t="s">
        <v>1307</v>
      </c>
      <c r="G25" s="1373"/>
      <c r="H25" s="1374"/>
    </row>
    <row r="26" spans="2:8" ht="24" customHeight="1">
      <c r="B26" s="295">
        <v>6</v>
      </c>
      <c r="C26" s="290" t="s">
        <v>1059</v>
      </c>
      <c r="D26" s="290" t="s">
        <v>1060</v>
      </c>
      <c r="E26" s="290" t="s">
        <v>1061</v>
      </c>
      <c r="F26" s="291" t="s">
        <v>1062</v>
      </c>
      <c r="G26" s="441" t="s">
        <v>1269</v>
      </c>
      <c r="H26" s="442">
        <f>'OPI Autom'!J9</f>
        <v>1</v>
      </c>
    </row>
    <row r="27" spans="2:8" ht="89.25">
      <c r="B27" s="1378" t="s">
        <v>1308</v>
      </c>
      <c r="C27" s="292" t="s">
        <v>1129</v>
      </c>
      <c r="D27" s="292" t="s">
        <v>1130</v>
      </c>
      <c r="E27" s="292" t="s">
        <v>1131</v>
      </c>
      <c r="F27" s="292" t="s">
        <v>1132</v>
      </c>
      <c r="G27" s="1371">
        <f>'OPI Autom'!S121</f>
        <v>0</v>
      </c>
      <c r="H27" s="1372"/>
    </row>
    <row r="28" spans="2:8" ht="153">
      <c r="B28" s="1378"/>
      <c r="C28" s="292" t="s">
        <v>1283</v>
      </c>
      <c r="D28" s="292" t="s">
        <v>1309</v>
      </c>
      <c r="E28" s="292" t="s">
        <v>1310</v>
      </c>
      <c r="F28" s="292" t="s">
        <v>1311</v>
      </c>
      <c r="G28" s="1373"/>
      <c r="H28" s="1374"/>
    </row>
    <row r="29" spans="2:8">
      <c r="B29" s="293"/>
      <c r="C29" s="293"/>
      <c r="D29" s="293"/>
      <c r="E29" s="293"/>
      <c r="F29" s="293"/>
      <c r="G29" s="293"/>
      <c r="H29" s="443"/>
    </row>
    <row r="30" spans="2:8" ht="44.45" customHeight="1">
      <c r="B30" s="1375" t="s">
        <v>1426</v>
      </c>
      <c r="C30" s="1376"/>
      <c r="D30" s="1376"/>
      <c r="E30" s="1376"/>
      <c r="F30" s="1376"/>
      <c r="G30" s="1376"/>
      <c r="H30" s="1376" t="s">
        <v>1288</v>
      </c>
    </row>
    <row r="31" spans="2:8" ht="27" customHeight="1">
      <c r="B31" s="1356" t="s">
        <v>1041</v>
      </c>
      <c r="C31" s="1356"/>
      <c r="D31" s="1356"/>
      <c r="E31" s="1356"/>
      <c r="F31" s="1356"/>
      <c r="G31" s="1356"/>
      <c r="H31" s="1357" t="s">
        <v>1300</v>
      </c>
    </row>
    <row r="32" spans="2:8" ht="24" customHeight="1">
      <c r="B32" s="1358" t="s">
        <v>1312</v>
      </c>
      <c r="C32" s="290" t="s">
        <v>1059</v>
      </c>
      <c r="D32" s="290" t="s">
        <v>1060</v>
      </c>
      <c r="E32" s="290" t="s">
        <v>1061</v>
      </c>
      <c r="F32" s="291" t="s">
        <v>1062</v>
      </c>
      <c r="G32" s="441" t="s">
        <v>1269</v>
      </c>
      <c r="H32" s="442">
        <f>'OPI Autom'!J10</f>
        <v>1</v>
      </c>
    </row>
    <row r="33" spans="2:8" ht="129.94999999999999" customHeight="1">
      <c r="B33" s="1359"/>
      <c r="C33" s="292" t="s">
        <v>1144</v>
      </c>
      <c r="D33" s="292" t="s">
        <v>1145</v>
      </c>
      <c r="E33" s="292" t="s">
        <v>1146</v>
      </c>
      <c r="F33" s="292" t="s">
        <v>1147</v>
      </c>
      <c r="G33" s="1371">
        <f>'OPI Autom'!S142</f>
        <v>0</v>
      </c>
      <c r="H33" s="1372"/>
    </row>
    <row r="34" spans="2:8" ht="114.75">
      <c r="B34" s="1360"/>
      <c r="C34" s="292" t="s">
        <v>1283</v>
      </c>
      <c r="D34" s="292" t="s">
        <v>1313</v>
      </c>
      <c r="E34" s="292" t="s">
        <v>1314</v>
      </c>
      <c r="F34" s="292" t="s">
        <v>1315</v>
      </c>
      <c r="G34" s="1373"/>
      <c r="H34" s="1374"/>
    </row>
    <row r="35" spans="2:8" ht="24" customHeight="1">
      <c r="B35" s="1358" t="s">
        <v>1316</v>
      </c>
      <c r="C35" s="290" t="s">
        <v>1059</v>
      </c>
      <c r="D35" s="290" t="s">
        <v>1060</v>
      </c>
      <c r="E35" s="290" t="s">
        <v>1061</v>
      </c>
      <c r="F35" s="291" t="s">
        <v>1062</v>
      </c>
      <c r="G35" s="444" t="s">
        <v>1269</v>
      </c>
      <c r="H35" s="442">
        <f>'OPI Autom'!J11</f>
        <v>1</v>
      </c>
    </row>
    <row r="36" spans="2:8" ht="104.1" customHeight="1">
      <c r="B36" s="1359"/>
      <c r="C36" s="292" t="s">
        <v>1151</v>
      </c>
      <c r="D36" s="292" t="s">
        <v>1317</v>
      </c>
      <c r="E36" s="292" t="s">
        <v>1318</v>
      </c>
      <c r="F36" s="292" t="s">
        <v>1154</v>
      </c>
      <c r="G36" s="1361">
        <f>'OPI Autom'!S162</f>
        <v>0</v>
      </c>
      <c r="H36" s="1362"/>
    </row>
    <row r="37" spans="2:8" ht="216.75">
      <c r="B37" s="1360"/>
      <c r="C37" s="292" t="s">
        <v>1319</v>
      </c>
      <c r="D37" s="292" t="s">
        <v>1320</v>
      </c>
      <c r="E37" s="292" t="s">
        <v>1321</v>
      </c>
      <c r="F37" s="292" t="s">
        <v>1322</v>
      </c>
      <c r="G37" s="1363"/>
      <c r="H37" s="1364"/>
    </row>
  </sheetData>
  <sheetProtection password="CAAD" sheet="1" objects="1" scenarios="1" formatCells="0" formatRows="0"/>
  <mergeCells count="24">
    <mergeCell ref="B30:H30"/>
    <mergeCell ref="B31:H31"/>
    <mergeCell ref="B32:B34"/>
    <mergeCell ref="G33:H34"/>
    <mergeCell ref="B35:B37"/>
    <mergeCell ref="G36:H37"/>
    <mergeCell ref="B21:H21"/>
    <mergeCell ref="B22:H22"/>
    <mergeCell ref="B24:B25"/>
    <mergeCell ref="G24:H25"/>
    <mergeCell ref="B27:B28"/>
    <mergeCell ref="G27:H28"/>
    <mergeCell ref="B12:H12"/>
    <mergeCell ref="B13:H13"/>
    <mergeCell ref="B14:B16"/>
    <mergeCell ref="G15:H16"/>
    <mergeCell ref="B17:B19"/>
    <mergeCell ref="G18:H19"/>
    <mergeCell ref="B2:H2"/>
    <mergeCell ref="B3:H3"/>
    <mergeCell ref="B4:B6"/>
    <mergeCell ref="G5:H6"/>
    <mergeCell ref="B7:B9"/>
    <mergeCell ref="G8:H9"/>
  </mergeCells>
  <conditionalFormatting sqref="C5">
    <cfRule type="expression" dxfId="89" priority="72">
      <formula>$H$4=1</formula>
    </cfRule>
  </conditionalFormatting>
  <conditionalFormatting sqref="C6">
    <cfRule type="expression" dxfId="88" priority="71">
      <formula>$H$4=1</formula>
    </cfRule>
  </conditionalFormatting>
  <conditionalFormatting sqref="D5">
    <cfRule type="expression" dxfId="87" priority="70">
      <formula>$H$4=2</formula>
    </cfRule>
  </conditionalFormatting>
  <conditionalFormatting sqref="D6">
    <cfRule type="expression" dxfId="86" priority="69">
      <formula>$H$4=2</formula>
    </cfRule>
  </conditionalFormatting>
  <conditionalFormatting sqref="E5">
    <cfRule type="expression" dxfId="85" priority="68">
      <formula>$H$4=3</formula>
    </cfRule>
  </conditionalFormatting>
  <conditionalFormatting sqref="E6">
    <cfRule type="expression" dxfId="84" priority="67">
      <formula>$H$4=3</formula>
    </cfRule>
  </conditionalFormatting>
  <conditionalFormatting sqref="F5">
    <cfRule type="expression" dxfId="83" priority="66">
      <formula>$H$4=4</formula>
    </cfRule>
  </conditionalFormatting>
  <conditionalFormatting sqref="F6">
    <cfRule type="expression" dxfId="82" priority="65">
      <formula>$H$4=4</formula>
    </cfRule>
  </conditionalFormatting>
  <conditionalFormatting sqref="C8">
    <cfRule type="expression" dxfId="81" priority="64">
      <formula>$H$7=1</formula>
    </cfRule>
  </conditionalFormatting>
  <conditionalFormatting sqref="C9">
    <cfRule type="expression" dxfId="80" priority="63">
      <formula>$H$7=1</formula>
    </cfRule>
  </conditionalFormatting>
  <conditionalFormatting sqref="D8">
    <cfRule type="expression" dxfId="79" priority="62">
      <formula>$H$7=2</formula>
    </cfRule>
  </conditionalFormatting>
  <conditionalFormatting sqref="D9">
    <cfRule type="expression" dxfId="78" priority="61">
      <formula>$H$7=2</formula>
    </cfRule>
  </conditionalFormatting>
  <conditionalFormatting sqref="E8">
    <cfRule type="expression" dxfId="77" priority="60">
      <formula>$H$7=3</formula>
    </cfRule>
  </conditionalFormatting>
  <conditionalFormatting sqref="E9">
    <cfRule type="expression" dxfId="76" priority="59">
      <formula>$H$7=3</formula>
    </cfRule>
  </conditionalFormatting>
  <conditionalFormatting sqref="F8">
    <cfRule type="expression" dxfId="75" priority="58">
      <formula>$H$7=4</formula>
    </cfRule>
  </conditionalFormatting>
  <conditionalFormatting sqref="F9">
    <cfRule type="expression" dxfId="74" priority="57">
      <formula>$H$7=4</formula>
    </cfRule>
  </conditionalFormatting>
  <conditionalFormatting sqref="C15">
    <cfRule type="expression" dxfId="73" priority="56">
      <formula>$H$14=1</formula>
    </cfRule>
  </conditionalFormatting>
  <conditionalFormatting sqref="C16">
    <cfRule type="expression" dxfId="72" priority="55">
      <formula>$H$14=1</formula>
    </cfRule>
  </conditionalFormatting>
  <conditionalFormatting sqref="D15">
    <cfRule type="expression" dxfId="71" priority="54">
      <formula>$H$14=2</formula>
    </cfRule>
  </conditionalFormatting>
  <conditionalFormatting sqref="D16">
    <cfRule type="expression" dxfId="70" priority="53">
      <formula>$H$14=2</formula>
    </cfRule>
  </conditionalFormatting>
  <conditionalFormatting sqref="E15">
    <cfRule type="expression" dxfId="69" priority="52">
      <formula>$H$14=3</formula>
    </cfRule>
  </conditionalFormatting>
  <conditionalFormatting sqref="E16">
    <cfRule type="expression" dxfId="68" priority="51">
      <formula>$H$14=3</formula>
    </cfRule>
  </conditionalFormatting>
  <conditionalFormatting sqref="F15">
    <cfRule type="expression" dxfId="67" priority="50">
      <formula>$H$14=4</formula>
    </cfRule>
  </conditionalFormatting>
  <conditionalFormatting sqref="F16">
    <cfRule type="expression" dxfId="66" priority="49">
      <formula>$H$14=4</formula>
    </cfRule>
  </conditionalFormatting>
  <conditionalFormatting sqref="C18">
    <cfRule type="expression" dxfId="65" priority="48">
      <formula>$H$17=1</formula>
    </cfRule>
  </conditionalFormatting>
  <conditionalFormatting sqref="C19">
    <cfRule type="expression" dxfId="64" priority="47">
      <formula>$H$17=1</formula>
    </cfRule>
  </conditionalFormatting>
  <conditionalFormatting sqref="D18">
    <cfRule type="expression" dxfId="63" priority="46">
      <formula>$H$17=2</formula>
    </cfRule>
  </conditionalFormatting>
  <conditionalFormatting sqref="D19">
    <cfRule type="expression" dxfId="62" priority="45">
      <formula>$H$17=2</formula>
    </cfRule>
  </conditionalFormatting>
  <conditionalFormatting sqref="E18">
    <cfRule type="expression" dxfId="61" priority="44">
      <formula>$H$17=3</formula>
    </cfRule>
  </conditionalFormatting>
  <conditionalFormatting sqref="E19">
    <cfRule type="expression" dxfId="60" priority="43">
      <formula>$H$17=3</formula>
    </cfRule>
  </conditionalFormatting>
  <conditionalFormatting sqref="F18">
    <cfRule type="expression" dxfId="59" priority="42">
      <formula>$H$17=4</formula>
    </cfRule>
  </conditionalFormatting>
  <conditionalFormatting sqref="F19">
    <cfRule type="expression" dxfId="58" priority="41">
      <formula>$H$17=4</formula>
    </cfRule>
  </conditionalFormatting>
  <conditionalFormatting sqref="C24">
    <cfRule type="expression" dxfId="57" priority="40">
      <formula>$H$23=1</formula>
    </cfRule>
  </conditionalFormatting>
  <conditionalFormatting sqref="C25">
    <cfRule type="expression" dxfId="56" priority="39">
      <formula>$H$23=1</formula>
    </cfRule>
  </conditionalFormatting>
  <conditionalFormatting sqref="D24">
    <cfRule type="expression" dxfId="55" priority="38">
      <formula>$H$23=2</formula>
    </cfRule>
  </conditionalFormatting>
  <conditionalFormatting sqref="D25">
    <cfRule type="expression" dxfId="54" priority="37">
      <formula>$H$23=2</formula>
    </cfRule>
  </conditionalFormatting>
  <conditionalFormatting sqref="E24">
    <cfRule type="expression" dxfId="53" priority="36">
      <formula>$H$23=3</formula>
    </cfRule>
  </conditionalFormatting>
  <conditionalFormatting sqref="E25">
    <cfRule type="expression" dxfId="52" priority="35">
      <formula>$H$23=3</formula>
    </cfRule>
  </conditionalFormatting>
  <conditionalFormatting sqref="F24">
    <cfRule type="expression" dxfId="51" priority="34">
      <formula>$H$23=4</formula>
    </cfRule>
  </conditionalFormatting>
  <conditionalFormatting sqref="F25">
    <cfRule type="expression" dxfId="50" priority="33">
      <formula>$H$23=4</formula>
    </cfRule>
  </conditionalFormatting>
  <conditionalFormatting sqref="C27">
    <cfRule type="expression" dxfId="49" priority="32">
      <formula>$H$26=1</formula>
    </cfRule>
  </conditionalFormatting>
  <conditionalFormatting sqref="C28">
    <cfRule type="expression" dxfId="48" priority="31">
      <formula>$H$26=1</formula>
    </cfRule>
  </conditionalFormatting>
  <conditionalFormatting sqref="D27">
    <cfRule type="expression" dxfId="47" priority="30">
      <formula>$H$26=2</formula>
    </cfRule>
  </conditionalFormatting>
  <conditionalFormatting sqref="D28">
    <cfRule type="expression" dxfId="46" priority="29">
      <formula>$H$26=2</formula>
    </cfRule>
  </conditionalFormatting>
  <conditionalFormatting sqref="E27">
    <cfRule type="expression" dxfId="45" priority="28">
      <formula>$H$26=3</formula>
    </cfRule>
  </conditionalFormatting>
  <conditionalFormatting sqref="E28">
    <cfRule type="expression" dxfId="44" priority="27">
      <formula>$H$26=3</formula>
    </cfRule>
  </conditionalFormatting>
  <conditionalFormatting sqref="F27">
    <cfRule type="expression" dxfId="43" priority="26">
      <formula>$H$26=4</formula>
    </cfRule>
  </conditionalFormatting>
  <conditionalFormatting sqref="F28">
    <cfRule type="expression" dxfId="42" priority="25">
      <formula>$H$26=4</formula>
    </cfRule>
  </conditionalFormatting>
  <conditionalFormatting sqref="C33">
    <cfRule type="expression" dxfId="41" priority="24">
      <formula>$H$32=1</formula>
    </cfRule>
  </conditionalFormatting>
  <conditionalFormatting sqref="C34">
    <cfRule type="expression" dxfId="40" priority="23">
      <formula>$H$32=1</formula>
    </cfRule>
  </conditionalFormatting>
  <conditionalFormatting sqref="D33">
    <cfRule type="expression" dxfId="39" priority="22">
      <formula>$H$32=2</formula>
    </cfRule>
  </conditionalFormatting>
  <conditionalFormatting sqref="D34">
    <cfRule type="expression" dxfId="38" priority="21">
      <formula>$H$32=2</formula>
    </cfRule>
  </conditionalFormatting>
  <conditionalFormatting sqref="E33">
    <cfRule type="expression" dxfId="37" priority="20">
      <formula>$H$32=3</formula>
    </cfRule>
  </conditionalFormatting>
  <conditionalFormatting sqref="E34">
    <cfRule type="expression" dxfId="36" priority="19">
      <formula>$H$32=3</formula>
    </cfRule>
  </conditionalFormatting>
  <conditionalFormatting sqref="F33">
    <cfRule type="expression" dxfId="35" priority="18">
      <formula>$H$32=4</formula>
    </cfRule>
  </conditionalFormatting>
  <conditionalFormatting sqref="F34">
    <cfRule type="expression" dxfId="34" priority="17">
      <formula>$H$32=4</formula>
    </cfRule>
  </conditionalFormatting>
  <conditionalFormatting sqref="C36">
    <cfRule type="expression" dxfId="33" priority="16">
      <formula>$H$35=1</formula>
    </cfRule>
  </conditionalFormatting>
  <conditionalFormatting sqref="C37">
    <cfRule type="expression" dxfId="32" priority="15">
      <formula>$H$35=1</formula>
    </cfRule>
  </conditionalFormatting>
  <conditionalFormatting sqref="D36">
    <cfRule type="expression" dxfId="31" priority="14">
      <formula>$H$35=2</formula>
    </cfRule>
  </conditionalFormatting>
  <conditionalFormatting sqref="D37">
    <cfRule type="expression" dxfId="30" priority="13">
      <formula>$H$35=2</formula>
    </cfRule>
  </conditionalFormatting>
  <conditionalFormatting sqref="E36">
    <cfRule type="expression" dxfId="29" priority="12">
      <formula>$H$35=3</formula>
    </cfRule>
  </conditionalFormatting>
  <conditionalFormatting sqref="E37">
    <cfRule type="expression" dxfId="28" priority="11">
      <formula>$H$35=3</formula>
    </cfRule>
  </conditionalFormatting>
  <conditionalFormatting sqref="F36">
    <cfRule type="expression" dxfId="27" priority="10">
      <formula>$H$35=4</formula>
    </cfRule>
  </conditionalFormatting>
  <conditionalFormatting sqref="F37">
    <cfRule type="expression" dxfId="26" priority="9">
      <formula>$H$35=4</formula>
    </cfRule>
  </conditionalFormatting>
  <conditionalFormatting sqref="H4">
    <cfRule type="iconSet" priority="8">
      <iconSet iconSet="5Rating">
        <cfvo type="percent" val="0"/>
        <cfvo type="num" val="1"/>
        <cfvo type="num" val="1.5"/>
        <cfvo type="num" val="2.5"/>
        <cfvo type="num" val="3.5"/>
      </iconSet>
    </cfRule>
  </conditionalFormatting>
  <conditionalFormatting sqref="H7">
    <cfRule type="iconSet" priority="7">
      <iconSet iconSet="5Rating">
        <cfvo type="percent" val="0"/>
        <cfvo type="num" val="1"/>
        <cfvo type="num" val="1.5"/>
        <cfvo type="num" val="2.5"/>
        <cfvo type="num" val="3.5"/>
      </iconSet>
    </cfRule>
  </conditionalFormatting>
  <conditionalFormatting sqref="H14">
    <cfRule type="iconSet" priority="6">
      <iconSet iconSet="5Rating">
        <cfvo type="percent" val="0"/>
        <cfvo type="num" val="1"/>
        <cfvo type="num" val="1.5"/>
        <cfvo type="num" val="2.5"/>
        <cfvo type="num" val="3.5"/>
      </iconSet>
    </cfRule>
  </conditionalFormatting>
  <conditionalFormatting sqref="H17">
    <cfRule type="iconSet" priority="5">
      <iconSet iconSet="5Rating">
        <cfvo type="percent" val="0"/>
        <cfvo type="num" val="1"/>
        <cfvo type="num" val="1.5"/>
        <cfvo type="num" val="2.5"/>
        <cfvo type="num" val="3.5"/>
      </iconSet>
    </cfRule>
  </conditionalFormatting>
  <conditionalFormatting sqref="H23">
    <cfRule type="iconSet" priority="4">
      <iconSet iconSet="5Rating">
        <cfvo type="percent" val="0"/>
        <cfvo type="num" val="1"/>
        <cfvo type="num" val="1.5"/>
        <cfvo type="num" val="2.5"/>
        <cfvo type="num" val="3.5"/>
      </iconSet>
    </cfRule>
  </conditionalFormatting>
  <conditionalFormatting sqref="H26">
    <cfRule type="iconSet" priority="3">
      <iconSet iconSet="5Rating">
        <cfvo type="percent" val="0"/>
        <cfvo type="num" val="1"/>
        <cfvo type="num" val="1.5"/>
        <cfvo type="num" val="2.5"/>
        <cfvo type="num" val="3.5"/>
      </iconSet>
    </cfRule>
  </conditionalFormatting>
  <conditionalFormatting sqref="H32">
    <cfRule type="iconSet" priority="2">
      <iconSet iconSet="5Rating">
        <cfvo type="percent" val="0"/>
        <cfvo type="num" val="1"/>
        <cfvo type="num" val="1.5"/>
        <cfvo type="num" val="2.5"/>
        <cfvo type="num" val="3.5"/>
      </iconSet>
    </cfRule>
  </conditionalFormatting>
  <conditionalFormatting sqref="H35">
    <cfRule type="iconSet" priority="1">
      <iconSet iconSet="5Rating">
        <cfvo type="percent" val="0"/>
        <cfvo type="num" val="1"/>
        <cfvo type="num" val="1.5"/>
        <cfvo type="num" val="2.5"/>
        <cfvo type="num" val="3.5"/>
      </iconSet>
    </cfRule>
  </conditionalFormatting>
  <pageMargins left="0" right="0" top="0.59" bottom="0" header="0.30000000000000004" footer="0.30000000000000004"/>
  <pageSetup scale="70" fitToHeight="4" orientation="landscape"/>
  <headerFooter>
    <oddHeader>&amp;L&amp;"Calibri,Normal"&amp;K000000&amp;D&amp;R&amp;"Calibri,Normal"&amp;K000000Herramienta - OPI</oddHeader>
    <oddFooter>&amp;C&amp;"Calibri,Normal"&amp;K000000&amp;P/&amp;N&amp;R&amp;"Calibri,Normal"&amp;K000000Nombre de la Organización</oddFooter>
  </headerFooter>
  <rowBreaks count="3" manualBreakCount="3">
    <brk id="10" min="1" max="7" man="1"/>
    <brk id="19" min="1" max="7" man="1"/>
    <brk id="28" min="1" max="7" man="1"/>
  </rowBreaks>
  <drawing r:id="rId1"/>
  <extLst>
    <ext xmlns:mx="http://schemas.microsoft.com/office/mac/excel/2008/main" uri="{64002731-A6B0-56B0-2670-7721B7C09600}">
      <mx:PLV Mode="0" OnePage="0" WScale="100"/>
    </ext>
  </extLst>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30">
    <tabColor theme="9" tint="0.39997558519241921"/>
    <pageSetUpPr fitToPage="1"/>
  </sheetPr>
  <dimension ref="A1:AE22"/>
  <sheetViews>
    <sheetView topLeftCell="A13" workbookViewId="0">
      <selection activeCell="H14" sqref="H14:L14"/>
    </sheetView>
  </sheetViews>
  <sheetFormatPr baseColWidth="10" defaultColWidth="10.85546875" defaultRowHeight="15.75"/>
  <cols>
    <col min="1" max="1" width="2.42578125" style="325" customWidth="1"/>
    <col min="2" max="2" width="0.5703125" style="325" customWidth="1"/>
    <col min="3" max="3" width="14.85546875" style="325" customWidth="1"/>
    <col min="4" max="4" width="1.85546875" style="325" customWidth="1"/>
    <col min="5" max="5" width="18.85546875" style="325" customWidth="1"/>
    <col min="6" max="6" width="7.85546875" style="325" customWidth="1"/>
    <col min="7" max="8" width="1.85546875" style="325" customWidth="1"/>
    <col min="9" max="9" width="17.85546875" style="325" customWidth="1"/>
    <col min="10" max="10" width="1.5703125" style="325" customWidth="1"/>
    <col min="11" max="11" width="14.140625" style="325" customWidth="1"/>
    <col min="12" max="12" width="7.85546875" style="325" customWidth="1"/>
    <col min="13" max="13" width="1.85546875" style="325" customWidth="1"/>
    <col min="14" max="14" width="21" style="325" customWidth="1"/>
    <col min="15" max="16" width="7.85546875" style="325" customWidth="1"/>
    <col min="17" max="17" width="1.85546875" style="325" customWidth="1"/>
    <col min="18" max="18" width="7.85546875" style="325" customWidth="1"/>
    <col min="19" max="19" width="1.85546875" style="325" customWidth="1"/>
    <col min="20" max="20" width="19.42578125" style="325" customWidth="1"/>
    <col min="21" max="21" width="13.85546875" style="325" customWidth="1"/>
    <col min="22" max="22" width="7.85546875" style="325" customWidth="1"/>
    <col min="23" max="23" width="0.85546875" style="325" customWidth="1"/>
    <col min="24" max="24" width="17.140625" style="328" customWidth="1"/>
    <col min="25" max="25" width="11.85546875" style="329" bestFit="1" customWidth="1"/>
    <col min="26" max="26" width="20.42578125" style="328" bestFit="1" customWidth="1"/>
    <col min="27" max="27" width="10.85546875" style="329"/>
    <col min="28" max="29" width="10.85546875" style="328"/>
    <col min="30" max="16384" width="10.85546875" style="325"/>
  </cols>
  <sheetData>
    <row r="1" spans="1:31" ht="33" customHeight="1">
      <c r="B1" s="326"/>
      <c r="C1" s="1398" t="s">
        <v>1041</v>
      </c>
      <c r="D1" s="1398"/>
      <c r="E1" s="1398"/>
      <c r="F1" s="1398"/>
      <c r="G1" s="1398"/>
      <c r="H1" s="1398"/>
      <c r="I1" s="1398"/>
      <c r="J1" s="1398"/>
      <c r="K1" s="1398"/>
      <c r="L1" s="1398"/>
      <c r="M1" s="1398"/>
      <c r="N1" s="1398"/>
      <c r="O1" s="1398"/>
      <c r="P1" s="1398"/>
      <c r="Q1" s="1398"/>
      <c r="R1" s="1398"/>
      <c r="S1" s="1398"/>
      <c r="T1" s="1398"/>
      <c r="U1" s="1398"/>
      <c r="V1" s="1398"/>
      <c r="W1" s="327"/>
    </row>
    <row r="2" spans="1:31" s="328" customFormat="1" ht="6.95" customHeight="1">
      <c r="A2" s="325"/>
      <c r="B2" s="330"/>
      <c r="C2" s="1399"/>
      <c r="D2" s="1399"/>
      <c r="E2" s="1399"/>
      <c r="F2" s="1399"/>
      <c r="G2" s="1399"/>
      <c r="H2" s="1399"/>
      <c r="I2" s="1399"/>
      <c r="J2" s="638"/>
      <c r="K2" s="352"/>
      <c r="L2" s="352"/>
      <c r="M2" s="352"/>
      <c r="N2" s="352"/>
      <c r="O2" s="352"/>
      <c r="P2" s="352"/>
      <c r="Q2" s="352"/>
      <c r="R2" s="352"/>
      <c r="S2" s="352"/>
      <c r="T2" s="352"/>
      <c r="U2" s="1400">
        <f ca="1">TODAY()</f>
        <v>44158</v>
      </c>
      <c r="V2" s="1401"/>
      <c r="W2" s="327"/>
      <c r="Y2" s="329"/>
    </row>
    <row r="3" spans="1:31" s="328" customFormat="1" ht="18" customHeight="1">
      <c r="A3" s="325"/>
      <c r="B3" s="330"/>
      <c r="C3" s="1399"/>
      <c r="D3" s="1399"/>
      <c r="E3" s="1399"/>
      <c r="F3" s="1399"/>
      <c r="G3" s="1399"/>
      <c r="H3" s="1399"/>
      <c r="I3" s="1399"/>
      <c r="J3" s="638"/>
      <c r="K3" s="352"/>
      <c r="L3" s="352"/>
      <c r="M3" s="352"/>
      <c r="N3" s="352"/>
      <c r="O3" s="352"/>
      <c r="P3" s="352"/>
      <c r="Q3" s="352"/>
      <c r="R3" s="352"/>
      <c r="S3" s="352"/>
      <c r="T3" s="352"/>
      <c r="U3" s="1401"/>
      <c r="V3" s="1401"/>
      <c r="W3" s="327"/>
      <c r="Y3" s="329"/>
    </row>
    <row r="4" spans="1:31" s="328" customFormat="1" ht="33" customHeight="1">
      <c r="A4" s="325"/>
      <c r="B4" s="330"/>
      <c r="C4" s="331"/>
      <c r="D4" s="331"/>
      <c r="E4" s="331"/>
      <c r="F4" s="331"/>
      <c r="G4" s="331"/>
      <c r="H4" s="331"/>
      <c r="I4" s="331"/>
      <c r="J4" s="331"/>
      <c r="K4" s="1402" t="s">
        <v>1037</v>
      </c>
      <c r="L4" s="1402"/>
      <c r="M4" s="1402"/>
      <c r="N4" s="1402"/>
      <c r="O4" s="1402"/>
      <c r="P4" s="1402"/>
      <c r="Q4" s="1402"/>
      <c r="R4" s="1402"/>
      <c r="S4" s="1402"/>
      <c r="T4" s="1402"/>
      <c r="U4" s="1402"/>
      <c r="V4" s="1402"/>
      <c r="W4" s="327"/>
      <c r="Y4" s="329"/>
    </row>
    <row r="5" spans="1:31" s="328" customFormat="1" ht="6" customHeight="1">
      <c r="A5" s="325"/>
      <c r="B5" s="330"/>
      <c r="C5" s="331"/>
      <c r="D5" s="331"/>
      <c r="E5" s="331"/>
      <c r="F5" s="331"/>
      <c r="G5" s="331"/>
      <c r="H5" s="331"/>
      <c r="I5" s="332"/>
      <c r="J5" s="332"/>
      <c r="K5" s="332"/>
      <c r="L5" s="331"/>
      <c r="M5" s="331"/>
      <c r="N5" s="331"/>
      <c r="O5" s="331"/>
      <c r="P5" s="331"/>
      <c r="Q5" s="331"/>
      <c r="R5" s="331"/>
      <c r="S5" s="332"/>
      <c r="T5" s="332"/>
      <c r="U5" s="332"/>
      <c r="V5" s="332"/>
      <c r="W5" s="333"/>
    </row>
    <row r="6" spans="1:31" s="339" customFormat="1" ht="24" customHeight="1">
      <c r="A6" s="334"/>
      <c r="B6" s="335"/>
      <c r="C6" s="336"/>
      <c r="D6" s="336"/>
      <c r="E6" s="336"/>
      <c r="F6" s="336"/>
      <c r="G6" s="336"/>
      <c r="H6" s="336"/>
      <c r="I6" s="337"/>
      <c r="J6" s="337"/>
      <c r="K6" s="1403" t="s">
        <v>210</v>
      </c>
      <c r="L6" s="1403"/>
      <c r="M6" s="1403"/>
      <c r="N6" s="1403"/>
      <c r="O6" s="1404"/>
      <c r="P6" s="66">
        <f>'OPI Autom'!$J$4</f>
        <v>1</v>
      </c>
      <c r="Q6" s="337"/>
      <c r="R6" s="1403" t="s">
        <v>1323</v>
      </c>
      <c r="S6" s="1403"/>
      <c r="T6" s="1403"/>
      <c r="U6" s="1404"/>
      <c r="V6" s="66">
        <f>'OPI Autom'!$J$5</f>
        <v>1</v>
      </c>
      <c r="W6" s="338"/>
    </row>
    <row r="7" spans="1:31" s="339" customFormat="1" ht="5.0999999999999996" customHeight="1">
      <c r="A7" s="334"/>
      <c r="B7" s="335"/>
      <c r="C7" s="336"/>
      <c r="D7" s="336"/>
      <c r="E7" s="336"/>
      <c r="F7" s="336"/>
      <c r="G7" s="336"/>
      <c r="H7" s="336"/>
      <c r="I7" s="337"/>
      <c r="J7" s="337"/>
      <c r="K7" s="331"/>
      <c r="L7" s="331"/>
      <c r="M7" s="331"/>
      <c r="N7" s="331"/>
      <c r="O7" s="331"/>
      <c r="P7" s="331"/>
      <c r="Q7" s="337"/>
      <c r="R7" s="331"/>
      <c r="S7" s="331"/>
      <c r="T7" s="331"/>
      <c r="U7" s="331"/>
      <c r="V7" s="331"/>
      <c r="W7" s="338"/>
    </row>
    <row r="8" spans="1:31" s="328" customFormat="1" ht="156.94999999999999" customHeight="1">
      <c r="A8" s="325"/>
      <c r="B8" s="330"/>
      <c r="C8" s="331"/>
      <c r="D8" s="331"/>
      <c r="E8" s="331"/>
      <c r="F8" s="331"/>
      <c r="G8" s="331"/>
      <c r="H8" s="331"/>
      <c r="I8" s="332"/>
      <c r="J8" s="332"/>
      <c r="K8" s="1391">
        <f>'OPI Origi'!G5</f>
        <v>0</v>
      </c>
      <c r="L8" s="1392"/>
      <c r="M8" s="1392"/>
      <c r="N8" s="1392"/>
      <c r="O8" s="1392"/>
      <c r="P8" s="1393"/>
      <c r="Q8" s="336"/>
      <c r="R8" s="1391">
        <f>'OPI Origi'!G8</f>
        <v>0</v>
      </c>
      <c r="S8" s="1392"/>
      <c r="T8" s="1392"/>
      <c r="U8" s="1392"/>
      <c r="V8" s="1393"/>
      <c r="W8" s="333"/>
      <c r="X8" s="339"/>
    </row>
    <row r="9" spans="1:31">
      <c r="B9" s="330"/>
      <c r="C9" s="331"/>
      <c r="D9" s="331"/>
      <c r="E9" s="331"/>
      <c r="F9" s="331"/>
      <c r="G9" s="331"/>
      <c r="H9" s="331"/>
      <c r="I9" s="331"/>
      <c r="J9" s="331"/>
      <c r="K9" s="331"/>
      <c r="L9" s="331"/>
      <c r="M9" s="331"/>
      <c r="N9" s="331"/>
      <c r="O9" s="331"/>
      <c r="P9" s="331"/>
      <c r="Q9" s="331"/>
      <c r="R9" s="331"/>
      <c r="S9" s="331"/>
      <c r="T9" s="331"/>
      <c r="U9" s="331"/>
      <c r="V9" s="331"/>
      <c r="W9" s="327"/>
    </row>
    <row r="10" spans="1:31" ht="45" customHeight="1">
      <c r="B10" s="330"/>
      <c r="C10" s="1394" t="s">
        <v>1037</v>
      </c>
      <c r="D10" s="1394"/>
      <c r="E10" s="1394"/>
      <c r="F10" s="1394"/>
      <c r="G10" s="1394"/>
      <c r="H10" s="1394"/>
      <c r="I10" s="1394"/>
      <c r="J10" s="1394"/>
      <c r="K10" s="1394"/>
      <c r="L10" s="1394"/>
      <c r="M10" s="331"/>
      <c r="N10" s="1394" t="s">
        <v>1037</v>
      </c>
      <c r="O10" s="1394"/>
      <c r="P10" s="1394"/>
      <c r="Q10" s="1394"/>
      <c r="R10" s="1394"/>
      <c r="S10" s="1394"/>
      <c r="T10" s="1394"/>
      <c r="U10" s="1394"/>
      <c r="V10" s="1394"/>
      <c r="W10" s="327"/>
    </row>
    <row r="11" spans="1:31" ht="6" customHeight="1">
      <c r="B11" s="330"/>
      <c r="C11" s="331"/>
      <c r="D11" s="331"/>
      <c r="E11" s="331"/>
      <c r="F11" s="331"/>
      <c r="G11" s="331"/>
      <c r="H11" s="331"/>
      <c r="I11" s="331"/>
      <c r="J11" s="331"/>
      <c r="K11" s="331"/>
      <c r="L11" s="331"/>
      <c r="M11" s="331"/>
      <c r="N11" s="331"/>
      <c r="O11" s="331"/>
      <c r="P11" s="331"/>
      <c r="Q11" s="331"/>
      <c r="R11" s="331"/>
      <c r="S11" s="331"/>
      <c r="T11" s="331"/>
      <c r="U11" s="331"/>
      <c r="V11" s="331"/>
      <c r="W11" s="327"/>
    </row>
    <row r="12" spans="1:31" s="340" customFormat="1" ht="24" customHeight="1">
      <c r="B12" s="341"/>
      <c r="C12" s="1395" t="s">
        <v>1324</v>
      </c>
      <c r="D12" s="1395"/>
      <c r="E12" s="1396"/>
      <c r="F12" s="66">
        <f>'OPI Autom'!$J$6</f>
        <v>1</v>
      </c>
      <c r="G12" s="342"/>
      <c r="H12" s="1395" t="s">
        <v>1325</v>
      </c>
      <c r="I12" s="1395"/>
      <c r="J12" s="1395"/>
      <c r="K12" s="1396"/>
      <c r="L12" s="66">
        <f>'OPI Autom'!$J$7</f>
        <v>1</v>
      </c>
      <c r="M12" s="342"/>
      <c r="N12" s="1395" t="s">
        <v>1326</v>
      </c>
      <c r="O12" s="1395"/>
      <c r="P12" s="1395"/>
      <c r="Q12" s="1396"/>
      <c r="R12" s="66">
        <f>'OPI Autom'!$J$8</f>
        <v>1</v>
      </c>
      <c r="S12" s="342"/>
      <c r="T12" s="1382" t="s">
        <v>1327</v>
      </c>
      <c r="U12" s="1397"/>
      <c r="V12" s="66">
        <f>'OPI Autom'!$J$9</f>
        <v>1</v>
      </c>
      <c r="W12" s="343"/>
      <c r="X12" s="344"/>
      <c r="Y12" s="345"/>
      <c r="Z12" s="344"/>
      <c r="AA12" s="345"/>
      <c r="AB12" s="344"/>
      <c r="AC12" s="344"/>
    </row>
    <row r="13" spans="1:31" ht="6.95" customHeight="1">
      <c r="B13" s="330"/>
      <c r="C13" s="1390"/>
      <c r="D13" s="1390"/>
      <c r="E13" s="1390"/>
      <c r="F13" s="1390"/>
      <c r="G13" s="331"/>
      <c r="H13" s="331"/>
      <c r="I13" s="1385"/>
      <c r="J13" s="1385"/>
      <c r="K13" s="1385"/>
      <c r="L13" s="1385"/>
      <c r="M13" s="331"/>
      <c r="N13" s="331"/>
      <c r="O13" s="1385"/>
      <c r="P13" s="1385"/>
      <c r="Q13" s="1385"/>
      <c r="R13" s="1385"/>
      <c r="S13" s="331"/>
      <c r="T13" s="1385"/>
      <c r="U13" s="1385"/>
      <c r="V13" s="1385"/>
      <c r="W13" s="327"/>
      <c r="Z13" s="329"/>
      <c r="AB13" s="329"/>
      <c r="AC13" s="329"/>
      <c r="AD13" s="329"/>
      <c r="AE13" s="329"/>
    </row>
    <row r="14" spans="1:31" ht="167.1" customHeight="1">
      <c r="B14" s="330"/>
      <c r="C14" s="1387">
        <f>'OPI Origi'!G15</f>
        <v>0</v>
      </c>
      <c r="D14" s="1388"/>
      <c r="E14" s="1388"/>
      <c r="F14" s="1389"/>
      <c r="G14" s="331"/>
      <c r="H14" s="1387">
        <f>'OPI Origi'!G18</f>
        <v>0</v>
      </c>
      <c r="I14" s="1388"/>
      <c r="J14" s="1388"/>
      <c r="K14" s="1388"/>
      <c r="L14" s="1389"/>
      <c r="M14" s="331"/>
      <c r="N14" s="1387">
        <f>'OPI Origi'!G24</f>
        <v>0</v>
      </c>
      <c r="O14" s="1388"/>
      <c r="P14" s="1388"/>
      <c r="Q14" s="1388"/>
      <c r="R14" s="1389"/>
      <c r="S14" s="331"/>
      <c r="T14" s="1387">
        <f>'OPI Origi'!G27</f>
        <v>0</v>
      </c>
      <c r="U14" s="1388"/>
      <c r="V14" s="1389"/>
      <c r="W14" s="343"/>
      <c r="Z14" s="329"/>
      <c r="AB14" s="329"/>
      <c r="AC14" s="329"/>
      <c r="AD14" s="329"/>
      <c r="AE14" s="329"/>
    </row>
    <row r="15" spans="1:31">
      <c r="B15" s="330"/>
      <c r="C15" s="331"/>
      <c r="D15" s="331"/>
      <c r="E15" s="331"/>
      <c r="F15" s="331"/>
      <c r="G15" s="331"/>
      <c r="H15" s="331"/>
      <c r="I15" s="331"/>
      <c r="J15" s="331"/>
      <c r="K15" s="331"/>
      <c r="L15" s="331"/>
      <c r="M15" s="331"/>
      <c r="N15" s="331"/>
      <c r="O15" s="331"/>
      <c r="P15" s="331"/>
      <c r="Q15" s="331"/>
      <c r="R15" s="331"/>
      <c r="S15" s="331"/>
      <c r="T15" s="331"/>
      <c r="U15" s="331"/>
      <c r="V15" s="331"/>
      <c r="W15" s="327"/>
      <c r="Z15" s="329"/>
      <c r="AB15" s="329"/>
      <c r="AC15" s="329"/>
      <c r="AD15" s="329"/>
      <c r="AE15" s="329"/>
    </row>
    <row r="16" spans="1:31" ht="35.1" customHeight="1">
      <c r="B16" s="330"/>
      <c r="C16" s="1386" t="s">
        <v>1037</v>
      </c>
      <c r="D16" s="1386"/>
      <c r="E16" s="1386"/>
      <c r="F16" s="1386"/>
      <c r="G16" s="1386"/>
      <c r="H16" s="1386"/>
      <c r="I16" s="1386"/>
      <c r="J16" s="1386"/>
      <c r="K16" s="1386"/>
      <c r="L16" s="1386"/>
      <c r="M16" s="1386"/>
      <c r="N16" s="1386"/>
      <c r="O16" s="1386"/>
      <c r="P16" s="331"/>
      <c r="Q16" s="331"/>
      <c r="R16" s="331"/>
      <c r="S16" s="331"/>
      <c r="T16" s="331"/>
      <c r="U16" s="331"/>
      <c r="V16" s="331"/>
      <c r="W16" s="327"/>
      <c r="Z16" s="329"/>
      <c r="AB16" s="329"/>
      <c r="AC16" s="329"/>
      <c r="AD16" s="329"/>
      <c r="AE16" s="329"/>
    </row>
    <row r="17" spans="2:31" ht="5.0999999999999996" customHeight="1">
      <c r="B17" s="330"/>
      <c r="C17" s="332"/>
      <c r="D17" s="331"/>
      <c r="E17" s="331"/>
      <c r="F17" s="331"/>
      <c r="G17" s="331"/>
      <c r="H17" s="331"/>
      <c r="I17" s="331"/>
      <c r="J17" s="331"/>
      <c r="K17" s="332"/>
      <c r="L17" s="332"/>
      <c r="M17" s="332"/>
      <c r="N17" s="332"/>
      <c r="O17" s="332"/>
      <c r="P17" s="331"/>
      <c r="Q17" s="331"/>
      <c r="R17" s="331"/>
      <c r="S17" s="331"/>
      <c r="T17" s="331"/>
      <c r="U17" s="331"/>
      <c r="V17" s="331"/>
      <c r="W17" s="327"/>
      <c r="Z17" s="329"/>
      <c r="AB17" s="329"/>
      <c r="AC17" s="329"/>
      <c r="AD17" s="329"/>
      <c r="AE17" s="329"/>
    </row>
    <row r="18" spans="2:31" ht="24" customHeight="1">
      <c r="B18" s="330"/>
      <c r="C18" s="1382" t="s">
        <v>1328</v>
      </c>
      <c r="D18" s="1382"/>
      <c r="E18" s="1382"/>
      <c r="F18" s="1382"/>
      <c r="G18" s="1382"/>
      <c r="H18" s="1384"/>
      <c r="I18" s="447">
        <f>'OPI Autom'!$J$10</f>
        <v>1</v>
      </c>
      <c r="K18" s="1382" t="s">
        <v>1329</v>
      </c>
      <c r="L18" s="1382"/>
      <c r="M18" s="1382"/>
      <c r="N18" s="1382"/>
      <c r="O18" s="1383"/>
      <c r="P18" s="66">
        <f>'OPI Autom'!$J$11</f>
        <v>1</v>
      </c>
      <c r="Q18" s="346"/>
      <c r="R18" s="347"/>
      <c r="S18" s="347"/>
      <c r="T18" s="347"/>
      <c r="U18" s="331"/>
      <c r="V18" s="331"/>
      <c r="W18" s="327"/>
    </row>
    <row r="19" spans="2:31" ht="6" customHeight="1">
      <c r="B19" s="330"/>
      <c r="C19" s="331"/>
      <c r="D19" s="331"/>
      <c r="E19" s="331"/>
      <c r="F19" s="331"/>
      <c r="G19" s="331"/>
      <c r="H19" s="337"/>
      <c r="I19" s="331"/>
      <c r="J19" s="331"/>
      <c r="K19" s="331"/>
      <c r="L19" s="331"/>
      <c r="M19" s="331"/>
      <c r="N19" s="331"/>
      <c r="O19" s="331"/>
      <c r="P19" s="348"/>
      <c r="Q19" s="348"/>
      <c r="R19" s="348"/>
      <c r="S19" s="348"/>
      <c r="T19" s="348"/>
      <c r="U19" s="331"/>
      <c r="V19" s="331"/>
      <c r="W19" s="327"/>
    </row>
    <row r="20" spans="2:31" ht="185.1" customHeight="1">
      <c r="B20" s="330"/>
      <c r="C20" s="1379">
        <f>'OPI Origi'!G33</f>
        <v>0</v>
      </c>
      <c r="D20" s="1380"/>
      <c r="E20" s="1380"/>
      <c r="F20" s="1380"/>
      <c r="G20" s="1380"/>
      <c r="H20" s="1380"/>
      <c r="I20" s="1381"/>
      <c r="J20" s="446"/>
      <c r="K20" s="1379">
        <f>'OPI Origi'!G36</f>
        <v>0</v>
      </c>
      <c r="L20" s="1380"/>
      <c r="M20" s="1380"/>
      <c r="N20" s="1380"/>
      <c r="O20" s="1380"/>
      <c r="P20" s="1381"/>
      <c r="Q20" s="331"/>
      <c r="R20" s="331"/>
      <c r="S20" s="331"/>
      <c r="T20" s="331"/>
      <c r="U20" s="331"/>
      <c r="V20" s="331"/>
      <c r="W20" s="327"/>
    </row>
    <row r="21" spans="2:31" ht="6.95" customHeight="1" thickBot="1">
      <c r="B21" s="349"/>
      <c r="C21" s="350"/>
      <c r="D21" s="350"/>
      <c r="E21" s="350"/>
      <c r="F21" s="350"/>
      <c r="G21" s="350"/>
      <c r="H21" s="350"/>
      <c r="I21" s="350"/>
      <c r="J21" s="350"/>
      <c r="K21" s="350"/>
      <c r="L21" s="350"/>
      <c r="M21" s="350"/>
      <c r="N21" s="350"/>
      <c r="O21" s="350"/>
      <c r="P21" s="350"/>
      <c r="Q21" s="350"/>
      <c r="R21" s="350"/>
      <c r="S21" s="350"/>
      <c r="T21" s="350"/>
      <c r="U21" s="350"/>
      <c r="V21" s="350"/>
      <c r="W21" s="351"/>
    </row>
    <row r="22" spans="2:31" ht="44.1" customHeight="1">
      <c r="B22" s="331"/>
      <c r="C22" s="331"/>
      <c r="D22" s="331"/>
      <c r="E22" s="331"/>
      <c r="F22" s="331"/>
      <c r="G22" s="331"/>
      <c r="H22" s="331"/>
      <c r="I22" s="331"/>
      <c r="J22" s="331"/>
      <c r="K22" s="331"/>
      <c r="L22" s="331"/>
      <c r="M22" s="331"/>
      <c r="N22" s="331"/>
      <c r="O22" s="331"/>
      <c r="P22" s="331"/>
      <c r="Q22" s="331"/>
      <c r="R22" s="331"/>
      <c r="S22" s="331"/>
      <c r="T22" s="331"/>
      <c r="U22" s="331"/>
      <c r="V22" s="331"/>
      <c r="W22" s="331"/>
    </row>
  </sheetData>
  <sheetProtection password="CAED" sheet="1" objects="1" scenarios="1" formatCells="0"/>
  <mergeCells count="27">
    <mergeCell ref="C1:V1"/>
    <mergeCell ref="C2:I3"/>
    <mergeCell ref="U2:V3"/>
    <mergeCell ref="K4:V4"/>
    <mergeCell ref="K6:O6"/>
    <mergeCell ref="R6:U6"/>
    <mergeCell ref="K8:P8"/>
    <mergeCell ref="R8:V8"/>
    <mergeCell ref="C10:L10"/>
    <mergeCell ref="N10:V10"/>
    <mergeCell ref="C12:E12"/>
    <mergeCell ref="H12:K12"/>
    <mergeCell ref="N12:Q12"/>
    <mergeCell ref="T12:U12"/>
    <mergeCell ref="T13:V13"/>
    <mergeCell ref="C14:F14"/>
    <mergeCell ref="H14:L14"/>
    <mergeCell ref="N14:R14"/>
    <mergeCell ref="T14:V14"/>
    <mergeCell ref="C13:F13"/>
    <mergeCell ref="K20:P20"/>
    <mergeCell ref="C20:I20"/>
    <mergeCell ref="K18:O18"/>
    <mergeCell ref="C18:H18"/>
    <mergeCell ref="I13:L13"/>
    <mergeCell ref="C16:O16"/>
    <mergeCell ref="O13:R13"/>
  </mergeCells>
  <conditionalFormatting sqref="V6">
    <cfRule type="iconSet" priority="9">
      <iconSet iconSet="5Rating">
        <cfvo type="percent" val="0"/>
        <cfvo type="num" val="1"/>
        <cfvo type="num" val="1.5"/>
        <cfvo type="num" val="2.5"/>
        <cfvo type="num" val="3.5"/>
      </iconSet>
    </cfRule>
  </conditionalFormatting>
  <conditionalFormatting sqref="F12">
    <cfRule type="iconSet" priority="8">
      <iconSet iconSet="5Rating">
        <cfvo type="percent" val="0"/>
        <cfvo type="num" val="1"/>
        <cfvo type="num" val="1.5"/>
        <cfvo type="num" val="2.5"/>
        <cfvo type="num" val="3.5"/>
      </iconSet>
    </cfRule>
  </conditionalFormatting>
  <conditionalFormatting sqref="L12">
    <cfRule type="iconSet" priority="7">
      <iconSet iconSet="5Rating">
        <cfvo type="percent" val="0"/>
        <cfvo type="num" val="1"/>
        <cfvo type="num" val="1.5"/>
        <cfvo type="num" val="2.5"/>
        <cfvo type="num" val="3.5"/>
      </iconSet>
    </cfRule>
  </conditionalFormatting>
  <conditionalFormatting sqref="R12">
    <cfRule type="iconSet" priority="6">
      <iconSet iconSet="5Rating">
        <cfvo type="percent" val="0"/>
        <cfvo type="num" val="1"/>
        <cfvo type="num" val="1.5"/>
        <cfvo type="num" val="2.5"/>
        <cfvo type="num" val="3.5"/>
      </iconSet>
    </cfRule>
  </conditionalFormatting>
  <conditionalFormatting sqref="V12">
    <cfRule type="iconSet" priority="5">
      <iconSet iconSet="5Rating">
        <cfvo type="percent" val="0"/>
        <cfvo type="num" val="1"/>
        <cfvo type="num" val="1.5"/>
        <cfvo type="num" val="2.5"/>
        <cfvo type="num" val="3.5"/>
      </iconSet>
    </cfRule>
  </conditionalFormatting>
  <conditionalFormatting sqref="I18">
    <cfRule type="iconSet" priority="4">
      <iconSet iconSet="5Rating">
        <cfvo type="percent" val="0"/>
        <cfvo type="num" val="1"/>
        <cfvo type="num" val="1.5"/>
        <cfvo type="num" val="2.5"/>
        <cfvo type="num" val="3.5"/>
      </iconSet>
    </cfRule>
  </conditionalFormatting>
  <conditionalFormatting sqref="P18">
    <cfRule type="iconSet" priority="3">
      <iconSet iconSet="5Rating">
        <cfvo type="percent" val="0"/>
        <cfvo type="num" val="1"/>
        <cfvo type="num" val="1.5"/>
        <cfvo type="num" val="2.5"/>
        <cfvo type="num" val="3.5"/>
      </iconSet>
    </cfRule>
  </conditionalFormatting>
  <conditionalFormatting sqref="P6">
    <cfRule type="iconSet" priority="1">
      <iconSet iconSet="5Rating">
        <cfvo type="percent" val="0"/>
        <cfvo type="num" val="1"/>
        <cfvo type="num" val="1.5"/>
        <cfvo type="num" val="2.5"/>
        <cfvo type="num" val="3.5"/>
      </iconSet>
    </cfRule>
  </conditionalFormatting>
  <pageMargins left="0" right="0" top="0" bottom="0" header="0.5" footer="0.5"/>
  <pageSetup scale="67" orientation="landscape" horizontalDpi="4294967292" verticalDpi="4294967292"/>
  <drawing r:id="rId1"/>
  <extLst>
    <ext xmlns:mx="http://schemas.microsoft.com/office/mac/excel/2008/main" uri="{64002731-A6B0-56B0-2670-7721B7C09600}">
      <mx:PLV Mode="0" OnePage="0" WScale="100"/>
    </ext>
  </extLst>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31">
    <tabColor theme="5" tint="-0.249977111117893"/>
    <outlinePr summaryBelow="0" summaryRight="0"/>
  </sheetPr>
  <dimension ref="B1:AD1258"/>
  <sheetViews>
    <sheetView topLeftCell="C1" zoomScale="125" zoomScaleNormal="125" zoomScalePageLayoutView="125" workbookViewId="0">
      <pane xSplit="6" ySplit="3" topLeftCell="I4" activePane="bottomRight" state="frozenSplit"/>
      <selection pane="topRight" activeCell="H10" sqref="H10"/>
      <selection pane="bottomLeft" activeCell="H10" sqref="H10"/>
      <selection pane="bottomRight" activeCell="G8" sqref="G8"/>
    </sheetView>
  </sheetViews>
  <sheetFormatPr baseColWidth="10" defaultColWidth="14.42578125" defaultRowHeight="15.75" customHeight="1"/>
  <cols>
    <col min="1" max="1" width="1.5703125" style="489" customWidth="1"/>
    <col min="2" max="2" width="2.5703125" style="489" customWidth="1"/>
    <col min="3" max="3" width="21.85546875" style="489" customWidth="1"/>
    <col min="4" max="4" width="4.85546875" style="467" customWidth="1"/>
    <col min="5" max="5" width="1.140625" style="467" customWidth="1"/>
    <col min="6" max="6" width="4.140625" style="467" customWidth="1"/>
    <col min="7" max="7" width="27" style="489" customWidth="1"/>
    <col min="8" max="8" width="16.5703125" style="489" customWidth="1"/>
    <col min="9" max="13" width="3.5703125" style="514" customWidth="1"/>
    <col min="14" max="14" width="39.140625" style="499" customWidth="1"/>
    <col min="15" max="24" width="3.5703125" style="514" customWidth="1"/>
    <col min="25" max="25" width="39.140625" style="499" customWidth="1"/>
    <col min="26" max="27" width="8.140625" style="514" customWidth="1"/>
    <col min="28" max="28" width="39.140625" style="499" customWidth="1"/>
    <col min="29" max="29" width="18.42578125" style="515" customWidth="1"/>
    <col min="30" max="30" width="39.140625" style="499" customWidth="1"/>
    <col min="31" max="31" width="1.42578125" style="489" customWidth="1"/>
    <col min="32" max="42" width="14.42578125" style="489"/>
    <col min="43" max="43" width="2.85546875" style="489" customWidth="1"/>
    <col min="44" max="16384" width="14.42578125" style="489"/>
  </cols>
  <sheetData>
    <row r="1" spans="2:30" s="467" customFormat="1" ht="15.75" customHeight="1" thickBot="1">
      <c r="I1" s="468"/>
      <c r="J1" s="468"/>
      <c r="K1" s="468"/>
      <c r="L1" s="468"/>
      <c r="M1" s="468"/>
      <c r="N1" s="469"/>
      <c r="O1" s="468"/>
      <c r="P1" s="468"/>
      <c r="Q1" s="468"/>
      <c r="R1" s="468"/>
      <c r="S1" s="468"/>
      <c r="T1" s="468"/>
      <c r="U1" s="468"/>
      <c r="V1" s="468"/>
      <c r="W1" s="468"/>
      <c r="X1" s="468"/>
      <c r="Y1" s="469"/>
      <c r="Z1" s="468"/>
      <c r="AA1" s="468"/>
      <c r="AB1" s="469"/>
      <c r="AC1" s="470"/>
      <c r="AD1" s="469"/>
    </row>
    <row r="2" spans="2:30" s="467" customFormat="1" ht="23.1" customHeight="1" thickBot="1">
      <c r="I2" s="1409" t="s">
        <v>1330</v>
      </c>
      <c r="J2" s="1410"/>
      <c r="K2" s="1410"/>
      <c r="L2" s="1410"/>
      <c r="M2" s="1410"/>
      <c r="N2" s="1410"/>
      <c r="O2" s="1410"/>
      <c r="P2" s="1410"/>
      <c r="Q2" s="1410"/>
      <c r="R2" s="1410"/>
      <c r="S2" s="1410"/>
      <c r="T2" s="1410"/>
      <c r="U2" s="1410"/>
      <c r="V2" s="1410"/>
      <c r="W2" s="1410"/>
      <c r="X2" s="1410"/>
      <c r="Y2" s="1410"/>
      <c r="Z2" s="1410"/>
      <c r="AA2" s="1410"/>
      <c r="AB2" s="1410"/>
      <c r="AC2" s="1410"/>
      <c r="AD2" s="1411"/>
    </row>
    <row r="3" spans="2:30" s="467" customFormat="1" ht="15.75" customHeight="1" thickBot="1">
      <c r="B3" s="471"/>
      <c r="C3" s="472" t="s">
        <v>1331</v>
      </c>
      <c r="D3" s="1412">
        <f>SUM(D4:D28)</f>
        <v>0</v>
      </c>
      <c r="E3" s="1412"/>
      <c r="G3" s="473" t="s">
        <v>1332</v>
      </c>
      <c r="H3" s="474" t="s">
        <v>1333</v>
      </c>
      <c r="I3" s="1413" t="s">
        <v>1334</v>
      </c>
      <c r="J3" s="1414"/>
      <c r="K3" s="1414"/>
      <c r="L3" s="1414"/>
      <c r="M3" s="1415"/>
      <c r="N3" s="597" t="s">
        <v>1335</v>
      </c>
      <c r="O3" s="1416" t="s">
        <v>1328</v>
      </c>
      <c r="P3" s="1417"/>
      <c r="Q3" s="1417"/>
      <c r="R3" s="1417"/>
      <c r="S3" s="1418"/>
      <c r="T3" s="1419" t="s">
        <v>210</v>
      </c>
      <c r="U3" s="1420"/>
      <c r="V3" s="1420"/>
      <c r="W3" s="1420"/>
      <c r="X3" s="1421"/>
      <c r="Y3" s="639" t="s">
        <v>1335</v>
      </c>
      <c r="Z3" s="1422" t="s">
        <v>1336</v>
      </c>
      <c r="AA3" s="1423"/>
      <c r="AB3" s="640" t="s">
        <v>1335</v>
      </c>
      <c r="AC3" s="475" t="s">
        <v>1337</v>
      </c>
      <c r="AD3" s="476" t="s">
        <v>1335</v>
      </c>
    </row>
    <row r="4" spans="2:30" ht="20.100000000000001" customHeight="1">
      <c r="B4" s="477">
        <f>IF(C4="","",1)</f>
        <v>1</v>
      </c>
      <c r="C4" s="478" t="s">
        <v>1338</v>
      </c>
      <c r="D4" s="479">
        <f>IF(C4="","",COUNTIF($H$4:$H$403,C4))</f>
        <v>0</v>
      </c>
      <c r="F4" s="480" t="str">
        <f>IF(G4="","",1)</f>
        <v/>
      </c>
      <c r="G4" s="481"/>
      <c r="H4" s="482"/>
      <c r="I4" s="483"/>
      <c r="J4" s="484"/>
      <c r="K4" s="484"/>
      <c r="L4" s="484"/>
      <c r="M4" s="484"/>
      <c r="N4" s="485"/>
      <c r="O4" s="483"/>
      <c r="P4" s="484"/>
      <c r="Q4" s="484"/>
      <c r="R4" s="484"/>
      <c r="S4" s="486"/>
      <c r="T4" s="487"/>
      <c r="U4" s="484"/>
      <c r="V4" s="484"/>
      <c r="W4" s="484"/>
      <c r="X4" s="484"/>
      <c r="Y4" s="485"/>
      <c r="Z4" s="484"/>
      <c r="AA4" s="484"/>
      <c r="AB4" s="485"/>
      <c r="AC4" s="486"/>
      <c r="AD4" s="488"/>
    </row>
    <row r="5" spans="2:30" ht="20.100000000000001" customHeight="1">
      <c r="B5" s="477">
        <f>IF(C5="","",IF(B4="","",(B4+1)))</f>
        <v>2</v>
      </c>
      <c r="C5" s="478" t="s">
        <v>1339</v>
      </c>
      <c r="D5" s="479">
        <f t="shared" ref="D5:D28" si="0">IF(C5="","",COUNTIF($H$4:$H$403,C5))</f>
        <v>0</v>
      </c>
      <c r="F5" s="480" t="str">
        <f>IF(G5="","",IF(F4="","",(F4+1)))</f>
        <v/>
      </c>
      <c r="G5" s="490"/>
      <c r="H5" s="491"/>
      <c r="I5" s="492"/>
      <c r="J5" s="493"/>
      <c r="K5" s="493"/>
      <c r="L5" s="493"/>
      <c r="M5" s="493"/>
      <c r="N5" s="494"/>
      <c r="O5" s="492"/>
      <c r="P5" s="493"/>
      <c r="Q5" s="493"/>
      <c r="R5" s="493"/>
      <c r="S5" s="495"/>
      <c r="T5" s="496"/>
      <c r="U5" s="493"/>
      <c r="V5" s="493"/>
      <c r="W5" s="493"/>
      <c r="X5" s="493"/>
      <c r="Y5" s="494"/>
      <c r="Z5" s="493"/>
      <c r="AA5" s="493"/>
      <c r="AB5" s="494"/>
      <c r="AC5" s="495"/>
      <c r="AD5" s="497"/>
    </row>
    <row r="6" spans="2:30" ht="20.100000000000001" customHeight="1">
      <c r="B6" s="477">
        <f t="shared" ref="B6:B28" si="1">IF(C6="","",IF(B5="","",(B5+1)))</f>
        <v>3</v>
      </c>
      <c r="C6" s="478" t="s">
        <v>1339</v>
      </c>
      <c r="D6" s="479">
        <f t="shared" si="0"/>
        <v>0</v>
      </c>
      <c r="F6" s="480" t="str">
        <f t="shared" ref="F6:F69" si="2">IF(G6="","",IF(F5="","",(F5+1)))</f>
        <v/>
      </c>
      <c r="G6" s="490"/>
      <c r="H6" s="491"/>
      <c r="I6" s="492"/>
      <c r="J6" s="493"/>
      <c r="K6" s="493"/>
      <c r="L6" s="493"/>
      <c r="M6" s="493"/>
      <c r="N6" s="494"/>
      <c r="O6" s="492"/>
      <c r="P6" s="493"/>
      <c r="Q6" s="493"/>
      <c r="R6" s="493"/>
      <c r="S6" s="495"/>
      <c r="T6" s="496"/>
      <c r="U6" s="493"/>
      <c r="V6" s="493"/>
      <c r="W6" s="493"/>
      <c r="X6" s="493"/>
      <c r="Y6" s="494"/>
      <c r="Z6" s="493"/>
      <c r="AA6" s="493"/>
      <c r="AB6" s="494"/>
      <c r="AC6" s="495"/>
      <c r="AD6" s="497"/>
    </row>
    <row r="7" spans="2:30" ht="20.100000000000001" customHeight="1">
      <c r="B7" s="477">
        <f t="shared" si="1"/>
        <v>4</v>
      </c>
      <c r="C7" s="478" t="s">
        <v>1339</v>
      </c>
      <c r="D7" s="479">
        <f t="shared" si="0"/>
        <v>0</v>
      </c>
      <c r="F7" s="480" t="str">
        <f t="shared" si="2"/>
        <v/>
      </c>
      <c r="G7" s="490"/>
      <c r="H7" s="491"/>
      <c r="I7" s="492"/>
      <c r="J7" s="493"/>
      <c r="K7" s="493"/>
      <c r="L7" s="493"/>
      <c r="M7" s="493"/>
      <c r="N7" s="494"/>
      <c r="O7" s="492"/>
      <c r="P7" s="493"/>
      <c r="Q7" s="493"/>
      <c r="R7" s="493"/>
      <c r="S7" s="495"/>
      <c r="T7" s="496"/>
      <c r="U7" s="493"/>
      <c r="V7" s="493"/>
      <c r="W7" s="493"/>
      <c r="X7" s="493"/>
      <c r="Y7" s="494"/>
      <c r="Z7" s="493"/>
      <c r="AA7" s="493"/>
      <c r="AB7" s="494"/>
      <c r="AC7" s="495"/>
      <c r="AD7" s="497"/>
    </row>
    <row r="8" spans="2:30" ht="20.100000000000001" customHeight="1">
      <c r="B8" s="477">
        <f t="shared" si="1"/>
        <v>5</v>
      </c>
      <c r="C8" s="478" t="s">
        <v>1339</v>
      </c>
      <c r="D8" s="479">
        <f t="shared" si="0"/>
        <v>0</v>
      </c>
      <c r="F8" s="480" t="str">
        <f t="shared" si="2"/>
        <v/>
      </c>
      <c r="G8" s="490"/>
      <c r="H8" s="491"/>
      <c r="I8" s="492"/>
      <c r="J8" s="493"/>
      <c r="K8" s="493"/>
      <c r="L8" s="493"/>
      <c r="M8" s="493"/>
      <c r="N8" s="494"/>
      <c r="O8" s="492"/>
      <c r="P8" s="493"/>
      <c r="Q8" s="493"/>
      <c r="R8" s="493"/>
      <c r="S8" s="495"/>
      <c r="T8" s="496"/>
      <c r="U8" s="493"/>
      <c r="V8" s="493"/>
      <c r="W8" s="493"/>
      <c r="X8" s="493"/>
      <c r="Y8" s="494"/>
      <c r="Z8" s="493"/>
      <c r="AA8" s="493"/>
      <c r="AB8" s="494"/>
      <c r="AC8" s="495"/>
      <c r="AD8" s="497"/>
    </row>
    <row r="9" spans="2:30" ht="20.100000000000001" customHeight="1">
      <c r="B9" s="477">
        <f t="shared" si="1"/>
        <v>6</v>
      </c>
      <c r="C9" s="478" t="s">
        <v>1339</v>
      </c>
      <c r="D9" s="479">
        <f t="shared" si="0"/>
        <v>0</v>
      </c>
      <c r="F9" s="480" t="str">
        <f t="shared" si="2"/>
        <v/>
      </c>
      <c r="G9" s="490"/>
      <c r="H9" s="491"/>
      <c r="I9" s="492"/>
      <c r="J9" s="493"/>
      <c r="K9" s="493"/>
      <c r="L9" s="493"/>
      <c r="M9" s="493"/>
      <c r="N9" s="494"/>
      <c r="O9" s="492"/>
      <c r="P9" s="493"/>
      <c r="Q9" s="493"/>
      <c r="R9" s="493"/>
      <c r="S9" s="495"/>
      <c r="T9" s="496"/>
      <c r="U9" s="493"/>
      <c r="V9" s="493"/>
      <c r="W9" s="493"/>
      <c r="X9" s="493"/>
      <c r="Y9" s="494"/>
      <c r="Z9" s="493"/>
      <c r="AA9" s="493"/>
      <c r="AB9" s="494"/>
      <c r="AC9" s="495"/>
      <c r="AD9" s="497"/>
    </row>
    <row r="10" spans="2:30" ht="20.100000000000001" customHeight="1">
      <c r="B10" s="477">
        <f t="shared" si="1"/>
        <v>7</v>
      </c>
      <c r="C10" s="478" t="s">
        <v>1339</v>
      </c>
      <c r="D10" s="479">
        <f t="shared" si="0"/>
        <v>0</v>
      </c>
      <c r="F10" s="480" t="str">
        <f t="shared" si="2"/>
        <v/>
      </c>
      <c r="G10" s="490"/>
      <c r="H10" s="491"/>
      <c r="I10" s="492"/>
      <c r="J10" s="493"/>
      <c r="K10" s="493"/>
      <c r="L10" s="493"/>
      <c r="M10" s="493"/>
      <c r="N10" s="494"/>
      <c r="O10" s="492"/>
      <c r="P10" s="493"/>
      <c r="Q10" s="493"/>
      <c r="R10" s="493"/>
      <c r="S10" s="495"/>
      <c r="T10" s="487"/>
      <c r="U10" s="484"/>
      <c r="V10" s="484"/>
      <c r="W10" s="484"/>
      <c r="X10" s="484"/>
      <c r="Y10" s="494"/>
      <c r="Z10" s="493"/>
      <c r="AA10" s="493"/>
      <c r="AB10" s="494"/>
      <c r="AC10" s="495"/>
      <c r="AD10" s="497"/>
    </row>
    <row r="11" spans="2:30" ht="20.100000000000001" customHeight="1">
      <c r="B11" s="477">
        <f t="shared" si="1"/>
        <v>8</v>
      </c>
      <c r="C11" s="478" t="s">
        <v>1339</v>
      </c>
      <c r="D11" s="479">
        <f t="shared" si="0"/>
        <v>0</v>
      </c>
      <c r="F11" s="480" t="str">
        <f t="shared" si="2"/>
        <v/>
      </c>
      <c r="G11" s="490"/>
      <c r="H11" s="491"/>
      <c r="I11" s="492"/>
      <c r="J11" s="493"/>
      <c r="K11" s="493"/>
      <c r="L11" s="493"/>
      <c r="M11" s="493"/>
      <c r="N11" s="494"/>
      <c r="O11" s="492"/>
      <c r="P11" s="493"/>
      <c r="Q11" s="493"/>
      <c r="R11" s="493"/>
      <c r="S11" s="495"/>
      <c r="T11" s="496"/>
      <c r="U11" s="493"/>
      <c r="V11" s="493"/>
      <c r="W11" s="493"/>
      <c r="X11" s="493"/>
      <c r="Y11" s="494"/>
      <c r="Z11" s="493"/>
      <c r="AA11" s="493"/>
      <c r="AB11" s="494"/>
      <c r="AC11" s="495"/>
      <c r="AD11" s="497"/>
    </row>
    <row r="12" spans="2:30" ht="20.100000000000001" customHeight="1">
      <c r="B12" s="477">
        <f t="shared" si="1"/>
        <v>9</v>
      </c>
      <c r="C12" s="478" t="s">
        <v>1339</v>
      </c>
      <c r="D12" s="479">
        <f t="shared" si="0"/>
        <v>0</v>
      </c>
      <c r="F12" s="480" t="str">
        <f t="shared" si="2"/>
        <v/>
      </c>
      <c r="G12" s="490"/>
      <c r="H12" s="491"/>
      <c r="I12" s="492"/>
      <c r="J12" s="493"/>
      <c r="K12" s="493"/>
      <c r="L12" s="493"/>
      <c r="M12" s="493"/>
      <c r="N12" s="494"/>
      <c r="O12" s="492"/>
      <c r="P12" s="493"/>
      <c r="Q12" s="493"/>
      <c r="R12" s="493"/>
      <c r="S12" s="495"/>
      <c r="T12" s="496"/>
      <c r="U12" s="493"/>
      <c r="V12" s="493"/>
      <c r="W12" s="493"/>
      <c r="X12" s="493"/>
      <c r="Y12" s="494"/>
      <c r="Z12" s="493"/>
      <c r="AA12" s="493"/>
      <c r="AB12" s="494"/>
      <c r="AC12" s="495"/>
      <c r="AD12" s="497"/>
    </row>
    <row r="13" spans="2:30" ht="20.100000000000001" customHeight="1">
      <c r="B13" s="477">
        <f t="shared" si="1"/>
        <v>10</v>
      </c>
      <c r="C13" s="478" t="s">
        <v>1339</v>
      </c>
      <c r="D13" s="479">
        <f t="shared" si="0"/>
        <v>0</v>
      </c>
      <c r="F13" s="480" t="str">
        <f t="shared" si="2"/>
        <v/>
      </c>
      <c r="G13" s="490"/>
      <c r="H13" s="491"/>
      <c r="I13" s="492"/>
      <c r="J13" s="493"/>
      <c r="K13" s="493"/>
      <c r="L13" s="493"/>
      <c r="M13" s="493"/>
      <c r="N13" s="494"/>
      <c r="O13" s="492"/>
      <c r="P13" s="493"/>
      <c r="Q13" s="493"/>
      <c r="R13" s="493"/>
      <c r="S13" s="495"/>
      <c r="T13" s="496"/>
      <c r="U13" s="493"/>
      <c r="V13" s="493"/>
      <c r="W13" s="493"/>
      <c r="X13" s="493"/>
      <c r="Y13" s="494"/>
      <c r="Z13" s="493"/>
      <c r="AA13" s="493"/>
      <c r="AB13" s="494"/>
      <c r="AC13" s="495"/>
      <c r="AD13" s="497"/>
    </row>
    <row r="14" spans="2:30" ht="20.100000000000001" customHeight="1">
      <c r="B14" s="477">
        <f t="shared" si="1"/>
        <v>11</v>
      </c>
      <c r="C14" s="478" t="s">
        <v>1339</v>
      </c>
      <c r="D14" s="479">
        <f t="shared" si="0"/>
        <v>0</v>
      </c>
      <c r="F14" s="480" t="str">
        <f t="shared" si="2"/>
        <v/>
      </c>
      <c r="G14" s="490"/>
      <c r="H14" s="491"/>
      <c r="I14" s="492"/>
      <c r="J14" s="493"/>
      <c r="K14" s="493"/>
      <c r="L14" s="493"/>
      <c r="M14" s="493"/>
      <c r="N14" s="494"/>
      <c r="O14" s="492"/>
      <c r="P14" s="493"/>
      <c r="Q14" s="493"/>
      <c r="R14" s="493"/>
      <c r="S14" s="495"/>
      <c r="T14" s="496"/>
      <c r="U14" s="493"/>
      <c r="V14" s="493"/>
      <c r="W14" s="493"/>
      <c r="X14" s="493"/>
      <c r="Y14" s="494"/>
      <c r="Z14" s="493"/>
      <c r="AA14" s="493"/>
      <c r="AB14" s="494"/>
      <c r="AC14" s="495"/>
      <c r="AD14" s="497"/>
    </row>
    <row r="15" spans="2:30" ht="20.100000000000001" customHeight="1">
      <c r="B15" s="477">
        <f t="shared" si="1"/>
        <v>12</v>
      </c>
      <c r="C15" s="478" t="s">
        <v>1339</v>
      </c>
      <c r="D15" s="479">
        <f t="shared" si="0"/>
        <v>0</v>
      </c>
      <c r="F15" s="480" t="str">
        <f t="shared" si="2"/>
        <v/>
      </c>
      <c r="G15" s="490"/>
      <c r="H15" s="491"/>
      <c r="I15" s="492"/>
      <c r="J15" s="493"/>
      <c r="K15" s="493"/>
      <c r="L15" s="493"/>
      <c r="M15" s="493"/>
      <c r="N15" s="494"/>
      <c r="O15" s="492"/>
      <c r="P15" s="493"/>
      <c r="Q15" s="493"/>
      <c r="R15" s="493"/>
      <c r="S15" s="495"/>
      <c r="T15" s="496"/>
      <c r="U15" s="493"/>
      <c r="V15" s="493"/>
      <c r="W15" s="493"/>
      <c r="X15" s="493"/>
      <c r="Y15" s="494"/>
      <c r="Z15" s="493"/>
      <c r="AA15" s="493"/>
      <c r="AB15" s="494"/>
      <c r="AC15" s="495"/>
      <c r="AD15" s="497"/>
    </row>
    <row r="16" spans="2:30" ht="20.100000000000001" customHeight="1">
      <c r="B16" s="477">
        <f t="shared" si="1"/>
        <v>13</v>
      </c>
      <c r="C16" s="478" t="s">
        <v>1339</v>
      </c>
      <c r="D16" s="479">
        <f t="shared" si="0"/>
        <v>0</v>
      </c>
      <c r="F16" s="480" t="str">
        <f t="shared" si="2"/>
        <v/>
      </c>
      <c r="G16" s="490"/>
      <c r="H16" s="491"/>
      <c r="I16" s="492"/>
      <c r="J16" s="493"/>
      <c r="K16" s="493"/>
      <c r="L16" s="493"/>
      <c r="M16" s="493"/>
      <c r="N16" s="494"/>
      <c r="O16" s="492"/>
      <c r="P16" s="493"/>
      <c r="Q16" s="493"/>
      <c r="R16" s="493"/>
      <c r="S16" s="495"/>
      <c r="T16" s="487"/>
      <c r="U16" s="484"/>
      <c r="V16" s="484"/>
      <c r="W16" s="484"/>
      <c r="X16" s="484"/>
      <c r="Y16" s="494"/>
      <c r="Z16" s="493"/>
      <c r="AA16" s="493"/>
      <c r="AB16" s="494"/>
      <c r="AC16" s="495"/>
      <c r="AD16" s="497"/>
    </row>
    <row r="17" spans="2:30" ht="20.100000000000001" customHeight="1">
      <c r="B17" s="477">
        <f t="shared" si="1"/>
        <v>14</v>
      </c>
      <c r="C17" s="478" t="s">
        <v>1339</v>
      </c>
      <c r="D17" s="479">
        <f t="shared" si="0"/>
        <v>0</v>
      </c>
      <c r="F17" s="480" t="str">
        <f t="shared" si="2"/>
        <v/>
      </c>
      <c r="G17" s="490"/>
      <c r="H17" s="491"/>
      <c r="I17" s="492"/>
      <c r="J17" s="493"/>
      <c r="K17" s="493"/>
      <c r="L17" s="493"/>
      <c r="M17" s="493"/>
      <c r="N17" s="494"/>
      <c r="O17" s="492"/>
      <c r="P17" s="493"/>
      <c r="Q17" s="493"/>
      <c r="R17" s="493"/>
      <c r="S17" s="495"/>
      <c r="T17" s="496"/>
      <c r="U17" s="493"/>
      <c r="V17" s="493"/>
      <c r="W17" s="493"/>
      <c r="X17" s="493"/>
      <c r="Y17" s="494"/>
      <c r="Z17" s="493"/>
      <c r="AA17" s="493"/>
      <c r="AB17" s="494"/>
      <c r="AC17" s="495"/>
      <c r="AD17" s="497"/>
    </row>
    <row r="18" spans="2:30" ht="20.100000000000001" customHeight="1">
      <c r="B18" s="477">
        <f t="shared" si="1"/>
        <v>15</v>
      </c>
      <c r="C18" s="478" t="s">
        <v>1339</v>
      </c>
      <c r="D18" s="479">
        <f t="shared" si="0"/>
        <v>0</v>
      </c>
      <c r="F18" s="480" t="str">
        <f t="shared" si="2"/>
        <v/>
      </c>
      <c r="G18" s="490"/>
      <c r="H18" s="491"/>
      <c r="I18" s="492"/>
      <c r="J18" s="493"/>
      <c r="K18" s="493"/>
      <c r="L18" s="493"/>
      <c r="M18" s="493"/>
      <c r="N18" s="494"/>
      <c r="O18" s="492"/>
      <c r="P18" s="493"/>
      <c r="Q18" s="493"/>
      <c r="R18" s="493"/>
      <c r="S18" s="495"/>
      <c r="T18" s="496"/>
      <c r="U18" s="493"/>
      <c r="V18" s="493"/>
      <c r="W18" s="493"/>
      <c r="X18" s="493"/>
      <c r="Y18" s="494"/>
      <c r="Z18" s="493"/>
      <c r="AA18" s="493"/>
      <c r="AB18" s="494"/>
      <c r="AC18" s="495"/>
      <c r="AD18" s="497"/>
    </row>
    <row r="19" spans="2:30" ht="20.100000000000001" customHeight="1">
      <c r="B19" s="477">
        <f t="shared" si="1"/>
        <v>16</v>
      </c>
      <c r="C19" s="478" t="s">
        <v>1339</v>
      </c>
      <c r="D19" s="479">
        <f t="shared" si="0"/>
        <v>0</v>
      </c>
      <c r="F19" s="480" t="str">
        <f t="shared" si="2"/>
        <v/>
      </c>
      <c r="G19" s="490"/>
      <c r="H19" s="491"/>
      <c r="I19" s="492"/>
      <c r="J19" s="493"/>
      <c r="K19" s="493"/>
      <c r="L19" s="493"/>
      <c r="M19" s="493"/>
      <c r="N19" s="494"/>
      <c r="O19" s="492"/>
      <c r="P19" s="493"/>
      <c r="Q19" s="493"/>
      <c r="R19" s="493"/>
      <c r="S19" s="495"/>
      <c r="T19" s="496"/>
      <c r="U19" s="493"/>
      <c r="V19" s="493"/>
      <c r="W19" s="493"/>
      <c r="X19" s="493"/>
      <c r="Y19" s="494"/>
      <c r="Z19" s="493"/>
      <c r="AA19" s="493"/>
      <c r="AB19" s="494"/>
      <c r="AC19" s="495"/>
      <c r="AD19" s="497"/>
    </row>
    <row r="20" spans="2:30" ht="20.100000000000001" customHeight="1">
      <c r="B20" s="477">
        <f t="shared" si="1"/>
        <v>17</v>
      </c>
      <c r="C20" s="478" t="s">
        <v>1339</v>
      </c>
      <c r="D20" s="479">
        <f t="shared" si="0"/>
        <v>0</v>
      </c>
      <c r="F20" s="480" t="str">
        <f t="shared" si="2"/>
        <v/>
      </c>
      <c r="G20" s="490"/>
      <c r="H20" s="491"/>
      <c r="I20" s="492"/>
      <c r="J20" s="493"/>
      <c r="K20" s="493"/>
      <c r="L20" s="493"/>
      <c r="M20" s="493"/>
      <c r="N20" s="494"/>
      <c r="O20" s="492"/>
      <c r="P20" s="493"/>
      <c r="Q20" s="493"/>
      <c r="R20" s="493"/>
      <c r="S20" s="495"/>
      <c r="T20" s="496"/>
      <c r="U20" s="493"/>
      <c r="V20" s="493"/>
      <c r="W20" s="493"/>
      <c r="X20" s="493"/>
      <c r="Y20" s="494"/>
      <c r="Z20" s="493"/>
      <c r="AA20" s="493"/>
      <c r="AB20" s="494"/>
      <c r="AC20" s="495"/>
      <c r="AD20" s="497"/>
    </row>
    <row r="21" spans="2:30" ht="20.100000000000001" customHeight="1">
      <c r="B21" s="477">
        <f t="shared" si="1"/>
        <v>18</v>
      </c>
      <c r="C21" s="478" t="s">
        <v>1339</v>
      </c>
      <c r="D21" s="479">
        <f t="shared" si="0"/>
        <v>0</v>
      </c>
      <c r="F21" s="480" t="str">
        <f t="shared" si="2"/>
        <v/>
      </c>
      <c r="G21" s="490"/>
      <c r="H21" s="491"/>
      <c r="I21" s="492"/>
      <c r="J21" s="493"/>
      <c r="K21" s="493"/>
      <c r="L21" s="493"/>
      <c r="M21" s="493"/>
      <c r="N21" s="494"/>
      <c r="O21" s="492"/>
      <c r="P21" s="493"/>
      <c r="Q21" s="493"/>
      <c r="R21" s="493"/>
      <c r="S21" s="495"/>
      <c r="T21" s="496"/>
      <c r="U21" s="493"/>
      <c r="V21" s="493"/>
      <c r="W21" s="493"/>
      <c r="X21" s="493"/>
      <c r="Y21" s="494"/>
      <c r="Z21" s="493"/>
      <c r="AA21" s="493"/>
      <c r="AB21" s="494"/>
      <c r="AC21" s="495"/>
      <c r="AD21" s="497"/>
    </row>
    <row r="22" spans="2:30" ht="20.100000000000001" customHeight="1">
      <c r="B22" s="477">
        <f t="shared" si="1"/>
        <v>19</v>
      </c>
      <c r="C22" s="478" t="s">
        <v>1339</v>
      </c>
      <c r="D22" s="479">
        <f t="shared" si="0"/>
        <v>0</v>
      </c>
      <c r="F22" s="480" t="str">
        <f t="shared" si="2"/>
        <v/>
      </c>
      <c r="G22" s="490"/>
      <c r="H22" s="491"/>
      <c r="I22" s="492"/>
      <c r="J22" s="493"/>
      <c r="K22" s="493"/>
      <c r="L22" s="493"/>
      <c r="M22" s="493"/>
      <c r="N22" s="494"/>
      <c r="O22" s="492"/>
      <c r="P22" s="493"/>
      <c r="Q22" s="493"/>
      <c r="R22" s="493"/>
      <c r="S22" s="495"/>
      <c r="T22" s="487"/>
      <c r="U22" s="484"/>
      <c r="V22" s="484"/>
      <c r="W22" s="484"/>
      <c r="X22" s="484"/>
      <c r="Y22" s="494"/>
      <c r="Z22" s="493"/>
      <c r="AA22" s="493"/>
      <c r="AB22" s="494"/>
      <c r="AC22" s="495"/>
      <c r="AD22" s="497"/>
    </row>
    <row r="23" spans="2:30" ht="20.100000000000001" customHeight="1">
      <c r="B23" s="477">
        <f t="shared" si="1"/>
        <v>20</v>
      </c>
      <c r="C23" s="478" t="s">
        <v>1339</v>
      </c>
      <c r="D23" s="479">
        <f t="shared" si="0"/>
        <v>0</v>
      </c>
      <c r="F23" s="480" t="str">
        <f t="shared" si="2"/>
        <v/>
      </c>
      <c r="G23" s="490"/>
      <c r="H23" s="491"/>
      <c r="I23" s="492"/>
      <c r="J23" s="493"/>
      <c r="K23" s="493"/>
      <c r="L23" s="493"/>
      <c r="M23" s="493"/>
      <c r="N23" s="494"/>
      <c r="O23" s="492"/>
      <c r="P23" s="493"/>
      <c r="Q23" s="493"/>
      <c r="R23" s="493"/>
      <c r="S23" s="495"/>
      <c r="T23" s="496"/>
      <c r="U23" s="493"/>
      <c r="V23" s="493"/>
      <c r="W23" s="493"/>
      <c r="X23" s="493"/>
      <c r="Y23" s="494"/>
      <c r="Z23" s="493"/>
      <c r="AA23" s="493"/>
      <c r="AB23" s="494"/>
      <c r="AC23" s="495"/>
      <c r="AD23" s="497"/>
    </row>
    <row r="24" spans="2:30" ht="20.100000000000001" customHeight="1">
      <c r="B24" s="477">
        <f t="shared" si="1"/>
        <v>21</v>
      </c>
      <c r="C24" s="478" t="s">
        <v>1339</v>
      </c>
      <c r="D24" s="479">
        <f t="shared" si="0"/>
        <v>0</v>
      </c>
      <c r="F24" s="480" t="str">
        <f t="shared" si="2"/>
        <v/>
      </c>
      <c r="G24" s="490"/>
      <c r="H24" s="491"/>
      <c r="I24" s="492"/>
      <c r="J24" s="493"/>
      <c r="K24" s="493"/>
      <c r="L24" s="493"/>
      <c r="M24" s="493"/>
      <c r="N24" s="494"/>
      <c r="O24" s="492"/>
      <c r="P24" s="493"/>
      <c r="Q24" s="493"/>
      <c r="R24" s="493"/>
      <c r="S24" s="495"/>
      <c r="T24" s="496"/>
      <c r="U24" s="493"/>
      <c r="V24" s="493"/>
      <c r="W24" s="493"/>
      <c r="X24" s="493"/>
      <c r="Y24" s="494"/>
      <c r="Z24" s="493"/>
      <c r="AA24" s="493"/>
      <c r="AB24" s="494"/>
      <c r="AC24" s="495"/>
      <c r="AD24" s="497"/>
    </row>
    <row r="25" spans="2:30" ht="20.100000000000001" customHeight="1">
      <c r="B25" s="477">
        <f t="shared" si="1"/>
        <v>22</v>
      </c>
      <c r="C25" s="478" t="s">
        <v>1339</v>
      </c>
      <c r="D25" s="479">
        <f t="shared" si="0"/>
        <v>0</v>
      </c>
      <c r="F25" s="480" t="str">
        <f t="shared" si="2"/>
        <v/>
      </c>
      <c r="G25" s="490"/>
      <c r="H25" s="491"/>
      <c r="I25" s="492"/>
      <c r="J25" s="493"/>
      <c r="K25" s="493"/>
      <c r="L25" s="493"/>
      <c r="M25" s="493"/>
      <c r="N25" s="494"/>
      <c r="O25" s="492"/>
      <c r="P25" s="493"/>
      <c r="Q25" s="493"/>
      <c r="R25" s="493"/>
      <c r="S25" s="495"/>
      <c r="T25" s="496"/>
      <c r="U25" s="493"/>
      <c r="V25" s="493"/>
      <c r="W25" s="493"/>
      <c r="X25" s="493"/>
      <c r="Y25" s="494"/>
      <c r="Z25" s="493"/>
      <c r="AA25" s="493"/>
      <c r="AB25" s="494"/>
      <c r="AC25" s="495"/>
      <c r="AD25" s="497"/>
    </row>
    <row r="26" spans="2:30" ht="20.100000000000001" customHeight="1">
      <c r="B26" s="477">
        <f t="shared" si="1"/>
        <v>23</v>
      </c>
      <c r="C26" s="478" t="s">
        <v>1339</v>
      </c>
      <c r="D26" s="479">
        <f t="shared" si="0"/>
        <v>0</v>
      </c>
      <c r="F26" s="480" t="str">
        <f t="shared" si="2"/>
        <v/>
      </c>
      <c r="G26" s="490"/>
      <c r="H26" s="491"/>
      <c r="I26" s="492"/>
      <c r="J26" s="493"/>
      <c r="K26" s="493"/>
      <c r="L26" s="493"/>
      <c r="M26" s="493"/>
      <c r="N26" s="494"/>
      <c r="O26" s="492"/>
      <c r="P26" s="493"/>
      <c r="Q26" s="493"/>
      <c r="R26" s="493"/>
      <c r="S26" s="495"/>
      <c r="T26" s="496"/>
      <c r="U26" s="493"/>
      <c r="V26" s="493"/>
      <c r="W26" s="493"/>
      <c r="X26" s="493"/>
      <c r="Y26" s="494"/>
      <c r="Z26" s="493"/>
      <c r="AA26" s="493"/>
      <c r="AB26" s="494"/>
      <c r="AC26" s="495"/>
      <c r="AD26" s="497"/>
    </row>
    <row r="27" spans="2:30" ht="20.100000000000001" customHeight="1">
      <c r="B27" s="477">
        <f t="shared" si="1"/>
        <v>24</v>
      </c>
      <c r="C27" s="478" t="s">
        <v>1339</v>
      </c>
      <c r="D27" s="479">
        <f t="shared" si="0"/>
        <v>0</v>
      </c>
      <c r="F27" s="480" t="str">
        <f t="shared" si="2"/>
        <v/>
      </c>
      <c r="G27" s="490"/>
      <c r="H27" s="491"/>
      <c r="I27" s="492"/>
      <c r="J27" s="493"/>
      <c r="K27" s="493"/>
      <c r="L27" s="493"/>
      <c r="M27" s="493"/>
      <c r="N27" s="494"/>
      <c r="O27" s="492"/>
      <c r="P27" s="493"/>
      <c r="Q27" s="493"/>
      <c r="R27" s="493"/>
      <c r="S27" s="495"/>
      <c r="T27" s="496"/>
      <c r="U27" s="493"/>
      <c r="V27" s="493"/>
      <c r="W27" s="493"/>
      <c r="X27" s="493"/>
      <c r="Y27" s="494"/>
      <c r="Z27" s="493"/>
      <c r="AA27" s="493"/>
      <c r="AB27" s="494"/>
      <c r="AC27" s="495"/>
      <c r="AD27" s="497"/>
    </row>
    <row r="28" spans="2:30" ht="20.100000000000001" customHeight="1">
      <c r="B28" s="477">
        <f t="shared" si="1"/>
        <v>25</v>
      </c>
      <c r="C28" s="478" t="s">
        <v>1339</v>
      </c>
      <c r="D28" s="479">
        <f t="shared" si="0"/>
        <v>0</v>
      </c>
      <c r="F28" s="480" t="str">
        <f t="shared" si="2"/>
        <v/>
      </c>
      <c r="G28" s="490"/>
      <c r="H28" s="491"/>
      <c r="I28" s="492"/>
      <c r="J28" s="493"/>
      <c r="K28" s="493"/>
      <c r="L28" s="493"/>
      <c r="M28" s="493"/>
      <c r="N28" s="494"/>
      <c r="O28" s="492"/>
      <c r="P28" s="493"/>
      <c r="Q28" s="493"/>
      <c r="R28" s="493"/>
      <c r="S28" s="495"/>
      <c r="T28" s="487"/>
      <c r="U28" s="484"/>
      <c r="V28" s="484"/>
      <c r="W28" s="484"/>
      <c r="X28" s="484"/>
      <c r="Y28" s="494"/>
      <c r="Z28" s="493"/>
      <c r="AA28" s="493"/>
      <c r="AB28" s="494"/>
      <c r="AC28" s="495"/>
      <c r="AD28" s="497"/>
    </row>
    <row r="29" spans="2:30" ht="20.100000000000001" customHeight="1">
      <c r="F29" s="480" t="str">
        <f t="shared" si="2"/>
        <v/>
      </c>
      <c r="G29" s="490"/>
      <c r="H29" s="491"/>
      <c r="I29" s="492"/>
      <c r="J29" s="493"/>
      <c r="K29" s="493"/>
      <c r="L29" s="493"/>
      <c r="M29" s="493"/>
      <c r="N29" s="494"/>
      <c r="O29" s="492"/>
      <c r="P29" s="493"/>
      <c r="Q29" s="493"/>
      <c r="R29" s="493"/>
      <c r="S29" s="495"/>
      <c r="T29" s="496"/>
      <c r="U29" s="493"/>
      <c r="V29" s="493"/>
      <c r="W29" s="493"/>
      <c r="X29" s="493"/>
      <c r="Y29" s="494"/>
      <c r="Z29" s="493"/>
      <c r="AA29" s="493"/>
      <c r="AB29" s="494"/>
      <c r="AC29" s="495"/>
      <c r="AD29" s="497"/>
    </row>
    <row r="30" spans="2:30" ht="20.100000000000001" customHeight="1">
      <c r="F30" s="480" t="str">
        <f t="shared" si="2"/>
        <v/>
      </c>
      <c r="G30" s="490"/>
      <c r="H30" s="491"/>
      <c r="I30" s="492"/>
      <c r="J30" s="493"/>
      <c r="K30" s="493"/>
      <c r="L30" s="493"/>
      <c r="M30" s="493"/>
      <c r="N30" s="494"/>
      <c r="O30" s="492"/>
      <c r="P30" s="493"/>
      <c r="Q30" s="493"/>
      <c r="R30" s="493"/>
      <c r="S30" s="495"/>
      <c r="T30" s="496"/>
      <c r="U30" s="493"/>
      <c r="V30" s="493"/>
      <c r="W30" s="493"/>
      <c r="X30" s="493"/>
      <c r="Y30" s="494"/>
      <c r="Z30" s="493"/>
      <c r="AA30" s="493"/>
      <c r="AB30" s="494"/>
      <c r="AC30" s="495"/>
      <c r="AD30" s="497"/>
    </row>
    <row r="31" spans="2:30" ht="20.100000000000001" customHeight="1">
      <c r="F31" s="480" t="str">
        <f t="shared" si="2"/>
        <v/>
      </c>
      <c r="G31" s="490"/>
      <c r="H31" s="491"/>
      <c r="I31" s="492"/>
      <c r="J31" s="493"/>
      <c r="K31" s="493"/>
      <c r="L31" s="493"/>
      <c r="M31" s="493"/>
      <c r="N31" s="494"/>
      <c r="O31" s="492"/>
      <c r="P31" s="493"/>
      <c r="Q31" s="493"/>
      <c r="R31" s="493"/>
      <c r="S31" s="495"/>
      <c r="T31" s="496"/>
      <c r="U31" s="493"/>
      <c r="V31" s="493"/>
      <c r="W31" s="493"/>
      <c r="X31" s="493"/>
      <c r="Y31" s="494"/>
      <c r="Z31" s="493"/>
      <c r="AA31" s="493"/>
      <c r="AB31" s="494"/>
      <c r="AC31" s="495"/>
      <c r="AD31" s="497"/>
    </row>
    <row r="32" spans="2:30" ht="20.100000000000001" customHeight="1">
      <c r="F32" s="480" t="str">
        <f t="shared" si="2"/>
        <v/>
      </c>
      <c r="G32" s="490"/>
      <c r="H32" s="491"/>
      <c r="I32" s="492"/>
      <c r="J32" s="493"/>
      <c r="K32" s="493"/>
      <c r="L32" s="493"/>
      <c r="M32" s="493"/>
      <c r="N32" s="494"/>
      <c r="O32" s="492"/>
      <c r="P32" s="493"/>
      <c r="Q32" s="493"/>
      <c r="R32" s="493"/>
      <c r="S32" s="495"/>
      <c r="T32" s="496"/>
      <c r="U32" s="493"/>
      <c r="V32" s="493"/>
      <c r="W32" s="493"/>
      <c r="X32" s="493"/>
      <c r="Y32" s="494"/>
      <c r="Z32" s="493"/>
      <c r="AA32" s="493"/>
      <c r="AB32" s="494"/>
      <c r="AC32" s="495"/>
      <c r="AD32" s="497"/>
    </row>
    <row r="33" spans="3:30" ht="20.100000000000001" customHeight="1">
      <c r="F33" s="480" t="str">
        <f t="shared" si="2"/>
        <v/>
      </c>
      <c r="G33" s="490"/>
      <c r="H33" s="491"/>
      <c r="I33" s="492"/>
      <c r="J33" s="493"/>
      <c r="K33" s="493"/>
      <c r="L33" s="493"/>
      <c r="M33" s="493"/>
      <c r="N33" s="494"/>
      <c r="O33" s="492"/>
      <c r="P33" s="493"/>
      <c r="Q33" s="493"/>
      <c r="R33" s="493"/>
      <c r="S33" s="495"/>
      <c r="T33" s="496"/>
      <c r="U33" s="493"/>
      <c r="V33" s="493"/>
      <c r="W33" s="493"/>
      <c r="X33" s="493"/>
      <c r="Y33" s="494"/>
      <c r="Z33" s="493"/>
      <c r="AA33" s="493"/>
      <c r="AB33" s="494"/>
      <c r="AC33" s="495"/>
      <c r="AD33" s="497"/>
    </row>
    <row r="34" spans="3:30" ht="20.100000000000001" customHeight="1">
      <c r="F34" s="480" t="str">
        <f t="shared" si="2"/>
        <v/>
      </c>
      <c r="G34" s="490"/>
      <c r="H34" s="491"/>
      <c r="I34" s="492"/>
      <c r="J34" s="493"/>
      <c r="K34" s="493"/>
      <c r="L34" s="493"/>
      <c r="M34" s="493"/>
      <c r="N34" s="494"/>
      <c r="O34" s="492"/>
      <c r="P34" s="493"/>
      <c r="Q34" s="493"/>
      <c r="R34" s="493"/>
      <c r="S34" s="495"/>
      <c r="T34" s="487"/>
      <c r="U34" s="484"/>
      <c r="V34" s="484"/>
      <c r="W34" s="484"/>
      <c r="X34" s="484"/>
      <c r="Y34" s="494"/>
      <c r="Z34" s="493"/>
      <c r="AA34" s="493"/>
      <c r="AB34" s="494"/>
      <c r="AC34" s="495"/>
      <c r="AD34" s="497"/>
    </row>
    <row r="35" spans="3:30" ht="20.100000000000001" customHeight="1">
      <c r="F35" s="480" t="str">
        <f t="shared" si="2"/>
        <v/>
      </c>
      <c r="G35" s="490"/>
      <c r="H35" s="491"/>
      <c r="I35" s="492"/>
      <c r="J35" s="493"/>
      <c r="K35" s="493"/>
      <c r="L35" s="493"/>
      <c r="M35" s="493"/>
      <c r="N35" s="494"/>
      <c r="O35" s="492"/>
      <c r="P35" s="493"/>
      <c r="Q35" s="493"/>
      <c r="R35" s="493"/>
      <c r="S35" s="495"/>
      <c r="T35" s="496"/>
      <c r="U35" s="493"/>
      <c r="V35" s="493"/>
      <c r="W35" s="493"/>
      <c r="X35" s="493"/>
      <c r="Y35" s="494"/>
      <c r="Z35" s="493"/>
      <c r="AA35" s="493"/>
      <c r="AB35" s="494"/>
      <c r="AC35" s="495"/>
      <c r="AD35" s="497"/>
    </row>
    <row r="36" spans="3:30" ht="20.100000000000001" customHeight="1">
      <c r="F36" s="480" t="str">
        <f t="shared" si="2"/>
        <v/>
      </c>
      <c r="G36" s="490"/>
      <c r="H36" s="491"/>
      <c r="I36" s="492"/>
      <c r="J36" s="493"/>
      <c r="K36" s="493"/>
      <c r="L36" s="493"/>
      <c r="M36" s="493"/>
      <c r="N36" s="494"/>
      <c r="O36" s="492"/>
      <c r="P36" s="493"/>
      <c r="Q36" s="493"/>
      <c r="R36" s="493"/>
      <c r="S36" s="495"/>
      <c r="T36" s="496"/>
      <c r="U36" s="493"/>
      <c r="V36" s="493"/>
      <c r="W36" s="493"/>
      <c r="X36" s="493"/>
      <c r="Y36" s="494"/>
      <c r="Z36" s="493"/>
      <c r="AA36" s="493"/>
      <c r="AB36" s="494"/>
      <c r="AC36" s="495"/>
      <c r="AD36" s="497"/>
    </row>
    <row r="37" spans="3:30" ht="20.100000000000001" customHeight="1">
      <c r="C37" s="498"/>
      <c r="F37" s="480" t="str">
        <f t="shared" si="2"/>
        <v/>
      </c>
      <c r="G37" s="490"/>
      <c r="H37" s="491"/>
      <c r="I37" s="492"/>
      <c r="J37" s="493"/>
      <c r="K37" s="493"/>
      <c r="L37" s="493"/>
      <c r="M37" s="493"/>
      <c r="N37" s="494"/>
      <c r="O37" s="492"/>
      <c r="P37" s="493"/>
      <c r="Q37" s="493"/>
      <c r="R37" s="493"/>
      <c r="S37" s="495"/>
      <c r="T37" s="496"/>
      <c r="U37" s="493"/>
      <c r="V37" s="493"/>
      <c r="W37" s="493"/>
      <c r="X37" s="493"/>
      <c r="Y37" s="494"/>
      <c r="Z37" s="493"/>
      <c r="AA37" s="493"/>
      <c r="AB37" s="494"/>
      <c r="AC37" s="495"/>
      <c r="AD37" s="497"/>
    </row>
    <row r="38" spans="3:30" ht="20.100000000000001" customHeight="1">
      <c r="C38" s="499"/>
      <c r="F38" s="480" t="str">
        <f t="shared" si="2"/>
        <v/>
      </c>
      <c r="G38" s="490"/>
      <c r="H38" s="491"/>
      <c r="I38" s="492"/>
      <c r="J38" s="493"/>
      <c r="K38" s="493"/>
      <c r="L38" s="493"/>
      <c r="M38" s="493"/>
      <c r="N38" s="494"/>
      <c r="O38" s="492"/>
      <c r="P38" s="493"/>
      <c r="Q38" s="493"/>
      <c r="R38" s="493"/>
      <c r="S38" s="495"/>
      <c r="T38" s="496"/>
      <c r="U38" s="493"/>
      <c r="V38" s="493"/>
      <c r="W38" s="493"/>
      <c r="X38" s="493"/>
      <c r="Y38" s="494"/>
      <c r="Z38" s="493"/>
      <c r="AA38" s="493"/>
      <c r="AB38" s="494"/>
      <c r="AC38" s="495"/>
      <c r="AD38" s="497"/>
    </row>
    <row r="39" spans="3:30" ht="20.100000000000001" customHeight="1">
      <c r="C39" s="499"/>
      <c r="F39" s="480" t="str">
        <f t="shared" si="2"/>
        <v/>
      </c>
      <c r="G39" s="490"/>
      <c r="H39" s="491"/>
      <c r="I39" s="492"/>
      <c r="J39" s="493"/>
      <c r="K39" s="493"/>
      <c r="L39" s="493"/>
      <c r="M39" s="493"/>
      <c r="N39" s="494"/>
      <c r="O39" s="492"/>
      <c r="P39" s="493"/>
      <c r="Q39" s="493"/>
      <c r="R39" s="493"/>
      <c r="S39" s="495"/>
      <c r="T39" s="496"/>
      <c r="U39" s="493"/>
      <c r="V39" s="493"/>
      <c r="W39" s="493"/>
      <c r="X39" s="493"/>
      <c r="Y39" s="494"/>
      <c r="Z39" s="493"/>
      <c r="AA39" s="493"/>
      <c r="AB39" s="494"/>
      <c r="AC39" s="495"/>
      <c r="AD39" s="497"/>
    </row>
    <row r="40" spans="3:30" ht="20.100000000000001" customHeight="1">
      <c r="F40" s="480" t="str">
        <f t="shared" si="2"/>
        <v/>
      </c>
      <c r="G40" s="490"/>
      <c r="H40" s="491"/>
      <c r="I40" s="492"/>
      <c r="J40" s="493"/>
      <c r="K40" s="493"/>
      <c r="L40" s="493"/>
      <c r="M40" s="493"/>
      <c r="N40" s="494"/>
      <c r="O40" s="492"/>
      <c r="P40" s="493"/>
      <c r="Q40" s="493"/>
      <c r="R40" s="493"/>
      <c r="S40" s="495"/>
      <c r="T40" s="496"/>
      <c r="U40" s="493"/>
      <c r="V40" s="493"/>
      <c r="W40" s="493"/>
      <c r="X40" s="493"/>
      <c r="Y40" s="494"/>
      <c r="Z40" s="493"/>
      <c r="AA40" s="493"/>
      <c r="AB40" s="494"/>
      <c r="AC40" s="495"/>
      <c r="AD40" s="497"/>
    </row>
    <row r="41" spans="3:30" ht="20.100000000000001" customHeight="1">
      <c r="F41" s="480" t="str">
        <f t="shared" si="2"/>
        <v/>
      </c>
      <c r="G41" s="490"/>
      <c r="H41" s="491"/>
      <c r="I41" s="492"/>
      <c r="J41" s="493"/>
      <c r="K41" s="493"/>
      <c r="L41" s="493"/>
      <c r="M41" s="493"/>
      <c r="N41" s="494"/>
      <c r="O41" s="492"/>
      <c r="P41" s="493"/>
      <c r="Q41" s="493"/>
      <c r="R41" s="493"/>
      <c r="S41" s="495"/>
      <c r="T41" s="496"/>
      <c r="U41" s="493"/>
      <c r="V41" s="493"/>
      <c r="W41" s="493"/>
      <c r="X41" s="493"/>
      <c r="Y41" s="494"/>
      <c r="Z41" s="493"/>
      <c r="AA41" s="493"/>
      <c r="AB41" s="494"/>
      <c r="AC41" s="495"/>
      <c r="AD41" s="497"/>
    </row>
    <row r="42" spans="3:30" ht="20.100000000000001" customHeight="1">
      <c r="F42" s="480" t="str">
        <f t="shared" si="2"/>
        <v/>
      </c>
      <c r="G42" s="490"/>
      <c r="H42" s="491"/>
      <c r="I42" s="492"/>
      <c r="J42" s="493"/>
      <c r="K42" s="493"/>
      <c r="L42" s="493"/>
      <c r="M42" s="493"/>
      <c r="N42" s="494"/>
      <c r="O42" s="492"/>
      <c r="P42" s="493"/>
      <c r="Q42" s="493"/>
      <c r="R42" s="493"/>
      <c r="S42" s="495"/>
      <c r="T42" s="496"/>
      <c r="U42" s="493"/>
      <c r="V42" s="493"/>
      <c r="W42" s="493"/>
      <c r="X42" s="493"/>
      <c r="Y42" s="494"/>
      <c r="Z42" s="493"/>
      <c r="AA42" s="493"/>
      <c r="AB42" s="494"/>
      <c r="AC42" s="495"/>
      <c r="AD42" s="497"/>
    </row>
    <row r="43" spans="3:30" ht="20.100000000000001" customHeight="1">
      <c r="F43" s="480" t="str">
        <f t="shared" si="2"/>
        <v/>
      </c>
      <c r="G43" s="490"/>
      <c r="H43" s="491"/>
      <c r="I43" s="492"/>
      <c r="J43" s="493"/>
      <c r="K43" s="493"/>
      <c r="L43" s="493"/>
      <c r="M43" s="493"/>
      <c r="N43" s="494"/>
      <c r="O43" s="492"/>
      <c r="P43" s="493"/>
      <c r="Q43" s="493"/>
      <c r="R43" s="493"/>
      <c r="S43" s="495"/>
      <c r="T43" s="496"/>
      <c r="U43" s="493"/>
      <c r="V43" s="493"/>
      <c r="W43" s="493"/>
      <c r="X43" s="493"/>
      <c r="Y43" s="494"/>
      <c r="Z43" s="493"/>
      <c r="AA43" s="493"/>
      <c r="AB43" s="494"/>
      <c r="AC43" s="495"/>
      <c r="AD43" s="497"/>
    </row>
    <row r="44" spans="3:30" ht="20.100000000000001" customHeight="1">
      <c r="F44" s="480" t="str">
        <f t="shared" si="2"/>
        <v/>
      </c>
      <c r="G44" s="490"/>
      <c r="H44" s="491"/>
      <c r="I44" s="492"/>
      <c r="J44" s="493"/>
      <c r="K44" s="493"/>
      <c r="L44" s="493"/>
      <c r="M44" s="493"/>
      <c r="N44" s="494"/>
      <c r="O44" s="492"/>
      <c r="P44" s="493"/>
      <c r="Q44" s="493"/>
      <c r="R44" s="493"/>
      <c r="S44" s="495"/>
      <c r="T44" s="496"/>
      <c r="U44" s="493"/>
      <c r="V44" s="493"/>
      <c r="W44" s="493"/>
      <c r="X44" s="493"/>
      <c r="Y44" s="494"/>
      <c r="Z44" s="493"/>
      <c r="AA44" s="493"/>
      <c r="AB44" s="494"/>
      <c r="AC44" s="495"/>
      <c r="AD44" s="497"/>
    </row>
    <row r="45" spans="3:30" ht="20.100000000000001" customHeight="1">
      <c r="F45" s="480" t="str">
        <f t="shared" si="2"/>
        <v/>
      </c>
      <c r="G45" s="490"/>
      <c r="H45" s="491"/>
      <c r="I45" s="492"/>
      <c r="J45" s="493"/>
      <c r="K45" s="493"/>
      <c r="L45" s="493"/>
      <c r="M45" s="493"/>
      <c r="N45" s="494"/>
      <c r="O45" s="492"/>
      <c r="P45" s="493"/>
      <c r="Q45" s="493"/>
      <c r="R45" s="493"/>
      <c r="S45" s="495"/>
      <c r="T45" s="487"/>
      <c r="U45" s="484"/>
      <c r="V45" s="484"/>
      <c r="W45" s="484"/>
      <c r="X45" s="484"/>
      <c r="Y45" s="494"/>
      <c r="Z45" s="493"/>
      <c r="AA45" s="493"/>
      <c r="AB45" s="494"/>
      <c r="AC45" s="495"/>
      <c r="AD45" s="497"/>
    </row>
    <row r="46" spans="3:30" ht="20.100000000000001" customHeight="1">
      <c r="F46" s="480" t="str">
        <f t="shared" si="2"/>
        <v/>
      </c>
      <c r="G46" s="490"/>
      <c r="H46" s="491"/>
      <c r="I46" s="492"/>
      <c r="J46" s="493"/>
      <c r="K46" s="493"/>
      <c r="L46" s="493"/>
      <c r="M46" s="493"/>
      <c r="N46" s="494"/>
      <c r="O46" s="492"/>
      <c r="P46" s="493"/>
      <c r="Q46" s="493"/>
      <c r="R46" s="493"/>
      <c r="S46" s="495"/>
      <c r="T46" s="496"/>
      <c r="U46" s="493"/>
      <c r="V46" s="493"/>
      <c r="W46" s="493"/>
      <c r="X46" s="493"/>
      <c r="Y46" s="494"/>
      <c r="Z46" s="493"/>
      <c r="AA46" s="493"/>
      <c r="AB46" s="494"/>
      <c r="AC46" s="495"/>
      <c r="AD46" s="497"/>
    </row>
    <row r="47" spans="3:30" ht="20.100000000000001" customHeight="1">
      <c r="F47" s="480" t="str">
        <f t="shared" si="2"/>
        <v/>
      </c>
      <c r="G47" s="490"/>
      <c r="H47" s="491"/>
      <c r="I47" s="492"/>
      <c r="J47" s="493"/>
      <c r="K47" s="493"/>
      <c r="L47" s="493"/>
      <c r="M47" s="493"/>
      <c r="N47" s="494"/>
      <c r="O47" s="492"/>
      <c r="P47" s="493"/>
      <c r="Q47" s="493"/>
      <c r="R47" s="493"/>
      <c r="S47" s="495"/>
      <c r="T47" s="496"/>
      <c r="U47" s="493"/>
      <c r="V47" s="493"/>
      <c r="W47" s="493"/>
      <c r="X47" s="493"/>
      <c r="Y47" s="494"/>
      <c r="Z47" s="493"/>
      <c r="AA47" s="493"/>
      <c r="AB47" s="494"/>
      <c r="AC47" s="495"/>
      <c r="AD47" s="497"/>
    </row>
    <row r="48" spans="3:30" ht="20.100000000000001" customHeight="1">
      <c r="F48" s="480" t="str">
        <f t="shared" si="2"/>
        <v/>
      </c>
      <c r="G48" s="490"/>
      <c r="H48" s="491"/>
      <c r="I48" s="492"/>
      <c r="J48" s="493"/>
      <c r="K48" s="493"/>
      <c r="L48" s="493"/>
      <c r="M48" s="493"/>
      <c r="N48" s="494"/>
      <c r="O48" s="492"/>
      <c r="P48" s="493"/>
      <c r="Q48" s="493"/>
      <c r="R48" s="493"/>
      <c r="S48" s="495"/>
      <c r="T48" s="496"/>
      <c r="U48" s="493"/>
      <c r="V48" s="493"/>
      <c r="W48" s="493"/>
      <c r="X48" s="493"/>
      <c r="Y48" s="494"/>
      <c r="Z48" s="493"/>
      <c r="AA48" s="493"/>
      <c r="AB48" s="494"/>
      <c r="AC48" s="495"/>
      <c r="AD48" s="497"/>
    </row>
    <row r="49" spans="6:30" ht="20.100000000000001" customHeight="1">
      <c r="F49" s="480" t="str">
        <f t="shared" si="2"/>
        <v/>
      </c>
      <c r="G49" s="490"/>
      <c r="H49" s="491"/>
      <c r="I49" s="492"/>
      <c r="J49" s="493"/>
      <c r="K49" s="493"/>
      <c r="L49" s="493"/>
      <c r="M49" s="493"/>
      <c r="N49" s="494"/>
      <c r="O49" s="492"/>
      <c r="P49" s="493"/>
      <c r="Q49" s="493"/>
      <c r="R49" s="493"/>
      <c r="S49" s="495"/>
      <c r="T49" s="496"/>
      <c r="U49" s="493"/>
      <c r="V49" s="493"/>
      <c r="W49" s="493"/>
      <c r="X49" s="493"/>
      <c r="Y49" s="494"/>
      <c r="Z49" s="493"/>
      <c r="AA49" s="493"/>
      <c r="AB49" s="494"/>
      <c r="AC49" s="495"/>
      <c r="AD49" s="497"/>
    </row>
    <row r="50" spans="6:30" ht="20.100000000000001" customHeight="1">
      <c r="F50" s="480" t="str">
        <f t="shared" si="2"/>
        <v/>
      </c>
      <c r="G50" s="490"/>
      <c r="H50" s="491"/>
      <c r="I50" s="492"/>
      <c r="J50" s="493"/>
      <c r="K50" s="493"/>
      <c r="L50" s="493"/>
      <c r="M50" s="493"/>
      <c r="N50" s="494"/>
      <c r="O50" s="492"/>
      <c r="P50" s="493"/>
      <c r="Q50" s="493"/>
      <c r="R50" s="493"/>
      <c r="S50" s="495"/>
      <c r="T50" s="496"/>
      <c r="U50" s="493"/>
      <c r="V50" s="493"/>
      <c r="W50" s="493"/>
      <c r="X50" s="493"/>
      <c r="Y50" s="494"/>
      <c r="Z50" s="493"/>
      <c r="AA50" s="493"/>
      <c r="AB50" s="494"/>
      <c r="AC50" s="495"/>
      <c r="AD50" s="497"/>
    </row>
    <row r="51" spans="6:30" ht="20.100000000000001" customHeight="1">
      <c r="F51" s="480" t="str">
        <f t="shared" si="2"/>
        <v/>
      </c>
      <c r="G51" s="490"/>
      <c r="H51" s="491"/>
      <c r="I51" s="492"/>
      <c r="J51" s="493"/>
      <c r="K51" s="493"/>
      <c r="L51" s="493"/>
      <c r="M51" s="493"/>
      <c r="N51" s="494"/>
      <c r="O51" s="492"/>
      <c r="P51" s="493"/>
      <c r="Q51" s="493"/>
      <c r="R51" s="493"/>
      <c r="S51" s="495"/>
      <c r="T51" s="487"/>
      <c r="U51" s="484"/>
      <c r="V51" s="484"/>
      <c r="W51" s="484"/>
      <c r="X51" s="484"/>
      <c r="Y51" s="494"/>
      <c r="Z51" s="493"/>
      <c r="AA51" s="493"/>
      <c r="AB51" s="494"/>
      <c r="AC51" s="495"/>
      <c r="AD51" s="497"/>
    </row>
    <row r="52" spans="6:30" ht="20.100000000000001" customHeight="1">
      <c r="F52" s="480" t="str">
        <f t="shared" si="2"/>
        <v/>
      </c>
      <c r="G52" s="490"/>
      <c r="H52" s="491"/>
      <c r="I52" s="492"/>
      <c r="J52" s="493"/>
      <c r="K52" s="493"/>
      <c r="L52" s="493"/>
      <c r="M52" s="493"/>
      <c r="N52" s="494"/>
      <c r="O52" s="492"/>
      <c r="P52" s="493"/>
      <c r="Q52" s="493"/>
      <c r="R52" s="493"/>
      <c r="S52" s="495"/>
      <c r="T52" s="496"/>
      <c r="U52" s="493"/>
      <c r="V52" s="493"/>
      <c r="W52" s="493"/>
      <c r="X52" s="493"/>
      <c r="Y52" s="494"/>
      <c r="Z52" s="493"/>
      <c r="AA52" s="493"/>
      <c r="AB52" s="494"/>
      <c r="AC52" s="495"/>
      <c r="AD52" s="497"/>
    </row>
    <row r="53" spans="6:30" ht="20.100000000000001" customHeight="1">
      <c r="F53" s="480" t="str">
        <f t="shared" si="2"/>
        <v/>
      </c>
      <c r="G53" s="490"/>
      <c r="H53" s="491"/>
      <c r="I53" s="492"/>
      <c r="J53" s="493"/>
      <c r="K53" s="493"/>
      <c r="L53" s="493"/>
      <c r="M53" s="493"/>
      <c r="N53" s="494"/>
      <c r="O53" s="492"/>
      <c r="P53" s="493"/>
      <c r="Q53" s="493"/>
      <c r="R53" s="493"/>
      <c r="S53" s="495"/>
      <c r="T53" s="496"/>
      <c r="U53" s="493"/>
      <c r="V53" s="493"/>
      <c r="W53" s="493"/>
      <c r="X53" s="493"/>
      <c r="Y53" s="494"/>
      <c r="Z53" s="493"/>
      <c r="AA53" s="493"/>
      <c r="AB53" s="494"/>
      <c r="AC53" s="495"/>
      <c r="AD53" s="497"/>
    </row>
    <row r="54" spans="6:30" ht="20.100000000000001" customHeight="1">
      <c r="F54" s="480" t="str">
        <f t="shared" si="2"/>
        <v/>
      </c>
      <c r="G54" s="490"/>
      <c r="H54" s="491"/>
      <c r="I54" s="492"/>
      <c r="J54" s="493"/>
      <c r="K54" s="493"/>
      <c r="L54" s="493"/>
      <c r="M54" s="493"/>
      <c r="N54" s="494"/>
      <c r="O54" s="492"/>
      <c r="P54" s="493"/>
      <c r="Q54" s="493"/>
      <c r="R54" s="493"/>
      <c r="S54" s="495"/>
      <c r="T54" s="496"/>
      <c r="U54" s="493"/>
      <c r="V54" s="493"/>
      <c r="W54" s="493"/>
      <c r="X54" s="493"/>
      <c r="Y54" s="494"/>
      <c r="Z54" s="493"/>
      <c r="AA54" s="493"/>
      <c r="AB54" s="494"/>
      <c r="AC54" s="495"/>
      <c r="AD54" s="497"/>
    </row>
    <row r="55" spans="6:30" ht="20.100000000000001" customHeight="1">
      <c r="F55" s="480" t="str">
        <f t="shared" si="2"/>
        <v/>
      </c>
      <c r="G55" s="490"/>
      <c r="H55" s="491"/>
      <c r="I55" s="492"/>
      <c r="J55" s="493"/>
      <c r="K55" s="493"/>
      <c r="L55" s="493"/>
      <c r="M55" s="493"/>
      <c r="N55" s="494"/>
      <c r="O55" s="492"/>
      <c r="P55" s="493"/>
      <c r="Q55" s="493"/>
      <c r="R55" s="493"/>
      <c r="S55" s="495"/>
      <c r="T55" s="496"/>
      <c r="U55" s="493"/>
      <c r="V55" s="493"/>
      <c r="W55" s="493"/>
      <c r="X55" s="493"/>
      <c r="Y55" s="494"/>
      <c r="Z55" s="493"/>
      <c r="AA55" s="493"/>
      <c r="AB55" s="494"/>
      <c r="AC55" s="495"/>
      <c r="AD55" s="497"/>
    </row>
    <row r="56" spans="6:30" ht="20.100000000000001" customHeight="1">
      <c r="F56" s="480" t="str">
        <f t="shared" si="2"/>
        <v/>
      </c>
      <c r="G56" s="490"/>
      <c r="H56" s="491"/>
      <c r="I56" s="492"/>
      <c r="J56" s="493"/>
      <c r="K56" s="493"/>
      <c r="L56" s="493"/>
      <c r="M56" s="493"/>
      <c r="N56" s="494"/>
      <c r="O56" s="492"/>
      <c r="P56" s="493"/>
      <c r="Q56" s="493"/>
      <c r="R56" s="493"/>
      <c r="S56" s="495"/>
      <c r="T56" s="496"/>
      <c r="U56" s="493"/>
      <c r="V56" s="493"/>
      <c r="W56" s="493"/>
      <c r="X56" s="493"/>
      <c r="Y56" s="494"/>
      <c r="Z56" s="493"/>
      <c r="AA56" s="493"/>
      <c r="AB56" s="494"/>
      <c r="AC56" s="495"/>
      <c r="AD56" s="497"/>
    </row>
    <row r="57" spans="6:30" ht="20.100000000000001" customHeight="1">
      <c r="F57" s="480" t="str">
        <f t="shared" si="2"/>
        <v/>
      </c>
      <c r="G57" s="490"/>
      <c r="H57" s="491"/>
      <c r="I57" s="492"/>
      <c r="J57" s="493"/>
      <c r="K57" s="493"/>
      <c r="L57" s="493"/>
      <c r="M57" s="493"/>
      <c r="N57" s="494"/>
      <c r="O57" s="492"/>
      <c r="P57" s="493"/>
      <c r="Q57" s="493"/>
      <c r="R57" s="493"/>
      <c r="S57" s="495"/>
      <c r="T57" s="487"/>
      <c r="U57" s="484"/>
      <c r="V57" s="484"/>
      <c r="W57" s="484"/>
      <c r="X57" s="484"/>
      <c r="Y57" s="494"/>
      <c r="Z57" s="493"/>
      <c r="AA57" s="493"/>
      <c r="AB57" s="494"/>
      <c r="AC57" s="495"/>
      <c r="AD57" s="497"/>
    </row>
    <row r="58" spans="6:30" ht="20.100000000000001" customHeight="1">
      <c r="F58" s="480" t="str">
        <f t="shared" si="2"/>
        <v/>
      </c>
      <c r="G58" s="490"/>
      <c r="H58" s="491"/>
      <c r="I58" s="492"/>
      <c r="J58" s="493"/>
      <c r="K58" s="493"/>
      <c r="L58" s="493"/>
      <c r="M58" s="493"/>
      <c r="N58" s="494"/>
      <c r="O58" s="492"/>
      <c r="P58" s="493"/>
      <c r="Q58" s="493"/>
      <c r="R58" s="493"/>
      <c r="S58" s="495"/>
      <c r="T58" s="496"/>
      <c r="U58" s="493"/>
      <c r="V58" s="493"/>
      <c r="W58" s="493"/>
      <c r="X58" s="493"/>
      <c r="Y58" s="494"/>
      <c r="Z58" s="493"/>
      <c r="AA58" s="493"/>
      <c r="AB58" s="494"/>
      <c r="AC58" s="495"/>
      <c r="AD58" s="497"/>
    </row>
    <row r="59" spans="6:30" ht="20.100000000000001" customHeight="1">
      <c r="F59" s="480" t="str">
        <f t="shared" si="2"/>
        <v/>
      </c>
      <c r="G59" s="490"/>
      <c r="H59" s="491"/>
      <c r="I59" s="492"/>
      <c r="J59" s="493"/>
      <c r="K59" s="493"/>
      <c r="L59" s="493"/>
      <c r="M59" s="493"/>
      <c r="N59" s="494"/>
      <c r="O59" s="492"/>
      <c r="P59" s="493"/>
      <c r="Q59" s="493"/>
      <c r="R59" s="493"/>
      <c r="S59" s="495"/>
      <c r="T59" s="496"/>
      <c r="U59" s="493"/>
      <c r="V59" s="493"/>
      <c r="W59" s="493"/>
      <c r="X59" s="493"/>
      <c r="Y59" s="494"/>
      <c r="Z59" s="493"/>
      <c r="AA59" s="493"/>
      <c r="AB59" s="494"/>
      <c r="AC59" s="495"/>
      <c r="AD59" s="497"/>
    </row>
    <row r="60" spans="6:30" ht="20.100000000000001" customHeight="1">
      <c r="F60" s="480" t="str">
        <f t="shared" si="2"/>
        <v/>
      </c>
      <c r="G60" s="490"/>
      <c r="H60" s="491"/>
      <c r="I60" s="492"/>
      <c r="J60" s="493"/>
      <c r="K60" s="493"/>
      <c r="L60" s="493"/>
      <c r="M60" s="493"/>
      <c r="N60" s="494"/>
      <c r="O60" s="492"/>
      <c r="P60" s="493"/>
      <c r="Q60" s="493"/>
      <c r="R60" s="493"/>
      <c r="S60" s="495"/>
      <c r="T60" s="496"/>
      <c r="U60" s="493"/>
      <c r="V60" s="493"/>
      <c r="W60" s="493"/>
      <c r="X60" s="493"/>
      <c r="Y60" s="494"/>
      <c r="Z60" s="493"/>
      <c r="AA60" s="493"/>
      <c r="AB60" s="494"/>
      <c r="AC60" s="495"/>
      <c r="AD60" s="497"/>
    </row>
    <row r="61" spans="6:30" ht="20.100000000000001" customHeight="1">
      <c r="F61" s="480" t="str">
        <f t="shared" si="2"/>
        <v/>
      </c>
      <c r="G61" s="490"/>
      <c r="H61" s="491"/>
      <c r="I61" s="492"/>
      <c r="J61" s="493"/>
      <c r="K61" s="493"/>
      <c r="L61" s="493"/>
      <c r="M61" s="493"/>
      <c r="N61" s="494"/>
      <c r="O61" s="492"/>
      <c r="P61" s="493"/>
      <c r="Q61" s="493"/>
      <c r="R61" s="493"/>
      <c r="S61" s="495"/>
      <c r="T61" s="496"/>
      <c r="U61" s="493"/>
      <c r="V61" s="493"/>
      <c r="W61" s="493"/>
      <c r="X61" s="493"/>
      <c r="Y61" s="494"/>
      <c r="Z61" s="493"/>
      <c r="AA61" s="493"/>
      <c r="AB61" s="494"/>
      <c r="AC61" s="495"/>
      <c r="AD61" s="497"/>
    </row>
    <row r="62" spans="6:30" ht="20.100000000000001" customHeight="1">
      <c r="F62" s="480" t="str">
        <f t="shared" si="2"/>
        <v/>
      </c>
      <c r="G62" s="490"/>
      <c r="H62" s="491"/>
      <c r="I62" s="492"/>
      <c r="J62" s="493"/>
      <c r="K62" s="493"/>
      <c r="L62" s="493"/>
      <c r="M62" s="493"/>
      <c r="N62" s="494"/>
      <c r="O62" s="492"/>
      <c r="P62" s="493"/>
      <c r="Q62" s="493"/>
      <c r="R62" s="493"/>
      <c r="S62" s="495"/>
      <c r="T62" s="496"/>
      <c r="U62" s="493"/>
      <c r="V62" s="493"/>
      <c r="W62" s="493"/>
      <c r="X62" s="493"/>
      <c r="Y62" s="494"/>
      <c r="Z62" s="493"/>
      <c r="AA62" s="493"/>
      <c r="AB62" s="494"/>
      <c r="AC62" s="495"/>
      <c r="AD62" s="497"/>
    </row>
    <row r="63" spans="6:30" ht="20.100000000000001" customHeight="1">
      <c r="F63" s="480" t="str">
        <f t="shared" si="2"/>
        <v/>
      </c>
      <c r="G63" s="490"/>
      <c r="H63" s="491"/>
      <c r="I63" s="492"/>
      <c r="J63" s="493"/>
      <c r="K63" s="493"/>
      <c r="L63" s="493"/>
      <c r="M63" s="493"/>
      <c r="N63" s="494"/>
      <c r="O63" s="492"/>
      <c r="P63" s="493"/>
      <c r="Q63" s="493"/>
      <c r="R63" s="493"/>
      <c r="S63" s="495"/>
      <c r="T63" s="487"/>
      <c r="U63" s="484"/>
      <c r="V63" s="484"/>
      <c r="W63" s="484"/>
      <c r="X63" s="484"/>
      <c r="Y63" s="494"/>
      <c r="Z63" s="493"/>
      <c r="AA63" s="493"/>
      <c r="AB63" s="494"/>
      <c r="AC63" s="495"/>
      <c r="AD63" s="497"/>
    </row>
    <row r="64" spans="6:30" ht="20.100000000000001" customHeight="1">
      <c r="F64" s="480" t="str">
        <f t="shared" si="2"/>
        <v/>
      </c>
      <c r="G64" s="490"/>
      <c r="H64" s="491"/>
      <c r="I64" s="492"/>
      <c r="J64" s="493"/>
      <c r="K64" s="493"/>
      <c r="L64" s="493"/>
      <c r="M64" s="493"/>
      <c r="N64" s="494"/>
      <c r="O64" s="492"/>
      <c r="P64" s="493"/>
      <c r="Q64" s="493"/>
      <c r="R64" s="493"/>
      <c r="S64" s="495"/>
      <c r="T64" s="496"/>
      <c r="U64" s="493"/>
      <c r="V64" s="493"/>
      <c r="W64" s="493"/>
      <c r="X64" s="493"/>
      <c r="Y64" s="494"/>
      <c r="Z64" s="493"/>
      <c r="AA64" s="493"/>
      <c r="AB64" s="494"/>
      <c r="AC64" s="495"/>
      <c r="AD64" s="497"/>
    </row>
    <row r="65" spans="6:30" ht="20.100000000000001" customHeight="1">
      <c r="F65" s="480" t="str">
        <f t="shared" si="2"/>
        <v/>
      </c>
      <c r="G65" s="490"/>
      <c r="H65" s="491"/>
      <c r="I65" s="492"/>
      <c r="J65" s="493"/>
      <c r="K65" s="493"/>
      <c r="L65" s="493"/>
      <c r="M65" s="493"/>
      <c r="N65" s="494"/>
      <c r="O65" s="492"/>
      <c r="P65" s="493"/>
      <c r="Q65" s="493"/>
      <c r="R65" s="493"/>
      <c r="S65" s="495"/>
      <c r="T65" s="496"/>
      <c r="U65" s="493"/>
      <c r="V65" s="493"/>
      <c r="W65" s="493"/>
      <c r="X65" s="493"/>
      <c r="Y65" s="494"/>
      <c r="Z65" s="493"/>
      <c r="AA65" s="493"/>
      <c r="AB65" s="494"/>
      <c r="AC65" s="495"/>
      <c r="AD65" s="497"/>
    </row>
    <row r="66" spans="6:30" ht="20.100000000000001" customHeight="1">
      <c r="F66" s="480" t="str">
        <f t="shared" si="2"/>
        <v/>
      </c>
      <c r="G66" s="490"/>
      <c r="H66" s="491"/>
      <c r="I66" s="492"/>
      <c r="J66" s="493"/>
      <c r="K66" s="493"/>
      <c r="L66" s="493"/>
      <c r="M66" s="493"/>
      <c r="N66" s="494"/>
      <c r="O66" s="492"/>
      <c r="P66" s="493"/>
      <c r="Q66" s="493"/>
      <c r="R66" s="493"/>
      <c r="S66" s="495"/>
      <c r="T66" s="496"/>
      <c r="U66" s="493"/>
      <c r="V66" s="493"/>
      <c r="W66" s="493"/>
      <c r="X66" s="493"/>
      <c r="Y66" s="494"/>
      <c r="Z66" s="493"/>
      <c r="AA66" s="493"/>
      <c r="AB66" s="494"/>
      <c r="AC66" s="495"/>
      <c r="AD66" s="497"/>
    </row>
    <row r="67" spans="6:30" ht="20.100000000000001" customHeight="1">
      <c r="F67" s="480" t="str">
        <f t="shared" si="2"/>
        <v/>
      </c>
      <c r="G67" s="490"/>
      <c r="H67" s="491"/>
      <c r="I67" s="492"/>
      <c r="J67" s="493"/>
      <c r="K67" s="493"/>
      <c r="L67" s="493"/>
      <c r="M67" s="493"/>
      <c r="N67" s="494"/>
      <c r="O67" s="492"/>
      <c r="P67" s="493"/>
      <c r="Q67" s="493"/>
      <c r="R67" s="493"/>
      <c r="S67" s="495"/>
      <c r="T67" s="496"/>
      <c r="U67" s="493"/>
      <c r="V67" s="493"/>
      <c r="W67" s="493"/>
      <c r="X67" s="493"/>
      <c r="Y67" s="494"/>
      <c r="Z67" s="493"/>
      <c r="AA67" s="493"/>
      <c r="AB67" s="494"/>
      <c r="AC67" s="495"/>
      <c r="AD67" s="497"/>
    </row>
    <row r="68" spans="6:30" ht="20.100000000000001" customHeight="1">
      <c r="F68" s="480" t="str">
        <f t="shared" si="2"/>
        <v/>
      </c>
      <c r="G68" s="490"/>
      <c r="H68" s="491"/>
      <c r="I68" s="492"/>
      <c r="J68" s="493"/>
      <c r="K68" s="493"/>
      <c r="L68" s="493"/>
      <c r="M68" s="493"/>
      <c r="N68" s="494"/>
      <c r="O68" s="492"/>
      <c r="P68" s="493"/>
      <c r="Q68" s="493"/>
      <c r="R68" s="493"/>
      <c r="S68" s="495"/>
      <c r="T68" s="496"/>
      <c r="U68" s="493"/>
      <c r="V68" s="493"/>
      <c r="W68" s="493"/>
      <c r="X68" s="493"/>
      <c r="Y68" s="494"/>
      <c r="Z68" s="493"/>
      <c r="AA68" s="493"/>
      <c r="AB68" s="494"/>
      <c r="AC68" s="495"/>
      <c r="AD68" s="497"/>
    </row>
    <row r="69" spans="6:30" ht="20.100000000000001" customHeight="1">
      <c r="F69" s="480" t="str">
        <f t="shared" si="2"/>
        <v/>
      </c>
      <c r="G69" s="490"/>
      <c r="H69" s="491"/>
      <c r="I69" s="492"/>
      <c r="J69" s="493"/>
      <c r="K69" s="493"/>
      <c r="L69" s="493"/>
      <c r="M69" s="493"/>
      <c r="N69" s="494"/>
      <c r="O69" s="492"/>
      <c r="P69" s="493"/>
      <c r="Q69" s="493"/>
      <c r="R69" s="493"/>
      <c r="S69" s="495"/>
      <c r="T69" s="487"/>
      <c r="U69" s="484"/>
      <c r="V69" s="484"/>
      <c r="W69" s="484"/>
      <c r="X69" s="484"/>
      <c r="Y69" s="494"/>
      <c r="Z69" s="493"/>
      <c r="AA69" s="493"/>
      <c r="AB69" s="494"/>
      <c r="AC69" s="495"/>
      <c r="AD69" s="497"/>
    </row>
    <row r="70" spans="6:30" ht="20.100000000000001" customHeight="1">
      <c r="F70" s="480" t="str">
        <f t="shared" ref="F70:F133" si="3">IF(G70="","",IF(F69="","",(F69+1)))</f>
        <v/>
      </c>
      <c r="G70" s="490"/>
      <c r="H70" s="491"/>
      <c r="I70" s="492"/>
      <c r="J70" s="493"/>
      <c r="K70" s="493"/>
      <c r="L70" s="493"/>
      <c r="M70" s="493"/>
      <c r="N70" s="494"/>
      <c r="O70" s="492"/>
      <c r="P70" s="493"/>
      <c r="Q70" s="493"/>
      <c r="R70" s="493"/>
      <c r="S70" s="495"/>
      <c r="T70" s="496"/>
      <c r="U70" s="493"/>
      <c r="V70" s="493"/>
      <c r="W70" s="493"/>
      <c r="X70" s="493"/>
      <c r="Y70" s="494"/>
      <c r="Z70" s="493"/>
      <c r="AA70" s="493"/>
      <c r="AB70" s="494"/>
      <c r="AC70" s="495"/>
      <c r="AD70" s="497"/>
    </row>
    <row r="71" spans="6:30" ht="20.100000000000001" customHeight="1">
      <c r="F71" s="480" t="str">
        <f t="shared" si="3"/>
        <v/>
      </c>
      <c r="G71" s="490"/>
      <c r="H71" s="491"/>
      <c r="I71" s="492"/>
      <c r="J71" s="493"/>
      <c r="K71" s="493"/>
      <c r="L71" s="493"/>
      <c r="M71" s="493"/>
      <c r="N71" s="494"/>
      <c r="O71" s="492"/>
      <c r="P71" s="493"/>
      <c r="Q71" s="493"/>
      <c r="R71" s="493"/>
      <c r="S71" s="495"/>
      <c r="T71" s="496"/>
      <c r="U71" s="493"/>
      <c r="V71" s="493"/>
      <c r="W71" s="493"/>
      <c r="X71" s="493"/>
      <c r="Y71" s="494"/>
      <c r="Z71" s="493"/>
      <c r="AA71" s="493"/>
      <c r="AB71" s="494"/>
      <c r="AC71" s="495"/>
      <c r="AD71" s="497"/>
    </row>
    <row r="72" spans="6:30" ht="20.100000000000001" customHeight="1">
      <c r="F72" s="480" t="str">
        <f t="shared" si="3"/>
        <v/>
      </c>
      <c r="G72" s="490"/>
      <c r="H72" s="491"/>
      <c r="I72" s="492"/>
      <c r="J72" s="493"/>
      <c r="K72" s="493"/>
      <c r="L72" s="493"/>
      <c r="M72" s="493"/>
      <c r="N72" s="494"/>
      <c r="O72" s="492"/>
      <c r="P72" s="493"/>
      <c r="Q72" s="493"/>
      <c r="R72" s="493"/>
      <c r="S72" s="495"/>
      <c r="T72" s="496"/>
      <c r="U72" s="493"/>
      <c r="V72" s="493"/>
      <c r="W72" s="493"/>
      <c r="X72" s="493"/>
      <c r="Y72" s="494"/>
      <c r="Z72" s="493"/>
      <c r="AA72" s="493"/>
      <c r="AB72" s="494"/>
      <c r="AC72" s="495"/>
      <c r="AD72" s="497"/>
    </row>
    <row r="73" spans="6:30" ht="20.100000000000001" customHeight="1">
      <c r="F73" s="480" t="str">
        <f t="shared" si="3"/>
        <v/>
      </c>
      <c r="G73" s="490"/>
      <c r="H73" s="491"/>
      <c r="I73" s="492"/>
      <c r="J73" s="493"/>
      <c r="K73" s="493"/>
      <c r="L73" s="493"/>
      <c r="M73" s="493"/>
      <c r="N73" s="494"/>
      <c r="O73" s="492"/>
      <c r="P73" s="493"/>
      <c r="Q73" s="493"/>
      <c r="R73" s="493"/>
      <c r="S73" s="495"/>
      <c r="T73" s="496"/>
      <c r="U73" s="493"/>
      <c r="V73" s="493"/>
      <c r="W73" s="493"/>
      <c r="X73" s="493"/>
      <c r="Y73" s="494"/>
      <c r="Z73" s="493"/>
      <c r="AA73" s="493"/>
      <c r="AB73" s="494"/>
      <c r="AC73" s="495"/>
      <c r="AD73" s="497"/>
    </row>
    <row r="74" spans="6:30" ht="20.100000000000001" customHeight="1">
      <c r="F74" s="480" t="str">
        <f t="shared" si="3"/>
        <v/>
      </c>
      <c r="G74" s="490"/>
      <c r="H74" s="491"/>
      <c r="I74" s="492"/>
      <c r="J74" s="493"/>
      <c r="K74" s="493"/>
      <c r="L74" s="493"/>
      <c r="M74" s="493"/>
      <c r="N74" s="494"/>
      <c r="O74" s="492"/>
      <c r="P74" s="493"/>
      <c r="Q74" s="493"/>
      <c r="R74" s="493"/>
      <c r="S74" s="495"/>
      <c r="T74" s="496"/>
      <c r="U74" s="493"/>
      <c r="V74" s="493"/>
      <c r="W74" s="493"/>
      <c r="X74" s="493"/>
      <c r="Y74" s="494"/>
      <c r="Z74" s="493"/>
      <c r="AA74" s="493"/>
      <c r="AB74" s="494"/>
      <c r="AC74" s="495"/>
      <c r="AD74" s="497"/>
    </row>
    <row r="75" spans="6:30" ht="20.100000000000001" customHeight="1">
      <c r="F75" s="480" t="str">
        <f t="shared" si="3"/>
        <v/>
      </c>
      <c r="G75" s="490"/>
      <c r="H75" s="491"/>
      <c r="I75" s="492"/>
      <c r="J75" s="493"/>
      <c r="K75" s="493"/>
      <c r="L75" s="493"/>
      <c r="M75" s="493"/>
      <c r="N75" s="494"/>
      <c r="O75" s="492"/>
      <c r="P75" s="493"/>
      <c r="Q75" s="493"/>
      <c r="R75" s="493"/>
      <c r="S75" s="495"/>
      <c r="T75" s="496"/>
      <c r="U75" s="493"/>
      <c r="V75" s="493"/>
      <c r="W75" s="493"/>
      <c r="X75" s="493"/>
      <c r="Y75" s="494"/>
      <c r="Z75" s="493"/>
      <c r="AA75" s="493"/>
      <c r="AB75" s="494"/>
      <c r="AC75" s="495"/>
      <c r="AD75" s="497"/>
    </row>
    <row r="76" spans="6:30" ht="20.100000000000001" customHeight="1">
      <c r="F76" s="480" t="str">
        <f t="shared" si="3"/>
        <v/>
      </c>
      <c r="G76" s="490"/>
      <c r="H76" s="491"/>
      <c r="I76" s="492"/>
      <c r="J76" s="493"/>
      <c r="K76" s="493"/>
      <c r="L76" s="493"/>
      <c r="M76" s="493"/>
      <c r="N76" s="494"/>
      <c r="O76" s="492"/>
      <c r="P76" s="493"/>
      <c r="Q76" s="493"/>
      <c r="R76" s="493"/>
      <c r="S76" s="495"/>
      <c r="T76" s="496"/>
      <c r="U76" s="493"/>
      <c r="V76" s="493"/>
      <c r="W76" s="493"/>
      <c r="X76" s="493"/>
      <c r="Y76" s="494"/>
      <c r="Z76" s="493"/>
      <c r="AA76" s="493"/>
      <c r="AB76" s="494"/>
      <c r="AC76" s="495"/>
      <c r="AD76" s="497"/>
    </row>
    <row r="77" spans="6:30" ht="20.100000000000001" customHeight="1">
      <c r="F77" s="480" t="str">
        <f t="shared" si="3"/>
        <v/>
      </c>
      <c r="G77" s="490"/>
      <c r="H77" s="491"/>
      <c r="I77" s="492"/>
      <c r="J77" s="493"/>
      <c r="K77" s="493"/>
      <c r="L77" s="493"/>
      <c r="M77" s="493"/>
      <c r="N77" s="494"/>
      <c r="O77" s="492"/>
      <c r="P77" s="493"/>
      <c r="Q77" s="493"/>
      <c r="R77" s="493"/>
      <c r="S77" s="495"/>
      <c r="T77" s="487"/>
      <c r="U77" s="484"/>
      <c r="V77" s="484"/>
      <c r="W77" s="484"/>
      <c r="X77" s="484"/>
      <c r="Y77" s="494"/>
      <c r="Z77" s="493"/>
      <c r="AA77" s="493"/>
      <c r="AB77" s="494"/>
      <c r="AC77" s="495"/>
      <c r="AD77" s="497"/>
    </row>
    <row r="78" spans="6:30" ht="20.100000000000001" customHeight="1">
      <c r="F78" s="480" t="str">
        <f t="shared" si="3"/>
        <v/>
      </c>
      <c r="G78" s="490"/>
      <c r="H78" s="491"/>
      <c r="I78" s="492"/>
      <c r="J78" s="493"/>
      <c r="K78" s="493"/>
      <c r="L78" s="493"/>
      <c r="M78" s="493"/>
      <c r="N78" s="494"/>
      <c r="O78" s="492"/>
      <c r="P78" s="493"/>
      <c r="Q78" s="493"/>
      <c r="R78" s="493"/>
      <c r="S78" s="495"/>
      <c r="T78" s="496"/>
      <c r="U78" s="493"/>
      <c r="V78" s="493"/>
      <c r="W78" s="493"/>
      <c r="X78" s="493"/>
      <c r="Y78" s="494"/>
      <c r="Z78" s="493"/>
      <c r="AA78" s="493"/>
      <c r="AB78" s="494"/>
      <c r="AC78" s="495"/>
      <c r="AD78" s="497"/>
    </row>
    <row r="79" spans="6:30" ht="20.100000000000001" customHeight="1">
      <c r="F79" s="480" t="str">
        <f t="shared" si="3"/>
        <v/>
      </c>
      <c r="G79" s="490"/>
      <c r="H79" s="491"/>
      <c r="I79" s="492"/>
      <c r="J79" s="493"/>
      <c r="K79" s="493"/>
      <c r="L79" s="493"/>
      <c r="M79" s="493"/>
      <c r="N79" s="494"/>
      <c r="O79" s="492"/>
      <c r="P79" s="493"/>
      <c r="Q79" s="493"/>
      <c r="R79" s="493"/>
      <c r="S79" s="495"/>
      <c r="T79" s="496"/>
      <c r="U79" s="493"/>
      <c r="V79" s="493"/>
      <c r="W79" s="493"/>
      <c r="X79" s="493"/>
      <c r="Y79" s="494"/>
      <c r="Z79" s="493"/>
      <c r="AA79" s="493"/>
      <c r="AB79" s="494"/>
      <c r="AC79" s="495"/>
      <c r="AD79" s="497"/>
    </row>
    <row r="80" spans="6:30" ht="20.100000000000001" customHeight="1">
      <c r="F80" s="480" t="str">
        <f t="shared" si="3"/>
        <v/>
      </c>
      <c r="G80" s="490"/>
      <c r="H80" s="491"/>
      <c r="I80" s="492"/>
      <c r="J80" s="493"/>
      <c r="K80" s="493"/>
      <c r="L80" s="493"/>
      <c r="M80" s="493"/>
      <c r="N80" s="494"/>
      <c r="O80" s="492"/>
      <c r="P80" s="493"/>
      <c r="Q80" s="493"/>
      <c r="R80" s="493"/>
      <c r="S80" s="495"/>
      <c r="T80" s="496"/>
      <c r="U80" s="493"/>
      <c r="V80" s="493"/>
      <c r="W80" s="493"/>
      <c r="X80" s="493"/>
      <c r="Y80" s="494"/>
      <c r="Z80" s="493"/>
      <c r="AA80" s="493"/>
      <c r="AB80" s="494"/>
      <c r="AC80" s="495"/>
      <c r="AD80" s="497"/>
    </row>
    <row r="81" spans="6:30" ht="20.100000000000001" customHeight="1">
      <c r="F81" s="480" t="str">
        <f t="shared" si="3"/>
        <v/>
      </c>
      <c r="G81" s="490"/>
      <c r="H81" s="491"/>
      <c r="I81" s="492"/>
      <c r="J81" s="493"/>
      <c r="K81" s="493"/>
      <c r="L81" s="493"/>
      <c r="M81" s="493"/>
      <c r="N81" s="494"/>
      <c r="O81" s="492"/>
      <c r="P81" s="493"/>
      <c r="Q81" s="493"/>
      <c r="R81" s="493"/>
      <c r="S81" s="495"/>
      <c r="T81" s="496"/>
      <c r="U81" s="493"/>
      <c r="V81" s="493"/>
      <c r="W81" s="493"/>
      <c r="X81" s="493"/>
      <c r="Y81" s="494"/>
      <c r="Z81" s="493"/>
      <c r="AA81" s="493"/>
      <c r="AB81" s="494"/>
      <c r="AC81" s="495"/>
      <c r="AD81" s="497"/>
    </row>
    <row r="82" spans="6:30" ht="20.100000000000001" customHeight="1">
      <c r="F82" s="480" t="str">
        <f t="shared" si="3"/>
        <v/>
      </c>
      <c r="G82" s="490"/>
      <c r="H82" s="491"/>
      <c r="I82" s="492"/>
      <c r="J82" s="493"/>
      <c r="K82" s="493"/>
      <c r="L82" s="493"/>
      <c r="M82" s="493"/>
      <c r="N82" s="494"/>
      <c r="O82" s="492"/>
      <c r="P82" s="493"/>
      <c r="Q82" s="493"/>
      <c r="R82" s="493"/>
      <c r="S82" s="495"/>
      <c r="T82" s="496"/>
      <c r="U82" s="493"/>
      <c r="V82" s="493"/>
      <c r="W82" s="493"/>
      <c r="X82" s="493"/>
      <c r="Y82" s="494"/>
      <c r="Z82" s="493"/>
      <c r="AA82" s="493"/>
      <c r="AB82" s="494"/>
      <c r="AC82" s="495"/>
      <c r="AD82" s="497"/>
    </row>
    <row r="83" spans="6:30" ht="20.100000000000001" customHeight="1">
      <c r="F83" s="480" t="str">
        <f t="shared" si="3"/>
        <v/>
      </c>
      <c r="G83" s="490"/>
      <c r="H83" s="491"/>
      <c r="I83" s="492"/>
      <c r="J83" s="493"/>
      <c r="K83" s="493"/>
      <c r="L83" s="493"/>
      <c r="M83" s="493"/>
      <c r="N83" s="494"/>
      <c r="O83" s="492"/>
      <c r="P83" s="493"/>
      <c r="Q83" s="493"/>
      <c r="R83" s="493"/>
      <c r="S83" s="495"/>
      <c r="T83" s="487"/>
      <c r="U83" s="484"/>
      <c r="V83" s="484"/>
      <c r="W83" s="484"/>
      <c r="X83" s="484"/>
      <c r="Y83" s="494"/>
      <c r="Z83" s="493"/>
      <c r="AA83" s="493"/>
      <c r="AB83" s="494"/>
      <c r="AC83" s="495"/>
      <c r="AD83" s="497"/>
    </row>
    <row r="84" spans="6:30" ht="20.100000000000001" customHeight="1">
      <c r="F84" s="480" t="str">
        <f t="shared" si="3"/>
        <v/>
      </c>
      <c r="G84" s="490"/>
      <c r="H84" s="491"/>
      <c r="I84" s="492"/>
      <c r="J84" s="493"/>
      <c r="K84" s="493"/>
      <c r="L84" s="493"/>
      <c r="M84" s="493"/>
      <c r="N84" s="494"/>
      <c r="O84" s="492"/>
      <c r="P84" s="493"/>
      <c r="Q84" s="493"/>
      <c r="R84" s="493"/>
      <c r="S84" s="495"/>
      <c r="T84" s="496"/>
      <c r="U84" s="493"/>
      <c r="V84" s="493"/>
      <c r="W84" s="493"/>
      <c r="X84" s="493"/>
      <c r="Y84" s="494"/>
      <c r="Z84" s="493"/>
      <c r="AA84" s="493"/>
      <c r="AB84" s="494"/>
      <c r="AC84" s="495"/>
      <c r="AD84" s="497"/>
    </row>
    <row r="85" spans="6:30" ht="20.100000000000001" customHeight="1">
      <c r="F85" s="480" t="str">
        <f t="shared" si="3"/>
        <v/>
      </c>
      <c r="G85" s="490"/>
      <c r="H85" s="491"/>
      <c r="I85" s="492"/>
      <c r="J85" s="493"/>
      <c r="K85" s="493"/>
      <c r="L85" s="493"/>
      <c r="M85" s="493"/>
      <c r="N85" s="494"/>
      <c r="O85" s="492"/>
      <c r="P85" s="493"/>
      <c r="Q85" s="493"/>
      <c r="R85" s="493"/>
      <c r="S85" s="495"/>
      <c r="T85" s="496"/>
      <c r="U85" s="493"/>
      <c r="V85" s="493"/>
      <c r="W85" s="493"/>
      <c r="X85" s="493"/>
      <c r="Y85" s="494"/>
      <c r="Z85" s="493"/>
      <c r="AA85" s="493"/>
      <c r="AB85" s="494"/>
      <c r="AC85" s="495"/>
      <c r="AD85" s="497"/>
    </row>
    <row r="86" spans="6:30" ht="20.100000000000001" customHeight="1">
      <c r="F86" s="480" t="str">
        <f t="shared" si="3"/>
        <v/>
      </c>
      <c r="G86" s="490"/>
      <c r="H86" s="491"/>
      <c r="I86" s="492"/>
      <c r="J86" s="493"/>
      <c r="K86" s="493"/>
      <c r="L86" s="493"/>
      <c r="M86" s="493"/>
      <c r="N86" s="494"/>
      <c r="O86" s="492"/>
      <c r="P86" s="493"/>
      <c r="Q86" s="493"/>
      <c r="R86" s="493"/>
      <c r="S86" s="495"/>
      <c r="T86" s="496"/>
      <c r="U86" s="493"/>
      <c r="V86" s="493"/>
      <c r="W86" s="493"/>
      <c r="X86" s="493"/>
      <c r="Y86" s="494"/>
      <c r="Z86" s="493"/>
      <c r="AA86" s="493"/>
      <c r="AB86" s="494"/>
      <c r="AC86" s="495"/>
      <c r="AD86" s="497"/>
    </row>
    <row r="87" spans="6:30" ht="20.100000000000001" customHeight="1">
      <c r="F87" s="480" t="str">
        <f t="shared" si="3"/>
        <v/>
      </c>
      <c r="G87" s="490"/>
      <c r="H87" s="491"/>
      <c r="I87" s="492"/>
      <c r="J87" s="493"/>
      <c r="K87" s="493"/>
      <c r="L87" s="493"/>
      <c r="M87" s="493"/>
      <c r="N87" s="494"/>
      <c r="O87" s="492"/>
      <c r="P87" s="493"/>
      <c r="Q87" s="493"/>
      <c r="R87" s="493"/>
      <c r="S87" s="495"/>
      <c r="T87" s="496"/>
      <c r="U87" s="493"/>
      <c r="V87" s="493"/>
      <c r="W87" s="493"/>
      <c r="X87" s="493"/>
      <c r="Y87" s="494"/>
      <c r="Z87" s="493"/>
      <c r="AA87" s="493"/>
      <c r="AB87" s="494"/>
      <c r="AC87" s="495"/>
      <c r="AD87" s="497"/>
    </row>
    <row r="88" spans="6:30" ht="20.100000000000001" customHeight="1">
      <c r="F88" s="480" t="str">
        <f t="shared" si="3"/>
        <v/>
      </c>
      <c r="G88" s="490"/>
      <c r="H88" s="491"/>
      <c r="I88" s="492"/>
      <c r="J88" s="493"/>
      <c r="K88" s="493"/>
      <c r="L88" s="493"/>
      <c r="M88" s="493"/>
      <c r="N88" s="494"/>
      <c r="O88" s="492"/>
      <c r="P88" s="493"/>
      <c r="Q88" s="493"/>
      <c r="R88" s="493"/>
      <c r="S88" s="495"/>
      <c r="T88" s="496"/>
      <c r="U88" s="493"/>
      <c r="V88" s="493"/>
      <c r="W88" s="493"/>
      <c r="X88" s="493"/>
      <c r="Y88" s="494"/>
      <c r="Z88" s="493"/>
      <c r="AA88" s="493"/>
      <c r="AB88" s="494"/>
      <c r="AC88" s="495"/>
      <c r="AD88" s="497"/>
    </row>
    <row r="89" spans="6:30" ht="20.100000000000001" customHeight="1">
      <c r="F89" s="480" t="str">
        <f t="shared" si="3"/>
        <v/>
      </c>
      <c r="G89" s="490"/>
      <c r="H89" s="491"/>
      <c r="I89" s="492"/>
      <c r="J89" s="493"/>
      <c r="K89" s="493"/>
      <c r="L89" s="493"/>
      <c r="M89" s="493"/>
      <c r="N89" s="494"/>
      <c r="O89" s="492"/>
      <c r="P89" s="493"/>
      <c r="Q89" s="493"/>
      <c r="R89" s="493"/>
      <c r="S89" s="495"/>
      <c r="T89" s="487"/>
      <c r="U89" s="484"/>
      <c r="V89" s="484"/>
      <c r="W89" s="484"/>
      <c r="X89" s="484"/>
      <c r="Y89" s="494"/>
      <c r="Z89" s="493"/>
      <c r="AA89" s="493"/>
      <c r="AB89" s="494"/>
      <c r="AC89" s="495"/>
      <c r="AD89" s="497"/>
    </row>
    <row r="90" spans="6:30" ht="20.100000000000001" customHeight="1">
      <c r="F90" s="480" t="str">
        <f t="shared" si="3"/>
        <v/>
      </c>
      <c r="G90" s="490"/>
      <c r="H90" s="491"/>
      <c r="I90" s="492"/>
      <c r="J90" s="493"/>
      <c r="K90" s="493"/>
      <c r="L90" s="493"/>
      <c r="M90" s="493"/>
      <c r="N90" s="494"/>
      <c r="O90" s="492"/>
      <c r="P90" s="493"/>
      <c r="Q90" s="493"/>
      <c r="R90" s="493"/>
      <c r="S90" s="495"/>
      <c r="T90" s="496"/>
      <c r="U90" s="493"/>
      <c r="V90" s="493"/>
      <c r="W90" s="493"/>
      <c r="X90" s="493"/>
      <c r="Y90" s="494"/>
      <c r="Z90" s="493"/>
      <c r="AA90" s="493"/>
      <c r="AB90" s="494"/>
      <c r="AC90" s="495"/>
      <c r="AD90" s="497"/>
    </row>
    <row r="91" spans="6:30" ht="20.100000000000001" customHeight="1">
      <c r="F91" s="480" t="str">
        <f t="shared" si="3"/>
        <v/>
      </c>
      <c r="G91" s="490"/>
      <c r="H91" s="491"/>
      <c r="I91" s="492"/>
      <c r="J91" s="493"/>
      <c r="K91" s="493"/>
      <c r="L91" s="493"/>
      <c r="M91" s="493"/>
      <c r="N91" s="494"/>
      <c r="O91" s="492"/>
      <c r="P91" s="493"/>
      <c r="Q91" s="493"/>
      <c r="R91" s="493"/>
      <c r="S91" s="495"/>
      <c r="T91" s="496"/>
      <c r="U91" s="493"/>
      <c r="V91" s="493"/>
      <c r="W91" s="493"/>
      <c r="X91" s="493"/>
      <c r="Y91" s="494"/>
      <c r="Z91" s="493"/>
      <c r="AA91" s="493"/>
      <c r="AB91" s="494"/>
      <c r="AC91" s="495"/>
      <c r="AD91" s="497"/>
    </row>
    <row r="92" spans="6:30" ht="20.100000000000001" customHeight="1">
      <c r="F92" s="480" t="str">
        <f t="shared" si="3"/>
        <v/>
      </c>
      <c r="G92" s="490"/>
      <c r="H92" s="491"/>
      <c r="I92" s="492"/>
      <c r="J92" s="493"/>
      <c r="K92" s="493"/>
      <c r="L92" s="493"/>
      <c r="M92" s="493"/>
      <c r="N92" s="494"/>
      <c r="O92" s="492"/>
      <c r="P92" s="493"/>
      <c r="Q92" s="493"/>
      <c r="R92" s="493"/>
      <c r="S92" s="495"/>
      <c r="T92" s="496"/>
      <c r="U92" s="493"/>
      <c r="V92" s="493"/>
      <c r="W92" s="493"/>
      <c r="X92" s="493"/>
      <c r="Y92" s="494"/>
      <c r="Z92" s="493"/>
      <c r="AA92" s="493"/>
      <c r="AB92" s="494"/>
      <c r="AC92" s="495"/>
      <c r="AD92" s="497"/>
    </row>
    <row r="93" spans="6:30" ht="20.100000000000001" customHeight="1">
      <c r="F93" s="480" t="str">
        <f t="shared" si="3"/>
        <v/>
      </c>
      <c r="G93" s="490"/>
      <c r="H93" s="491"/>
      <c r="I93" s="492"/>
      <c r="J93" s="493"/>
      <c r="K93" s="493"/>
      <c r="L93" s="493"/>
      <c r="M93" s="493"/>
      <c r="N93" s="494"/>
      <c r="O93" s="492"/>
      <c r="P93" s="493"/>
      <c r="Q93" s="493"/>
      <c r="R93" s="493"/>
      <c r="S93" s="495"/>
      <c r="T93" s="496"/>
      <c r="U93" s="493"/>
      <c r="V93" s="493"/>
      <c r="W93" s="493"/>
      <c r="X93" s="493"/>
      <c r="Y93" s="494"/>
      <c r="Z93" s="493"/>
      <c r="AA93" s="493"/>
      <c r="AB93" s="494"/>
      <c r="AC93" s="495"/>
      <c r="AD93" s="497"/>
    </row>
    <row r="94" spans="6:30" ht="20.100000000000001" customHeight="1">
      <c r="F94" s="480" t="str">
        <f t="shared" si="3"/>
        <v/>
      </c>
      <c r="G94" s="490"/>
      <c r="H94" s="491"/>
      <c r="I94" s="492"/>
      <c r="J94" s="493"/>
      <c r="K94" s="493"/>
      <c r="L94" s="493"/>
      <c r="M94" s="493"/>
      <c r="N94" s="494"/>
      <c r="O94" s="492"/>
      <c r="P94" s="493"/>
      <c r="Q94" s="493"/>
      <c r="R94" s="493"/>
      <c r="S94" s="495"/>
      <c r="T94" s="496"/>
      <c r="U94" s="493"/>
      <c r="V94" s="493"/>
      <c r="W94" s="493"/>
      <c r="X94" s="493"/>
      <c r="Y94" s="494"/>
      <c r="Z94" s="493"/>
      <c r="AA94" s="493"/>
      <c r="AB94" s="494"/>
      <c r="AC94" s="495"/>
      <c r="AD94" s="497"/>
    </row>
    <row r="95" spans="6:30" ht="20.100000000000001" customHeight="1">
      <c r="F95" s="480" t="str">
        <f t="shared" si="3"/>
        <v/>
      </c>
      <c r="G95" s="490"/>
      <c r="H95" s="491"/>
      <c r="I95" s="492"/>
      <c r="J95" s="493"/>
      <c r="K95" s="493"/>
      <c r="L95" s="493"/>
      <c r="M95" s="493"/>
      <c r="N95" s="494"/>
      <c r="O95" s="492"/>
      <c r="P95" s="493"/>
      <c r="Q95" s="493"/>
      <c r="R95" s="493"/>
      <c r="S95" s="495"/>
      <c r="T95" s="487"/>
      <c r="U95" s="484"/>
      <c r="V95" s="484"/>
      <c r="W95" s="484"/>
      <c r="X95" s="484"/>
      <c r="Y95" s="494"/>
      <c r="Z95" s="493"/>
      <c r="AA95" s="493"/>
      <c r="AB95" s="494"/>
      <c r="AC95" s="495"/>
      <c r="AD95" s="497"/>
    </row>
    <row r="96" spans="6:30" ht="20.100000000000001" customHeight="1">
      <c r="F96" s="480" t="str">
        <f t="shared" si="3"/>
        <v/>
      </c>
      <c r="G96" s="490"/>
      <c r="H96" s="491"/>
      <c r="I96" s="492"/>
      <c r="J96" s="493"/>
      <c r="K96" s="493"/>
      <c r="L96" s="493"/>
      <c r="M96" s="493"/>
      <c r="N96" s="494"/>
      <c r="O96" s="492"/>
      <c r="P96" s="493"/>
      <c r="Q96" s="493"/>
      <c r="R96" s="493"/>
      <c r="S96" s="495"/>
      <c r="T96" s="496"/>
      <c r="U96" s="493"/>
      <c r="V96" s="493"/>
      <c r="W96" s="493"/>
      <c r="X96" s="493"/>
      <c r="Y96" s="494"/>
      <c r="Z96" s="493"/>
      <c r="AA96" s="493"/>
      <c r="AB96" s="494"/>
      <c r="AC96" s="495"/>
      <c r="AD96" s="497"/>
    </row>
    <row r="97" spans="6:30" ht="20.100000000000001" customHeight="1">
      <c r="F97" s="480" t="str">
        <f t="shared" si="3"/>
        <v/>
      </c>
      <c r="G97" s="490"/>
      <c r="H97" s="491"/>
      <c r="I97" s="492"/>
      <c r="J97" s="493"/>
      <c r="K97" s="493"/>
      <c r="L97" s="493"/>
      <c r="M97" s="493"/>
      <c r="N97" s="494"/>
      <c r="O97" s="492"/>
      <c r="P97" s="493"/>
      <c r="Q97" s="493"/>
      <c r="R97" s="493"/>
      <c r="S97" s="495"/>
      <c r="T97" s="496"/>
      <c r="U97" s="493"/>
      <c r="V97" s="493"/>
      <c r="W97" s="493"/>
      <c r="X97" s="493"/>
      <c r="Y97" s="494"/>
      <c r="Z97" s="493"/>
      <c r="AA97" s="493"/>
      <c r="AB97" s="494"/>
      <c r="AC97" s="495"/>
      <c r="AD97" s="497"/>
    </row>
    <row r="98" spans="6:30" ht="20.100000000000001" customHeight="1">
      <c r="F98" s="480" t="str">
        <f t="shared" si="3"/>
        <v/>
      </c>
      <c r="G98" s="490"/>
      <c r="H98" s="491"/>
      <c r="I98" s="492"/>
      <c r="J98" s="493"/>
      <c r="K98" s="493"/>
      <c r="L98" s="493"/>
      <c r="M98" s="493"/>
      <c r="N98" s="494"/>
      <c r="O98" s="492"/>
      <c r="P98" s="493"/>
      <c r="Q98" s="493"/>
      <c r="R98" s="493"/>
      <c r="S98" s="495"/>
      <c r="T98" s="496"/>
      <c r="U98" s="493"/>
      <c r="V98" s="493"/>
      <c r="W98" s="493"/>
      <c r="X98" s="493"/>
      <c r="Y98" s="494"/>
      <c r="Z98" s="493"/>
      <c r="AA98" s="493"/>
      <c r="AB98" s="494"/>
      <c r="AC98" s="495"/>
      <c r="AD98" s="497"/>
    </row>
    <row r="99" spans="6:30" ht="20.100000000000001" customHeight="1">
      <c r="F99" s="480" t="str">
        <f t="shared" si="3"/>
        <v/>
      </c>
      <c r="G99" s="490"/>
      <c r="H99" s="491"/>
      <c r="I99" s="492"/>
      <c r="J99" s="493"/>
      <c r="K99" s="493"/>
      <c r="L99" s="493"/>
      <c r="M99" s="493"/>
      <c r="N99" s="494"/>
      <c r="O99" s="492"/>
      <c r="P99" s="493"/>
      <c r="Q99" s="493"/>
      <c r="R99" s="493"/>
      <c r="S99" s="495"/>
      <c r="T99" s="496"/>
      <c r="U99" s="493"/>
      <c r="V99" s="493"/>
      <c r="W99" s="493"/>
      <c r="X99" s="493"/>
      <c r="Y99" s="494"/>
      <c r="Z99" s="493"/>
      <c r="AA99" s="493"/>
      <c r="AB99" s="494"/>
      <c r="AC99" s="495"/>
      <c r="AD99" s="497"/>
    </row>
    <row r="100" spans="6:30" ht="20.100000000000001" customHeight="1">
      <c r="F100" s="480" t="str">
        <f t="shared" si="3"/>
        <v/>
      </c>
      <c r="G100" s="490"/>
      <c r="H100" s="491"/>
      <c r="I100" s="492"/>
      <c r="J100" s="493"/>
      <c r="K100" s="493"/>
      <c r="L100" s="493"/>
      <c r="M100" s="493"/>
      <c r="N100" s="494"/>
      <c r="O100" s="492"/>
      <c r="P100" s="493"/>
      <c r="Q100" s="493"/>
      <c r="R100" s="493"/>
      <c r="S100" s="495"/>
      <c r="T100" s="496"/>
      <c r="U100" s="493"/>
      <c r="V100" s="493"/>
      <c r="W100" s="493"/>
      <c r="X100" s="493"/>
      <c r="Y100" s="494"/>
      <c r="Z100" s="493"/>
      <c r="AA100" s="493"/>
      <c r="AB100" s="494"/>
      <c r="AC100" s="495"/>
      <c r="AD100" s="497"/>
    </row>
    <row r="101" spans="6:30" ht="20.100000000000001" customHeight="1">
      <c r="F101" s="480" t="str">
        <f t="shared" si="3"/>
        <v/>
      </c>
      <c r="G101" s="490"/>
      <c r="H101" s="491"/>
      <c r="I101" s="492"/>
      <c r="J101" s="493"/>
      <c r="K101" s="493"/>
      <c r="L101" s="493"/>
      <c r="M101" s="493"/>
      <c r="N101" s="494"/>
      <c r="O101" s="492"/>
      <c r="P101" s="493"/>
      <c r="Q101" s="493"/>
      <c r="R101" s="493"/>
      <c r="S101" s="495"/>
      <c r="T101" s="487"/>
      <c r="U101" s="484"/>
      <c r="V101" s="484"/>
      <c r="W101" s="484"/>
      <c r="X101" s="484"/>
      <c r="Y101" s="494"/>
      <c r="Z101" s="493"/>
      <c r="AA101" s="493"/>
      <c r="AB101" s="494"/>
      <c r="AC101" s="495"/>
      <c r="AD101" s="497"/>
    </row>
    <row r="102" spans="6:30" ht="20.100000000000001" customHeight="1">
      <c r="F102" s="480" t="str">
        <f t="shared" si="3"/>
        <v/>
      </c>
      <c r="G102" s="490"/>
      <c r="H102" s="491"/>
      <c r="I102" s="492"/>
      <c r="J102" s="493"/>
      <c r="K102" s="493"/>
      <c r="L102" s="493"/>
      <c r="M102" s="493"/>
      <c r="N102" s="494"/>
      <c r="O102" s="492"/>
      <c r="P102" s="493"/>
      <c r="Q102" s="493"/>
      <c r="R102" s="493"/>
      <c r="S102" s="495"/>
      <c r="T102" s="496"/>
      <c r="U102" s="493"/>
      <c r="V102" s="493"/>
      <c r="W102" s="493"/>
      <c r="X102" s="493"/>
      <c r="Y102" s="494"/>
      <c r="Z102" s="493"/>
      <c r="AA102" s="493"/>
      <c r="AB102" s="494"/>
      <c r="AC102" s="495"/>
      <c r="AD102" s="497"/>
    </row>
    <row r="103" spans="6:30" ht="20.100000000000001" customHeight="1">
      <c r="F103" s="480" t="str">
        <f t="shared" si="3"/>
        <v/>
      </c>
      <c r="G103" s="490"/>
      <c r="H103" s="491"/>
      <c r="I103" s="492"/>
      <c r="J103" s="493"/>
      <c r="K103" s="493"/>
      <c r="L103" s="493"/>
      <c r="M103" s="493"/>
      <c r="N103" s="494"/>
      <c r="O103" s="492"/>
      <c r="P103" s="493"/>
      <c r="Q103" s="493"/>
      <c r="R103" s="493"/>
      <c r="S103" s="495"/>
      <c r="T103" s="496"/>
      <c r="U103" s="493"/>
      <c r="V103" s="493"/>
      <c r="W103" s="493"/>
      <c r="X103" s="493"/>
      <c r="Y103" s="494"/>
      <c r="Z103" s="493"/>
      <c r="AA103" s="493"/>
      <c r="AB103" s="494"/>
      <c r="AC103" s="495"/>
      <c r="AD103" s="497"/>
    </row>
    <row r="104" spans="6:30" ht="20.100000000000001" customHeight="1">
      <c r="F104" s="480" t="str">
        <f t="shared" si="3"/>
        <v/>
      </c>
      <c r="G104" s="490"/>
      <c r="H104" s="491"/>
      <c r="I104" s="492"/>
      <c r="J104" s="493"/>
      <c r="K104" s="493"/>
      <c r="L104" s="493"/>
      <c r="M104" s="493"/>
      <c r="N104" s="494"/>
      <c r="O104" s="492"/>
      <c r="P104" s="493"/>
      <c r="Q104" s="493"/>
      <c r="R104" s="493"/>
      <c r="S104" s="495"/>
      <c r="T104" s="496"/>
      <c r="U104" s="493"/>
      <c r="V104" s="493"/>
      <c r="W104" s="493"/>
      <c r="X104" s="493"/>
      <c r="Y104" s="494"/>
      <c r="Z104" s="493"/>
      <c r="AA104" s="493"/>
      <c r="AB104" s="494"/>
      <c r="AC104" s="495"/>
      <c r="AD104" s="497"/>
    </row>
    <row r="105" spans="6:30" ht="20.100000000000001" customHeight="1">
      <c r="F105" s="480" t="str">
        <f t="shared" si="3"/>
        <v/>
      </c>
      <c r="G105" s="490"/>
      <c r="H105" s="491"/>
      <c r="I105" s="492"/>
      <c r="J105" s="493"/>
      <c r="K105" s="493"/>
      <c r="L105" s="493"/>
      <c r="M105" s="493"/>
      <c r="N105" s="494"/>
      <c r="O105" s="492"/>
      <c r="P105" s="493"/>
      <c r="Q105" s="493"/>
      <c r="R105" s="493"/>
      <c r="S105" s="495"/>
      <c r="T105" s="496"/>
      <c r="U105" s="493"/>
      <c r="V105" s="493"/>
      <c r="W105" s="493"/>
      <c r="X105" s="493"/>
      <c r="Y105" s="494"/>
      <c r="Z105" s="493"/>
      <c r="AA105" s="493"/>
      <c r="AB105" s="494"/>
      <c r="AC105" s="495"/>
      <c r="AD105" s="497"/>
    </row>
    <row r="106" spans="6:30" ht="20.100000000000001" customHeight="1">
      <c r="F106" s="480" t="str">
        <f t="shared" si="3"/>
        <v/>
      </c>
      <c r="G106" s="490"/>
      <c r="H106" s="491"/>
      <c r="I106" s="492"/>
      <c r="J106" s="493"/>
      <c r="K106" s="493"/>
      <c r="L106" s="493"/>
      <c r="M106" s="493"/>
      <c r="N106" s="494"/>
      <c r="O106" s="492"/>
      <c r="P106" s="493"/>
      <c r="Q106" s="493"/>
      <c r="R106" s="493"/>
      <c r="S106" s="495"/>
      <c r="T106" s="496"/>
      <c r="U106" s="493"/>
      <c r="V106" s="493"/>
      <c r="W106" s="493"/>
      <c r="X106" s="493"/>
      <c r="Y106" s="494"/>
      <c r="Z106" s="493"/>
      <c r="AA106" s="493"/>
      <c r="AB106" s="494"/>
      <c r="AC106" s="495"/>
      <c r="AD106" s="497"/>
    </row>
    <row r="107" spans="6:30" ht="20.100000000000001" customHeight="1">
      <c r="F107" s="480" t="str">
        <f t="shared" si="3"/>
        <v/>
      </c>
      <c r="G107" s="490"/>
      <c r="H107" s="491"/>
      <c r="I107" s="492"/>
      <c r="J107" s="493"/>
      <c r="K107" s="493"/>
      <c r="L107" s="493"/>
      <c r="M107" s="493"/>
      <c r="N107" s="494"/>
      <c r="O107" s="492"/>
      <c r="P107" s="493"/>
      <c r="Q107" s="493"/>
      <c r="R107" s="493"/>
      <c r="S107" s="495"/>
      <c r="T107" s="496"/>
      <c r="U107" s="493"/>
      <c r="V107" s="493"/>
      <c r="W107" s="493"/>
      <c r="X107" s="493"/>
      <c r="Y107" s="494"/>
      <c r="Z107" s="493"/>
      <c r="AA107" s="493"/>
      <c r="AB107" s="494"/>
      <c r="AC107" s="495"/>
      <c r="AD107" s="497"/>
    </row>
    <row r="108" spans="6:30" ht="20.100000000000001" customHeight="1">
      <c r="F108" s="480" t="str">
        <f t="shared" si="3"/>
        <v/>
      </c>
      <c r="G108" s="490"/>
      <c r="H108" s="491"/>
      <c r="I108" s="492"/>
      <c r="J108" s="493"/>
      <c r="K108" s="493"/>
      <c r="L108" s="493"/>
      <c r="M108" s="493"/>
      <c r="N108" s="494"/>
      <c r="O108" s="492"/>
      <c r="P108" s="493"/>
      <c r="Q108" s="493"/>
      <c r="R108" s="493"/>
      <c r="S108" s="495"/>
      <c r="T108" s="496"/>
      <c r="U108" s="493"/>
      <c r="V108" s="493"/>
      <c r="W108" s="493"/>
      <c r="X108" s="493"/>
      <c r="Y108" s="494"/>
      <c r="Z108" s="493"/>
      <c r="AA108" s="493"/>
      <c r="AB108" s="494"/>
      <c r="AC108" s="495"/>
      <c r="AD108" s="497"/>
    </row>
    <row r="109" spans="6:30" ht="20.100000000000001" customHeight="1">
      <c r="F109" s="480" t="str">
        <f t="shared" si="3"/>
        <v/>
      </c>
      <c r="G109" s="490"/>
      <c r="H109" s="491"/>
      <c r="I109" s="492"/>
      <c r="J109" s="493"/>
      <c r="K109" s="493"/>
      <c r="L109" s="493"/>
      <c r="M109" s="493"/>
      <c r="N109" s="494"/>
      <c r="O109" s="492"/>
      <c r="P109" s="493"/>
      <c r="Q109" s="493"/>
      <c r="R109" s="493"/>
      <c r="S109" s="495"/>
      <c r="T109" s="487"/>
      <c r="U109" s="484"/>
      <c r="V109" s="484"/>
      <c r="W109" s="484"/>
      <c r="X109" s="484"/>
      <c r="Y109" s="494"/>
      <c r="Z109" s="493"/>
      <c r="AA109" s="493"/>
      <c r="AB109" s="494"/>
      <c r="AC109" s="495"/>
      <c r="AD109" s="497"/>
    </row>
    <row r="110" spans="6:30" ht="20.100000000000001" customHeight="1">
      <c r="F110" s="480" t="str">
        <f t="shared" si="3"/>
        <v/>
      </c>
      <c r="G110" s="490"/>
      <c r="H110" s="491"/>
      <c r="I110" s="492"/>
      <c r="J110" s="493"/>
      <c r="K110" s="493"/>
      <c r="L110" s="493"/>
      <c r="M110" s="493"/>
      <c r="N110" s="494"/>
      <c r="O110" s="492"/>
      <c r="P110" s="493"/>
      <c r="Q110" s="493"/>
      <c r="R110" s="493"/>
      <c r="S110" s="495"/>
      <c r="T110" s="496"/>
      <c r="U110" s="493"/>
      <c r="V110" s="493"/>
      <c r="W110" s="493"/>
      <c r="X110" s="493"/>
      <c r="Y110" s="494"/>
      <c r="Z110" s="493"/>
      <c r="AA110" s="493"/>
      <c r="AB110" s="494"/>
      <c r="AC110" s="495"/>
      <c r="AD110" s="497"/>
    </row>
    <row r="111" spans="6:30" ht="20.100000000000001" customHeight="1">
      <c r="F111" s="480" t="str">
        <f t="shared" si="3"/>
        <v/>
      </c>
      <c r="G111" s="490"/>
      <c r="H111" s="491"/>
      <c r="I111" s="492"/>
      <c r="J111" s="493"/>
      <c r="K111" s="493"/>
      <c r="L111" s="493"/>
      <c r="M111" s="493"/>
      <c r="N111" s="494"/>
      <c r="O111" s="492"/>
      <c r="P111" s="493"/>
      <c r="Q111" s="493"/>
      <c r="R111" s="493"/>
      <c r="S111" s="495"/>
      <c r="T111" s="496"/>
      <c r="U111" s="493"/>
      <c r="V111" s="493"/>
      <c r="W111" s="493"/>
      <c r="X111" s="493"/>
      <c r="Y111" s="494"/>
      <c r="Z111" s="493"/>
      <c r="AA111" s="493"/>
      <c r="AB111" s="494"/>
      <c r="AC111" s="495"/>
      <c r="AD111" s="497"/>
    </row>
    <row r="112" spans="6:30" ht="20.100000000000001" customHeight="1">
      <c r="F112" s="480" t="str">
        <f t="shared" si="3"/>
        <v/>
      </c>
      <c r="G112" s="490"/>
      <c r="H112" s="491"/>
      <c r="I112" s="492"/>
      <c r="J112" s="493"/>
      <c r="K112" s="493"/>
      <c r="L112" s="493"/>
      <c r="M112" s="493"/>
      <c r="N112" s="494"/>
      <c r="O112" s="492"/>
      <c r="P112" s="493"/>
      <c r="Q112" s="493"/>
      <c r="R112" s="493"/>
      <c r="S112" s="495"/>
      <c r="T112" s="496"/>
      <c r="U112" s="493"/>
      <c r="V112" s="493"/>
      <c r="W112" s="493"/>
      <c r="X112" s="493"/>
      <c r="Y112" s="494"/>
      <c r="Z112" s="493"/>
      <c r="AA112" s="493"/>
      <c r="AB112" s="494"/>
      <c r="AC112" s="495"/>
      <c r="AD112" s="497"/>
    </row>
    <row r="113" spans="6:30" ht="20.100000000000001" customHeight="1">
      <c r="F113" s="480" t="str">
        <f t="shared" si="3"/>
        <v/>
      </c>
      <c r="G113" s="490"/>
      <c r="H113" s="491"/>
      <c r="I113" s="492"/>
      <c r="J113" s="493"/>
      <c r="K113" s="493"/>
      <c r="L113" s="493"/>
      <c r="M113" s="493"/>
      <c r="N113" s="494"/>
      <c r="O113" s="492"/>
      <c r="P113" s="493"/>
      <c r="Q113" s="493"/>
      <c r="R113" s="493"/>
      <c r="S113" s="495"/>
      <c r="T113" s="496"/>
      <c r="U113" s="493"/>
      <c r="V113" s="493"/>
      <c r="W113" s="493"/>
      <c r="X113" s="493"/>
      <c r="Y113" s="494"/>
      <c r="Z113" s="493"/>
      <c r="AA113" s="493"/>
      <c r="AB113" s="494"/>
      <c r="AC113" s="495"/>
      <c r="AD113" s="497"/>
    </row>
    <row r="114" spans="6:30" ht="20.100000000000001" customHeight="1">
      <c r="F114" s="480" t="str">
        <f t="shared" si="3"/>
        <v/>
      </c>
      <c r="G114" s="490"/>
      <c r="H114" s="491"/>
      <c r="I114" s="492"/>
      <c r="J114" s="493"/>
      <c r="K114" s="493"/>
      <c r="L114" s="493"/>
      <c r="M114" s="493"/>
      <c r="N114" s="494"/>
      <c r="O114" s="492"/>
      <c r="P114" s="493"/>
      <c r="Q114" s="493"/>
      <c r="R114" s="493"/>
      <c r="S114" s="495"/>
      <c r="T114" s="496"/>
      <c r="U114" s="493"/>
      <c r="V114" s="493"/>
      <c r="W114" s="493"/>
      <c r="X114" s="493"/>
      <c r="Y114" s="494"/>
      <c r="Z114" s="493"/>
      <c r="AA114" s="493"/>
      <c r="AB114" s="494"/>
      <c r="AC114" s="495"/>
      <c r="AD114" s="497"/>
    </row>
    <row r="115" spans="6:30" ht="20.100000000000001" customHeight="1">
      <c r="F115" s="480" t="str">
        <f t="shared" si="3"/>
        <v/>
      </c>
      <c r="G115" s="490"/>
      <c r="H115" s="491"/>
      <c r="I115" s="492"/>
      <c r="J115" s="493"/>
      <c r="K115" s="493"/>
      <c r="L115" s="493"/>
      <c r="M115" s="493"/>
      <c r="N115" s="494"/>
      <c r="O115" s="492"/>
      <c r="P115" s="493"/>
      <c r="Q115" s="493"/>
      <c r="R115" s="493"/>
      <c r="S115" s="495"/>
      <c r="T115" s="487"/>
      <c r="U115" s="484"/>
      <c r="V115" s="484"/>
      <c r="W115" s="484"/>
      <c r="X115" s="484"/>
      <c r="Y115" s="494"/>
      <c r="Z115" s="493"/>
      <c r="AA115" s="493"/>
      <c r="AB115" s="494"/>
      <c r="AC115" s="495"/>
      <c r="AD115" s="497"/>
    </row>
    <row r="116" spans="6:30" ht="20.100000000000001" customHeight="1">
      <c r="F116" s="480" t="str">
        <f t="shared" si="3"/>
        <v/>
      </c>
      <c r="G116" s="490"/>
      <c r="H116" s="491"/>
      <c r="I116" s="492"/>
      <c r="J116" s="493"/>
      <c r="K116" s="493"/>
      <c r="L116" s="493"/>
      <c r="M116" s="493"/>
      <c r="N116" s="494"/>
      <c r="O116" s="492"/>
      <c r="P116" s="493"/>
      <c r="Q116" s="493"/>
      <c r="R116" s="493"/>
      <c r="S116" s="495"/>
      <c r="T116" s="496"/>
      <c r="U116" s="493"/>
      <c r="V116" s="493"/>
      <c r="W116" s="493"/>
      <c r="X116" s="493"/>
      <c r="Y116" s="494"/>
      <c r="Z116" s="493"/>
      <c r="AA116" s="493"/>
      <c r="AB116" s="494"/>
      <c r="AC116" s="495"/>
      <c r="AD116" s="497"/>
    </row>
    <row r="117" spans="6:30" ht="20.100000000000001" customHeight="1">
      <c r="F117" s="480" t="str">
        <f t="shared" si="3"/>
        <v/>
      </c>
      <c r="G117" s="490"/>
      <c r="H117" s="491"/>
      <c r="I117" s="492"/>
      <c r="J117" s="493"/>
      <c r="K117" s="493"/>
      <c r="L117" s="493"/>
      <c r="M117" s="493"/>
      <c r="N117" s="494"/>
      <c r="O117" s="492"/>
      <c r="P117" s="493"/>
      <c r="Q117" s="493"/>
      <c r="R117" s="493"/>
      <c r="S117" s="495"/>
      <c r="T117" s="496"/>
      <c r="U117" s="493"/>
      <c r="V117" s="493"/>
      <c r="W117" s="493"/>
      <c r="X117" s="493"/>
      <c r="Y117" s="494"/>
      <c r="Z117" s="493"/>
      <c r="AA117" s="493"/>
      <c r="AB117" s="494"/>
      <c r="AC117" s="495"/>
      <c r="AD117" s="497"/>
    </row>
    <row r="118" spans="6:30" ht="20.100000000000001" customHeight="1">
      <c r="F118" s="480" t="str">
        <f t="shared" si="3"/>
        <v/>
      </c>
      <c r="G118" s="490"/>
      <c r="H118" s="491"/>
      <c r="I118" s="492"/>
      <c r="J118" s="493"/>
      <c r="K118" s="493"/>
      <c r="L118" s="493"/>
      <c r="M118" s="493"/>
      <c r="N118" s="494"/>
      <c r="O118" s="492"/>
      <c r="P118" s="493"/>
      <c r="Q118" s="493"/>
      <c r="R118" s="493"/>
      <c r="S118" s="495"/>
      <c r="T118" s="496"/>
      <c r="U118" s="493"/>
      <c r="V118" s="493"/>
      <c r="W118" s="493"/>
      <c r="X118" s="493"/>
      <c r="Y118" s="494"/>
      <c r="Z118" s="493"/>
      <c r="AA118" s="493"/>
      <c r="AB118" s="494"/>
      <c r="AC118" s="495"/>
      <c r="AD118" s="497"/>
    </row>
    <row r="119" spans="6:30" ht="20.100000000000001" customHeight="1">
      <c r="F119" s="480" t="str">
        <f t="shared" si="3"/>
        <v/>
      </c>
      <c r="G119" s="490"/>
      <c r="H119" s="491"/>
      <c r="I119" s="492"/>
      <c r="J119" s="493"/>
      <c r="K119" s="493"/>
      <c r="L119" s="493"/>
      <c r="M119" s="493"/>
      <c r="N119" s="494"/>
      <c r="O119" s="492"/>
      <c r="P119" s="493"/>
      <c r="Q119" s="493"/>
      <c r="R119" s="493"/>
      <c r="S119" s="495"/>
      <c r="T119" s="496"/>
      <c r="U119" s="493"/>
      <c r="V119" s="493"/>
      <c r="W119" s="493"/>
      <c r="X119" s="493"/>
      <c r="Y119" s="494"/>
      <c r="Z119" s="493"/>
      <c r="AA119" s="493"/>
      <c r="AB119" s="494"/>
      <c r="AC119" s="495"/>
      <c r="AD119" s="497"/>
    </row>
    <row r="120" spans="6:30" ht="20.100000000000001" customHeight="1">
      <c r="F120" s="480" t="str">
        <f t="shared" si="3"/>
        <v/>
      </c>
      <c r="G120" s="490"/>
      <c r="H120" s="491"/>
      <c r="I120" s="492"/>
      <c r="J120" s="493"/>
      <c r="K120" s="493"/>
      <c r="L120" s="493"/>
      <c r="M120" s="493"/>
      <c r="N120" s="494"/>
      <c r="O120" s="492"/>
      <c r="P120" s="493"/>
      <c r="Q120" s="493"/>
      <c r="R120" s="493"/>
      <c r="S120" s="495"/>
      <c r="T120" s="496"/>
      <c r="U120" s="493"/>
      <c r="V120" s="493"/>
      <c r="W120" s="493"/>
      <c r="X120" s="493"/>
      <c r="Y120" s="494"/>
      <c r="Z120" s="493"/>
      <c r="AA120" s="493"/>
      <c r="AB120" s="494"/>
      <c r="AC120" s="495"/>
      <c r="AD120" s="497"/>
    </row>
    <row r="121" spans="6:30" ht="20.100000000000001" customHeight="1">
      <c r="F121" s="480" t="str">
        <f t="shared" si="3"/>
        <v/>
      </c>
      <c r="G121" s="490"/>
      <c r="H121" s="491"/>
      <c r="I121" s="492"/>
      <c r="J121" s="493"/>
      <c r="K121" s="493"/>
      <c r="L121" s="493"/>
      <c r="M121" s="493"/>
      <c r="N121" s="494"/>
      <c r="O121" s="492"/>
      <c r="P121" s="493"/>
      <c r="Q121" s="493"/>
      <c r="R121" s="493"/>
      <c r="S121" s="495"/>
      <c r="T121" s="487"/>
      <c r="U121" s="484"/>
      <c r="V121" s="484"/>
      <c r="W121" s="484"/>
      <c r="X121" s="484"/>
      <c r="Y121" s="494"/>
      <c r="Z121" s="493"/>
      <c r="AA121" s="493"/>
      <c r="AB121" s="494"/>
      <c r="AC121" s="495"/>
      <c r="AD121" s="497"/>
    </row>
    <row r="122" spans="6:30" ht="20.100000000000001" customHeight="1">
      <c r="F122" s="480" t="str">
        <f t="shared" si="3"/>
        <v/>
      </c>
      <c r="G122" s="490"/>
      <c r="H122" s="491"/>
      <c r="I122" s="492"/>
      <c r="J122" s="493"/>
      <c r="K122" s="493"/>
      <c r="L122" s="493"/>
      <c r="M122" s="493"/>
      <c r="N122" s="494"/>
      <c r="O122" s="492"/>
      <c r="P122" s="493"/>
      <c r="Q122" s="493"/>
      <c r="R122" s="493"/>
      <c r="S122" s="495"/>
      <c r="T122" s="496"/>
      <c r="U122" s="493"/>
      <c r="V122" s="493"/>
      <c r="W122" s="493"/>
      <c r="X122" s="493"/>
      <c r="Y122" s="494"/>
      <c r="Z122" s="493"/>
      <c r="AA122" s="493"/>
      <c r="AB122" s="494"/>
      <c r="AC122" s="495"/>
      <c r="AD122" s="497"/>
    </row>
    <row r="123" spans="6:30" ht="20.100000000000001" customHeight="1">
      <c r="F123" s="480" t="str">
        <f t="shared" si="3"/>
        <v/>
      </c>
      <c r="G123" s="490"/>
      <c r="H123" s="491"/>
      <c r="I123" s="492"/>
      <c r="J123" s="493"/>
      <c r="K123" s="493"/>
      <c r="L123" s="493"/>
      <c r="M123" s="493"/>
      <c r="N123" s="494"/>
      <c r="O123" s="492"/>
      <c r="P123" s="493"/>
      <c r="Q123" s="493"/>
      <c r="R123" s="493"/>
      <c r="S123" s="495"/>
      <c r="T123" s="496"/>
      <c r="U123" s="493"/>
      <c r="V123" s="493"/>
      <c r="W123" s="493"/>
      <c r="X123" s="493"/>
      <c r="Y123" s="494"/>
      <c r="Z123" s="493"/>
      <c r="AA123" s="493"/>
      <c r="AB123" s="494"/>
      <c r="AC123" s="495"/>
      <c r="AD123" s="497"/>
    </row>
    <row r="124" spans="6:30" ht="20.100000000000001" customHeight="1">
      <c r="F124" s="480" t="str">
        <f t="shared" si="3"/>
        <v/>
      </c>
      <c r="G124" s="490"/>
      <c r="H124" s="491"/>
      <c r="I124" s="492"/>
      <c r="J124" s="493"/>
      <c r="K124" s="493"/>
      <c r="L124" s="493"/>
      <c r="M124" s="493"/>
      <c r="N124" s="494"/>
      <c r="O124" s="492"/>
      <c r="P124" s="493"/>
      <c r="Q124" s="493"/>
      <c r="R124" s="493"/>
      <c r="S124" s="495"/>
      <c r="T124" s="496"/>
      <c r="U124" s="493"/>
      <c r="V124" s="493"/>
      <c r="W124" s="493"/>
      <c r="X124" s="493"/>
      <c r="Y124" s="494"/>
      <c r="Z124" s="493"/>
      <c r="AA124" s="493"/>
      <c r="AB124" s="494"/>
      <c r="AC124" s="495"/>
      <c r="AD124" s="497"/>
    </row>
    <row r="125" spans="6:30" ht="20.100000000000001" customHeight="1">
      <c r="F125" s="480" t="str">
        <f t="shared" si="3"/>
        <v/>
      </c>
      <c r="G125" s="490"/>
      <c r="H125" s="491"/>
      <c r="I125" s="492"/>
      <c r="J125" s="493"/>
      <c r="K125" s="493"/>
      <c r="L125" s="493"/>
      <c r="M125" s="493"/>
      <c r="N125" s="494"/>
      <c r="O125" s="492"/>
      <c r="P125" s="493"/>
      <c r="Q125" s="493"/>
      <c r="R125" s="493"/>
      <c r="S125" s="495"/>
      <c r="T125" s="496"/>
      <c r="U125" s="493"/>
      <c r="V125" s="493"/>
      <c r="W125" s="493"/>
      <c r="X125" s="493"/>
      <c r="Y125" s="494"/>
      <c r="Z125" s="493"/>
      <c r="AA125" s="493"/>
      <c r="AB125" s="494"/>
      <c r="AC125" s="495"/>
      <c r="AD125" s="497"/>
    </row>
    <row r="126" spans="6:30" ht="20.100000000000001" customHeight="1">
      <c r="F126" s="480" t="str">
        <f t="shared" si="3"/>
        <v/>
      </c>
      <c r="G126" s="490"/>
      <c r="H126" s="491"/>
      <c r="I126" s="492"/>
      <c r="J126" s="493"/>
      <c r="K126" s="493"/>
      <c r="L126" s="493"/>
      <c r="M126" s="493"/>
      <c r="N126" s="494"/>
      <c r="O126" s="492"/>
      <c r="P126" s="493"/>
      <c r="Q126" s="493"/>
      <c r="R126" s="493"/>
      <c r="S126" s="495"/>
      <c r="T126" s="496"/>
      <c r="U126" s="493"/>
      <c r="V126" s="493"/>
      <c r="W126" s="493"/>
      <c r="X126" s="493"/>
      <c r="Y126" s="494"/>
      <c r="Z126" s="493"/>
      <c r="AA126" s="493"/>
      <c r="AB126" s="494"/>
      <c r="AC126" s="495"/>
      <c r="AD126" s="497"/>
    </row>
    <row r="127" spans="6:30" ht="20.100000000000001" customHeight="1">
      <c r="F127" s="480" t="str">
        <f t="shared" si="3"/>
        <v/>
      </c>
      <c r="G127" s="490"/>
      <c r="H127" s="491"/>
      <c r="I127" s="492"/>
      <c r="J127" s="493"/>
      <c r="K127" s="493"/>
      <c r="L127" s="493"/>
      <c r="M127" s="493"/>
      <c r="N127" s="494"/>
      <c r="O127" s="492"/>
      <c r="P127" s="493"/>
      <c r="Q127" s="493"/>
      <c r="R127" s="493"/>
      <c r="S127" s="495"/>
      <c r="T127" s="487"/>
      <c r="U127" s="484"/>
      <c r="V127" s="484"/>
      <c r="W127" s="484"/>
      <c r="X127" s="484"/>
      <c r="Y127" s="494"/>
      <c r="Z127" s="493"/>
      <c r="AA127" s="493"/>
      <c r="AB127" s="494"/>
      <c r="AC127" s="495"/>
      <c r="AD127" s="497"/>
    </row>
    <row r="128" spans="6:30" ht="20.100000000000001" customHeight="1">
      <c r="F128" s="480" t="str">
        <f t="shared" si="3"/>
        <v/>
      </c>
      <c r="G128" s="490"/>
      <c r="H128" s="491"/>
      <c r="I128" s="492"/>
      <c r="J128" s="493"/>
      <c r="K128" s="493"/>
      <c r="L128" s="493"/>
      <c r="M128" s="493"/>
      <c r="N128" s="494"/>
      <c r="O128" s="492"/>
      <c r="P128" s="493"/>
      <c r="Q128" s="493"/>
      <c r="R128" s="493"/>
      <c r="S128" s="495"/>
      <c r="T128" s="496"/>
      <c r="U128" s="493"/>
      <c r="V128" s="493"/>
      <c r="W128" s="493"/>
      <c r="X128" s="493"/>
      <c r="Y128" s="494"/>
      <c r="Z128" s="493"/>
      <c r="AA128" s="493"/>
      <c r="AB128" s="494"/>
      <c r="AC128" s="495"/>
      <c r="AD128" s="497"/>
    </row>
    <row r="129" spans="6:30" ht="20.100000000000001" customHeight="1">
      <c r="F129" s="480" t="str">
        <f t="shared" si="3"/>
        <v/>
      </c>
      <c r="G129" s="490"/>
      <c r="H129" s="491"/>
      <c r="I129" s="492"/>
      <c r="J129" s="493"/>
      <c r="K129" s="493"/>
      <c r="L129" s="493"/>
      <c r="M129" s="493"/>
      <c r="N129" s="494"/>
      <c r="O129" s="492"/>
      <c r="P129" s="493"/>
      <c r="Q129" s="493"/>
      <c r="R129" s="493"/>
      <c r="S129" s="495"/>
      <c r="T129" s="496"/>
      <c r="U129" s="493"/>
      <c r="V129" s="493"/>
      <c r="W129" s="493"/>
      <c r="X129" s="493"/>
      <c r="Y129" s="494"/>
      <c r="Z129" s="493"/>
      <c r="AA129" s="493"/>
      <c r="AB129" s="494"/>
      <c r="AC129" s="495"/>
      <c r="AD129" s="497"/>
    </row>
    <row r="130" spans="6:30" ht="20.100000000000001" customHeight="1">
      <c r="F130" s="480" t="str">
        <f t="shared" si="3"/>
        <v/>
      </c>
      <c r="G130" s="490"/>
      <c r="H130" s="491"/>
      <c r="I130" s="492"/>
      <c r="J130" s="493"/>
      <c r="K130" s="493"/>
      <c r="L130" s="493"/>
      <c r="M130" s="493"/>
      <c r="N130" s="494"/>
      <c r="O130" s="492"/>
      <c r="P130" s="493"/>
      <c r="Q130" s="493"/>
      <c r="R130" s="493"/>
      <c r="S130" s="495"/>
      <c r="T130" s="496"/>
      <c r="U130" s="493"/>
      <c r="V130" s="493"/>
      <c r="W130" s="493"/>
      <c r="X130" s="493"/>
      <c r="Y130" s="494"/>
      <c r="Z130" s="493"/>
      <c r="AA130" s="493"/>
      <c r="AB130" s="494"/>
      <c r="AC130" s="495"/>
      <c r="AD130" s="497"/>
    </row>
    <row r="131" spans="6:30" ht="20.100000000000001" customHeight="1">
      <c r="F131" s="480" t="str">
        <f t="shared" si="3"/>
        <v/>
      </c>
      <c r="G131" s="490"/>
      <c r="H131" s="491"/>
      <c r="I131" s="492"/>
      <c r="J131" s="493"/>
      <c r="K131" s="493"/>
      <c r="L131" s="493"/>
      <c r="M131" s="493"/>
      <c r="N131" s="494"/>
      <c r="O131" s="492"/>
      <c r="P131" s="493"/>
      <c r="Q131" s="493"/>
      <c r="R131" s="493"/>
      <c r="S131" s="495"/>
      <c r="T131" s="496"/>
      <c r="U131" s="493"/>
      <c r="V131" s="493"/>
      <c r="W131" s="493"/>
      <c r="X131" s="493"/>
      <c r="Y131" s="494"/>
      <c r="Z131" s="493"/>
      <c r="AA131" s="493"/>
      <c r="AB131" s="494"/>
      <c r="AC131" s="495"/>
      <c r="AD131" s="497"/>
    </row>
    <row r="132" spans="6:30" ht="20.100000000000001" customHeight="1">
      <c r="F132" s="480" t="str">
        <f t="shared" si="3"/>
        <v/>
      </c>
      <c r="G132" s="490"/>
      <c r="H132" s="491"/>
      <c r="I132" s="492"/>
      <c r="J132" s="493"/>
      <c r="K132" s="493"/>
      <c r="L132" s="493"/>
      <c r="M132" s="493"/>
      <c r="N132" s="494"/>
      <c r="O132" s="492"/>
      <c r="P132" s="493"/>
      <c r="Q132" s="493"/>
      <c r="R132" s="493"/>
      <c r="S132" s="495"/>
      <c r="T132" s="496"/>
      <c r="U132" s="493"/>
      <c r="V132" s="493"/>
      <c r="W132" s="493"/>
      <c r="X132" s="493"/>
      <c r="Y132" s="494"/>
      <c r="Z132" s="493"/>
      <c r="AA132" s="493"/>
      <c r="AB132" s="494"/>
      <c r="AC132" s="495"/>
      <c r="AD132" s="497"/>
    </row>
    <row r="133" spans="6:30" ht="20.100000000000001" customHeight="1">
      <c r="F133" s="480" t="str">
        <f t="shared" si="3"/>
        <v/>
      </c>
      <c r="G133" s="490"/>
      <c r="H133" s="491"/>
      <c r="I133" s="492"/>
      <c r="J133" s="493"/>
      <c r="K133" s="493"/>
      <c r="L133" s="493"/>
      <c r="M133" s="493"/>
      <c r="N133" s="494"/>
      <c r="O133" s="492"/>
      <c r="P133" s="493"/>
      <c r="Q133" s="493"/>
      <c r="R133" s="493"/>
      <c r="S133" s="495"/>
      <c r="T133" s="487"/>
      <c r="U133" s="484"/>
      <c r="V133" s="484"/>
      <c r="W133" s="484"/>
      <c r="X133" s="484"/>
      <c r="Y133" s="494"/>
      <c r="Z133" s="493"/>
      <c r="AA133" s="493"/>
      <c r="AB133" s="494"/>
      <c r="AC133" s="495"/>
      <c r="AD133" s="497"/>
    </row>
    <row r="134" spans="6:30" ht="20.100000000000001" customHeight="1">
      <c r="F134" s="480" t="str">
        <f t="shared" ref="F134:F197" si="4">IF(G134="","",IF(F133="","",(F133+1)))</f>
        <v/>
      </c>
      <c r="G134" s="490"/>
      <c r="H134" s="491"/>
      <c r="I134" s="492"/>
      <c r="J134" s="493"/>
      <c r="K134" s="493"/>
      <c r="L134" s="493"/>
      <c r="M134" s="493"/>
      <c r="N134" s="494"/>
      <c r="O134" s="492"/>
      <c r="P134" s="493"/>
      <c r="Q134" s="493"/>
      <c r="R134" s="493"/>
      <c r="S134" s="495"/>
      <c r="T134" s="496"/>
      <c r="U134" s="493"/>
      <c r="V134" s="493"/>
      <c r="W134" s="493"/>
      <c r="X134" s="493"/>
      <c r="Y134" s="494"/>
      <c r="Z134" s="493"/>
      <c r="AA134" s="493"/>
      <c r="AB134" s="494"/>
      <c r="AC134" s="495"/>
      <c r="AD134" s="497"/>
    </row>
    <row r="135" spans="6:30" ht="20.100000000000001" customHeight="1">
      <c r="F135" s="480" t="str">
        <f t="shared" si="4"/>
        <v/>
      </c>
      <c r="G135" s="490"/>
      <c r="H135" s="491"/>
      <c r="I135" s="492"/>
      <c r="J135" s="493"/>
      <c r="K135" s="493"/>
      <c r="L135" s="493"/>
      <c r="M135" s="493"/>
      <c r="N135" s="494"/>
      <c r="O135" s="492"/>
      <c r="P135" s="493"/>
      <c r="Q135" s="493"/>
      <c r="R135" s="493"/>
      <c r="S135" s="495"/>
      <c r="T135" s="496"/>
      <c r="U135" s="493"/>
      <c r="V135" s="493"/>
      <c r="W135" s="493"/>
      <c r="X135" s="493"/>
      <c r="Y135" s="494"/>
      <c r="Z135" s="493"/>
      <c r="AA135" s="493"/>
      <c r="AB135" s="494"/>
      <c r="AC135" s="495"/>
      <c r="AD135" s="497"/>
    </row>
    <row r="136" spans="6:30" ht="20.100000000000001" customHeight="1">
      <c r="F136" s="480" t="str">
        <f t="shared" si="4"/>
        <v/>
      </c>
      <c r="G136" s="490"/>
      <c r="H136" s="491"/>
      <c r="I136" s="492"/>
      <c r="J136" s="493"/>
      <c r="K136" s="493"/>
      <c r="L136" s="493"/>
      <c r="M136" s="493"/>
      <c r="N136" s="494"/>
      <c r="O136" s="492"/>
      <c r="P136" s="493"/>
      <c r="Q136" s="493"/>
      <c r="R136" s="493"/>
      <c r="S136" s="495"/>
      <c r="T136" s="496"/>
      <c r="U136" s="493"/>
      <c r="V136" s="493"/>
      <c r="W136" s="493"/>
      <c r="X136" s="493"/>
      <c r="Y136" s="494"/>
      <c r="Z136" s="493"/>
      <c r="AA136" s="493"/>
      <c r="AB136" s="494"/>
      <c r="AC136" s="495"/>
      <c r="AD136" s="497"/>
    </row>
    <row r="137" spans="6:30" ht="20.100000000000001" customHeight="1">
      <c r="F137" s="480" t="str">
        <f t="shared" si="4"/>
        <v/>
      </c>
      <c r="G137" s="490"/>
      <c r="H137" s="491"/>
      <c r="I137" s="492"/>
      <c r="J137" s="493"/>
      <c r="K137" s="493"/>
      <c r="L137" s="493"/>
      <c r="M137" s="493"/>
      <c r="N137" s="494"/>
      <c r="O137" s="492"/>
      <c r="P137" s="493"/>
      <c r="Q137" s="493"/>
      <c r="R137" s="493"/>
      <c r="S137" s="495"/>
      <c r="T137" s="496"/>
      <c r="U137" s="493"/>
      <c r="V137" s="493"/>
      <c r="W137" s="493"/>
      <c r="X137" s="493"/>
      <c r="Y137" s="494"/>
      <c r="Z137" s="493"/>
      <c r="AA137" s="493"/>
      <c r="AB137" s="494"/>
      <c r="AC137" s="495"/>
      <c r="AD137" s="497"/>
    </row>
    <row r="138" spans="6:30" ht="20.100000000000001" customHeight="1">
      <c r="F138" s="480" t="str">
        <f t="shared" si="4"/>
        <v/>
      </c>
      <c r="G138" s="490"/>
      <c r="H138" s="491"/>
      <c r="I138" s="492"/>
      <c r="J138" s="493"/>
      <c r="K138" s="493"/>
      <c r="L138" s="493"/>
      <c r="M138" s="493"/>
      <c r="N138" s="494"/>
      <c r="O138" s="492"/>
      <c r="P138" s="493"/>
      <c r="Q138" s="493"/>
      <c r="R138" s="493"/>
      <c r="S138" s="495"/>
      <c r="T138" s="496"/>
      <c r="U138" s="493"/>
      <c r="V138" s="493"/>
      <c r="W138" s="493"/>
      <c r="X138" s="493"/>
      <c r="Y138" s="494"/>
      <c r="Z138" s="493"/>
      <c r="AA138" s="493"/>
      <c r="AB138" s="494"/>
      <c r="AC138" s="495"/>
      <c r="AD138" s="497"/>
    </row>
    <row r="139" spans="6:30" ht="20.100000000000001" customHeight="1">
      <c r="F139" s="480" t="str">
        <f t="shared" si="4"/>
        <v/>
      </c>
      <c r="G139" s="490"/>
      <c r="H139" s="491"/>
      <c r="I139" s="492"/>
      <c r="J139" s="493"/>
      <c r="K139" s="493"/>
      <c r="L139" s="493"/>
      <c r="M139" s="493"/>
      <c r="N139" s="494"/>
      <c r="O139" s="492"/>
      <c r="P139" s="493"/>
      <c r="Q139" s="493"/>
      <c r="R139" s="493"/>
      <c r="S139" s="495"/>
      <c r="T139" s="496"/>
      <c r="U139" s="493"/>
      <c r="V139" s="493"/>
      <c r="W139" s="493"/>
      <c r="X139" s="493"/>
      <c r="Y139" s="494"/>
      <c r="Z139" s="493"/>
      <c r="AA139" s="493"/>
      <c r="AB139" s="494"/>
      <c r="AC139" s="495"/>
      <c r="AD139" s="497"/>
    </row>
    <row r="140" spans="6:30" ht="20.100000000000001" customHeight="1">
      <c r="F140" s="480" t="str">
        <f t="shared" si="4"/>
        <v/>
      </c>
      <c r="G140" s="490"/>
      <c r="H140" s="491"/>
      <c r="I140" s="492"/>
      <c r="J140" s="493"/>
      <c r="K140" s="493"/>
      <c r="L140" s="493"/>
      <c r="M140" s="493"/>
      <c r="N140" s="494"/>
      <c r="O140" s="492"/>
      <c r="P140" s="493"/>
      <c r="Q140" s="493"/>
      <c r="R140" s="493"/>
      <c r="S140" s="495"/>
      <c r="T140" s="496"/>
      <c r="U140" s="493"/>
      <c r="V140" s="493"/>
      <c r="W140" s="493"/>
      <c r="X140" s="493"/>
      <c r="Y140" s="494"/>
      <c r="Z140" s="493"/>
      <c r="AA140" s="493"/>
      <c r="AB140" s="494"/>
      <c r="AC140" s="495"/>
      <c r="AD140" s="497"/>
    </row>
    <row r="141" spans="6:30" ht="20.100000000000001" customHeight="1">
      <c r="F141" s="480" t="str">
        <f t="shared" si="4"/>
        <v/>
      </c>
      <c r="G141" s="490"/>
      <c r="H141" s="491"/>
      <c r="I141" s="492"/>
      <c r="J141" s="493"/>
      <c r="K141" s="493"/>
      <c r="L141" s="493"/>
      <c r="M141" s="493"/>
      <c r="N141" s="494"/>
      <c r="O141" s="492"/>
      <c r="P141" s="493"/>
      <c r="Q141" s="493"/>
      <c r="R141" s="493"/>
      <c r="S141" s="495"/>
      <c r="T141" s="487"/>
      <c r="U141" s="484"/>
      <c r="V141" s="484"/>
      <c r="W141" s="484"/>
      <c r="X141" s="484"/>
      <c r="Y141" s="494"/>
      <c r="Z141" s="493"/>
      <c r="AA141" s="493"/>
      <c r="AB141" s="494"/>
      <c r="AC141" s="495"/>
      <c r="AD141" s="497"/>
    </row>
    <row r="142" spans="6:30" ht="20.100000000000001" customHeight="1">
      <c r="F142" s="480" t="str">
        <f t="shared" si="4"/>
        <v/>
      </c>
      <c r="G142" s="490"/>
      <c r="H142" s="491"/>
      <c r="I142" s="492"/>
      <c r="J142" s="493"/>
      <c r="K142" s="493"/>
      <c r="L142" s="493"/>
      <c r="M142" s="493"/>
      <c r="N142" s="494"/>
      <c r="O142" s="492"/>
      <c r="P142" s="493"/>
      <c r="Q142" s="493"/>
      <c r="R142" s="493"/>
      <c r="S142" s="495"/>
      <c r="T142" s="496"/>
      <c r="U142" s="493"/>
      <c r="V142" s="493"/>
      <c r="W142" s="493"/>
      <c r="X142" s="493"/>
      <c r="Y142" s="494"/>
      <c r="Z142" s="493"/>
      <c r="AA142" s="493"/>
      <c r="AB142" s="494"/>
      <c r="AC142" s="495"/>
      <c r="AD142" s="497"/>
    </row>
    <row r="143" spans="6:30" ht="20.100000000000001" customHeight="1">
      <c r="F143" s="480" t="str">
        <f t="shared" si="4"/>
        <v/>
      </c>
      <c r="G143" s="490"/>
      <c r="H143" s="491"/>
      <c r="I143" s="492"/>
      <c r="J143" s="493"/>
      <c r="K143" s="493"/>
      <c r="L143" s="493"/>
      <c r="M143" s="493"/>
      <c r="N143" s="494"/>
      <c r="O143" s="492"/>
      <c r="P143" s="493"/>
      <c r="Q143" s="493"/>
      <c r="R143" s="493"/>
      <c r="S143" s="495"/>
      <c r="T143" s="496"/>
      <c r="U143" s="493"/>
      <c r="V143" s="493"/>
      <c r="W143" s="493"/>
      <c r="X143" s="493"/>
      <c r="Y143" s="494"/>
      <c r="Z143" s="493"/>
      <c r="AA143" s="493"/>
      <c r="AB143" s="494"/>
      <c r="AC143" s="495"/>
      <c r="AD143" s="497"/>
    </row>
    <row r="144" spans="6:30" ht="20.100000000000001" customHeight="1">
      <c r="F144" s="480" t="str">
        <f t="shared" si="4"/>
        <v/>
      </c>
      <c r="G144" s="490"/>
      <c r="H144" s="491"/>
      <c r="I144" s="492"/>
      <c r="J144" s="493"/>
      <c r="K144" s="493"/>
      <c r="L144" s="493"/>
      <c r="M144" s="493"/>
      <c r="N144" s="494"/>
      <c r="O144" s="492"/>
      <c r="P144" s="493"/>
      <c r="Q144" s="493"/>
      <c r="R144" s="493"/>
      <c r="S144" s="495"/>
      <c r="T144" s="496"/>
      <c r="U144" s="493"/>
      <c r="V144" s="493"/>
      <c r="W144" s="493"/>
      <c r="X144" s="493"/>
      <c r="Y144" s="494"/>
      <c r="Z144" s="493"/>
      <c r="AA144" s="493"/>
      <c r="AB144" s="494"/>
      <c r="AC144" s="495"/>
      <c r="AD144" s="497"/>
    </row>
    <row r="145" spans="6:30" ht="20.100000000000001" customHeight="1">
      <c r="F145" s="480" t="str">
        <f t="shared" si="4"/>
        <v/>
      </c>
      <c r="G145" s="490"/>
      <c r="H145" s="491"/>
      <c r="I145" s="492"/>
      <c r="J145" s="493"/>
      <c r="K145" s="493"/>
      <c r="L145" s="493"/>
      <c r="M145" s="493"/>
      <c r="N145" s="494"/>
      <c r="O145" s="492"/>
      <c r="P145" s="493"/>
      <c r="Q145" s="493"/>
      <c r="R145" s="493"/>
      <c r="S145" s="495"/>
      <c r="T145" s="496"/>
      <c r="U145" s="493"/>
      <c r="V145" s="493"/>
      <c r="W145" s="493"/>
      <c r="X145" s="493"/>
      <c r="Y145" s="494"/>
      <c r="Z145" s="493"/>
      <c r="AA145" s="493"/>
      <c r="AB145" s="494"/>
      <c r="AC145" s="495"/>
      <c r="AD145" s="497"/>
    </row>
    <row r="146" spans="6:30" ht="20.100000000000001" customHeight="1">
      <c r="F146" s="480" t="str">
        <f t="shared" si="4"/>
        <v/>
      </c>
      <c r="G146" s="490"/>
      <c r="H146" s="491"/>
      <c r="I146" s="492"/>
      <c r="J146" s="493"/>
      <c r="K146" s="493"/>
      <c r="L146" s="493"/>
      <c r="M146" s="493"/>
      <c r="N146" s="494"/>
      <c r="O146" s="492"/>
      <c r="P146" s="493"/>
      <c r="Q146" s="493"/>
      <c r="R146" s="493"/>
      <c r="S146" s="495"/>
      <c r="T146" s="496"/>
      <c r="U146" s="493"/>
      <c r="V146" s="493"/>
      <c r="W146" s="493"/>
      <c r="X146" s="493"/>
      <c r="Y146" s="494"/>
      <c r="Z146" s="493"/>
      <c r="AA146" s="493"/>
      <c r="AB146" s="494"/>
      <c r="AC146" s="495"/>
      <c r="AD146" s="497"/>
    </row>
    <row r="147" spans="6:30" ht="20.100000000000001" customHeight="1">
      <c r="F147" s="480" t="str">
        <f t="shared" si="4"/>
        <v/>
      </c>
      <c r="G147" s="490"/>
      <c r="H147" s="491"/>
      <c r="I147" s="492"/>
      <c r="J147" s="493"/>
      <c r="K147" s="493"/>
      <c r="L147" s="493"/>
      <c r="M147" s="493"/>
      <c r="N147" s="494"/>
      <c r="O147" s="492"/>
      <c r="P147" s="493"/>
      <c r="Q147" s="493"/>
      <c r="R147" s="493"/>
      <c r="S147" s="495"/>
      <c r="T147" s="487"/>
      <c r="U147" s="484"/>
      <c r="V147" s="484"/>
      <c r="W147" s="484"/>
      <c r="X147" s="484"/>
      <c r="Y147" s="494"/>
      <c r="Z147" s="493"/>
      <c r="AA147" s="493"/>
      <c r="AB147" s="494"/>
      <c r="AC147" s="495"/>
      <c r="AD147" s="497"/>
    </row>
    <row r="148" spans="6:30" ht="20.100000000000001" customHeight="1">
      <c r="F148" s="480" t="str">
        <f t="shared" si="4"/>
        <v/>
      </c>
      <c r="G148" s="490"/>
      <c r="H148" s="491"/>
      <c r="I148" s="492"/>
      <c r="J148" s="493"/>
      <c r="K148" s="493"/>
      <c r="L148" s="493"/>
      <c r="M148" s="493"/>
      <c r="N148" s="494"/>
      <c r="O148" s="492"/>
      <c r="P148" s="493"/>
      <c r="Q148" s="493"/>
      <c r="R148" s="493"/>
      <c r="S148" s="495"/>
      <c r="T148" s="496"/>
      <c r="U148" s="493"/>
      <c r="V148" s="493"/>
      <c r="W148" s="493"/>
      <c r="X148" s="493"/>
      <c r="Y148" s="494"/>
      <c r="Z148" s="493"/>
      <c r="AA148" s="493"/>
      <c r="AB148" s="494"/>
      <c r="AC148" s="495"/>
      <c r="AD148" s="497"/>
    </row>
    <row r="149" spans="6:30" ht="20.100000000000001" customHeight="1">
      <c r="F149" s="480" t="str">
        <f t="shared" si="4"/>
        <v/>
      </c>
      <c r="G149" s="490"/>
      <c r="H149" s="491"/>
      <c r="I149" s="492"/>
      <c r="J149" s="493"/>
      <c r="K149" s="493"/>
      <c r="L149" s="493"/>
      <c r="M149" s="493"/>
      <c r="N149" s="494"/>
      <c r="O149" s="492"/>
      <c r="P149" s="493"/>
      <c r="Q149" s="493"/>
      <c r="R149" s="493"/>
      <c r="S149" s="495"/>
      <c r="T149" s="496"/>
      <c r="U149" s="493"/>
      <c r="V149" s="493"/>
      <c r="W149" s="493"/>
      <c r="X149" s="493"/>
      <c r="Y149" s="494"/>
      <c r="Z149" s="493"/>
      <c r="AA149" s="493"/>
      <c r="AB149" s="494"/>
      <c r="AC149" s="495"/>
      <c r="AD149" s="497"/>
    </row>
    <row r="150" spans="6:30" ht="20.100000000000001" customHeight="1">
      <c r="F150" s="480" t="str">
        <f t="shared" si="4"/>
        <v/>
      </c>
      <c r="G150" s="490"/>
      <c r="H150" s="491"/>
      <c r="I150" s="492"/>
      <c r="J150" s="493"/>
      <c r="K150" s="493"/>
      <c r="L150" s="493"/>
      <c r="M150" s="493"/>
      <c r="N150" s="494"/>
      <c r="O150" s="492"/>
      <c r="P150" s="493"/>
      <c r="Q150" s="493"/>
      <c r="R150" s="493"/>
      <c r="S150" s="495"/>
      <c r="T150" s="496"/>
      <c r="U150" s="493"/>
      <c r="V150" s="493"/>
      <c r="W150" s="493"/>
      <c r="X150" s="493"/>
      <c r="Y150" s="494"/>
      <c r="Z150" s="493"/>
      <c r="AA150" s="493"/>
      <c r="AB150" s="494"/>
      <c r="AC150" s="495"/>
      <c r="AD150" s="497"/>
    </row>
    <row r="151" spans="6:30" ht="20.100000000000001" customHeight="1">
      <c r="F151" s="480" t="str">
        <f t="shared" si="4"/>
        <v/>
      </c>
      <c r="G151" s="490"/>
      <c r="H151" s="491"/>
      <c r="I151" s="492"/>
      <c r="J151" s="493"/>
      <c r="K151" s="493"/>
      <c r="L151" s="493"/>
      <c r="M151" s="493"/>
      <c r="N151" s="494"/>
      <c r="O151" s="492"/>
      <c r="P151" s="493"/>
      <c r="Q151" s="493"/>
      <c r="R151" s="493"/>
      <c r="S151" s="495"/>
      <c r="T151" s="496"/>
      <c r="U151" s="493"/>
      <c r="V151" s="493"/>
      <c r="W151" s="493"/>
      <c r="X151" s="493"/>
      <c r="Y151" s="494"/>
      <c r="Z151" s="493"/>
      <c r="AA151" s="493"/>
      <c r="AB151" s="494"/>
      <c r="AC151" s="495"/>
      <c r="AD151" s="497"/>
    </row>
    <row r="152" spans="6:30" ht="20.100000000000001" customHeight="1">
      <c r="F152" s="480" t="str">
        <f t="shared" si="4"/>
        <v/>
      </c>
      <c r="G152" s="490"/>
      <c r="H152" s="491"/>
      <c r="I152" s="492"/>
      <c r="J152" s="493"/>
      <c r="K152" s="493"/>
      <c r="L152" s="493"/>
      <c r="M152" s="493"/>
      <c r="N152" s="494"/>
      <c r="O152" s="492"/>
      <c r="P152" s="493"/>
      <c r="Q152" s="493"/>
      <c r="R152" s="493"/>
      <c r="S152" s="495"/>
      <c r="T152" s="496"/>
      <c r="U152" s="493"/>
      <c r="V152" s="493"/>
      <c r="W152" s="493"/>
      <c r="X152" s="493"/>
      <c r="Y152" s="494"/>
      <c r="Z152" s="493"/>
      <c r="AA152" s="493"/>
      <c r="AB152" s="494"/>
      <c r="AC152" s="495"/>
      <c r="AD152" s="497"/>
    </row>
    <row r="153" spans="6:30" ht="20.100000000000001" customHeight="1">
      <c r="F153" s="480" t="str">
        <f t="shared" si="4"/>
        <v/>
      </c>
      <c r="G153" s="490"/>
      <c r="H153" s="491"/>
      <c r="I153" s="492"/>
      <c r="J153" s="493"/>
      <c r="K153" s="493"/>
      <c r="L153" s="493"/>
      <c r="M153" s="493"/>
      <c r="N153" s="494"/>
      <c r="O153" s="492"/>
      <c r="P153" s="493"/>
      <c r="Q153" s="493"/>
      <c r="R153" s="493"/>
      <c r="S153" s="495"/>
      <c r="T153" s="487"/>
      <c r="U153" s="484"/>
      <c r="V153" s="484"/>
      <c r="W153" s="484"/>
      <c r="X153" s="484"/>
      <c r="Y153" s="494"/>
      <c r="Z153" s="493"/>
      <c r="AA153" s="493"/>
      <c r="AB153" s="494"/>
      <c r="AC153" s="495"/>
      <c r="AD153" s="497"/>
    </row>
    <row r="154" spans="6:30" ht="20.100000000000001" customHeight="1">
      <c r="F154" s="480" t="str">
        <f t="shared" si="4"/>
        <v/>
      </c>
      <c r="G154" s="490"/>
      <c r="H154" s="491"/>
      <c r="I154" s="492"/>
      <c r="J154" s="493"/>
      <c r="K154" s="493"/>
      <c r="L154" s="493"/>
      <c r="M154" s="493"/>
      <c r="N154" s="494"/>
      <c r="O154" s="492"/>
      <c r="P154" s="493"/>
      <c r="Q154" s="493"/>
      <c r="R154" s="493"/>
      <c r="S154" s="495"/>
      <c r="T154" s="496"/>
      <c r="U154" s="493"/>
      <c r="V154" s="493"/>
      <c r="W154" s="493"/>
      <c r="X154" s="493"/>
      <c r="Y154" s="494"/>
      <c r="Z154" s="493"/>
      <c r="AA154" s="493"/>
      <c r="AB154" s="494"/>
      <c r="AC154" s="495"/>
      <c r="AD154" s="497"/>
    </row>
    <row r="155" spans="6:30" ht="20.100000000000001" customHeight="1">
      <c r="F155" s="480" t="str">
        <f t="shared" si="4"/>
        <v/>
      </c>
      <c r="G155" s="490"/>
      <c r="H155" s="491"/>
      <c r="I155" s="492"/>
      <c r="J155" s="493"/>
      <c r="K155" s="493"/>
      <c r="L155" s="493"/>
      <c r="M155" s="493"/>
      <c r="N155" s="494"/>
      <c r="O155" s="492"/>
      <c r="P155" s="493"/>
      <c r="Q155" s="493"/>
      <c r="R155" s="493"/>
      <c r="S155" s="495"/>
      <c r="T155" s="496"/>
      <c r="U155" s="493"/>
      <c r="V155" s="493"/>
      <c r="W155" s="493"/>
      <c r="X155" s="493"/>
      <c r="Y155" s="494"/>
      <c r="Z155" s="493"/>
      <c r="AA155" s="493"/>
      <c r="AB155" s="494"/>
      <c r="AC155" s="495"/>
      <c r="AD155" s="497"/>
    </row>
    <row r="156" spans="6:30" ht="20.100000000000001" customHeight="1">
      <c r="F156" s="480" t="str">
        <f t="shared" si="4"/>
        <v/>
      </c>
      <c r="G156" s="490"/>
      <c r="H156" s="491"/>
      <c r="I156" s="492"/>
      <c r="J156" s="493"/>
      <c r="K156" s="493"/>
      <c r="L156" s="493"/>
      <c r="M156" s="493"/>
      <c r="N156" s="494"/>
      <c r="O156" s="492"/>
      <c r="P156" s="493"/>
      <c r="Q156" s="493"/>
      <c r="R156" s="493"/>
      <c r="S156" s="495"/>
      <c r="T156" s="496"/>
      <c r="U156" s="493"/>
      <c r="V156" s="493"/>
      <c r="W156" s="493"/>
      <c r="X156" s="493"/>
      <c r="Y156" s="494"/>
      <c r="Z156" s="493"/>
      <c r="AA156" s="493"/>
      <c r="AB156" s="494"/>
      <c r="AC156" s="495"/>
      <c r="AD156" s="497"/>
    </row>
    <row r="157" spans="6:30" ht="20.100000000000001" customHeight="1">
      <c r="F157" s="480" t="str">
        <f t="shared" si="4"/>
        <v/>
      </c>
      <c r="G157" s="490"/>
      <c r="H157" s="491"/>
      <c r="I157" s="492"/>
      <c r="J157" s="493"/>
      <c r="K157" s="493"/>
      <c r="L157" s="493"/>
      <c r="M157" s="493"/>
      <c r="N157" s="494"/>
      <c r="O157" s="492"/>
      <c r="P157" s="493"/>
      <c r="Q157" s="493"/>
      <c r="R157" s="493"/>
      <c r="S157" s="495"/>
      <c r="T157" s="496"/>
      <c r="U157" s="493"/>
      <c r="V157" s="493"/>
      <c r="W157" s="493"/>
      <c r="X157" s="493"/>
      <c r="Y157" s="494"/>
      <c r="Z157" s="493"/>
      <c r="AA157" s="493"/>
      <c r="AB157" s="494"/>
      <c r="AC157" s="495"/>
      <c r="AD157" s="497"/>
    </row>
    <row r="158" spans="6:30" ht="20.100000000000001" customHeight="1">
      <c r="F158" s="480" t="str">
        <f t="shared" si="4"/>
        <v/>
      </c>
      <c r="G158" s="490"/>
      <c r="H158" s="491"/>
      <c r="I158" s="492"/>
      <c r="J158" s="493"/>
      <c r="K158" s="493"/>
      <c r="L158" s="493"/>
      <c r="M158" s="493"/>
      <c r="N158" s="494"/>
      <c r="O158" s="492"/>
      <c r="P158" s="493"/>
      <c r="Q158" s="493"/>
      <c r="R158" s="493"/>
      <c r="S158" s="495"/>
      <c r="T158" s="496"/>
      <c r="U158" s="493"/>
      <c r="V158" s="493"/>
      <c r="W158" s="493"/>
      <c r="X158" s="493"/>
      <c r="Y158" s="494"/>
      <c r="Z158" s="493"/>
      <c r="AA158" s="493"/>
      <c r="AB158" s="494"/>
      <c r="AC158" s="495"/>
      <c r="AD158" s="497"/>
    </row>
    <row r="159" spans="6:30" ht="20.100000000000001" customHeight="1">
      <c r="F159" s="480" t="str">
        <f t="shared" si="4"/>
        <v/>
      </c>
      <c r="G159" s="490"/>
      <c r="H159" s="491"/>
      <c r="I159" s="492"/>
      <c r="J159" s="493"/>
      <c r="K159" s="493"/>
      <c r="L159" s="493"/>
      <c r="M159" s="493"/>
      <c r="N159" s="494"/>
      <c r="O159" s="492"/>
      <c r="P159" s="493"/>
      <c r="Q159" s="493"/>
      <c r="R159" s="493"/>
      <c r="S159" s="495"/>
      <c r="T159" s="487"/>
      <c r="U159" s="484"/>
      <c r="V159" s="484"/>
      <c r="W159" s="484"/>
      <c r="X159" s="484"/>
      <c r="Y159" s="494"/>
      <c r="Z159" s="493"/>
      <c r="AA159" s="493"/>
      <c r="AB159" s="494"/>
      <c r="AC159" s="495"/>
      <c r="AD159" s="497"/>
    </row>
    <row r="160" spans="6:30" ht="20.100000000000001" customHeight="1">
      <c r="F160" s="480" t="str">
        <f t="shared" si="4"/>
        <v/>
      </c>
      <c r="G160" s="490"/>
      <c r="H160" s="491"/>
      <c r="I160" s="492"/>
      <c r="J160" s="493"/>
      <c r="K160" s="493"/>
      <c r="L160" s="493"/>
      <c r="M160" s="493"/>
      <c r="N160" s="494"/>
      <c r="O160" s="492"/>
      <c r="P160" s="493"/>
      <c r="Q160" s="493"/>
      <c r="R160" s="493"/>
      <c r="S160" s="495"/>
      <c r="T160" s="496"/>
      <c r="U160" s="493"/>
      <c r="V160" s="493"/>
      <c r="W160" s="493"/>
      <c r="X160" s="493"/>
      <c r="Y160" s="494"/>
      <c r="Z160" s="493"/>
      <c r="AA160" s="493"/>
      <c r="AB160" s="494"/>
      <c r="AC160" s="495"/>
      <c r="AD160" s="497"/>
    </row>
    <row r="161" spans="6:30" ht="20.100000000000001" customHeight="1">
      <c r="F161" s="480" t="str">
        <f t="shared" si="4"/>
        <v/>
      </c>
      <c r="G161" s="490"/>
      <c r="H161" s="491"/>
      <c r="I161" s="492"/>
      <c r="J161" s="493"/>
      <c r="K161" s="493"/>
      <c r="L161" s="493"/>
      <c r="M161" s="493"/>
      <c r="N161" s="494"/>
      <c r="O161" s="492"/>
      <c r="P161" s="493"/>
      <c r="Q161" s="493"/>
      <c r="R161" s="493"/>
      <c r="S161" s="495"/>
      <c r="T161" s="496"/>
      <c r="U161" s="493"/>
      <c r="V161" s="493"/>
      <c r="W161" s="493"/>
      <c r="X161" s="493"/>
      <c r="Y161" s="494"/>
      <c r="Z161" s="493"/>
      <c r="AA161" s="493"/>
      <c r="AB161" s="494"/>
      <c r="AC161" s="495"/>
      <c r="AD161" s="497"/>
    </row>
    <row r="162" spans="6:30" ht="20.100000000000001" customHeight="1">
      <c r="F162" s="480" t="str">
        <f t="shared" si="4"/>
        <v/>
      </c>
      <c r="G162" s="490"/>
      <c r="H162" s="491"/>
      <c r="I162" s="492"/>
      <c r="J162" s="493"/>
      <c r="K162" s="493"/>
      <c r="L162" s="493"/>
      <c r="M162" s="493"/>
      <c r="N162" s="494"/>
      <c r="O162" s="492"/>
      <c r="P162" s="493"/>
      <c r="Q162" s="493"/>
      <c r="R162" s="493"/>
      <c r="S162" s="495"/>
      <c r="T162" s="496"/>
      <c r="U162" s="493"/>
      <c r="V162" s="493"/>
      <c r="W162" s="493"/>
      <c r="X162" s="493"/>
      <c r="Y162" s="494"/>
      <c r="Z162" s="493"/>
      <c r="AA162" s="493"/>
      <c r="AB162" s="494"/>
      <c r="AC162" s="495"/>
      <c r="AD162" s="497"/>
    </row>
    <row r="163" spans="6:30" ht="20.100000000000001" customHeight="1">
      <c r="F163" s="480" t="str">
        <f t="shared" si="4"/>
        <v/>
      </c>
      <c r="G163" s="490"/>
      <c r="H163" s="491"/>
      <c r="I163" s="492"/>
      <c r="J163" s="493"/>
      <c r="K163" s="493"/>
      <c r="L163" s="493"/>
      <c r="M163" s="493"/>
      <c r="N163" s="494"/>
      <c r="O163" s="492"/>
      <c r="P163" s="493"/>
      <c r="Q163" s="493"/>
      <c r="R163" s="493"/>
      <c r="S163" s="495"/>
      <c r="T163" s="496"/>
      <c r="U163" s="493"/>
      <c r="V163" s="493"/>
      <c r="W163" s="493"/>
      <c r="X163" s="493"/>
      <c r="Y163" s="494"/>
      <c r="Z163" s="493"/>
      <c r="AA163" s="493"/>
      <c r="AB163" s="494"/>
      <c r="AC163" s="495"/>
      <c r="AD163" s="497"/>
    </row>
    <row r="164" spans="6:30" ht="20.100000000000001" customHeight="1">
      <c r="F164" s="480" t="str">
        <f t="shared" si="4"/>
        <v/>
      </c>
      <c r="G164" s="490"/>
      <c r="H164" s="491"/>
      <c r="I164" s="492"/>
      <c r="J164" s="493"/>
      <c r="K164" s="493"/>
      <c r="L164" s="493"/>
      <c r="M164" s="493"/>
      <c r="N164" s="494"/>
      <c r="O164" s="492"/>
      <c r="P164" s="493"/>
      <c r="Q164" s="493"/>
      <c r="R164" s="493"/>
      <c r="S164" s="495"/>
      <c r="T164" s="496"/>
      <c r="U164" s="493"/>
      <c r="V164" s="493"/>
      <c r="W164" s="493"/>
      <c r="X164" s="493"/>
      <c r="Y164" s="494"/>
      <c r="Z164" s="493"/>
      <c r="AA164" s="493"/>
      <c r="AB164" s="494"/>
      <c r="AC164" s="495"/>
      <c r="AD164" s="497"/>
    </row>
    <row r="165" spans="6:30" ht="20.100000000000001" customHeight="1">
      <c r="F165" s="480" t="str">
        <f t="shared" si="4"/>
        <v/>
      </c>
      <c r="G165" s="490"/>
      <c r="H165" s="491"/>
      <c r="I165" s="492"/>
      <c r="J165" s="493"/>
      <c r="K165" s="493"/>
      <c r="L165" s="493"/>
      <c r="M165" s="493"/>
      <c r="N165" s="494"/>
      <c r="O165" s="492"/>
      <c r="P165" s="493"/>
      <c r="Q165" s="493"/>
      <c r="R165" s="493"/>
      <c r="S165" s="495"/>
      <c r="T165" s="487"/>
      <c r="U165" s="484"/>
      <c r="V165" s="484"/>
      <c r="W165" s="484"/>
      <c r="X165" s="484"/>
      <c r="Y165" s="494"/>
      <c r="Z165" s="493"/>
      <c r="AA165" s="493"/>
      <c r="AB165" s="494"/>
      <c r="AC165" s="495"/>
      <c r="AD165" s="497"/>
    </row>
    <row r="166" spans="6:30" ht="20.100000000000001" customHeight="1">
      <c r="F166" s="480" t="str">
        <f t="shared" si="4"/>
        <v/>
      </c>
      <c r="G166" s="490"/>
      <c r="H166" s="491"/>
      <c r="I166" s="492"/>
      <c r="J166" s="493"/>
      <c r="K166" s="493"/>
      <c r="L166" s="493"/>
      <c r="M166" s="493"/>
      <c r="N166" s="494"/>
      <c r="O166" s="492"/>
      <c r="P166" s="493"/>
      <c r="Q166" s="493"/>
      <c r="R166" s="493"/>
      <c r="S166" s="495"/>
      <c r="T166" s="496"/>
      <c r="U166" s="493"/>
      <c r="V166" s="493"/>
      <c r="W166" s="493"/>
      <c r="X166" s="493"/>
      <c r="Y166" s="494"/>
      <c r="Z166" s="493"/>
      <c r="AA166" s="493"/>
      <c r="AB166" s="494"/>
      <c r="AC166" s="495"/>
      <c r="AD166" s="497"/>
    </row>
    <row r="167" spans="6:30" ht="20.100000000000001" customHeight="1">
      <c r="F167" s="480" t="str">
        <f t="shared" si="4"/>
        <v/>
      </c>
      <c r="G167" s="490"/>
      <c r="H167" s="491"/>
      <c r="I167" s="492"/>
      <c r="J167" s="493"/>
      <c r="K167" s="493"/>
      <c r="L167" s="493"/>
      <c r="M167" s="493"/>
      <c r="N167" s="494"/>
      <c r="O167" s="492"/>
      <c r="P167" s="493"/>
      <c r="Q167" s="493"/>
      <c r="R167" s="493"/>
      <c r="S167" s="495"/>
      <c r="T167" s="496"/>
      <c r="U167" s="493"/>
      <c r="V167" s="493"/>
      <c r="W167" s="493"/>
      <c r="X167" s="493"/>
      <c r="Y167" s="494"/>
      <c r="Z167" s="493"/>
      <c r="AA167" s="493"/>
      <c r="AB167" s="494"/>
      <c r="AC167" s="495"/>
      <c r="AD167" s="497"/>
    </row>
    <row r="168" spans="6:30" ht="20.100000000000001" customHeight="1">
      <c r="F168" s="480" t="str">
        <f t="shared" si="4"/>
        <v/>
      </c>
      <c r="G168" s="490"/>
      <c r="H168" s="491"/>
      <c r="I168" s="492"/>
      <c r="J168" s="493"/>
      <c r="K168" s="493"/>
      <c r="L168" s="493"/>
      <c r="M168" s="493"/>
      <c r="N168" s="494"/>
      <c r="O168" s="492"/>
      <c r="P168" s="493"/>
      <c r="Q168" s="493"/>
      <c r="R168" s="493"/>
      <c r="S168" s="495"/>
      <c r="T168" s="496"/>
      <c r="U168" s="493"/>
      <c r="V168" s="493"/>
      <c r="W168" s="493"/>
      <c r="X168" s="493"/>
      <c r="Y168" s="494"/>
      <c r="Z168" s="493"/>
      <c r="AA168" s="493"/>
      <c r="AB168" s="494"/>
      <c r="AC168" s="495"/>
      <c r="AD168" s="497"/>
    </row>
    <row r="169" spans="6:30" ht="20.100000000000001" customHeight="1">
      <c r="F169" s="480" t="str">
        <f t="shared" si="4"/>
        <v/>
      </c>
      <c r="G169" s="490"/>
      <c r="H169" s="491"/>
      <c r="I169" s="492"/>
      <c r="J169" s="493"/>
      <c r="K169" s="493"/>
      <c r="L169" s="493"/>
      <c r="M169" s="493"/>
      <c r="N169" s="494"/>
      <c r="O169" s="492"/>
      <c r="P169" s="493"/>
      <c r="Q169" s="493"/>
      <c r="R169" s="493"/>
      <c r="S169" s="495"/>
      <c r="T169" s="496"/>
      <c r="U169" s="493"/>
      <c r="V169" s="493"/>
      <c r="W169" s="493"/>
      <c r="X169" s="493"/>
      <c r="Y169" s="494"/>
      <c r="Z169" s="493"/>
      <c r="AA169" s="493"/>
      <c r="AB169" s="494"/>
      <c r="AC169" s="495"/>
      <c r="AD169" s="497"/>
    </row>
    <row r="170" spans="6:30" ht="20.100000000000001" customHeight="1">
      <c r="F170" s="480" t="str">
        <f t="shared" si="4"/>
        <v/>
      </c>
      <c r="G170" s="490"/>
      <c r="H170" s="491"/>
      <c r="I170" s="492"/>
      <c r="J170" s="493"/>
      <c r="K170" s="493"/>
      <c r="L170" s="493"/>
      <c r="M170" s="493"/>
      <c r="N170" s="494"/>
      <c r="O170" s="492"/>
      <c r="P170" s="493"/>
      <c r="Q170" s="493"/>
      <c r="R170" s="493"/>
      <c r="S170" s="495"/>
      <c r="T170" s="496"/>
      <c r="U170" s="493"/>
      <c r="V170" s="493"/>
      <c r="W170" s="493"/>
      <c r="X170" s="493"/>
      <c r="Y170" s="494"/>
      <c r="Z170" s="493"/>
      <c r="AA170" s="493"/>
      <c r="AB170" s="494"/>
      <c r="AC170" s="495"/>
      <c r="AD170" s="497"/>
    </row>
    <row r="171" spans="6:30" ht="20.100000000000001" customHeight="1">
      <c r="F171" s="480" t="str">
        <f t="shared" si="4"/>
        <v/>
      </c>
      <c r="G171" s="490"/>
      <c r="H171" s="491"/>
      <c r="I171" s="492"/>
      <c r="J171" s="493"/>
      <c r="K171" s="493"/>
      <c r="L171" s="493"/>
      <c r="M171" s="493"/>
      <c r="N171" s="494"/>
      <c r="O171" s="492"/>
      <c r="P171" s="493"/>
      <c r="Q171" s="493"/>
      <c r="R171" s="493"/>
      <c r="S171" s="495"/>
      <c r="T171" s="496"/>
      <c r="U171" s="493"/>
      <c r="V171" s="493"/>
      <c r="W171" s="493"/>
      <c r="X171" s="493"/>
      <c r="Y171" s="494"/>
      <c r="Z171" s="493"/>
      <c r="AA171" s="493"/>
      <c r="AB171" s="494"/>
      <c r="AC171" s="495"/>
      <c r="AD171" s="497"/>
    </row>
    <row r="172" spans="6:30" ht="20.100000000000001" customHeight="1">
      <c r="F172" s="480" t="str">
        <f t="shared" si="4"/>
        <v/>
      </c>
      <c r="G172" s="490"/>
      <c r="H172" s="491"/>
      <c r="I172" s="492"/>
      <c r="J172" s="493"/>
      <c r="K172" s="493"/>
      <c r="L172" s="493"/>
      <c r="M172" s="493"/>
      <c r="N172" s="494"/>
      <c r="O172" s="492"/>
      <c r="P172" s="493"/>
      <c r="Q172" s="493"/>
      <c r="R172" s="493"/>
      <c r="S172" s="495"/>
      <c r="T172" s="496"/>
      <c r="U172" s="493"/>
      <c r="V172" s="493"/>
      <c r="W172" s="493"/>
      <c r="X172" s="493"/>
      <c r="Y172" s="494"/>
      <c r="Z172" s="493"/>
      <c r="AA172" s="493"/>
      <c r="AB172" s="494"/>
      <c r="AC172" s="495"/>
      <c r="AD172" s="497"/>
    </row>
    <row r="173" spans="6:30" ht="20.100000000000001" customHeight="1">
      <c r="F173" s="480" t="str">
        <f t="shared" si="4"/>
        <v/>
      </c>
      <c r="G173" s="490"/>
      <c r="H173" s="491"/>
      <c r="I173" s="492"/>
      <c r="J173" s="493"/>
      <c r="K173" s="493"/>
      <c r="L173" s="493"/>
      <c r="M173" s="493"/>
      <c r="N173" s="494"/>
      <c r="O173" s="492"/>
      <c r="P173" s="493"/>
      <c r="Q173" s="493"/>
      <c r="R173" s="493"/>
      <c r="S173" s="495"/>
      <c r="T173" s="487"/>
      <c r="U173" s="484"/>
      <c r="V173" s="484"/>
      <c r="W173" s="484"/>
      <c r="X173" s="484"/>
      <c r="Y173" s="494"/>
      <c r="Z173" s="493"/>
      <c r="AA173" s="493"/>
      <c r="AB173" s="494"/>
      <c r="AC173" s="495"/>
      <c r="AD173" s="497"/>
    </row>
    <row r="174" spans="6:30" ht="20.100000000000001" customHeight="1">
      <c r="F174" s="480" t="str">
        <f t="shared" si="4"/>
        <v/>
      </c>
      <c r="G174" s="490"/>
      <c r="H174" s="491"/>
      <c r="I174" s="492"/>
      <c r="J174" s="493"/>
      <c r="K174" s="493"/>
      <c r="L174" s="493"/>
      <c r="M174" s="493"/>
      <c r="N174" s="494"/>
      <c r="O174" s="492"/>
      <c r="P174" s="493"/>
      <c r="Q174" s="493"/>
      <c r="R174" s="493"/>
      <c r="S174" s="495"/>
      <c r="T174" s="496"/>
      <c r="U174" s="493"/>
      <c r="V174" s="493"/>
      <c r="W174" s="493"/>
      <c r="X174" s="493"/>
      <c r="Y174" s="494"/>
      <c r="Z174" s="493"/>
      <c r="AA174" s="493"/>
      <c r="AB174" s="494"/>
      <c r="AC174" s="495"/>
      <c r="AD174" s="497"/>
    </row>
    <row r="175" spans="6:30" ht="20.100000000000001" customHeight="1">
      <c r="F175" s="480" t="str">
        <f t="shared" si="4"/>
        <v/>
      </c>
      <c r="G175" s="490"/>
      <c r="H175" s="491"/>
      <c r="I175" s="492"/>
      <c r="J175" s="493"/>
      <c r="K175" s="493"/>
      <c r="L175" s="493"/>
      <c r="M175" s="493"/>
      <c r="N175" s="494"/>
      <c r="O175" s="492"/>
      <c r="P175" s="493"/>
      <c r="Q175" s="493"/>
      <c r="R175" s="493"/>
      <c r="S175" s="495"/>
      <c r="T175" s="496"/>
      <c r="U175" s="493"/>
      <c r="V175" s="493"/>
      <c r="W175" s="493"/>
      <c r="X175" s="493"/>
      <c r="Y175" s="494"/>
      <c r="Z175" s="493"/>
      <c r="AA175" s="493"/>
      <c r="AB175" s="494"/>
      <c r="AC175" s="495"/>
      <c r="AD175" s="497"/>
    </row>
    <row r="176" spans="6:30" ht="20.100000000000001" customHeight="1">
      <c r="F176" s="480" t="str">
        <f t="shared" si="4"/>
        <v/>
      </c>
      <c r="G176" s="490"/>
      <c r="H176" s="491"/>
      <c r="I176" s="492"/>
      <c r="J176" s="493"/>
      <c r="K176" s="493"/>
      <c r="L176" s="493"/>
      <c r="M176" s="493"/>
      <c r="N176" s="494"/>
      <c r="O176" s="492"/>
      <c r="P176" s="493"/>
      <c r="Q176" s="493"/>
      <c r="R176" s="493"/>
      <c r="S176" s="495"/>
      <c r="T176" s="496"/>
      <c r="U176" s="493"/>
      <c r="V176" s="493"/>
      <c r="W176" s="493"/>
      <c r="X176" s="493"/>
      <c r="Y176" s="494"/>
      <c r="Z176" s="493"/>
      <c r="AA176" s="493"/>
      <c r="AB176" s="494"/>
      <c r="AC176" s="495"/>
      <c r="AD176" s="497"/>
    </row>
    <row r="177" spans="6:30" ht="20.100000000000001" customHeight="1">
      <c r="F177" s="480" t="str">
        <f t="shared" si="4"/>
        <v/>
      </c>
      <c r="G177" s="490"/>
      <c r="H177" s="491"/>
      <c r="I177" s="492"/>
      <c r="J177" s="493"/>
      <c r="K177" s="493"/>
      <c r="L177" s="493"/>
      <c r="M177" s="493"/>
      <c r="N177" s="494"/>
      <c r="O177" s="492"/>
      <c r="P177" s="493"/>
      <c r="Q177" s="493"/>
      <c r="R177" s="493"/>
      <c r="S177" s="495"/>
      <c r="T177" s="496"/>
      <c r="U177" s="493"/>
      <c r="V177" s="493"/>
      <c r="W177" s="493"/>
      <c r="X177" s="493"/>
      <c r="Y177" s="494"/>
      <c r="Z177" s="493"/>
      <c r="AA177" s="493"/>
      <c r="AB177" s="494"/>
      <c r="AC177" s="495"/>
      <c r="AD177" s="497"/>
    </row>
    <row r="178" spans="6:30" ht="20.100000000000001" customHeight="1">
      <c r="F178" s="480" t="str">
        <f t="shared" si="4"/>
        <v/>
      </c>
      <c r="G178" s="490"/>
      <c r="H178" s="491"/>
      <c r="I178" s="492"/>
      <c r="J178" s="493"/>
      <c r="K178" s="493"/>
      <c r="L178" s="493"/>
      <c r="M178" s="493"/>
      <c r="N178" s="494"/>
      <c r="O178" s="492"/>
      <c r="P178" s="493"/>
      <c r="Q178" s="493"/>
      <c r="R178" s="493"/>
      <c r="S178" s="495"/>
      <c r="T178" s="496"/>
      <c r="U178" s="493"/>
      <c r="V178" s="493"/>
      <c r="W178" s="493"/>
      <c r="X178" s="493"/>
      <c r="Y178" s="494"/>
      <c r="Z178" s="493"/>
      <c r="AA178" s="493"/>
      <c r="AB178" s="494"/>
      <c r="AC178" s="495"/>
      <c r="AD178" s="497"/>
    </row>
    <row r="179" spans="6:30" ht="20.100000000000001" customHeight="1">
      <c r="F179" s="480" t="str">
        <f t="shared" si="4"/>
        <v/>
      </c>
      <c r="G179" s="490"/>
      <c r="H179" s="491"/>
      <c r="I179" s="492"/>
      <c r="J179" s="493"/>
      <c r="K179" s="493"/>
      <c r="L179" s="493"/>
      <c r="M179" s="493"/>
      <c r="N179" s="494"/>
      <c r="O179" s="492"/>
      <c r="P179" s="493"/>
      <c r="Q179" s="493"/>
      <c r="R179" s="493"/>
      <c r="S179" s="495"/>
      <c r="T179" s="487"/>
      <c r="U179" s="484"/>
      <c r="V179" s="484"/>
      <c r="W179" s="484"/>
      <c r="X179" s="484"/>
      <c r="Y179" s="494"/>
      <c r="Z179" s="493"/>
      <c r="AA179" s="493"/>
      <c r="AB179" s="494"/>
      <c r="AC179" s="495"/>
      <c r="AD179" s="497"/>
    </row>
    <row r="180" spans="6:30" ht="20.100000000000001" customHeight="1">
      <c r="F180" s="480" t="str">
        <f t="shared" si="4"/>
        <v/>
      </c>
      <c r="G180" s="490"/>
      <c r="H180" s="491"/>
      <c r="I180" s="492"/>
      <c r="J180" s="493"/>
      <c r="K180" s="493"/>
      <c r="L180" s="493"/>
      <c r="M180" s="493"/>
      <c r="N180" s="494"/>
      <c r="O180" s="492"/>
      <c r="P180" s="493"/>
      <c r="Q180" s="493"/>
      <c r="R180" s="493"/>
      <c r="S180" s="495"/>
      <c r="T180" s="496"/>
      <c r="U180" s="493"/>
      <c r="V180" s="493"/>
      <c r="W180" s="493"/>
      <c r="X180" s="493"/>
      <c r="Y180" s="494"/>
      <c r="Z180" s="493"/>
      <c r="AA180" s="493"/>
      <c r="AB180" s="494"/>
      <c r="AC180" s="495"/>
      <c r="AD180" s="497"/>
    </row>
    <row r="181" spans="6:30" ht="20.100000000000001" customHeight="1">
      <c r="F181" s="480" t="str">
        <f t="shared" si="4"/>
        <v/>
      </c>
      <c r="G181" s="490"/>
      <c r="H181" s="491"/>
      <c r="I181" s="492"/>
      <c r="J181" s="493"/>
      <c r="K181" s="493"/>
      <c r="L181" s="493"/>
      <c r="M181" s="493"/>
      <c r="N181" s="494"/>
      <c r="O181" s="492"/>
      <c r="P181" s="493"/>
      <c r="Q181" s="493"/>
      <c r="R181" s="493"/>
      <c r="S181" s="495"/>
      <c r="T181" s="496"/>
      <c r="U181" s="493"/>
      <c r="V181" s="493"/>
      <c r="W181" s="493"/>
      <c r="X181" s="493"/>
      <c r="Y181" s="494"/>
      <c r="Z181" s="493"/>
      <c r="AA181" s="493"/>
      <c r="AB181" s="494"/>
      <c r="AC181" s="495"/>
      <c r="AD181" s="497"/>
    </row>
    <row r="182" spans="6:30" ht="20.100000000000001" customHeight="1">
      <c r="F182" s="480" t="str">
        <f t="shared" si="4"/>
        <v/>
      </c>
      <c r="G182" s="490"/>
      <c r="H182" s="491"/>
      <c r="I182" s="492"/>
      <c r="J182" s="493"/>
      <c r="K182" s="493"/>
      <c r="L182" s="493"/>
      <c r="M182" s="493"/>
      <c r="N182" s="494"/>
      <c r="O182" s="492"/>
      <c r="P182" s="493"/>
      <c r="Q182" s="493"/>
      <c r="R182" s="493"/>
      <c r="S182" s="495"/>
      <c r="T182" s="496"/>
      <c r="U182" s="493"/>
      <c r="V182" s="493"/>
      <c r="W182" s="493"/>
      <c r="X182" s="493"/>
      <c r="Y182" s="494"/>
      <c r="Z182" s="493"/>
      <c r="AA182" s="493"/>
      <c r="AB182" s="494"/>
      <c r="AC182" s="495"/>
      <c r="AD182" s="497"/>
    </row>
    <row r="183" spans="6:30" ht="20.100000000000001" customHeight="1">
      <c r="F183" s="480" t="str">
        <f t="shared" si="4"/>
        <v/>
      </c>
      <c r="G183" s="490"/>
      <c r="H183" s="491"/>
      <c r="I183" s="492"/>
      <c r="J183" s="493"/>
      <c r="K183" s="493"/>
      <c r="L183" s="493"/>
      <c r="M183" s="493"/>
      <c r="N183" s="494"/>
      <c r="O183" s="492"/>
      <c r="P183" s="493"/>
      <c r="Q183" s="493"/>
      <c r="R183" s="493"/>
      <c r="S183" s="495"/>
      <c r="T183" s="496"/>
      <c r="U183" s="493"/>
      <c r="V183" s="493"/>
      <c r="W183" s="493"/>
      <c r="X183" s="493"/>
      <c r="Y183" s="494"/>
      <c r="Z183" s="493"/>
      <c r="AA183" s="493"/>
      <c r="AB183" s="494"/>
      <c r="AC183" s="495"/>
      <c r="AD183" s="497"/>
    </row>
    <row r="184" spans="6:30" ht="20.100000000000001" customHeight="1">
      <c r="F184" s="480" t="str">
        <f t="shared" si="4"/>
        <v/>
      </c>
      <c r="G184" s="490"/>
      <c r="H184" s="491"/>
      <c r="I184" s="492"/>
      <c r="J184" s="493"/>
      <c r="K184" s="493"/>
      <c r="L184" s="493"/>
      <c r="M184" s="493"/>
      <c r="N184" s="494"/>
      <c r="O184" s="492"/>
      <c r="P184" s="493"/>
      <c r="Q184" s="493"/>
      <c r="R184" s="493"/>
      <c r="S184" s="495"/>
      <c r="T184" s="496"/>
      <c r="U184" s="493"/>
      <c r="V184" s="493"/>
      <c r="W184" s="493"/>
      <c r="X184" s="493"/>
      <c r="Y184" s="494"/>
      <c r="Z184" s="493"/>
      <c r="AA184" s="493"/>
      <c r="AB184" s="494"/>
      <c r="AC184" s="495"/>
      <c r="AD184" s="497"/>
    </row>
    <row r="185" spans="6:30" ht="20.100000000000001" customHeight="1">
      <c r="F185" s="480" t="str">
        <f t="shared" si="4"/>
        <v/>
      </c>
      <c r="G185" s="490"/>
      <c r="H185" s="491"/>
      <c r="I185" s="492"/>
      <c r="J185" s="493"/>
      <c r="K185" s="493"/>
      <c r="L185" s="493"/>
      <c r="M185" s="493"/>
      <c r="N185" s="494"/>
      <c r="O185" s="492"/>
      <c r="P185" s="493"/>
      <c r="Q185" s="493"/>
      <c r="R185" s="493"/>
      <c r="S185" s="495"/>
      <c r="T185" s="487"/>
      <c r="U185" s="484"/>
      <c r="V185" s="484"/>
      <c r="W185" s="484"/>
      <c r="X185" s="484"/>
      <c r="Y185" s="494"/>
      <c r="Z185" s="493"/>
      <c r="AA185" s="493"/>
      <c r="AB185" s="494"/>
      <c r="AC185" s="495"/>
      <c r="AD185" s="497"/>
    </row>
    <row r="186" spans="6:30" ht="20.100000000000001" customHeight="1">
      <c r="F186" s="480" t="str">
        <f t="shared" si="4"/>
        <v/>
      </c>
      <c r="G186" s="490"/>
      <c r="H186" s="491"/>
      <c r="I186" s="492"/>
      <c r="J186" s="493"/>
      <c r="K186" s="493"/>
      <c r="L186" s="493"/>
      <c r="M186" s="493"/>
      <c r="N186" s="494"/>
      <c r="O186" s="492"/>
      <c r="P186" s="493"/>
      <c r="Q186" s="493"/>
      <c r="R186" s="493"/>
      <c r="S186" s="495"/>
      <c r="T186" s="496"/>
      <c r="U186" s="493"/>
      <c r="V186" s="493"/>
      <c r="W186" s="493"/>
      <c r="X186" s="493"/>
      <c r="Y186" s="494"/>
      <c r="Z186" s="493"/>
      <c r="AA186" s="493"/>
      <c r="AB186" s="494"/>
      <c r="AC186" s="495"/>
      <c r="AD186" s="497"/>
    </row>
    <row r="187" spans="6:30" ht="20.100000000000001" customHeight="1">
      <c r="F187" s="480" t="str">
        <f t="shared" si="4"/>
        <v/>
      </c>
      <c r="G187" s="490"/>
      <c r="H187" s="491"/>
      <c r="I187" s="492"/>
      <c r="J187" s="493"/>
      <c r="K187" s="493"/>
      <c r="L187" s="493"/>
      <c r="M187" s="493"/>
      <c r="N187" s="494"/>
      <c r="O187" s="492"/>
      <c r="P187" s="493"/>
      <c r="Q187" s="493"/>
      <c r="R187" s="493"/>
      <c r="S187" s="495"/>
      <c r="T187" s="496"/>
      <c r="U187" s="493"/>
      <c r="V187" s="493"/>
      <c r="W187" s="493"/>
      <c r="X187" s="493"/>
      <c r="Y187" s="494"/>
      <c r="Z187" s="493"/>
      <c r="AA187" s="493"/>
      <c r="AB187" s="494"/>
      <c r="AC187" s="495"/>
      <c r="AD187" s="497"/>
    </row>
    <row r="188" spans="6:30" ht="20.100000000000001" customHeight="1">
      <c r="F188" s="480" t="str">
        <f t="shared" si="4"/>
        <v/>
      </c>
      <c r="G188" s="490"/>
      <c r="H188" s="491"/>
      <c r="I188" s="492"/>
      <c r="J188" s="493"/>
      <c r="K188" s="493"/>
      <c r="L188" s="493"/>
      <c r="M188" s="493"/>
      <c r="N188" s="494"/>
      <c r="O188" s="492"/>
      <c r="P188" s="493"/>
      <c r="Q188" s="493"/>
      <c r="R188" s="493"/>
      <c r="S188" s="495"/>
      <c r="T188" s="496"/>
      <c r="U188" s="493"/>
      <c r="V188" s="493"/>
      <c r="W188" s="493"/>
      <c r="X188" s="493"/>
      <c r="Y188" s="494"/>
      <c r="Z188" s="493"/>
      <c r="AA188" s="493"/>
      <c r="AB188" s="494"/>
      <c r="AC188" s="495"/>
      <c r="AD188" s="497"/>
    </row>
    <row r="189" spans="6:30" ht="20.100000000000001" customHeight="1">
      <c r="F189" s="480" t="str">
        <f t="shared" si="4"/>
        <v/>
      </c>
      <c r="G189" s="490"/>
      <c r="H189" s="491"/>
      <c r="I189" s="492"/>
      <c r="J189" s="493"/>
      <c r="K189" s="493"/>
      <c r="L189" s="493"/>
      <c r="M189" s="493"/>
      <c r="N189" s="494"/>
      <c r="O189" s="492"/>
      <c r="P189" s="493"/>
      <c r="Q189" s="493"/>
      <c r="R189" s="493"/>
      <c r="S189" s="495"/>
      <c r="T189" s="496"/>
      <c r="U189" s="493"/>
      <c r="V189" s="493"/>
      <c r="W189" s="493"/>
      <c r="X189" s="493"/>
      <c r="Y189" s="494"/>
      <c r="Z189" s="493"/>
      <c r="AA189" s="493"/>
      <c r="AB189" s="494"/>
      <c r="AC189" s="495"/>
      <c r="AD189" s="497"/>
    </row>
    <row r="190" spans="6:30" ht="20.100000000000001" customHeight="1">
      <c r="F190" s="480" t="str">
        <f t="shared" si="4"/>
        <v/>
      </c>
      <c r="G190" s="490"/>
      <c r="H190" s="491"/>
      <c r="I190" s="492"/>
      <c r="J190" s="493"/>
      <c r="K190" s="493"/>
      <c r="L190" s="493"/>
      <c r="M190" s="493"/>
      <c r="N190" s="494"/>
      <c r="O190" s="492"/>
      <c r="P190" s="493"/>
      <c r="Q190" s="493"/>
      <c r="R190" s="493"/>
      <c r="S190" s="495"/>
      <c r="T190" s="496"/>
      <c r="U190" s="493"/>
      <c r="V190" s="493"/>
      <c r="W190" s="493"/>
      <c r="X190" s="493"/>
      <c r="Y190" s="494"/>
      <c r="Z190" s="493"/>
      <c r="AA190" s="493"/>
      <c r="AB190" s="494"/>
      <c r="AC190" s="495"/>
      <c r="AD190" s="497"/>
    </row>
    <row r="191" spans="6:30" ht="20.100000000000001" customHeight="1">
      <c r="F191" s="480" t="str">
        <f t="shared" si="4"/>
        <v/>
      </c>
      <c r="G191" s="490"/>
      <c r="H191" s="491"/>
      <c r="I191" s="492"/>
      <c r="J191" s="493"/>
      <c r="K191" s="493"/>
      <c r="L191" s="493"/>
      <c r="M191" s="493"/>
      <c r="N191" s="494"/>
      <c r="O191" s="492"/>
      <c r="P191" s="493"/>
      <c r="Q191" s="493"/>
      <c r="R191" s="493"/>
      <c r="S191" s="495"/>
      <c r="T191" s="487"/>
      <c r="U191" s="484"/>
      <c r="V191" s="484"/>
      <c r="W191" s="484"/>
      <c r="X191" s="484"/>
      <c r="Y191" s="494"/>
      <c r="Z191" s="493"/>
      <c r="AA191" s="493"/>
      <c r="AB191" s="494"/>
      <c r="AC191" s="495"/>
      <c r="AD191" s="497"/>
    </row>
    <row r="192" spans="6:30" ht="20.100000000000001" customHeight="1">
      <c r="F192" s="480" t="str">
        <f t="shared" si="4"/>
        <v/>
      </c>
      <c r="G192" s="490"/>
      <c r="H192" s="491"/>
      <c r="I192" s="492"/>
      <c r="J192" s="493"/>
      <c r="K192" s="493"/>
      <c r="L192" s="493"/>
      <c r="M192" s="493"/>
      <c r="N192" s="494"/>
      <c r="O192" s="492"/>
      <c r="P192" s="493"/>
      <c r="Q192" s="493"/>
      <c r="R192" s="493"/>
      <c r="S192" s="495"/>
      <c r="T192" s="496"/>
      <c r="U192" s="493"/>
      <c r="V192" s="493"/>
      <c r="W192" s="493"/>
      <c r="X192" s="493"/>
      <c r="Y192" s="494"/>
      <c r="Z192" s="493"/>
      <c r="AA192" s="493"/>
      <c r="AB192" s="494"/>
      <c r="AC192" s="495"/>
      <c r="AD192" s="497"/>
    </row>
    <row r="193" spans="6:30" ht="20.100000000000001" customHeight="1">
      <c r="F193" s="480" t="str">
        <f t="shared" si="4"/>
        <v/>
      </c>
      <c r="G193" s="490"/>
      <c r="H193" s="491"/>
      <c r="I193" s="492"/>
      <c r="J193" s="493"/>
      <c r="K193" s="493"/>
      <c r="L193" s="493"/>
      <c r="M193" s="493"/>
      <c r="N193" s="494"/>
      <c r="O193" s="492"/>
      <c r="P193" s="493"/>
      <c r="Q193" s="493"/>
      <c r="R193" s="493"/>
      <c r="S193" s="495"/>
      <c r="T193" s="496"/>
      <c r="U193" s="493"/>
      <c r="V193" s="493"/>
      <c r="W193" s="493"/>
      <c r="X193" s="493"/>
      <c r="Y193" s="494"/>
      <c r="Z193" s="493"/>
      <c r="AA193" s="493"/>
      <c r="AB193" s="494"/>
      <c r="AC193" s="495"/>
      <c r="AD193" s="497"/>
    </row>
    <row r="194" spans="6:30" ht="20.100000000000001" customHeight="1">
      <c r="F194" s="480" t="str">
        <f t="shared" si="4"/>
        <v/>
      </c>
      <c r="G194" s="490"/>
      <c r="H194" s="491"/>
      <c r="I194" s="492"/>
      <c r="J194" s="493"/>
      <c r="K194" s="493"/>
      <c r="L194" s="493"/>
      <c r="M194" s="493"/>
      <c r="N194" s="494"/>
      <c r="O194" s="492"/>
      <c r="P194" s="493"/>
      <c r="Q194" s="493"/>
      <c r="R194" s="493"/>
      <c r="S194" s="495"/>
      <c r="T194" s="496"/>
      <c r="U194" s="493"/>
      <c r="V194" s="493"/>
      <c r="W194" s="493"/>
      <c r="X194" s="493"/>
      <c r="Y194" s="494"/>
      <c r="Z194" s="493"/>
      <c r="AA194" s="493"/>
      <c r="AB194" s="494"/>
      <c r="AC194" s="495"/>
      <c r="AD194" s="497"/>
    </row>
    <row r="195" spans="6:30" ht="20.100000000000001" customHeight="1">
      <c r="F195" s="480" t="str">
        <f t="shared" si="4"/>
        <v/>
      </c>
      <c r="G195" s="490"/>
      <c r="H195" s="491"/>
      <c r="I195" s="492"/>
      <c r="J195" s="493"/>
      <c r="K195" s="493"/>
      <c r="L195" s="493"/>
      <c r="M195" s="493"/>
      <c r="N195" s="494"/>
      <c r="O195" s="492"/>
      <c r="P195" s="493"/>
      <c r="Q195" s="493"/>
      <c r="R195" s="493"/>
      <c r="S195" s="495"/>
      <c r="T195" s="496"/>
      <c r="U195" s="493"/>
      <c r="V195" s="493"/>
      <c r="W195" s="493"/>
      <c r="X195" s="493"/>
      <c r="Y195" s="494"/>
      <c r="Z195" s="493"/>
      <c r="AA195" s="493"/>
      <c r="AB195" s="494"/>
      <c r="AC195" s="495"/>
      <c r="AD195" s="497"/>
    </row>
    <row r="196" spans="6:30" ht="20.100000000000001" customHeight="1">
      <c r="F196" s="480" t="str">
        <f t="shared" si="4"/>
        <v/>
      </c>
      <c r="G196" s="490"/>
      <c r="H196" s="491"/>
      <c r="I196" s="492"/>
      <c r="J196" s="493"/>
      <c r="K196" s="493"/>
      <c r="L196" s="493"/>
      <c r="M196" s="493"/>
      <c r="N196" s="494"/>
      <c r="O196" s="492"/>
      <c r="P196" s="493"/>
      <c r="Q196" s="493"/>
      <c r="R196" s="493"/>
      <c r="S196" s="495"/>
      <c r="T196" s="496"/>
      <c r="U196" s="493"/>
      <c r="V196" s="493"/>
      <c r="W196" s="493"/>
      <c r="X196" s="493"/>
      <c r="Y196" s="494"/>
      <c r="Z196" s="493"/>
      <c r="AA196" s="493"/>
      <c r="AB196" s="494"/>
      <c r="AC196" s="495"/>
      <c r="AD196" s="497"/>
    </row>
    <row r="197" spans="6:30" ht="20.100000000000001" customHeight="1">
      <c r="F197" s="480" t="str">
        <f t="shared" si="4"/>
        <v/>
      </c>
      <c r="G197" s="490"/>
      <c r="H197" s="491"/>
      <c r="I197" s="492"/>
      <c r="J197" s="493"/>
      <c r="K197" s="493"/>
      <c r="L197" s="493"/>
      <c r="M197" s="493"/>
      <c r="N197" s="494"/>
      <c r="O197" s="492"/>
      <c r="P197" s="493"/>
      <c r="Q197" s="493"/>
      <c r="R197" s="493"/>
      <c r="S197" s="495"/>
      <c r="T197" s="487"/>
      <c r="U197" s="484"/>
      <c r="V197" s="484"/>
      <c r="W197" s="484"/>
      <c r="X197" s="484"/>
      <c r="Y197" s="494"/>
      <c r="Z197" s="493"/>
      <c r="AA197" s="493"/>
      <c r="AB197" s="494"/>
      <c r="AC197" s="495"/>
      <c r="AD197" s="497"/>
    </row>
    <row r="198" spans="6:30" ht="20.100000000000001" customHeight="1">
      <c r="F198" s="480" t="str">
        <f t="shared" ref="F198:F261" si="5">IF(G198="","",IF(F197="","",(F197+1)))</f>
        <v/>
      </c>
      <c r="G198" s="490"/>
      <c r="H198" s="491"/>
      <c r="I198" s="492"/>
      <c r="J198" s="493"/>
      <c r="K198" s="493"/>
      <c r="L198" s="493"/>
      <c r="M198" s="493"/>
      <c r="N198" s="494"/>
      <c r="O198" s="492"/>
      <c r="P198" s="493"/>
      <c r="Q198" s="493"/>
      <c r="R198" s="493"/>
      <c r="S198" s="495"/>
      <c r="T198" s="496"/>
      <c r="U198" s="493"/>
      <c r="V198" s="493"/>
      <c r="W198" s="493"/>
      <c r="X198" s="493"/>
      <c r="Y198" s="494"/>
      <c r="Z198" s="493"/>
      <c r="AA198" s="493"/>
      <c r="AB198" s="494"/>
      <c r="AC198" s="495"/>
      <c r="AD198" s="497"/>
    </row>
    <row r="199" spans="6:30" ht="20.100000000000001" customHeight="1">
      <c r="F199" s="480" t="str">
        <f t="shared" si="5"/>
        <v/>
      </c>
      <c r="G199" s="490"/>
      <c r="H199" s="491"/>
      <c r="I199" s="492"/>
      <c r="J199" s="493"/>
      <c r="K199" s="493"/>
      <c r="L199" s="493"/>
      <c r="M199" s="493"/>
      <c r="N199" s="494"/>
      <c r="O199" s="492"/>
      <c r="P199" s="493"/>
      <c r="Q199" s="493"/>
      <c r="R199" s="493"/>
      <c r="S199" s="495"/>
      <c r="T199" s="496"/>
      <c r="U199" s="493"/>
      <c r="V199" s="493"/>
      <c r="W199" s="493"/>
      <c r="X199" s="493"/>
      <c r="Y199" s="494"/>
      <c r="Z199" s="493"/>
      <c r="AA199" s="493"/>
      <c r="AB199" s="494"/>
      <c r="AC199" s="495"/>
      <c r="AD199" s="497"/>
    </row>
    <row r="200" spans="6:30" ht="20.100000000000001" customHeight="1">
      <c r="F200" s="480" t="str">
        <f t="shared" si="5"/>
        <v/>
      </c>
      <c r="G200" s="490"/>
      <c r="H200" s="491"/>
      <c r="I200" s="492"/>
      <c r="J200" s="493"/>
      <c r="K200" s="493"/>
      <c r="L200" s="493"/>
      <c r="M200" s="493"/>
      <c r="N200" s="494"/>
      <c r="O200" s="492"/>
      <c r="P200" s="493"/>
      <c r="Q200" s="493"/>
      <c r="R200" s="493"/>
      <c r="S200" s="495"/>
      <c r="T200" s="496"/>
      <c r="U200" s="493"/>
      <c r="V200" s="493"/>
      <c r="W200" s="493"/>
      <c r="X200" s="493"/>
      <c r="Y200" s="494"/>
      <c r="Z200" s="493"/>
      <c r="AA200" s="493"/>
      <c r="AB200" s="494"/>
      <c r="AC200" s="495"/>
      <c r="AD200" s="497"/>
    </row>
    <row r="201" spans="6:30" ht="20.100000000000001" customHeight="1">
      <c r="F201" s="480" t="str">
        <f t="shared" si="5"/>
        <v/>
      </c>
      <c r="G201" s="490"/>
      <c r="H201" s="491"/>
      <c r="I201" s="492"/>
      <c r="J201" s="493"/>
      <c r="K201" s="493"/>
      <c r="L201" s="493"/>
      <c r="M201" s="493"/>
      <c r="N201" s="494"/>
      <c r="O201" s="492"/>
      <c r="P201" s="493"/>
      <c r="Q201" s="493"/>
      <c r="R201" s="493"/>
      <c r="S201" s="495"/>
      <c r="T201" s="496"/>
      <c r="U201" s="493"/>
      <c r="V201" s="493"/>
      <c r="W201" s="493"/>
      <c r="X201" s="493"/>
      <c r="Y201" s="494"/>
      <c r="Z201" s="493"/>
      <c r="AA201" s="493"/>
      <c r="AB201" s="494"/>
      <c r="AC201" s="495"/>
      <c r="AD201" s="497"/>
    </row>
    <row r="202" spans="6:30" ht="20.100000000000001" customHeight="1">
      <c r="F202" s="480" t="str">
        <f t="shared" si="5"/>
        <v/>
      </c>
      <c r="G202" s="490"/>
      <c r="H202" s="491"/>
      <c r="I202" s="492"/>
      <c r="J202" s="493"/>
      <c r="K202" s="493"/>
      <c r="L202" s="493"/>
      <c r="M202" s="493"/>
      <c r="N202" s="494"/>
      <c r="O202" s="492"/>
      <c r="P202" s="493"/>
      <c r="Q202" s="493"/>
      <c r="R202" s="493"/>
      <c r="S202" s="495"/>
      <c r="T202" s="496"/>
      <c r="U202" s="493"/>
      <c r="V202" s="493"/>
      <c r="W202" s="493"/>
      <c r="X202" s="493"/>
      <c r="Y202" s="494"/>
      <c r="Z202" s="493"/>
      <c r="AA202" s="493"/>
      <c r="AB202" s="494"/>
      <c r="AC202" s="495"/>
      <c r="AD202" s="497"/>
    </row>
    <row r="203" spans="6:30" ht="20.100000000000001" customHeight="1">
      <c r="F203" s="480" t="str">
        <f t="shared" si="5"/>
        <v/>
      </c>
      <c r="G203" s="490"/>
      <c r="H203" s="491"/>
      <c r="I203" s="492"/>
      <c r="J203" s="493"/>
      <c r="K203" s="493"/>
      <c r="L203" s="493"/>
      <c r="M203" s="493"/>
      <c r="N203" s="494"/>
      <c r="O203" s="492"/>
      <c r="P203" s="493"/>
      <c r="Q203" s="493"/>
      <c r="R203" s="493"/>
      <c r="S203" s="495"/>
      <c r="T203" s="496"/>
      <c r="U203" s="493"/>
      <c r="V203" s="493"/>
      <c r="W203" s="493"/>
      <c r="X203" s="493"/>
      <c r="Y203" s="494"/>
      <c r="Z203" s="493"/>
      <c r="AA203" s="493"/>
      <c r="AB203" s="494"/>
      <c r="AC203" s="495"/>
      <c r="AD203" s="497"/>
    </row>
    <row r="204" spans="6:30" ht="20.100000000000001" customHeight="1">
      <c r="F204" s="480" t="str">
        <f t="shared" si="5"/>
        <v/>
      </c>
      <c r="G204" s="490"/>
      <c r="H204" s="491"/>
      <c r="I204" s="492"/>
      <c r="J204" s="493"/>
      <c r="K204" s="493"/>
      <c r="L204" s="493"/>
      <c r="M204" s="493"/>
      <c r="N204" s="494"/>
      <c r="O204" s="492"/>
      <c r="P204" s="493"/>
      <c r="Q204" s="493"/>
      <c r="R204" s="493"/>
      <c r="S204" s="495"/>
      <c r="T204" s="496"/>
      <c r="U204" s="493"/>
      <c r="V204" s="493"/>
      <c r="W204" s="493"/>
      <c r="X204" s="493"/>
      <c r="Y204" s="494"/>
      <c r="Z204" s="493"/>
      <c r="AA204" s="493"/>
      <c r="AB204" s="494"/>
      <c r="AC204" s="495"/>
      <c r="AD204" s="497"/>
    </row>
    <row r="205" spans="6:30" ht="20.100000000000001" customHeight="1">
      <c r="F205" s="480" t="str">
        <f t="shared" si="5"/>
        <v/>
      </c>
      <c r="G205" s="490"/>
      <c r="H205" s="491"/>
      <c r="I205" s="492"/>
      <c r="J205" s="493"/>
      <c r="K205" s="493"/>
      <c r="L205" s="493"/>
      <c r="M205" s="493"/>
      <c r="N205" s="494"/>
      <c r="O205" s="492"/>
      <c r="P205" s="493"/>
      <c r="Q205" s="493"/>
      <c r="R205" s="493"/>
      <c r="S205" s="495"/>
      <c r="T205" s="487"/>
      <c r="U205" s="484"/>
      <c r="V205" s="484"/>
      <c r="W205" s="484"/>
      <c r="X205" s="484"/>
      <c r="Y205" s="494"/>
      <c r="Z205" s="493"/>
      <c r="AA205" s="493"/>
      <c r="AB205" s="494"/>
      <c r="AC205" s="495"/>
      <c r="AD205" s="497"/>
    </row>
    <row r="206" spans="6:30" ht="20.100000000000001" customHeight="1">
      <c r="F206" s="480" t="str">
        <f t="shared" si="5"/>
        <v/>
      </c>
      <c r="G206" s="490"/>
      <c r="H206" s="491"/>
      <c r="I206" s="492"/>
      <c r="J206" s="493"/>
      <c r="K206" s="493"/>
      <c r="L206" s="493"/>
      <c r="M206" s="493"/>
      <c r="N206" s="494"/>
      <c r="O206" s="492"/>
      <c r="P206" s="493"/>
      <c r="Q206" s="493"/>
      <c r="R206" s="493"/>
      <c r="S206" s="495"/>
      <c r="T206" s="496"/>
      <c r="U206" s="493"/>
      <c r="V206" s="493"/>
      <c r="W206" s="493"/>
      <c r="X206" s="493"/>
      <c r="Y206" s="494"/>
      <c r="Z206" s="493"/>
      <c r="AA206" s="493"/>
      <c r="AB206" s="494"/>
      <c r="AC206" s="495"/>
      <c r="AD206" s="497"/>
    </row>
    <row r="207" spans="6:30" ht="20.100000000000001" customHeight="1">
      <c r="F207" s="480" t="str">
        <f t="shared" si="5"/>
        <v/>
      </c>
      <c r="G207" s="490"/>
      <c r="H207" s="491"/>
      <c r="I207" s="492"/>
      <c r="J207" s="493"/>
      <c r="K207" s="493"/>
      <c r="L207" s="493"/>
      <c r="M207" s="493"/>
      <c r="N207" s="494"/>
      <c r="O207" s="492"/>
      <c r="P207" s="493"/>
      <c r="Q207" s="493"/>
      <c r="R207" s="493"/>
      <c r="S207" s="495"/>
      <c r="T207" s="496"/>
      <c r="U207" s="493"/>
      <c r="V207" s="493"/>
      <c r="W207" s="493"/>
      <c r="X207" s="493"/>
      <c r="Y207" s="494"/>
      <c r="Z207" s="493"/>
      <c r="AA207" s="493"/>
      <c r="AB207" s="494"/>
      <c r="AC207" s="495"/>
      <c r="AD207" s="497"/>
    </row>
    <row r="208" spans="6:30" ht="20.100000000000001" customHeight="1">
      <c r="F208" s="480" t="str">
        <f t="shared" si="5"/>
        <v/>
      </c>
      <c r="G208" s="490"/>
      <c r="H208" s="491"/>
      <c r="I208" s="492"/>
      <c r="J208" s="493"/>
      <c r="K208" s="493"/>
      <c r="L208" s="493"/>
      <c r="M208" s="493"/>
      <c r="N208" s="494"/>
      <c r="O208" s="492"/>
      <c r="P208" s="493"/>
      <c r="Q208" s="493"/>
      <c r="R208" s="493"/>
      <c r="S208" s="495"/>
      <c r="T208" s="496"/>
      <c r="U208" s="493"/>
      <c r="V208" s="493"/>
      <c r="W208" s="493"/>
      <c r="X208" s="493"/>
      <c r="Y208" s="494"/>
      <c r="Z208" s="493"/>
      <c r="AA208" s="493"/>
      <c r="AB208" s="494"/>
      <c r="AC208" s="495"/>
      <c r="AD208" s="497"/>
    </row>
    <row r="209" spans="6:30" ht="20.100000000000001" customHeight="1">
      <c r="F209" s="480" t="str">
        <f t="shared" si="5"/>
        <v/>
      </c>
      <c r="G209" s="490"/>
      <c r="H209" s="491"/>
      <c r="I209" s="492"/>
      <c r="J209" s="493"/>
      <c r="K209" s="493"/>
      <c r="L209" s="493"/>
      <c r="M209" s="493"/>
      <c r="N209" s="494"/>
      <c r="O209" s="492"/>
      <c r="P209" s="493"/>
      <c r="Q209" s="493"/>
      <c r="R209" s="493"/>
      <c r="S209" s="495"/>
      <c r="T209" s="496"/>
      <c r="U209" s="493"/>
      <c r="V209" s="493"/>
      <c r="W209" s="493"/>
      <c r="X209" s="493"/>
      <c r="Y209" s="494"/>
      <c r="Z209" s="493"/>
      <c r="AA209" s="493"/>
      <c r="AB209" s="494"/>
      <c r="AC209" s="495"/>
      <c r="AD209" s="497"/>
    </row>
    <row r="210" spans="6:30" ht="20.100000000000001" customHeight="1">
      <c r="F210" s="480" t="str">
        <f t="shared" si="5"/>
        <v/>
      </c>
      <c r="G210" s="490"/>
      <c r="H210" s="491"/>
      <c r="I210" s="492"/>
      <c r="J210" s="493"/>
      <c r="K210" s="493"/>
      <c r="L210" s="493"/>
      <c r="M210" s="493"/>
      <c r="N210" s="494"/>
      <c r="O210" s="492"/>
      <c r="P210" s="493"/>
      <c r="Q210" s="493"/>
      <c r="R210" s="493"/>
      <c r="S210" s="495"/>
      <c r="T210" s="496"/>
      <c r="U210" s="493"/>
      <c r="V210" s="493"/>
      <c r="W210" s="493"/>
      <c r="X210" s="493"/>
      <c r="Y210" s="494"/>
      <c r="Z210" s="493"/>
      <c r="AA210" s="493"/>
      <c r="AB210" s="494"/>
      <c r="AC210" s="495"/>
      <c r="AD210" s="497"/>
    </row>
    <row r="211" spans="6:30" ht="20.100000000000001" customHeight="1">
      <c r="F211" s="480" t="str">
        <f t="shared" si="5"/>
        <v/>
      </c>
      <c r="G211" s="490"/>
      <c r="H211" s="491"/>
      <c r="I211" s="492"/>
      <c r="J211" s="493"/>
      <c r="K211" s="493"/>
      <c r="L211" s="493"/>
      <c r="M211" s="493"/>
      <c r="N211" s="494"/>
      <c r="O211" s="492"/>
      <c r="P211" s="493"/>
      <c r="Q211" s="493"/>
      <c r="R211" s="493"/>
      <c r="S211" s="495"/>
      <c r="T211" s="487"/>
      <c r="U211" s="484"/>
      <c r="V211" s="484"/>
      <c r="W211" s="484"/>
      <c r="X211" s="484"/>
      <c r="Y211" s="494"/>
      <c r="Z211" s="493"/>
      <c r="AA211" s="493"/>
      <c r="AB211" s="494"/>
      <c r="AC211" s="495"/>
      <c r="AD211" s="497"/>
    </row>
    <row r="212" spans="6:30" ht="20.100000000000001" customHeight="1">
      <c r="F212" s="480" t="str">
        <f t="shared" si="5"/>
        <v/>
      </c>
      <c r="G212" s="490"/>
      <c r="H212" s="491"/>
      <c r="I212" s="492"/>
      <c r="J212" s="493"/>
      <c r="K212" s="493"/>
      <c r="L212" s="493"/>
      <c r="M212" s="493"/>
      <c r="N212" s="494"/>
      <c r="O212" s="492"/>
      <c r="P212" s="493"/>
      <c r="Q212" s="493"/>
      <c r="R212" s="493"/>
      <c r="S212" s="495"/>
      <c r="T212" s="496"/>
      <c r="U212" s="493"/>
      <c r="V212" s="493"/>
      <c r="W212" s="493"/>
      <c r="X212" s="493"/>
      <c r="Y212" s="494"/>
      <c r="Z212" s="493"/>
      <c r="AA212" s="493"/>
      <c r="AB212" s="494"/>
      <c r="AC212" s="495"/>
      <c r="AD212" s="497"/>
    </row>
    <row r="213" spans="6:30" ht="20.100000000000001" customHeight="1">
      <c r="F213" s="480" t="str">
        <f t="shared" si="5"/>
        <v/>
      </c>
      <c r="G213" s="490"/>
      <c r="H213" s="491"/>
      <c r="I213" s="492"/>
      <c r="J213" s="493"/>
      <c r="K213" s="493"/>
      <c r="L213" s="493"/>
      <c r="M213" s="493"/>
      <c r="N213" s="494"/>
      <c r="O213" s="492"/>
      <c r="P213" s="493"/>
      <c r="Q213" s="493"/>
      <c r="R213" s="493"/>
      <c r="S213" s="495"/>
      <c r="T213" s="496"/>
      <c r="U213" s="493"/>
      <c r="V213" s="493"/>
      <c r="W213" s="493"/>
      <c r="X213" s="493"/>
      <c r="Y213" s="494"/>
      <c r="Z213" s="493"/>
      <c r="AA213" s="493"/>
      <c r="AB213" s="494"/>
      <c r="AC213" s="495"/>
      <c r="AD213" s="497"/>
    </row>
    <row r="214" spans="6:30" ht="20.100000000000001" customHeight="1">
      <c r="F214" s="480" t="str">
        <f t="shared" si="5"/>
        <v/>
      </c>
      <c r="G214" s="490"/>
      <c r="H214" s="491"/>
      <c r="I214" s="492"/>
      <c r="J214" s="493"/>
      <c r="K214" s="493"/>
      <c r="L214" s="493"/>
      <c r="M214" s="493"/>
      <c r="N214" s="494"/>
      <c r="O214" s="492"/>
      <c r="P214" s="493"/>
      <c r="Q214" s="493"/>
      <c r="R214" s="493"/>
      <c r="S214" s="495"/>
      <c r="T214" s="496"/>
      <c r="U214" s="493"/>
      <c r="V214" s="493"/>
      <c r="W214" s="493"/>
      <c r="X214" s="493"/>
      <c r="Y214" s="494"/>
      <c r="Z214" s="493"/>
      <c r="AA214" s="493"/>
      <c r="AB214" s="494"/>
      <c r="AC214" s="495"/>
      <c r="AD214" s="497"/>
    </row>
    <row r="215" spans="6:30" ht="20.100000000000001" customHeight="1">
      <c r="F215" s="480" t="str">
        <f t="shared" si="5"/>
        <v/>
      </c>
      <c r="G215" s="490"/>
      <c r="H215" s="491"/>
      <c r="I215" s="492"/>
      <c r="J215" s="493"/>
      <c r="K215" s="493"/>
      <c r="L215" s="493"/>
      <c r="M215" s="493"/>
      <c r="N215" s="494"/>
      <c r="O215" s="492"/>
      <c r="P215" s="493"/>
      <c r="Q215" s="493"/>
      <c r="R215" s="493"/>
      <c r="S215" s="495"/>
      <c r="T215" s="496"/>
      <c r="U215" s="493"/>
      <c r="V215" s="493"/>
      <c r="W215" s="493"/>
      <c r="X215" s="493"/>
      <c r="Y215" s="494"/>
      <c r="Z215" s="493"/>
      <c r="AA215" s="493"/>
      <c r="AB215" s="494"/>
      <c r="AC215" s="495"/>
      <c r="AD215" s="497"/>
    </row>
    <row r="216" spans="6:30" ht="20.100000000000001" customHeight="1">
      <c r="F216" s="480" t="str">
        <f t="shared" si="5"/>
        <v/>
      </c>
      <c r="G216" s="490"/>
      <c r="H216" s="491"/>
      <c r="I216" s="492"/>
      <c r="J216" s="493"/>
      <c r="K216" s="493"/>
      <c r="L216" s="493"/>
      <c r="M216" s="493"/>
      <c r="N216" s="494"/>
      <c r="O216" s="492"/>
      <c r="P216" s="493"/>
      <c r="Q216" s="493"/>
      <c r="R216" s="493"/>
      <c r="S216" s="495"/>
      <c r="T216" s="496"/>
      <c r="U216" s="493"/>
      <c r="V216" s="493"/>
      <c r="W216" s="493"/>
      <c r="X216" s="493"/>
      <c r="Y216" s="494"/>
      <c r="Z216" s="493"/>
      <c r="AA216" s="493"/>
      <c r="AB216" s="494"/>
      <c r="AC216" s="495"/>
      <c r="AD216" s="497"/>
    </row>
    <row r="217" spans="6:30" ht="20.100000000000001" customHeight="1">
      <c r="F217" s="480" t="str">
        <f t="shared" si="5"/>
        <v/>
      </c>
      <c r="G217" s="490"/>
      <c r="H217" s="491"/>
      <c r="I217" s="492"/>
      <c r="J217" s="493"/>
      <c r="K217" s="493"/>
      <c r="L217" s="493"/>
      <c r="M217" s="493"/>
      <c r="N217" s="494"/>
      <c r="O217" s="492"/>
      <c r="P217" s="493"/>
      <c r="Q217" s="493"/>
      <c r="R217" s="493"/>
      <c r="S217" s="495"/>
      <c r="T217" s="487"/>
      <c r="U217" s="484"/>
      <c r="V217" s="484"/>
      <c r="W217" s="484"/>
      <c r="X217" s="484"/>
      <c r="Y217" s="494"/>
      <c r="Z217" s="493"/>
      <c r="AA217" s="493"/>
      <c r="AB217" s="494"/>
      <c r="AC217" s="495"/>
      <c r="AD217" s="497"/>
    </row>
    <row r="218" spans="6:30" ht="20.100000000000001" customHeight="1">
      <c r="F218" s="480" t="str">
        <f t="shared" si="5"/>
        <v/>
      </c>
      <c r="G218" s="490"/>
      <c r="H218" s="491"/>
      <c r="I218" s="492"/>
      <c r="J218" s="493"/>
      <c r="K218" s="493"/>
      <c r="L218" s="493"/>
      <c r="M218" s="493"/>
      <c r="N218" s="494"/>
      <c r="O218" s="492"/>
      <c r="P218" s="493"/>
      <c r="Q218" s="493"/>
      <c r="R218" s="493"/>
      <c r="S218" s="495"/>
      <c r="T218" s="496"/>
      <c r="U218" s="493"/>
      <c r="V218" s="493"/>
      <c r="W218" s="493"/>
      <c r="X218" s="493"/>
      <c r="Y218" s="494"/>
      <c r="Z218" s="493"/>
      <c r="AA218" s="493"/>
      <c r="AB218" s="494"/>
      <c r="AC218" s="495"/>
      <c r="AD218" s="497"/>
    </row>
    <row r="219" spans="6:30" ht="20.100000000000001" customHeight="1">
      <c r="F219" s="480" t="str">
        <f t="shared" si="5"/>
        <v/>
      </c>
      <c r="G219" s="490"/>
      <c r="H219" s="491"/>
      <c r="I219" s="492"/>
      <c r="J219" s="493"/>
      <c r="K219" s="493"/>
      <c r="L219" s="493"/>
      <c r="M219" s="493"/>
      <c r="N219" s="494"/>
      <c r="O219" s="492"/>
      <c r="P219" s="493"/>
      <c r="Q219" s="493"/>
      <c r="R219" s="493"/>
      <c r="S219" s="495"/>
      <c r="T219" s="496"/>
      <c r="U219" s="493"/>
      <c r="V219" s="493"/>
      <c r="W219" s="493"/>
      <c r="X219" s="493"/>
      <c r="Y219" s="494"/>
      <c r="Z219" s="493"/>
      <c r="AA219" s="493"/>
      <c r="AB219" s="494"/>
      <c r="AC219" s="495"/>
      <c r="AD219" s="497"/>
    </row>
    <row r="220" spans="6:30" ht="20.100000000000001" customHeight="1">
      <c r="F220" s="480" t="str">
        <f t="shared" si="5"/>
        <v/>
      </c>
      <c r="G220" s="490"/>
      <c r="H220" s="491"/>
      <c r="I220" s="492"/>
      <c r="J220" s="493"/>
      <c r="K220" s="493"/>
      <c r="L220" s="493"/>
      <c r="M220" s="493"/>
      <c r="N220" s="494"/>
      <c r="O220" s="492"/>
      <c r="P220" s="493"/>
      <c r="Q220" s="493"/>
      <c r="R220" s="493"/>
      <c r="S220" s="495"/>
      <c r="T220" s="496"/>
      <c r="U220" s="493"/>
      <c r="V220" s="493"/>
      <c r="W220" s="493"/>
      <c r="X220" s="493"/>
      <c r="Y220" s="494"/>
      <c r="Z220" s="493"/>
      <c r="AA220" s="493"/>
      <c r="AB220" s="494"/>
      <c r="AC220" s="495"/>
      <c r="AD220" s="497"/>
    </row>
    <row r="221" spans="6:30" ht="20.100000000000001" customHeight="1">
      <c r="F221" s="480" t="str">
        <f t="shared" si="5"/>
        <v/>
      </c>
      <c r="G221" s="490"/>
      <c r="H221" s="491"/>
      <c r="I221" s="492"/>
      <c r="J221" s="493"/>
      <c r="K221" s="493"/>
      <c r="L221" s="493"/>
      <c r="M221" s="493"/>
      <c r="N221" s="494"/>
      <c r="O221" s="492"/>
      <c r="P221" s="493"/>
      <c r="Q221" s="493"/>
      <c r="R221" s="493"/>
      <c r="S221" s="495"/>
      <c r="T221" s="496"/>
      <c r="U221" s="493"/>
      <c r="V221" s="493"/>
      <c r="W221" s="493"/>
      <c r="X221" s="493"/>
      <c r="Y221" s="494"/>
      <c r="Z221" s="493"/>
      <c r="AA221" s="493"/>
      <c r="AB221" s="494"/>
      <c r="AC221" s="495"/>
      <c r="AD221" s="497"/>
    </row>
    <row r="222" spans="6:30" ht="20.100000000000001" customHeight="1">
      <c r="F222" s="480" t="str">
        <f t="shared" si="5"/>
        <v/>
      </c>
      <c r="G222" s="490"/>
      <c r="H222" s="491"/>
      <c r="I222" s="492"/>
      <c r="J222" s="493"/>
      <c r="K222" s="493"/>
      <c r="L222" s="493"/>
      <c r="M222" s="493"/>
      <c r="N222" s="494"/>
      <c r="O222" s="492"/>
      <c r="P222" s="493"/>
      <c r="Q222" s="493"/>
      <c r="R222" s="493"/>
      <c r="S222" s="495"/>
      <c r="T222" s="496"/>
      <c r="U222" s="493"/>
      <c r="V222" s="493"/>
      <c r="W222" s="493"/>
      <c r="X222" s="493"/>
      <c r="Y222" s="494"/>
      <c r="Z222" s="493"/>
      <c r="AA222" s="493"/>
      <c r="AB222" s="494"/>
      <c r="AC222" s="495"/>
      <c r="AD222" s="497"/>
    </row>
    <row r="223" spans="6:30" ht="20.100000000000001" customHeight="1">
      <c r="F223" s="480" t="str">
        <f t="shared" si="5"/>
        <v/>
      </c>
      <c r="G223" s="490"/>
      <c r="H223" s="491"/>
      <c r="I223" s="492"/>
      <c r="J223" s="493"/>
      <c r="K223" s="493"/>
      <c r="L223" s="493"/>
      <c r="M223" s="493"/>
      <c r="N223" s="494"/>
      <c r="O223" s="492"/>
      <c r="P223" s="493"/>
      <c r="Q223" s="493"/>
      <c r="R223" s="493"/>
      <c r="S223" s="495"/>
      <c r="T223" s="487"/>
      <c r="U223" s="484"/>
      <c r="V223" s="484"/>
      <c r="W223" s="484"/>
      <c r="X223" s="484"/>
      <c r="Y223" s="494"/>
      <c r="Z223" s="493"/>
      <c r="AA223" s="493"/>
      <c r="AB223" s="494"/>
      <c r="AC223" s="495"/>
      <c r="AD223" s="497"/>
    </row>
    <row r="224" spans="6:30" ht="20.100000000000001" customHeight="1">
      <c r="F224" s="480" t="str">
        <f t="shared" si="5"/>
        <v/>
      </c>
      <c r="G224" s="490"/>
      <c r="H224" s="491"/>
      <c r="I224" s="492"/>
      <c r="J224" s="493"/>
      <c r="K224" s="493"/>
      <c r="L224" s="493"/>
      <c r="M224" s="493"/>
      <c r="N224" s="494"/>
      <c r="O224" s="492"/>
      <c r="P224" s="493"/>
      <c r="Q224" s="493"/>
      <c r="R224" s="493"/>
      <c r="S224" s="495"/>
      <c r="T224" s="496"/>
      <c r="U224" s="493"/>
      <c r="V224" s="493"/>
      <c r="W224" s="493"/>
      <c r="X224" s="493"/>
      <c r="Y224" s="494"/>
      <c r="Z224" s="493"/>
      <c r="AA224" s="493"/>
      <c r="AB224" s="494"/>
      <c r="AC224" s="495"/>
      <c r="AD224" s="497"/>
    </row>
    <row r="225" spans="6:30" ht="20.100000000000001" customHeight="1">
      <c r="F225" s="480" t="str">
        <f t="shared" si="5"/>
        <v/>
      </c>
      <c r="G225" s="490"/>
      <c r="H225" s="491"/>
      <c r="I225" s="492"/>
      <c r="J225" s="493"/>
      <c r="K225" s="493"/>
      <c r="L225" s="493"/>
      <c r="M225" s="493"/>
      <c r="N225" s="494"/>
      <c r="O225" s="492"/>
      <c r="P225" s="493"/>
      <c r="Q225" s="493"/>
      <c r="R225" s="493"/>
      <c r="S225" s="495"/>
      <c r="T225" s="496"/>
      <c r="U225" s="493"/>
      <c r="V225" s="493"/>
      <c r="W225" s="493"/>
      <c r="X225" s="493"/>
      <c r="Y225" s="494"/>
      <c r="Z225" s="493"/>
      <c r="AA225" s="493"/>
      <c r="AB225" s="494"/>
      <c r="AC225" s="495"/>
      <c r="AD225" s="497"/>
    </row>
    <row r="226" spans="6:30" ht="20.100000000000001" customHeight="1">
      <c r="F226" s="480" t="str">
        <f t="shared" si="5"/>
        <v/>
      </c>
      <c r="G226" s="490"/>
      <c r="H226" s="491"/>
      <c r="I226" s="492"/>
      <c r="J226" s="493"/>
      <c r="K226" s="493"/>
      <c r="L226" s="493"/>
      <c r="M226" s="493"/>
      <c r="N226" s="494"/>
      <c r="O226" s="492"/>
      <c r="P226" s="493"/>
      <c r="Q226" s="493"/>
      <c r="R226" s="493"/>
      <c r="S226" s="495"/>
      <c r="T226" s="496"/>
      <c r="U226" s="493"/>
      <c r="V226" s="493"/>
      <c r="W226" s="493"/>
      <c r="X226" s="493"/>
      <c r="Y226" s="494"/>
      <c r="Z226" s="493"/>
      <c r="AA226" s="493"/>
      <c r="AB226" s="494"/>
      <c r="AC226" s="495"/>
      <c r="AD226" s="497"/>
    </row>
    <row r="227" spans="6:30" ht="20.100000000000001" customHeight="1">
      <c r="F227" s="480" t="str">
        <f t="shared" si="5"/>
        <v/>
      </c>
      <c r="G227" s="490"/>
      <c r="H227" s="491"/>
      <c r="I227" s="492"/>
      <c r="J227" s="493"/>
      <c r="K227" s="493"/>
      <c r="L227" s="493"/>
      <c r="M227" s="493"/>
      <c r="N227" s="494"/>
      <c r="O227" s="492"/>
      <c r="P227" s="493"/>
      <c r="Q227" s="493"/>
      <c r="R227" s="493"/>
      <c r="S227" s="495"/>
      <c r="T227" s="496"/>
      <c r="U227" s="493"/>
      <c r="V227" s="493"/>
      <c r="W227" s="493"/>
      <c r="X227" s="493"/>
      <c r="Y227" s="494"/>
      <c r="Z227" s="493"/>
      <c r="AA227" s="493"/>
      <c r="AB227" s="494"/>
      <c r="AC227" s="495"/>
      <c r="AD227" s="497"/>
    </row>
    <row r="228" spans="6:30" ht="20.100000000000001" customHeight="1">
      <c r="F228" s="480" t="str">
        <f t="shared" si="5"/>
        <v/>
      </c>
      <c r="G228" s="490"/>
      <c r="H228" s="491"/>
      <c r="I228" s="492"/>
      <c r="J228" s="493"/>
      <c r="K228" s="493"/>
      <c r="L228" s="493"/>
      <c r="M228" s="493"/>
      <c r="N228" s="494"/>
      <c r="O228" s="492"/>
      <c r="P228" s="493"/>
      <c r="Q228" s="493"/>
      <c r="R228" s="493"/>
      <c r="S228" s="495"/>
      <c r="T228" s="496"/>
      <c r="U228" s="493"/>
      <c r="V228" s="493"/>
      <c r="W228" s="493"/>
      <c r="X228" s="493"/>
      <c r="Y228" s="494"/>
      <c r="Z228" s="493"/>
      <c r="AA228" s="493"/>
      <c r="AB228" s="494"/>
      <c r="AC228" s="495"/>
      <c r="AD228" s="497"/>
    </row>
    <row r="229" spans="6:30" ht="20.100000000000001" customHeight="1">
      <c r="F229" s="480" t="str">
        <f t="shared" si="5"/>
        <v/>
      </c>
      <c r="G229" s="490"/>
      <c r="H229" s="491"/>
      <c r="I229" s="492"/>
      <c r="J229" s="493"/>
      <c r="K229" s="493"/>
      <c r="L229" s="493"/>
      <c r="M229" s="493"/>
      <c r="N229" s="494"/>
      <c r="O229" s="492"/>
      <c r="P229" s="493"/>
      <c r="Q229" s="493"/>
      <c r="R229" s="493"/>
      <c r="S229" s="495"/>
      <c r="T229" s="487"/>
      <c r="U229" s="484"/>
      <c r="V229" s="484"/>
      <c r="W229" s="484"/>
      <c r="X229" s="484"/>
      <c r="Y229" s="494"/>
      <c r="Z229" s="493"/>
      <c r="AA229" s="493"/>
      <c r="AB229" s="494"/>
      <c r="AC229" s="495"/>
      <c r="AD229" s="497"/>
    </row>
    <row r="230" spans="6:30" ht="20.100000000000001" customHeight="1">
      <c r="F230" s="480" t="str">
        <f t="shared" si="5"/>
        <v/>
      </c>
      <c r="G230" s="490"/>
      <c r="H230" s="491"/>
      <c r="I230" s="492"/>
      <c r="J230" s="493"/>
      <c r="K230" s="493"/>
      <c r="L230" s="493"/>
      <c r="M230" s="493"/>
      <c r="N230" s="494"/>
      <c r="O230" s="492"/>
      <c r="P230" s="493"/>
      <c r="Q230" s="493"/>
      <c r="R230" s="493"/>
      <c r="S230" s="495"/>
      <c r="T230" s="496"/>
      <c r="U230" s="493"/>
      <c r="V230" s="493"/>
      <c r="W230" s="493"/>
      <c r="X230" s="493"/>
      <c r="Y230" s="494"/>
      <c r="Z230" s="493"/>
      <c r="AA230" s="493"/>
      <c r="AB230" s="494"/>
      <c r="AC230" s="495"/>
      <c r="AD230" s="497"/>
    </row>
    <row r="231" spans="6:30" ht="20.100000000000001" customHeight="1">
      <c r="F231" s="480" t="str">
        <f t="shared" si="5"/>
        <v/>
      </c>
      <c r="G231" s="490"/>
      <c r="H231" s="491"/>
      <c r="I231" s="492"/>
      <c r="J231" s="493"/>
      <c r="K231" s="493"/>
      <c r="L231" s="493"/>
      <c r="M231" s="493"/>
      <c r="N231" s="494"/>
      <c r="O231" s="492"/>
      <c r="P231" s="493"/>
      <c r="Q231" s="493"/>
      <c r="R231" s="493"/>
      <c r="S231" s="495"/>
      <c r="T231" s="496"/>
      <c r="U231" s="493"/>
      <c r="V231" s="493"/>
      <c r="W231" s="493"/>
      <c r="X231" s="493"/>
      <c r="Y231" s="494"/>
      <c r="Z231" s="493"/>
      <c r="AA231" s="493"/>
      <c r="AB231" s="494"/>
      <c r="AC231" s="495"/>
      <c r="AD231" s="497"/>
    </row>
    <row r="232" spans="6:30" ht="20.100000000000001" customHeight="1">
      <c r="F232" s="480" t="str">
        <f t="shared" si="5"/>
        <v/>
      </c>
      <c r="G232" s="490"/>
      <c r="H232" s="491"/>
      <c r="I232" s="492"/>
      <c r="J232" s="493"/>
      <c r="K232" s="493"/>
      <c r="L232" s="493"/>
      <c r="M232" s="493"/>
      <c r="N232" s="494"/>
      <c r="O232" s="492"/>
      <c r="P232" s="493"/>
      <c r="Q232" s="493"/>
      <c r="R232" s="493"/>
      <c r="S232" s="495"/>
      <c r="T232" s="496"/>
      <c r="U232" s="493"/>
      <c r="V232" s="493"/>
      <c r="W232" s="493"/>
      <c r="X232" s="493"/>
      <c r="Y232" s="494"/>
      <c r="Z232" s="493"/>
      <c r="AA232" s="493"/>
      <c r="AB232" s="494"/>
      <c r="AC232" s="495"/>
      <c r="AD232" s="497"/>
    </row>
    <row r="233" spans="6:30" ht="20.100000000000001" customHeight="1">
      <c r="F233" s="480" t="str">
        <f t="shared" si="5"/>
        <v/>
      </c>
      <c r="G233" s="490"/>
      <c r="H233" s="491"/>
      <c r="I233" s="492"/>
      <c r="J233" s="493"/>
      <c r="K233" s="493"/>
      <c r="L233" s="493"/>
      <c r="M233" s="493"/>
      <c r="N233" s="494"/>
      <c r="O233" s="492"/>
      <c r="P233" s="493"/>
      <c r="Q233" s="493"/>
      <c r="R233" s="493"/>
      <c r="S233" s="495"/>
      <c r="T233" s="496"/>
      <c r="U233" s="493"/>
      <c r="V233" s="493"/>
      <c r="W233" s="493"/>
      <c r="X233" s="493"/>
      <c r="Y233" s="494"/>
      <c r="Z233" s="493"/>
      <c r="AA233" s="493"/>
      <c r="AB233" s="494"/>
      <c r="AC233" s="495"/>
      <c r="AD233" s="497"/>
    </row>
    <row r="234" spans="6:30" ht="20.100000000000001" customHeight="1">
      <c r="F234" s="480" t="str">
        <f t="shared" si="5"/>
        <v/>
      </c>
      <c r="G234" s="490"/>
      <c r="H234" s="491"/>
      <c r="I234" s="492"/>
      <c r="J234" s="493"/>
      <c r="K234" s="493"/>
      <c r="L234" s="493"/>
      <c r="M234" s="493"/>
      <c r="N234" s="494"/>
      <c r="O234" s="492"/>
      <c r="P234" s="493"/>
      <c r="Q234" s="493"/>
      <c r="R234" s="493"/>
      <c r="S234" s="495"/>
      <c r="T234" s="496"/>
      <c r="U234" s="493"/>
      <c r="V234" s="493"/>
      <c r="W234" s="493"/>
      <c r="X234" s="493"/>
      <c r="Y234" s="494"/>
      <c r="Z234" s="493"/>
      <c r="AA234" s="493"/>
      <c r="AB234" s="494"/>
      <c r="AC234" s="495"/>
      <c r="AD234" s="497"/>
    </row>
    <row r="235" spans="6:30" ht="20.100000000000001" customHeight="1">
      <c r="F235" s="480" t="str">
        <f t="shared" si="5"/>
        <v/>
      </c>
      <c r="G235" s="490"/>
      <c r="H235" s="491"/>
      <c r="I235" s="492"/>
      <c r="J235" s="493"/>
      <c r="K235" s="493"/>
      <c r="L235" s="493"/>
      <c r="M235" s="493"/>
      <c r="N235" s="494"/>
      <c r="O235" s="492"/>
      <c r="P235" s="493"/>
      <c r="Q235" s="493"/>
      <c r="R235" s="493"/>
      <c r="S235" s="495"/>
      <c r="T235" s="496"/>
      <c r="U235" s="493"/>
      <c r="V235" s="493"/>
      <c r="W235" s="493"/>
      <c r="X235" s="493"/>
      <c r="Y235" s="494"/>
      <c r="Z235" s="493"/>
      <c r="AA235" s="493"/>
      <c r="AB235" s="494"/>
      <c r="AC235" s="495"/>
      <c r="AD235" s="497"/>
    </row>
    <row r="236" spans="6:30" ht="20.100000000000001" customHeight="1">
      <c r="F236" s="480" t="str">
        <f t="shared" si="5"/>
        <v/>
      </c>
      <c r="G236" s="490"/>
      <c r="H236" s="491"/>
      <c r="I236" s="492"/>
      <c r="J236" s="493"/>
      <c r="K236" s="493"/>
      <c r="L236" s="493"/>
      <c r="M236" s="493"/>
      <c r="N236" s="494"/>
      <c r="O236" s="492"/>
      <c r="P236" s="493"/>
      <c r="Q236" s="493"/>
      <c r="R236" s="493"/>
      <c r="S236" s="495"/>
      <c r="T236" s="496"/>
      <c r="U236" s="493"/>
      <c r="V236" s="493"/>
      <c r="W236" s="493"/>
      <c r="X236" s="493"/>
      <c r="Y236" s="494"/>
      <c r="Z236" s="493"/>
      <c r="AA236" s="493"/>
      <c r="AB236" s="494"/>
      <c r="AC236" s="495"/>
      <c r="AD236" s="497"/>
    </row>
    <row r="237" spans="6:30" ht="20.100000000000001" customHeight="1">
      <c r="F237" s="480" t="str">
        <f t="shared" si="5"/>
        <v/>
      </c>
      <c r="G237" s="490"/>
      <c r="H237" s="491"/>
      <c r="I237" s="492"/>
      <c r="J237" s="493"/>
      <c r="K237" s="493"/>
      <c r="L237" s="493"/>
      <c r="M237" s="493"/>
      <c r="N237" s="494"/>
      <c r="O237" s="492"/>
      <c r="P237" s="493"/>
      <c r="Q237" s="493"/>
      <c r="R237" s="493"/>
      <c r="S237" s="495"/>
      <c r="T237" s="487"/>
      <c r="U237" s="484"/>
      <c r="V237" s="484"/>
      <c r="W237" s="484"/>
      <c r="X237" s="484"/>
      <c r="Y237" s="494"/>
      <c r="Z237" s="493"/>
      <c r="AA237" s="493"/>
      <c r="AB237" s="494"/>
      <c r="AC237" s="495"/>
      <c r="AD237" s="497"/>
    </row>
    <row r="238" spans="6:30" ht="20.100000000000001" customHeight="1">
      <c r="F238" s="480" t="str">
        <f t="shared" si="5"/>
        <v/>
      </c>
      <c r="G238" s="490"/>
      <c r="H238" s="491"/>
      <c r="I238" s="492"/>
      <c r="J238" s="493"/>
      <c r="K238" s="493"/>
      <c r="L238" s="493"/>
      <c r="M238" s="493"/>
      <c r="N238" s="494"/>
      <c r="O238" s="492"/>
      <c r="P238" s="493"/>
      <c r="Q238" s="493"/>
      <c r="R238" s="493"/>
      <c r="S238" s="495"/>
      <c r="T238" s="496"/>
      <c r="U238" s="493"/>
      <c r="V238" s="493"/>
      <c r="W238" s="493"/>
      <c r="X238" s="493"/>
      <c r="Y238" s="494"/>
      <c r="Z238" s="493"/>
      <c r="AA238" s="493"/>
      <c r="AB238" s="494"/>
      <c r="AC238" s="495"/>
      <c r="AD238" s="497"/>
    </row>
    <row r="239" spans="6:30" ht="20.100000000000001" customHeight="1">
      <c r="F239" s="480" t="str">
        <f t="shared" si="5"/>
        <v/>
      </c>
      <c r="G239" s="490"/>
      <c r="H239" s="491"/>
      <c r="I239" s="492"/>
      <c r="J239" s="493"/>
      <c r="K239" s="493"/>
      <c r="L239" s="493"/>
      <c r="M239" s="493"/>
      <c r="N239" s="494"/>
      <c r="O239" s="492"/>
      <c r="P239" s="493"/>
      <c r="Q239" s="493"/>
      <c r="R239" s="493"/>
      <c r="S239" s="495"/>
      <c r="T239" s="496"/>
      <c r="U239" s="493"/>
      <c r="V239" s="493"/>
      <c r="W239" s="493"/>
      <c r="X239" s="493"/>
      <c r="Y239" s="494"/>
      <c r="Z239" s="493"/>
      <c r="AA239" s="493"/>
      <c r="AB239" s="494"/>
      <c r="AC239" s="495"/>
      <c r="AD239" s="497"/>
    </row>
    <row r="240" spans="6:30" ht="20.100000000000001" customHeight="1">
      <c r="F240" s="480" t="str">
        <f t="shared" si="5"/>
        <v/>
      </c>
      <c r="G240" s="490"/>
      <c r="H240" s="491"/>
      <c r="I240" s="492"/>
      <c r="J240" s="493"/>
      <c r="K240" s="493"/>
      <c r="L240" s="493"/>
      <c r="M240" s="493"/>
      <c r="N240" s="494"/>
      <c r="O240" s="492"/>
      <c r="P240" s="493"/>
      <c r="Q240" s="493"/>
      <c r="R240" s="493"/>
      <c r="S240" s="495"/>
      <c r="T240" s="496"/>
      <c r="U240" s="493"/>
      <c r="V240" s="493"/>
      <c r="W240" s="493"/>
      <c r="X240" s="493"/>
      <c r="Y240" s="494"/>
      <c r="Z240" s="493"/>
      <c r="AA240" s="493"/>
      <c r="AB240" s="494"/>
      <c r="AC240" s="495"/>
      <c r="AD240" s="497"/>
    </row>
    <row r="241" spans="6:30" ht="20.100000000000001" customHeight="1">
      <c r="F241" s="480" t="str">
        <f t="shared" si="5"/>
        <v/>
      </c>
      <c r="G241" s="490"/>
      <c r="H241" s="491"/>
      <c r="I241" s="492"/>
      <c r="J241" s="493"/>
      <c r="K241" s="493"/>
      <c r="L241" s="493"/>
      <c r="M241" s="493"/>
      <c r="N241" s="494"/>
      <c r="O241" s="492"/>
      <c r="P241" s="493"/>
      <c r="Q241" s="493"/>
      <c r="R241" s="493"/>
      <c r="S241" s="495"/>
      <c r="T241" s="496"/>
      <c r="U241" s="493"/>
      <c r="V241" s="493"/>
      <c r="W241" s="493"/>
      <c r="X241" s="493"/>
      <c r="Y241" s="494"/>
      <c r="Z241" s="493"/>
      <c r="AA241" s="493"/>
      <c r="AB241" s="494"/>
      <c r="AC241" s="495"/>
      <c r="AD241" s="497"/>
    </row>
    <row r="242" spans="6:30" ht="20.100000000000001" customHeight="1">
      <c r="F242" s="480" t="str">
        <f t="shared" si="5"/>
        <v/>
      </c>
      <c r="G242" s="490"/>
      <c r="H242" s="491"/>
      <c r="I242" s="492"/>
      <c r="J242" s="493"/>
      <c r="K242" s="493"/>
      <c r="L242" s="493"/>
      <c r="M242" s="493"/>
      <c r="N242" s="494"/>
      <c r="O242" s="492"/>
      <c r="P242" s="493"/>
      <c r="Q242" s="493"/>
      <c r="R242" s="493"/>
      <c r="S242" s="495"/>
      <c r="T242" s="496"/>
      <c r="U242" s="493"/>
      <c r="V242" s="493"/>
      <c r="W242" s="493"/>
      <c r="X242" s="493"/>
      <c r="Y242" s="494"/>
      <c r="Z242" s="493"/>
      <c r="AA242" s="493"/>
      <c r="AB242" s="494"/>
      <c r="AC242" s="495"/>
      <c r="AD242" s="497"/>
    </row>
    <row r="243" spans="6:30" ht="20.100000000000001" customHeight="1">
      <c r="F243" s="480" t="str">
        <f t="shared" si="5"/>
        <v/>
      </c>
      <c r="G243" s="490"/>
      <c r="H243" s="491"/>
      <c r="I243" s="492"/>
      <c r="J243" s="493"/>
      <c r="K243" s="493"/>
      <c r="L243" s="493"/>
      <c r="M243" s="493"/>
      <c r="N243" s="494"/>
      <c r="O243" s="492"/>
      <c r="P243" s="493"/>
      <c r="Q243" s="493"/>
      <c r="R243" s="493"/>
      <c r="S243" s="495"/>
      <c r="T243" s="487"/>
      <c r="U243" s="484"/>
      <c r="V243" s="484"/>
      <c r="W243" s="484"/>
      <c r="X243" s="484"/>
      <c r="Y243" s="494"/>
      <c r="Z243" s="493"/>
      <c r="AA243" s="493"/>
      <c r="AB243" s="494"/>
      <c r="AC243" s="495"/>
      <c r="AD243" s="497"/>
    </row>
    <row r="244" spans="6:30" ht="20.100000000000001" customHeight="1">
      <c r="F244" s="480" t="str">
        <f t="shared" si="5"/>
        <v/>
      </c>
      <c r="G244" s="490"/>
      <c r="H244" s="491"/>
      <c r="I244" s="492"/>
      <c r="J244" s="493"/>
      <c r="K244" s="493"/>
      <c r="L244" s="493"/>
      <c r="M244" s="493"/>
      <c r="N244" s="494"/>
      <c r="O244" s="492"/>
      <c r="P244" s="493"/>
      <c r="Q244" s="493"/>
      <c r="R244" s="493"/>
      <c r="S244" s="495"/>
      <c r="T244" s="496"/>
      <c r="U244" s="493"/>
      <c r="V244" s="493"/>
      <c r="W244" s="493"/>
      <c r="X244" s="493"/>
      <c r="Y244" s="494"/>
      <c r="Z244" s="493"/>
      <c r="AA244" s="493"/>
      <c r="AB244" s="494"/>
      <c r="AC244" s="495"/>
      <c r="AD244" s="497"/>
    </row>
    <row r="245" spans="6:30" ht="20.100000000000001" customHeight="1">
      <c r="F245" s="480" t="str">
        <f t="shared" si="5"/>
        <v/>
      </c>
      <c r="G245" s="490"/>
      <c r="H245" s="491"/>
      <c r="I245" s="492"/>
      <c r="J245" s="493"/>
      <c r="K245" s="493"/>
      <c r="L245" s="493"/>
      <c r="M245" s="493"/>
      <c r="N245" s="494"/>
      <c r="O245" s="492"/>
      <c r="P245" s="493"/>
      <c r="Q245" s="493"/>
      <c r="R245" s="493"/>
      <c r="S245" s="495"/>
      <c r="T245" s="496"/>
      <c r="U245" s="493"/>
      <c r="V245" s="493"/>
      <c r="W245" s="493"/>
      <c r="X245" s="493"/>
      <c r="Y245" s="494"/>
      <c r="Z245" s="493"/>
      <c r="AA245" s="493"/>
      <c r="AB245" s="494"/>
      <c r="AC245" s="495"/>
      <c r="AD245" s="497"/>
    </row>
    <row r="246" spans="6:30" ht="20.100000000000001" customHeight="1">
      <c r="F246" s="480" t="str">
        <f t="shared" si="5"/>
        <v/>
      </c>
      <c r="G246" s="490"/>
      <c r="H246" s="491"/>
      <c r="I246" s="492"/>
      <c r="J246" s="493"/>
      <c r="K246" s="493"/>
      <c r="L246" s="493"/>
      <c r="M246" s="493"/>
      <c r="N246" s="494"/>
      <c r="O246" s="492"/>
      <c r="P246" s="493"/>
      <c r="Q246" s="493"/>
      <c r="R246" s="493"/>
      <c r="S246" s="495"/>
      <c r="T246" s="496"/>
      <c r="U246" s="493"/>
      <c r="V246" s="493"/>
      <c r="W246" s="493"/>
      <c r="X246" s="493"/>
      <c r="Y246" s="494"/>
      <c r="Z246" s="493"/>
      <c r="AA246" s="493"/>
      <c r="AB246" s="494"/>
      <c r="AC246" s="495"/>
      <c r="AD246" s="497"/>
    </row>
    <row r="247" spans="6:30" ht="20.100000000000001" customHeight="1">
      <c r="F247" s="480" t="str">
        <f t="shared" si="5"/>
        <v/>
      </c>
      <c r="G247" s="490"/>
      <c r="H247" s="491"/>
      <c r="I247" s="492"/>
      <c r="J247" s="493"/>
      <c r="K247" s="493"/>
      <c r="L247" s="493"/>
      <c r="M247" s="493"/>
      <c r="N247" s="494"/>
      <c r="O247" s="492"/>
      <c r="P247" s="493"/>
      <c r="Q247" s="493"/>
      <c r="R247" s="493"/>
      <c r="S247" s="495"/>
      <c r="T247" s="496"/>
      <c r="U247" s="493"/>
      <c r="V247" s="493"/>
      <c r="W247" s="493"/>
      <c r="X247" s="493"/>
      <c r="Y247" s="494"/>
      <c r="Z247" s="493"/>
      <c r="AA247" s="493"/>
      <c r="AB247" s="494"/>
      <c r="AC247" s="495"/>
      <c r="AD247" s="497"/>
    </row>
    <row r="248" spans="6:30" ht="20.100000000000001" customHeight="1">
      <c r="F248" s="480" t="str">
        <f t="shared" si="5"/>
        <v/>
      </c>
      <c r="G248" s="490"/>
      <c r="H248" s="491"/>
      <c r="I248" s="492"/>
      <c r="J248" s="493"/>
      <c r="K248" s="493"/>
      <c r="L248" s="493"/>
      <c r="M248" s="493"/>
      <c r="N248" s="494"/>
      <c r="O248" s="492"/>
      <c r="P248" s="493"/>
      <c r="Q248" s="493"/>
      <c r="R248" s="493"/>
      <c r="S248" s="495"/>
      <c r="T248" s="496"/>
      <c r="U248" s="493"/>
      <c r="V248" s="493"/>
      <c r="W248" s="493"/>
      <c r="X248" s="493"/>
      <c r="Y248" s="494"/>
      <c r="Z248" s="493"/>
      <c r="AA248" s="493"/>
      <c r="AB248" s="494"/>
      <c r="AC248" s="495"/>
      <c r="AD248" s="497"/>
    </row>
    <row r="249" spans="6:30" ht="20.100000000000001" customHeight="1">
      <c r="F249" s="480" t="str">
        <f t="shared" si="5"/>
        <v/>
      </c>
      <c r="G249" s="490"/>
      <c r="H249" s="491"/>
      <c r="I249" s="492"/>
      <c r="J249" s="493"/>
      <c r="K249" s="493"/>
      <c r="L249" s="493"/>
      <c r="M249" s="493"/>
      <c r="N249" s="494"/>
      <c r="O249" s="492"/>
      <c r="P249" s="493"/>
      <c r="Q249" s="493"/>
      <c r="R249" s="493"/>
      <c r="S249" s="495"/>
      <c r="T249" s="487"/>
      <c r="U249" s="484"/>
      <c r="V249" s="484"/>
      <c r="W249" s="484"/>
      <c r="X249" s="484"/>
      <c r="Y249" s="494"/>
      <c r="Z249" s="493"/>
      <c r="AA249" s="493"/>
      <c r="AB249" s="494"/>
      <c r="AC249" s="495"/>
      <c r="AD249" s="497"/>
    </row>
    <row r="250" spans="6:30" ht="20.100000000000001" customHeight="1">
      <c r="F250" s="480" t="str">
        <f t="shared" si="5"/>
        <v/>
      </c>
      <c r="G250" s="490"/>
      <c r="H250" s="491"/>
      <c r="I250" s="492"/>
      <c r="J250" s="493"/>
      <c r="K250" s="493"/>
      <c r="L250" s="493"/>
      <c r="M250" s="493"/>
      <c r="N250" s="494"/>
      <c r="O250" s="492"/>
      <c r="P250" s="493"/>
      <c r="Q250" s="493"/>
      <c r="R250" s="493"/>
      <c r="S250" s="495"/>
      <c r="T250" s="496"/>
      <c r="U250" s="493"/>
      <c r="V250" s="493"/>
      <c r="W250" s="493"/>
      <c r="X250" s="493"/>
      <c r="Y250" s="494"/>
      <c r="Z250" s="493"/>
      <c r="AA250" s="493"/>
      <c r="AB250" s="494"/>
      <c r="AC250" s="495"/>
      <c r="AD250" s="497"/>
    </row>
    <row r="251" spans="6:30" ht="15.75" customHeight="1">
      <c r="F251" s="480" t="str">
        <f t="shared" si="5"/>
        <v/>
      </c>
      <c r="G251" s="490"/>
      <c r="H251" s="491"/>
      <c r="I251" s="492"/>
      <c r="J251" s="493"/>
      <c r="K251" s="493"/>
      <c r="L251" s="493"/>
      <c r="M251" s="493"/>
      <c r="N251" s="494"/>
      <c r="O251" s="492"/>
      <c r="P251" s="493"/>
      <c r="Q251" s="493"/>
      <c r="R251" s="493"/>
      <c r="S251" s="495"/>
      <c r="T251" s="496"/>
      <c r="U251" s="493"/>
      <c r="V251" s="493"/>
      <c r="W251" s="493"/>
      <c r="X251" s="493"/>
      <c r="Y251" s="494"/>
      <c r="Z251" s="493"/>
      <c r="AA251" s="493"/>
      <c r="AB251" s="494"/>
      <c r="AC251" s="495"/>
      <c r="AD251" s="497"/>
    </row>
    <row r="252" spans="6:30" ht="15.75" customHeight="1">
      <c r="F252" s="480" t="str">
        <f t="shared" si="5"/>
        <v/>
      </c>
      <c r="G252" s="490"/>
      <c r="H252" s="491"/>
      <c r="I252" s="492"/>
      <c r="J252" s="493"/>
      <c r="K252" s="493"/>
      <c r="L252" s="493"/>
      <c r="M252" s="493"/>
      <c r="N252" s="500"/>
      <c r="O252" s="492"/>
      <c r="P252" s="493"/>
      <c r="Q252" s="493"/>
      <c r="R252" s="493"/>
      <c r="S252" s="495"/>
      <c r="T252" s="496"/>
      <c r="U252" s="493"/>
      <c r="V252" s="493"/>
      <c r="W252" s="493"/>
      <c r="X252" s="493"/>
      <c r="Y252" s="500"/>
      <c r="Z252" s="493"/>
      <c r="AA252" s="493"/>
      <c r="AB252" s="500"/>
      <c r="AC252" s="495"/>
      <c r="AD252" s="497"/>
    </row>
    <row r="253" spans="6:30" ht="15.75" customHeight="1">
      <c r="F253" s="480" t="str">
        <f t="shared" si="5"/>
        <v/>
      </c>
      <c r="G253" s="490"/>
      <c r="H253" s="491"/>
      <c r="I253" s="492"/>
      <c r="J253" s="493"/>
      <c r="K253" s="493"/>
      <c r="L253" s="493"/>
      <c r="M253" s="493"/>
      <c r="N253" s="500"/>
      <c r="O253" s="492"/>
      <c r="P253" s="493"/>
      <c r="Q253" s="493"/>
      <c r="R253" s="493"/>
      <c r="S253" s="495"/>
      <c r="T253" s="496"/>
      <c r="U253" s="493"/>
      <c r="V253" s="493"/>
      <c r="W253" s="493"/>
      <c r="X253" s="493"/>
      <c r="Y253" s="500"/>
      <c r="Z253" s="493"/>
      <c r="AA253" s="493"/>
      <c r="AB253" s="500"/>
      <c r="AC253" s="495"/>
      <c r="AD253" s="497"/>
    </row>
    <row r="254" spans="6:30" ht="15.75" customHeight="1">
      <c r="F254" s="480" t="str">
        <f t="shared" si="5"/>
        <v/>
      </c>
      <c r="G254" s="490"/>
      <c r="H254" s="491"/>
      <c r="I254" s="492"/>
      <c r="J254" s="493"/>
      <c r="K254" s="493"/>
      <c r="L254" s="493"/>
      <c r="M254" s="493"/>
      <c r="N254" s="500"/>
      <c r="O254" s="492"/>
      <c r="P254" s="493"/>
      <c r="Q254" s="493"/>
      <c r="R254" s="493"/>
      <c r="S254" s="495"/>
      <c r="T254" s="496"/>
      <c r="U254" s="493"/>
      <c r="V254" s="493"/>
      <c r="W254" s="493"/>
      <c r="X254" s="493"/>
      <c r="Y254" s="500"/>
      <c r="Z254" s="493"/>
      <c r="AA254" s="493"/>
      <c r="AB254" s="500"/>
      <c r="AC254" s="495"/>
      <c r="AD254" s="497"/>
    </row>
    <row r="255" spans="6:30" ht="15.75" customHeight="1">
      <c r="F255" s="480" t="str">
        <f t="shared" si="5"/>
        <v/>
      </c>
      <c r="G255" s="490"/>
      <c r="H255" s="491"/>
      <c r="I255" s="492"/>
      <c r="J255" s="493"/>
      <c r="K255" s="493"/>
      <c r="L255" s="493"/>
      <c r="M255" s="493"/>
      <c r="N255" s="500"/>
      <c r="O255" s="492"/>
      <c r="P255" s="493"/>
      <c r="Q255" s="493"/>
      <c r="R255" s="493"/>
      <c r="S255" s="495"/>
      <c r="T255" s="487"/>
      <c r="U255" s="484"/>
      <c r="V255" s="484"/>
      <c r="W255" s="484"/>
      <c r="X255" s="484"/>
      <c r="Y255" s="500"/>
      <c r="Z255" s="493"/>
      <c r="AA255" s="493"/>
      <c r="AB255" s="500"/>
      <c r="AC255" s="495"/>
      <c r="AD255" s="497"/>
    </row>
    <row r="256" spans="6:30" ht="15.75" customHeight="1">
      <c r="F256" s="480" t="str">
        <f t="shared" si="5"/>
        <v/>
      </c>
      <c r="G256" s="490"/>
      <c r="H256" s="491"/>
      <c r="I256" s="492"/>
      <c r="J256" s="493"/>
      <c r="K256" s="493"/>
      <c r="L256" s="493"/>
      <c r="M256" s="493"/>
      <c r="N256" s="500"/>
      <c r="O256" s="492"/>
      <c r="P256" s="493"/>
      <c r="Q256" s="493"/>
      <c r="R256" s="493"/>
      <c r="S256" s="495"/>
      <c r="T256" s="496"/>
      <c r="U256" s="493"/>
      <c r="V256" s="493"/>
      <c r="W256" s="493"/>
      <c r="X256" s="493"/>
      <c r="Y256" s="500"/>
      <c r="Z256" s="493"/>
      <c r="AA256" s="493"/>
      <c r="AB256" s="500"/>
      <c r="AC256" s="495"/>
      <c r="AD256" s="497"/>
    </row>
    <row r="257" spans="6:30" ht="15.75" customHeight="1">
      <c r="F257" s="480" t="str">
        <f t="shared" si="5"/>
        <v/>
      </c>
      <c r="G257" s="490"/>
      <c r="H257" s="491"/>
      <c r="I257" s="492"/>
      <c r="J257" s="493"/>
      <c r="K257" s="493"/>
      <c r="L257" s="493"/>
      <c r="M257" s="493"/>
      <c r="N257" s="500"/>
      <c r="O257" s="492"/>
      <c r="P257" s="493"/>
      <c r="Q257" s="493"/>
      <c r="R257" s="493"/>
      <c r="S257" s="495"/>
      <c r="T257" s="496"/>
      <c r="U257" s="493"/>
      <c r="V257" s="493"/>
      <c r="W257" s="493"/>
      <c r="X257" s="493"/>
      <c r="Y257" s="500"/>
      <c r="Z257" s="493"/>
      <c r="AA257" s="493"/>
      <c r="AB257" s="500"/>
      <c r="AC257" s="495"/>
      <c r="AD257" s="497"/>
    </row>
    <row r="258" spans="6:30" ht="15.75" customHeight="1">
      <c r="F258" s="480" t="str">
        <f t="shared" si="5"/>
        <v/>
      </c>
      <c r="G258" s="490"/>
      <c r="H258" s="491"/>
      <c r="I258" s="492"/>
      <c r="J258" s="493"/>
      <c r="K258" s="493"/>
      <c r="L258" s="493"/>
      <c r="M258" s="493"/>
      <c r="N258" s="500"/>
      <c r="O258" s="492"/>
      <c r="P258" s="493"/>
      <c r="Q258" s="493"/>
      <c r="R258" s="493"/>
      <c r="S258" s="495"/>
      <c r="T258" s="496"/>
      <c r="U258" s="493"/>
      <c r="V258" s="493"/>
      <c r="W258" s="493"/>
      <c r="X258" s="493"/>
      <c r="Y258" s="500"/>
      <c r="Z258" s="493"/>
      <c r="AA258" s="493"/>
      <c r="AB258" s="500"/>
      <c r="AC258" s="495"/>
      <c r="AD258" s="497"/>
    </row>
    <row r="259" spans="6:30" ht="15.75" customHeight="1">
      <c r="F259" s="480" t="str">
        <f t="shared" si="5"/>
        <v/>
      </c>
      <c r="G259" s="490"/>
      <c r="H259" s="491"/>
      <c r="I259" s="492"/>
      <c r="J259" s="493"/>
      <c r="K259" s="493"/>
      <c r="L259" s="493"/>
      <c r="M259" s="493"/>
      <c r="N259" s="500"/>
      <c r="O259" s="492"/>
      <c r="P259" s="493"/>
      <c r="Q259" s="493"/>
      <c r="R259" s="493"/>
      <c r="S259" s="495"/>
      <c r="T259" s="496"/>
      <c r="U259" s="493"/>
      <c r="V259" s="493"/>
      <c r="W259" s="493"/>
      <c r="X259" s="493"/>
      <c r="Y259" s="500"/>
      <c r="Z259" s="493"/>
      <c r="AA259" s="493"/>
      <c r="AB259" s="500"/>
      <c r="AC259" s="495"/>
      <c r="AD259" s="497"/>
    </row>
    <row r="260" spans="6:30" ht="15.75" customHeight="1">
      <c r="F260" s="480" t="str">
        <f t="shared" si="5"/>
        <v/>
      </c>
      <c r="G260" s="490"/>
      <c r="H260" s="491"/>
      <c r="I260" s="492"/>
      <c r="J260" s="493"/>
      <c r="K260" s="493"/>
      <c r="L260" s="493"/>
      <c r="M260" s="493"/>
      <c r="N260" s="500"/>
      <c r="O260" s="492"/>
      <c r="P260" s="493"/>
      <c r="Q260" s="493"/>
      <c r="R260" s="493"/>
      <c r="S260" s="495"/>
      <c r="T260" s="496"/>
      <c r="U260" s="493"/>
      <c r="V260" s="493"/>
      <c r="W260" s="493"/>
      <c r="X260" s="493"/>
      <c r="Y260" s="500"/>
      <c r="Z260" s="493"/>
      <c r="AA260" s="493"/>
      <c r="AB260" s="500"/>
      <c r="AC260" s="495"/>
      <c r="AD260" s="497"/>
    </row>
    <row r="261" spans="6:30" ht="15.75" customHeight="1">
      <c r="F261" s="480" t="str">
        <f t="shared" si="5"/>
        <v/>
      </c>
      <c r="G261" s="490"/>
      <c r="H261" s="491"/>
      <c r="I261" s="492"/>
      <c r="J261" s="493"/>
      <c r="K261" s="493"/>
      <c r="L261" s="493"/>
      <c r="M261" s="493"/>
      <c r="N261" s="500"/>
      <c r="O261" s="492"/>
      <c r="P261" s="493"/>
      <c r="Q261" s="493"/>
      <c r="R261" s="493"/>
      <c r="S261" s="495"/>
      <c r="T261" s="487"/>
      <c r="U261" s="484"/>
      <c r="V261" s="484"/>
      <c r="W261" s="484"/>
      <c r="X261" s="484"/>
      <c r="Y261" s="500"/>
      <c r="Z261" s="493"/>
      <c r="AA261" s="493"/>
      <c r="AB261" s="500"/>
      <c r="AC261" s="495"/>
      <c r="AD261" s="497"/>
    </row>
    <row r="262" spans="6:30" ht="15.75" customHeight="1">
      <c r="F262" s="480" t="str">
        <f t="shared" ref="F262:F325" si="6">IF(G262="","",IF(F261="","",(F261+1)))</f>
        <v/>
      </c>
      <c r="G262" s="490"/>
      <c r="H262" s="491"/>
      <c r="I262" s="492"/>
      <c r="J262" s="493"/>
      <c r="K262" s="493"/>
      <c r="L262" s="493"/>
      <c r="M262" s="493"/>
      <c r="N262" s="500"/>
      <c r="O262" s="492"/>
      <c r="P262" s="493"/>
      <c r="Q262" s="493"/>
      <c r="R262" s="493"/>
      <c r="S262" s="495"/>
      <c r="T262" s="496"/>
      <c r="U262" s="493"/>
      <c r="V262" s="493"/>
      <c r="W262" s="493"/>
      <c r="X262" s="493"/>
      <c r="Y262" s="500"/>
      <c r="Z262" s="493"/>
      <c r="AA262" s="493"/>
      <c r="AB262" s="500"/>
      <c r="AC262" s="495"/>
      <c r="AD262" s="497"/>
    </row>
    <row r="263" spans="6:30" ht="15.75" customHeight="1">
      <c r="F263" s="480" t="str">
        <f t="shared" si="6"/>
        <v/>
      </c>
      <c r="G263" s="490"/>
      <c r="H263" s="491"/>
      <c r="I263" s="492"/>
      <c r="J263" s="493"/>
      <c r="K263" s="493"/>
      <c r="L263" s="493"/>
      <c r="M263" s="493"/>
      <c r="N263" s="500"/>
      <c r="O263" s="492"/>
      <c r="P263" s="493"/>
      <c r="Q263" s="493"/>
      <c r="R263" s="493"/>
      <c r="S263" s="495"/>
      <c r="T263" s="496"/>
      <c r="U263" s="493"/>
      <c r="V263" s="493"/>
      <c r="W263" s="493"/>
      <c r="X263" s="493"/>
      <c r="Y263" s="500"/>
      <c r="Z263" s="493"/>
      <c r="AA263" s="493"/>
      <c r="AB263" s="500"/>
      <c r="AC263" s="495"/>
      <c r="AD263" s="497"/>
    </row>
    <row r="264" spans="6:30" ht="15.75" customHeight="1">
      <c r="F264" s="480" t="str">
        <f t="shared" si="6"/>
        <v/>
      </c>
      <c r="G264" s="490"/>
      <c r="H264" s="491"/>
      <c r="I264" s="492"/>
      <c r="J264" s="493"/>
      <c r="K264" s="493"/>
      <c r="L264" s="493"/>
      <c r="M264" s="493"/>
      <c r="N264" s="500"/>
      <c r="O264" s="492"/>
      <c r="P264" s="493"/>
      <c r="Q264" s="493"/>
      <c r="R264" s="493"/>
      <c r="S264" s="495"/>
      <c r="T264" s="496"/>
      <c r="U264" s="493"/>
      <c r="V264" s="493"/>
      <c r="W264" s="493"/>
      <c r="X264" s="493"/>
      <c r="Y264" s="500"/>
      <c r="Z264" s="493"/>
      <c r="AA264" s="493"/>
      <c r="AB264" s="500"/>
      <c r="AC264" s="495"/>
      <c r="AD264" s="497"/>
    </row>
    <row r="265" spans="6:30" ht="15.75" customHeight="1">
      <c r="F265" s="480" t="str">
        <f t="shared" si="6"/>
        <v/>
      </c>
      <c r="G265" s="490"/>
      <c r="H265" s="491"/>
      <c r="I265" s="492"/>
      <c r="J265" s="493"/>
      <c r="K265" s="493"/>
      <c r="L265" s="493"/>
      <c r="M265" s="493"/>
      <c r="N265" s="500"/>
      <c r="O265" s="492"/>
      <c r="P265" s="493"/>
      <c r="Q265" s="493"/>
      <c r="R265" s="493"/>
      <c r="S265" s="495"/>
      <c r="T265" s="496"/>
      <c r="U265" s="493"/>
      <c r="V265" s="493"/>
      <c r="W265" s="493"/>
      <c r="X265" s="493"/>
      <c r="Y265" s="500"/>
      <c r="Z265" s="493"/>
      <c r="AA265" s="493"/>
      <c r="AB265" s="500"/>
      <c r="AC265" s="495"/>
      <c r="AD265" s="497"/>
    </row>
    <row r="266" spans="6:30" ht="15.75" customHeight="1">
      <c r="F266" s="480" t="str">
        <f t="shared" si="6"/>
        <v/>
      </c>
      <c r="G266" s="490"/>
      <c r="H266" s="491"/>
      <c r="I266" s="492"/>
      <c r="J266" s="493"/>
      <c r="K266" s="493"/>
      <c r="L266" s="493"/>
      <c r="M266" s="493"/>
      <c r="N266" s="500"/>
      <c r="O266" s="492"/>
      <c r="P266" s="493"/>
      <c r="Q266" s="493"/>
      <c r="R266" s="493"/>
      <c r="S266" s="495"/>
      <c r="T266" s="496"/>
      <c r="U266" s="493"/>
      <c r="V266" s="493"/>
      <c r="W266" s="493"/>
      <c r="X266" s="493"/>
      <c r="Y266" s="500"/>
      <c r="Z266" s="493"/>
      <c r="AA266" s="493"/>
      <c r="AB266" s="500"/>
      <c r="AC266" s="495"/>
      <c r="AD266" s="497"/>
    </row>
    <row r="267" spans="6:30" ht="15.75" customHeight="1">
      <c r="F267" s="480" t="str">
        <f t="shared" si="6"/>
        <v/>
      </c>
      <c r="G267" s="490"/>
      <c r="H267" s="491"/>
      <c r="I267" s="492"/>
      <c r="J267" s="493"/>
      <c r="K267" s="493"/>
      <c r="L267" s="493"/>
      <c r="M267" s="493"/>
      <c r="N267" s="500"/>
      <c r="O267" s="492"/>
      <c r="P267" s="493"/>
      <c r="Q267" s="493"/>
      <c r="R267" s="493"/>
      <c r="S267" s="495"/>
      <c r="T267" s="496"/>
      <c r="U267" s="493"/>
      <c r="V267" s="493"/>
      <c r="W267" s="493"/>
      <c r="X267" s="493"/>
      <c r="Y267" s="500"/>
      <c r="Z267" s="493"/>
      <c r="AA267" s="493"/>
      <c r="AB267" s="500"/>
      <c r="AC267" s="495"/>
      <c r="AD267" s="497"/>
    </row>
    <row r="268" spans="6:30" ht="15.75" customHeight="1">
      <c r="F268" s="480" t="str">
        <f t="shared" si="6"/>
        <v/>
      </c>
      <c r="G268" s="490"/>
      <c r="H268" s="491"/>
      <c r="I268" s="492"/>
      <c r="J268" s="493"/>
      <c r="K268" s="493"/>
      <c r="L268" s="493"/>
      <c r="M268" s="493"/>
      <c r="N268" s="500"/>
      <c r="O268" s="492"/>
      <c r="P268" s="493"/>
      <c r="Q268" s="493"/>
      <c r="R268" s="493"/>
      <c r="S268" s="495"/>
      <c r="T268" s="496"/>
      <c r="U268" s="493"/>
      <c r="V268" s="493"/>
      <c r="W268" s="493"/>
      <c r="X268" s="493"/>
      <c r="Y268" s="500"/>
      <c r="Z268" s="493"/>
      <c r="AA268" s="493"/>
      <c r="AB268" s="500"/>
      <c r="AC268" s="495"/>
      <c r="AD268" s="497"/>
    </row>
    <row r="269" spans="6:30" ht="15.75" customHeight="1">
      <c r="F269" s="480" t="str">
        <f t="shared" si="6"/>
        <v/>
      </c>
      <c r="G269" s="490"/>
      <c r="H269" s="491"/>
      <c r="I269" s="492"/>
      <c r="J269" s="493"/>
      <c r="K269" s="493"/>
      <c r="L269" s="493"/>
      <c r="M269" s="493"/>
      <c r="N269" s="500"/>
      <c r="O269" s="492"/>
      <c r="P269" s="493"/>
      <c r="Q269" s="493"/>
      <c r="R269" s="493"/>
      <c r="S269" s="495"/>
      <c r="T269" s="487"/>
      <c r="U269" s="484"/>
      <c r="V269" s="484"/>
      <c r="W269" s="484"/>
      <c r="X269" s="484"/>
      <c r="Y269" s="500"/>
      <c r="Z269" s="493"/>
      <c r="AA269" s="493"/>
      <c r="AB269" s="500"/>
      <c r="AC269" s="495"/>
      <c r="AD269" s="497"/>
    </row>
    <row r="270" spans="6:30" ht="15.75" customHeight="1">
      <c r="F270" s="480" t="str">
        <f t="shared" si="6"/>
        <v/>
      </c>
      <c r="G270" s="490"/>
      <c r="H270" s="491"/>
      <c r="I270" s="492"/>
      <c r="J270" s="493"/>
      <c r="K270" s="493"/>
      <c r="L270" s="493"/>
      <c r="M270" s="493"/>
      <c r="N270" s="500"/>
      <c r="O270" s="492"/>
      <c r="P270" s="493"/>
      <c r="Q270" s="493"/>
      <c r="R270" s="493"/>
      <c r="S270" s="495"/>
      <c r="T270" s="496"/>
      <c r="U270" s="493"/>
      <c r="V270" s="493"/>
      <c r="W270" s="493"/>
      <c r="X270" s="493"/>
      <c r="Y270" s="500"/>
      <c r="Z270" s="493"/>
      <c r="AA270" s="493"/>
      <c r="AB270" s="500"/>
      <c r="AC270" s="495"/>
      <c r="AD270" s="497"/>
    </row>
    <row r="271" spans="6:30" ht="15.75" customHeight="1">
      <c r="F271" s="480" t="str">
        <f t="shared" si="6"/>
        <v/>
      </c>
      <c r="G271" s="490"/>
      <c r="H271" s="491"/>
      <c r="I271" s="492"/>
      <c r="J271" s="493"/>
      <c r="K271" s="493"/>
      <c r="L271" s="493"/>
      <c r="M271" s="493"/>
      <c r="N271" s="500"/>
      <c r="O271" s="492"/>
      <c r="P271" s="493"/>
      <c r="Q271" s="493"/>
      <c r="R271" s="493"/>
      <c r="S271" s="495"/>
      <c r="T271" s="496"/>
      <c r="U271" s="493"/>
      <c r="V271" s="493"/>
      <c r="W271" s="493"/>
      <c r="X271" s="493"/>
      <c r="Y271" s="500"/>
      <c r="Z271" s="493"/>
      <c r="AA271" s="493"/>
      <c r="AB271" s="500"/>
      <c r="AC271" s="495"/>
      <c r="AD271" s="497"/>
    </row>
    <row r="272" spans="6:30" ht="15.75" customHeight="1">
      <c r="F272" s="480" t="str">
        <f t="shared" si="6"/>
        <v/>
      </c>
      <c r="G272" s="490"/>
      <c r="H272" s="491"/>
      <c r="I272" s="492"/>
      <c r="J272" s="493"/>
      <c r="K272" s="493"/>
      <c r="L272" s="493"/>
      <c r="M272" s="493"/>
      <c r="N272" s="500"/>
      <c r="O272" s="492"/>
      <c r="P272" s="493"/>
      <c r="Q272" s="493"/>
      <c r="R272" s="493"/>
      <c r="S272" s="495"/>
      <c r="T272" s="496"/>
      <c r="U272" s="493"/>
      <c r="V272" s="493"/>
      <c r="W272" s="493"/>
      <c r="X272" s="493"/>
      <c r="Y272" s="500"/>
      <c r="Z272" s="493"/>
      <c r="AA272" s="493"/>
      <c r="AB272" s="500"/>
      <c r="AC272" s="495"/>
      <c r="AD272" s="497"/>
    </row>
    <row r="273" spans="6:30" ht="15.75" customHeight="1">
      <c r="F273" s="480" t="str">
        <f t="shared" si="6"/>
        <v/>
      </c>
      <c r="G273" s="490"/>
      <c r="H273" s="491"/>
      <c r="I273" s="492"/>
      <c r="J273" s="493"/>
      <c r="K273" s="493"/>
      <c r="L273" s="493"/>
      <c r="M273" s="493"/>
      <c r="N273" s="500"/>
      <c r="O273" s="492"/>
      <c r="P273" s="493"/>
      <c r="Q273" s="493"/>
      <c r="R273" s="493"/>
      <c r="S273" s="495"/>
      <c r="T273" s="496"/>
      <c r="U273" s="493"/>
      <c r="V273" s="493"/>
      <c r="W273" s="493"/>
      <c r="X273" s="493"/>
      <c r="Y273" s="500"/>
      <c r="Z273" s="493"/>
      <c r="AA273" s="493"/>
      <c r="AB273" s="500"/>
      <c r="AC273" s="495"/>
      <c r="AD273" s="497"/>
    </row>
    <row r="274" spans="6:30" ht="15.75" customHeight="1">
      <c r="F274" s="480" t="str">
        <f t="shared" si="6"/>
        <v/>
      </c>
      <c r="G274" s="490"/>
      <c r="H274" s="491"/>
      <c r="I274" s="492"/>
      <c r="J274" s="493"/>
      <c r="K274" s="493"/>
      <c r="L274" s="493"/>
      <c r="M274" s="493"/>
      <c r="N274" s="500"/>
      <c r="O274" s="492"/>
      <c r="P274" s="493"/>
      <c r="Q274" s="493"/>
      <c r="R274" s="493"/>
      <c r="S274" s="495"/>
      <c r="T274" s="496"/>
      <c r="U274" s="493"/>
      <c r="V274" s="493"/>
      <c r="W274" s="493"/>
      <c r="X274" s="493"/>
      <c r="Y274" s="500"/>
      <c r="Z274" s="493"/>
      <c r="AA274" s="493"/>
      <c r="AB274" s="500"/>
      <c r="AC274" s="495"/>
      <c r="AD274" s="497"/>
    </row>
    <row r="275" spans="6:30" ht="15.75" customHeight="1">
      <c r="F275" s="480" t="str">
        <f t="shared" si="6"/>
        <v/>
      </c>
      <c r="G275" s="490"/>
      <c r="H275" s="491"/>
      <c r="I275" s="492"/>
      <c r="J275" s="493"/>
      <c r="K275" s="493"/>
      <c r="L275" s="493"/>
      <c r="M275" s="493"/>
      <c r="N275" s="500"/>
      <c r="O275" s="492"/>
      <c r="P275" s="493"/>
      <c r="Q275" s="493"/>
      <c r="R275" s="493"/>
      <c r="S275" s="495"/>
      <c r="T275" s="487"/>
      <c r="U275" s="484"/>
      <c r="V275" s="484"/>
      <c r="W275" s="484"/>
      <c r="X275" s="484"/>
      <c r="Y275" s="500"/>
      <c r="Z275" s="493"/>
      <c r="AA275" s="493"/>
      <c r="AB275" s="500"/>
      <c r="AC275" s="495"/>
      <c r="AD275" s="497"/>
    </row>
    <row r="276" spans="6:30" ht="15.75" customHeight="1">
      <c r="F276" s="480" t="str">
        <f t="shared" si="6"/>
        <v/>
      </c>
      <c r="G276" s="490"/>
      <c r="H276" s="491"/>
      <c r="I276" s="492"/>
      <c r="J276" s="493"/>
      <c r="K276" s="493"/>
      <c r="L276" s="493"/>
      <c r="M276" s="493"/>
      <c r="N276" s="500"/>
      <c r="O276" s="492"/>
      <c r="P276" s="493"/>
      <c r="Q276" s="493"/>
      <c r="R276" s="493"/>
      <c r="S276" s="495"/>
      <c r="T276" s="496"/>
      <c r="U276" s="493"/>
      <c r="V276" s="493"/>
      <c r="W276" s="493"/>
      <c r="X276" s="493"/>
      <c r="Y276" s="500"/>
      <c r="Z276" s="493"/>
      <c r="AA276" s="493"/>
      <c r="AB276" s="500"/>
      <c r="AC276" s="495"/>
      <c r="AD276" s="497"/>
    </row>
    <row r="277" spans="6:30" ht="15.75" customHeight="1">
      <c r="F277" s="480" t="str">
        <f t="shared" si="6"/>
        <v/>
      </c>
      <c r="G277" s="490"/>
      <c r="H277" s="491"/>
      <c r="I277" s="492"/>
      <c r="J277" s="493"/>
      <c r="K277" s="493"/>
      <c r="L277" s="493"/>
      <c r="M277" s="493"/>
      <c r="N277" s="500"/>
      <c r="O277" s="492"/>
      <c r="P277" s="493"/>
      <c r="Q277" s="493"/>
      <c r="R277" s="493"/>
      <c r="S277" s="495"/>
      <c r="T277" s="496"/>
      <c r="U277" s="493"/>
      <c r="V277" s="493"/>
      <c r="W277" s="493"/>
      <c r="X277" s="493"/>
      <c r="Y277" s="500"/>
      <c r="Z277" s="493"/>
      <c r="AA277" s="493"/>
      <c r="AB277" s="500"/>
      <c r="AC277" s="495"/>
      <c r="AD277" s="497"/>
    </row>
    <row r="278" spans="6:30" ht="15.75" customHeight="1">
      <c r="F278" s="480" t="str">
        <f t="shared" si="6"/>
        <v/>
      </c>
      <c r="G278" s="490"/>
      <c r="H278" s="491"/>
      <c r="I278" s="492"/>
      <c r="J278" s="493"/>
      <c r="K278" s="493"/>
      <c r="L278" s="493"/>
      <c r="M278" s="493"/>
      <c r="N278" s="500"/>
      <c r="O278" s="492"/>
      <c r="P278" s="493"/>
      <c r="Q278" s="493"/>
      <c r="R278" s="493"/>
      <c r="S278" s="495"/>
      <c r="T278" s="496"/>
      <c r="U278" s="493"/>
      <c r="V278" s="493"/>
      <c r="W278" s="493"/>
      <c r="X278" s="493"/>
      <c r="Y278" s="500"/>
      <c r="Z278" s="493"/>
      <c r="AA278" s="493"/>
      <c r="AB278" s="500"/>
      <c r="AC278" s="495"/>
      <c r="AD278" s="497"/>
    </row>
    <row r="279" spans="6:30" ht="15.75" customHeight="1">
      <c r="F279" s="480" t="str">
        <f t="shared" si="6"/>
        <v/>
      </c>
      <c r="G279" s="490"/>
      <c r="H279" s="491"/>
      <c r="I279" s="492"/>
      <c r="J279" s="493"/>
      <c r="K279" s="493"/>
      <c r="L279" s="493"/>
      <c r="M279" s="493"/>
      <c r="N279" s="500"/>
      <c r="O279" s="492"/>
      <c r="P279" s="493"/>
      <c r="Q279" s="493"/>
      <c r="R279" s="493"/>
      <c r="S279" s="495"/>
      <c r="T279" s="496"/>
      <c r="U279" s="493"/>
      <c r="V279" s="493"/>
      <c r="W279" s="493"/>
      <c r="X279" s="493"/>
      <c r="Y279" s="500"/>
      <c r="Z279" s="493"/>
      <c r="AA279" s="493"/>
      <c r="AB279" s="500"/>
      <c r="AC279" s="495"/>
      <c r="AD279" s="497"/>
    </row>
    <row r="280" spans="6:30" ht="15.75" customHeight="1">
      <c r="F280" s="480" t="str">
        <f t="shared" si="6"/>
        <v/>
      </c>
      <c r="G280" s="490"/>
      <c r="H280" s="491"/>
      <c r="I280" s="492"/>
      <c r="J280" s="493"/>
      <c r="K280" s="493"/>
      <c r="L280" s="493"/>
      <c r="M280" s="493"/>
      <c r="N280" s="500"/>
      <c r="O280" s="492"/>
      <c r="P280" s="493"/>
      <c r="Q280" s="493"/>
      <c r="R280" s="493"/>
      <c r="S280" s="495"/>
      <c r="T280" s="496"/>
      <c r="U280" s="493"/>
      <c r="V280" s="493"/>
      <c r="W280" s="493"/>
      <c r="X280" s="493"/>
      <c r="Y280" s="500"/>
      <c r="Z280" s="493"/>
      <c r="AA280" s="493"/>
      <c r="AB280" s="500"/>
      <c r="AC280" s="495"/>
      <c r="AD280" s="497"/>
    </row>
    <row r="281" spans="6:30" ht="15.75" customHeight="1">
      <c r="F281" s="480" t="str">
        <f t="shared" si="6"/>
        <v/>
      </c>
      <c r="G281" s="490"/>
      <c r="H281" s="491"/>
      <c r="I281" s="492"/>
      <c r="J281" s="493"/>
      <c r="K281" s="493"/>
      <c r="L281" s="493"/>
      <c r="M281" s="493"/>
      <c r="N281" s="500"/>
      <c r="O281" s="492"/>
      <c r="P281" s="493"/>
      <c r="Q281" s="493"/>
      <c r="R281" s="493"/>
      <c r="S281" s="495"/>
      <c r="T281" s="487"/>
      <c r="U281" s="484"/>
      <c r="V281" s="484"/>
      <c r="W281" s="484"/>
      <c r="X281" s="484"/>
      <c r="Y281" s="500"/>
      <c r="Z281" s="493"/>
      <c r="AA281" s="493"/>
      <c r="AB281" s="500"/>
      <c r="AC281" s="495"/>
      <c r="AD281" s="497"/>
    </row>
    <row r="282" spans="6:30" ht="15.75" customHeight="1">
      <c r="F282" s="480" t="str">
        <f t="shared" si="6"/>
        <v/>
      </c>
      <c r="G282" s="490"/>
      <c r="H282" s="491"/>
      <c r="I282" s="492"/>
      <c r="J282" s="493"/>
      <c r="K282" s="493"/>
      <c r="L282" s="493"/>
      <c r="M282" s="493"/>
      <c r="N282" s="500"/>
      <c r="O282" s="492"/>
      <c r="P282" s="493"/>
      <c r="Q282" s="493"/>
      <c r="R282" s="493"/>
      <c r="S282" s="495"/>
      <c r="T282" s="496"/>
      <c r="U282" s="493"/>
      <c r="V282" s="493"/>
      <c r="W282" s="493"/>
      <c r="X282" s="493"/>
      <c r="Y282" s="500"/>
      <c r="Z282" s="493"/>
      <c r="AA282" s="493"/>
      <c r="AB282" s="500"/>
      <c r="AC282" s="495"/>
      <c r="AD282" s="497"/>
    </row>
    <row r="283" spans="6:30" ht="15.75" customHeight="1">
      <c r="F283" s="480" t="str">
        <f t="shared" si="6"/>
        <v/>
      </c>
      <c r="G283" s="490"/>
      <c r="H283" s="491"/>
      <c r="I283" s="492"/>
      <c r="J283" s="493"/>
      <c r="K283" s="493"/>
      <c r="L283" s="493"/>
      <c r="M283" s="493"/>
      <c r="N283" s="500"/>
      <c r="O283" s="492"/>
      <c r="P283" s="493"/>
      <c r="Q283" s="493"/>
      <c r="R283" s="493"/>
      <c r="S283" s="495"/>
      <c r="T283" s="496"/>
      <c r="U283" s="493"/>
      <c r="V283" s="493"/>
      <c r="W283" s="493"/>
      <c r="X283" s="493"/>
      <c r="Y283" s="500"/>
      <c r="Z283" s="493"/>
      <c r="AA283" s="493"/>
      <c r="AB283" s="500"/>
      <c r="AC283" s="495"/>
      <c r="AD283" s="497"/>
    </row>
    <row r="284" spans="6:30" ht="15.75" customHeight="1">
      <c r="F284" s="480" t="str">
        <f t="shared" si="6"/>
        <v/>
      </c>
      <c r="G284" s="490"/>
      <c r="H284" s="491"/>
      <c r="I284" s="492"/>
      <c r="J284" s="493"/>
      <c r="K284" s="493"/>
      <c r="L284" s="493"/>
      <c r="M284" s="493"/>
      <c r="N284" s="500"/>
      <c r="O284" s="492"/>
      <c r="P284" s="493"/>
      <c r="Q284" s="493"/>
      <c r="R284" s="493"/>
      <c r="S284" s="495"/>
      <c r="T284" s="496"/>
      <c r="U284" s="493"/>
      <c r="V284" s="493"/>
      <c r="W284" s="493"/>
      <c r="X284" s="493"/>
      <c r="Y284" s="500"/>
      <c r="Z284" s="493"/>
      <c r="AA284" s="493"/>
      <c r="AB284" s="500"/>
      <c r="AC284" s="495"/>
      <c r="AD284" s="497"/>
    </row>
    <row r="285" spans="6:30" ht="15.75" customHeight="1">
      <c r="F285" s="480" t="str">
        <f t="shared" si="6"/>
        <v/>
      </c>
      <c r="G285" s="490"/>
      <c r="H285" s="491"/>
      <c r="I285" s="492"/>
      <c r="J285" s="493"/>
      <c r="K285" s="493"/>
      <c r="L285" s="493"/>
      <c r="M285" s="493"/>
      <c r="N285" s="500"/>
      <c r="O285" s="492"/>
      <c r="P285" s="493"/>
      <c r="Q285" s="493"/>
      <c r="R285" s="493"/>
      <c r="S285" s="495"/>
      <c r="T285" s="496"/>
      <c r="U285" s="493"/>
      <c r="V285" s="493"/>
      <c r="W285" s="493"/>
      <c r="X285" s="493"/>
      <c r="Y285" s="500"/>
      <c r="Z285" s="493"/>
      <c r="AA285" s="493"/>
      <c r="AB285" s="500"/>
      <c r="AC285" s="495"/>
      <c r="AD285" s="497"/>
    </row>
    <row r="286" spans="6:30" ht="15.75" customHeight="1">
      <c r="F286" s="480" t="str">
        <f t="shared" si="6"/>
        <v/>
      </c>
      <c r="G286" s="490"/>
      <c r="H286" s="491"/>
      <c r="I286" s="492"/>
      <c r="J286" s="493"/>
      <c r="K286" s="493"/>
      <c r="L286" s="493"/>
      <c r="M286" s="493"/>
      <c r="N286" s="500"/>
      <c r="O286" s="492"/>
      <c r="P286" s="493"/>
      <c r="Q286" s="493"/>
      <c r="R286" s="493"/>
      <c r="S286" s="495"/>
      <c r="T286" s="496"/>
      <c r="U286" s="493"/>
      <c r="V286" s="493"/>
      <c r="W286" s="493"/>
      <c r="X286" s="493"/>
      <c r="Y286" s="500"/>
      <c r="Z286" s="493"/>
      <c r="AA286" s="493"/>
      <c r="AB286" s="500"/>
      <c r="AC286" s="495"/>
      <c r="AD286" s="497"/>
    </row>
    <row r="287" spans="6:30" ht="15.75" customHeight="1">
      <c r="F287" s="480" t="str">
        <f t="shared" si="6"/>
        <v/>
      </c>
      <c r="G287" s="490"/>
      <c r="H287" s="491"/>
      <c r="I287" s="492"/>
      <c r="J287" s="493"/>
      <c r="K287" s="493"/>
      <c r="L287" s="493"/>
      <c r="M287" s="493"/>
      <c r="N287" s="500"/>
      <c r="O287" s="492"/>
      <c r="P287" s="493"/>
      <c r="Q287" s="493"/>
      <c r="R287" s="493"/>
      <c r="S287" s="495"/>
      <c r="T287" s="487"/>
      <c r="U287" s="484"/>
      <c r="V287" s="484"/>
      <c r="W287" s="484"/>
      <c r="X287" s="484"/>
      <c r="Y287" s="500"/>
      <c r="Z287" s="493"/>
      <c r="AA287" s="493"/>
      <c r="AB287" s="500"/>
      <c r="AC287" s="495"/>
      <c r="AD287" s="497"/>
    </row>
    <row r="288" spans="6:30" ht="15.75" customHeight="1">
      <c r="F288" s="480" t="str">
        <f t="shared" si="6"/>
        <v/>
      </c>
      <c r="G288" s="490"/>
      <c r="H288" s="491"/>
      <c r="I288" s="492"/>
      <c r="J288" s="493"/>
      <c r="K288" s="493"/>
      <c r="L288" s="493"/>
      <c r="M288" s="493"/>
      <c r="N288" s="500"/>
      <c r="O288" s="492"/>
      <c r="P288" s="493"/>
      <c r="Q288" s="493"/>
      <c r="R288" s="493"/>
      <c r="S288" s="495"/>
      <c r="T288" s="496"/>
      <c r="U288" s="493"/>
      <c r="V288" s="493"/>
      <c r="W288" s="493"/>
      <c r="X288" s="493"/>
      <c r="Y288" s="500"/>
      <c r="Z288" s="493"/>
      <c r="AA288" s="493"/>
      <c r="AB288" s="500"/>
      <c r="AC288" s="495"/>
      <c r="AD288" s="497"/>
    </row>
    <row r="289" spans="6:30" ht="15.75" customHeight="1">
      <c r="F289" s="480" t="str">
        <f t="shared" si="6"/>
        <v/>
      </c>
      <c r="G289" s="490"/>
      <c r="H289" s="491"/>
      <c r="I289" s="492"/>
      <c r="J289" s="493"/>
      <c r="K289" s="493"/>
      <c r="L289" s="493"/>
      <c r="M289" s="493"/>
      <c r="N289" s="500"/>
      <c r="O289" s="492"/>
      <c r="P289" s="493"/>
      <c r="Q289" s="493"/>
      <c r="R289" s="493"/>
      <c r="S289" s="495"/>
      <c r="T289" s="496"/>
      <c r="U289" s="493"/>
      <c r="V289" s="493"/>
      <c r="W289" s="493"/>
      <c r="X289" s="493"/>
      <c r="Y289" s="500"/>
      <c r="Z289" s="493"/>
      <c r="AA289" s="493"/>
      <c r="AB289" s="500"/>
      <c r="AC289" s="495"/>
      <c r="AD289" s="497"/>
    </row>
    <row r="290" spans="6:30" ht="15.75" customHeight="1">
      <c r="F290" s="480" t="str">
        <f t="shared" si="6"/>
        <v/>
      </c>
      <c r="G290" s="490"/>
      <c r="H290" s="491"/>
      <c r="I290" s="492"/>
      <c r="J290" s="493"/>
      <c r="K290" s="493"/>
      <c r="L290" s="493"/>
      <c r="M290" s="493"/>
      <c r="N290" s="500"/>
      <c r="O290" s="492"/>
      <c r="P290" s="493"/>
      <c r="Q290" s="493"/>
      <c r="R290" s="493"/>
      <c r="S290" s="495"/>
      <c r="T290" s="496"/>
      <c r="U290" s="493"/>
      <c r="V290" s="493"/>
      <c r="W290" s="493"/>
      <c r="X290" s="493"/>
      <c r="Y290" s="500"/>
      <c r="Z290" s="493"/>
      <c r="AA290" s="493"/>
      <c r="AB290" s="500"/>
      <c r="AC290" s="495"/>
      <c r="AD290" s="497"/>
    </row>
    <row r="291" spans="6:30" ht="15.75" customHeight="1">
      <c r="F291" s="480" t="str">
        <f t="shared" si="6"/>
        <v/>
      </c>
      <c r="G291" s="490"/>
      <c r="H291" s="491"/>
      <c r="I291" s="492"/>
      <c r="J291" s="493"/>
      <c r="K291" s="493"/>
      <c r="L291" s="493"/>
      <c r="M291" s="493"/>
      <c r="N291" s="500"/>
      <c r="O291" s="492"/>
      <c r="P291" s="493"/>
      <c r="Q291" s="493"/>
      <c r="R291" s="493"/>
      <c r="S291" s="495"/>
      <c r="T291" s="496"/>
      <c r="U291" s="493"/>
      <c r="V291" s="493"/>
      <c r="W291" s="493"/>
      <c r="X291" s="493"/>
      <c r="Y291" s="500"/>
      <c r="Z291" s="493"/>
      <c r="AA291" s="493"/>
      <c r="AB291" s="500"/>
      <c r="AC291" s="495"/>
      <c r="AD291" s="497"/>
    </row>
    <row r="292" spans="6:30" ht="15.75" customHeight="1">
      <c r="F292" s="480" t="str">
        <f t="shared" si="6"/>
        <v/>
      </c>
      <c r="G292" s="490"/>
      <c r="H292" s="491"/>
      <c r="I292" s="492"/>
      <c r="J292" s="493"/>
      <c r="K292" s="493"/>
      <c r="L292" s="493"/>
      <c r="M292" s="493"/>
      <c r="N292" s="500"/>
      <c r="O292" s="492"/>
      <c r="P292" s="493"/>
      <c r="Q292" s="493"/>
      <c r="R292" s="493"/>
      <c r="S292" s="495"/>
      <c r="T292" s="496"/>
      <c r="U292" s="493"/>
      <c r="V292" s="493"/>
      <c r="W292" s="493"/>
      <c r="X292" s="493"/>
      <c r="Y292" s="500"/>
      <c r="Z292" s="493"/>
      <c r="AA292" s="493"/>
      <c r="AB292" s="500"/>
      <c r="AC292" s="495"/>
      <c r="AD292" s="497"/>
    </row>
    <row r="293" spans="6:30" ht="15.75" customHeight="1">
      <c r="F293" s="480" t="str">
        <f t="shared" si="6"/>
        <v/>
      </c>
      <c r="G293" s="490"/>
      <c r="H293" s="491"/>
      <c r="I293" s="492"/>
      <c r="J293" s="493"/>
      <c r="K293" s="493"/>
      <c r="L293" s="493"/>
      <c r="M293" s="493"/>
      <c r="N293" s="500"/>
      <c r="O293" s="492"/>
      <c r="P293" s="493"/>
      <c r="Q293" s="493"/>
      <c r="R293" s="493"/>
      <c r="S293" s="495"/>
      <c r="T293" s="487"/>
      <c r="U293" s="484"/>
      <c r="V293" s="484"/>
      <c r="W293" s="484"/>
      <c r="X293" s="484"/>
      <c r="Y293" s="500"/>
      <c r="Z293" s="493"/>
      <c r="AA293" s="493"/>
      <c r="AB293" s="500"/>
      <c r="AC293" s="495"/>
      <c r="AD293" s="497"/>
    </row>
    <row r="294" spans="6:30" ht="15.75" customHeight="1">
      <c r="F294" s="480" t="str">
        <f t="shared" si="6"/>
        <v/>
      </c>
      <c r="G294" s="490"/>
      <c r="H294" s="491"/>
      <c r="I294" s="492"/>
      <c r="J294" s="493"/>
      <c r="K294" s="493"/>
      <c r="L294" s="493"/>
      <c r="M294" s="493"/>
      <c r="N294" s="500"/>
      <c r="O294" s="492"/>
      <c r="P294" s="493"/>
      <c r="Q294" s="493"/>
      <c r="R294" s="493"/>
      <c r="S294" s="495"/>
      <c r="T294" s="496"/>
      <c r="U294" s="493"/>
      <c r="V294" s="493"/>
      <c r="W294" s="493"/>
      <c r="X294" s="493"/>
      <c r="Y294" s="500"/>
      <c r="Z294" s="493"/>
      <c r="AA294" s="493"/>
      <c r="AB294" s="500"/>
      <c r="AC294" s="495"/>
      <c r="AD294" s="497"/>
    </row>
    <row r="295" spans="6:30" ht="15.75" customHeight="1">
      <c r="F295" s="480" t="str">
        <f t="shared" si="6"/>
        <v/>
      </c>
      <c r="G295" s="490"/>
      <c r="H295" s="491"/>
      <c r="I295" s="492"/>
      <c r="J295" s="493"/>
      <c r="K295" s="493"/>
      <c r="L295" s="493"/>
      <c r="M295" s="493"/>
      <c r="N295" s="500"/>
      <c r="O295" s="492"/>
      <c r="P295" s="493"/>
      <c r="Q295" s="493"/>
      <c r="R295" s="493"/>
      <c r="S295" s="495"/>
      <c r="T295" s="496"/>
      <c r="U295" s="493"/>
      <c r="V295" s="493"/>
      <c r="W295" s="493"/>
      <c r="X295" s="493"/>
      <c r="Y295" s="500"/>
      <c r="Z295" s="493"/>
      <c r="AA295" s="493"/>
      <c r="AB295" s="500"/>
      <c r="AC295" s="495"/>
      <c r="AD295" s="497"/>
    </row>
    <row r="296" spans="6:30" ht="15.75" customHeight="1">
      <c r="F296" s="480" t="str">
        <f t="shared" si="6"/>
        <v/>
      </c>
      <c r="G296" s="490"/>
      <c r="H296" s="491"/>
      <c r="I296" s="492"/>
      <c r="J296" s="493"/>
      <c r="K296" s="493"/>
      <c r="L296" s="493"/>
      <c r="M296" s="493"/>
      <c r="N296" s="500"/>
      <c r="O296" s="492"/>
      <c r="P296" s="493"/>
      <c r="Q296" s="493"/>
      <c r="R296" s="493"/>
      <c r="S296" s="495"/>
      <c r="T296" s="496"/>
      <c r="U296" s="493"/>
      <c r="V296" s="493"/>
      <c r="W296" s="493"/>
      <c r="X296" s="493"/>
      <c r="Y296" s="500"/>
      <c r="Z296" s="493"/>
      <c r="AA296" s="493"/>
      <c r="AB296" s="500"/>
      <c r="AC296" s="495"/>
      <c r="AD296" s="497"/>
    </row>
    <row r="297" spans="6:30" ht="15.75" customHeight="1">
      <c r="F297" s="480" t="str">
        <f t="shared" si="6"/>
        <v/>
      </c>
      <c r="G297" s="490"/>
      <c r="H297" s="491"/>
      <c r="I297" s="492"/>
      <c r="J297" s="493"/>
      <c r="K297" s="493"/>
      <c r="L297" s="493"/>
      <c r="M297" s="493"/>
      <c r="N297" s="500"/>
      <c r="O297" s="492"/>
      <c r="P297" s="493"/>
      <c r="Q297" s="493"/>
      <c r="R297" s="493"/>
      <c r="S297" s="495"/>
      <c r="T297" s="496"/>
      <c r="U297" s="493"/>
      <c r="V297" s="493"/>
      <c r="W297" s="493"/>
      <c r="X297" s="493"/>
      <c r="Y297" s="500"/>
      <c r="Z297" s="493"/>
      <c r="AA297" s="493"/>
      <c r="AB297" s="500"/>
      <c r="AC297" s="495"/>
      <c r="AD297" s="497"/>
    </row>
    <row r="298" spans="6:30" ht="15.75" customHeight="1">
      <c r="F298" s="480" t="str">
        <f t="shared" si="6"/>
        <v/>
      </c>
      <c r="G298" s="490"/>
      <c r="H298" s="491"/>
      <c r="I298" s="492"/>
      <c r="J298" s="493"/>
      <c r="K298" s="493"/>
      <c r="L298" s="493"/>
      <c r="M298" s="493"/>
      <c r="N298" s="500"/>
      <c r="O298" s="492"/>
      <c r="P298" s="493"/>
      <c r="Q298" s="493"/>
      <c r="R298" s="493"/>
      <c r="S298" s="495"/>
      <c r="T298" s="496"/>
      <c r="U298" s="493"/>
      <c r="V298" s="493"/>
      <c r="W298" s="493"/>
      <c r="X298" s="493"/>
      <c r="Y298" s="500"/>
      <c r="Z298" s="493"/>
      <c r="AA298" s="493"/>
      <c r="AB298" s="500"/>
      <c r="AC298" s="495"/>
      <c r="AD298" s="497"/>
    </row>
    <row r="299" spans="6:30" ht="15.75" customHeight="1">
      <c r="F299" s="480" t="str">
        <f t="shared" si="6"/>
        <v/>
      </c>
      <c r="G299" s="490"/>
      <c r="H299" s="491"/>
      <c r="I299" s="492"/>
      <c r="J299" s="493"/>
      <c r="K299" s="493"/>
      <c r="L299" s="493"/>
      <c r="M299" s="493"/>
      <c r="N299" s="500"/>
      <c r="O299" s="492"/>
      <c r="P299" s="493"/>
      <c r="Q299" s="493"/>
      <c r="R299" s="493"/>
      <c r="S299" s="495"/>
      <c r="T299" s="496"/>
      <c r="U299" s="493"/>
      <c r="V299" s="493"/>
      <c r="W299" s="493"/>
      <c r="X299" s="493"/>
      <c r="Y299" s="500"/>
      <c r="Z299" s="493"/>
      <c r="AA299" s="493"/>
      <c r="AB299" s="500"/>
      <c r="AC299" s="495"/>
      <c r="AD299" s="497"/>
    </row>
    <row r="300" spans="6:30" ht="15.75" customHeight="1">
      <c r="F300" s="480" t="str">
        <f t="shared" si="6"/>
        <v/>
      </c>
      <c r="G300" s="490"/>
      <c r="H300" s="491"/>
      <c r="I300" s="492"/>
      <c r="J300" s="493"/>
      <c r="K300" s="493"/>
      <c r="L300" s="493"/>
      <c r="M300" s="493"/>
      <c r="N300" s="500"/>
      <c r="O300" s="492"/>
      <c r="P300" s="493"/>
      <c r="Q300" s="493"/>
      <c r="R300" s="493"/>
      <c r="S300" s="495"/>
      <c r="T300" s="496"/>
      <c r="U300" s="493"/>
      <c r="V300" s="493"/>
      <c r="W300" s="493"/>
      <c r="X300" s="493"/>
      <c r="Y300" s="500"/>
      <c r="Z300" s="493"/>
      <c r="AA300" s="493"/>
      <c r="AB300" s="500"/>
      <c r="AC300" s="495"/>
      <c r="AD300" s="497"/>
    </row>
    <row r="301" spans="6:30" ht="15.75" customHeight="1">
      <c r="F301" s="480" t="str">
        <f t="shared" si="6"/>
        <v/>
      </c>
      <c r="G301" s="490"/>
      <c r="H301" s="491"/>
      <c r="I301" s="492"/>
      <c r="J301" s="493"/>
      <c r="K301" s="493"/>
      <c r="L301" s="493"/>
      <c r="M301" s="493"/>
      <c r="N301" s="500"/>
      <c r="O301" s="492"/>
      <c r="P301" s="493"/>
      <c r="Q301" s="493"/>
      <c r="R301" s="493"/>
      <c r="S301" s="495"/>
      <c r="T301" s="487"/>
      <c r="U301" s="484"/>
      <c r="V301" s="484"/>
      <c r="W301" s="484"/>
      <c r="X301" s="484"/>
      <c r="Y301" s="500"/>
      <c r="Z301" s="493"/>
      <c r="AA301" s="493"/>
      <c r="AB301" s="500"/>
      <c r="AC301" s="495"/>
      <c r="AD301" s="497"/>
    </row>
    <row r="302" spans="6:30" ht="15.75" customHeight="1">
      <c r="F302" s="480" t="str">
        <f t="shared" si="6"/>
        <v/>
      </c>
      <c r="G302" s="490"/>
      <c r="H302" s="491"/>
      <c r="I302" s="492"/>
      <c r="J302" s="493"/>
      <c r="K302" s="493"/>
      <c r="L302" s="493"/>
      <c r="M302" s="493"/>
      <c r="N302" s="500"/>
      <c r="O302" s="492"/>
      <c r="P302" s="493"/>
      <c r="Q302" s="493"/>
      <c r="R302" s="493"/>
      <c r="S302" s="495"/>
      <c r="T302" s="496"/>
      <c r="U302" s="493"/>
      <c r="V302" s="493"/>
      <c r="W302" s="493"/>
      <c r="X302" s="493"/>
      <c r="Y302" s="500"/>
      <c r="Z302" s="493"/>
      <c r="AA302" s="493"/>
      <c r="AB302" s="500"/>
      <c r="AC302" s="495"/>
      <c r="AD302" s="497"/>
    </row>
    <row r="303" spans="6:30" ht="15.75" customHeight="1">
      <c r="F303" s="480" t="str">
        <f t="shared" si="6"/>
        <v/>
      </c>
      <c r="G303" s="501"/>
      <c r="H303" s="491"/>
      <c r="I303" s="492"/>
      <c r="J303" s="493"/>
      <c r="K303" s="493"/>
      <c r="L303" s="493"/>
      <c r="M303" s="493"/>
      <c r="N303" s="500"/>
      <c r="O303" s="492"/>
      <c r="P303" s="493"/>
      <c r="Q303" s="493"/>
      <c r="R303" s="493"/>
      <c r="S303" s="495"/>
      <c r="T303" s="496"/>
      <c r="U303" s="493"/>
      <c r="V303" s="493"/>
      <c r="W303" s="493"/>
      <c r="X303" s="493"/>
      <c r="Y303" s="500"/>
      <c r="Z303" s="502"/>
      <c r="AA303" s="502"/>
      <c r="AB303" s="500"/>
      <c r="AC303" s="503"/>
      <c r="AD303" s="497"/>
    </row>
    <row r="304" spans="6:30" ht="15.75" customHeight="1">
      <c r="F304" s="480" t="str">
        <f t="shared" si="6"/>
        <v/>
      </c>
      <c r="G304" s="501"/>
      <c r="H304" s="491"/>
      <c r="I304" s="492"/>
      <c r="J304" s="493"/>
      <c r="K304" s="493"/>
      <c r="L304" s="493"/>
      <c r="M304" s="493"/>
      <c r="N304" s="500"/>
      <c r="O304" s="492"/>
      <c r="P304" s="493"/>
      <c r="Q304" s="493"/>
      <c r="R304" s="493"/>
      <c r="S304" s="495"/>
      <c r="T304" s="496"/>
      <c r="U304" s="493"/>
      <c r="V304" s="493"/>
      <c r="W304" s="493"/>
      <c r="X304" s="493"/>
      <c r="Y304" s="500"/>
      <c r="Z304" s="502"/>
      <c r="AA304" s="502"/>
      <c r="AB304" s="500"/>
      <c r="AC304" s="503"/>
      <c r="AD304" s="497"/>
    </row>
    <row r="305" spans="6:30" ht="15.75" customHeight="1">
      <c r="F305" s="480" t="str">
        <f t="shared" si="6"/>
        <v/>
      </c>
      <c r="G305" s="501"/>
      <c r="H305" s="491"/>
      <c r="I305" s="492"/>
      <c r="J305" s="493"/>
      <c r="K305" s="493"/>
      <c r="L305" s="493"/>
      <c r="M305" s="493"/>
      <c r="N305" s="500"/>
      <c r="O305" s="492"/>
      <c r="P305" s="493"/>
      <c r="Q305" s="493"/>
      <c r="R305" s="493"/>
      <c r="S305" s="495"/>
      <c r="T305" s="496"/>
      <c r="U305" s="493"/>
      <c r="V305" s="493"/>
      <c r="W305" s="493"/>
      <c r="X305" s="493"/>
      <c r="Y305" s="500"/>
      <c r="Z305" s="502"/>
      <c r="AA305" s="502"/>
      <c r="AB305" s="500"/>
      <c r="AC305" s="503"/>
      <c r="AD305" s="497"/>
    </row>
    <row r="306" spans="6:30" ht="15.75" customHeight="1">
      <c r="F306" s="480" t="str">
        <f t="shared" si="6"/>
        <v/>
      </c>
      <c r="G306" s="501"/>
      <c r="H306" s="491"/>
      <c r="I306" s="492"/>
      <c r="J306" s="493"/>
      <c r="K306" s="493"/>
      <c r="L306" s="493"/>
      <c r="M306" s="493"/>
      <c r="N306" s="500"/>
      <c r="O306" s="492"/>
      <c r="P306" s="493"/>
      <c r="Q306" s="493"/>
      <c r="R306" s="493"/>
      <c r="S306" s="495"/>
      <c r="T306" s="496"/>
      <c r="U306" s="493"/>
      <c r="V306" s="493"/>
      <c r="W306" s="493"/>
      <c r="X306" s="493"/>
      <c r="Y306" s="500"/>
      <c r="Z306" s="502"/>
      <c r="AA306" s="502"/>
      <c r="AB306" s="500"/>
      <c r="AC306" s="503"/>
      <c r="AD306" s="497"/>
    </row>
    <row r="307" spans="6:30" ht="15.75" customHeight="1">
      <c r="F307" s="480" t="str">
        <f t="shared" si="6"/>
        <v/>
      </c>
      <c r="G307" s="501"/>
      <c r="H307" s="491"/>
      <c r="I307" s="492"/>
      <c r="J307" s="493"/>
      <c r="K307" s="493"/>
      <c r="L307" s="493"/>
      <c r="M307" s="493"/>
      <c r="N307" s="500"/>
      <c r="O307" s="492"/>
      <c r="P307" s="493"/>
      <c r="Q307" s="493"/>
      <c r="R307" s="493"/>
      <c r="S307" s="495"/>
      <c r="T307" s="487"/>
      <c r="U307" s="484"/>
      <c r="V307" s="484"/>
      <c r="W307" s="484"/>
      <c r="X307" s="484"/>
      <c r="Y307" s="500"/>
      <c r="Z307" s="502"/>
      <c r="AA307" s="502"/>
      <c r="AB307" s="500"/>
      <c r="AC307" s="503"/>
      <c r="AD307" s="497"/>
    </row>
    <row r="308" spans="6:30" ht="15.75" customHeight="1">
      <c r="F308" s="480" t="str">
        <f t="shared" si="6"/>
        <v/>
      </c>
      <c r="G308" s="501"/>
      <c r="H308" s="491"/>
      <c r="I308" s="492"/>
      <c r="J308" s="493"/>
      <c r="K308" s="493"/>
      <c r="L308" s="493"/>
      <c r="M308" s="493"/>
      <c r="N308" s="500"/>
      <c r="O308" s="492"/>
      <c r="P308" s="493"/>
      <c r="Q308" s="493"/>
      <c r="R308" s="493"/>
      <c r="S308" s="495"/>
      <c r="T308" s="496"/>
      <c r="U308" s="493"/>
      <c r="V308" s="493"/>
      <c r="W308" s="493"/>
      <c r="X308" s="493"/>
      <c r="Y308" s="500"/>
      <c r="Z308" s="502"/>
      <c r="AA308" s="502"/>
      <c r="AB308" s="500"/>
      <c r="AC308" s="503"/>
      <c r="AD308" s="497"/>
    </row>
    <row r="309" spans="6:30" ht="15.75" customHeight="1">
      <c r="F309" s="480" t="str">
        <f t="shared" si="6"/>
        <v/>
      </c>
      <c r="G309" s="501"/>
      <c r="H309" s="491"/>
      <c r="I309" s="492"/>
      <c r="J309" s="493"/>
      <c r="K309" s="493"/>
      <c r="L309" s="493"/>
      <c r="M309" s="493"/>
      <c r="N309" s="500"/>
      <c r="O309" s="492"/>
      <c r="P309" s="493"/>
      <c r="Q309" s="493"/>
      <c r="R309" s="493"/>
      <c r="S309" s="495"/>
      <c r="T309" s="496"/>
      <c r="U309" s="493"/>
      <c r="V309" s="493"/>
      <c r="W309" s="493"/>
      <c r="X309" s="493"/>
      <c r="Y309" s="500"/>
      <c r="Z309" s="502"/>
      <c r="AA309" s="502"/>
      <c r="AB309" s="500"/>
      <c r="AC309" s="503"/>
      <c r="AD309" s="497"/>
    </row>
    <row r="310" spans="6:30" ht="15.75" customHeight="1">
      <c r="F310" s="480" t="str">
        <f t="shared" si="6"/>
        <v/>
      </c>
      <c r="G310" s="501"/>
      <c r="H310" s="491"/>
      <c r="I310" s="492"/>
      <c r="J310" s="493"/>
      <c r="K310" s="493"/>
      <c r="L310" s="493"/>
      <c r="M310" s="493"/>
      <c r="N310" s="500"/>
      <c r="O310" s="492"/>
      <c r="P310" s="493"/>
      <c r="Q310" s="493"/>
      <c r="R310" s="493"/>
      <c r="S310" s="495"/>
      <c r="T310" s="496"/>
      <c r="U310" s="493"/>
      <c r="V310" s="493"/>
      <c r="W310" s="493"/>
      <c r="X310" s="493"/>
      <c r="Y310" s="500"/>
      <c r="Z310" s="502"/>
      <c r="AA310" s="502"/>
      <c r="AB310" s="500"/>
      <c r="AC310" s="503"/>
      <c r="AD310" s="497"/>
    </row>
    <row r="311" spans="6:30" ht="15.75" customHeight="1">
      <c r="F311" s="480" t="str">
        <f t="shared" si="6"/>
        <v/>
      </c>
      <c r="G311" s="501"/>
      <c r="H311" s="491"/>
      <c r="I311" s="492"/>
      <c r="J311" s="493"/>
      <c r="K311" s="493"/>
      <c r="L311" s="493"/>
      <c r="M311" s="493"/>
      <c r="N311" s="500"/>
      <c r="O311" s="492"/>
      <c r="P311" s="493"/>
      <c r="Q311" s="493"/>
      <c r="R311" s="493"/>
      <c r="S311" s="495"/>
      <c r="T311" s="496"/>
      <c r="U311" s="493"/>
      <c r="V311" s="493"/>
      <c r="W311" s="493"/>
      <c r="X311" s="493"/>
      <c r="Y311" s="500"/>
      <c r="Z311" s="502"/>
      <c r="AA311" s="502"/>
      <c r="AB311" s="500"/>
      <c r="AC311" s="503"/>
      <c r="AD311" s="497"/>
    </row>
    <row r="312" spans="6:30" ht="15.75" customHeight="1">
      <c r="F312" s="480" t="str">
        <f t="shared" si="6"/>
        <v/>
      </c>
      <c r="G312" s="501"/>
      <c r="H312" s="491"/>
      <c r="I312" s="492"/>
      <c r="J312" s="493"/>
      <c r="K312" s="493"/>
      <c r="L312" s="493"/>
      <c r="M312" s="493"/>
      <c r="N312" s="500"/>
      <c r="O312" s="492"/>
      <c r="P312" s="493"/>
      <c r="Q312" s="493"/>
      <c r="R312" s="493"/>
      <c r="S312" s="495"/>
      <c r="T312" s="496"/>
      <c r="U312" s="493"/>
      <c r="V312" s="493"/>
      <c r="W312" s="493"/>
      <c r="X312" s="493"/>
      <c r="Y312" s="500"/>
      <c r="Z312" s="502"/>
      <c r="AA312" s="502"/>
      <c r="AB312" s="500"/>
      <c r="AC312" s="503"/>
      <c r="AD312" s="497"/>
    </row>
    <row r="313" spans="6:30" ht="15.75" customHeight="1">
      <c r="F313" s="480" t="str">
        <f t="shared" si="6"/>
        <v/>
      </c>
      <c r="G313" s="501"/>
      <c r="H313" s="491"/>
      <c r="I313" s="492"/>
      <c r="J313" s="493"/>
      <c r="K313" s="493"/>
      <c r="L313" s="493"/>
      <c r="M313" s="493"/>
      <c r="N313" s="500"/>
      <c r="O313" s="492"/>
      <c r="P313" s="493"/>
      <c r="Q313" s="493"/>
      <c r="R313" s="493"/>
      <c r="S313" s="495"/>
      <c r="T313" s="487"/>
      <c r="U313" s="484"/>
      <c r="V313" s="484"/>
      <c r="W313" s="484"/>
      <c r="X313" s="484"/>
      <c r="Y313" s="500"/>
      <c r="Z313" s="502"/>
      <c r="AA313" s="502"/>
      <c r="AB313" s="500"/>
      <c r="AC313" s="503"/>
      <c r="AD313" s="497"/>
    </row>
    <row r="314" spans="6:30" ht="15.75" customHeight="1">
      <c r="F314" s="480" t="str">
        <f t="shared" si="6"/>
        <v/>
      </c>
      <c r="G314" s="501"/>
      <c r="H314" s="491"/>
      <c r="I314" s="492"/>
      <c r="J314" s="493"/>
      <c r="K314" s="493"/>
      <c r="L314" s="493"/>
      <c r="M314" s="493"/>
      <c r="N314" s="500"/>
      <c r="O314" s="492"/>
      <c r="P314" s="493"/>
      <c r="Q314" s="493"/>
      <c r="R314" s="493"/>
      <c r="S314" s="495"/>
      <c r="T314" s="496"/>
      <c r="U314" s="493"/>
      <c r="V314" s="493"/>
      <c r="W314" s="493"/>
      <c r="X314" s="493"/>
      <c r="Y314" s="500"/>
      <c r="Z314" s="502"/>
      <c r="AA314" s="502"/>
      <c r="AB314" s="500"/>
      <c r="AC314" s="503"/>
      <c r="AD314" s="497"/>
    </row>
    <row r="315" spans="6:30" ht="15.75" customHeight="1">
      <c r="F315" s="480" t="str">
        <f t="shared" si="6"/>
        <v/>
      </c>
      <c r="G315" s="501"/>
      <c r="H315" s="491"/>
      <c r="I315" s="492"/>
      <c r="J315" s="493"/>
      <c r="K315" s="493"/>
      <c r="L315" s="493"/>
      <c r="M315" s="493"/>
      <c r="N315" s="500"/>
      <c r="O315" s="492"/>
      <c r="P315" s="493"/>
      <c r="Q315" s="493"/>
      <c r="R315" s="493"/>
      <c r="S315" s="495"/>
      <c r="T315" s="496"/>
      <c r="U315" s="493"/>
      <c r="V315" s="493"/>
      <c r="W315" s="493"/>
      <c r="X315" s="493"/>
      <c r="Y315" s="500"/>
      <c r="Z315" s="502"/>
      <c r="AA315" s="502"/>
      <c r="AB315" s="500"/>
      <c r="AC315" s="503"/>
      <c r="AD315" s="497"/>
    </row>
    <row r="316" spans="6:30" ht="15.75" customHeight="1">
      <c r="F316" s="480" t="str">
        <f t="shared" si="6"/>
        <v/>
      </c>
      <c r="G316" s="501"/>
      <c r="H316" s="491"/>
      <c r="I316" s="492"/>
      <c r="J316" s="493"/>
      <c r="K316" s="493"/>
      <c r="L316" s="493"/>
      <c r="M316" s="493"/>
      <c r="N316" s="500"/>
      <c r="O316" s="492"/>
      <c r="P316" s="493"/>
      <c r="Q316" s="493"/>
      <c r="R316" s="493"/>
      <c r="S316" s="495"/>
      <c r="T316" s="496"/>
      <c r="U316" s="493"/>
      <c r="V316" s="493"/>
      <c r="W316" s="493"/>
      <c r="X316" s="493"/>
      <c r="Y316" s="500"/>
      <c r="Z316" s="502"/>
      <c r="AA316" s="502"/>
      <c r="AB316" s="500"/>
      <c r="AC316" s="503"/>
      <c r="AD316" s="497"/>
    </row>
    <row r="317" spans="6:30" ht="15.75" customHeight="1">
      <c r="F317" s="480" t="str">
        <f t="shared" si="6"/>
        <v/>
      </c>
      <c r="G317" s="501"/>
      <c r="H317" s="491"/>
      <c r="I317" s="492"/>
      <c r="J317" s="493"/>
      <c r="K317" s="493"/>
      <c r="L317" s="493"/>
      <c r="M317" s="493"/>
      <c r="N317" s="500"/>
      <c r="O317" s="492"/>
      <c r="P317" s="493"/>
      <c r="Q317" s="493"/>
      <c r="R317" s="493"/>
      <c r="S317" s="495"/>
      <c r="T317" s="496"/>
      <c r="U317" s="493"/>
      <c r="V317" s="493"/>
      <c r="W317" s="493"/>
      <c r="X317" s="493"/>
      <c r="Y317" s="500"/>
      <c r="Z317" s="502"/>
      <c r="AA317" s="502"/>
      <c r="AB317" s="500"/>
      <c r="AC317" s="503"/>
      <c r="AD317" s="497"/>
    </row>
    <row r="318" spans="6:30" ht="15.75" customHeight="1">
      <c r="F318" s="480" t="str">
        <f t="shared" si="6"/>
        <v/>
      </c>
      <c r="G318" s="501"/>
      <c r="H318" s="491"/>
      <c r="I318" s="492"/>
      <c r="J318" s="493"/>
      <c r="K318" s="493"/>
      <c r="L318" s="493"/>
      <c r="M318" s="493"/>
      <c r="N318" s="500"/>
      <c r="O318" s="492"/>
      <c r="P318" s="493"/>
      <c r="Q318" s="493"/>
      <c r="R318" s="493"/>
      <c r="S318" s="495"/>
      <c r="T318" s="496"/>
      <c r="U318" s="493"/>
      <c r="V318" s="493"/>
      <c r="W318" s="493"/>
      <c r="X318" s="493"/>
      <c r="Y318" s="500"/>
      <c r="Z318" s="502"/>
      <c r="AA318" s="502"/>
      <c r="AB318" s="500"/>
      <c r="AC318" s="503"/>
      <c r="AD318" s="497"/>
    </row>
    <row r="319" spans="6:30" ht="15.75" customHeight="1">
      <c r="F319" s="480" t="str">
        <f t="shared" si="6"/>
        <v/>
      </c>
      <c r="G319" s="501"/>
      <c r="H319" s="491"/>
      <c r="I319" s="492"/>
      <c r="J319" s="493"/>
      <c r="K319" s="493"/>
      <c r="L319" s="493"/>
      <c r="M319" s="493"/>
      <c r="N319" s="500"/>
      <c r="O319" s="492"/>
      <c r="P319" s="493"/>
      <c r="Q319" s="493"/>
      <c r="R319" s="493"/>
      <c r="S319" s="495"/>
      <c r="T319" s="487"/>
      <c r="U319" s="484"/>
      <c r="V319" s="484"/>
      <c r="W319" s="484"/>
      <c r="X319" s="484"/>
      <c r="Y319" s="500"/>
      <c r="Z319" s="502"/>
      <c r="AA319" s="502"/>
      <c r="AB319" s="500"/>
      <c r="AC319" s="503"/>
      <c r="AD319" s="497"/>
    </row>
    <row r="320" spans="6:30" ht="15.75" customHeight="1">
      <c r="F320" s="480" t="str">
        <f t="shared" si="6"/>
        <v/>
      </c>
      <c r="G320" s="501"/>
      <c r="H320" s="491"/>
      <c r="I320" s="492"/>
      <c r="J320" s="493"/>
      <c r="K320" s="493"/>
      <c r="L320" s="493"/>
      <c r="M320" s="493"/>
      <c r="N320" s="500"/>
      <c r="O320" s="492"/>
      <c r="P320" s="493"/>
      <c r="Q320" s="493"/>
      <c r="R320" s="493"/>
      <c r="S320" s="495"/>
      <c r="T320" s="496"/>
      <c r="U320" s="493"/>
      <c r="V320" s="493"/>
      <c r="W320" s="493"/>
      <c r="X320" s="493"/>
      <c r="Y320" s="500"/>
      <c r="Z320" s="502"/>
      <c r="AA320" s="502"/>
      <c r="AB320" s="500"/>
      <c r="AC320" s="503"/>
      <c r="AD320" s="497"/>
    </row>
    <row r="321" spans="6:30" ht="15.75" customHeight="1">
      <c r="F321" s="480" t="str">
        <f t="shared" si="6"/>
        <v/>
      </c>
      <c r="G321" s="501"/>
      <c r="H321" s="491"/>
      <c r="I321" s="492"/>
      <c r="J321" s="493"/>
      <c r="K321" s="493"/>
      <c r="L321" s="493"/>
      <c r="M321" s="493"/>
      <c r="N321" s="500"/>
      <c r="O321" s="492"/>
      <c r="P321" s="493"/>
      <c r="Q321" s="493"/>
      <c r="R321" s="493"/>
      <c r="S321" s="495"/>
      <c r="T321" s="496"/>
      <c r="U321" s="493"/>
      <c r="V321" s="493"/>
      <c r="W321" s="493"/>
      <c r="X321" s="493"/>
      <c r="Y321" s="500"/>
      <c r="Z321" s="502"/>
      <c r="AA321" s="502"/>
      <c r="AB321" s="500"/>
      <c r="AC321" s="503"/>
      <c r="AD321" s="497"/>
    </row>
    <row r="322" spans="6:30" ht="15.75" customHeight="1">
      <c r="F322" s="480" t="str">
        <f t="shared" si="6"/>
        <v/>
      </c>
      <c r="G322" s="501"/>
      <c r="H322" s="491"/>
      <c r="I322" s="492"/>
      <c r="J322" s="493"/>
      <c r="K322" s="493"/>
      <c r="L322" s="493"/>
      <c r="M322" s="493"/>
      <c r="N322" s="500"/>
      <c r="O322" s="492"/>
      <c r="P322" s="493"/>
      <c r="Q322" s="493"/>
      <c r="R322" s="493"/>
      <c r="S322" s="495"/>
      <c r="T322" s="496"/>
      <c r="U322" s="493"/>
      <c r="V322" s="493"/>
      <c r="W322" s="493"/>
      <c r="X322" s="493"/>
      <c r="Y322" s="500"/>
      <c r="Z322" s="502"/>
      <c r="AA322" s="502"/>
      <c r="AB322" s="500"/>
      <c r="AC322" s="503"/>
      <c r="AD322" s="497"/>
    </row>
    <row r="323" spans="6:30" ht="15.75" customHeight="1">
      <c r="F323" s="480" t="str">
        <f t="shared" si="6"/>
        <v/>
      </c>
      <c r="G323" s="501"/>
      <c r="H323" s="491"/>
      <c r="I323" s="492"/>
      <c r="J323" s="493"/>
      <c r="K323" s="493"/>
      <c r="L323" s="493"/>
      <c r="M323" s="493"/>
      <c r="N323" s="500"/>
      <c r="O323" s="492"/>
      <c r="P323" s="493"/>
      <c r="Q323" s="493"/>
      <c r="R323" s="493"/>
      <c r="S323" s="495"/>
      <c r="T323" s="496"/>
      <c r="U323" s="493"/>
      <c r="V323" s="493"/>
      <c r="W323" s="493"/>
      <c r="X323" s="493"/>
      <c r="Y323" s="500"/>
      <c r="Z323" s="502"/>
      <c r="AA323" s="502"/>
      <c r="AB323" s="500"/>
      <c r="AC323" s="503"/>
      <c r="AD323" s="497"/>
    </row>
    <row r="324" spans="6:30" ht="15.75" customHeight="1">
      <c r="F324" s="480" t="str">
        <f t="shared" si="6"/>
        <v/>
      </c>
      <c r="G324" s="501"/>
      <c r="H324" s="491"/>
      <c r="I324" s="492"/>
      <c r="J324" s="493"/>
      <c r="K324" s="493"/>
      <c r="L324" s="493"/>
      <c r="M324" s="493"/>
      <c r="N324" s="500"/>
      <c r="O324" s="492"/>
      <c r="P324" s="493"/>
      <c r="Q324" s="493"/>
      <c r="R324" s="493"/>
      <c r="S324" s="495"/>
      <c r="T324" s="496"/>
      <c r="U324" s="493"/>
      <c r="V324" s="493"/>
      <c r="W324" s="493"/>
      <c r="X324" s="493"/>
      <c r="Y324" s="500"/>
      <c r="Z324" s="502"/>
      <c r="AA324" s="502"/>
      <c r="AB324" s="500"/>
      <c r="AC324" s="503"/>
      <c r="AD324" s="497"/>
    </row>
    <row r="325" spans="6:30" ht="15.75" customHeight="1">
      <c r="F325" s="480" t="str">
        <f t="shared" si="6"/>
        <v/>
      </c>
      <c r="G325" s="501"/>
      <c r="H325" s="491"/>
      <c r="I325" s="492"/>
      <c r="J325" s="493"/>
      <c r="K325" s="493"/>
      <c r="L325" s="493"/>
      <c r="M325" s="493"/>
      <c r="N325" s="500"/>
      <c r="O325" s="492"/>
      <c r="P325" s="493"/>
      <c r="Q325" s="493"/>
      <c r="R325" s="493"/>
      <c r="S325" s="495"/>
      <c r="T325" s="487"/>
      <c r="U325" s="484"/>
      <c r="V325" s="484"/>
      <c r="W325" s="484"/>
      <c r="X325" s="484"/>
      <c r="Y325" s="500"/>
      <c r="Z325" s="502"/>
      <c r="AA325" s="502"/>
      <c r="AB325" s="500"/>
      <c r="AC325" s="503"/>
      <c r="AD325" s="497"/>
    </row>
    <row r="326" spans="6:30" ht="15.75" customHeight="1">
      <c r="F326" s="480" t="str">
        <f t="shared" ref="F326:F389" si="7">IF(G326="","",IF(F325="","",(F325+1)))</f>
        <v/>
      </c>
      <c r="G326" s="501"/>
      <c r="H326" s="491"/>
      <c r="I326" s="492"/>
      <c r="J326" s="493"/>
      <c r="K326" s="493"/>
      <c r="L326" s="493"/>
      <c r="M326" s="493"/>
      <c r="N326" s="500"/>
      <c r="O326" s="492"/>
      <c r="P326" s="493"/>
      <c r="Q326" s="493"/>
      <c r="R326" s="493"/>
      <c r="S326" s="495"/>
      <c r="T326" s="496"/>
      <c r="U326" s="493"/>
      <c r="V326" s="493"/>
      <c r="W326" s="493"/>
      <c r="X326" s="493"/>
      <c r="Y326" s="500"/>
      <c r="Z326" s="502"/>
      <c r="AA326" s="502"/>
      <c r="AB326" s="500"/>
      <c r="AC326" s="503"/>
      <c r="AD326" s="497"/>
    </row>
    <row r="327" spans="6:30" ht="15.75" customHeight="1">
      <c r="F327" s="480" t="str">
        <f t="shared" si="7"/>
        <v/>
      </c>
      <c r="G327" s="501"/>
      <c r="H327" s="491"/>
      <c r="I327" s="492"/>
      <c r="J327" s="493"/>
      <c r="K327" s="493"/>
      <c r="L327" s="493"/>
      <c r="M327" s="493"/>
      <c r="N327" s="500"/>
      <c r="O327" s="492"/>
      <c r="P327" s="493"/>
      <c r="Q327" s="493"/>
      <c r="R327" s="493"/>
      <c r="S327" s="495"/>
      <c r="T327" s="496"/>
      <c r="U327" s="493"/>
      <c r="V327" s="493"/>
      <c r="W327" s="493"/>
      <c r="X327" s="493"/>
      <c r="Y327" s="500"/>
      <c r="Z327" s="502"/>
      <c r="AA327" s="502"/>
      <c r="AB327" s="500"/>
      <c r="AC327" s="503"/>
      <c r="AD327" s="497"/>
    </row>
    <row r="328" spans="6:30" ht="15.75" customHeight="1">
      <c r="F328" s="480" t="str">
        <f t="shared" si="7"/>
        <v/>
      </c>
      <c r="G328" s="501"/>
      <c r="H328" s="491"/>
      <c r="I328" s="492"/>
      <c r="J328" s="493"/>
      <c r="K328" s="493"/>
      <c r="L328" s="493"/>
      <c r="M328" s="493"/>
      <c r="N328" s="500"/>
      <c r="O328" s="492"/>
      <c r="P328" s="493"/>
      <c r="Q328" s="493"/>
      <c r="R328" s="493"/>
      <c r="S328" s="495"/>
      <c r="T328" s="496"/>
      <c r="U328" s="493"/>
      <c r="V328" s="493"/>
      <c r="W328" s="493"/>
      <c r="X328" s="493"/>
      <c r="Y328" s="500"/>
      <c r="Z328" s="502"/>
      <c r="AA328" s="502"/>
      <c r="AB328" s="500"/>
      <c r="AC328" s="503"/>
      <c r="AD328" s="497"/>
    </row>
    <row r="329" spans="6:30" ht="15.75" customHeight="1">
      <c r="F329" s="480" t="str">
        <f t="shared" si="7"/>
        <v/>
      </c>
      <c r="G329" s="501"/>
      <c r="H329" s="491"/>
      <c r="I329" s="492"/>
      <c r="J329" s="493"/>
      <c r="K329" s="493"/>
      <c r="L329" s="493"/>
      <c r="M329" s="493"/>
      <c r="N329" s="500"/>
      <c r="O329" s="492"/>
      <c r="P329" s="493"/>
      <c r="Q329" s="493"/>
      <c r="R329" s="493"/>
      <c r="S329" s="495"/>
      <c r="T329" s="496"/>
      <c r="U329" s="493"/>
      <c r="V329" s="493"/>
      <c r="W329" s="493"/>
      <c r="X329" s="493"/>
      <c r="Y329" s="500"/>
      <c r="Z329" s="502"/>
      <c r="AA329" s="502"/>
      <c r="AB329" s="500"/>
      <c r="AC329" s="503"/>
      <c r="AD329" s="497"/>
    </row>
    <row r="330" spans="6:30" ht="15.75" customHeight="1">
      <c r="F330" s="480" t="str">
        <f t="shared" si="7"/>
        <v/>
      </c>
      <c r="G330" s="501"/>
      <c r="H330" s="491"/>
      <c r="I330" s="492"/>
      <c r="J330" s="493"/>
      <c r="K330" s="493"/>
      <c r="L330" s="493"/>
      <c r="M330" s="493"/>
      <c r="N330" s="500"/>
      <c r="O330" s="492"/>
      <c r="P330" s="493"/>
      <c r="Q330" s="493"/>
      <c r="R330" s="493"/>
      <c r="S330" s="495"/>
      <c r="T330" s="496"/>
      <c r="U330" s="493"/>
      <c r="V330" s="493"/>
      <c r="W330" s="493"/>
      <c r="X330" s="493"/>
      <c r="Y330" s="500"/>
      <c r="Z330" s="502"/>
      <c r="AA330" s="502"/>
      <c r="AB330" s="500"/>
      <c r="AC330" s="503"/>
      <c r="AD330" s="497"/>
    </row>
    <row r="331" spans="6:30" ht="15.75" customHeight="1">
      <c r="F331" s="480" t="str">
        <f t="shared" si="7"/>
        <v/>
      </c>
      <c r="G331" s="501"/>
      <c r="H331" s="491"/>
      <c r="I331" s="492"/>
      <c r="J331" s="493"/>
      <c r="K331" s="493"/>
      <c r="L331" s="493"/>
      <c r="M331" s="493"/>
      <c r="N331" s="500"/>
      <c r="O331" s="492"/>
      <c r="P331" s="493"/>
      <c r="Q331" s="493"/>
      <c r="R331" s="493"/>
      <c r="S331" s="495"/>
      <c r="T331" s="496"/>
      <c r="U331" s="493"/>
      <c r="V331" s="493"/>
      <c r="W331" s="493"/>
      <c r="X331" s="493"/>
      <c r="Y331" s="500"/>
      <c r="Z331" s="502"/>
      <c r="AA331" s="502"/>
      <c r="AB331" s="500"/>
      <c r="AC331" s="503"/>
      <c r="AD331" s="497"/>
    </row>
    <row r="332" spans="6:30" ht="15.75" customHeight="1">
      <c r="F332" s="480" t="str">
        <f t="shared" si="7"/>
        <v/>
      </c>
      <c r="G332" s="501"/>
      <c r="H332" s="491"/>
      <c r="I332" s="492"/>
      <c r="J332" s="493"/>
      <c r="K332" s="493"/>
      <c r="L332" s="493"/>
      <c r="M332" s="493"/>
      <c r="N332" s="500"/>
      <c r="O332" s="492"/>
      <c r="P332" s="493"/>
      <c r="Q332" s="493"/>
      <c r="R332" s="493"/>
      <c r="S332" s="495"/>
      <c r="T332" s="496"/>
      <c r="U332" s="493"/>
      <c r="V332" s="493"/>
      <c r="W332" s="493"/>
      <c r="X332" s="493"/>
      <c r="Y332" s="500"/>
      <c r="Z332" s="502"/>
      <c r="AA332" s="502"/>
      <c r="AB332" s="500"/>
      <c r="AC332" s="503"/>
      <c r="AD332" s="497"/>
    </row>
    <row r="333" spans="6:30" ht="15.75" customHeight="1">
      <c r="F333" s="480" t="str">
        <f t="shared" si="7"/>
        <v/>
      </c>
      <c r="G333" s="501"/>
      <c r="H333" s="491"/>
      <c r="I333" s="492"/>
      <c r="J333" s="493"/>
      <c r="K333" s="493"/>
      <c r="L333" s="493"/>
      <c r="M333" s="493"/>
      <c r="N333" s="500"/>
      <c r="O333" s="492"/>
      <c r="P333" s="493"/>
      <c r="Q333" s="493"/>
      <c r="R333" s="493"/>
      <c r="S333" s="495"/>
      <c r="T333" s="487"/>
      <c r="U333" s="484"/>
      <c r="V333" s="484"/>
      <c r="W333" s="484"/>
      <c r="X333" s="484"/>
      <c r="Y333" s="500"/>
      <c r="Z333" s="502"/>
      <c r="AA333" s="502"/>
      <c r="AB333" s="500"/>
      <c r="AC333" s="503"/>
      <c r="AD333" s="497"/>
    </row>
    <row r="334" spans="6:30" ht="15.75" customHeight="1">
      <c r="F334" s="480" t="str">
        <f t="shared" si="7"/>
        <v/>
      </c>
      <c r="G334" s="501"/>
      <c r="H334" s="491"/>
      <c r="I334" s="492"/>
      <c r="J334" s="493"/>
      <c r="K334" s="493"/>
      <c r="L334" s="493"/>
      <c r="M334" s="493"/>
      <c r="N334" s="500"/>
      <c r="O334" s="492"/>
      <c r="P334" s="493"/>
      <c r="Q334" s="493"/>
      <c r="R334" s="493"/>
      <c r="S334" s="495"/>
      <c r="T334" s="496"/>
      <c r="U334" s="493"/>
      <c r="V334" s="493"/>
      <c r="W334" s="493"/>
      <c r="X334" s="493"/>
      <c r="Y334" s="500"/>
      <c r="Z334" s="502"/>
      <c r="AA334" s="502"/>
      <c r="AB334" s="500"/>
      <c r="AC334" s="503"/>
      <c r="AD334" s="497"/>
    </row>
    <row r="335" spans="6:30" ht="15.75" customHeight="1">
      <c r="F335" s="480" t="str">
        <f t="shared" si="7"/>
        <v/>
      </c>
      <c r="G335" s="501"/>
      <c r="H335" s="491"/>
      <c r="I335" s="492"/>
      <c r="J335" s="493"/>
      <c r="K335" s="493"/>
      <c r="L335" s="493"/>
      <c r="M335" s="493"/>
      <c r="N335" s="500"/>
      <c r="O335" s="492"/>
      <c r="P335" s="493"/>
      <c r="Q335" s="493"/>
      <c r="R335" s="493"/>
      <c r="S335" s="495"/>
      <c r="T335" s="496"/>
      <c r="U335" s="493"/>
      <c r="V335" s="493"/>
      <c r="W335" s="493"/>
      <c r="X335" s="493"/>
      <c r="Y335" s="500"/>
      <c r="Z335" s="502"/>
      <c r="AA335" s="502"/>
      <c r="AB335" s="500"/>
      <c r="AC335" s="503"/>
      <c r="AD335" s="497"/>
    </row>
    <row r="336" spans="6:30" ht="15.75" customHeight="1">
      <c r="F336" s="480" t="str">
        <f t="shared" si="7"/>
        <v/>
      </c>
      <c r="G336" s="501"/>
      <c r="H336" s="491"/>
      <c r="I336" s="492"/>
      <c r="J336" s="493"/>
      <c r="K336" s="493"/>
      <c r="L336" s="493"/>
      <c r="M336" s="493"/>
      <c r="N336" s="500"/>
      <c r="O336" s="492"/>
      <c r="P336" s="493"/>
      <c r="Q336" s="493"/>
      <c r="R336" s="493"/>
      <c r="S336" s="495"/>
      <c r="T336" s="496"/>
      <c r="U336" s="493"/>
      <c r="V336" s="493"/>
      <c r="W336" s="493"/>
      <c r="X336" s="493"/>
      <c r="Y336" s="500"/>
      <c r="Z336" s="502"/>
      <c r="AA336" s="502"/>
      <c r="AB336" s="500"/>
      <c r="AC336" s="503"/>
      <c r="AD336" s="497"/>
    </row>
    <row r="337" spans="6:30" ht="15.75" customHeight="1">
      <c r="F337" s="480" t="str">
        <f t="shared" si="7"/>
        <v/>
      </c>
      <c r="G337" s="501"/>
      <c r="H337" s="491"/>
      <c r="I337" s="492"/>
      <c r="J337" s="493"/>
      <c r="K337" s="493"/>
      <c r="L337" s="493"/>
      <c r="M337" s="493"/>
      <c r="N337" s="500"/>
      <c r="O337" s="492"/>
      <c r="P337" s="493"/>
      <c r="Q337" s="493"/>
      <c r="R337" s="493"/>
      <c r="S337" s="495"/>
      <c r="T337" s="496"/>
      <c r="U337" s="493"/>
      <c r="V337" s="493"/>
      <c r="W337" s="493"/>
      <c r="X337" s="493"/>
      <c r="Y337" s="500"/>
      <c r="Z337" s="502"/>
      <c r="AA337" s="502"/>
      <c r="AB337" s="500"/>
      <c r="AC337" s="503"/>
      <c r="AD337" s="497"/>
    </row>
    <row r="338" spans="6:30" ht="15.75" customHeight="1">
      <c r="F338" s="480" t="str">
        <f t="shared" si="7"/>
        <v/>
      </c>
      <c r="G338" s="501"/>
      <c r="H338" s="491"/>
      <c r="I338" s="492"/>
      <c r="J338" s="493"/>
      <c r="K338" s="493"/>
      <c r="L338" s="493"/>
      <c r="M338" s="493"/>
      <c r="N338" s="500"/>
      <c r="O338" s="492"/>
      <c r="P338" s="493"/>
      <c r="Q338" s="493"/>
      <c r="R338" s="493"/>
      <c r="S338" s="495"/>
      <c r="T338" s="496"/>
      <c r="U338" s="493"/>
      <c r="V338" s="493"/>
      <c r="W338" s="493"/>
      <c r="X338" s="493"/>
      <c r="Y338" s="500"/>
      <c r="Z338" s="502"/>
      <c r="AA338" s="502"/>
      <c r="AB338" s="500"/>
      <c r="AC338" s="503"/>
      <c r="AD338" s="497"/>
    </row>
    <row r="339" spans="6:30" ht="15.75" customHeight="1">
      <c r="F339" s="480" t="str">
        <f t="shared" si="7"/>
        <v/>
      </c>
      <c r="G339" s="501"/>
      <c r="H339" s="491"/>
      <c r="I339" s="492"/>
      <c r="J339" s="493"/>
      <c r="K339" s="493"/>
      <c r="L339" s="493"/>
      <c r="M339" s="493"/>
      <c r="N339" s="500"/>
      <c r="O339" s="492"/>
      <c r="P339" s="493"/>
      <c r="Q339" s="493"/>
      <c r="R339" s="493"/>
      <c r="S339" s="495"/>
      <c r="T339" s="487"/>
      <c r="U339" s="484"/>
      <c r="V339" s="484"/>
      <c r="W339" s="484"/>
      <c r="X339" s="484"/>
      <c r="Y339" s="500"/>
      <c r="Z339" s="502"/>
      <c r="AA339" s="502"/>
      <c r="AB339" s="500"/>
      <c r="AC339" s="503"/>
      <c r="AD339" s="497"/>
    </row>
    <row r="340" spans="6:30" ht="15.75" customHeight="1">
      <c r="F340" s="480" t="str">
        <f t="shared" si="7"/>
        <v/>
      </c>
      <c r="G340" s="501"/>
      <c r="H340" s="491"/>
      <c r="I340" s="492"/>
      <c r="J340" s="493"/>
      <c r="K340" s="493"/>
      <c r="L340" s="493"/>
      <c r="M340" s="493"/>
      <c r="N340" s="500"/>
      <c r="O340" s="492"/>
      <c r="P340" s="493"/>
      <c r="Q340" s="493"/>
      <c r="R340" s="493"/>
      <c r="S340" s="495"/>
      <c r="T340" s="496"/>
      <c r="U340" s="493"/>
      <c r="V340" s="493"/>
      <c r="W340" s="493"/>
      <c r="X340" s="493"/>
      <c r="Y340" s="500"/>
      <c r="Z340" s="502"/>
      <c r="AA340" s="502"/>
      <c r="AB340" s="500"/>
      <c r="AC340" s="503"/>
      <c r="AD340" s="497"/>
    </row>
    <row r="341" spans="6:30" ht="15.75" customHeight="1">
      <c r="F341" s="480" t="str">
        <f t="shared" si="7"/>
        <v/>
      </c>
      <c r="G341" s="501"/>
      <c r="H341" s="491"/>
      <c r="I341" s="492"/>
      <c r="J341" s="493"/>
      <c r="K341" s="493"/>
      <c r="L341" s="493"/>
      <c r="M341" s="493"/>
      <c r="N341" s="500"/>
      <c r="O341" s="492"/>
      <c r="P341" s="493"/>
      <c r="Q341" s="493"/>
      <c r="R341" s="493"/>
      <c r="S341" s="495"/>
      <c r="T341" s="496"/>
      <c r="U341" s="493"/>
      <c r="V341" s="493"/>
      <c r="W341" s="493"/>
      <c r="X341" s="493"/>
      <c r="Y341" s="500"/>
      <c r="Z341" s="502"/>
      <c r="AA341" s="502"/>
      <c r="AB341" s="500"/>
      <c r="AC341" s="503"/>
      <c r="AD341" s="497"/>
    </row>
    <row r="342" spans="6:30" ht="15.75" customHeight="1">
      <c r="F342" s="480" t="str">
        <f t="shared" si="7"/>
        <v/>
      </c>
      <c r="G342" s="501"/>
      <c r="H342" s="491"/>
      <c r="I342" s="492"/>
      <c r="J342" s="493"/>
      <c r="K342" s="493"/>
      <c r="L342" s="493"/>
      <c r="M342" s="493"/>
      <c r="N342" s="500"/>
      <c r="O342" s="492"/>
      <c r="P342" s="493"/>
      <c r="Q342" s="493"/>
      <c r="R342" s="493"/>
      <c r="S342" s="495"/>
      <c r="T342" s="496"/>
      <c r="U342" s="493"/>
      <c r="V342" s="493"/>
      <c r="W342" s="493"/>
      <c r="X342" s="493"/>
      <c r="Y342" s="500"/>
      <c r="Z342" s="502"/>
      <c r="AA342" s="502"/>
      <c r="AB342" s="500"/>
      <c r="AC342" s="503"/>
      <c r="AD342" s="497"/>
    </row>
    <row r="343" spans="6:30" ht="15.75" customHeight="1">
      <c r="F343" s="480" t="str">
        <f t="shared" si="7"/>
        <v/>
      </c>
      <c r="G343" s="501"/>
      <c r="H343" s="491"/>
      <c r="I343" s="492"/>
      <c r="J343" s="493"/>
      <c r="K343" s="493"/>
      <c r="L343" s="493"/>
      <c r="M343" s="493"/>
      <c r="N343" s="500"/>
      <c r="O343" s="492"/>
      <c r="P343" s="493"/>
      <c r="Q343" s="493"/>
      <c r="R343" s="493"/>
      <c r="S343" s="495"/>
      <c r="T343" s="496"/>
      <c r="U343" s="493"/>
      <c r="V343" s="493"/>
      <c r="W343" s="493"/>
      <c r="X343" s="493"/>
      <c r="Y343" s="500"/>
      <c r="Z343" s="502"/>
      <c r="AA343" s="502"/>
      <c r="AB343" s="500"/>
      <c r="AC343" s="503"/>
      <c r="AD343" s="497"/>
    </row>
    <row r="344" spans="6:30" ht="15.75" customHeight="1">
      <c r="F344" s="480" t="str">
        <f t="shared" si="7"/>
        <v/>
      </c>
      <c r="G344" s="501"/>
      <c r="H344" s="491"/>
      <c r="I344" s="492"/>
      <c r="J344" s="493"/>
      <c r="K344" s="493"/>
      <c r="L344" s="493"/>
      <c r="M344" s="493"/>
      <c r="N344" s="500"/>
      <c r="O344" s="492"/>
      <c r="P344" s="493"/>
      <c r="Q344" s="493"/>
      <c r="R344" s="493"/>
      <c r="S344" s="495"/>
      <c r="T344" s="496"/>
      <c r="U344" s="493"/>
      <c r="V344" s="493"/>
      <c r="W344" s="493"/>
      <c r="X344" s="493"/>
      <c r="Y344" s="500"/>
      <c r="Z344" s="502"/>
      <c r="AA344" s="502"/>
      <c r="AB344" s="500"/>
      <c r="AC344" s="503"/>
      <c r="AD344" s="497"/>
    </row>
    <row r="345" spans="6:30" ht="15.75" customHeight="1">
      <c r="F345" s="480" t="str">
        <f t="shared" si="7"/>
        <v/>
      </c>
      <c r="G345" s="501"/>
      <c r="H345" s="491"/>
      <c r="I345" s="492"/>
      <c r="J345" s="493"/>
      <c r="K345" s="493"/>
      <c r="L345" s="493"/>
      <c r="M345" s="493"/>
      <c r="N345" s="500"/>
      <c r="O345" s="492"/>
      <c r="P345" s="493"/>
      <c r="Q345" s="493"/>
      <c r="R345" s="493"/>
      <c r="S345" s="495"/>
      <c r="T345" s="487"/>
      <c r="U345" s="484"/>
      <c r="V345" s="484"/>
      <c r="W345" s="484"/>
      <c r="X345" s="484"/>
      <c r="Y345" s="500"/>
      <c r="Z345" s="502"/>
      <c r="AA345" s="502"/>
      <c r="AB345" s="500"/>
      <c r="AC345" s="503"/>
      <c r="AD345" s="497"/>
    </row>
    <row r="346" spans="6:30" ht="15.75" customHeight="1">
      <c r="F346" s="480" t="str">
        <f t="shared" si="7"/>
        <v/>
      </c>
      <c r="G346" s="501"/>
      <c r="H346" s="491"/>
      <c r="I346" s="492"/>
      <c r="J346" s="493"/>
      <c r="K346" s="493"/>
      <c r="L346" s="493"/>
      <c r="M346" s="493"/>
      <c r="N346" s="500"/>
      <c r="O346" s="492"/>
      <c r="P346" s="493"/>
      <c r="Q346" s="493"/>
      <c r="R346" s="493"/>
      <c r="S346" s="495"/>
      <c r="T346" s="496"/>
      <c r="U346" s="493"/>
      <c r="V346" s="493"/>
      <c r="W346" s="493"/>
      <c r="X346" s="493"/>
      <c r="Y346" s="500"/>
      <c r="Z346" s="502"/>
      <c r="AA346" s="502"/>
      <c r="AB346" s="500"/>
      <c r="AC346" s="503"/>
      <c r="AD346" s="497"/>
    </row>
    <row r="347" spans="6:30" ht="15.75" customHeight="1">
      <c r="F347" s="480" t="str">
        <f t="shared" si="7"/>
        <v/>
      </c>
      <c r="G347" s="501"/>
      <c r="H347" s="491"/>
      <c r="I347" s="492"/>
      <c r="J347" s="493"/>
      <c r="K347" s="493"/>
      <c r="L347" s="493"/>
      <c r="M347" s="493"/>
      <c r="N347" s="500"/>
      <c r="O347" s="492"/>
      <c r="P347" s="493"/>
      <c r="Q347" s="493"/>
      <c r="R347" s="493"/>
      <c r="S347" s="495"/>
      <c r="T347" s="496"/>
      <c r="U347" s="493"/>
      <c r="V347" s="493"/>
      <c r="W347" s="493"/>
      <c r="X347" s="493"/>
      <c r="Y347" s="500"/>
      <c r="Z347" s="502"/>
      <c r="AA347" s="502"/>
      <c r="AB347" s="500"/>
      <c r="AC347" s="503"/>
      <c r="AD347" s="497"/>
    </row>
    <row r="348" spans="6:30" ht="15.75" customHeight="1">
      <c r="F348" s="480" t="str">
        <f t="shared" si="7"/>
        <v/>
      </c>
      <c r="G348" s="501"/>
      <c r="H348" s="491"/>
      <c r="I348" s="492"/>
      <c r="J348" s="493"/>
      <c r="K348" s="493"/>
      <c r="L348" s="493"/>
      <c r="M348" s="493"/>
      <c r="N348" s="500"/>
      <c r="O348" s="492"/>
      <c r="P348" s="493"/>
      <c r="Q348" s="493"/>
      <c r="R348" s="493"/>
      <c r="S348" s="495"/>
      <c r="T348" s="496"/>
      <c r="U348" s="493"/>
      <c r="V348" s="493"/>
      <c r="W348" s="493"/>
      <c r="X348" s="493"/>
      <c r="Y348" s="500"/>
      <c r="Z348" s="502"/>
      <c r="AA348" s="502"/>
      <c r="AB348" s="500"/>
      <c r="AC348" s="503"/>
      <c r="AD348" s="497"/>
    </row>
    <row r="349" spans="6:30" ht="15.75" customHeight="1">
      <c r="F349" s="480" t="str">
        <f t="shared" si="7"/>
        <v/>
      </c>
      <c r="G349" s="501"/>
      <c r="H349" s="491"/>
      <c r="I349" s="492"/>
      <c r="J349" s="493"/>
      <c r="K349" s="493"/>
      <c r="L349" s="493"/>
      <c r="M349" s="493"/>
      <c r="N349" s="500"/>
      <c r="O349" s="492"/>
      <c r="P349" s="493"/>
      <c r="Q349" s="493"/>
      <c r="R349" s="493"/>
      <c r="S349" s="495"/>
      <c r="T349" s="496"/>
      <c r="U349" s="493"/>
      <c r="V349" s="493"/>
      <c r="W349" s="493"/>
      <c r="X349" s="493"/>
      <c r="Y349" s="500"/>
      <c r="Z349" s="502"/>
      <c r="AA349" s="502"/>
      <c r="AB349" s="500"/>
      <c r="AC349" s="503"/>
      <c r="AD349" s="497"/>
    </row>
    <row r="350" spans="6:30" ht="15.75" customHeight="1">
      <c r="F350" s="480" t="str">
        <f t="shared" si="7"/>
        <v/>
      </c>
      <c r="G350" s="501"/>
      <c r="H350" s="491"/>
      <c r="I350" s="492"/>
      <c r="J350" s="493"/>
      <c r="K350" s="493"/>
      <c r="L350" s="493"/>
      <c r="M350" s="493"/>
      <c r="N350" s="500"/>
      <c r="O350" s="492"/>
      <c r="P350" s="493"/>
      <c r="Q350" s="493"/>
      <c r="R350" s="493"/>
      <c r="S350" s="495"/>
      <c r="T350" s="496"/>
      <c r="U350" s="493"/>
      <c r="V350" s="493"/>
      <c r="W350" s="493"/>
      <c r="X350" s="493"/>
      <c r="Y350" s="500"/>
      <c r="Z350" s="502"/>
      <c r="AA350" s="502"/>
      <c r="AB350" s="500"/>
      <c r="AC350" s="503"/>
      <c r="AD350" s="497"/>
    </row>
    <row r="351" spans="6:30" ht="15.75" customHeight="1">
      <c r="F351" s="480" t="str">
        <f t="shared" si="7"/>
        <v/>
      </c>
      <c r="G351" s="501"/>
      <c r="H351" s="491"/>
      <c r="I351" s="492"/>
      <c r="J351" s="493"/>
      <c r="K351" s="493"/>
      <c r="L351" s="493"/>
      <c r="M351" s="493"/>
      <c r="N351" s="500"/>
      <c r="O351" s="492"/>
      <c r="P351" s="493"/>
      <c r="Q351" s="493"/>
      <c r="R351" s="493"/>
      <c r="S351" s="495"/>
      <c r="T351" s="487"/>
      <c r="U351" s="484"/>
      <c r="V351" s="484"/>
      <c r="W351" s="484"/>
      <c r="X351" s="484"/>
      <c r="Y351" s="500"/>
      <c r="Z351" s="502"/>
      <c r="AA351" s="502"/>
      <c r="AB351" s="500"/>
      <c r="AC351" s="503"/>
      <c r="AD351" s="497"/>
    </row>
    <row r="352" spans="6:30" ht="15.75" customHeight="1">
      <c r="F352" s="480" t="str">
        <f t="shared" si="7"/>
        <v/>
      </c>
      <c r="G352" s="501"/>
      <c r="H352" s="491"/>
      <c r="I352" s="492"/>
      <c r="J352" s="493"/>
      <c r="K352" s="493"/>
      <c r="L352" s="493"/>
      <c r="M352" s="493"/>
      <c r="N352" s="500"/>
      <c r="O352" s="492"/>
      <c r="P352" s="493"/>
      <c r="Q352" s="493"/>
      <c r="R352" s="493"/>
      <c r="S352" s="495"/>
      <c r="T352" s="496"/>
      <c r="U352" s="493"/>
      <c r="V352" s="493"/>
      <c r="W352" s="493"/>
      <c r="X352" s="493"/>
      <c r="Y352" s="500"/>
      <c r="Z352" s="502"/>
      <c r="AA352" s="502"/>
      <c r="AB352" s="500"/>
      <c r="AC352" s="503"/>
      <c r="AD352" s="497"/>
    </row>
    <row r="353" spans="6:30" ht="15.75" customHeight="1">
      <c r="F353" s="480" t="str">
        <f t="shared" si="7"/>
        <v/>
      </c>
      <c r="G353" s="501"/>
      <c r="H353" s="491"/>
      <c r="I353" s="492"/>
      <c r="J353" s="493"/>
      <c r="K353" s="493"/>
      <c r="L353" s="493"/>
      <c r="M353" s="493"/>
      <c r="N353" s="500"/>
      <c r="O353" s="492"/>
      <c r="P353" s="493"/>
      <c r="Q353" s="493"/>
      <c r="R353" s="493"/>
      <c r="S353" s="495"/>
      <c r="T353" s="496"/>
      <c r="U353" s="493"/>
      <c r="V353" s="493"/>
      <c r="W353" s="493"/>
      <c r="X353" s="493"/>
      <c r="Y353" s="500"/>
      <c r="Z353" s="502"/>
      <c r="AA353" s="502"/>
      <c r="AB353" s="500"/>
      <c r="AC353" s="503"/>
      <c r="AD353" s="497"/>
    </row>
    <row r="354" spans="6:30" ht="15.75" customHeight="1">
      <c r="F354" s="480" t="str">
        <f t="shared" si="7"/>
        <v/>
      </c>
      <c r="G354" s="501"/>
      <c r="H354" s="491"/>
      <c r="I354" s="492"/>
      <c r="J354" s="493"/>
      <c r="K354" s="493"/>
      <c r="L354" s="493"/>
      <c r="M354" s="493"/>
      <c r="N354" s="500"/>
      <c r="O354" s="492"/>
      <c r="P354" s="493"/>
      <c r="Q354" s="493"/>
      <c r="R354" s="493"/>
      <c r="S354" s="495"/>
      <c r="T354" s="496"/>
      <c r="U354" s="493"/>
      <c r="V354" s="493"/>
      <c r="W354" s="493"/>
      <c r="X354" s="493"/>
      <c r="Y354" s="500"/>
      <c r="Z354" s="502"/>
      <c r="AA354" s="502"/>
      <c r="AB354" s="500"/>
      <c r="AC354" s="503"/>
      <c r="AD354" s="497"/>
    </row>
    <row r="355" spans="6:30" ht="15.75" customHeight="1">
      <c r="F355" s="480" t="str">
        <f t="shared" si="7"/>
        <v/>
      </c>
      <c r="G355" s="501"/>
      <c r="H355" s="491"/>
      <c r="I355" s="492"/>
      <c r="J355" s="493"/>
      <c r="K355" s="493"/>
      <c r="L355" s="493"/>
      <c r="M355" s="493"/>
      <c r="N355" s="500"/>
      <c r="O355" s="492"/>
      <c r="P355" s="493"/>
      <c r="Q355" s="493"/>
      <c r="R355" s="493"/>
      <c r="S355" s="495"/>
      <c r="T355" s="496"/>
      <c r="U355" s="493"/>
      <c r="V355" s="493"/>
      <c r="W355" s="493"/>
      <c r="X355" s="493"/>
      <c r="Y355" s="500"/>
      <c r="Z355" s="502"/>
      <c r="AA355" s="502"/>
      <c r="AB355" s="500"/>
      <c r="AC355" s="503"/>
      <c r="AD355" s="497"/>
    </row>
    <row r="356" spans="6:30" ht="15.75" customHeight="1">
      <c r="F356" s="480" t="str">
        <f t="shared" si="7"/>
        <v/>
      </c>
      <c r="G356" s="501"/>
      <c r="H356" s="491"/>
      <c r="I356" s="492"/>
      <c r="J356" s="493"/>
      <c r="K356" s="493"/>
      <c r="L356" s="493"/>
      <c r="M356" s="493"/>
      <c r="N356" s="500"/>
      <c r="O356" s="492"/>
      <c r="P356" s="493"/>
      <c r="Q356" s="493"/>
      <c r="R356" s="493"/>
      <c r="S356" s="495"/>
      <c r="T356" s="496"/>
      <c r="U356" s="493"/>
      <c r="V356" s="493"/>
      <c r="W356" s="493"/>
      <c r="X356" s="493"/>
      <c r="Y356" s="500"/>
      <c r="Z356" s="502"/>
      <c r="AA356" s="502"/>
      <c r="AB356" s="500"/>
      <c r="AC356" s="503"/>
      <c r="AD356" s="497"/>
    </row>
    <row r="357" spans="6:30" ht="15.75" customHeight="1">
      <c r="F357" s="480" t="str">
        <f t="shared" si="7"/>
        <v/>
      </c>
      <c r="G357" s="501"/>
      <c r="H357" s="491"/>
      <c r="I357" s="492"/>
      <c r="J357" s="493"/>
      <c r="K357" s="493"/>
      <c r="L357" s="493"/>
      <c r="M357" s="493"/>
      <c r="N357" s="500"/>
      <c r="O357" s="492"/>
      <c r="P357" s="493"/>
      <c r="Q357" s="493"/>
      <c r="R357" s="493"/>
      <c r="S357" s="495"/>
      <c r="T357" s="487"/>
      <c r="U357" s="484"/>
      <c r="V357" s="484"/>
      <c r="W357" s="484"/>
      <c r="X357" s="484"/>
      <c r="Y357" s="500"/>
      <c r="Z357" s="502"/>
      <c r="AA357" s="502"/>
      <c r="AB357" s="500"/>
      <c r="AC357" s="503"/>
      <c r="AD357" s="497"/>
    </row>
    <row r="358" spans="6:30" ht="15.75" customHeight="1">
      <c r="F358" s="480" t="str">
        <f t="shared" si="7"/>
        <v/>
      </c>
      <c r="G358" s="501"/>
      <c r="H358" s="491"/>
      <c r="I358" s="492"/>
      <c r="J358" s="493"/>
      <c r="K358" s="493"/>
      <c r="L358" s="493"/>
      <c r="M358" s="493"/>
      <c r="N358" s="500"/>
      <c r="O358" s="492"/>
      <c r="P358" s="493"/>
      <c r="Q358" s="493"/>
      <c r="R358" s="493"/>
      <c r="S358" s="495"/>
      <c r="T358" s="496"/>
      <c r="U358" s="493"/>
      <c r="V358" s="493"/>
      <c r="W358" s="493"/>
      <c r="X358" s="493"/>
      <c r="Y358" s="500"/>
      <c r="Z358" s="502"/>
      <c r="AA358" s="502"/>
      <c r="AB358" s="500"/>
      <c r="AC358" s="503"/>
      <c r="AD358" s="497"/>
    </row>
    <row r="359" spans="6:30" ht="15.75" customHeight="1">
      <c r="F359" s="480" t="str">
        <f t="shared" si="7"/>
        <v/>
      </c>
      <c r="G359" s="501"/>
      <c r="H359" s="491"/>
      <c r="I359" s="492"/>
      <c r="J359" s="493"/>
      <c r="K359" s="493"/>
      <c r="L359" s="493"/>
      <c r="M359" s="493"/>
      <c r="N359" s="500"/>
      <c r="O359" s="492"/>
      <c r="P359" s="493"/>
      <c r="Q359" s="493"/>
      <c r="R359" s="493"/>
      <c r="S359" s="495"/>
      <c r="T359" s="496"/>
      <c r="U359" s="493"/>
      <c r="V359" s="493"/>
      <c r="W359" s="493"/>
      <c r="X359" s="493"/>
      <c r="Y359" s="500"/>
      <c r="Z359" s="502"/>
      <c r="AA359" s="502"/>
      <c r="AB359" s="500"/>
      <c r="AC359" s="503"/>
      <c r="AD359" s="497"/>
    </row>
    <row r="360" spans="6:30" ht="15.75" customHeight="1">
      <c r="F360" s="480" t="str">
        <f t="shared" si="7"/>
        <v/>
      </c>
      <c r="G360" s="501"/>
      <c r="H360" s="491"/>
      <c r="I360" s="492"/>
      <c r="J360" s="493"/>
      <c r="K360" s="493"/>
      <c r="L360" s="493"/>
      <c r="M360" s="493"/>
      <c r="N360" s="500"/>
      <c r="O360" s="492"/>
      <c r="P360" s="493"/>
      <c r="Q360" s="493"/>
      <c r="R360" s="493"/>
      <c r="S360" s="495"/>
      <c r="T360" s="496"/>
      <c r="U360" s="493"/>
      <c r="V360" s="493"/>
      <c r="W360" s="493"/>
      <c r="X360" s="493"/>
      <c r="Y360" s="500"/>
      <c r="Z360" s="502"/>
      <c r="AA360" s="502"/>
      <c r="AB360" s="500"/>
      <c r="AC360" s="503"/>
      <c r="AD360" s="497"/>
    </row>
    <row r="361" spans="6:30" ht="15.75" customHeight="1">
      <c r="F361" s="480" t="str">
        <f t="shared" si="7"/>
        <v/>
      </c>
      <c r="G361" s="501"/>
      <c r="H361" s="491"/>
      <c r="I361" s="492"/>
      <c r="J361" s="493"/>
      <c r="K361" s="493"/>
      <c r="L361" s="493"/>
      <c r="M361" s="493"/>
      <c r="N361" s="500"/>
      <c r="O361" s="492"/>
      <c r="P361" s="493"/>
      <c r="Q361" s="493"/>
      <c r="R361" s="493"/>
      <c r="S361" s="495"/>
      <c r="T361" s="496"/>
      <c r="U361" s="493"/>
      <c r="V361" s="493"/>
      <c r="W361" s="493"/>
      <c r="X361" s="493"/>
      <c r="Y361" s="500"/>
      <c r="Z361" s="502"/>
      <c r="AA361" s="502"/>
      <c r="AB361" s="500"/>
      <c r="AC361" s="503"/>
      <c r="AD361" s="497"/>
    </row>
    <row r="362" spans="6:30" ht="15.75" customHeight="1">
      <c r="F362" s="480" t="str">
        <f t="shared" si="7"/>
        <v/>
      </c>
      <c r="G362" s="501"/>
      <c r="H362" s="491"/>
      <c r="I362" s="492"/>
      <c r="J362" s="493"/>
      <c r="K362" s="493"/>
      <c r="L362" s="493"/>
      <c r="M362" s="493"/>
      <c r="N362" s="500"/>
      <c r="O362" s="492"/>
      <c r="P362" s="493"/>
      <c r="Q362" s="493"/>
      <c r="R362" s="493"/>
      <c r="S362" s="495"/>
      <c r="T362" s="496"/>
      <c r="U362" s="493"/>
      <c r="V362" s="493"/>
      <c r="W362" s="493"/>
      <c r="X362" s="493"/>
      <c r="Y362" s="500"/>
      <c r="Z362" s="502"/>
      <c r="AA362" s="502"/>
      <c r="AB362" s="500"/>
      <c r="AC362" s="503"/>
      <c r="AD362" s="497"/>
    </row>
    <row r="363" spans="6:30" ht="15.75" customHeight="1">
      <c r="F363" s="480" t="str">
        <f t="shared" si="7"/>
        <v/>
      </c>
      <c r="G363" s="501"/>
      <c r="H363" s="491"/>
      <c r="I363" s="492"/>
      <c r="J363" s="493"/>
      <c r="K363" s="493"/>
      <c r="L363" s="493"/>
      <c r="M363" s="493"/>
      <c r="N363" s="500"/>
      <c r="O363" s="492"/>
      <c r="P363" s="493"/>
      <c r="Q363" s="493"/>
      <c r="R363" s="493"/>
      <c r="S363" s="495"/>
      <c r="T363" s="496"/>
      <c r="U363" s="493"/>
      <c r="V363" s="493"/>
      <c r="W363" s="493"/>
      <c r="X363" s="493"/>
      <c r="Y363" s="500"/>
      <c r="Z363" s="502"/>
      <c r="AA363" s="502"/>
      <c r="AB363" s="500"/>
      <c r="AC363" s="503"/>
      <c r="AD363" s="497"/>
    </row>
    <row r="364" spans="6:30" ht="15.75" customHeight="1">
      <c r="F364" s="480" t="str">
        <f t="shared" si="7"/>
        <v/>
      </c>
      <c r="G364" s="501"/>
      <c r="H364" s="491"/>
      <c r="I364" s="492"/>
      <c r="J364" s="493"/>
      <c r="K364" s="493"/>
      <c r="L364" s="493"/>
      <c r="M364" s="493"/>
      <c r="N364" s="500"/>
      <c r="O364" s="492"/>
      <c r="P364" s="493"/>
      <c r="Q364" s="493"/>
      <c r="R364" s="493"/>
      <c r="S364" s="495"/>
      <c r="T364" s="496"/>
      <c r="U364" s="493"/>
      <c r="V364" s="493"/>
      <c r="W364" s="493"/>
      <c r="X364" s="493"/>
      <c r="Y364" s="500"/>
      <c r="Z364" s="502"/>
      <c r="AA364" s="502"/>
      <c r="AB364" s="500"/>
      <c r="AC364" s="503"/>
      <c r="AD364" s="497"/>
    </row>
    <row r="365" spans="6:30" ht="15.75" customHeight="1">
      <c r="F365" s="480" t="str">
        <f t="shared" si="7"/>
        <v/>
      </c>
      <c r="G365" s="501"/>
      <c r="H365" s="491"/>
      <c r="I365" s="492"/>
      <c r="J365" s="493"/>
      <c r="K365" s="493"/>
      <c r="L365" s="493"/>
      <c r="M365" s="493"/>
      <c r="N365" s="500"/>
      <c r="O365" s="492"/>
      <c r="P365" s="493"/>
      <c r="Q365" s="493"/>
      <c r="R365" s="493"/>
      <c r="S365" s="495"/>
      <c r="T365" s="487"/>
      <c r="U365" s="484"/>
      <c r="V365" s="484"/>
      <c r="W365" s="484"/>
      <c r="X365" s="484"/>
      <c r="Y365" s="500"/>
      <c r="Z365" s="502"/>
      <c r="AA365" s="502"/>
      <c r="AB365" s="500"/>
      <c r="AC365" s="503"/>
      <c r="AD365" s="497"/>
    </row>
    <row r="366" spans="6:30" ht="15.75" customHeight="1">
      <c r="F366" s="480" t="str">
        <f t="shared" si="7"/>
        <v/>
      </c>
      <c r="G366" s="501"/>
      <c r="H366" s="491"/>
      <c r="I366" s="492"/>
      <c r="J366" s="493"/>
      <c r="K366" s="493"/>
      <c r="L366" s="493"/>
      <c r="M366" s="493"/>
      <c r="N366" s="500"/>
      <c r="O366" s="492"/>
      <c r="P366" s="493"/>
      <c r="Q366" s="493"/>
      <c r="R366" s="493"/>
      <c r="S366" s="495"/>
      <c r="T366" s="496"/>
      <c r="U366" s="493"/>
      <c r="V366" s="493"/>
      <c r="W366" s="493"/>
      <c r="X366" s="493"/>
      <c r="Y366" s="500"/>
      <c r="Z366" s="502"/>
      <c r="AA366" s="502"/>
      <c r="AB366" s="500"/>
      <c r="AC366" s="503"/>
      <c r="AD366" s="497"/>
    </row>
    <row r="367" spans="6:30" ht="15.75" customHeight="1">
      <c r="F367" s="480" t="str">
        <f t="shared" si="7"/>
        <v/>
      </c>
      <c r="G367" s="501"/>
      <c r="H367" s="491"/>
      <c r="I367" s="492"/>
      <c r="J367" s="493"/>
      <c r="K367" s="493"/>
      <c r="L367" s="493"/>
      <c r="M367" s="493"/>
      <c r="N367" s="500"/>
      <c r="O367" s="492"/>
      <c r="P367" s="493"/>
      <c r="Q367" s="493"/>
      <c r="R367" s="493"/>
      <c r="S367" s="495"/>
      <c r="T367" s="496"/>
      <c r="U367" s="493"/>
      <c r="V367" s="493"/>
      <c r="W367" s="493"/>
      <c r="X367" s="493"/>
      <c r="Y367" s="500"/>
      <c r="Z367" s="502"/>
      <c r="AA367" s="502"/>
      <c r="AB367" s="500"/>
      <c r="AC367" s="503"/>
      <c r="AD367" s="497"/>
    </row>
    <row r="368" spans="6:30" ht="15.75" customHeight="1">
      <c r="F368" s="480" t="str">
        <f t="shared" si="7"/>
        <v/>
      </c>
      <c r="G368" s="501"/>
      <c r="H368" s="491"/>
      <c r="I368" s="492"/>
      <c r="J368" s="493"/>
      <c r="K368" s="493"/>
      <c r="L368" s="493"/>
      <c r="M368" s="493"/>
      <c r="N368" s="500"/>
      <c r="O368" s="492"/>
      <c r="P368" s="493"/>
      <c r="Q368" s="493"/>
      <c r="R368" s="493"/>
      <c r="S368" s="495"/>
      <c r="T368" s="496"/>
      <c r="U368" s="493"/>
      <c r="V368" s="493"/>
      <c r="W368" s="493"/>
      <c r="X368" s="493"/>
      <c r="Y368" s="500"/>
      <c r="Z368" s="502"/>
      <c r="AA368" s="502"/>
      <c r="AB368" s="500"/>
      <c r="AC368" s="503"/>
      <c r="AD368" s="497"/>
    </row>
    <row r="369" spans="6:30" ht="15.75" customHeight="1">
      <c r="F369" s="480" t="str">
        <f t="shared" si="7"/>
        <v/>
      </c>
      <c r="G369" s="501"/>
      <c r="H369" s="491"/>
      <c r="I369" s="492"/>
      <c r="J369" s="493"/>
      <c r="K369" s="493"/>
      <c r="L369" s="493"/>
      <c r="M369" s="493"/>
      <c r="N369" s="500"/>
      <c r="O369" s="492"/>
      <c r="P369" s="493"/>
      <c r="Q369" s="493"/>
      <c r="R369" s="493"/>
      <c r="S369" s="495"/>
      <c r="T369" s="496"/>
      <c r="U369" s="493"/>
      <c r="V369" s="493"/>
      <c r="W369" s="493"/>
      <c r="X369" s="493"/>
      <c r="Y369" s="500"/>
      <c r="Z369" s="502"/>
      <c r="AA369" s="502"/>
      <c r="AB369" s="500"/>
      <c r="AC369" s="503"/>
      <c r="AD369" s="497"/>
    </row>
    <row r="370" spans="6:30" ht="15.75" customHeight="1">
      <c r="F370" s="480" t="str">
        <f t="shared" si="7"/>
        <v/>
      </c>
      <c r="G370" s="501"/>
      <c r="H370" s="491"/>
      <c r="I370" s="492"/>
      <c r="J370" s="493"/>
      <c r="K370" s="493"/>
      <c r="L370" s="493"/>
      <c r="M370" s="493"/>
      <c r="N370" s="500"/>
      <c r="O370" s="492"/>
      <c r="P370" s="493"/>
      <c r="Q370" s="493"/>
      <c r="R370" s="493"/>
      <c r="S370" s="495"/>
      <c r="T370" s="496"/>
      <c r="U370" s="493"/>
      <c r="V370" s="493"/>
      <c r="W370" s="493"/>
      <c r="X370" s="493"/>
      <c r="Y370" s="500"/>
      <c r="Z370" s="502"/>
      <c r="AA370" s="502"/>
      <c r="AB370" s="500"/>
      <c r="AC370" s="503"/>
      <c r="AD370" s="497"/>
    </row>
    <row r="371" spans="6:30" ht="15.75" customHeight="1">
      <c r="F371" s="480" t="str">
        <f t="shared" si="7"/>
        <v/>
      </c>
      <c r="G371" s="501"/>
      <c r="H371" s="491"/>
      <c r="I371" s="492"/>
      <c r="J371" s="493"/>
      <c r="K371" s="493"/>
      <c r="L371" s="493"/>
      <c r="M371" s="493"/>
      <c r="N371" s="500"/>
      <c r="O371" s="492"/>
      <c r="P371" s="493"/>
      <c r="Q371" s="493"/>
      <c r="R371" s="493"/>
      <c r="S371" s="495"/>
      <c r="T371" s="487"/>
      <c r="U371" s="484"/>
      <c r="V371" s="484"/>
      <c r="W371" s="484"/>
      <c r="X371" s="484"/>
      <c r="Y371" s="500"/>
      <c r="Z371" s="502"/>
      <c r="AA371" s="502"/>
      <c r="AB371" s="500"/>
      <c r="AC371" s="503"/>
      <c r="AD371" s="497"/>
    </row>
    <row r="372" spans="6:30" ht="15.75" customHeight="1">
      <c r="F372" s="480" t="str">
        <f t="shared" si="7"/>
        <v/>
      </c>
      <c r="G372" s="501"/>
      <c r="H372" s="491"/>
      <c r="I372" s="492"/>
      <c r="J372" s="493"/>
      <c r="K372" s="493"/>
      <c r="L372" s="493"/>
      <c r="M372" s="493"/>
      <c r="N372" s="500"/>
      <c r="O372" s="492"/>
      <c r="P372" s="493"/>
      <c r="Q372" s="493"/>
      <c r="R372" s="493"/>
      <c r="S372" s="495"/>
      <c r="T372" s="496"/>
      <c r="U372" s="493"/>
      <c r="V372" s="493"/>
      <c r="W372" s="493"/>
      <c r="X372" s="493"/>
      <c r="Y372" s="500"/>
      <c r="Z372" s="502"/>
      <c r="AA372" s="502"/>
      <c r="AB372" s="500"/>
      <c r="AC372" s="503"/>
      <c r="AD372" s="497"/>
    </row>
    <row r="373" spans="6:30" ht="15.75" customHeight="1">
      <c r="F373" s="480" t="str">
        <f t="shared" si="7"/>
        <v/>
      </c>
      <c r="G373" s="501"/>
      <c r="H373" s="491"/>
      <c r="I373" s="492"/>
      <c r="J373" s="493"/>
      <c r="K373" s="493"/>
      <c r="L373" s="493"/>
      <c r="M373" s="493"/>
      <c r="N373" s="500"/>
      <c r="O373" s="492"/>
      <c r="P373" s="493"/>
      <c r="Q373" s="493"/>
      <c r="R373" s="493"/>
      <c r="S373" s="495"/>
      <c r="T373" s="496"/>
      <c r="U373" s="493"/>
      <c r="V373" s="493"/>
      <c r="W373" s="493"/>
      <c r="X373" s="493"/>
      <c r="Y373" s="500"/>
      <c r="Z373" s="502"/>
      <c r="AA373" s="502"/>
      <c r="AB373" s="500"/>
      <c r="AC373" s="503"/>
      <c r="AD373" s="497"/>
    </row>
    <row r="374" spans="6:30" ht="15.75" customHeight="1">
      <c r="F374" s="480" t="str">
        <f t="shared" si="7"/>
        <v/>
      </c>
      <c r="G374" s="501"/>
      <c r="H374" s="491"/>
      <c r="I374" s="492"/>
      <c r="J374" s="493"/>
      <c r="K374" s="493"/>
      <c r="L374" s="493"/>
      <c r="M374" s="493"/>
      <c r="N374" s="500"/>
      <c r="O374" s="492"/>
      <c r="P374" s="493"/>
      <c r="Q374" s="493"/>
      <c r="R374" s="493"/>
      <c r="S374" s="495"/>
      <c r="T374" s="496"/>
      <c r="U374" s="493"/>
      <c r="V374" s="493"/>
      <c r="W374" s="493"/>
      <c r="X374" s="493"/>
      <c r="Y374" s="500"/>
      <c r="Z374" s="502"/>
      <c r="AA374" s="502"/>
      <c r="AB374" s="500"/>
      <c r="AC374" s="503"/>
      <c r="AD374" s="497"/>
    </row>
    <row r="375" spans="6:30" ht="15.75" customHeight="1">
      <c r="F375" s="480" t="str">
        <f t="shared" si="7"/>
        <v/>
      </c>
      <c r="G375" s="501"/>
      <c r="H375" s="491"/>
      <c r="I375" s="492"/>
      <c r="J375" s="493"/>
      <c r="K375" s="493"/>
      <c r="L375" s="493"/>
      <c r="M375" s="493"/>
      <c r="N375" s="500"/>
      <c r="O375" s="492"/>
      <c r="P375" s="493"/>
      <c r="Q375" s="493"/>
      <c r="R375" s="493"/>
      <c r="S375" s="495"/>
      <c r="T375" s="496"/>
      <c r="U375" s="493"/>
      <c r="V375" s="493"/>
      <c r="W375" s="493"/>
      <c r="X375" s="493"/>
      <c r="Y375" s="500"/>
      <c r="Z375" s="502"/>
      <c r="AA375" s="502"/>
      <c r="AB375" s="500"/>
      <c r="AC375" s="503"/>
      <c r="AD375" s="497"/>
    </row>
    <row r="376" spans="6:30" ht="15.75" customHeight="1">
      <c r="F376" s="480" t="str">
        <f t="shared" si="7"/>
        <v/>
      </c>
      <c r="G376" s="501"/>
      <c r="H376" s="491"/>
      <c r="I376" s="492"/>
      <c r="J376" s="493"/>
      <c r="K376" s="493"/>
      <c r="L376" s="493"/>
      <c r="M376" s="493"/>
      <c r="N376" s="500"/>
      <c r="O376" s="492"/>
      <c r="P376" s="493"/>
      <c r="Q376" s="493"/>
      <c r="R376" s="493"/>
      <c r="S376" s="495"/>
      <c r="T376" s="496"/>
      <c r="U376" s="493"/>
      <c r="V376" s="493"/>
      <c r="W376" s="493"/>
      <c r="X376" s="493"/>
      <c r="Y376" s="500"/>
      <c r="Z376" s="502"/>
      <c r="AA376" s="502"/>
      <c r="AB376" s="500"/>
      <c r="AC376" s="503"/>
      <c r="AD376" s="497"/>
    </row>
    <row r="377" spans="6:30" ht="15.75" customHeight="1">
      <c r="F377" s="480" t="str">
        <f t="shared" si="7"/>
        <v/>
      </c>
      <c r="G377" s="501"/>
      <c r="H377" s="491"/>
      <c r="I377" s="492"/>
      <c r="J377" s="493"/>
      <c r="K377" s="493"/>
      <c r="L377" s="493"/>
      <c r="M377" s="493"/>
      <c r="N377" s="500"/>
      <c r="O377" s="492"/>
      <c r="P377" s="493"/>
      <c r="Q377" s="493"/>
      <c r="R377" s="493"/>
      <c r="S377" s="495"/>
      <c r="T377" s="487"/>
      <c r="U377" s="484"/>
      <c r="V377" s="484"/>
      <c r="W377" s="484"/>
      <c r="X377" s="484"/>
      <c r="Y377" s="500"/>
      <c r="Z377" s="502"/>
      <c r="AA377" s="502"/>
      <c r="AB377" s="500"/>
      <c r="AC377" s="503"/>
      <c r="AD377" s="497"/>
    </row>
    <row r="378" spans="6:30" ht="15.75" customHeight="1">
      <c r="F378" s="480" t="str">
        <f t="shared" si="7"/>
        <v/>
      </c>
      <c r="G378" s="501"/>
      <c r="H378" s="491"/>
      <c r="I378" s="492"/>
      <c r="J378" s="493"/>
      <c r="K378" s="493"/>
      <c r="L378" s="493"/>
      <c r="M378" s="493"/>
      <c r="N378" s="500"/>
      <c r="O378" s="492"/>
      <c r="P378" s="493"/>
      <c r="Q378" s="493"/>
      <c r="R378" s="493"/>
      <c r="S378" s="495"/>
      <c r="T378" s="496"/>
      <c r="U378" s="493"/>
      <c r="V378" s="493"/>
      <c r="W378" s="493"/>
      <c r="X378" s="493"/>
      <c r="Y378" s="500"/>
      <c r="Z378" s="502"/>
      <c r="AA378" s="502"/>
      <c r="AB378" s="500"/>
      <c r="AC378" s="503"/>
      <c r="AD378" s="497"/>
    </row>
    <row r="379" spans="6:30" ht="15.75" customHeight="1">
      <c r="F379" s="480" t="str">
        <f t="shared" si="7"/>
        <v/>
      </c>
      <c r="G379" s="501"/>
      <c r="H379" s="491"/>
      <c r="I379" s="492"/>
      <c r="J379" s="493"/>
      <c r="K379" s="493"/>
      <c r="L379" s="493"/>
      <c r="M379" s="493"/>
      <c r="N379" s="500"/>
      <c r="O379" s="492"/>
      <c r="P379" s="493"/>
      <c r="Q379" s="493"/>
      <c r="R379" s="493"/>
      <c r="S379" s="495"/>
      <c r="T379" s="496"/>
      <c r="U379" s="493"/>
      <c r="V379" s="493"/>
      <c r="W379" s="493"/>
      <c r="X379" s="493"/>
      <c r="Y379" s="500"/>
      <c r="Z379" s="502"/>
      <c r="AA379" s="502"/>
      <c r="AB379" s="500"/>
      <c r="AC379" s="503"/>
      <c r="AD379" s="497"/>
    </row>
    <row r="380" spans="6:30" ht="15.75" customHeight="1">
      <c r="F380" s="480" t="str">
        <f t="shared" si="7"/>
        <v/>
      </c>
      <c r="G380" s="501"/>
      <c r="H380" s="491"/>
      <c r="I380" s="492"/>
      <c r="J380" s="493"/>
      <c r="K380" s="493"/>
      <c r="L380" s="493"/>
      <c r="M380" s="493"/>
      <c r="N380" s="500"/>
      <c r="O380" s="492"/>
      <c r="P380" s="493"/>
      <c r="Q380" s="493"/>
      <c r="R380" s="493"/>
      <c r="S380" s="495"/>
      <c r="T380" s="496"/>
      <c r="U380" s="493"/>
      <c r="V380" s="493"/>
      <c r="W380" s="493"/>
      <c r="X380" s="493"/>
      <c r="Y380" s="500"/>
      <c r="Z380" s="502"/>
      <c r="AA380" s="502"/>
      <c r="AB380" s="500"/>
      <c r="AC380" s="503"/>
      <c r="AD380" s="497"/>
    </row>
    <row r="381" spans="6:30" ht="15.75" customHeight="1">
      <c r="F381" s="480" t="str">
        <f t="shared" si="7"/>
        <v/>
      </c>
      <c r="G381" s="501"/>
      <c r="H381" s="491"/>
      <c r="I381" s="492"/>
      <c r="J381" s="493"/>
      <c r="K381" s="493"/>
      <c r="L381" s="493"/>
      <c r="M381" s="493"/>
      <c r="N381" s="500"/>
      <c r="O381" s="492"/>
      <c r="P381" s="493"/>
      <c r="Q381" s="493"/>
      <c r="R381" s="493"/>
      <c r="S381" s="495"/>
      <c r="T381" s="496"/>
      <c r="U381" s="493"/>
      <c r="V381" s="493"/>
      <c r="W381" s="493"/>
      <c r="X381" s="493"/>
      <c r="Y381" s="500"/>
      <c r="Z381" s="502"/>
      <c r="AA381" s="502"/>
      <c r="AB381" s="500"/>
      <c r="AC381" s="503"/>
      <c r="AD381" s="497"/>
    </row>
    <row r="382" spans="6:30" ht="15.75" customHeight="1">
      <c r="F382" s="480" t="str">
        <f t="shared" si="7"/>
        <v/>
      </c>
      <c r="G382" s="501"/>
      <c r="H382" s="491"/>
      <c r="I382" s="492"/>
      <c r="J382" s="493"/>
      <c r="K382" s="493"/>
      <c r="L382" s="493"/>
      <c r="M382" s="493"/>
      <c r="N382" s="500"/>
      <c r="O382" s="492"/>
      <c r="P382" s="493"/>
      <c r="Q382" s="493"/>
      <c r="R382" s="493"/>
      <c r="S382" s="495"/>
      <c r="T382" s="496"/>
      <c r="U382" s="493"/>
      <c r="V382" s="493"/>
      <c r="W382" s="493"/>
      <c r="X382" s="493"/>
      <c r="Y382" s="500"/>
      <c r="Z382" s="502"/>
      <c r="AA382" s="502"/>
      <c r="AB382" s="500"/>
      <c r="AC382" s="503"/>
      <c r="AD382" s="497"/>
    </row>
    <row r="383" spans="6:30" ht="15.75" customHeight="1">
      <c r="F383" s="480" t="str">
        <f t="shared" si="7"/>
        <v/>
      </c>
      <c r="G383" s="501"/>
      <c r="H383" s="491"/>
      <c r="I383" s="492"/>
      <c r="J383" s="493"/>
      <c r="K383" s="493"/>
      <c r="L383" s="493"/>
      <c r="M383" s="493"/>
      <c r="N383" s="500"/>
      <c r="O383" s="492"/>
      <c r="P383" s="493"/>
      <c r="Q383" s="493"/>
      <c r="R383" s="493"/>
      <c r="S383" s="495"/>
      <c r="T383" s="487"/>
      <c r="U383" s="484"/>
      <c r="V383" s="484"/>
      <c r="W383" s="484"/>
      <c r="X383" s="484"/>
      <c r="Y383" s="500"/>
      <c r="Z383" s="502"/>
      <c r="AA383" s="502"/>
      <c r="AB383" s="500"/>
      <c r="AC383" s="503"/>
      <c r="AD383" s="497"/>
    </row>
    <row r="384" spans="6:30" ht="15.75" customHeight="1">
      <c r="F384" s="480" t="str">
        <f t="shared" si="7"/>
        <v/>
      </c>
      <c r="G384" s="501"/>
      <c r="H384" s="491"/>
      <c r="I384" s="492"/>
      <c r="J384" s="493"/>
      <c r="K384" s="493"/>
      <c r="L384" s="493"/>
      <c r="M384" s="493"/>
      <c r="N384" s="500"/>
      <c r="O384" s="492"/>
      <c r="P384" s="493"/>
      <c r="Q384" s="493"/>
      <c r="R384" s="493"/>
      <c r="S384" s="495"/>
      <c r="T384" s="496"/>
      <c r="U384" s="493"/>
      <c r="V384" s="493"/>
      <c r="W384" s="493"/>
      <c r="X384" s="493"/>
      <c r="Y384" s="500"/>
      <c r="Z384" s="502"/>
      <c r="AA384" s="502"/>
      <c r="AB384" s="500"/>
      <c r="AC384" s="503"/>
      <c r="AD384" s="497"/>
    </row>
    <row r="385" spans="6:30" ht="15.75" customHeight="1">
      <c r="F385" s="480" t="str">
        <f t="shared" si="7"/>
        <v/>
      </c>
      <c r="G385" s="501"/>
      <c r="H385" s="491"/>
      <c r="I385" s="492"/>
      <c r="J385" s="493"/>
      <c r="K385" s="493"/>
      <c r="L385" s="493"/>
      <c r="M385" s="493"/>
      <c r="N385" s="500"/>
      <c r="O385" s="492"/>
      <c r="P385" s="493"/>
      <c r="Q385" s="493"/>
      <c r="R385" s="493"/>
      <c r="S385" s="495"/>
      <c r="T385" s="496"/>
      <c r="U385" s="493"/>
      <c r="V385" s="493"/>
      <c r="W385" s="493"/>
      <c r="X385" s="493"/>
      <c r="Y385" s="500"/>
      <c r="Z385" s="502"/>
      <c r="AA385" s="502"/>
      <c r="AB385" s="500"/>
      <c r="AC385" s="503"/>
      <c r="AD385" s="497"/>
    </row>
    <row r="386" spans="6:30" ht="15.75" customHeight="1">
      <c r="F386" s="480" t="str">
        <f t="shared" si="7"/>
        <v/>
      </c>
      <c r="G386" s="501"/>
      <c r="H386" s="491"/>
      <c r="I386" s="492"/>
      <c r="J386" s="493"/>
      <c r="K386" s="493"/>
      <c r="L386" s="493"/>
      <c r="M386" s="493"/>
      <c r="N386" s="500"/>
      <c r="O386" s="492"/>
      <c r="P386" s="493"/>
      <c r="Q386" s="493"/>
      <c r="R386" s="493"/>
      <c r="S386" s="495"/>
      <c r="T386" s="496"/>
      <c r="U386" s="493"/>
      <c r="V386" s="493"/>
      <c r="W386" s="493"/>
      <c r="X386" s="493"/>
      <c r="Y386" s="500"/>
      <c r="Z386" s="502"/>
      <c r="AA386" s="502"/>
      <c r="AB386" s="500"/>
      <c r="AC386" s="503"/>
      <c r="AD386" s="497"/>
    </row>
    <row r="387" spans="6:30" ht="15.75" customHeight="1">
      <c r="F387" s="480" t="str">
        <f t="shared" si="7"/>
        <v/>
      </c>
      <c r="G387" s="501"/>
      <c r="H387" s="491"/>
      <c r="I387" s="492"/>
      <c r="J387" s="493"/>
      <c r="K387" s="493"/>
      <c r="L387" s="493"/>
      <c r="M387" s="493"/>
      <c r="N387" s="500"/>
      <c r="O387" s="492"/>
      <c r="P387" s="493"/>
      <c r="Q387" s="493"/>
      <c r="R387" s="493"/>
      <c r="S387" s="495"/>
      <c r="T387" s="496"/>
      <c r="U387" s="493"/>
      <c r="V387" s="493"/>
      <c r="W387" s="493"/>
      <c r="X387" s="493"/>
      <c r="Y387" s="500"/>
      <c r="Z387" s="502"/>
      <c r="AA387" s="502"/>
      <c r="AB387" s="500"/>
      <c r="AC387" s="503"/>
      <c r="AD387" s="497"/>
    </row>
    <row r="388" spans="6:30" ht="15.75" customHeight="1">
      <c r="F388" s="480" t="str">
        <f t="shared" si="7"/>
        <v/>
      </c>
      <c r="G388" s="501"/>
      <c r="H388" s="491"/>
      <c r="I388" s="492"/>
      <c r="J388" s="493"/>
      <c r="K388" s="493"/>
      <c r="L388" s="493"/>
      <c r="M388" s="493"/>
      <c r="N388" s="500"/>
      <c r="O388" s="492"/>
      <c r="P388" s="493"/>
      <c r="Q388" s="493"/>
      <c r="R388" s="493"/>
      <c r="S388" s="495"/>
      <c r="T388" s="496"/>
      <c r="U388" s="493"/>
      <c r="V388" s="493"/>
      <c r="W388" s="493"/>
      <c r="X388" s="493"/>
      <c r="Y388" s="500"/>
      <c r="Z388" s="502"/>
      <c r="AA388" s="502"/>
      <c r="AB388" s="500"/>
      <c r="AC388" s="503"/>
      <c r="AD388" s="497"/>
    </row>
    <row r="389" spans="6:30" ht="15.75" customHeight="1">
      <c r="F389" s="480" t="str">
        <f t="shared" si="7"/>
        <v/>
      </c>
      <c r="G389" s="501"/>
      <c r="H389" s="491"/>
      <c r="I389" s="492"/>
      <c r="J389" s="493"/>
      <c r="K389" s="493"/>
      <c r="L389" s="493"/>
      <c r="M389" s="493"/>
      <c r="N389" s="500"/>
      <c r="O389" s="492"/>
      <c r="P389" s="493"/>
      <c r="Q389" s="493"/>
      <c r="R389" s="493"/>
      <c r="S389" s="495"/>
      <c r="T389" s="487"/>
      <c r="U389" s="484"/>
      <c r="V389" s="484"/>
      <c r="W389" s="484"/>
      <c r="X389" s="484"/>
      <c r="Y389" s="500"/>
      <c r="Z389" s="502"/>
      <c r="AA389" s="502"/>
      <c r="AB389" s="500"/>
      <c r="AC389" s="503"/>
      <c r="AD389" s="497"/>
    </row>
    <row r="390" spans="6:30" ht="15.75" customHeight="1">
      <c r="F390" s="480" t="str">
        <f t="shared" ref="F390:F403" si="8">IF(G390="","",IF(F389="","",(F389+1)))</f>
        <v/>
      </c>
      <c r="G390" s="501"/>
      <c r="H390" s="491"/>
      <c r="I390" s="492"/>
      <c r="J390" s="493"/>
      <c r="K390" s="493"/>
      <c r="L390" s="493"/>
      <c r="M390" s="493"/>
      <c r="N390" s="500"/>
      <c r="O390" s="492"/>
      <c r="P390" s="493"/>
      <c r="Q390" s="493"/>
      <c r="R390" s="493"/>
      <c r="S390" s="495"/>
      <c r="T390" s="496"/>
      <c r="U390" s="493"/>
      <c r="V390" s="493"/>
      <c r="W390" s="493"/>
      <c r="X390" s="493"/>
      <c r="Y390" s="500"/>
      <c r="Z390" s="502"/>
      <c r="AA390" s="502"/>
      <c r="AB390" s="500"/>
      <c r="AC390" s="503"/>
      <c r="AD390" s="497"/>
    </row>
    <row r="391" spans="6:30" ht="15.75" customHeight="1">
      <c r="F391" s="480" t="str">
        <f t="shared" si="8"/>
        <v/>
      </c>
      <c r="G391" s="501"/>
      <c r="H391" s="491"/>
      <c r="I391" s="492"/>
      <c r="J391" s="493"/>
      <c r="K391" s="493"/>
      <c r="L391" s="493"/>
      <c r="M391" s="493"/>
      <c r="N391" s="500"/>
      <c r="O391" s="492"/>
      <c r="P391" s="493"/>
      <c r="Q391" s="493"/>
      <c r="R391" s="493"/>
      <c r="S391" s="495"/>
      <c r="T391" s="496"/>
      <c r="U391" s="493"/>
      <c r="V391" s="493"/>
      <c r="W391" s="493"/>
      <c r="X391" s="493"/>
      <c r="Y391" s="500"/>
      <c r="Z391" s="502"/>
      <c r="AA391" s="502"/>
      <c r="AB391" s="500"/>
      <c r="AC391" s="503"/>
      <c r="AD391" s="497"/>
    </row>
    <row r="392" spans="6:30" ht="15.75" customHeight="1">
      <c r="F392" s="480" t="str">
        <f t="shared" si="8"/>
        <v/>
      </c>
      <c r="G392" s="501"/>
      <c r="H392" s="491"/>
      <c r="I392" s="492"/>
      <c r="J392" s="493"/>
      <c r="K392" s="493"/>
      <c r="L392" s="493"/>
      <c r="M392" s="493"/>
      <c r="N392" s="500"/>
      <c r="O392" s="492"/>
      <c r="P392" s="493"/>
      <c r="Q392" s="493"/>
      <c r="R392" s="493"/>
      <c r="S392" s="495"/>
      <c r="T392" s="496"/>
      <c r="U392" s="493"/>
      <c r="V392" s="493"/>
      <c r="W392" s="493"/>
      <c r="X392" s="493"/>
      <c r="Y392" s="500"/>
      <c r="Z392" s="502"/>
      <c r="AA392" s="502"/>
      <c r="AB392" s="500"/>
      <c r="AC392" s="503"/>
      <c r="AD392" s="497"/>
    </row>
    <row r="393" spans="6:30" ht="15.75" customHeight="1">
      <c r="F393" s="480" t="str">
        <f t="shared" si="8"/>
        <v/>
      </c>
      <c r="G393" s="501"/>
      <c r="H393" s="491"/>
      <c r="I393" s="492"/>
      <c r="J393" s="493"/>
      <c r="K393" s="493"/>
      <c r="L393" s="493"/>
      <c r="M393" s="493"/>
      <c r="N393" s="500"/>
      <c r="O393" s="492"/>
      <c r="P393" s="493"/>
      <c r="Q393" s="493"/>
      <c r="R393" s="493"/>
      <c r="S393" s="495"/>
      <c r="T393" s="496"/>
      <c r="U393" s="493"/>
      <c r="V393" s="493"/>
      <c r="W393" s="493"/>
      <c r="X393" s="493"/>
      <c r="Y393" s="500"/>
      <c r="Z393" s="502"/>
      <c r="AA393" s="502"/>
      <c r="AB393" s="500"/>
      <c r="AC393" s="503"/>
      <c r="AD393" s="497"/>
    </row>
    <row r="394" spans="6:30" ht="15.75" customHeight="1">
      <c r="F394" s="480" t="str">
        <f t="shared" si="8"/>
        <v/>
      </c>
      <c r="G394" s="501"/>
      <c r="H394" s="491"/>
      <c r="I394" s="492"/>
      <c r="J394" s="493"/>
      <c r="K394" s="493"/>
      <c r="L394" s="493"/>
      <c r="M394" s="493"/>
      <c r="N394" s="500"/>
      <c r="O394" s="492"/>
      <c r="P394" s="493"/>
      <c r="Q394" s="493"/>
      <c r="R394" s="493"/>
      <c r="S394" s="495"/>
      <c r="T394" s="496"/>
      <c r="U394" s="493"/>
      <c r="V394" s="493"/>
      <c r="W394" s="493"/>
      <c r="X394" s="493"/>
      <c r="Y394" s="500"/>
      <c r="Z394" s="502"/>
      <c r="AA394" s="502"/>
      <c r="AB394" s="500"/>
      <c r="AC394" s="503"/>
      <c r="AD394" s="497"/>
    </row>
    <row r="395" spans="6:30" ht="15.75" customHeight="1">
      <c r="F395" s="480" t="str">
        <f t="shared" si="8"/>
        <v/>
      </c>
      <c r="G395" s="501"/>
      <c r="H395" s="491"/>
      <c r="I395" s="492"/>
      <c r="J395" s="493"/>
      <c r="K395" s="493"/>
      <c r="L395" s="493"/>
      <c r="M395" s="493"/>
      <c r="N395" s="500"/>
      <c r="O395" s="492"/>
      <c r="P395" s="493"/>
      <c r="Q395" s="493"/>
      <c r="R395" s="493"/>
      <c r="S395" s="495"/>
      <c r="T395" s="496"/>
      <c r="U395" s="493"/>
      <c r="V395" s="493"/>
      <c r="W395" s="493"/>
      <c r="X395" s="493"/>
      <c r="Y395" s="500"/>
      <c r="Z395" s="502"/>
      <c r="AA395" s="502"/>
      <c r="AB395" s="500"/>
      <c r="AC395" s="503"/>
      <c r="AD395" s="497"/>
    </row>
    <row r="396" spans="6:30" ht="15.75" customHeight="1">
      <c r="F396" s="480" t="str">
        <f t="shared" si="8"/>
        <v/>
      </c>
      <c r="G396" s="501"/>
      <c r="H396" s="491"/>
      <c r="I396" s="492"/>
      <c r="J396" s="493"/>
      <c r="K396" s="493"/>
      <c r="L396" s="493"/>
      <c r="M396" s="493"/>
      <c r="N396" s="500"/>
      <c r="O396" s="492"/>
      <c r="P396" s="493"/>
      <c r="Q396" s="493"/>
      <c r="R396" s="493"/>
      <c r="S396" s="495"/>
      <c r="T396" s="496"/>
      <c r="U396" s="493"/>
      <c r="V396" s="493"/>
      <c r="W396" s="493"/>
      <c r="X396" s="493"/>
      <c r="Y396" s="500"/>
      <c r="Z396" s="502"/>
      <c r="AA396" s="502"/>
      <c r="AB396" s="500"/>
      <c r="AC396" s="503"/>
      <c r="AD396" s="497"/>
    </row>
    <row r="397" spans="6:30" ht="15.75" customHeight="1">
      <c r="F397" s="480" t="str">
        <f t="shared" si="8"/>
        <v/>
      </c>
      <c r="G397" s="501"/>
      <c r="H397" s="491"/>
      <c r="I397" s="492"/>
      <c r="J397" s="493"/>
      <c r="K397" s="493"/>
      <c r="L397" s="493"/>
      <c r="M397" s="493"/>
      <c r="N397" s="500"/>
      <c r="O397" s="492"/>
      <c r="P397" s="493"/>
      <c r="Q397" s="493"/>
      <c r="R397" s="493"/>
      <c r="S397" s="495"/>
      <c r="T397" s="496"/>
      <c r="U397" s="493"/>
      <c r="V397" s="493"/>
      <c r="W397" s="493"/>
      <c r="X397" s="493"/>
      <c r="Y397" s="500"/>
      <c r="Z397" s="502"/>
      <c r="AA397" s="502"/>
      <c r="AB397" s="500"/>
      <c r="AC397" s="503"/>
      <c r="AD397" s="497"/>
    </row>
    <row r="398" spans="6:30" ht="15.75" customHeight="1">
      <c r="F398" s="480" t="str">
        <f t="shared" si="8"/>
        <v/>
      </c>
      <c r="G398" s="501"/>
      <c r="H398" s="491"/>
      <c r="I398" s="492"/>
      <c r="J398" s="493"/>
      <c r="K398" s="493"/>
      <c r="L398" s="493"/>
      <c r="M398" s="493"/>
      <c r="N398" s="500"/>
      <c r="O398" s="492"/>
      <c r="P398" s="493"/>
      <c r="Q398" s="493"/>
      <c r="R398" s="493"/>
      <c r="S398" s="495"/>
      <c r="T398" s="496"/>
      <c r="U398" s="493"/>
      <c r="V398" s="493"/>
      <c r="W398" s="493"/>
      <c r="X398" s="493"/>
      <c r="Y398" s="500"/>
      <c r="Z398" s="502"/>
      <c r="AA398" s="502"/>
      <c r="AB398" s="500"/>
      <c r="AC398" s="503"/>
      <c r="AD398" s="497"/>
    </row>
    <row r="399" spans="6:30" ht="15.75" customHeight="1">
      <c r="F399" s="480" t="str">
        <f t="shared" si="8"/>
        <v/>
      </c>
      <c r="G399" s="501"/>
      <c r="H399" s="491"/>
      <c r="I399" s="492"/>
      <c r="J399" s="493"/>
      <c r="K399" s="493"/>
      <c r="L399" s="493"/>
      <c r="M399" s="493"/>
      <c r="N399" s="500"/>
      <c r="O399" s="492"/>
      <c r="P399" s="493"/>
      <c r="Q399" s="493"/>
      <c r="R399" s="493"/>
      <c r="S399" s="495"/>
      <c r="T399" s="496"/>
      <c r="U399" s="493"/>
      <c r="V399" s="493"/>
      <c r="W399" s="493"/>
      <c r="X399" s="493"/>
      <c r="Y399" s="500"/>
      <c r="Z399" s="502"/>
      <c r="AA399" s="502"/>
      <c r="AB399" s="500"/>
      <c r="AC399" s="503"/>
      <c r="AD399" s="497"/>
    </row>
    <row r="400" spans="6:30" ht="15.75" customHeight="1">
      <c r="F400" s="480" t="str">
        <f t="shared" si="8"/>
        <v/>
      </c>
      <c r="G400" s="501"/>
      <c r="H400" s="491"/>
      <c r="I400" s="492"/>
      <c r="J400" s="493"/>
      <c r="K400" s="493"/>
      <c r="L400" s="493"/>
      <c r="M400" s="493"/>
      <c r="N400" s="500"/>
      <c r="O400" s="492"/>
      <c r="P400" s="493"/>
      <c r="Q400" s="493"/>
      <c r="R400" s="493"/>
      <c r="S400" s="495"/>
      <c r="T400" s="496"/>
      <c r="U400" s="493"/>
      <c r="V400" s="493"/>
      <c r="W400" s="493"/>
      <c r="X400" s="493"/>
      <c r="Y400" s="500"/>
      <c r="Z400" s="502"/>
      <c r="AA400" s="502"/>
      <c r="AB400" s="500"/>
      <c r="AC400" s="503"/>
      <c r="AD400" s="497"/>
    </row>
    <row r="401" spans="4:30" ht="15.75" customHeight="1">
      <c r="F401" s="480" t="str">
        <f t="shared" si="8"/>
        <v/>
      </c>
      <c r="G401" s="501"/>
      <c r="H401" s="491"/>
      <c r="I401" s="492"/>
      <c r="J401" s="493"/>
      <c r="K401" s="493"/>
      <c r="L401" s="493"/>
      <c r="M401" s="493"/>
      <c r="N401" s="500"/>
      <c r="O401" s="492"/>
      <c r="P401" s="493"/>
      <c r="Q401" s="493"/>
      <c r="R401" s="493"/>
      <c r="S401" s="495"/>
      <c r="T401" s="496"/>
      <c r="U401" s="493"/>
      <c r="V401" s="493"/>
      <c r="W401" s="493"/>
      <c r="X401" s="493"/>
      <c r="Y401" s="500"/>
      <c r="Z401" s="502"/>
      <c r="AA401" s="502"/>
      <c r="AB401" s="500"/>
      <c r="AC401" s="503"/>
      <c r="AD401" s="497"/>
    </row>
    <row r="402" spans="4:30" ht="15.75" customHeight="1">
      <c r="F402" s="480" t="str">
        <f t="shared" si="8"/>
        <v/>
      </c>
      <c r="G402" s="501"/>
      <c r="H402" s="491"/>
      <c r="I402" s="492"/>
      <c r="J402" s="493"/>
      <c r="K402" s="493"/>
      <c r="L402" s="493"/>
      <c r="M402" s="493"/>
      <c r="N402" s="500"/>
      <c r="O402" s="492"/>
      <c r="P402" s="493"/>
      <c r="Q402" s="493"/>
      <c r="R402" s="493"/>
      <c r="S402" s="495"/>
      <c r="T402" s="496"/>
      <c r="U402" s="493"/>
      <c r="V402" s="493"/>
      <c r="W402" s="493"/>
      <c r="X402" s="493"/>
      <c r="Y402" s="500"/>
      <c r="Z402" s="502"/>
      <c r="AA402" s="502"/>
      <c r="AB402" s="500"/>
      <c r="AC402" s="503"/>
      <c r="AD402" s="497"/>
    </row>
    <row r="403" spans="4:30" ht="15.75" customHeight="1" thickBot="1">
      <c r="F403" s="480" t="str">
        <f t="shared" si="8"/>
        <v/>
      </c>
      <c r="G403" s="501"/>
      <c r="H403" s="504"/>
      <c r="I403" s="505"/>
      <c r="J403" s="506"/>
      <c r="K403" s="506"/>
      <c r="L403" s="506"/>
      <c r="M403" s="506"/>
      <c r="N403" s="507"/>
      <c r="O403" s="505"/>
      <c r="P403" s="506"/>
      <c r="Q403" s="506"/>
      <c r="R403" s="506"/>
      <c r="S403" s="508"/>
      <c r="T403" s="496"/>
      <c r="U403" s="493"/>
      <c r="V403" s="493"/>
      <c r="W403" s="493"/>
      <c r="X403" s="493"/>
      <c r="Y403" s="507"/>
      <c r="Z403" s="502"/>
      <c r="AA403" s="502"/>
      <c r="AB403" s="507"/>
      <c r="AC403" s="503"/>
      <c r="AD403" s="509"/>
    </row>
    <row r="404" spans="4:30" s="589" customFormat="1" ht="6.95" customHeight="1">
      <c r="D404" s="583"/>
      <c r="E404" s="583"/>
      <c r="F404" s="583"/>
      <c r="G404" s="584"/>
      <c r="H404" s="585"/>
      <c r="I404" s="586"/>
      <c r="J404" s="586"/>
      <c r="K404" s="586"/>
      <c r="L404" s="586"/>
      <c r="M404" s="586"/>
      <c r="N404" s="587"/>
      <c r="O404" s="586"/>
      <c r="P404" s="586"/>
      <c r="Q404" s="586"/>
      <c r="R404" s="586"/>
      <c r="S404" s="586"/>
      <c r="T404" s="586"/>
      <c r="U404" s="586"/>
      <c r="V404" s="586"/>
      <c r="W404" s="586"/>
      <c r="X404" s="586"/>
      <c r="Y404" s="587"/>
      <c r="Z404" s="586"/>
      <c r="AA404" s="586"/>
      <c r="AB404" s="587"/>
      <c r="AC404" s="588"/>
      <c r="AD404" s="587"/>
    </row>
    <row r="405" spans="4:30" ht="17.100000000000001" customHeight="1">
      <c r="G405" s="1405"/>
      <c r="H405" s="1405"/>
      <c r="I405" s="1405"/>
      <c r="J405" s="1405"/>
      <c r="K405" s="1405"/>
      <c r="L405" s="1405"/>
      <c r="M405" s="1405"/>
      <c r="N405" s="1405"/>
      <c r="O405" s="1405"/>
      <c r="P405" s="1405"/>
      <c r="Q405" s="1405"/>
      <c r="R405" s="1405"/>
      <c r="S405" s="1405"/>
      <c r="T405" s="1405"/>
      <c r="U405" s="1405"/>
      <c r="V405" s="1405"/>
      <c r="W405" s="1405"/>
      <c r="X405" s="1405"/>
      <c r="Y405" s="1405"/>
      <c r="Z405" s="1405"/>
      <c r="AA405" s="1405"/>
      <c r="AB405" s="1405"/>
      <c r="AC405" s="1405"/>
      <c r="AD405" s="1406"/>
    </row>
    <row r="406" spans="4:30" ht="15.75" customHeight="1">
      <c r="G406" s="1405"/>
      <c r="H406" s="1405"/>
      <c r="I406" s="1405"/>
      <c r="J406" s="1405"/>
      <c r="K406" s="1405"/>
      <c r="L406" s="1405"/>
      <c r="M406" s="1405"/>
      <c r="N406" s="1405"/>
      <c r="O406" s="1405"/>
      <c r="P406" s="1405"/>
      <c r="Q406" s="1405"/>
      <c r="R406" s="1405"/>
      <c r="S406" s="1405"/>
      <c r="T406" s="1405"/>
      <c r="U406" s="1405"/>
      <c r="V406" s="1405"/>
      <c r="W406" s="1405"/>
      <c r="X406" s="1405"/>
      <c r="Y406" s="1405"/>
      <c r="Z406" s="1405"/>
      <c r="AA406" s="1405"/>
      <c r="AB406" s="1405"/>
      <c r="AC406" s="1405"/>
      <c r="AD406" s="1406"/>
    </row>
    <row r="407" spans="4:30" ht="15.75" customHeight="1">
      <c r="G407" s="1405"/>
      <c r="H407" s="1405"/>
      <c r="I407" s="1405"/>
      <c r="J407" s="1405"/>
      <c r="K407" s="1405"/>
      <c r="L407" s="1405"/>
      <c r="M407" s="1405"/>
      <c r="N407" s="1405"/>
      <c r="O407" s="1405"/>
      <c r="P407" s="1405"/>
      <c r="Q407" s="1405"/>
      <c r="R407" s="1405"/>
      <c r="S407" s="1405"/>
      <c r="T407" s="1405"/>
      <c r="U407" s="1405"/>
      <c r="V407" s="1405"/>
      <c r="W407" s="1405"/>
      <c r="X407" s="1405"/>
      <c r="Y407" s="1405"/>
      <c r="Z407" s="1405"/>
      <c r="AA407" s="1405"/>
      <c r="AB407" s="1405"/>
      <c r="AC407" s="1405"/>
      <c r="AD407" s="1406"/>
    </row>
    <row r="408" spans="4:30" ht="15.75" customHeight="1">
      <c r="G408" s="1407"/>
      <c r="H408" s="1407"/>
      <c r="I408" s="1407"/>
      <c r="J408" s="1407"/>
      <c r="K408" s="1407"/>
      <c r="L408" s="1407"/>
      <c r="M408" s="1407"/>
      <c r="N408" s="1407"/>
      <c r="O408" s="1407"/>
      <c r="P408" s="1407"/>
      <c r="Q408" s="1407"/>
      <c r="R408" s="1407"/>
      <c r="S408" s="1407"/>
      <c r="T408" s="1407"/>
      <c r="U408" s="1407"/>
      <c r="V408" s="1407"/>
      <c r="W408" s="1407"/>
      <c r="X408" s="1407"/>
      <c r="Y408" s="1407"/>
      <c r="Z408" s="1407"/>
      <c r="AA408" s="1407"/>
      <c r="AB408" s="1407"/>
      <c r="AC408" s="1407"/>
      <c r="AD408" s="1408"/>
    </row>
    <row r="409" spans="4:30" ht="51" customHeight="1">
      <c r="G409" s="1405"/>
      <c r="H409" s="1405"/>
      <c r="I409" s="1405"/>
      <c r="J409" s="1405"/>
      <c r="K409" s="1405"/>
      <c r="L409" s="1405"/>
      <c r="M409" s="1405"/>
      <c r="N409" s="1405"/>
      <c r="O409" s="1405"/>
      <c r="P409" s="1405"/>
      <c r="Q409" s="1405"/>
      <c r="R409" s="1405"/>
      <c r="S409" s="1405"/>
      <c r="T409" s="1405"/>
      <c r="U409" s="1405"/>
      <c r="V409" s="1405"/>
      <c r="W409" s="1405"/>
      <c r="X409" s="1405"/>
      <c r="Y409" s="1405"/>
      <c r="Z409" s="1405"/>
      <c r="AA409" s="1405"/>
      <c r="AB409" s="1405"/>
      <c r="AC409" s="1405"/>
      <c r="AD409" s="1406"/>
    </row>
    <row r="410" spans="4:30" ht="27.95" customHeight="1">
      <c r="G410" s="1405"/>
      <c r="H410" s="1405"/>
      <c r="I410" s="1405"/>
      <c r="J410" s="1405"/>
      <c r="K410" s="1405"/>
      <c r="L410" s="1405"/>
      <c r="M410" s="1405"/>
      <c r="N410" s="1405"/>
      <c r="O410" s="1405"/>
      <c r="P410" s="1405"/>
      <c r="Q410" s="1405"/>
      <c r="R410" s="1405"/>
      <c r="S410" s="1405"/>
      <c r="T410" s="1405"/>
      <c r="U410" s="1405"/>
      <c r="V410" s="1405"/>
      <c r="W410" s="1405"/>
      <c r="X410" s="1405"/>
      <c r="Y410" s="1405"/>
      <c r="Z410" s="1405"/>
      <c r="AA410" s="1405"/>
      <c r="AB410" s="1405"/>
      <c r="AC410" s="1405"/>
      <c r="AD410" s="1406"/>
    </row>
    <row r="411" spans="4:30" ht="15.75" customHeight="1">
      <c r="G411" s="1405"/>
      <c r="H411" s="1405"/>
      <c r="I411" s="1405"/>
      <c r="J411" s="1405"/>
      <c r="K411" s="1405"/>
      <c r="L411" s="1405"/>
      <c r="M411" s="1405"/>
      <c r="N411" s="1405"/>
      <c r="O411" s="1405"/>
      <c r="P411" s="1405"/>
      <c r="Q411" s="1405"/>
      <c r="R411" s="1405"/>
      <c r="S411" s="1405"/>
      <c r="T411" s="1405"/>
      <c r="U411" s="1405"/>
      <c r="V411" s="1405"/>
      <c r="W411" s="1405"/>
      <c r="X411" s="1405"/>
      <c r="Y411" s="1405"/>
      <c r="Z411" s="1405"/>
      <c r="AA411" s="1405"/>
      <c r="AB411" s="1405"/>
      <c r="AC411" s="1405"/>
      <c r="AD411" s="1406"/>
    </row>
    <row r="412" spans="4:30" ht="15.75" customHeight="1">
      <c r="G412" s="1405"/>
      <c r="H412" s="1405"/>
      <c r="I412" s="1405"/>
      <c r="J412" s="1405"/>
      <c r="K412" s="1405"/>
      <c r="L412" s="1405"/>
      <c r="M412" s="1405"/>
      <c r="N412" s="1405"/>
      <c r="O412" s="1405"/>
      <c r="P412" s="1405"/>
      <c r="Q412" s="1405"/>
      <c r="R412" s="1405"/>
      <c r="S412" s="1405"/>
      <c r="T412" s="1405"/>
      <c r="U412" s="1405"/>
      <c r="V412" s="1405"/>
      <c r="W412" s="1405"/>
      <c r="X412" s="1405"/>
      <c r="Y412" s="1405"/>
      <c r="Z412" s="1405"/>
      <c r="AA412" s="1405"/>
      <c r="AB412" s="1405"/>
      <c r="AC412" s="1405"/>
      <c r="AD412" s="1406"/>
    </row>
    <row r="413" spans="4:30" ht="15.75" customHeight="1">
      <c r="G413" s="510"/>
      <c r="H413" s="511"/>
      <c r="I413" s="512"/>
      <c r="J413" s="512"/>
      <c r="K413" s="512"/>
      <c r="L413" s="512"/>
      <c r="M413" s="512"/>
      <c r="N413" s="489"/>
      <c r="O413" s="512"/>
      <c r="P413" s="512"/>
      <c r="Q413" s="512"/>
      <c r="R413" s="512"/>
      <c r="S413" s="512"/>
      <c r="T413" s="512"/>
      <c r="U413" s="512"/>
      <c r="V413" s="512"/>
      <c r="W413" s="512"/>
      <c r="X413" s="512"/>
      <c r="Y413" s="489"/>
      <c r="Z413" s="512"/>
      <c r="AA413" s="512"/>
      <c r="AB413" s="489"/>
      <c r="AC413" s="513"/>
      <c r="AD413" s="489"/>
    </row>
    <row r="414" spans="4:30" ht="15.75" customHeight="1">
      <c r="G414" s="510"/>
      <c r="H414" s="511"/>
      <c r="I414" s="512"/>
      <c r="J414" s="512"/>
      <c r="K414" s="512"/>
      <c r="L414" s="512"/>
      <c r="M414" s="512"/>
      <c r="N414" s="489"/>
      <c r="O414" s="512"/>
      <c r="P414" s="512"/>
      <c r="Q414" s="512"/>
      <c r="R414" s="512"/>
      <c r="S414" s="512"/>
      <c r="T414" s="512"/>
      <c r="U414" s="512"/>
      <c r="V414" s="512"/>
      <c r="W414" s="512"/>
      <c r="X414" s="512"/>
      <c r="Y414" s="489"/>
      <c r="Z414" s="512"/>
      <c r="AA414" s="512"/>
      <c r="AB414" s="489"/>
      <c r="AC414" s="513"/>
      <c r="AD414" s="489"/>
    </row>
    <row r="415" spans="4:30" ht="15.75" customHeight="1">
      <c r="G415" s="510"/>
      <c r="H415" s="511"/>
      <c r="I415" s="512"/>
      <c r="J415" s="512"/>
      <c r="K415" s="512"/>
      <c r="L415" s="512"/>
      <c r="M415" s="512"/>
      <c r="N415" s="489"/>
      <c r="O415" s="512"/>
      <c r="P415" s="512"/>
      <c r="Q415" s="512"/>
      <c r="R415" s="512"/>
      <c r="S415" s="512"/>
      <c r="T415" s="512"/>
      <c r="U415" s="512"/>
      <c r="V415" s="512"/>
      <c r="W415" s="512"/>
      <c r="X415" s="512"/>
      <c r="Y415" s="489"/>
      <c r="Z415" s="512"/>
      <c r="AA415" s="512"/>
      <c r="AB415" s="489"/>
      <c r="AC415" s="513"/>
      <c r="AD415" s="489"/>
    </row>
    <row r="416" spans="4:30" ht="15.75" customHeight="1">
      <c r="G416" s="510"/>
      <c r="H416" s="511"/>
      <c r="I416" s="512"/>
      <c r="J416" s="512"/>
      <c r="K416" s="512"/>
      <c r="L416" s="512"/>
      <c r="M416" s="512"/>
      <c r="N416" s="489"/>
      <c r="O416" s="512"/>
      <c r="P416" s="512"/>
      <c r="Q416" s="512"/>
      <c r="R416" s="512"/>
      <c r="S416" s="512"/>
      <c r="T416" s="512"/>
      <c r="U416" s="512"/>
      <c r="V416" s="512"/>
      <c r="W416" s="512"/>
      <c r="X416" s="512"/>
      <c r="Y416" s="489"/>
      <c r="Z416" s="512"/>
      <c r="AA416" s="512"/>
      <c r="AB416" s="489"/>
      <c r="AC416" s="513"/>
      <c r="AD416" s="489"/>
    </row>
    <row r="417" spans="7:30" ht="15.75" customHeight="1">
      <c r="G417" s="510"/>
      <c r="H417" s="511"/>
      <c r="I417" s="512"/>
      <c r="J417" s="512"/>
      <c r="K417" s="512"/>
      <c r="L417" s="512"/>
      <c r="M417" s="512"/>
      <c r="N417" s="489"/>
      <c r="O417" s="512"/>
      <c r="P417" s="512"/>
      <c r="Q417" s="512"/>
      <c r="R417" s="512"/>
      <c r="S417" s="512"/>
      <c r="T417" s="512"/>
      <c r="U417" s="512"/>
      <c r="V417" s="512"/>
      <c r="W417" s="512"/>
      <c r="X417" s="512"/>
      <c r="Y417" s="489"/>
      <c r="Z417" s="512"/>
      <c r="AA417" s="512"/>
      <c r="AB417" s="489"/>
      <c r="AC417" s="513"/>
      <c r="AD417" s="489"/>
    </row>
    <row r="418" spans="7:30" ht="15.75" customHeight="1">
      <c r="G418" s="510"/>
      <c r="H418" s="511"/>
      <c r="I418" s="512"/>
      <c r="J418" s="512"/>
      <c r="K418" s="512"/>
      <c r="L418" s="512"/>
      <c r="M418" s="512"/>
      <c r="N418" s="489"/>
      <c r="O418" s="512"/>
      <c r="P418" s="512"/>
      <c r="Q418" s="512"/>
      <c r="R418" s="512"/>
      <c r="S418" s="512"/>
      <c r="T418" s="512"/>
      <c r="U418" s="512"/>
      <c r="V418" s="512"/>
      <c r="W418" s="512"/>
      <c r="X418" s="512"/>
      <c r="Y418" s="489"/>
      <c r="Z418" s="512"/>
      <c r="AA418" s="512"/>
      <c r="AB418" s="489"/>
      <c r="AC418" s="513"/>
      <c r="AD418" s="489"/>
    </row>
    <row r="419" spans="7:30" ht="15.75" customHeight="1">
      <c r="G419" s="510"/>
      <c r="H419" s="511"/>
      <c r="I419" s="512"/>
      <c r="J419" s="512"/>
      <c r="K419" s="512"/>
      <c r="L419" s="512"/>
      <c r="M419" s="512"/>
      <c r="N419" s="489"/>
      <c r="O419" s="512"/>
      <c r="P419" s="512"/>
      <c r="Q419" s="512"/>
      <c r="R419" s="512"/>
      <c r="S419" s="512"/>
      <c r="T419" s="512"/>
      <c r="U419" s="512"/>
      <c r="V419" s="512"/>
      <c r="W419" s="512"/>
      <c r="X419" s="512"/>
      <c r="Y419" s="489"/>
      <c r="Z419" s="512"/>
      <c r="AA419" s="512"/>
      <c r="AB419" s="489"/>
      <c r="AC419" s="513"/>
      <c r="AD419" s="489"/>
    </row>
    <row r="420" spans="7:30" ht="15.75" customHeight="1">
      <c r="G420" s="510"/>
      <c r="H420" s="511"/>
      <c r="I420" s="512"/>
      <c r="J420" s="512"/>
      <c r="K420" s="512"/>
      <c r="L420" s="512"/>
      <c r="M420" s="512"/>
      <c r="N420" s="489"/>
      <c r="O420" s="512"/>
      <c r="P420" s="512"/>
      <c r="Q420" s="512"/>
      <c r="R420" s="512"/>
      <c r="S420" s="512"/>
      <c r="T420" s="512"/>
      <c r="U420" s="512"/>
      <c r="V420" s="512"/>
      <c r="W420" s="512"/>
      <c r="X420" s="512"/>
      <c r="Y420" s="489"/>
      <c r="Z420" s="512"/>
      <c r="AA420" s="512"/>
      <c r="AB420" s="489"/>
      <c r="AC420" s="513"/>
      <c r="AD420" s="489"/>
    </row>
    <row r="421" spans="7:30" ht="15.75" customHeight="1">
      <c r="G421" s="510"/>
      <c r="H421" s="511"/>
      <c r="I421" s="512"/>
      <c r="J421" s="512"/>
      <c r="K421" s="512"/>
      <c r="L421" s="512"/>
      <c r="M421" s="512"/>
      <c r="N421" s="489"/>
      <c r="O421" s="512"/>
      <c r="P421" s="512"/>
      <c r="Q421" s="512"/>
      <c r="R421" s="512"/>
      <c r="S421" s="512"/>
      <c r="T421" s="512"/>
      <c r="U421" s="512"/>
      <c r="V421" s="512"/>
      <c r="W421" s="512"/>
      <c r="X421" s="512"/>
      <c r="Y421" s="489"/>
      <c r="Z421" s="512"/>
      <c r="AA421" s="512"/>
      <c r="AB421" s="489"/>
      <c r="AC421" s="513"/>
      <c r="AD421" s="489"/>
    </row>
    <row r="422" spans="7:30" ht="15.75" customHeight="1">
      <c r="G422" s="510"/>
      <c r="H422" s="511"/>
      <c r="I422" s="512"/>
      <c r="J422" s="512"/>
      <c r="K422" s="512"/>
      <c r="L422" s="512"/>
      <c r="M422" s="512"/>
      <c r="N422" s="489"/>
      <c r="O422" s="512"/>
      <c r="P422" s="512"/>
      <c r="Q422" s="512"/>
      <c r="R422" s="512"/>
      <c r="S422" s="512"/>
      <c r="T422" s="512"/>
      <c r="U422" s="512"/>
      <c r="V422" s="512"/>
      <c r="W422" s="512"/>
      <c r="X422" s="512"/>
      <c r="Y422" s="489"/>
      <c r="Z422" s="512"/>
      <c r="AA422" s="512"/>
      <c r="AB422" s="489"/>
      <c r="AC422" s="513"/>
      <c r="AD422" s="489"/>
    </row>
    <row r="423" spans="7:30" ht="15.75" customHeight="1">
      <c r="G423" s="510"/>
      <c r="H423" s="511"/>
      <c r="I423" s="512"/>
      <c r="J423" s="512"/>
      <c r="K423" s="512"/>
      <c r="L423" s="512"/>
      <c r="M423" s="512"/>
      <c r="N423" s="489"/>
      <c r="O423" s="512"/>
      <c r="P423" s="512"/>
      <c r="Q423" s="512"/>
      <c r="R423" s="512"/>
      <c r="S423" s="512"/>
      <c r="T423" s="512"/>
      <c r="U423" s="512"/>
      <c r="V423" s="512"/>
      <c r="W423" s="512"/>
      <c r="X423" s="512"/>
      <c r="Y423" s="489"/>
      <c r="Z423" s="512"/>
      <c r="AA423" s="512"/>
      <c r="AB423" s="489"/>
      <c r="AC423" s="513"/>
      <c r="AD423" s="489"/>
    </row>
    <row r="424" spans="7:30" ht="15.75" customHeight="1">
      <c r="G424" s="510"/>
      <c r="H424" s="511"/>
      <c r="I424" s="512"/>
      <c r="J424" s="512"/>
      <c r="K424" s="512"/>
      <c r="L424" s="512"/>
      <c r="M424" s="512"/>
      <c r="N424" s="489"/>
      <c r="O424" s="512"/>
      <c r="P424" s="512"/>
      <c r="Q424" s="512"/>
      <c r="R424" s="512"/>
      <c r="S424" s="512"/>
      <c r="T424" s="512"/>
      <c r="U424" s="512"/>
      <c r="V424" s="512"/>
      <c r="W424" s="512"/>
      <c r="X424" s="512"/>
      <c r="Y424" s="489"/>
      <c r="Z424" s="512"/>
      <c r="AA424" s="512"/>
      <c r="AB424" s="489"/>
      <c r="AC424" s="513"/>
      <c r="AD424" s="489"/>
    </row>
    <row r="425" spans="7:30" ht="15.75" customHeight="1">
      <c r="G425" s="510"/>
      <c r="H425" s="511"/>
      <c r="I425" s="512"/>
      <c r="J425" s="512"/>
      <c r="K425" s="512"/>
      <c r="L425" s="512"/>
      <c r="M425" s="512"/>
      <c r="N425" s="489"/>
      <c r="O425" s="512"/>
      <c r="P425" s="512"/>
      <c r="Q425" s="512"/>
      <c r="R425" s="512"/>
      <c r="S425" s="512"/>
      <c r="T425" s="512"/>
      <c r="U425" s="512"/>
      <c r="V425" s="512"/>
      <c r="W425" s="512"/>
      <c r="X425" s="512"/>
      <c r="Y425" s="489"/>
      <c r="Z425" s="512"/>
      <c r="AA425" s="512"/>
      <c r="AB425" s="489"/>
      <c r="AC425" s="513"/>
      <c r="AD425" s="489"/>
    </row>
    <row r="426" spans="7:30" ht="15.75" customHeight="1">
      <c r="G426" s="510"/>
      <c r="H426" s="511"/>
      <c r="I426" s="512"/>
      <c r="J426" s="512"/>
      <c r="K426" s="512"/>
      <c r="L426" s="512"/>
      <c r="M426" s="512"/>
      <c r="N426" s="489"/>
      <c r="O426" s="512"/>
      <c r="P426" s="512"/>
      <c r="Q426" s="512"/>
      <c r="R426" s="512"/>
      <c r="S426" s="512"/>
      <c r="T426" s="512"/>
      <c r="U426" s="512"/>
      <c r="V426" s="512"/>
      <c r="W426" s="512"/>
      <c r="X426" s="512"/>
      <c r="Y426" s="489"/>
      <c r="Z426" s="512"/>
      <c r="AA426" s="512"/>
      <c r="AB426" s="489"/>
      <c r="AC426" s="513"/>
      <c r="AD426" s="489"/>
    </row>
    <row r="427" spans="7:30" ht="15.75" customHeight="1">
      <c r="G427" s="510"/>
      <c r="H427" s="511"/>
      <c r="I427" s="512"/>
      <c r="J427" s="512"/>
      <c r="K427" s="512"/>
      <c r="L427" s="512"/>
      <c r="M427" s="512"/>
      <c r="N427" s="489"/>
      <c r="O427" s="512"/>
      <c r="P427" s="512"/>
      <c r="Q427" s="512"/>
      <c r="R427" s="512"/>
      <c r="S427" s="512"/>
      <c r="T427" s="512"/>
      <c r="U427" s="512"/>
      <c r="V427" s="512"/>
      <c r="W427" s="512"/>
      <c r="X427" s="512"/>
      <c r="Y427" s="489"/>
      <c r="Z427" s="512"/>
      <c r="AA427" s="512"/>
      <c r="AB427" s="489"/>
      <c r="AC427" s="513"/>
      <c r="AD427" s="489"/>
    </row>
    <row r="428" spans="7:30" ht="15.75" customHeight="1">
      <c r="G428" s="510"/>
      <c r="H428" s="511"/>
      <c r="I428" s="512"/>
      <c r="J428" s="512"/>
      <c r="K428" s="512"/>
      <c r="L428" s="512"/>
      <c r="M428" s="512"/>
      <c r="N428" s="489"/>
      <c r="O428" s="512"/>
      <c r="P428" s="512"/>
      <c r="Q428" s="512"/>
      <c r="R428" s="512"/>
      <c r="S428" s="512"/>
      <c r="T428" s="512"/>
      <c r="U428" s="512"/>
      <c r="V428" s="512"/>
      <c r="W428" s="512"/>
      <c r="X428" s="512"/>
      <c r="Y428" s="489"/>
      <c r="Z428" s="512"/>
      <c r="AA428" s="512"/>
      <c r="AB428" s="489"/>
      <c r="AC428" s="513"/>
      <c r="AD428" s="489"/>
    </row>
    <row r="429" spans="7:30" ht="15.75" customHeight="1">
      <c r="G429" s="510"/>
      <c r="H429" s="511"/>
      <c r="I429" s="512"/>
      <c r="J429" s="512"/>
      <c r="K429" s="512"/>
      <c r="L429" s="512"/>
      <c r="M429" s="512"/>
      <c r="N429" s="489"/>
      <c r="O429" s="512"/>
      <c r="P429" s="512"/>
      <c r="Q429" s="512"/>
      <c r="R429" s="512"/>
      <c r="S429" s="512"/>
      <c r="T429" s="512"/>
      <c r="U429" s="512"/>
      <c r="V429" s="512"/>
      <c r="W429" s="512"/>
      <c r="X429" s="512"/>
      <c r="Y429" s="489"/>
      <c r="Z429" s="512"/>
      <c r="AA429" s="512"/>
      <c r="AB429" s="489"/>
      <c r="AC429" s="513"/>
      <c r="AD429" s="489"/>
    </row>
    <row r="430" spans="7:30" ht="15.75" customHeight="1">
      <c r="G430" s="510"/>
      <c r="H430" s="511"/>
      <c r="I430" s="512"/>
      <c r="J430" s="512"/>
      <c r="K430" s="512"/>
      <c r="L430" s="512"/>
      <c r="M430" s="512"/>
      <c r="N430" s="489"/>
      <c r="O430" s="512"/>
      <c r="P430" s="512"/>
      <c r="Q430" s="512"/>
      <c r="R430" s="512"/>
      <c r="S430" s="512"/>
      <c r="T430" s="512"/>
      <c r="U430" s="512"/>
      <c r="V430" s="512"/>
      <c r="W430" s="512"/>
      <c r="X430" s="512"/>
      <c r="Y430" s="489"/>
      <c r="Z430" s="512"/>
      <c r="AA430" s="512"/>
      <c r="AB430" s="489"/>
      <c r="AC430" s="513"/>
      <c r="AD430" s="489"/>
    </row>
    <row r="431" spans="7:30" ht="15.75" customHeight="1">
      <c r="G431" s="510"/>
      <c r="H431" s="511"/>
      <c r="I431" s="512"/>
      <c r="J431" s="512"/>
      <c r="K431" s="512"/>
      <c r="L431" s="512"/>
      <c r="M431" s="512"/>
      <c r="N431" s="489"/>
      <c r="O431" s="512"/>
      <c r="P431" s="512"/>
      <c r="Q431" s="512"/>
      <c r="R431" s="512"/>
      <c r="S431" s="512"/>
      <c r="T431" s="512"/>
      <c r="U431" s="512"/>
      <c r="V431" s="512"/>
      <c r="W431" s="512"/>
      <c r="X431" s="512"/>
      <c r="Y431" s="489"/>
      <c r="Z431" s="512"/>
      <c r="AA431" s="512"/>
      <c r="AB431" s="489"/>
      <c r="AC431" s="513"/>
      <c r="AD431" s="489"/>
    </row>
    <row r="432" spans="7:30" ht="15.75" customHeight="1">
      <c r="G432" s="510"/>
      <c r="H432" s="511"/>
      <c r="I432" s="512"/>
      <c r="J432" s="512"/>
      <c r="K432" s="512"/>
      <c r="L432" s="512"/>
      <c r="M432" s="512"/>
      <c r="N432" s="489"/>
      <c r="O432" s="512"/>
      <c r="P432" s="512"/>
      <c r="Q432" s="512"/>
      <c r="R432" s="512"/>
      <c r="S432" s="512"/>
      <c r="T432" s="512"/>
      <c r="U432" s="512"/>
      <c r="V432" s="512"/>
      <c r="W432" s="512"/>
      <c r="X432" s="512"/>
      <c r="Y432" s="489"/>
      <c r="Z432" s="512"/>
      <c r="AA432" s="512"/>
      <c r="AB432" s="489"/>
      <c r="AC432" s="513"/>
      <c r="AD432" s="489"/>
    </row>
    <row r="433" spans="7:30" ht="15.75" customHeight="1">
      <c r="G433" s="510"/>
      <c r="H433" s="511"/>
      <c r="I433" s="512"/>
      <c r="J433" s="512"/>
      <c r="K433" s="512"/>
      <c r="L433" s="512"/>
      <c r="M433" s="512"/>
      <c r="N433" s="489"/>
      <c r="O433" s="512"/>
      <c r="P433" s="512"/>
      <c r="Q433" s="512"/>
      <c r="R433" s="512"/>
      <c r="S433" s="512"/>
      <c r="T433" s="512"/>
      <c r="U433" s="512"/>
      <c r="V433" s="512"/>
      <c r="W433" s="512"/>
      <c r="X433" s="512"/>
      <c r="Y433" s="489"/>
      <c r="Z433" s="512"/>
      <c r="AA433" s="512"/>
      <c r="AB433" s="489"/>
      <c r="AC433" s="513"/>
      <c r="AD433" s="489"/>
    </row>
    <row r="434" spans="7:30" ht="15.75" customHeight="1">
      <c r="G434" s="510"/>
      <c r="H434" s="511"/>
      <c r="I434" s="512"/>
      <c r="J434" s="512"/>
      <c r="K434" s="512"/>
      <c r="L434" s="512"/>
      <c r="M434" s="512"/>
      <c r="N434" s="489"/>
      <c r="O434" s="512"/>
      <c r="P434" s="512"/>
      <c r="Q434" s="512"/>
      <c r="R434" s="512"/>
      <c r="S434" s="512"/>
      <c r="T434" s="512"/>
      <c r="U434" s="512"/>
      <c r="V434" s="512"/>
      <c r="W434" s="512"/>
      <c r="X434" s="512"/>
      <c r="Y434" s="489"/>
      <c r="Z434" s="512"/>
      <c r="AA434" s="512"/>
      <c r="AB434" s="489"/>
      <c r="AC434" s="513"/>
      <c r="AD434" s="489"/>
    </row>
    <row r="435" spans="7:30" ht="15.75" customHeight="1">
      <c r="G435" s="510"/>
      <c r="H435" s="511"/>
      <c r="I435" s="512"/>
      <c r="J435" s="512"/>
      <c r="K435" s="512"/>
      <c r="L435" s="512"/>
      <c r="M435" s="512"/>
      <c r="N435" s="489"/>
      <c r="O435" s="512"/>
      <c r="P435" s="512"/>
      <c r="Q435" s="512"/>
      <c r="R435" s="512"/>
      <c r="S435" s="512"/>
      <c r="T435" s="512"/>
      <c r="U435" s="512"/>
      <c r="V435" s="512"/>
      <c r="W435" s="512"/>
      <c r="X435" s="512"/>
      <c r="Y435" s="489"/>
      <c r="Z435" s="512"/>
      <c r="AA435" s="512"/>
      <c r="AB435" s="489"/>
      <c r="AC435" s="513"/>
      <c r="AD435" s="489"/>
    </row>
    <row r="436" spans="7:30" ht="15.75" customHeight="1">
      <c r="G436" s="510"/>
      <c r="H436" s="511"/>
      <c r="I436" s="512"/>
      <c r="J436" s="512"/>
      <c r="K436" s="512"/>
      <c r="L436" s="512"/>
      <c r="M436" s="512"/>
      <c r="N436" s="489"/>
      <c r="O436" s="512"/>
      <c r="P436" s="512"/>
      <c r="Q436" s="512"/>
      <c r="R436" s="512"/>
      <c r="S436" s="512"/>
      <c r="T436" s="512"/>
      <c r="U436" s="512"/>
      <c r="V436" s="512"/>
      <c r="W436" s="512"/>
      <c r="X436" s="512"/>
      <c r="Y436" s="489"/>
      <c r="Z436" s="512"/>
      <c r="AA436" s="512"/>
      <c r="AB436" s="489"/>
      <c r="AC436" s="513"/>
      <c r="AD436" s="489"/>
    </row>
    <row r="437" spans="7:30" ht="15.75" customHeight="1">
      <c r="G437" s="510"/>
      <c r="H437" s="511"/>
      <c r="I437" s="512"/>
      <c r="J437" s="512"/>
      <c r="K437" s="512"/>
      <c r="L437" s="512"/>
      <c r="M437" s="512"/>
      <c r="N437" s="489"/>
      <c r="O437" s="512"/>
      <c r="P437" s="512"/>
      <c r="Q437" s="512"/>
      <c r="R437" s="512"/>
      <c r="S437" s="512"/>
      <c r="T437" s="512"/>
      <c r="U437" s="512"/>
      <c r="V437" s="512"/>
      <c r="W437" s="512"/>
      <c r="X437" s="512"/>
      <c r="Y437" s="489"/>
      <c r="Z437" s="512"/>
      <c r="AA437" s="512"/>
      <c r="AB437" s="489"/>
      <c r="AC437" s="513"/>
      <c r="AD437" s="489"/>
    </row>
    <row r="438" spans="7:30" ht="15.75" customHeight="1">
      <c r="G438" s="510"/>
      <c r="H438" s="511"/>
      <c r="I438" s="512"/>
      <c r="J438" s="512"/>
      <c r="K438" s="512"/>
      <c r="L438" s="512"/>
      <c r="M438" s="512"/>
      <c r="N438" s="489"/>
      <c r="O438" s="512"/>
      <c r="P438" s="512"/>
      <c r="Q438" s="512"/>
      <c r="R438" s="512"/>
      <c r="S438" s="512"/>
      <c r="T438" s="512"/>
      <c r="U438" s="512"/>
      <c r="V438" s="512"/>
      <c r="W438" s="512"/>
      <c r="X438" s="512"/>
      <c r="Y438" s="489"/>
      <c r="Z438" s="512"/>
      <c r="AA438" s="512"/>
      <c r="AB438" s="489"/>
      <c r="AC438" s="513"/>
      <c r="AD438" s="489"/>
    </row>
    <row r="439" spans="7:30" ht="15.75" customHeight="1">
      <c r="G439" s="510"/>
      <c r="H439" s="511"/>
      <c r="I439" s="512"/>
      <c r="J439" s="512"/>
      <c r="K439" s="512"/>
      <c r="L439" s="512"/>
      <c r="M439" s="512"/>
      <c r="N439" s="489"/>
      <c r="O439" s="512"/>
      <c r="P439" s="512"/>
      <c r="Q439" s="512"/>
      <c r="R439" s="512"/>
      <c r="S439" s="512"/>
      <c r="T439" s="512"/>
      <c r="U439" s="512"/>
      <c r="V439" s="512"/>
      <c r="W439" s="512"/>
      <c r="X439" s="512"/>
      <c r="Y439" s="489"/>
      <c r="Z439" s="512"/>
      <c r="AA439" s="512"/>
      <c r="AB439" s="489"/>
      <c r="AC439" s="513"/>
      <c r="AD439" s="489"/>
    </row>
    <row r="440" spans="7:30" ht="15.75" customHeight="1">
      <c r="G440" s="510"/>
      <c r="H440" s="511"/>
      <c r="I440" s="512"/>
      <c r="J440" s="512"/>
      <c r="K440" s="512"/>
      <c r="L440" s="512"/>
      <c r="M440" s="512"/>
      <c r="N440" s="489"/>
      <c r="O440" s="512"/>
      <c r="P440" s="512"/>
      <c r="Q440" s="512"/>
      <c r="R440" s="512"/>
      <c r="S440" s="512"/>
      <c r="T440" s="512"/>
      <c r="U440" s="512"/>
      <c r="V440" s="512"/>
      <c r="W440" s="512"/>
      <c r="X440" s="512"/>
      <c r="Y440" s="489"/>
      <c r="Z440" s="512"/>
      <c r="AA440" s="512"/>
      <c r="AB440" s="489"/>
      <c r="AC440" s="513"/>
      <c r="AD440" s="489"/>
    </row>
    <row r="441" spans="7:30" ht="15.75" customHeight="1">
      <c r="G441" s="510"/>
      <c r="H441" s="511"/>
      <c r="I441" s="512"/>
      <c r="J441" s="512"/>
      <c r="K441" s="512"/>
      <c r="L441" s="512"/>
      <c r="M441" s="512"/>
      <c r="N441" s="489"/>
      <c r="O441" s="512"/>
      <c r="P441" s="512"/>
      <c r="Q441" s="512"/>
      <c r="R441" s="512"/>
      <c r="S441" s="512"/>
      <c r="T441" s="512"/>
      <c r="U441" s="512"/>
      <c r="V441" s="512"/>
      <c r="W441" s="512"/>
      <c r="X441" s="512"/>
      <c r="Y441" s="489"/>
      <c r="Z441" s="512"/>
      <c r="AA441" s="512"/>
      <c r="AB441" s="489"/>
      <c r="AC441" s="513"/>
      <c r="AD441" s="489"/>
    </row>
    <row r="442" spans="7:30" ht="15.75" customHeight="1">
      <c r="G442" s="510"/>
      <c r="H442" s="511"/>
      <c r="I442" s="512"/>
      <c r="J442" s="512"/>
      <c r="K442" s="512"/>
      <c r="L442" s="512"/>
      <c r="M442" s="512"/>
      <c r="N442" s="489"/>
      <c r="O442" s="512"/>
      <c r="P442" s="512"/>
      <c r="Q442" s="512"/>
      <c r="R442" s="512"/>
      <c r="S442" s="512"/>
      <c r="T442" s="512"/>
      <c r="U442" s="512"/>
      <c r="V442" s="512"/>
      <c r="W442" s="512"/>
      <c r="X442" s="512"/>
      <c r="Y442" s="489"/>
      <c r="Z442" s="512"/>
      <c r="AA442" s="512"/>
      <c r="AB442" s="489"/>
      <c r="AC442" s="513"/>
      <c r="AD442" s="489"/>
    </row>
    <row r="443" spans="7:30" ht="15.75" customHeight="1">
      <c r="G443" s="510"/>
      <c r="H443" s="511"/>
      <c r="I443" s="512"/>
      <c r="J443" s="512"/>
      <c r="K443" s="512"/>
      <c r="L443" s="512"/>
      <c r="M443" s="512"/>
      <c r="N443" s="489"/>
      <c r="O443" s="512"/>
      <c r="P443" s="512"/>
      <c r="Q443" s="512"/>
      <c r="R443" s="512"/>
      <c r="S443" s="512"/>
      <c r="T443" s="512"/>
      <c r="U443" s="512"/>
      <c r="V443" s="512"/>
      <c r="W443" s="512"/>
      <c r="X443" s="512"/>
      <c r="Y443" s="489"/>
      <c r="Z443" s="512"/>
      <c r="AA443" s="512"/>
      <c r="AB443" s="489"/>
      <c r="AC443" s="513"/>
      <c r="AD443" s="489"/>
    </row>
    <row r="444" spans="7:30" ht="15.75" customHeight="1">
      <c r="G444" s="510"/>
      <c r="H444" s="511"/>
      <c r="I444" s="512"/>
      <c r="J444" s="512"/>
      <c r="K444" s="512"/>
      <c r="L444" s="512"/>
      <c r="M444" s="512"/>
      <c r="N444" s="489"/>
      <c r="O444" s="512"/>
      <c r="P444" s="512"/>
      <c r="Q444" s="512"/>
      <c r="R444" s="512"/>
      <c r="S444" s="512"/>
      <c r="T444" s="512"/>
      <c r="U444" s="512"/>
      <c r="V444" s="512"/>
      <c r="W444" s="512"/>
      <c r="X444" s="512"/>
      <c r="Y444" s="489"/>
      <c r="Z444" s="512"/>
      <c r="AA444" s="512"/>
      <c r="AB444" s="489"/>
      <c r="AC444" s="513"/>
      <c r="AD444" s="489"/>
    </row>
    <row r="445" spans="7:30" ht="15.75" customHeight="1">
      <c r="G445" s="510"/>
      <c r="H445" s="511"/>
      <c r="I445" s="512"/>
      <c r="J445" s="512"/>
      <c r="K445" s="512"/>
      <c r="L445" s="512"/>
      <c r="M445" s="512"/>
      <c r="N445" s="489"/>
      <c r="O445" s="512"/>
      <c r="P445" s="512"/>
      <c r="Q445" s="512"/>
      <c r="R445" s="512"/>
      <c r="S445" s="512"/>
      <c r="T445" s="512"/>
      <c r="U445" s="512"/>
      <c r="V445" s="512"/>
      <c r="W445" s="512"/>
      <c r="X445" s="512"/>
      <c r="Y445" s="489"/>
      <c r="Z445" s="512"/>
      <c r="AA445" s="512"/>
      <c r="AB445" s="489"/>
      <c r="AC445" s="513"/>
      <c r="AD445" s="489"/>
    </row>
    <row r="446" spans="7:30" ht="15.75" customHeight="1">
      <c r="G446" s="510"/>
      <c r="H446" s="511"/>
      <c r="I446" s="512"/>
      <c r="J446" s="512"/>
      <c r="K446" s="512"/>
      <c r="L446" s="512"/>
      <c r="M446" s="512"/>
      <c r="N446" s="489"/>
      <c r="O446" s="512"/>
      <c r="P446" s="512"/>
      <c r="Q446" s="512"/>
      <c r="R446" s="512"/>
      <c r="S446" s="512"/>
      <c r="T446" s="512"/>
      <c r="U446" s="512"/>
      <c r="V446" s="512"/>
      <c r="W446" s="512"/>
      <c r="X446" s="512"/>
      <c r="Y446" s="489"/>
      <c r="Z446" s="512"/>
      <c r="AA446" s="512"/>
      <c r="AB446" s="489"/>
      <c r="AC446" s="513"/>
      <c r="AD446" s="489"/>
    </row>
    <row r="447" spans="7:30" ht="15.75" customHeight="1">
      <c r="G447" s="510"/>
      <c r="H447" s="511"/>
      <c r="I447" s="512"/>
      <c r="J447" s="512"/>
      <c r="K447" s="512"/>
      <c r="L447" s="512"/>
      <c r="M447" s="512"/>
      <c r="N447" s="489"/>
      <c r="O447" s="512"/>
      <c r="P447" s="512"/>
      <c r="Q447" s="512"/>
      <c r="R447" s="512"/>
      <c r="S447" s="512"/>
      <c r="T447" s="512"/>
      <c r="U447" s="512"/>
      <c r="V447" s="512"/>
      <c r="W447" s="512"/>
      <c r="X447" s="512"/>
      <c r="Y447" s="489"/>
      <c r="Z447" s="512"/>
      <c r="AA447" s="512"/>
      <c r="AB447" s="489"/>
      <c r="AC447" s="513"/>
      <c r="AD447" s="489"/>
    </row>
    <row r="448" spans="7:30" ht="15.75" customHeight="1">
      <c r="G448" s="510"/>
      <c r="H448" s="511"/>
      <c r="I448" s="512"/>
      <c r="J448" s="512"/>
      <c r="K448" s="512"/>
      <c r="L448" s="512"/>
      <c r="M448" s="512"/>
      <c r="N448" s="489"/>
      <c r="O448" s="512"/>
      <c r="P448" s="512"/>
      <c r="Q448" s="512"/>
      <c r="R448" s="512"/>
      <c r="S448" s="512"/>
      <c r="T448" s="512"/>
      <c r="U448" s="512"/>
      <c r="V448" s="512"/>
      <c r="W448" s="512"/>
      <c r="X448" s="512"/>
      <c r="Y448" s="489"/>
      <c r="Z448" s="512"/>
      <c r="AA448" s="512"/>
      <c r="AB448" s="489"/>
      <c r="AC448" s="513"/>
      <c r="AD448" s="489"/>
    </row>
    <row r="449" spans="7:30" ht="15.75" customHeight="1">
      <c r="G449" s="510"/>
      <c r="H449" s="511"/>
      <c r="I449" s="512"/>
      <c r="J449" s="512"/>
      <c r="K449" s="512"/>
      <c r="L449" s="512"/>
      <c r="M449" s="512"/>
      <c r="N449" s="489"/>
      <c r="O449" s="512"/>
      <c r="P449" s="512"/>
      <c r="Q449" s="512"/>
      <c r="R449" s="512"/>
      <c r="S449" s="512"/>
      <c r="T449" s="512"/>
      <c r="U449" s="512"/>
      <c r="V449" s="512"/>
      <c r="W449" s="512"/>
      <c r="X449" s="512"/>
      <c r="Y449" s="489"/>
      <c r="Z449" s="512"/>
      <c r="AA449" s="512"/>
      <c r="AB449" s="489"/>
      <c r="AC449" s="513"/>
      <c r="AD449" s="489"/>
    </row>
    <row r="450" spans="7:30" ht="15.75" customHeight="1">
      <c r="G450" s="510"/>
      <c r="H450" s="511"/>
      <c r="I450" s="512"/>
      <c r="J450" s="512"/>
      <c r="K450" s="512"/>
      <c r="L450" s="512"/>
      <c r="M450" s="512"/>
      <c r="N450" s="489"/>
      <c r="O450" s="512"/>
      <c r="P450" s="512"/>
      <c r="Q450" s="512"/>
      <c r="R450" s="512"/>
      <c r="S450" s="512"/>
      <c r="T450" s="512"/>
      <c r="U450" s="512"/>
      <c r="V450" s="512"/>
      <c r="W450" s="512"/>
      <c r="X450" s="512"/>
      <c r="Y450" s="489"/>
      <c r="Z450" s="512"/>
      <c r="AA450" s="512"/>
      <c r="AB450" s="489"/>
      <c r="AC450" s="513"/>
      <c r="AD450" s="489"/>
    </row>
    <row r="451" spans="7:30" ht="15.75" customHeight="1">
      <c r="G451" s="510"/>
      <c r="H451" s="511"/>
      <c r="I451" s="512"/>
      <c r="J451" s="512"/>
      <c r="K451" s="512"/>
      <c r="L451" s="512"/>
      <c r="M451" s="512"/>
      <c r="N451" s="489"/>
      <c r="O451" s="512"/>
      <c r="P451" s="512"/>
      <c r="Q451" s="512"/>
      <c r="R451" s="512"/>
      <c r="S451" s="512"/>
      <c r="T451" s="512"/>
      <c r="U451" s="512"/>
      <c r="V451" s="512"/>
      <c r="W451" s="512"/>
      <c r="X451" s="512"/>
      <c r="Y451" s="489"/>
      <c r="Z451" s="512"/>
      <c r="AA451" s="512"/>
      <c r="AB451" s="489"/>
      <c r="AC451" s="513"/>
      <c r="AD451" s="489"/>
    </row>
    <row r="452" spans="7:30" ht="15.75" customHeight="1">
      <c r="G452" s="510"/>
      <c r="H452" s="511"/>
      <c r="I452" s="512"/>
      <c r="J452" s="512"/>
      <c r="K452" s="512"/>
      <c r="L452" s="512"/>
      <c r="M452" s="512"/>
      <c r="N452" s="489"/>
      <c r="O452" s="512"/>
      <c r="P452" s="512"/>
      <c r="Q452" s="512"/>
      <c r="R452" s="512"/>
      <c r="S452" s="512"/>
      <c r="T452" s="512"/>
      <c r="U452" s="512"/>
      <c r="V452" s="512"/>
      <c r="W452" s="512"/>
      <c r="X452" s="512"/>
      <c r="Y452" s="489"/>
      <c r="Z452" s="512"/>
      <c r="AA452" s="512"/>
      <c r="AB452" s="489"/>
      <c r="AC452" s="513"/>
      <c r="AD452" s="489"/>
    </row>
    <row r="453" spans="7:30" ht="15.75" customHeight="1">
      <c r="G453" s="510"/>
      <c r="H453" s="511"/>
      <c r="I453" s="512"/>
      <c r="J453" s="512"/>
      <c r="K453" s="512"/>
      <c r="L453" s="512"/>
      <c r="M453" s="512"/>
      <c r="N453" s="489"/>
      <c r="O453" s="512"/>
      <c r="P453" s="512"/>
      <c r="Q453" s="512"/>
      <c r="R453" s="512"/>
      <c r="S453" s="512"/>
      <c r="T453" s="512"/>
      <c r="U453" s="512"/>
      <c r="V453" s="512"/>
      <c r="W453" s="512"/>
      <c r="X453" s="512"/>
      <c r="Y453" s="489"/>
      <c r="Z453" s="512"/>
      <c r="AA453" s="512"/>
      <c r="AB453" s="489"/>
      <c r="AC453" s="513"/>
      <c r="AD453" s="489"/>
    </row>
    <row r="454" spans="7:30" ht="15.75" customHeight="1">
      <c r="G454" s="510"/>
      <c r="H454" s="511"/>
      <c r="I454" s="512"/>
      <c r="J454" s="512"/>
      <c r="K454" s="512"/>
      <c r="L454" s="512"/>
      <c r="M454" s="512"/>
      <c r="N454" s="489"/>
      <c r="O454" s="512"/>
      <c r="P454" s="512"/>
      <c r="Q454" s="512"/>
      <c r="R454" s="512"/>
      <c r="S454" s="512"/>
      <c r="T454" s="512"/>
      <c r="U454" s="512"/>
      <c r="V454" s="512"/>
      <c r="W454" s="512"/>
      <c r="X454" s="512"/>
      <c r="Y454" s="489"/>
      <c r="Z454" s="512"/>
      <c r="AA454" s="512"/>
      <c r="AB454" s="489"/>
      <c r="AC454" s="513"/>
      <c r="AD454" s="489"/>
    </row>
    <row r="455" spans="7:30" ht="15.75" customHeight="1">
      <c r="G455" s="510"/>
      <c r="H455" s="511"/>
      <c r="I455" s="512"/>
      <c r="J455" s="512"/>
      <c r="K455" s="512"/>
      <c r="L455" s="512"/>
      <c r="M455" s="512"/>
      <c r="N455" s="489"/>
      <c r="O455" s="512"/>
      <c r="P455" s="512"/>
      <c r="Q455" s="512"/>
      <c r="R455" s="512"/>
      <c r="S455" s="512"/>
      <c r="T455" s="512"/>
      <c r="U455" s="512"/>
      <c r="V455" s="512"/>
      <c r="W455" s="512"/>
      <c r="X455" s="512"/>
      <c r="Y455" s="489"/>
      <c r="Z455" s="512"/>
      <c r="AA455" s="512"/>
      <c r="AB455" s="489"/>
      <c r="AC455" s="513"/>
      <c r="AD455" s="489"/>
    </row>
    <row r="456" spans="7:30" ht="15.75" customHeight="1">
      <c r="G456" s="510"/>
      <c r="H456" s="511"/>
      <c r="I456" s="512"/>
      <c r="J456" s="512"/>
      <c r="K456" s="512"/>
      <c r="L456" s="512"/>
      <c r="M456" s="512"/>
      <c r="N456" s="489"/>
      <c r="O456" s="512"/>
      <c r="P456" s="512"/>
      <c r="Q456" s="512"/>
      <c r="R456" s="512"/>
      <c r="S456" s="512"/>
      <c r="T456" s="512"/>
      <c r="U456" s="512"/>
      <c r="V456" s="512"/>
      <c r="W456" s="512"/>
      <c r="X456" s="512"/>
      <c r="Y456" s="489"/>
      <c r="Z456" s="512"/>
      <c r="AA456" s="512"/>
      <c r="AB456" s="489"/>
      <c r="AC456" s="513"/>
      <c r="AD456" s="489"/>
    </row>
    <row r="457" spans="7:30" ht="15.75" customHeight="1">
      <c r="G457" s="510"/>
      <c r="H457" s="511"/>
      <c r="I457" s="512"/>
      <c r="J457" s="512"/>
      <c r="K457" s="512"/>
      <c r="L457" s="512"/>
      <c r="M457" s="512"/>
      <c r="N457" s="489"/>
      <c r="O457" s="512"/>
      <c r="P457" s="512"/>
      <c r="Q457" s="512"/>
      <c r="R457" s="512"/>
      <c r="S457" s="512"/>
      <c r="T457" s="512"/>
      <c r="U457" s="512"/>
      <c r="V457" s="512"/>
      <c r="W457" s="512"/>
      <c r="X457" s="512"/>
      <c r="Y457" s="489"/>
      <c r="Z457" s="512"/>
      <c r="AA457" s="512"/>
      <c r="AB457" s="489"/>
      <c r="AC457" s="513"/>
      <c r="AD457" s="489"/>
    </row>
    <row r="458" spans="7:30" ht="15.75" customHeight="1">
      <c r="G458" s="510"/>
      <c r="H458" s="511"/>
      <c r="I458" s="512"/>
      <c r="J458" s="512"/>
      <c r="K458" s="512"/>
      <c r="L458" s="512"/>
      <c r="M458" s="512"/>
      <c r="N458" s="489"/>
      <c r="O458" s="512"/>
      <c r="P458" s="512"/>
      <c r="Q458" s="512"/>
      <c r="R458" s="512"/>
      <c r="S458" s="512"/>
      <c r="T458" s="512"/>
      <c r="U458" s="512"/>
      <c r="V458" s="512"/>
      <c r="W458" s="512"/>
      <c r="X458" s="512"/>
      <c r="Y458" s="489"/>
      <c r="Z458" s="512"/>
      <c r="AA458" s="512"/>
      <c r="AB458" s="489"/>
      <c r="AC458" s="513"/>
      <c r="AD458" s="489"/>
    </row>
    <row r="459" spans="7:30" ht="15.75" customHeight="1">
      <c r="G459" s="510"/>
      <c r="H459" s="511"/>
      <c r="I459" s="512"/>
      <c r="J459" s="512"/>
      <c r="K459" s="512"/>
      <c r="L459" s="512"/>
      <c r="M459" s="512"/>
      <c r="N459" s="489"/>
      <c r="O459" s="512"/>
      <c r="P459" s="512"/>
      <c r="Q459" s="512"/>
      <c r="R459" s="512"/>
      <c r="S459" s="512"/>
      <c r="T459" s="512"/>
      <c r="U459" s="512"/>
      <c r="V459" s="512"/>
      <c r="W459" s="512"/>
      <c r="X459" s="512"/>
      <c r="Y459" s="489"/>
      <c r="Z459" s="512"/>
      <c r="AA459" s="512"/>
      <c r="AB459" s="489"/>
      <c r="AC459" s="513"/>
      <c r="AD459" s="489"/>
    </row>
    <row r="460" spans="7:30" ht="15.75" customHeight="1">
      <c r="G460" s="510"/>
      <c r="H460" s="511"/>
      <c r="I460" s="512"/>
      <c r="J460" s="512"/>
      <c r="K460" s="512"/>
      <c r="L460" s="512"/>
      <c r="M460" s="512"/>
      <c r="N460" s="489"/>
      <c r="O460" s="512"/>
      <c r="P460" s="512"/>
      <c r="Q460" s="512"/>
      <c r="R460" s="512"/>
      <c r="S460" s="512"/>
      <c r="T460" s="512"/>
      <c r="U460" s="512"/>
      <c r="V460" s="512"/>
      <c r="W460" s="512"/>
      <c r="X460" s="512"/>
      <c r="Y460" s="489"/>
      <c r="Z460" s="512"/>
      <c r="AA460" s="512"/>
      <c r="AB460" s="489"/>
      <c r="AC460" s="513"/>
      <c r="AD460" s="489"/>
    </row>
    <row r="461" spans="7:30" ht="15.75" customHeight="1">
      <c r="G461" s="510"/>
      <c r="H461" s="511"/>
      <c r="I461" s="512"/>
      <c r="J461" s="512"/>
      <c r="K461" s="512"/>
      <c r="L461" s="512"/>
      <c r="M461" s="512"/>
      <c r="N461" s="489"/>
      <c r="O461" s="512"/>
      <c r="P461" s="512"/>
      <c r="Q461" s="512"/>
      <c r="R461" s="512"/>
      <c r="S461" s="512"/>
      <c r="T461" s="512"/>
      <c r="U461" s="512"/>
      <c r="V461" s="512"/>
      <c r="W461" s="512"/>
      <c r="X461" s="512"/>
      <c r="Y461" s="489"/>
      <c r="Z461" s="512"/>
      <c r="AA461" s="512"/>
      <c r="AB461" s="489"/>
      <c r="AC461" s="513"/>
      <c r="AD461" s="489"/>
    </row>
    <row r="462" spans="7:30" ht="15.75" customHeight="1">
      <c r="G462" s="510"/>
      <c r="H462" s="511"/>
      <c r="I462" s="512"/>
      <c r="J462" s="512"/>
      <c r="K462" s="512"/>
      <c r="L462" s="512"/>
      <c r="M462" s="512"/>
      <c r="N462" s="489"/>
      <c r="O462" s="512"/>
      <c r="P462" s="512"/>
      <c r="Q462" s="512"/>
      <c r="R462" s="512"/>
      <c r="S462" s="512"/>
      <c r="T462" s="512"/>
      <c r="U462" s="512"/>
      <c r="V462" s="512"/>
      <c r="W462" s="512"/>
      <c r="X462" s="512"/>
      <c r="Y462" s="489"/>
      <c r="Z462" s="512"/>
      <c r="AA462" s="512"/>
      <c r="AB462" s="489"/>
      <c r="AC462" s="513"/>
      <c r="AD462" s="489"/>
    </row>
    <row r="463" spans="7:30" ht="15.75" customHeight="1">
      <c r="G463" s="510"/>
      <c r="H463" s="511"/>
      <c r="I463" s="512"/>
      <c r="J463" s="512"/>
      <c r="K463" s="512"/>
      <c r="L463" s="512"/>
      <c r="M463" s="512"/>
      <c r="N463" s="489"/>
      <c r="O463" s="512"/>
      <c r="P463" s="512"/>
      <c r="Q463" s="512"/>
      <c r="R463" s="512"/>
      <c r="S463" s="512"/>
      <c r="T463" s="512"/>
      <c r="U463" s="512"/>
      <c r="V463" s="512"/>
      <c r="W463" s="512"/>
      <c r="X463" s="512"/>
      <c r="Y463" s="489"/>
      <c r="Z463" s="512"/>
      <c r="AA463" s="512"/>
      <c r="AB463" s="489"/>
      <c r="AC463" s="513"/>
      <c r="AD463" s="489"/>
    </row>
    <row r="464" spans="7:30" ht="15.75" customHeight="1">
      <c r="G464" s="510"/>
      <c r="H464" s="511"/>
      <c r="I464" s="512"/>
      <c r="J464" s="512"/>
      <c r="K464" s="512"/>
      <c r="L464" s="512"/>
      <c r="M464" s="512"/>
      <c r="N464" s="489"/>
      <c r="O464" s="512"/>
      <c r="P464" s="512"/>
      <c r="Q464" s="512"/>
      <c r="R464" s="512"/>
      <c r="S464" s="512"/>
      <c r="T464" s="512"/>
      <c r="U464" s="512"/>
      <c r="V464" s="512"/>
      <c r="W464" s="512"/>
      <c r="X464" s="512"/>
      <c r="Y464" s="489"/>
      <c r="Z464" s="512"/>
      <c r="AA464" s="512"/>
      <c r="AB464" s="489"/>
      <c r="AC464" s="513"/>
      <c r="AD464" s="489"/>
    </row>
    <row r="465" spans="7:30" ht="15.75" customHeight="1">
      <c r="G465" s="510"/>
      <c r="H465" s="511"/>
      <c r="I465" s="512"/>
      <c r="J465" s="512"/>
      <c r="K465" s="512"/>
      <c r="L465" s="512"/>
      <c r="M465" s="512"/>
      <c r="N465" s="489"/>
      <c r="O465" s="512"/>
      <c r="P465" s="512"/>
      <c r="Q465" s="512"/>
      <c r="R465" s="512"/>
      <c r="S465" s="512"/>
      <c r="T465" s="512"/>
      <c r="U465" s="512"/>
      <c r="V465" s="512"/>
      <c r="W465" s="512"/>
      <c r="X465" s="512"/>
      <c r="Y465" s="489"/>
      <c r="Z465" s="512"/>
      <c r="AA465" s="512"/>
      <c r="AB465" s="489"/>
      <c r="AC465" s="513"/>
      <c r="AD465" s="489"/>
    </row>
    <row r="466" spans="7:30" ht="15.75" customHeight="1">
      <c r="G466" s="510"/>
      <c r="H466" s="511"/>
      <c r="I466" s="512"/>
      <c r="J466" s="512"/>
      <c r="K466" s="512"/>
      <c r="L466" s="512"/>
      <c r="M466" s="512"/>
      <c r="N466" s="489"/>
      <c r="O466" s="512"/>
      <c r="P466" s="512"/>
      <c r="Q466" s="512"/>
      <c r="R466" s="512"/>
      <c r="S466" s="512"/>
      <c r="T466" s="512"/>
      <c r="U466" s="512"/>
      <c r="V466" s="512"/>
      <c r="W466" s="512"/>
      <c r="X466" s="512"/>
      <c r="Y466" s="489"/>
      <c r="Z466" s="512"/>
      <c r="AA466" s="512"/>
      <c r="AB466" s="489"/>
      <c r="AC466" s="513"/>
      <c r="AD466" s="489"/>
    </row>
    <row r="467" spans="7:30" ht="15.75" customHeight="1">
      <c r="G467" s="510"/>
      <c r="H467" s="511"/>
      <c r="I467" s="512"/>
      <c r="J467" s="512"/>
      <c r="K467" s="512"/>
      <c r="L467" s="512"/>
      <c r="M467" s="512"/>
      <c r="N467" s="489"/>
      <c r="O467" s="512"/>
      <c r="P467" s="512"/>
      <c r="Q467" s="512"/>
      <c r="R467" s="512"/>
      <c r="S467" s="512"/>
      <c r="T467" s="512"/>
      <c r="U467" s="512"/>
      <c r="V467" s="512"/>
      <c r="W467" s="512"/>
      <c r="X467" s="512"/>
      <c r="Y467" s="489"/>
      <c r="Z467" s="512"/>
      <c r="AA467" s="512"/>
      <c r="AB467" s="489"/>
      <c r="AC467" s="513"/>
      <c r="AD467" s="489"/>
    </row>
    <row r="468" spans="7:30" ht="15.75" customHeight="1">
      <c r="G468" s="510"/>
      <c r="H468" s="511"/>
      <c r="I468" s="512"/>
      <c r="J468" s="512"/>
      <c r="K468" s="512"/>
      <c r="L468" s="512"/>
      <c r="M468" s="512"/>
      <c r="N468" s="489"/>
      <c r="O468" s="512"/>
      <c r="P468" s="512"/>
      <c r="Q468" s="512"/>
      <c r="R468" s="512"/>
      <c r="S468" s="512"/>
      <c r="T468" s="512"/>
      <c r="U468" s="512"/>
      <c r="V468" s="512"/>
      <c r="W468" s="512"/>
      <c r="X468" s="512"/>
      <c r="Y468" s="489"/>
      <c r="Z468" s="512"/>
      <c r="AA468" s="512"/>
      <c r="AB468" s="489"/>
      <c r="AC468" s="513"/>
      <c r="AD468" s="489"/>
    </row>
    <row r="469" spans="7:30" ht="15.75" customHeight="1">
      <c r="G469" s="510"/>
      <c r="H469" s="511"/>
      <c r="I469" s="512"/>
      <c r="J469" s="512"/>
      <c r="K469" s="512"/>
      <c r="L469" s="512"/>
      <c r="M469" s="512"/>
      <c r="N469" s="489"/>
      <c r="O469" s="512"/>
      <c r="P469" s="512"/>
      <c r="Q469" s="512"/>
      <c r="R469" s="512"/>
      <c r="S469" s="512"/>
      <c r="T469" s="512"/>
      <c r="U469" s="512"/>
      <c r="V469" s="512"/>
      <c r="W469" s="512"/>
      <c r="X469" s="512"/>
      <c r="Y469" s="489"/>
      <c r="Z469" s="512"/>
      <c r="AA469" s="512"/>
      <c r="AB469" s="489"/>
      <c r="AC469" s="513"/>
      <c r="AD469" s="489"/>
    </row>
    <row r="470" spans="7:30" ht="15.75" customHeight="1">
      <c r="G470" s="510"/>
      <c r="H470" s="511"/>
      <c r="I470" s="512"/>
      <c r="J470" s="512"/>
      <c r="K470" s="512"/>
      <c r="L470" s="512"/>
      <c r="M470" s="512"/>
      <c r="N470" s="489"/>
      <c r="O470" s="512"/>
      <c r="P470" s="512"/>
      <c r="Q470" s="512"/>
      <c r="R470" s="512"/>
      <c r="S470" s="512"/>
      <c r="T470" s="512"/>
      <c r="U470" s="512"/>
      <c r="V470" s="512"/>
      <c r="W470" s="512"/>
      <c r="X470" s="512"/>
      <c r="Y470" s="489"/>
      <c r="Z470" s="512"/>
      <c r="AA470" s="512"/>
      <c r="AB470" s="489"/>
      <c r="AC470" s="513"/>
      <c r="AD470" s="489"/>
    </row>
    <row r="471" spans="7:30" ht="15.75" customHeight="1">
      <c r="G471" s="510"/>
      <c r="H471" s="511"/>
      <c r="I471" s="512"/>
      <c r="J471" s="512"/>
      <c r="K471" s="512"/>
      <c r="L471" s="512"/>
      <c r="M471" s="512"/>
      <c r="N471" s="489"/>
      <c r="O471" s="512"/>
      <c r="P471" s="512"/>
      <c r="Q471" s="512"/>
      <c r="R471" s="512"/>
      <c r="S471" s="512"/>
      <c r="T471" s="512"/>
      <c r="U471" s="512"/>
      <c r="V471" s="512"/>
      <c r="W471" s="512"/>
      <c r="X471" s="512"/>
      <c r="Y471" s="489"/>
      <c r="Z471" s="512"/>
      <c r="AA471" s="512"/>
      <c r="AB471" s="489"/>
      <c r="AC471" s="513"/>
      <c r="AD471" s="489"/>
    </row>
    <row r="472" spans="7:30" ht="15.75" customHeight="1">
      <c r="G472" s="510"/>
      <c r="H472" s="511"/>
      <c r="I472" s="512"/>
      <c r="J472" s="512"/>
      <c r="K472" s="512"/>
      <c r="L472" s="512"/>
      <c r="M472" s="512"/>
      <c r="N472" s="489"/>
      <c r="O472" s="512"/>
      <c r="P472" s="512"/>
      <c r="Q472" s="512"/>
      <c r="R472" s="512"/>
      <c r="S472" s="512"/>
      <c r="T472" s="512"/>
      <c r="U472" s="512"/>
      <c r="V472" s="512"/>
      <c r="W472" s="512"/>
      <c r="X472" s="512"/>
      <c r="Y472" s="489"/>
      <c r="Z472" s="512"/>
      <c r="AA472" s="512"/>
      <c r="AB472" s="489"/>
      <c r="AC472" s="513"/>
      <c r="AD472" s="489"/>
    </row>
    <row r="473" spans="7:30" ht="15.75" customHeight="1">
      <c r="G473" s="510"/>
      <c r="H473" s="511"/>
      <c r="I473" s="512"/>
      <c r="J473" s="512"/>
      <c r="K473" s="512"/>
      <c r="L473" s="512"/>
      <c r="M473" s="512"/>
      <c r="N473" s="489"/>
      <c r="O473" s="512"/>
      <c r="P473" s="512"/>
      <c r="Q473" s="512"/>
      <c r="R473" s="512"/>
      <c r="S473" s="512"/>
      <c r="T473" s="512"/>
      <c r="U473" s="512"/>
      <c r="V473" s="512"/>
      <c r="W473" s="512"/>
      <c r="X473" s="512"/>
      <c r="Y473" s="489"/>
      <c r="Z473" s="512"/>
      <c r="AA473" s="512"/>
      <c r="AB473" s="489"/>
      <c r="AC473" s="513"/>
      <c r="AD473" s="489"/>
    </row>
    <row r="474" spans="7:30" ht="15.75" customHeight="1">
      <c r="G474" s="510"/>
      <c r="H474" s="511"/>
      <c r="I474" s="512"/>
      <c r="J474" s="512"/>
      <c r="K474" s="512"/>
      <c r="L474" s="512"/>
      <c r="M474" s="512"/>
      <c r="N474" s="489"/>
      <c r="O474" s="512"/>
      <c r="P474" s="512"/>
      <c r="Q474" s="512"/>
      <c r="R474" s="512"/>
      <c r="S474" s="512"/>
      <c r="T474" s="512"/>
      <c r="U474" s="512"/>
      <c r="V474" s="512"/>
      <c r="W474" s="512"/>
      <c r="X474" s="512"/>
      <c r="Y474" s="489"/>
      <c r="Z474" s="512"/>
      <c r="AA474" s="512"/>
      <c r="AB474" s="489"/>
      <c r="AC474" s="513"/>
      <c r="AD474" s="489"/>
    </row>
    <row r="475" spans="7:30" ht="15.75" customHeight="1">
      <c r="G475" s="510"/>
      <c r="H475" s="511"/>
      <c r="I475" s="512"/>
      <c r="J475" s="512"/>
      <c r="K475" s="512"/>
      <c r="L475" s="512"/>
      <c r="M475" s="512"/>
      <c r="N475" s="489"/>
      <c r="O475" s="512"/>
      <c r="P475" s="512"/>
      <c r="Q475" s="512"/>
      <c r="R475" s="512"/>
      <c r="S475" s="512"/>
      <c r="T475" s="512"/>
      <c r="U475" s="512"/>
      <c r="V475" s="512"/>
      <c r="W475" s="512"/>
      <c r="X475" s="512"/>
      <c r="Y475" s="489"/>
      <c r="Z475" s="512"/>
      <c r="AA475" s="512"/>
      <c r="AB475" s="489"/>
      <c r="AC475" s="513"/>
      <c r="AD475" s="489"/>
    </row>
    <row r="476" spans="7:30" ht="15.75" customHeight="1">
      <c r="G476" s="510"/>
      <c r="H476" s="511"/>
      <c r="I476" s="512"/>
      <c r="J476" s="512"/>
      <c r="K476" s="512"/>
      <c r="L476" s="512"/>
      <c r="M476" s="512"/>
      <c r="N476" s="489"/>
      <c r="O476" s="512"/>
      <c r="P476" s="512"/>
      <c r="Q476" s="512"/>
      <c r="R476" s="512"/>
      <c r="S476" s="512"/>
      <c r="T476" s="512"/>
      <c r="U476" s="512"/>
      <c r="V476" s="512"/>
      <c r="W476" s="512"/>
      <c r="X476" s="512"/>
      <c r="Y476" s="489"/>
      <c r="Z476" s="512"/>
      <c r="AA476" s="512"/>
      <c r="AB476" s="489"/>
      <c r="AC476" s="513"/>
      <c r="AD476" s="489"/>
    </row>
    <row r="477" spans="7:30" ht="15.75" customHeight="1">
      <c r="G477" s="510"/>
      <c r="H477" s="511"/>
      <c r="I477" s="512"/>
      <c r="J477" s="512"/>
      <c r="K477" s="512"/>
      <c r="L477" s="512"/>
      <c r="M477" s="512"/>
      <c r="N477" s="489"/>
      <c r="O477" s="512"/>
      <c r="P477" s="512"/>
      <c r="Q477" s="512"/>
      <c r="R477" s="512"/>
      <c r="S477" s="512"/>
      <c r="T477" s="512"/>
      <c r="U477" s="512"/>
      <c r="V477" s="512"/>
      <c r="W477" s="512"/>
      <c r="X477" s="512"/>
      <c r="Y477" s="489"/>
      <c r="Z477" s="512"/>
      <c r="AA477" s="512"/>
      <c r="AB477" s="489"/>
      <c r="AC477" s="513"/>
      <c r="AD477" s="489"/>
    </row>
    <row r="478" spans="7:30" ht="15.75" customHeight="1">
      <c r="G478" s="510"/>
      <c r="H478" s="511"/>
      <c r="I478" s="512"/>
      <c r="J478" s="512"/>
      <c r="K478" s="512"/>
      <c r="L478" s="512"/>
      <c r="M478" s="512"/>
      <c r="N478" s="489"/>
      <c r="O478" s="512"/>
      <c r="P478" s="512"/>
      <c r="Q478" s="512"/>
      <c r="R478" s="512"/>
      <c r="S478" s="512"/>
      <c r="T478" s="512"/>
      <c r="U478" s="512"/>
      <c r="V478" s="512"/>
      <c r="W478" s="512"/>
      <c r="X478" s="512"/>
      <c r="Y478" s="489"/>
      <c r="Z478" s="512"/>
      <c r="AA478" s="512"/>
      <c r="AB478" s="489"/>
      <c r="AC478" s="513"/>
      <c r="AD478" s="489"/>
    </row>
    <row r="479" spans="7:30" ht="15.75" customHeight="1">
      <c r="G479" s="510"/>
      <c r="H479" s="511"/>
      <c r="I479" s="512"/>
      <c r="J479" s="512"/>
      <c r="K479" s="512"/>
      <c r="L479" s="512"/>
      <c r="M479" s="512"/>
      <c r="N479" s="489"/>
      <c r="O479" s="512"/>
      <c r="P479" s="512"/>
      <c r="Q479" s="512"/>
      <c r="R479" s="512"/>
      <c r="S479" s="512"/>
      <c r="T479" s="512"/>
      <c r="U479" s="512"/>
      <c r="V479" s="512"/>
      <c r="W479" s="512"/>
      <c r="X479" s="512"/>
      <c r="Y479" s="489"/>
      <c r="Z479" s="512"/>
      <c r="AA479" s="512"/>
      <c r="AB479" s="489"/>
      <c r="AC479" s="513"/>
      <c r="AD479" s="489"/>
    </row>
    <row r="480" spans="7:30" ht="15.75" customHeight="1">
      <c r="G480" s="510"/>
      <c r="H480" s="511"/>
      <c r="I480" s="512"/>
      <c r="J480" s="512"/>
      <c r="K480" s="512"/>
      <c r="L480" s="512"/>
      <c r="M480" s="512"/>
      <c r="N480" s="489"/>
      <c r="O480" s="512"/>
      <c r="P480" s="512"/>
      <c r="Q480" s="512"/>
      <c r="R480" s="512"/>
      <c r="S480" s="512"/>
      <c r="T480" s="512"/>
      <c r="U480" s="512"/>
      <c r="V480" s="512"/>
      <c r="W480" s="512"/>
      <c r="X480" s="512"/>
      <c r="Y480" s="489"/>
      <c r="Z480" s="512"/>
      <c r="AA480" s="512"/>
      <c r="AB480" s="489"/>
      <c r="AC480" s="513"/>
      <c r="AD480" s="489"/>
    </row>
    <row r="481" spans="7:30" ht="15.75" customHeight="1">
      <c r="G481" s="510"/>
      <c r="H481" s="511"/>
      <c r="I481" s="512"/>
      <c r="J481" s="512"/>
      <c r="K481" s="512"/>
      <c r="L481" s="512"/>
      <c r="M481" s="512"/>
      <c r="N481" s="489"/>
      <c r="O481" s="512"/>
      <c r="P481" s="512"/>
      <c r="Q481" s="512"/>
      <c r="R481" s="512"/>
      <c r="S481" s="512"/>
      <c r="T481" s="512"/>
      <c r="U481" s="512"/>
      <c r="V481" s="512"/>
      <c r="W481" s="512"/>
      <c r="X481" s="512"/>
      <c r="Y481" s="489"/>
      <c r="Z481" s="512"/>
      <c r="AA481" s="512"/>
      <c r="AB481" s="489"/>
      <c r="AC481" s="513"/>
      <c r="AD481" s="489"/>
    </row>
    <row r="482" spans="7:30" ht="15.75" customHeight="1">
      <c r="G482" s="510"/>
      <c r="H482" s="511"/>
      <c r="I482" s="512"/>
      <c r="J482" s="512"/>
      <c r="K482" s="512"/>
      <c r="L482" s="512"/>
      <c r="M482" s="512"/>
      <c r="N482" s="489"/>
      <c r="O482" s="512"/>
      <c r="P482" s="512"/>
      <c r="Q482" s="512"/>
      <c r="R482" s="512"/>
      <c r="S482" s="512"/>
      <c r="T482" s="512"/>
      <c r="U482" s="512"/>
      <c r="V482" s="512"/>
      <c r="W482" s="512"/>
      <c r="X482" s="512"/>
      <c r="Y482" s="489"/>
      <c r="Z482" s="512"/>
      <c r="AA482" s="512"/>
      <c r="AB482" s="489"/>
      <c r="AC482" s="513"/>
      <c r="AD482" s="489"/>
    </row>
    <row r="483" spans="7:30" ht="15.75" customHeight="1">
      <c r="G483" s="510"/>
      <c r="H483" s="511"/>
      <c r="I483" s="512"/>
      <c r="J483" s="512"/>
      <c r="K483" s="512"/>
      <c r="L483" s="512"/>
      <c r="M483" s="512"/>
      <c r="N483" s="489"/>
      <c r="O483" s="512"/>
      <c r="P483" s="512"/>
      <c r="Q483" s="512"/>
      <c r="R483" s="512"/>
      <c r="S483" s="512"/>
      <c r="T483" s="512"/>
      <c r="U483" s="512"/>
      <c r="V483" s="512"/>
      <c r="W483" s="512"/>
      <c r="X483" s="512"/>
      <c r="Y483" s="489"/>
      <c r="Z483" s="512"/>
      <c r="AA483" s="512"/>
      <c r="AB483" s="489"/>
      <c r="AC483" s="513"/>
      <c r="AD483" s="489"/>
    </row>
    <row r="484" spans="7:30" ht="15.75" customHeight="1">
      <c r="G484" s="510"/>
      <c r="H484" s="511"/>
      <c r="I484" s="512"/>
      <c r="J484" s="512"/>
      <c r="K484" s="512"/>
      <c r="L484" s="512"/>
      <c r="M484" s="512"/>
      <c r="N484" s="489"/>
      <c r="O484" s="512"/>
      <c r="P484" s="512"/>
      <c r="Q484" s="512"/>
      <c r="R484" s="512"/>
      <c r="S484" s="512"/>
      <c r="T484" s="512"/>
      <c r="U484" s="512"/>
      <c r="V484" s="512"/>
      <c r="W484" s="512"/>
      <c r="X484" s="512"/>
      <c r="Y484" s="489"/>
      <c r="Z484" s="512"/>
      <c r="AA484" s="512"/>
      <c r="AB484" s="489"/>
      <c r="AC484" s="513"/>
      <c r="AD484" s="489"/>
    </row>
    <row r="485" spans="7:30" ht="15.75" customHeight="1">
      <c r="G485" s="510"/>
      <c r="H485" s="511"/>
      <c r="I485" s="512"/>
      <c r="J485" s="512"/>
      <c r="K485" s="512"/>
      <c r="L485" s="512"/>
      <c r="M485" s="512"/>
      <c r="N485" s="489"/>
      <c r="O485" s="512"/>
      <c r="P485" s="512"/>
      <c r="Q485" s="512"/>
      <c r="R485" s="512"/>
      <c r="S485" s="512"/>
      <c r="T485" s="512"/>
      <c r="U485" s="512"/>
      <c r="V485" s="512"/>
      <c r="W485" s="512"/>
      <c r="X485" s="512"/>
      <c r="Y485" s="489"/>
      <c r="Z485" s="512"/>
      <c r="AA485" s="512"/>
      <c r="AB485" s="489"/>
      <c r="AC485" s="513"/>
      <c r="AD485" s="489"/>
    </row>
    <row r="486" spans="7:30" ht="15.75" customHeight="1">
      <c r="G486" s="510"/>
      <c r="H486" s="511"/>
      <c r="I486" s="512"/>
      <c r="J486" s="512"/>
      <c r="K486" s="512"/>
      <c r="L486" s="512"/>
      <c r="M486" s="512"/>
      <c r="N486" s="489"/>
      <c r="O486" s="512"/>
      <c r="P486" s="512"/>
      <c r="Q486" s="512"/>
      <c r="R486" s="512"/>
      <c r="S486" s="512"/>
      <c r="T486" s="512"/>
      <c r="U486" s="512"/>
      <c r="V486" s="512"/>
      <c r="W486" s="512"/>
      <c r="X486" s="512"/>
      <c r="Y486" s="489"/>
      <c r="Z486" s="512"/>
      <c r="AA486" s="512"/>
      <c r="AB486" s="489"/>
      <c r="AC486" s="513"/>
      <c r="AD486" s="489"/>
    </row>
    <row r="487" spans="7:30" ht="15.75" customHeight="1">
      <c r="G487" s="510"/>
      <c r="H487" s="511"/>
      <c r="I487" s="512"/>
      <c r="J487" s="512"/>
      <c r="K487" s="512"/>
      <c r="L487" s="512"/>
      <c r="M487" s="512"/>
      <c r="N487" s="489"/>
      <c r="O487" s="512"/>
      <c r="P487" s="512"/>
      <c r="Q487" s="512"/>
      <c r="R487" s="512"/>
      <c r="S487" s="512"/>
      <c r="T487" s="512"/>
      <c r="U487" s="512"/>
      <c r="V487" s="512"/>
      <c r="W487" s="512"/>
      <c r="X487" s="512"/>
      <c r="Y487" s="489"/>
      <c r="Z487" s="512"/>
      <c r="AA487" s="512"/>
      <c r="AB487" s="489"/>
      <c r="AC487" s="513"/>
      <c r="AD487" s="489"/>
    </row>
    <row r="488" spans="7:30" ht="15.75" customHeight="1">
      <c r="G488" s="510"/>
      <c r="H488" s="511"/>
      <c r="I488" s="512"/>
      <c r="J488" s="512"/>
      <c r="K488" s="512"/>
      <c r="L488" s="512"/>
      <c r="M488" s="512"/>
      <c r="N488" s="489"/>
      <c r="O488" s="512"/>
      <c r="P488" s="512"/>
      <c r="Q488" s="512"/>
      <c r="R488" s="512"/>
      <c r="S488" s="512"/>
      <c r="T488" s="512"/>
      <c r="U488" s="512"/>
      <c r="V488" s="512"/>
      <c r="W488" s="512"/>
      <c r="X488" s="512"/>
      <c r="Y488" s="489"/>
      <c r="Z488" s="512"/>
      <c r="AA488" s="512"/>
      <c r="AB488" s="489"/>
      <c r="AC488" s="513"/>
      <c r="AD488" s="489"/>
    </row>
    <row r="489" spans="7:30" ht="15.75" customHeight="1">
      <c r="G489" s="510"/>
      <c r="H489" s="511"/>
      <c r="I489" s="512"/>
      <c r="J489" s="512"/>
      <c r="K489" s="512"/>
      <c r="L489" s="512"/>
      <c r="M489" s="512"/>
      <c r="N489" s="489"/>
      <c r="O489" s="512"/>
      <c r="P489" s="512"/>
      <c r="Q489" s="512"/>
      <c r="R489" s="512"/>
      <c r="S489" s="512"/>
      <c r="T489" s="512"/>
      <c r="U489" s="512"/>
      <c r="V489" s="512"/>
      <c r="W489" s="512"/>
      <c r="X489" s="512"/>
      <c r="Y489" s="489"/>
      <c r="Z489" s="512"/>
      <c r="AA489" s="512"/>
      <c r="AB489" s="489"/>
      <c r="AC489" s="513"/>
      <c r="AD489" s="489"/>
    </row>
    <row r="490" spans="7:30" ht="15.75" customHeight="1">
      <c r="G490" s="510"/>
      <c r="H490" s="511"/>
      <c r="I490" s="512"/>
      <c r="J490" s="512"/>
      <c r="K490" s="512"/>
      <c r="L490" s="512"/>
      <c r="M490" s="512"/>
      <c r="N490" s="489"/>
      <c r="O490" s="512"/>
      <c r="P490" s="512"/>
      <c r="Q490" s="512"/>
      <c r="R490" s="512"/>
      <c r="S490" s="512"/>
      <c r="T490" s="512"/>
      <c r="U490" s="512"/>
      <c r="V490" s="512"/>
      <c r="W490" s="512"/>
      <c r="X490" s="512"/>
      <c r="Y490" s="489"/>
      <c r="Z490" s="512"/>
      <c r="AA490" s="512"/>
      <c r="AB490" s="489"/>
      <c r="AC490" s="513"/>
      <c r="AD490" s="489"/>
    </row>
    <row r="491" spans="7:30" ht="15.75" customHeight="1">
      <c r="G491" s="510"/>
      <c r="H491" s="511"/>
      <c r="I491" s="512"/>
      <c r="J491" s="512"/>
      <c r="K491" s="512"/>
      <c r="L491" s="512"/>
      <c r="M491" s="512"/>
      <c r="N491" s="489"/>
      <c r="O491" s="512"/>
      <c r="P491" s="512"/>
      <c r="Q491" s="512"/>
      <c r="R491" s="512"/>
      <c r="S491" s="512"/>
      <c r="T491" s="512"/>
      <c r="U491" s="512"/>
      <c r="V491" s="512"/>
      <c r="W491" s="512"/>
      <c r="X491" s="512"/>
      <c r="Y491" s="489"/>
      <c r="Z491" s="512"/>
      <c r="AA491" s="512"/>
      <c r="AB491" s="489"/>
      <c r="AC491" s="513"/>
      <c r="AD491" s="489"/>
    </row>
    <row r="492" spans="7:30" ht="15.75" customHeight="1">
      <c r="G492" s="510"/>
      <c r="H492" s="511"/>
      <c r="I492" s="512"/>
      <c r="J492" s="512"/>
      <c r="K492" s="512"/>
      <c r="L492" s="512"/>
      <c r="M492" s="512"/>
      <c r="N492" s="489"/>
      <c r="O492" s="512"/>
      <c r="P492" s="512"/>
      <c r="Q492" s="512"/>
      <c r="R492" s="512"/>
      <c r="S492" s="512"/>
      <c r="T492" s="512"/>
      <c r="U492" s="512"/>
      <c r="V492" s="512"/>
      <c r="W492" s="512"/>
      <c r="X492" s="512"/>
      <c r="Y492" s="489"/>
      <c r="Z492" s="512"/>
      <c r="AA492" s="512"/>
      <c r="AB492" s="489"/>
      <c r="AC492" s="513"/>
      <c r="AD492" s="489"/>
    </row>
    <row r="493" spans="7:30" ht="15.75" customHeight="1">
      <c r="G493" s="510"/>
      <c r="H493" s="511"/>
      <c r="I493" s="512"/>
      <c r="J493" s="512"/>
      <c r="K493" s="512"/>
      <c r="L493" s="512"/>
      <c r="M493" s="512"/>
      <c r="N493" s="489"/>
      <c r="O493" s="512"/>
      <c r="P493" s="512"/>
      <c r="Q493" s="512"/>
      <c r="R493" s="512"/>
      <c r="S493" s="512"/>
      <c r="T493" s="512"/>
      <c r="U493" s="512"/>
      <c r="V493" s="512"/>
      <c r="W493" s="512"/>
      <c r="X493" s="512"/>
      <c r="Y493" s="489"/>
      <c r="Z493" s="512"/>
      <c r="AA493" s="512"/>
      <c r="AB493" s="489"/>
      <c r="AC493" s="513"/>
      <c r="AD493" s="489"/>
    </row>
    <row r="494" spans="7:30" ht="15.75" customHeight="1">
      <c r="G494" s="510"/>
      <c r="H494" s="511"/>
      <c r="I494" s="512"/>
      <c r="J494" s="512"/>
      <c r="K494" s="512"/>
      <c r="L494" s="512"/>
      <c r="M494" s="512"/>
      <c r="N494" s="489"/>
      <c r="O494" s="512"/>
      <c r="P494" s="512"/>
      <c r="Q494" s="512"/>
      <c r="R494" s="512"/>
      <c r="S494" s="512"/>
      <c r="T494" s="512"/>
      <c r="U494" s="512"/>
      <c r="V494" s="512"/>
      <c r="W494" s="512"/>
      <c r="X494" s="512"/>
      <c r="Y494" s="489"/>
      <c r="Z494" s="512"/>
      <c r="AA494" s="512"/>
      <c r="AB494" s="489"/>
      <c r="AC494" s="513"/>
      <c r="AD494" s="489"/>
    </row>
    <row r="495" spans="7:30" ht="15.75" customHeight="1">
      <c r="G495" s="510"/>
      <c r="H495" s="511"/>
      <c r="I495" s="512"/>
      <c r="J495" s="512"/>
      <c r="K495" s="512"/>
      <c r="L495" s="512"/>
      <c r="M495" s="512"/>
      <c r="N495" s="489"/>
      <c r="O495" s="512"/>
      <c r="P495" s="512"/>
      <c r="Q495" s="512"/>
      <c r="R495" s="512"/>
      <c r="S495" s="512"/>
      <c r="T495" s="512"/>
      <c r="U495" s="512"/>
      <c r="V495" s="512"/>
      <c r="W495" s="512"/>
      <c r="X495" s="512"/>
      <c r="Y495" s="489"/>
      <c r="Z495" s="512"/>
      <c r="AA495" s="512"/>
      <c r="AB495" s="489"/>
      <c r="AC495" s="513"/>
      <c r="AD495" s="489"/>
    </row>
    <row r="496" spans="7:30" ht="15.75" customHeight="1">
      <c r="G496" s="510"/>
      <c r="H496" s="511"/>
      <c r="I496" s="512"/>
      <c r="J496" s="512"/>
      <c r="K496" s="512"/>
      <c r="L496" s="512"/>
      <c r="M496" s="512"/>
      <c r="N496" s="489"/>
      <c r="O496" s="512"/>
      <c r="P496" s="512"/>
      <c r="Q496" s="512"/>
      <c r="R496" s="512"/>
      <c r="S496" s="512"/>
      <c r="T496" s="512"/>
      <c r="U496" s="512"/>
      <c r="V496" s="512"/>
      <c r="W496" s="512"/>
      <c r="X496" s="512"/>
      <c r="Y496" s="489"/>
      <c r="Z496" s="512"/>
      <c r="AA496" s="512"/>
      <c r="AB496" s="489"/>
      <c r="AC496" s="513"/>
      <c r="AD496" s="489"/>
    </row>
    <row r="497" spans="7:30" ht="15.75" customHeight="1">
      <c r="G497" s="510"/>
      <c r="H497" s="511"/>
      <c r="I497" s="512"/>
      <c r="J497" s="512"/>
      <c r="K497" s="512"/>
      <c r="L497" s="512"/>
      <c r="M497" s="512"/>
      <c r="N497" s="489"/>
      <c r="O497" s="512"/>
      <c r="P497" s="512"/>
      <c r="Q497" s="512"/>
      <c r="R497" s="512"/>
      <c r="S497" s="512"/>
      <c r="T497" s="512"/>
      <c r="U497" s="512"/>
      <c r="V497" s="512"/>
      <c r="W497" s="512"/>
      <c r="X497" s="512"/>
      <c r="Y497" s="489"/>
      <c r="Z497" s="512"/>
      <c r="AA497" s="512"/>
      <c r="AB497" s="489"/>
      <c r="AC497" s="513"/>
      <c r="AD497" s="489"/>
    </row>
    <row r="498" spans="7:30" ht="15.75" customHeight="1">
      <c r="G498" s="510"/>
      <c r="H498" s="511"/>
      <c r="I498" s="512"/>
      <c r="J498" s="512"/>
      <c r="K498" s="512"/>
      <c r="L498" s="512"/>
      <c r="M498" s="512"/>
      <c r="N498" s="489"/>
      <c r="O498" s="512"/>
      <c r="P498" s="512"/>
      <c r="Q498" s="512"/>
      <c r="R498" s="512"/>
      <c r="S498" s="512"/>
      <c r="T498" s="512"/>
      <c r="U498" s="512"/>
      <c r="V498" s="512"/>
      <c r="W498" s="512"/>
      <c r="X498" s="512"/>
      <c r="Y498" s="489"/>
      <c r="Z498" s="512"/>
      <c r="AA498" s="512"/>
      <c r="AB498" s="489"/>
      <c r="AC498" s="513"/>
      <c r="AD498" s="489"/>
    </row>
    <row r="499" spans="7:30" ht="15.75" customHeight="1">
      <c r="G499" s="510"/>
      <c r="H499" s="511"/>
      <c r="I499" s="512"/>
      <c r="J499" s="512"/>
      <c r="K499" s="512"/>
      <c r="L499" s="512"/>
      <c r="M499" s="512"/>
      <c r="N499" s="489"/>
      <c r="O499" s="512"/>
      <c r="P499" s="512"/>
      <c r="Q499" s="512"/>
      <c r="R499" s="512"/>
      <c r="S499" s="512"/>
      <c r="T499" s="512"/>
      <c r="U499" s="512"/>
      <c r="V499" s="512"/>
      <c r="W499" s="512"/>
      <c r="X499" s="512"/>
      <c r="Y499" s="489"/>
      <c r="Z499" s="512"/>
      <c r="AA499" s="512"/>
      <c r="AB499" s="489"/>
      <c r="AC499" s="513"/>
      <c r="AD499" s="489"/>
    </row>
    <row r="500" spans="7:30" ht="15.75" customHeight="1">
      <c r="G500" s="510"/>
      <c r="H500" s="511"/>
      <c r="I500" s="512"/>
      <c r="J500" s="512"/>
      <c r="K500" s="512"/>
      <c r="L500" s="512"/>
      <c r="M500" s="512"/>
      <c r="N500" s="489"/>
      <c r="O500" s="512"/>
      <c r="P500" s="512"/>
      <c r="Q500" s="512"/>
      <c r="R500" s="512"/>
      <c r="S500" s="512"/>
      <c r="T500" s="512"/>
      <c r="U500" s="512"/>
      <c r="V500" s="512"/>
      <c r="W500" s="512"/>
      <c r="X500" s="512"/>
      <c r="Y500" s="489"/>
      <c r="Z500" s="512"/>
      <c r="AA500" s="512"/>
      <c r="AB500" s="489"/>
      <c r="AC500" s="513"/>
      <c r="AD500" s="489"/>
    </row>
    <row r="501" spans="7:30" ht="15.75" customHeight="1">
      <c r="G501" s="510"/>
      <c r="H501" s="511"/>
      <c r="I501" s="512"/>
      <c r="J501" s="512"/>
      <c r="K501" s="512"/>
      <c r="L501" s="512"/>
      <c r="M501" s="512"/>
      <c r="N501" s="489"/>
      <c r="O501" s="512"/>
      <c r="P501" s="512"/>
      <c r="Q501" s="512"/>
      <c r="R501" s="512"/>
      <c r="S501" s="512"/>
      <c r="T501" s="512"/>
      <c r="U501" s="512"/>
      <c r="V501" s="512"/>
      <c r="W501" s="512"/>
      <c r="X501" s="512"/>
      <c r="Y501" s="489"/>
      <c r="Z501" s="512"/>
      <c r="AA501" s="512"/>
      <c r="AB501" s="489"/>
      <c r="AC501" s="513"/>
      <c r="AD501" s="489"/>
    </row>
    <row r="502" spans="7:30" ht="15.75" customHeight="1">
      <c r="G502" s="510"/>
      <c r="H502" s="511"/>
      <c r="I502" s="512"/>
      <c r="J502" s="512"/>
      <c r="K502" s="512"/>
      <c r="L502" s="512"/>
      <c r="M502" s="512"/>
      <c r="N502" s="489"/>
      <c r="O502" s="512"/>
      <c r="P502" s="512"/>
      <c r="Q502" s="512"/>
      <c r="R502" s="512"/>
      <c r="S502" s="512"/>
      <c r="T502" s="512"/>
      <c r="U502" s="512"/>
      <c r="V502" s="512"/>
      <c r="W502" s="512"/>
      <c r="X502" s="512"/>
      <c r="Y502" s="489"/>
      <c r="Z502" s="512"/>
      <c r="AA502" s="512"/>
      <c r="AB502" s="489"/>
      <c r="AC502" s="513"/>
      <c r="AD502" s="489"/>
    </row>
    <row r="503" spans="7:30" ht="15.75" customHeight="1">
      <c r="G503" s="510"/>
      <c r="H503" s="511"/>
      <c r="I503" s="512"/>
      <c r="J503" s="512"/>
      <c r="K503" s="512"/>
      <c r="L503" s="512"/>
      <c r="M503" s="512"/>
      <c r="N503" s="489"/>
      <c r="O503" s="512"/>
      <c r="P503" s="512"/>
      <c r="Q503" s="512"/>
      <c r="R503" s="512"/>
      <c r="S503" s="512"/>
      <c r="T503" s="512"/>
      <c r="U503" s="512"/>
      <c r="V503" s="512"/>
      <c r="W503" s="512"/>
      <c r="X503" s="512"/>
      <c r="Y503" s="489"/>
      <c r="Z503" s="512"/>
      <c r="AA503" s="512"/>
      <c r="AB503" s="489"/>
      <c r="AC503" s="513"/>
      <c r="AD503" s="489"/>
    </row>
    <row r="504" spans="7:30" ht="15.75" customHeight="1">
      <c r="G504" s="510"/>
      <c r="H504" s="511"/>
      <c r="I504" s="512"/>
      <c r="J504" s="512"/>
      <c r="K504" s="512"/>
      <c r="L504" s="512"/>
      <c r="M504" s="512"/>
      <c r="N504" s="489"/>
      <c r="O504" s="512"/>
      <c r="P504" s="512"/>
      <c r="Q504" s="512"/>
      <c r="R504" s="512"/>
      <c r="S504" s="512"/>
      <c r="T504" s="512"/>
      <c r="U504" s="512"/>
      <c r="V504" s="512"/>
      <c r="W504" s="512"/>
      <c r="X504" s="512"/>
      <c r="Y504" s="489"/>
      <c r="Z504" s="512"/>
      <c r="AA504" s="512"/>
      <c r="AB504" s="489"/>
      <c r="AC504" s="513"/>
      <c r="AD504" s="489"/>
    </row>
    <row r="505" spans="7:30" ht="15.75" customHeight="1">
      <c r="G505" s="510"/>
      <c r="H505" s="511"/>
      <c r="I505" s="512"/>
      <c r="J505" s="512"/>
      <c r="K505" s="512"/>
      <c r="L505" s="512"/>
      <c r="M505" s="512"/>
      <c r="N505" s="489"/>
      <c r="O505" s="512"/>
      <c r="P505" s="512"/>
      <c r="Q505" s="512"/>
      <c r="R505" s="512"/>
      <c r="S505" s="512"/>
      <c r="T505" s="512"/>
      <c r="U505" s="512"/>
      <c r="V505" s="512"/>
      <c r="W505" s="512"/>
      <c r="X505" s="512"/>
      <c r="Y505" s="489"/>
      <c r="Z505" s="512"/>
      <c r="AA505" s="512"/>
      <c r="AB505" s="489"/>
      <c r="AC505" s="513"/>
      <c r="AD505" s="489"/>
    </row>
    <row r="506" spans="7:30" ht="15.75" customHeight="1">
      <c r="G506" s="510"/>
      <c r="H506" s="511"/>
      <c r="I506" s="512"/>
      <c r="J506" s="512"/>
      <c r="K506" s="512"/>
      <c r="L506" s="512"/>
      <c r="M506" s="512"/>
      <c r="N506" s="489"/>
      <c r="O506" s="512"/>
      <c r="P506" s="512"/>
      <c r="Q506" s="512"/>
      <c r="R506" s="512"/>
      <c r="S506" s="512"/>
      <c r="T506" s="512"/>
      <c r="U506" s="512"/>
      <c r="V506" s="512"/>
      <c r="W506" s="512"/>
      <c r="X506" s="512"/>
      <c r="Y506" s="489"/>
      <c r="Z506" s="512"/>
      <c r="AA506" s="512"/>
      <c r="AB506" s="489"/>
      <c r="AC506" s="513"/>
      <c r="AD506" s="489"/>
    </row>
    <row r="507" spans="7:30" ht="15.75" customHeight="1">
      <c r="G507" s="510"/>
      <c r="H507" s="511"/>
      <c r="I507" s="512"/>
      <c r="J507" s="512"/>
      <c r="K507" s="512"/>
      <c r="L507" s="512"/>
      <c r="M507" s="512"/>
      <c r="N507" s="489"/>
      <c r="O507" s="512"/>
      <c r="P507" s="512"/>
      <c r="Q507" s="512"/>
      <c r="R507" s="512"/>
      <c r="S507" s="512"/>
      <c r="T507" s="512"/>
      <c r="U507" s="512"/>
      <c r="V507" s="512"/>
      <c r="W507" s="512"/>
      <c r="X507" s="512"/>
      <c r="Y507" s="489"/>
      <c r="Z507" s="512"/>
      <c r="AA507" s="512"/>
      <c r="AB507" s="489"/>
      <c r="AC507" s="513"/>
      <c r="AD507" s="489"/>
    </row>
    <row r="508" spans="7:30" ht="15.75" customHeight="1">
      <c r="G508" s="510"/>
      <c r="H508" s="511"/>
      <c r="I508" s="512"/>
      <c r="J508" s="512"/>
      <c r="K508" s="512"/>
      <c r="L508" s="512"/>
      <c r="M508" s="512"/>
      <c r="N508" s="489"/>
      <c r="O508" s="512"/>
      <c r="P508" s="512"/>
      <c r="Q508" s="512"/>
      <c r="R508" s="512"/>
      <c r="S508" s="512"/>
      <c r="T508" s="512"/>
      <c r="U508" s="512"/>
      <c r="V508" s="512"/>
      <c r="W508" s="512"/>
      <c r="X508" s="512"/>
      <c r="Y508" s="489"/>
      <c r="Z508" s="512"/>
      <c r="AA508" s="512"/>
      <c r="AB508" s="489"/>
      <c r="AC508" s="513"/>
      <c r="AD508" s="489"/>
    </row>
    <row r="509" spans="7:30" ht="15.75" customHeight="1">
      <c r="G509" s="510"/>
      <c r="H509" s="511"/>
      <c r="I509" s="512"/>
      <c r="J509" s="512"/>
      <c r="K509" s="512"/>
      <c r="L509" s="512"/>
      <c r="M509" s="512"/>
      <c r="N509" s="489"/>
      <c r="O509" s="512"/>
      <c r="P509" s="512"/>
      <c r="Q509" s="512"/>
      <c r="R509" s="512"/>
      <c r="S509" s="512"/>
      <c r="T509" s="512"/>
      <c r="U509" s="512"/>
      <c r="V509" s="512"/>
      <c r="W509" s="512"/>
      <c r="X509" s="512"/>
      <c r="Y509" s="489"/>
      <c r="Z509" s="512"/>
      <c r="AA509" s="512"/>
      <c r="AB509" s="489"/>
      <c r="AC509" s="513"/>
      <c r="AD509" s="489"/>
    </row>
    <row r="510" spans="7:30" ht="15.75" customHeight="1">
      <c r="G510" s="510"/>
      <c r="H510" s="511"/>
      <c r="I510" s="512"/>
      <c r="J510" s="512"/>
      <c r="K510" s="512"/>
      <c r="L510" s="512"/>
      <c r="M510" s="512"/>
      <c r="N510" s="489"/>
      <c r="O510" s="512"/>
      <c r="P510" s="512"/>
      <c r="Q510" s="512"/>
      <c r="R510" s="512"/>
      <c r="S510" s="512"/>
      <c r="T510" s="512"/>
      <c r="U510" s="512"/>
      <c r="V510" s="512"/>
      <c r="W510" s="512"/>
      <c r="X510" s="512"/>
      <c r="Y510" s="489"/>
      <c r="Z510" s="512"/>
      <c r="AA510" s="512"/>
      <c r="AB510" s="489"/>
      <c r="AC510" s="513"/>
      <c r="AD510" s="489"/>
    </row>
    <row r="511" spans="7:30" ht="15.75" customHeight="1">
      <c r="G511" s="510"/>
      <c r="H511" s="511"/>
      <c r="I511" s="512"/>
      <c r="J511" s="512"/>
      <c r="K511" s="512"/>
      <c r="L511" s="512"/>
      <c r="M511" s="512"/>
      <c r="N511" s="489"/>
      <c r="O511" s="512"/>
      <c r="P511" s="512"/>
      <c r="Q511" s="512"/>
      <c r="R511" s="512"/>
      <c r="S511" s="512"/>
      <c r="T511" s="512"/>
      <c r="U511" s="512"/>
      <c r="V511" s="512"/>
      <c r="W511" s="512"/>
      <c r="X511" s="512"/>
      <c r="Y511" s="489"/>
      <c r="Z511" s="512"/>
      <c r="AA511" s="512"/>
      <c r="AB511" s="489"/>
      <c r="AC511" s="513"/>
      <c r="AD511" s="489"/>
    </row>
    <row r="512" spans="7:30" ht="15.75" customHeight="1">
      <c r="G512" s="510"/>
      <c r="H512" s="511"/>
      <c r="I512" s="512"/>
      <c r="J512" s="512"/>
      <c r="K512" s="512"/>
      <c r="L512" s="512"/>
      <c r="M512" s="512"/>
      <c r="N512" s="489"/>
      <c r="O512" s="512"/>
      <c r="P512" s="512"/>
      <c r="Q512" s="512"/>
      <c r="R512" s="512"/>
      <c r="S512" s="512"/>
      <c r="T512" s="512"/>
      <c r="U512" s="512"/>
      <c r="V512" s="512"/>
      <c r="W512" s="512"/>
      <c r="X512" s="512"/>
      <c r="Y512" s="489"/>
      <c r="Z512" s="512"/>
      <c r="AA512" s="512"/>
      <c r="AB512" s="489"/>
      <c r="AC512" s="513"/>
      <c r="AD512" s="489"/>
    </row>
    <row r="513" spans="7:30" ht="15.75" customHeight="1">
      <c r="G513" s="510"/>
      <c r="H513" s="511"/>
      <c r="I513" s="512"/>
      <c r="J513" s="512"/>
      <c r="K513" s="512"/>
      <c r="L513" s="512"/>
      <c r="M513" s="512"/>
      <c r="N513" s="489"/>
      <c r="O513" s="512"/>
      <c r="P513" s="512"/>
      <c r="Q513" s="512"/>
      <c r="R513" s="512"/>
      <c r="S513" s="512"/>
      <c r="T513" s="512"/>
      <c r="U513" s="512"/>
      <c r="V513" s="512"/>
      <c r="W513" s="512"/>
      <c r="X513" s="512"/>
      <c r="Y513" s="489"/>
      <c r="Z513" s="512"/>
      <c r="AA513" s="512"/>
      <c r="AB513" s="489"/>
      <c r="AC513" s="513"/>
      <c r="AD513" s="489"/>
    </row>
    <row r="514" spans="7:30" ht="15.75" customHeight="1">
      <c r="G514" s="510"/>
      <c r="H514" s="511"/>
      <c r="I514" s="512"/>
      <c r="J514" s="512"/>
      <c r="K514" s="512"/>
      <c r="L514" s="512"/>
      <c r="M514" s="512"/>
      <c r="N514" s="489"/>
      <c r="O514" s="512"/>
      <c r="P514" s="512"/>
      <c r="Q514" s="512"/>
      <c r="R514" s="512"/>
      <c r="S514" s="512"/>
      <c r="T514" s="512"/>
      <c r="U514" s="512"/>
      <c r="V514" s="512"/>
      <c r="W514" s="512"/>
      <c r="X514" s="512"/>
      <c r="Y514" s="489"/>
      <c r="Z514" s="512"/>
      <c r="AA514" s="512"/>
      <c r="AB514" s="489"/>
      <c r="AC514" s="513"/>
      <c r="AD514" s="489"/>
    </row>
    <row r="515" spans="7:30" ht="15.75" customHeight="1">
      <c r="G515" s="510"/>
      <c r="H515" s="511"/>
      <c r="I515" s="512"/>
      <c r="J515" s="512"/>
      <c r="K515" s="512"/>
      <c r="L515" s="512"/>
      <c r="M515" s="512"/>
      <c r="N515" s="489"/>
      <c r="O515" s="512"/>
      <c r="P515" s="512"/>
      <c r="Q515" s="512"/>
      <c r="R515" s="512"/>
      <c r="S515" s="512"/>
      <c r="T515" s="512"/>
      <c r="U515" s="512"/>
      <c r="V515" s="512"/>
      <c r="W515" s="512"/>
      <c r="X515" s="512"/>
      <c r="Y515" s="489"/>
      <c r="Z515" s="512"/>
      <c r="AA515" s="512"/>
      <c r="AB515" s="489"/>
      <c r="AC515" s="513"/>
      <c r="AD515" s="489"/>
    </row>
    <row r="516" spans="7:30" ht="15.75" customHeight="1">
      <c r="G516" s="510"/>
      <c r="H516" s="511"/>
      <c r="I516" s="512"/>
      <c r="J516" s="512"/>
      <c r="K516" s="512"/>
      <c r="L516" s="512"/>
      <c r="M516" s="512"/>
      <c r="N516" s="489"/>
      <c r="O516" s="512"/>
      <c r="P516" s="512"/>
      <c r="Q516" s="512"/>
      <c r="R516" s="512"/>
      <c r="S516" s="512"/>
      <c r="T516" s="512"/>
      <c r="U516" s="512"/>
      <c r="V516" s="512"/>
      <c r="W516" s="512"/>
      <c r="X516" s="512"/>
      <c r="Y516" s="489"/>
      <c r="Z516" s="512"/>
      <c r="AA516" s="512"/>
      <c r="AB516" s="489"/>
      <c r="AC516" s="513"/>
      <c r="AD516" s="489"/>
    </row>
    <row r="517" spans="7:30" ht="15.75" customHeight="1">
      <c r="G517" s="510"/>
      <c r="H517" s="511"/>
      <c r="I517" s="512"/>
      <c r="J517" s="512"/>
      <c r="K517" s="512"/>
      <c r="L517" s="512"/>
      <c r="M517" s="512"/>
      <c r="N517" s="489"/>
      <c r="O517" s="512"/>
      <c r="P517" s="512"/>
      <c r="Q517" s="512"/>
      <c r="R517" s="512"/>
      <c r="S517" s="512"/>
      <c r="T517" s="512"/>
      <c r="U517" s="512"/>
      <c r="V517" s="512"/>
      <c r="W517" s="512"/>
      <c r="X517" s="512"/>
      <c r="Y517" s="489"/>
      <c r="Z517" s="512"/>
      <c r="AA517" s="512"/>
      <c r="AB517" s="489"/>
      <c r="AC517" s="513"/>
      <c r="AD517" s="489"/>
    </row>
    <row r="518" spans="7:30" ht="15.75" customHeight="1">
      <c r="G518" s="510"/>
      <c r="H518" s="511"/>
      <c r="I518" s="512"/>
      <c r="J518" s="512"/>
      <c r="K518" s="512"/>
      <c r="L518" s="512"/>
      <c r="M518" s="512"/>
      <c r="N518" s="489"/>
      <c r="O518" s="512"/>
      <c r="P518" s="512"/>
      <c r="Q518" s="512"/>
      <c r="R518" s="512"/>
      <c r="S518" s="512"/>
      <c r="T518" s="512"/>
      <c r="U518" s="512"/>
      <c r="V518" s="512"/>
      <c r="W518" s="512"/>
      <c r="X518" s="512"/>
      <c r="Y518" s="489"/>
      <c r="Z518" s="512"/>
      <c r="AA518" s="512"/>
      <c r="AB518" s="489"/>
      <c r="AC518" s="513"/>
      <c r="AD518" s="489"/>
    </row>
    <row r="519" spans="7:30" ht="15.75" customHeight="1">
      <c r="G519" s="510"/>
      <c r="H519" s="511"/>
      <c r="I519" s="512"/>
      <c r="J519" s="512"/>
      <c r="K519" s="512"/>
      <c r="L519" s="512"/>
      <c r="M519" s="512"/>
      <c r="N519" s="489"/>
      <c r="O519" s="512"/>
      <c r="P519" s="512"/>
      <c r="Q519" s="512"/>
      <c r="R519" s="512"/>
      <c r="S519" s="512"/>
      <c r="T519" s="512"/>
      <c r="U519" s="512"/>
      <c r="V519" s="512"/>
      <c r="W519" s="512"/>
      <c r="X519" s="512"/>
      <c r="Y519" s="489"/>
      <c r="Z519" s="512"/>
      <c r="AA519" s="512"/>
      <c r="AB519" s="489"/>
      <c r="AC519" s="513"/>
      <c r="AD519" s="489"/>
    </row>
    <row r="520" spans="7:30" ht="15.75" customHeight="1">
      <c r="G520" s="510"/>
      <c r="H520" s="511"/>
      <c r="I520" s="512"/>
      <c r="J520" s="512"/>
      <c r="K520" s="512"/>
      <c r="L520" s="512"/>
      <c r="M520" s="512"/>
      <c r="N520" s="489"/>
      <c r="O520" s="512"/>
      <c r="P520" s="512"/>
      <c r="Q520" s="512"/>
      <c r="R520" s="512"/>
      <c r="S520" s="512"/>
      <c r="T520" s="512"/>
      <c r="U520" s="512"/>
      <c r="V520" s="512"/>
      <c r="W520" s="512"/>
      <c r="X520" s="512"/>
      <c r="Y520" s="489"/>
      <c r="Z520" s="512"/>
      <c r="AA520" s="512"/>
      <c r="AB520" s="489"/>
      <c r="AC520" s="513"/>
      <c r="AD520" s="489"/>
    </row>
    <row r="521" spans="7:30" ht="15.75" customHeight="1">
      <c r="G521" s="510"/>
      <c r="H521" s="511"/>
      <c r="I521" s="512"/>
      <c r="J521" s="512"/>
      <c r="K521" s="512"/>
      <c r="L521" s="512"/>
      <c r="M521" s="512"/>
      <c r="N521" s="489"/>
      <c r="O521" s="512"/>
      <c r="P521" s="512"/>
      <c r="Q521" s="512"/>
      <c r="R521" s="512"/>
      <c r="S521" s="512"/>
      <c r="T521" s="512"/>
      <c r="U521" s="512"/>
      <c r="V521" s="512"/>
      <c r="W521" s="512"/>
      <c r="X521" s="512"/>
      <c r="Y521" s="489"/>
      <c r="Z521" s="512"/>
      <c r="AA521" s="512"/>
      <c r="AB521" s="489"/>
      <c r="AC521" s="513"/>
      <c r="AD521" s="489"/>
    </row>
    <row r="522" spans="7:30" ht="15.75" customHeight="1">
      <c r="G522" s="510"/>
      <c r="H522" s="511"/>
      <c r="I522" s="512"/>
      <c r="J522" s="512"/>
      <c r="K522" s="512"/>
      <c r="L522" s="512"/>
      <c r="M522" s="512"/>
      <c r="N522" s="489"/>
      <c r="O522" s="512"/>
      <c r="P522" s="512"/>
      <c r="Q522" s="512"/>
      <c r="R522" s="512"/>
      <c r="S522" s="512"/>
      <c r="T522" s="512"/>
      <c r="U522" s="512"/>
      <c r="V522" s="512"/>
      <c r="W522" s="512"/>
      <c r="X522" s="512"/>
      <c r="Y522" s="489"/>
      <c r="Z522" s="512"/>
      <c r="AA522" s="512"/>
      <c r="AB522" s="489"/>
      <c r="AC522" s="513"/>
      <c r="AD522" s="489"/>
    </row>
    <row r="523" spans="7:30" ht="15.75" customHeight="1">
      <c r="G523" s="510"/>
      <c r="H523" s="511"/>
      <c r="I523" s="512"/>
      <c r="J523" s="512"/>
      <c r="K523" s="512"/>
      <c r="L523" s="512"/>
      <c r="M523" s="512"/>
      <c r="N523" s="489"/>
      <c r="O523" s="512"/>
      <c r="P523" s="512"/>
      <c r="Q523" s="512"/>
      <c r="R523" s="512"/>
      <c r="S523" s="512"/>
      <c r="T523" s="512"/>
      <c r="U523" s="512"/>
      <c r="V523" s="512"/>
      <c r="W523" s="512"/>
      <c r="X523" s="512"/>
      <c r="Y523" s="489"/>
      <c r="Z523" s="512"/>
      <c r="AA523" s="512"/>
      <c r="AB523" s="489"/>
      <c r="AC523" s="513"/>
      <c r="AD523" s="489"/>
    </row>
    <row r="524" spans="7:30" ht="15.75" customHeight="1">
      <c r="G524" s="510"/>
      <c r="H524" s="511"/>
      <c r="I524" s="512"/>
      <c r="J524" s="512"/>
      <c r="K524" s="512"/>
      <c r="L524" s="512"/>
      <c r="M524" s="512"/>
      <c r="N524" s="489"/>
      <c r="O524" s="512"/>
      <c r="P524" s="512"/>
      <c r="Q524" s="512"/>
      <c r="R524" s="512"/>
      <c r="S524" s="512"/>
      <c r="T524" s="512"/>
      <c r="U524" s="512"/>
      <c r="V524" s="512"/>
      <c r="W524" s="512"/>
      <c r="X524" s="512"/>
      <c r="Y524" s="489"/>
      <c r="Z524" s="512"/>
      <c r="AA524" s="512"/>
      <c r="AB524" s="489"/>
      <c r="AC524" s="513"/>
      <c r="AD524" s="489"/>
    </row>
    <row r="525" spans="7:30" ht="15.75" customHeight="1">
      <c r="G525" s="510"/>
      <c r="H525" s="511"/>
      <c r="I525" s="512"/>
      <c r="J525" s="512"/>
      <c r="K525" s="512"/>
      <c r="L525" s="512"/>
      <c r="M525" s="512"/>
      <c r="N525" s="489"/>
      <c r="O525" s="512"/>
      <c r="P525" s="512"/>
      <c r="Q525" s="512"/>
      <c r="R525" s="512"/>
      <c r="S525" s="512"/>
      <c r="T525" s="512"/>
      <c r="U525" s="512"/>
      <c r="V525" s="512"/>
      <c r="W525" s="512"/>
      <c r="X525" s="512"/>
      <c r="Y525" s="489"/>
      <c r="Z525" s="512"/>
      <c r="AA525" s="512"/>
      <c r="AB525" s="489"/>
      <c r="AC525" s="513"/>
      <c r="AD525" s="489"/>
    </row>
    <row r="526" spans="7:30" ht="15.75" customHeight="1">
      <c r="G526" s="510"/>
      <c r="H526" s="511"/>
      <c r="I526" s="512"/>
      <c r="J526" s="512"/>
      <c r="K526" s="512"/>
      <c r="L526" s="512"/>
      <c r="M526" s="512"/>
      <c r="N526" s="489"/>
      <c r="O526" s="512"/>
      <c r="P526" s="512"/>
      <c r="Q526" s="512"/>
      <c r="R526" s="512"/>
      <c r="S526" s="512"/>
      <c r="T526" s="512"/>
      <c r="U526" s="512"/>
      <c r="V526" s="512"/>
      <c r="W526" s="512"/>
      <c r="X526" s="512"/>
      <c r="Y526" s="489"/>
      <c r="Z526" s="512"/>
      <c r="AA526" s="512"/>
      <c r="AB526" s="489"/>
      <c r="AC526" s="513"/>
      <c r="AD526" s="489"/>
    </row>
    <row r="527" spans="7:30" ht="15.75" customHeight="1">
      <c r="G527" s="510"/>
      <c r="H527" s="511"/>
      <c r="I527" s="512"/>
      <c r="J527" s="512"/>
      <c r="K527" s="512"/>
      <c r="L527" s="512"/>
      <c r="M527" s="512"/>
      <c r="N527" s="489"/>
      <c r="O527" s="512"/>
      <c r="P527" s="512"/>
      <c r="Q527" s="512"/>
      <c r="R527" s="512"/>
      <c r="S527" s="512"/>
      <c r="T527" s="512"/>
      <c r="U527" s="512"/>
      <c r="V527" s="512"/>
      <c r="W527" s="512"/>
      <c r="X527" s="512"/>
      <c r="Y527" s="489"/>
      <c r="Z527" s="512"/>
      <c r="AA527" s="512"/>
      <c r="AB527" s="489"/>
      <c r="AC527" s="513"/>
      <c r="AD527" s="489"/>
    </row>
    <row r="528" spans="7:30" ht="15.75" customHeight="1">
      <c r="G528" s="510"/>
      <c r="H528" s="511"/>
      <c r="I528" s="512"/>
      <c r="J528" s="512"/>
      <c r="K528" s="512"/>
      <c r="L528" s="512"/>
      <c r="M528" s="512"/>
      <c r="N528" s="489"/>
      <c r="O528" s="512"/>
      <c r="P528" s="512"/>
      <c r="Q528" s="512"/>
      <c r="R528" s="512"/>
      <c r="S528" s="512"/>
      <c r="T528" s="512"/>
      <c r="U528" s="512"/>
      <c r="V528" s="512"/>
      <c r="W528" s="512"/>
      <c r="X528" s="512"/>
      <c r="Y528" s="489"/>
      <c r="Z528" s="512"/>
      <c r="AA528" s="512"/>
      <c r="AB528" s="489"/>
      <c r="AC528" s="513"/>
      <c r="AD528" s="489"/>
    </row>
    <row r="529" spans="7:30" ht="15.75" customHeight="1">
      <c r="G529" s="510"/>
      <c r="H529" s="511"/>
      <c r="I529" s="512"/>
      <c r="J529" s="512"/>
      <c r="K529" s="512"/>
      <c r="L529" s="512"/>
      <c r="M529" s="512"/>
      <c r="N529" s="489"/>
      <c r="O529" s="512"/>
      <c r="P529" s="512"/>
      <c r="Q529" s="512"/>
      <c r="R529" s="512"/>
      <c r="S529" s="512"/>
      <c r="T529" s="512"/>
      <c r="U529" s="512"/>
      <c r="V529" s="512"/>
      <c r="W529" s="512"/>
      <c r="X529" s="512"/>
      <c r="Y529" s="489"/>
      <c r="Z529" s="512"/>
      <c r="AA529" s="512"/>
      <c r="AB529" s="489"/>
      <c r="AC529" s="513"/>
      <c r="AD529" s="489"/>
    </row>
    <row r="530" spans="7:30" ht="15.75" customHeight="1">
      <c r="G530" s="510"/>
      <c r="H530" s="511"/>
      <c r="I530" s="512"/>
      <c r="J530" s="512"/>
      <c r="K530" s="512"/>
      <c r="L530" s="512"/>
      <c r="M530" s="512"/>
      <c r="N530" s="489"/>
      <c r="O530" s="512"/>
      <c r="P530" s="512"/>
      <c r="Q530" s="512"/>
      <c r="R530" s="512"/>
      <c r="S530" s="512"/>
      <c r="T530" s="512"/>
      <c r="U530" s="512"/>
      <c r="V530" s="512"/>
      <c r="W530" s="512"/>
      <c r="X530" s="512"/>
      <c r="Y530" s="489"/>
      <c r="Z530" s="512"/>
      <c r="AA530" s="512"/>
      <c r="AB530" s="489"/>
      <c r="AC530" s="513"/>
      <c r="AD530" s="489"/>
    </row>
    <row r="531" spans="7:30" ht="15.75" customHeight="1">
      <c r="G531" s="510"/>
      <c r="H531" s="511"/>
      <c r="I531" s="512"/>
      <c r="J531" s="512"/>
      <c r="K531" s="512"/>
      <c r="L531" s="512"/>
      <c r="M531" s="512"/>
      <c r="N531" s="489"/>
      <c r="O531" s="512"/>
      <c r="P531" s="512"/>
      <c r="Q531" s="512"/>
      <c r="R531" s="512"/>
      <c r="S531" s="512"/>
      <c r="T531" s="512"/>
      <c r="U531" s="512"/>
      <c r="V531" s="512"/>
      <c r="W531" s="512"/>
      <c r="X531" s="512"/>
      <c r="Y531" s="489"/>
      <c r="Z531" s="512"/>
      <c r="AA531" s="512"/>
      <c r="AB531" s="489"/>
      <c r="AC531" s="513"/>
      <c r="AD531" s="489"/>
    </row>
    <row r="532" spans="7:30" ht="15.75" customHeight="1">
      <c r="G532" s="510"/>
      <c r="H532" s="511"/>
      <c r="I532" s="512"/>
      <c r="J532" s="512"/>
      <c r="K532" s="512"/>
      <c r="L532" s="512"/>
      <c r="M532" s="512"/>
      <c r="N532" s="489"/>
      <c r="O532" s="512"/>
      <c r="P532" s="512"/>
      <c r="Q532" s="512"/>
      <c r="R532" s="512"/>
      <c r="S532" s="512"/>
      <c r="T532" s="512"/>
      <c r="U532" s="512"/>
      <c r="V532" s="512"/>
      <c r="W532" s="512"/>
      <c r="X532" s="512"/>
      <c r="Y532" s="489"/>
      <c r="Z532" s="512"/>
      <c r="AA532" s="512"/>
      <c r="AB532" s="489"/>
      <c r="AC532" s="513"/>
      <c r="AD532" s="489"/>
    </row>
    <row r="533" spans="7:30" ht="15.75" customHeight="1">
      <c r="G533" s="510"/>
      <c r="H533" s="511"/>
      <c r="I533" s="512"/>
      <c r="J533" s="512"/>
      <c r="K533" s="512"/>
      <c r="L533" s="512"/>
      <c r="M533" s="512"/>
      <c r="N533" s="489"/>
      <c r="O533" s="512"/>
      <c r="P533" s="512"/>
      <c r="Q533" s="512"/>
      <c r="R533" s="512"/>
      <c r="S533" s="512"/>
      <c r="T533" s="512"/>
      <c r="U533" s="512"/>
      <c r="V533" s="512"/>
      <c r="W533" s="512"/>
      <c r="X533" s="512"/>
      <c r="Y533" s="489"/>
      <c r="Z533" s="512"/>
      <c r="AA533" s="512"/>
      <c r="AB533" s="489"/>
      <c r="AC533" s="513"/>
      <c r="AD533" s="489"/>
    </row>
    <row r="534" spans="7:30" ht="15.75" customHeight="1">
      <c r="G534" s="510"/>
      <c r="H534" s="511"/>
      <c r="I534" s="512"/>
      <c r="J534" s="512"/>
      <c r="K534" s="512"/>
      <c r="L534" s="512"/>
      <c r="M534" s="512"/>
      <c r="N534" s="489"/>
      <c r="O534" s="512"/>
      <c r="P534" s="512"/>
      <c r="Q534" s="512"/>
      <c r="R534" s="512"/>
      <c r="S534" s="512"/>
      <c r="T534" s="512"/>
      <c r="U534" s="512"/>
      <c r="V534" s="512"/>
      <c r="W534" s="512"/>
      <c r="X534" s="512"/>
      <c r="Y534" s="489"/>
      <c r="Z534" s="512"/>
      <c r="AA534" s="512"/>
      <c r="AB534" s="489"/>
      <c r="AC534" s="513"/>
      <c r="AD534" s="489"/>
    </row>
    <row r="535" spans="7:30" ht="15.75" customHeight="1">
      <c r="G535" s="510"/>
      <c r="H535" s="511"/>
      <c r="I535" s="512"/>
      <c r="J535" s="512"/>
      <c r="K535" s="512"/>
      <c r="L535" s="512"/>
      <c r="M535" s="512"/>
      <c r="N535" s="489"/>
      <c r="O535" s="512"/>
      <c r="P535" s="512"/>
      <c r="Q535" s="512"/>
      <c r="R535" s="512"/>
      <c r="S535" s="512"/>
      <c r="T535" s="512"/>
      <c r="U535" s="512"/>
      <c r="V535" s="512"/>
      <c r="W535" s="512"/>
      <c r="X535" s="512"/>
      <c r="Y535" s="489"/>
      <c r="Z535" s="512"/>
      <c r="AA535" s="512"/>
      <c r="AB535" s="489"/>
      <c r="AC535" s="513"/>
      <c r="AD535" s="489"/>
    </row>
    <row r="536" spans="7:30" ht="15.75" customHeight="1">
      <c r="G536" s="510"/>
      <c r="H536" s="511"/>
      <c r="I536" s="512"/>
      <c r="J536" s="512"/>
      <c r="K536" s="512"/>
      <c r="L536" s="512"/>
      <c r="M536" s="512"/>
      <c r="N536" s="489"/>
      <c r="O536" s="512"/>
      <c r="P536" s="512"/>
      <c r="Q536" s="512"/>
      <c r="R536" s="512"/>
      <c r="S536" s="512"/>
      <c r="T536" s="512"/>
      <c r="U536" s="512"/>
      <c r="V536" s="512"/>
      <c r="W536" s="512"/>
      <c r="X536" s="512"/>
      <c r="Y536" s="489"/>
      <c r="Z536" s="512"/>
      <c r="AA536" s="512"/>
      <c r="AB536" s="489"/>
      <c r="AC536" s="513"/>
      <c r="AD536" s="489"/>
    </row>
    <row r="537" spans="7:30" ht="15.75" customHeight="1">
      <c r="G537" s="510"/>
      <c r="H537" s="511"/>
      <c r="I537" s="512"/>
      <c r="J537" s="512"/>
      <c r="K537" s="512"/>
      <c r="L537" s="512"/>
      <c r="M537" s="512"/>
      <c r="N537" s="489"/>
      <c r="O537" s="512"/>
      <c r="P537" s="512"/>
      <c r="Q537" s="512"/>
      <c r="R537" s="512"/>
      <c r="S537" s="512"/>
      <c r="T537" s="512"/>
      <c r="U537" s="512"/>
      <c r="V537" s="512"/>
      <c r="W537" s="512"/>
      <c r="X537" s="512"/>
      <c r="Y537" s="489"/>
      <c r="Z537" s="512"/>
      <c r="AA537" s="512"/>
      <c r="AB537" s="489"/>
      <c r="AC537" s="513"/>
      <c r="AD537" s="489"/>
    </row>
    <row r="538" spans="7:30" ht="15.75" customHeight="1">
      <c r="G538" s="510"/>
      <c r="H538" s="511"/>
      <c r="I538" s="512"/>
      <c r="J538" s="512"/>
      <c r="K538" s="512"/>
      <c r="L538" s="512"/>
      <c r="M538" s="512"/>
      <c r="N538" s="489"/>
      <c r="O538" s="512"/>
      <c r="P538" s="512"/>
      <c r="Q538" s="512"/>
      <c r="R538" s="512"/>
      <c r="S538" s="512"/>
      <c r="T538" s="512"/>
      <c r="U538" s="512"/>
      <c r="V538" s="512"/>
      <c r="W538" s="512"/>
      <c r="X538" s="512"/>
      <c r="Y538" s="489"/>
      <c r="Z538" s="512"/>
      <c r="AA538" s="512"/>
      <c r="AB538" s="489"/>
      <c r="AC538" s="513"/>
      <c r="AD538" s="489"/>
    </row>
    <row r="539" spans="7:30" ht="15.75" customHeight="1">
      <c r="G539" s="510"/>
      <c r="H539" s="511"/>
      <c r="I539" s="512"/>
      <c r="J539" s="512"/>
      <c r="K539" s="512"/>
      <c r="L539" s="512"/>
      <c r="M539" s="512"/>
      <c r="N539" s="489"/>
      <c r="O539" s="512"/>
      <c r="P539" s="512"/>
      <c r="Q539" s="512"/>
      <c r="R539" s="512"/>
      <c r="S539" s="512"/>
      <c r="T539" s="512"/>
      <c r="U539" s="512"/>
      <c r="V539" s="512"/>
      <c r="W539" s="512"/>
      <c r="X539" s="512"/>
      <c r="Y539" s="489"/>
      <c r="Z539" s="512"/>
      <c r="AA539" s="512"/>
      <c r="AB539" s="489"/>
      <c r="AC539" s="513"/>
      <c r="AD539" s="489"/>
    </row>
    <row r="540" spans="7:30" ht="15.75" customHeight="1">
      <c r="G540" s="510"/>
      <c r="H540" s="511"/>
      <c r="I540" s="512"/>
      <c r="J540" s="512"/>
      <c r="K540" s="512"/>
      <c r="L540" s="512"/>
      <c r="M540" s="512"/>
      <c r="N540" s="489"/>
      <c r="O540" s="512"/>
      <c r="P540" s="512"/>
      <c r="Q540" s="512"/>
      <c r="R540" s="512"/>
      <c r="S540" s="512"/>
      <c r="T540" s="512"/>
      <c r="U540" s="512"/>
      <c r="V540" s="512"/>
      <c r="W540" s="512"/>
      <c r="X540" s="512"/>
      <c r="Y540" s="489"/>
      <c r="Z540" s="512"/>
      <c r="AA540" s="512"/>
      <c r="AB540" s="489"/>
      <c r="AC540" s="513"/>
      <c r="AD540" s="489"/>
    </row>
    <row r="541" spans="7:30" ht="15.75" customHeight="1">
      <c r="G541" s="510"/>
      <c r="H541" s="511"/>
      <c r="I541" s="512"/>
      <c r="J541" s="512"/>
      <c r="K541" s="512"/>
      <c r="L541" s="512"/>
      <c r="M541" s="512"/>
      <c r="N541" s="489"/>
      <c r="O541" s="512"/>
      <c r="P541" s="512"/>
      <c r="Q541" s="512"/>
      <c r="R541" s="512"/>
      <c r="S541" s="512"/>
      <c r="T541" s="512"/>
      <c r="U541" s="512"/>
      <c r="V541" s="512"/>
      <c r="W541" s="512"/>
      <c r="X541" s="512"/>
      <c r="Y541" s="489"/>
      <c r="Z541" s="512"/>
      <c r="AA541" s="512"/>
      <c r="AB541" s="489"/>
      <c r="AC541" s="513"/>
      <c r="AD541" s="489"/>
    </row>
    <row r="542" spans="7:30" ht="15.75" customHeight="1">
      <c r="G542" s="510"/>
      <c r="H542" s="511"/>
      <c r="I542" s="512"/>
      <c r="J542" s="512"/>
      <c r="K542" s="512"/>
      <c r="L542" s="512"/>
      <c r="M542" s="512"/>
      <c r="N542" s="489"/>
      <c r="O542" s="512"/>
      <c r="P542" s="512"/>
      <c r="Q542" s="512"/>
      <c r="R542" s="512"/>
      <c r="S542" s="512"/>
      <c r="T542" s="512"/>
      <c r="U542" s="512"/>
      <c r="V542" s="512"/>
      <c r="W542" s="512"/>
      <c r="X542" s="512"/>
      <c r="Y542" s="489"/>
      <c r="Z542" s="512"/>
      <c r="AA542" s="512"/>
      <c r="AB542" s="489"/>
      <c r="AC542" s="513"/>
      <c r="AD542" s="489"/>
    </row>
    <row r="543" spans="7:30" ht="15.75" customHeight="1">
      <c r="G543" s="510"/>
      <c r="H543" s="511"/>
      <c r="I543" s="512"/>
      <c r="J543" s="512"/>
      <c r="K543" s="512"/>
      <c r="L543" s="512"/>
      <c r="M543" s="512"/>
      <c r="N543" s="489"/>
      <c r="O543" s="512"/>
      <c r="P543" s="512"/>
      <c r="Q543" s="512"/>
      <c r="R543" s="512"/>
      <c r="S543" s="512"/>
      <c r="T543" s="512"/>
      <c r="U543" s="512"/>
      <c r="V543" s="512"/>
      <c r="W543" s="512"/>
      <c r="X543" s="512"/>
      <c r="Y543" s="489"/>
      <c r="Z543" s="512"/>
      <c r="AA543" s="512"/>
      <c r="AB543" s="489"/>
      <c r="AC543" s="513"/>
      <c r="AD543" s="489"/>
    </row>
    <row r="544" spans="7:30" ht="15.75" customHeight="1">
      <c r="G544" s="510"/>
      <c r="H544" s="511"/>
      <c r="I544" s="512"/>
      <c r="J544" s="512"/>
      <c r="K544" s="512"/>
      <c r="L544" s="512"/>
      <c r="M544" s="512"/>
      <c r="N544" s="489"/>
      <c r="O544" s="512"/>
      <c r="P544" s="512"/>
      <c r="Q544" s="512"/>
      <c r="R544" s="512"/>
      <c r="S544" s="512"/>
      <c r="T544" s="512"/>
      <c r="U544" s="512"/>
      <c r="V544" s="512"/>
      <c r="W544" s="512"/>
      <c r="X544" s="512"/>
      <c r="Y544" s="489"/>
      <c r="Z544" s="512"/>
      <c r="AA544" s="512"/>
      <c r="AB544" s="489"/>
      <c r="AC544" s="513"/>
      <c r="AD544" s="489"/>
    </row>
    <row r="545" spans="7:30" ht="15.75" customHeight="1">
      <c r="G545" s="510"/>
      <c r="H545" s="511"/>
      <c r="I545" s="512"/>
      <c r="J545" s="512"/>
      <c r="K545" s="512"/>
      <c r="L545" s="512"/>
      <c r="M545" s="512"/>
      <c r="N545" s="489"/>
      <c r="O545" s="512"/>
      <c r="P545" s="512"/>
      <c r="Q545" s="512"/>
      <c r="R545" s="512"/>
      <c r="S545" s="512"/>
      <c r="T545" s="512"/>
      <c r="U545" s="512"/>
      <c r="V545" s="512"/>
      <c r="W545" s="512"/>
      <c r="X545" s="512"/>
      <c r="Y545" s="489"/>
      <c r="Z545" s="512"/>
      <c r="AA545" s="512"/>
      <c r="AB545" s="489"/>
      <c r="AC545" s="513"/>
      <c r="AD545" s="489"/>
    </row>
    <row r="546" spans="7:30" ht="15.75" customHeight="1">
      <c r="G546" s="510"/>
      <c r="H546" s="511"/>
      <c r="I546" s="512"/>
      <c r="J546" s="512"/>
      <c r="K546" s="512"/>
      <c r="L546" s="512"/>
      <c r="M546" s="512"/>
      <c r="N546" s="489"/>
      <c r="O546" s="512"/>
      <c r="P546" s="512"/>
      <c r="Q546" s="512"/>
      <c r="R546" s="512"/>
      <c r="S546" s="512"/>
      <c r="T546" s="512"/>
      <c r="U546" s="512"/>
      <c r="V546" s="512"/>
      <c r="W546" s="512"/>
      <c r="X546" s="512"/>
      <c r="Y546" s="489"/>
      <c r="Z546" s="512"/>
      <c r="AA546" s="512"/>
      <c r="AB546" s="489"/>
      <c r="AC546" s="513"/>
      <c r="AD546" s="489"/>
    </row>
    <row r="547" spans="7:30" ht="15.75" customHeight="1">
      <c r="G547" s="510"/>
      <c r="H547" s="511"/>
      <c r="I547" s="512"/>
      <c r="J547" s="512"/>
      <c r="K547" s="512"/>
      <c r="L547" s="512"/>
      <c r="M547" s="512"/>
      <c r="N547" s="489"/>
      <c r="O547" s="512"/>
      <c r="P547" s="512"/>
      <c r="Q547" s="512"/>
      <c r="R547" s="512"/>
      <c r="S547" s="512"/>
      <c r="T547" s="512"/>
      <c r="U547" s="512"/>
      <c r="V547" s="512"/>
      <c r="W547" s="512"/>
      <c r="X547" s="512"/>
      <c r="Y547" s="489"/>
      <c r="Z547" s="512"/>
      <c r="AA547" s="512"/>
      <c r="AB547" s="489"/>
      <c r="AC547" s="513"/>
      <c r="AD547" s="489"/>
    </row>
    <row r="548" spans="7:30" ht="15.75" customHeight="1">
      <c r="G548" s="510"/>
      <c r="H548" s="511"/>
      <c r="I548" s="512"/>
      <c r="J548" s="512"/>
      <c r="K548" s="512"/>
      <c r="L548" s="512"/>
      <c r="M548" s="512"/>
      <c r="N548" s="489"/>
      <c r="O548" s="512"/>
      <c r="P548" s="512"/>
      <c r="Q548" s="512"/>
      <c r="R548" s="512"/>
      <c r="S548" s="512"/>
      <c r="T548" s="512"/>
      <c r="U548" s="512"/>
      <c r="V548" s="512"/>
      <c r="W548" s="512"/>
      <c r="X548" s="512"/>
      <c r="Y548" s="489"/>
      <c r="Z548" s="512"/>
      <c r="AA548" s="512"/>
      <c r="AB548" s="489"/>
      <c r="AC548" s="513"/>
      <c r="AD548" s="489"/>
    </row>
    <row r="549" spans="7:30" ht="15.75" customHeight="1">
      <c r="G549" s="510"/>
      <c r="H549" s="511"/>
      <c r="I549" s="512"/>
      <c r="J549" s="512"/>
      <c r="K549" s="512"/>
      <c r="L549" s="512"/>
      <c r="M549" s="512"/>
      <c r="N549" s="489"/>
      <c r="O549" s="512"/>
      <c r="P549" s="512"/>
      <c r="Q549" s="512"/>
      <c r="R549" s="512"/>
      <c r="S549" s="512"/>
      <c r="T549" s="512"/>
      <c r="U549" s="512"/>
      <c r="V549" s="512"/>
      <c r="W549" s="512"/>
      <c r="X549" s="512"/>
      <c r="Y549" s="489"/>
      <c r="Z549" s="512"/>
      <c r="AA549" s="512"/>
      <c r="AB549" s="489"/>
      <c r="AC549" s="513"/>
      <c r="AD549" s="489"/>
    </row>
    <row r="550" spans="7:30" ht="15.75" customHeight="1">
      <c r="G550" s="510"/>
      <c r="H550" s="511"/>
      <c r="I550" s="512"/>
      <c r="J550" s="512"/>
      <c r="K550" s="512"/>
      <c r="L550" s="512"/>
      <c r="M550" s="512"/>
      <c r="N550" s="489"/>
      <c r="O550" s="512"/>
      <c r="P550" s="512"/>
      <c r="Q550" s="512"/>
      <c r="R550" s="512"/>
      <c r="S550" s="512"/>
      <c r="T550" s="512"/>
      <c r="U550" s="512"/>
      <c r="V550" s="512"/>
      <c r="W550" s="512"/>
      <c r="X550" s="512"/>
      <c r="Y550" s="489"/>
      <c r="Z550" s="512"/>
      <c r="AA550" s="512"/>
      <c r="AB550" s="489"/>
      <c r="AC550" s="513"/>
      <c r="AD550" s="489"/>
    </row>
    <row r="551" spans="7:30" ht="15.75" customHeight="1">
      <c r="G551" s="510"/>
      <c r="H551" s="511"/>
      <c r="I551" s="512"/>
      <c r="J551" s="512"/>
      <c r="K551" s="512"/>
      <c r="L551" s="512"/>
      <c r="M551" s="512"/>
      <c r="N551" s="489"/>
      <c r="O551" s="512"/>
      <c r="P551" s="512"/>
      <c r="Q551" s="512"/>
      <c r="R551" s="512"/>
      <c r="S551" s="512"/>
      <c r="T551" s="512"/>
      <c r="U551" s="512"/>
      <c r="V551" s="512"/>
      <c r="W551" s="512"/>
      <c r="X551" s="512"/>
      <c r="Y551" s="489"/>
      <c r="Z551" s="512"/>
      <c r="AA551" s="512"/>
      <c r="AB551" s="489"/>
      <c r="AC551" s="513"/>
      <c r="AD551" s="489"/>
    </row>
    <row r="552" spans="7:30" ht="15.75" customHeight="1">
      <c r="G552" s="510"/>
      <c r="H552" s="511"/>
      <c r="I552" s="512"/>
      <c r="J552" s="512"/>
      <c r="K552" s="512"/>
      <c r="L552" s="512"/>
      <c r="M552" s="512"/>
      <c r="N552" s="489"/>
      <c r="O552" s="512"/>
      <c r="P552" s="512"/>
      <c r="Q552" s="512"/>
      <c r="R552" s="512"/>
      <c r="S552" s="512"/>
      <c r="T552" s="512"/>
      <c r="U552" s="512"/>
      <c r="V552" s="512"/>
      <c r="W552" s="512"/>
      <c r="X552" s="512"/>
      <c r="Y552" s="489"/>
      <c r="Z552" s="512"/>
      <c r="AA552" s="512"/>
      <c r="AB552" s="489"/>
      <c r="AC552" s="513"/>
      <c r="AD552" s="489"/>
    </row>
    <row r="553" spans="7:30" ht="15.75" customHeight="1">
      <c r="G553" s="510"/>
      <c r="H553" s="511"/>
      <c r="I553" s="512"/>
      <c r="J553" s="512"/>
      <c r="K553" s="512"/>
      <c r="L553" s="512"/>
      <c r="M553" s="512"/>
      <c r="N553" s="489"/>
      <c r="O553" s="512"/>
      <c r="P553" s="512"/>
      <c r="Q553" s="512"/>
      <c r="R553" s="512"/>
      <c r="S553" s="512"/>
      <c r="T553" s="512"/>
      <c r="U553" s="512"/>
      <c r="V553" s="512"/>
      <c r="W553" s="512"/>
      <c r="X553" s="512"/>
      <c r="Y553" s="489"/>
      <c r="Z553" s="512"/>
      <c r="AA553" s="512"/>
      <c r="AB553" s="489"/>
      <c r="AC553" s="513"/>
      <c r="AD553" s="489"/>
    </row>
    <row r="554" spans="7:30" ht="15.75" customHeight="1">
      <c r="G554" s="510"/>
      <c r="H554" s="511"/>
      <c r="I554" s="512"/>
      <c r="J554" s="512"/>
      <c r="K554" s="512"/>
      <c r="L554" s="512"/>
      <c r="M554" s="512"/>
      <c r="N554" s="489"/>
      <c r="O554" s="512"/>
      <c r="P554" s="512"/>
      <c r="Q554" s="512"/>
      <c r="R554" s="512"/>
      <c r="S554" s="512"/>
      <c r="T554" s="512"/>
      <c r="U554" s="512"/>
      <c r="V554" s="512"/>
      <c r="W554" s="512"/>
      <c r="X554" s="512"/>
      <c r="Y554" s="489"/>
      <c r="Z554" s="512"/>
      <c r="AA554" s="512"/>
      <c r="AB554" s="489"/>
      <c r="AC554" s="513"/>
      <c r="AD554" s="489"/>
    </row>
    <row r="555" spans="7:30" ht="15.75" customHeight="1">
      <c r="G555" s="510"/>
      <c r="H555" s="511"/>
      <c r="I555" s="512"/>
      <c r="J555" s="512"/>
      <c r="K555" s="512"/>
      <c r="L555" s="512"/>
      <c r="M555" s="512"/>
      <c r="N555" s="489"/>
      <c r="O555" s="512"/>
      <c r="P555" s="512"/>
      <c r="Q555" s="512"/>
      <c r="R555" s="512"/>
      <c r="S555" s="512"/>
      <c r="T555" s="512"/>
      <c r="U555" s="512"/>
      <c r="V555" s="512"/>
      <c r="W555" s="512"/>
      <c r="X555" s="512"/>
      <c r="Y555" s="489"/>
      <c r="Z555" s="512"/>
      <c r="AA555" s="512"/>
      <c r="AB555" s="489"/>
      <c r="AC555" s="513"/>
      <c r="AD555" s="489"/>
    </row>
    <row r="556" spans="7:30" ht="15.75" customHeight="1">
      <c r="G556" s="510"/>
      <c r="H556" s="511"/>
      <c r="I556" s="512"/>
      <c r="J556" s="512"/>
      <c r="K556" s="512"/>
      <c r="L556" s="512"/>
      <c r="M556" s="512"/>
      <c r="N556" s="489"/>
      <c r="O556" s="512"/>
      <c r="P556" s="512"/>
      <c r="Q556" s="512"/>
      <c r="R556" s="512"/>
      <c r="S556" s="512"/>
      <c r="T556" s="512"/>
      <c r="U556" s="512"/>
      <c r="V556" s="512"/>
      <c r="W556" s="512"/>
      <c r="X556" s="512"/>
      <c r="Y556" s="489"/>
      <c r="Z556" s="512"/>
      <c r="AA556" s="512"/>
      <c r="AB556" s="489"/>
      <c r="AC556" s="513"/>
      <c r="AD556" s="489"/>
    </row>
    <row r="557" spans="7:30" ht="15.75" customHeight="1">
      <c r="G557" s="510"/>
      <c r="H557" s="511"/>
      <c r="I557" s="512"/>
      <c r="J557" s="512"/>
      <c r="K557" s="512"/>
      <c r="L557" s="512"/>
      <c r="M557" s="512"/>
      <c r="N557" s="489"/>
      <c r="O557" s="512"/>
      <c r="P557" s="512"/>
      <c r="Q557" s="512"/>
      <c r="R557" s="512"/>
      <c r="S557" s="512"/>
      <c r="T557" s="512"/>
      <c r="U557" s="512"/>
      <c r="V557" s="512"/>
      <c r="W557" s="512"/>
      <c r="X557" s="512"/>
      <c r="Y557" s="489"/>
      <c r="Z557" s="512"/>
      <c r="AA557" s="512"/>
      <c r="AB557" s="489"/>
      <c r="AC557" s="513"/>
      <c r="AD557" s="489"/>
    </row>
    <row r="558" spans="7:30" ht="15.75" customHeight="1">
      <c r="G558" s="510"/>
      <c r="H558" s="511"/>
      <c r="I558" s="512"/>
      <c r="J558" s="512"/>
      <c r="K558" s="512"/>
      <c r="L558" s="512"/>
      <c r="M558" s="512"/>
      <c r="N558" s="489"/>
      <c r="O558" s="512"/>
      <c r="P558" s="512"/>
      <c r="Q558" s="512"/>
      <c r="R558" s="512"/>
      <c r="S558" s="512"/>
      <c r="T558" s="512"/>
      <c r="U558" s="512"/>
      <c r="V558" s="512"/>
      <c r="W558" s="512"/>
      <c r="X558" s="512"/>
      <c r="Y558" s="489"/>
      <c r="Z558" s="512"/>
      <c r="AA558" s="512"/>
      <c r="AB558" s="489"/>
      <c r="AC558" s="513"/>
      <c r="AD558" s="489"/>
    </row>
    <row r="559" spans="7:30" ht="15.75" customHeight="1">
      <c r="G559" s="510"/>
      <c r="H559" s="511"/>
      <c r="I559" s="512"/>
      <c r="J559" s="512"/>
      <c r="K559" s="512"/>
      <c r="L559" s="512"/>
      <c r="M559" s="512"/>
      <c r="N559" s="489"/>
      <c r="O559" s="512"/>
      <c r="P559" s="512"/>
      <c r="Q559" s="512"/>
      <c r="R559" s="512"/>
      <c r="S559" s="512"/>
      <c r="T559" s="512"/>
      <c r="U559" s="512"/>
      <c r="V559" s="512"/>
      <c r="W559" s="512"/>
      <c r="X559" s="512"/>
      <c r="Y559" s="489"/>
      <c r="Z559" s="512"/>
      <c r="AA559" s="512"/>
      <c r="AB559" s="489"/>
      <c r="AC559" s="513"/>
      <c r="AD559" s="489"/>
    </row>
    <row r="560" spans="7:30" ht="15.75" customHeight="1">
      <c r="G560" s="510"/>
      <c r="H560" s="511"/>
      <c r="I560" s="512"/>
      <c r="J560" s="512"/>
      <c r="K560" s="512"/>
      <c r="L560" s="512"/>
      <c r="M560" s="512"/>
      <c r="N560" s="489"/>
      <c r="O560" s="512"/>
      <c r="P560" s="512"/>
      <c r="Q560" s="512"/>
      <c r="R560" s="512"/>
      <c r="S560" s="512"/>
      <c r="T560" s="512"/>
      <c r="U560" s="512"/>
      <c r="V560" s="512"/>
      <c r="W560" s="512"/>
      <c r="X560" s="512"/>
      <c r="Y560" s="489"/>
      <c r="Z560" s="512"/>
      <c r="AA560" s="512"/>
      <c r="AB560" s="489"/>
      <c r="AC560" s="513"/>
      <c r="AD560" s="489"/>
    </row>
    <row r="561" spans="7:30" ht="15.75" customHeight="1">
      <c r="G561" s="510"/>
      <c r="H561" s="511"/>
      <c r="I561" s="512"/>
      <c r="J561" s="512"/>
      <c r="K561" s="512"/>
      <c r="L561" s="512"/>
      <c r="M561" s="512"/>
      <c r="N561" s="489"/>
      <c r="O561" s="512"/>
      <c r="P561" s="512"/>
      <c r="Q561" s="512"/>
      <c r="R561" s="512"/>
      <c r="S561" s="512"/>
      <c r="T561" s="512"/>
      <c r="U561" s="512"/>
      <c r="V561" s="512"/>
      <c r="W561" s="512"/>
      <c r="X561" s="512"/>
      <c r="Y561" s="489"/>
      <c r="Z561" s="512"/>
      <c r="AA561" s="512"/>
      <c r="AB561" s="489"/>
      <c r="AC561" s="513"/>
      <c r="AD561" s="489"/>
    </row>
    <row r="562" spans="7:30" ht="15.75" customHeight="1">
      <c r="G562" s="510"/>
      <c r="H562" s="511"/>
      <c r="I562" s="512"/>
      <c r="J562" s="512"/>
      <c r="K562" s="512"/>
      <c r="L562" s="512"/>
      <c r="M562" s="512"/>
      <c r="N562" s="489"/>
      <c r="O562" s="512"/>
      <c r="P562" s="512"/>
      <c r="Q562" s="512"/>
      <c r="R562" s="512"/>
      <c r="S562" s="512"/>
      <c r="T562" s="512"/>
      <c r="U562" s="512"/>
      <c r="V562" s="512"/>
      <c r="W562" s="512"/>
      <c r="X562" s="512"/>
      <c r="Y562" s="489"/>
      <c r="Z562" s="512"/>
      <c r="AA562" s="512"/>
      <c r="AB562" s="489"/>
      <c r="AC562" s="513"/>
      <c r="AD562" s="489"/>
    </row>
    <row r="563" spans="7:30" ht="15.75" customHeight="1">
      <c r="G563" s="510"/>
      <c r="H563" s="511"/>
      <c r="I563" s="512"/>
      <c r="J563" s="512"/>
      <c r="K563" s="512"/>
      <c r="L563" s="512"/>
      <c r="M563" s="512"/>
      <c r="N563" s="489"/>
      <c r="O563" s="512"/>
      <c r="P563" s="512"/>
      <c r="Q563" s="512"/>
      <c r="R563" s="512"/>
      <c r="S563" s="512"/>
      <c r="T563" s="512"/>
      <c r="U563" s="512"/>
      <c r="V563" s="512"/>
      <c r="W563" s="512"/>
      <c r="X563" s="512"/>
      <c r="Y563" s="489"/>
      <c r="Z563" s="512"/>
      <c r="AA563" s="512"/>
      <c r="AB563" s="489"/>
      <c r="AC563" s="513"/>
      <c r="AD563" s="489"/>
    </row>
    <row r="564" spans="7:30" ht="15.75" customHeight="1">
      <c r="G564" s="510"/>
      <c r="H564" s="511"/>
      <c r="I564" s="512"/>
      <c r="J564" s="512"/>
      <c r="K564" s="512"/>
      <c r="L564" s="512"/>
      <c r="M564" s="512"/>
      <c r="N564" s="489"/>
      <c r="O564" s="512"/>
      <c r="P564" s="512"/>
      <c r="Q564" s="512"/>
      <c r="R564" s="512"/>
      <c r="S564" s="512"/>
      <c r="T564" s="512"/>
      <c r="U564" s="512"/>
      <c r="V564" s="512"/>
      <c r="W564" s="512"/>
      <c r="X564" s="512"/>
      <c r="Y564" s="489"/>
      <c r="Z564" s="512"/>
      <c r="AA564" s="512"/>
      <c r="AB564" s="489"/>
      <c r="AC564" s="513"/>
      <c r="AD564" s="489"/>
    </row>
    <row r="565" spans="7:30" ht="15.75" customHeight="1">
      <c r="G565" s="510"/>
      <c r="H565" s="511"/>
      <c r="I565" s="512"/>
      <c r="J565" s="512"/>
      <c r="K565" s="512"/>
      <c r="L565" s="512"/>
      <c r="M565" s="512"/>
      <c r="N565" s="489"/>
      <c r="O565" s="512"/>
      <c r="P565" s="512"/>
      <c r="Q565" s="512"/>
      <c r="R565" s="512"/>
      <c r="S565" s="512"/>
      <c r="T565" s="512"/>
      <c r="U565" s="512"/>
      <c r="V565" s="512"/>
      <c r="W565" s="512"/>
      <c r="X565" s="512"/>
      <c r="Y565" s="489"/>
      <c r="Z565" s="512"/>
      <c r="AA565" s="512"/>
      <c r="AB565" s="489"/>
      <c r="AC565" s="513"/>
      <c r="AD565" s="489"/>
    </row>
    <row r="566" spans="7:30" ht="15.75" customHeight="1">
      <c r="G566" s="510"/>
      <c r="H566" s="511"/>
      <c r="I566" s="512"/>
      <c r="J566" s="512"/>
      <c r="K566" s="512"/>
      <c r="L566" s="512"/>
      <c r="M566" s="512"/>
      <c r="N566" s="489"/>
      <c r="O566" s="512"/>
      <c r="P566" s="512"/>
      <c r="Q566" s="512"/>
      <c r="R566" s="512"/>
      <c r="S566" s="512"/>
      <c r="T566" s="512"/>
      <c r="U566" s="512"/>
      <c r="V566" s="512"/>
      <c r="W566" s="512"/>
      <c r="X566" s="512"/>
      <c r="Y566" s="489"/>
      <c r="Z566" s="512"/>
      <c r="AA566" s="512"/>
      <c r="AB566" s="489"/>
      <c r="AC566" s="513"/>
      <c r="AD566" s="489"/>
    </row>
    <row r="567" spans="7:30" ht="15.75" customHeight="1">
      <c r="G567" s="510"/>
      <c r="H567" s="511"/>
      <c r="I567" s="512"/>
      <c r="J567" s="512"/>
      <c r="K567" s="512"/>
      <c r="L567" s="512"/>
      <c r="M567" s="512"/>
      <c r="N567" s="489"/>
      <c r="O567" s="512"/>
      <c r="P567" s="512"/>
      <c r="Q567" s="512"/>
      <c r="R567" s="512"/>
      <c r="S567" s="512"/>
      <c r="T567" s="512"/>
      <c r="U567" s="512"/>
      <c r="V567" s="512"/>
      <c r="W567" s="512"/>
      <c r="X567" s="512"/>
      <c r="Y567" s="489"/>
      <c r="Z567" s="512"/>
      <c r="AA567" s="512"/>
      <c r="AB567" s="489"/>
      <c r="AC567" s="513"/>
      <c r="AD567" s="489"/>
    </row>
    <row r="568" spans="7:30" ht="15.75" customHeight="1">
      <c r="G568" s="510"/>
      <c r="H568" s="511"/>
      <c r="I568" s="512"/>
      <c r="J568" s="512"/>
      <c r="K568" s="512"/>
      <c r="L568" s="512"/>
      <c r="M568" s="512"/>
      <c r="N568" s="489"/>
      <c r="O568" s="512"/>
      <c r="P568" s="512"/>
      <c r="Q568" s="512"/>
      <c r="R568" s="512"/>
      <c r="S568" s="512"/>
      <c r="T568" s="512"/>
      <c r="U568" s="512"/>
      <c r="V568" s="512"/>
      <c r="W568" s="512"/>
      <c r="X568" s="512"/>
      <c r="Y568" s="489"/>
      <c r="Z568" s="512"/>
      <c r="AA568" s="512"/>
      <c r="AB568" s="489"/>
      <c r="AC568" s="513"/>
      <c r="AD568" s="489"/>
    </row>
    <row r="569" spans="7:30" ht="15.75" customHeight="1">
      <c r="G569" s="510"/>
      <c r="H569" s="511"/>
      <c r="I569" s="512"/>
      <c r="J569" s="512"/>
      <c r="K569" s="512"/>
      <c r="L569" s="512"/>
      <c r="M569" s="512"/>
      <c r="N569" s="489"/>
      <c r="O569" s="512"/>
      <c r="P569" s="512"/>
      <c r="Q569" s="512"/>
      <c r="R569" s="512"/>
      <c r="S569" s="512"/>
      <c r="T569" s="512"/>
      <c r="U569" s="512"/>
      <c r="V569" s="512"/>
      <c r="W569" s="512"/>
      <c r="X569" s="512"/>
      <c r="Y569" s="489"/>
      <c r="Z569" s="512"/>
      <c r="AA569" s="512"/>
      <c r="AB569" s="489"/>
      <c r="AC569" s="513"/>
      <c r="AD569" s="489"/>
    </row>
    <row r="570" spans="7:30" ht="15.75" customHeight="1">
      <c r="G570" s="510"/>
      <c r="H570" s="511"/>
      <c r="I570" s="512"/>
      <c r="J570" s="512"/>
      <c r="K570" s="512"/>
      <c r="L570" s="512"/>
      <c r="M570" s="512"/>
      <c r="N570" s="489"/>
      <c r="O570" s="512"/>
      <c r="P570" s="512"/>
      <c r="Q570" s="512"/>
      <c r="R570" s="512"/>
      <c r="S570" s="512"/>
      <c r="T570" s="512"/>
      <c r="U570" s="512"/>
      <c r="V570" s="512"/>
      <c r="W570" s="512"/>
      <c r="X570" s="512"/>
      <c r="Y570" s="489"/>
      <c r="Z570" s="512"/>
      <c r="AA570" s="512"/>
      <c r="AB570" s="489"/>
      <c r="AC570" s="513"/>
      <c r="AD570" s="489"/>
    </row>
    <row r="571" spans="7:30" ht="15.75" customHeight="1">
      <c r="G571" s="510"/>
      <c r="H571" s="511"/>
      <c r="I571" s="512"/>
      <c r="J571" s="512"/>
      <c r="K571" s="512"/>
      <c r="L571" s="512"/>
      <c r="M571" s="512"/>
      <c r="N571" s="489"/>
      <c r="O571" s="512"/>
      <c r="P571" s="512"/>
      <c r="Q571" s="512"/>
      <c r="R571" s="512"/>
      <c r="S571" s="512"/>
      <c r="T571" s="512"/>
      <c r="U571" s="512"/>
      <c r="V571" s="512"/>
      <c r="W571" s="512"/>
      <c r="X571" s="512"/>
      <c r="Y571" s="489"/>
      <c r="Z571" s="512"/>
      <c r="AA571" s="512"/>
      <c r="AB571" s="489"/>
      <c r="AC571" s="513"/>
      <c r="AD571" s="489"/>
    </row>
    <row r="572" spans="7:30" ht="15.75" customHeight="1">
      <c r="G572" s="510"/>
      <c r="H572" s="511"/>
      <c r="I572" s="512"/>
      <c r="J572" s="512"/>
      <c r="K572" s="512"/>
      <c r="L572" s="512"/>
      <c r="M572" s="512"/>
      <c r="N572" s="489"/>
      <c r="O572" s="512"/>
      <c r="P572" s="512"/>
      <c r="Q572" s="512"/>
      <c r="R572" s="512"/>
      <c r="S572" s="512"/>
      <c r="T572" s="512"/>
      <c r="U572" s="512"/>
      <c r="V572" s="512"/>
      <c r="W572" s="512"/>
      <c r="X572" s="512"/>
      <c r="Y572" s="489"/>
      <c r="Z572" s="512"/>
      <c r="AA572" s="512"/>
      <c r="AB572" s="489"/>
      <c r="AC572" s="513"/>
      <c r="AD572" s="489"/>
    </row>
    <row r="573" spans="7:30" ht="15.75" customHeight="1">
      <c r="G573" s="510"/>
      <c r="H573" s="511"/>
      <c r="I573" s="512"/>
      <c r="J573" s="512"/>
      <c r="K573" s="512"/>
      <c r="L573" s="512"/>
      <c r="M573" s="512"/>
      <c r="N573" s="489"/>
      <c r="O573" s="512"/>
      <c r="P573" s="512"/>
      <c r="Q573" s="512"/>
      <c r="R573" s="512"/>
      <c r="S573" s="512"/>
      <c r="T573" s="512"/>
      <c r="U573" s="512"/>
      <c r="V573" s="512"/>
      <c r="W573" s="512"/>
      <c r="X573" s="512"/>
      <c r="Y573" s="489"/>
      <c r="Z573" s="512"/>
      <c r="AA573" s="512"/>
      <c r="AB573" s="489"/>
      <c r="AC573" s="513"/>
      <c r="AD573" s="489"/>
    </row>
    <row r="574" spans="7:30" ht="15.75" customHeight="1">
      <c r="G574" s="510"/>
      <c r="H574" s="511"/>
      <c r="I574" s="512"/>
      <c r="J574" s="512"/>
      <c r="K574" s="512"/>
      <c r="L574" s="512"/>
      <c r="M574" s="512"/>
      <c r="N574" s="489"/>
      <c r="O574" s="512"/>
      <c r="P574" s="512"/>
      <c r="Q574" s="512"/>
      <c r="R574" s="512"/>
      <c r="S574" s="512"/>
      <c r="T574" s="512"/>
      <c r="U574" s="512"/>
      <c r="V574" s="512"/>
      <c r="W574" s="512"/>
      <c r="X574" s="512"/>
      <c r="Y574" s="489"/>
      <c r="Z574" s="512"/>
      <c r="AA574" s="512"/>
      <c r="AB574" s="489"/>
      <c r="AC574" s="513"/>
      <c r="AD574" s="489"/>
    </row>
    <row r="575" spans="7:30" ht="15.75" customHeight="1">
      <c r="G575" s="510"/>
      <c r="H575" s="511"/>
      <c r="I575" s="512"/>
      <c r="J575" s="512"/>
      <c r="K575" s="512"/>
      <c r="L575" s="512"/>
      <c r="M575" s="512"/>
      <c r="N575" s="489"/>
      <c r="O575" s="512"/>
      <c r="P575" s="512"/>
      <c r="Q575" s="512"/>
      <c r="R575" s="512"/>
      <c r="S575" s="512"/>
      <c r="T575" s="512"/>
      <c r="U575" s="512"/>
      <c r="V575" s="512"/>
      <c r="W575" s="512"/>
      <c r="X575" s="512"/>
      <c r="Y575" s="489"/>
      <c r="Z575" s="512"/>
      <c r="AA575" s="512"/>
      <c r="AB575" s="489"/>
      <c r="AC575" s="513"/>
      <c r="AD575" s="489"/>
    </row>
    <row r="576" spans="7:30" ht="15.75" customHeight="1">
      <c r="G576" s="510"/>
      <c r="H576" s="511"/>
      <c r="I576" s="512"/>
      <c r="J576" s="512"/>
      <c r="K576" s="512"/>
      <c r="L576" s="512"/>
      <c r="M576" s="512"/>
      <c r="N576" s="489"/>
      <c r="O576" s="512"/>
      <c r="P576" s="512"/>
      <c r="Q576" s="512"/>
      <c r="R576" s="512"/>
      <c r="S576" s="512"/>
      <c r="T576" s="512"/>
      <c r="U576" s="512"/>
      <c r="V576" s="512"/>
      <c r="W576" s="512"/>
      <c r="X576" s="512"/>
      <c r="Y576" s="489"/>
      <c r="Z576" s="512"/>
      <c r="AA576" s="512"/>
      <c r="AB576" s="489"/>
      <c r="AC576" s="513"/>
      <c r="AD576" s="489"/>
    </row>
    <row r="577" spans="7:30" ht="15.75" customHeight="1">
      <c r="G577" s="510"/>
      <c r="H577" s="511"/>
      <c r="I577" s="512"/>
      <c r="J577" s="512"/>
      <c r="K577" s="512"/>
      <c r="L577" s="512"/>
      <c r="M577" s="512"/>
      <c r="N577" s="489"/>
      <c r="O577" s="512"/>
      <c r="P577" s="512"/>
      <c r="Q577" s="512"/>
      <c r="R577" s="512"/>
      <c r="S577" s="512"/>
      <c r="T577" s="512"/>
      <c r="U577" s="512"/>
      <c r="V577" s="512"/>
      <c r="W577" s="512"/>
      <c r="X577" s="512"/>
      <c r="Y577" s="489"/>
      <c r="Z577" s="512"/>
      <c r="AA577" s="512"/>
      <c r="AB577" s="489"/>
      <c r="AC577" s="513"/>
      <c r="AD577" s="489"/>
    </row>
    <row r="578" spans="7:30" ht="15.75" customHeight="1">
      <c r="G578" s="510"/>
      <c r="H578" s="511"/>
      <c r="I578" s="512"/>
      <c r="J578" s="512"/>
      <c r="K578" s="512"/>
      <c r="L578" s="512"/>
      <c r="M578" s="512"/>
      <c r="N578" s="489"/>
      <c r="O578" s="512"/>
      <c r="P578" s="512"/>
      <c r="Q578" s="512"/>
      <c r="R578" s="512"/>
      <c r="S578" s="512"/>
      <c r="T578" s="512"/>
      <c r="U578" s="512"/>
      <c r="V578" s="512"/>
      <c r="W578" s="512"/>
      <c r="X578" s="512"/>
      <c r="Y578" s="489"/>
      <c r="Z578" s="512"/>
      <c r="AA578" s="512"/>
      <c r="AB578" s="489"/>
      <c r="AC578" s="513"/>
      <c r="AD578" s="489"/>
    </row>
    <row r="579" spans="7:30" ht="15.75" customHeight="1">
      <c r="G579" s="510"/>
      <c r="H579" s="511"/>
      <c r="I579" s="512"/>
      <c r="J579" s="512"/>
      <c r="K579" s="512"/>
      <c r="L579" s="512"/>
      <c r="M579" s="512"/>
      <c r="N579" s="489"/>
      <c r="O579" s="512"/>
      <c r="P579" s="512"/>
      <c r="Q579" s="512"/>
      <c r="R579" s="512"/>
      <c r="S579" s="512"/>
      <c r="T579" s="512"/>
      <c r="U579" s="512"/>
      <c r="V579" s="512"/>
      <c r="W579" s="512"/>
      <c r="X579" s="512"/>
      <c r="Y579" s="489"/>
      <c r="Z579" s="512"/>
      <c r="AA579" s="512"/>
      <c r="AB579" s="489"/>
      <c r="AC579" s="513"/>
      <c r="AD579" s="489"/>
    </row>
    <row r="580" spans="7:30" ht="15.75" customHeight="1">
      <c r="G580" s="510"/>
      <c r="H580" s="511"/>
      <c r="I580" s="512"/>
      <c r="J580" s="512"/>
      <c r="K580" s="512"/>
      <c r="L580" s="512"/>
      <c r="M580" s="512"/>
      <c r="N580" s="489"/>
      <c r="O580" s="512"/>
      <c r="P580" s="512"/>
      <c r="Q580" s="512"/>
      <c r="R580" s="512"/>
      <c r="S580" s="512"/>
      <c r="T580" s="512"/>
      <c r="U580" s="512"/>
      <c r="V580" s="512"/>
      <c r="W580" s="512"/>
      <c r="X580" s="512"/>
      <c r="Y580" s="489"/>
      <c r="Z580" s="512"/>
      <c r="AA580" s="512"/>
      <c r="AB580" s="489"/>
      <c r="AC580" s="513"/>
      <c r="AD580" s="489"/>
    </row>
    <row r="581" spans="7:30" ht="15.75" customHeight="1">
      <c r="G581" s="510"/>
      <c r="H581" s="511"/>
      <c r="I581" s="512"/>
      <c r="J581" s="512"/>
      <c r="K581" s="512"/>
      <c r="L581" s="512"/>
      <c r="M581" s="512"/>
      <c r="N581" s="489"/>
      <c r="O581" s="512"/>
      <c r="P581" s="512"/>
      <c r="Q581" s="512"/>
      <c r="R581" s="512"/>
      <c r="S581" s="512"/>
      <c r="T581" s="512"/>
      <c r="U581" s="512"/>
      <c r="V581" s="512"/>
      <c r="W581" s="512"/>
      <c r="X581" s="512"/>
      <c r="Y581" s="489"/>
      <c r="Z581" s="512"/>
      <c r="AA581" s="512"/>
      <c r="AB581" s="489"/>
      <c r="AC581" s="513"/>
      <c r="AD581" s="489"/>
    </row>
    <row r="582" spans="7:30" ht="15.75" customHeight="1">
      <c r="G582" s="510"/>
      <c r="H582" s="511"/>
      <c r="I582" s="512"/>
      <c r="J582" s="512"/>
      <c r="K582" s="512"/>
      <c r="L582" s="512"/>
      <c r="M582" s="512"/>
      <c r="N582" s="489"/>
      <c r="O582" s="512"/>
      <c r="P582" s="512"/>
      <c r="Q582" s="512"/>
      <c r="R582" s="512"/>
      <c r="S582" s="512"/>
      <c r="T582" s="512"/>
      <c r="U582" s="512"/>
      <c r="V582" s="512"/>
      <c r="W582" s="512"/>
      <c r="X582" s="512"/>
      <c r="Y582" s="489"/>
      <c r="Z582" s="512"/>
      <c r="AA582" s="512"/>
      <c r="AB582" s="489"/>
      <c r="AC582" s="513"/>
      <c r="AD582" s="489"/>
    </row>
    <row r="583" spans="7:30" ht="15.75" customHeight="1">
      <c r="G583" s="510"/>
      <c r="H583" s="511"/>
      <c r="I583" s="512"/>
      <c r="J583" s="512"/>
      <c r="K583" s="512"/>
      <c r="L583" s="512"/>
      <c r="M583" s="512"/>
      <c r="N583" s="489"/>
      <c r="O583" s="512"/>
      <c r="P583" s="512"/>
      <c r="Q583" s="512"/>
      <c r="R583" s="512"/>
      <c r="S583" s="512"/>
      <c r="T583" s="512"/>
      <c r="U583" s="512"/>
      <c r="V583" s="512"/>
      <c r="W583" s="512"/>
      <c r="X583" s="512"/>
      <c r="Y583" s="489"/>
      <c r="Z583" s="512"/>
      <c r="AA583" s="512"/>
      <c r="AB583" s="489"/>
      <c r="AC583" s="513"/>
      <c r="AD583" s="489"/>
    </row>
    <row r="584" spans="7:30" ht="15.75" customHeight="1">
      <c r="G584" s="510"/>
      <c r="H584" s="511"/>
      <c r="I584" s="512"/>
      <c r="J584" s="512"/>
      <c r="K584" s="512"/>
      <c r="L584" s="512"/>
      <c r="M584" s="512"/>
      <c r="N584" s="489"/>
      <c r="O584" s="512"/>
      <c r="P584" s="512"/>
      <c r="Q584" s="512"/>
      <c r="R584" s="512"/>
      <c r="S584" s="512"/>
      <c r="T584" s="512"/>
      <c r="U584" s="512"/>
      <c r="V584" s="512"/>
      <c r="W584" s="512"/>
      <c r="X584" s="512"/>
      <c r="Y584" s="489"/>
      <c r="Z584" s="512"/>
      <c r="AA584" s="512"/>
      <c r="AB584" s="489"/>
      <c r="AC584" s="513"/>
      <c r="AD584" s="489"/>
    </row>
    <row r="585" spans="7:30" ht="15.75" customHeight="1">
      <c r="G585" s="510"/>
      <c r="H585" s="511"/>
      <c r="I585" s="512"/>
      <c r="J585" s="512"/>
      <c r="K585" s="512"/>
      <c r="L585" s="512"/>
      <c r="M585" s="512"/>
      <c r="N585" s="489"/>
      <c r="O585" s="512"/>
      <c r="P585" s="512"/>
      <c r="Q585" s="512"/>
      <c r="R585" s="512"/>
      <c r="S585" s="512"/>
      <c r="T585" s="512"/>
      <c r="U585" s="512"/>
      <c r="V585" s="512"/>
      <c r="W585" s="512"/>
      <c r="X585" s="512"/>
      <c r="Y585" s="489"/>
      <c r="Z585" s="512"/>
      <c r="AA585" s="512"/>
      <c r="AB585" s="489"/>
      <c r="AC585" s="513"/>
      <c r="AD585" s="489"/>
    </row>
    <row r="586" spans="7:30" ht="15.75" customHeight="1">
      <c r="G586" s="510"/>
      <c r="H586" s="511"/>
      <c r="I586" s="512"/>
      <c r="J586" s="512"/>
      <c r="K586" s="512"/>
      <c r="L586" s="512"/>
      <c r="M586" s="512"/>
      <c r="N586" s="489"/>
      <c r="O586" s="512"/>
      <c r="P586" s="512"/>
      <c r="Q586" s="512"/>
      <c r="R586" s="512"/>
      <c r="S586" s="512"/>
      <c r="T586" s="512"/>
      <c r="U586" s="512"/>
      <c r="V586" s="512"/>
      <c r="W586" s="512"/>
      <c r="X586" s="512"/>
      <c r="Y586" s="489"/>
      <c r="Z586" s="512"/>
      <c r="AA586" s="512"/>
      <c r="AB586" s="489"/>
      <c r="AC586" s="513"/>
      <c r="AD586" s="489"/>
    </row>
    <row r="587" spans="7:30" ht="15.75" customHeight="1">
      <c r="G587" s="510"/>
      <c r="H587" s="511"/>
      <c r="I587" s="512"/>
      <c r="J587" s="512"/>
      <c r="K587" s="512"/>
      <c r="L587" s="512"/>
      <c r="M587" s="512"/>
      <c r="N587" s="489"/>
      <c r="O587" s="512"/>
      <c r="P587" s="512"/>
      <c r="Q587" s="512"/>
      <c r="R587" s="512"/>
      <c r="S587" s="512"/>
      <c r="T587" s="512"/>
      <c r="U587" s="512"/>
      <c r="V587" s="512"/>
      <c r="W587" s="512"/>
      <c r="X587" s="512"/>
      <c r="Y587" s="489"/>
      <c r="Z587" s="512"/>
      <c r="AA587" s="512"/>
      <c r="AB587" s="489"/>
      <c r="AC587" s="513"/>
      <c r="AD587" s="489"/>
    </row>
    <row r="588" spans="7:30" ht="15.75" customHeight="1">
      <c r="G588" s="510"/>
      <c r="H588" s="511"/>
      <c r="I588" s="512"/>
      <c r="J588" s="512"/>
      <c r="K588" s="512"/>
      <c r="L588" s="512"/>
      <c r="M588" s="512"/>
      <c r="N588" s="489"/>
      <c r="O588" s="512"/>
      <c r="P588" s="512"/>
      <c r="Q588" s="512"/>
      <c r="R588" s="512"/>
      <c r="S588" s="512"/>
      <c r="T588" s="512"/>
      <c r="U588" s="512"/>
      <c r="V588" s="512"/>
      <c r="W588" s="512"/>
      <c r="X588" s="512"/>
      <c r="Y588" s="489"/>
      <c r="Z588" s="512"/>
      <c r="AA588" s="512"/>
      <c r="AB588" s="489"/>
      <c r="AC588" s="513"/>
      <c r="AD588" s="489"/>
    </row>
    <row r="589" spans="7:30" ht="15.75" customHeight="1">
      <c r="G589" s="510"/>
      <c r="H589" s="511"/>
      <c r="I589" s="512"/>
      <c r="J589" s="512"/>
      <c r="K589" s="512"/>
      <c r="L589" s="512"/>
      <c r="M589" s="512"/>
      <c r="N589" s="489"/>
      <c r="O589" s="512"/>
      <c r="P589" s="512"/>
      <c r="Q589" s="512"/>
      <c r="R589" s="512"/>
      <c r="S589" s="512"/>
      <c r="T589" s="512"/>
      <c r="U589" s="512"/>
      <c r="V589" s="512"/>
      <c r="W589" s="512"/>
      <c r="X589" s="512"/>
      <c r="Y589" s="489"/>
      <c r="Z589" s="512"/>
      <c r="AA589" s="512"/>
      <c r="AB589" s="489"/>
      <c r="AC589" s="513"/>
      <c r="AD589" s="489"/>
    </row>
    <row r="590" spans="7:30" ht="15.75" customHeight="1">
      <c r="G590" s="510"/>
      <c r="H590" s="511"/>
      <c r="I590" s="512"/>
      <c r="J590" s="512"/>
      <c r="K590" s="512"/>
      <c r="L590" s="512"/>
      <c r="M590" s="512"/>
      <c r="N590" s="489"/>
      <c r="O590" s="512"/>
      <c r="P590" s="512"/>
      <c r="Q590" s="512"/>
      <c r="R590" s="512"/>
      <c r="S590" s="512"/>
      <c r="T590" s="512"/>
      <c r="U590" s="512"/>
      <c r="V590" s="512"/>
      <c r="W590" s="512"/>
      <c r="X590" s="512"/>
      <c r="Y590" s="489"/>
      <c r="Z590" s="512"/>
      <c r="AA590" s="512"/>
      <c r="AB590" s="489"/>
      <c r="AC590" s="513"/>
      <c r="AD590" s="489"/>
    </row>
    <row r="591" spans="7:30" ht="15.75" customHeight="1">
      <c r="G591" s="510"/>
      <c r="H591" s="511"/>
      <c r="I591" s="512"/>
      <c r="J591" s="512"/>
      <c r="K591" s="512"/>
      <c r="L591" s="512"/>
      <c r="M591" s="512"/>
      <c r="N591" s="489"/>
      <c r="O591" s="512"/>
      <c r="P591" s="512"/>
      <c r="Q591" s="512"/>
      <c r="R591" s="512"/>
      <c r="S591" s="512"/>
      <c r="T591" s="512"/>
      <c r="U591" s="512"/>
      <c r="V591" s="512"/>
      <c r="W591" s="512"/>
      <c r="X591" s="512"/>
      <c r="Y591" s="489"/>
      <c r="Z591" s="512"/>
      <c r="AA591" s="512"/>
      <c r="AB591" s="489"/>
      <c r="AC591" s="513"/>
      <c r="AD591" s="489"/>
    </row>
    <row r="592" spans="7:30" ht="15.75" customHeight="1">
      <c r="G592" s="510"/>
      <c r="H592" s="511"/>
      <c r="I592" s="512"/>
      <c r="J592" s="512"/>
      <c r="K592" s="512"/>
      <c r="L592" s="512"/>
      <c r="M592" s="512"/>
      <c r="N592" s="489"/>
      <c r="O592" s="512"/>
      <c r="P592" s="512"/>
      <c r="Q592" s="512"/>
      <c r="R592" s="512"/>
      <c r="S592" s="512"/>
      <c r="T592" s="512"/>
      <c r="U592" s="512"/>
      <c r="V592" s="512"/>
      <c r="W592" s="512"/>
      <c r="X592" s="512"/>
      <c r="Y592" s="489"/>
      <c r="Z592" s="512"/>
      <c r="AA592" s="512"/>
      <c r="AB592" s="489"/>
      <c r="AC592" s="513"/>
      <c r="AD592" s="489"/>
    </row>
    <row r="593" spans="7:30" ht="15.75" customHeight="1">
      <c r="G593" s="510"/>
      <c r="H593" s="511"/>
      <c r="I593" s="512"/>
      <c r="J593" s="512"/>
      <c r="K593" s="512"/>
      <c r="L593" s="512"/>
      <c r="M593" s="512"/>
      <c r="N593" s="489"/>
      <c r="O593" s="512"/>
      <c r="P593" s="512"/>
      <c r="Q593" s="512"/>
      <c r="R593" s="512"/>
      <c r="S593" s="512"/>
      <c r="T593" s="512"/>
      <c r="U593" s="512"/>
      <c r="V593" s="512"/>
      <c r="W593" s="512"/>
      <c r="X593" s="512"/>
      <c r="Y593" s="489"/>
      <c r="Z593" s="512"/>
      <c r="AA593" s="512"/>
      <c r="AB593" s="489"/>
      <c r="AC593" s="513"/>
      <c r="AD593" s="489"/>
    </row>
    <row r="594" spans="7:30" ht="15.75" customHeight="1">
      <c r="G594" s="510"/>
      <c r="H594" s="511"/>
      <c r="I594" s="512"/>
      <c r="J594" s="512"/>
      <c r="K594" s="512"/>
      <c r="L594" s="512"/>
      <c r="M594" s="512"/>
      <c r="N594" s="489"/>
      <c r="O594" s="512"/>
      <c r="P594" s="512"/>
      <c r="Q594" s="512"/>
      <c r="R594" s="512"/>
      <c r="S594" s="512"/>
      <c r="T594" s="512"/>
      <c r="U594" s="512"/>
      <c r="V594" s="512"/>
      <c r="W594" s="512"/>
      <c r="X594" s="512"/>
      <c r="Y594" s="489"/>
      <c r="Z594" s="512"/>
      <c r="AA594" s="512"/>
      <c r="AB594" s="489"/>
      <c r="AC594" s="513"/>
      <c r="AD594" s="489"/>
    </row>
    <row r="595" spans="7:30" ht="15.75" customHeight="1">
      <c r="G595" s="510"/>
      <c r="H595" s="511"/>
      <c r="I595" s="512"/>
      <c r="J595" s="512"/>
      <c r="K595" s="512"/>
      <c r="L595" s="512"/>
      <c r="M595" s="512"/>
      <c r="N595" s="489"/>
      <c r="O595" s="512"/>
      <c r="P595" s="512"/>
      <c r="Q595" s="512"/>
      <c r="R595" s="512"/>
      <c r="S595" s="512"/>
      <c r="T595" s="512"/>
      <c r="U595" s="512"/>
      <c r="V595" s="512"/>
      <c r="W595" s="512"/>
      <c r="X595" s="512"/>
      <c r="Y595" s="489"/>
      <c r="Z595" s="512"/>
      <c r="AA595" s="512"/>
      <c r="AB595" s="489"/>
      <c r="AC595" s="513"/>
      <c r="AD595" s="489"/>
    </row>
    <row r="596" spans="7:30" ht="15.75" customHeight="1">
      <c r="G596" s="510"/>
      <c r="H596" s="511"/>
      <c r="I596" s="512"/>
      <c r="J596" s="512"/>
      <c r="K596" s="512"/>
      <c r="L596" s="512"/>
      <c r="M596" s="512"/>
      <c r="N596" s="489"/>
      <c r="O596" s="512"/>
      <c r="P596" s="512"/>
      <c r="Q596" s="512"/>
      <c r="R596" s="512"/>
      <c r="S596" s="512"/>
      <c r="T596" s="512"/>
      <c r="U596" s="512"/>
      <c r="V596" s="512"/>
      <c r="W596" s="512"/>
      <c r="X596" s="512"/>
      <c r="Y596" s="489"/>
      <c r="Z596" s="512"/>
      <c r="AA596" s="512"/>
      <c r="AB596" s="489"/>
      <c r="AC596" s="513"/>
      <c r="AD596" s="489"/>
    </row>
    <row r="597" spans="7:30" ht="15.75" customHeight="1">
      <c r="G597" s="510"/>
      <c r="H597" s="511"/>
      <c r="I597" s="512"/>
      <c r="J597" s="512"/>
      <c r="K597" s="512"/>
      <c r="L597" s="512"/>
      <c r="M597" s="512"/>
      <c r="N597" s="489"/>
      <c r="O597" s="512"/>
      <c r="P597" s="512"/>
      <c r="Q597" s="512"/>
      <c r="R597" s="512"/>
      <c r="S597" s="512"/>
      <c r="T597" s="512"/>
      <c r="U597" s="512"/>
      <c r="V597" s="512"/>
      <c r="W597" s="512"/>
      <c r="X597" s="512"/>
      <c r="Y597" s="489"/>
      <c r="Z597" s="512"/>
      <c r="AA597" s="512"/>
      <c r="AB597" s="489"/>
      <c r="AC597" s="513"/>
      <c r="AD597" s="489"/>
    </row>
    <row r="598" spans="7:30" ht="15.75" customHeight="1">
      <c r="G598" s="510"/>
      <c r="H598" s="511"/>
      <c r="I598" s="512"/>
      <c r="J598" s="512"/>
      <c r="K598" s="512"/>
      <c r="L598" s="512"/>
      <c r="M598" s="512"/>
      <c r="N598" s="489"/>
      <c r="O598" s="512"/>
      <c r="P598" s="512"/>
      <c r="Q598" s="512"/>
      <c r="R598" s="512"/>
      <c r="S598" s="512"/>
      <c r="T598" s="512"/>
      <c r="U598" s="512"/>
      <c r="V598" s="512"/>
      <c r="W598" s="512"/>
      <c r="X598" s="512"/>
      <c r="Y598" s="489"/>
      <c r="Z598" s="512"/>
      <c r="AA598" s="512"/>
      <c r="AB598" s="489"/>
      <c r="AC598" s="513"/>
      <c r="AD598" s="489"/>
    </row>
    <row r="599" spans="7:30" ht="15.75" customHeight="1">
      <c r="G599" s="510"/>
      <c r="H599" s="511"/>
      <c r="I599" s="512"/>
      <c r="J599" s="512"/>
      <c r="K599" s="512"/>
      <c r="L599" s="512"/>
      <c r="M599" s="512"/>
      <c r="N599" s="489"/>
      <c r="O599" s="512"/>
      <c r="P599" s="512"/>
      <c r="Q599" s="512"/>
      <c r="R599" s="512"/>
      <c r="S599" s="512"/>
      <c r="T599" s="512"/>
      <c r="U599" s="512"/>
      <c r="V599" s="512"/>
      <c r="W599" s="512"/>
      <c r="X599" s="512"/>
      <c r="Y599" s="489"/>
      <c r="Z599" s="512"/>
      <c r="AA599" s="512"/>
      <c r="AB599" s="489"/>
      <c r="AC599" s="513"/>
      <c r="AD599" s="489"/>
    </row>
    <row r="600" spans="7:30" ht="15.75" customHeight="1">
      <c r="G600" s="510"/>
      <c r="H600" s="511"/>
      <c r="I600" s="512"/>
      <c r="J600" s="512"/>
      <c r="K600" s="512"/>
      <c r="L600" s="512"/>
      <c r="M600" s="512"/>
      <c r="N600" s="489"/>
      <c r="O600" s="512"/>
      <c r="P600" s="512"/>
      <c r="Q600" s="512"/>
      <c r="R600" s="512"/>
      <c r="S600" s="512"/>
      <c r="T600" s="512"/>
      <c r="U600" s="512"/>
      <c r="V600" s="512"/>
      <c r="W600" s="512"/>
      <c r="X600" s="512"/>
      <c r="Y600" s="489"/>
      <c r="Z600" s="512"/>
      <c r="AA600" s="512"/>
      <c r="AB600" s="489"/>
      <c r="AC600" s="513"/>
      <c r="AD600" s="489"/>
    </row>
    <row r="601" spans="7:30" ht="15.75" customHeight="1">
      <c r="G601" s="510"/>
      <c r="H601" s="511"/>
      <c r="I601" s="512"/>
      <c r="J601" s="512"/>
      <c r="K601" s="512"/>
      <c r="L601" s="512"/>
      <c r="M601" s="512"/>
      <c r="N601" s="489"/>
      <c r="O601" s="512"/>
      <c r="P601" s="512"/>
      <c r="Q601" s="512"/>
      <c r="R601" s="512"/>
      <c r="S601" s="512"/>
      <c r="T601" s="512"/>
      <c r="U601" s="512"/>
      <c r="V601" s="512"/>
      <c r="W601" s="512"/>
      <c r="X601" s="512"/>
      <c r="Y601" s="489"/>
      <c r="Z601" s="512"/>
      <c r="AA601" s="512"/>
      <c r="AB601" s="489"/>
      <c r="AC601" s="513"/>
      <c r="AD601" s="489"/>
    </row>
    <row r="602" spans="7:30" ht="15.75" customHeight="1">
      <c r="G602" s="510"/>
      <c r="H602" s="511"/>
      <c r="I602" s="512"/>
      <c r="J602" s="512"/>
      <c r="K602" s="512"/>
      <c r="L602" s="512"/>
      <c r="M602" s="512"/>
      <c r="N602" s="489"/>
      <c r="O602" s="512"/>
      <c r="P602" s="512"/>
      <c r="Q602" s="512"/>
      <c r="R602" s="512"/>
      <c r="S602" s="512"/>
      <c r="T602" s="512"/>
      <c r="U602" s="512"/>
      <c r="V602" s="512"/>
      <c r="W602" s="512"/>
      <c r="X602" s="512"/>
      <c r="Y602" s="489"/>
      <c r="Z602" s="512"/>
      <c r="AA602" s="512"/>
      <c r="AB602" s="489"/>
      <c r="AC602" s="513"/>
      <c r="AD602" s="489"/>
    </row>
    <row r="603" spans="7:30" ht="15.75" customHeight="1">
      <c r="G603" s="510"/>
      <c r="H603" s="511"/>
      <c r="I603" s="512"/>
      <c r="J603" s="512"/>
      <c r="K603" s="512"/>
      <c r="L603" s="512"/>
      <c r="M603" s="512"/>
      <c r="N603" s="489"/>
      <c r="O603" s="512"/>
      <c r="P603" s="512"/>
      <c r="Q603" s="512"/>
      <c r="R603" s="512"/>
      <c r="S603" s="512"/>
      <c r="T603" s="512"/>
      <c r="U603" s="512"/>
      <c r="V603" s="512"/>
      <c r="W603" s="512"/>
      <c r="X603" s="512"/>
      <c r="Y603" s="489"/>
      <c r="Z603" s="512"/>
      <c r="AA603" s="512"/>
      <c r="AB603" s="489"/>
      <c r="AC603" s="513"/>
      <c r="AD603" s="489"/>
    </row>
    <row r="604" spans="7:30" ht="15.75" customHeight="1">
      <c r="G604" s="510"/>
      <c r="H604" s="511"/>
      <c r="I604" s="512"/>
      <c r="J604" s="512"/>
      <c r="K604" s="512"/>
      <c r="L604" s="512"/>
      <c r="M604" s="512"/>
      <c r="N604" s="489"/>
      <c r="O604" s="512"/>
      <c r="P604" s="512"/>
      <c r="Q604" s="512"/>
      <c r="R604" s="512"/>
      <c r="S604" s="512"/>
      <c r="T604" s="512"/>
      <c r="U604" s="512"/>
      <c r="V604" s="512"/>
      <c r="W604" s="512"/>
      <c r="X604" s="512"/>
      <c r="Y604" s="489"/>
      <c r="Z604" s="512"/>
      <c r="AA604" s="512"/>
      <c r="AB604" s="489"/>
      <c r="AC604" s="513"/>
      <c r="AD604" s="489"/>
    </row>
    <row r="605" spans="7:30" ht="15.75" customHeight="1">
      <c r="G605" s="510"/>
      <c r="H605" s="511"/>
      <c r="I605" s="512"/>
      <c r="J605" s="512"/>
      <c r="K605" s="512"/>
      <c r="L605" s="512"/>
      <c r="M605" s="512"/>
      <c r="N605" s="489"/>
      <c r="O605" s="512"/>
      <c r="P605" s="512"/>
      <c r="Q605" s="512"/>
      <c r="R605" s="512"/>
      <c r="S605" s="512"/>
      <c r="T605" s="512"/>
      <c r="U605" s="512"/>
      <c r="V605" s="512"/>
      <c r="W605" s="512"/>
      <c r="X605" s="512"/>
      <c r="Y605" s="489"/>
      <c r="Z605" s="512"/>
      <c r="AA605" s="512"/>
      <c r="AB605" s="489"/>
      <c r="AC605" s="513"/>
      <c r="AD605" s="489"/>
    </row>
    <row r="606" spans="7:30" ht="15.75" customHeight="1">
      <c r="G606" s="510"/>
      <c r="H606" s="511"/>
      <c r="I606" s="512"/>
      <c r="J606" s="512"/>
      <c r="K606" s="512"/>
      <c r="L606" s="512"/>
      <c r="M606" s="512"/>
      <c r="N606" s="489"/>
      <c r="O606" s="512"/>
      <c r="P606" s="512"/>
      <c r="Q606" s="512"/>
      <c r="R606" s="512"/>
      <c r="S606" s="512"/>
      <c r="T606" s="512"/>
      <c r="U606" s="512"/>
      <c r="V606" s="512"/>
      <c r="W606" s="512"/>
      <c r="X606" s="512"/>
      <c r="Y606" s="489"/>
      <c r="Z606" s="512"/>
      <c r="AA606" s="512"/>
      <c r="AB606" s="489"/>
      <c r="AC606" s="513"/>
      <c r="AD606" s="489"/>
    </row>
    <row r="607" spans="7:30" ht="15.75" customHeight="1">
      <c r="G607" s="510"/>
      <c r="H607" s="511"/>
      <c r="I607" s="512"/>
      <c r="J607" s="512"/>
      <c r="K607" s="512"/>
      <c r="L607" s="512"/>
      <c r="M607" s="512"/>
      <c r="N607" s="489"/>
      <c r="O607" s="512"/>
      <c r="P607" s="512"/>
      <c r="Q607" s="512"/>
      <c r="R607" s="512"/>
      <c r="S607" s="512"/>
      <c r="T607" s="512"/>
      <c r="U607" s="512"/>
      <c r="V607" s="512"/>
      <c r="W607" s="512"/>
      <c r="X607" s="512"/>
      <c r="Y607" s="489"/>
      <c r="Z607" s="512"/>
      <c r="AA607" s="512"/>
      <c r="AB607" s="489"/>
      <c r="AC607" s="513"/>
      <c r="AD607" s="489"/>
    </row>
    <row r="608" spans="7:30" ht="15.75" customHeight="1">
      <c r="G608" s="510"/>
      <c r="H608" s="511"/>
      <c r="I608" s="512"/>
      <c r="J608" s="512"/>
      <c r="K608" s="512"/>
      <c r="L608" s="512"/>
      <c r="M608" s="512"/>
      <c r="N608" s="489"/>
      <c r="O608" s="512"/>
      <c r="P608" s="512"/>
      <c r="Q608" s="512"/>
      <c r="R608" s="512"/>
      <c r="S608" s="512"/>
      <c r="T608" s="512"/>
      <c r="U608" s="512"/>
      <c r="V608" s="512"/>
      <c r="W608" s="512"/>
      <c r="X608" s="512"/>
      <c r="Y608" s="489"/>
      <c r="Z608" s="512"/>
      <c r="AA608" s="512"/>
      <c r="AB608" s="489"/>
      <c r="AC608" s="513"/>
      <c r="AD608" s="489"/>
    </row>
    <row r="609" spans="7:30" ht="15.75" customHeight="1">
      <c r="G609" s="510"/>
      <c r="H609" s="511"/>
      <c r="I609" s="512"/>
      <c r="J609" s="512"/>
      <c r="K609" s="512"/>
      <c r="L609" s="512"/>
      <c r="M609" s="512"/>
      <c r="N609" s="489"/>
      <c r="O609" s="512"/>
      <c r="P609" s="512"/>
      <c r="Q609" s="512"/>
      <c r="R609" s="512"/>
      <c r="S609" s="512"/>
      <c r="T609" s="512"/>
      <c r="U609" s="512"/>
      <c r="V609" s="512"/>
      <c r="W609" s="512"/>
      <c r="X609" s="512"/>
      <c r="Y609" s="489"/>
      <c r="Z609" s="512"/>
      <c r="AA609" s="512"/>
      <c r="AB609" s="489"/>
      <c r="AC609" s="513"/>
      <c r="AD609" s="489"/>
    </row>
    <row r="610" spans="7:30" ht="15.75" customHeight="1">
      <c r="G610" s="510"/>
      <c r="H610" s="511"/>
      <c r="I610" s="512"/>
      <c r="J610" s="512"/>
      <c r="K610" s="512"/>
      <c r="L610" s="512"/>
      <c r="M610" s="512"/>
      <c r="N610" s="489"/>
      <c r="O610" s="512"/>
      <c r="P610" s="512"/>
      <c r="Q610" s="512"/>
      <c r="R610" s="512"/>
      <c r="S610" s="512"/>
      <c r="T610" s="512"/>
      <c r="U610" s="512"/>
      <c r="V610" s="512"/>
      <c r="W610" s="512"/>
      <c r="X610" s="512"/>
      <c r="Y610" s="489"/>
      <c r="Z610" s="512"/>
      <c r="AA610" s="512"/>
      <c r="AB610" s="489"/>
      <c r="AC610" s="513"/>
      <c r="AD610" s="489"/>
    </row>
    <row r="611" spans="7:30" ht="15.75" customHeight="1">
      <c r="G611" s="510"/>
      <c r="H611" s="511"/>
      <c r="I611" s="512"/>
      <c r="J611" s="512"/>
      <c r="K611" s="512"/>
      <c r="L611" s="512"/>
      <c r="M611" s="512"/>
      <c r="N611" s="489"/>
      <c r="O611" s="512"/>
      <c r="P611" s="512"/>
      <c r="Q611" s="512"/>
      <c r="R611" s="512"/>
      <c r="S611" s="512"/>
      <c r="T611" s="512"/>
      <c r="U611" s="512"/>
      <c r="V611" s="512"/>
      <c r="W611" s="512"/>
      <c r="X611" s="512"/>
      <c r="Y611" s="489"/>
      <c r="Z611" s="512"/>
      <c r="AA611" s="512"/>
      <c r="AB611" s="489"/>
      <c r="AC611" s="513"/>
      <c r="AD611" s="489"/>
    </row>
    <row r="612" spans="7:30" ht="15.75" customHeight="1">
      <c r="G612" s="510"/>
      <c r="H612" s="511"/>
      <c r="I612" s="512"/>
      <c r="J612" s="512"/>
      <c r="K612" s="512"/>
      <c r="L612" s="512"/>
      <c r="M612" s="512"/>
      <c r="N612" s="489"/>
      <c r="O612" s="512"/>
      <c r="P612" s="512"/>
      <c r="Q612" s="512"/>
      <c r="R612" s="512"/>
      <c r="S612" s="512"/>
      <c r="T612" s="512"/>
      <c r="U612" s="512"/>
      <c r="V612" s="512"/>
      <c r="W612" s="512"/>
      <c r="X612" s="512"/>
      <c r="Y612" s="489"/>
      <c r="Z612" s="512"/>
      <c r="AA612" s="512"/>
      <c r="AB612" s="489"/>
      <c r="AC612" s="513"/>
      <c r="AD612" s="489"/>
    </row>
    <row r="613" spans="7:30" ht="15.75" customHeight="1">
      <c r="G613" s="510"/>
      <c r="H613" s="511"/>
      <c r="I613" s="512"/>
      <c r="J613" s="512"/>
      <c r="K613" s="512"/>
      <c r="L613" s="512"/>
      <c r="M613" s="512"/>
      <c r="N613" s="489"/>
      <c r="O613" s="512"/>
      <c r="P613" s="512"/>
      <c r="Q613" s="512"/>
      <c r="R613" s="512"/>
      <c r="S613" s="512"/>
      <c r="T613" s="512"/>
      <c r="U613" s="512"/>
      <c r="V613" s="512"/>
      <c r="W613" s="512"/>
      <c r="X613" s="512"/>
      <c r="Y613" s="489"/>
      <c r="Z613" s="512"/>
      <c r="AA613" s="512"/>
      <c r="AB613" s="489"/>
      <c r="AC613" s="513"/>
      <c r="AD613" s="489"/>
    </row>
    <row r="614" spans="7:30" ht="15.75" customHeight="1">
      <c r="G614" s="510"/>
      <c r="H614" s="511"/>
      <c r="I614" s="512"/>
      <c r="J614" s="512"/>
      <c r="K614" s="512"/>
      <c r="L614" s="512"/>
      <c r="M614" s="512"/>
      <c r="N614" s="489"/>
      <c r="O614" s="512"/>
      <c r="P614" s="512"/>
      <c r="Q614" s="512"/>
      <c r="R614" s="512"/>
      <c r="S614" s="512"/>
      <c r="T614" s="512"/>
      <c r="U614" s="512"/>
      <c r="V614" s="512"/>
      <c r="W614" s="512"/>
      <c r="X614" s="512"/>
      <c r="Y614" s="489"/>
      <c r="Z614" s="512"/>
      <c r="AA614" s="512"/>
      <c r="AB614" s="489"/>
      <c r="AC614" s="513"/>
      <c r="AD614" s="489"/>
    </row>
    <row r="615" spans="7:30" ht="15.75" customHeight="1">
      <c r="G615" s="510"/>
      <c r="H615" s="511"/>
      <c r="I615" s="512"/>
      <c r="J615" s="512"/>
      <c r="K615" s="512"/>
      <c r="L615" s="512"/>
      <c r="M615" s="512"/>
      <c r="N615" s="489"/>
      <c r="O615" s="512"/>
      <c r="P615" s="512"/>
      <c r="Q615" s="512"/>
      <c r="R615" s="512"/>
      <c r="S615" s="512"/>
      <c r="T615" s="512"/>
      <c r="U615" s="512"/>
      <c r="V615" s="512"/>
      <c r="W615" s="512"/>
      <c r="X615" s="512"/>
      <c r="Y615" s="489"/>
      <c r="Z615" s="512"/>
      <c r="AA615" s="512"/>
      <c r="AB615" s="489"/>
      <c r="AC615" s="513"/>
      <c r="AD615" s="489"/>
    </row>
    <row r="616" spans="7:30" ht="15.75" customHeight="1">
      <c r="G616" s="510"/>
      <c r="H616" s="511"/>
      <c r="I616" s="512"/>
      <c r="J616" s="512"/>
      <c r="K616" s="512"/>
      <c r="L616" s="512"/>
      <c r="M616" s="512"/>
      <c r="N616" s="489"/>
      <c r="O616" s="512"/>
      <c r="P616" s="512"/>
      <c r="Q616" s="512"/>
      <c r="R616" s="512"/>
      <c r="S616" s="512"/>
      <c r="T616" s="512"/>
      <c r="U616" s="512"/>
      <c r="V616" s="512"/>
      <c r="W616" s="512"/>
      <c r="X616" s="512"/>
      <c r="Y616" s="489"/>
      <c r="Z616" s="512"/>
      <c r="AA616" s="512"/>
      <c r="AB616" s="489"/>
      <c r="AC616" s="513"/>
      <c r="AD616" s="489"/>
    </row>
    <row r="617" spans="7:30" ht="15.75" customHeight="1">
      <c r="G617" s="510"/>
      <c r="H617" s="511"/>
      <c r="I617" s="512"/>
      <c r="J617" s="512"/>
      <c r="K617" s="512"/>
      <c r="L617" s="512"/>
      <c r="M617" s="512"/>
      <c r="N617" s="489"/>
      <c r="O617" s="512"/>
      <c r="P617" s="512"/>
      <c r="Q617" s="512"/>
      <c r="R617" s="512"/>
      <c r="S617" s="512"/>
      <c r="T617" s="512"/>
      <c r="U617" s="512"/>
      <c r="V617" s="512"/>
      <c r="W617" s="512"/>
      <c r="X617" s="512"/>
      <c r="Y617" s="489"/>
      <c r="Z617" s="512"/>
      <c r="AA617" s="512"/>
      <c r="AB617" s="489"/>
      <c r="AC617" s="513"/>
      <c r="AD617" s="489"/>
    </row>
    <row r="618" spans="7:30" ht="15.75" customHeight="1">
      <c r="G618" s="510"/>
      <c r="H618" s="511"/>
      <c r="I618" s="512"/>
      <c r="J618" s="512"/>
      <c r="K618" s="512"/>
      <c r="L618" s="512"/>
      <c r="M618" s="512"/>
      <c r="N618" s="489"/>
      <c r="O618" s="512"/>
      <c r="P618" s="512"/>
      <c r="Q618" s="512"/>
      <c r="R618" s="512"/>
      <c r="S618" s="512"/>
      <c r="T618" s="512"/>
      <c r="U618" s="512"/>
      <c r="V618" s="512"/>
      <c r="W618" s="512"/>
      <c r="X618" s="512"/>
      <c r="Y618" s="489"/>
      <c r="Z618" s="512"/>
      <c r="AA618" s="512"/>
      <c r="AB618" s="489"/>
      <c r="AC618" s="513"/>
      <c r="AD618" s="489"/>
    </row>
    <row r="619" spans="7:30" ht="15.75" customHeight="1">
      <c r="G619" s="510"/>
      <c r="H619" s="511"/>
      <c r="I619" s="512"/>
      <c r="J619" s="512"/>
      <c r="K619" s="512"/>
      <c r="L619" s="512"/>
      <c r="M619" s="512"/>
      <c r="N619" s="489"/>
      <c r="O619" s="512"/>
      <c r="P619" s="512"/>
      <c r="Q619" s="512"/>
      <c r="R619" s="512"/>
      <c r="S619" s="512"/>
      <c r="T619" s="512"/>
      <c r="U619" s="512"/>
      <c r="V619" s="512"/>
      <c r="W619" s="512"/>
      <c r="X619" s="512"/>
      <c r="Y619" s="489"/>
      <c r="Z619" s="512"/>
      <c r="AA619" s="512"/>
      <c r="AB619" s="489"/>
      <c r="AC619" s="513"/>
      <c r="AD619" s="489"/>
    </row>
    <row r="620" spans="7:30" ht="15.75" customHeight="1">
      <c r="G620" s="510"/>
      <c r="H620" s="511"/>
      <c r="I620" s="512"/>
      <c r="J620" s="512"/>
      <c r="K620" s="512"/>
      <c r="L620" s="512"/>
      <c r="M620" s="512"/>
      <c r="N620" s="489"/>
      <c r="O620" s="512"/>
      <c r="P620" s="512"/>
      <c r="Q620" s="512"/>
      <c r="R620" s="512"/>
      <c r="S620" s="512"/>
      <c r="T620" s="512"/>
      <c r="U620" s="512"/>
      <c r="V620" s="512"/>
      <c r="W620" s="512"/>
      <c r="X620" s="512"/>
      <c r="Y620" s="489"/>
      <c r="Z620" s="512"/>
      <c r="AA620" s="512"/>
      <c r="AB620" s="489"/>
      <c r="AC620" s="513"/>
      <c r="AD620" s="489"/>
    </row>
    <row r="621" spans="7:30" ht="15.75" customHeight="1">
      <c r="G621" s="510"/>
      <c r="H621" s="511"/>
      <c r="I621" s="512"/>
      <c r="J621" s="512"/>
      <c r="K621" s="512"/>
      <c r="L621" s="512"/>
      <c r="M621" s="512"/>
      <c r="N621" s="489"/>
      <c r="O621" s="512"/>
      <c r="P621" s="512"/>
      <c r="Q621" s="512"/>
      <c r="R621" s="512"/>
      <c r="S621" s="512"/>
      <c r="T621" s="512"/>
      <c r="U621" s="512"/>
      <c r="V621" s="512"/>
      <c r="W621" s="512"/>
      <c r="X621" s="512"/>
      <c r="Y621" s="489"/>
      <c r="Z621" s="512"/>
      <c r="AA621" s="512"/>
      <c r="AB621" s="489"/>
      <c r="AC621" s="513"/>
      <c r="AD621" s="489"/>
    </row>
    <row r="622" spans="7:30" ht="15.75" customHeight="1">
      <c r="G622" s="510"/>
      <c r="H622" s="511"/>
      <c r="I622" s="512"/>
      <c r="J622" s="512"/>
      <c r="K622" s="512"/>
      <c r="L622" s="512"/>
      <c r="M622" s="512"/>
      <c r="N622" s="489"/>
      <c r="O622" s="512"/>
      <c r="P622" s="512"/>
      <c r="Q622" s="512"/>
      <c r="R622" s="512"/>
      <c r="S622" s="512"/>
      <c r="T622" s="512"/>
      <c r="U622" s="512"/>
      <c r="V622" s="512"/>
      <c r="W622" s="512"/>
      <c r="X622" s="512"/>
      <c r="Y622" s="489"/>
      <c r="Z622" s="512"/>
      <c r="AA622" s="512"/>
      <c r="AB622" s="489"/>
      <c r="AC622" s="513"/>
      <c r="AD622" s="489"/>
    </row>
    <row r="623" spans="7:30" ht="15.75" customHeight="1">
      <c r="G623" s="510"/>
      <c r="H623" s="511"/>
      <c r="I623" s="512"/>
      <c r="J623" s="512"/>
      <c r="K623" s="512"/>
      <c r="L623" s="512"/>
      <c r="M623" s="512"/>
      <c r="N623" s="489"/>
      <c r="O623" s="512"/>
      <c r="P623" s="512"/>
      <c r="Q623" s="512"/>
      <c r="R623" s="512"/>
      <c r="S623" s="512"/>
      <c r="T623" s="512"/>
      <c r="U623" s="512"/>
      <c r="V623" s="512"/>
      <c r="W623" s="512"/>
      <c r="X623" s="512"/>
      <c r="Y623" s="489"/>
      <c r="Z623" s="512"/>
      <c r="AA623" s="512"/>
      <c r="AB623" s="489"/>
      <c r="AC623" s="513"/>
      <c r="AD623" s="489"/>
    </row>
    <row r="624" spans="7:30" ht="15.75" customHeight="1">
      <c r="G624" s="510"/>
      <c r="H624" s="511"/>
      <c r="I624" s="512"/>
      <c r="J624" s="512"/>
      <c r="K624" s="512"/>
      <c r="L624" s="512"/>
      <c r="M624" s="512"/>
      <c r="N624" s="489"/>
      <c r="O624" s="512"/>
      <c r="P624" s="512"/>
      <c r="Q624" s="512"/>
      <c r="R624" s="512"/>
      <c r="S624" s="512"/>
      <c r="T624" s="512"/>
      <c r="U624" s="512"/>
      <c r="V624" s="512"/>
      <c r="W624" s="512"/>
      <c r="X624" s="512"/>
      <c r="Y624" s="489"/>
      <c r="Z624" s="512"/>
      <c r="AA624" s="512"/>
      <c r="AB624" s="489"/>
      <c r="AC624" s="513"/>
      <c r="AD624" s="489"/>
    </row>
    <row r="625" spans="7:30" ht="15.75" customHeight="1">
      <c r="G625" s="510"/>
      <c r="H625" s="511"/>
      <c r="I625" s="512"/>
      <c r="J625" s="512"/>
      <c r="K625" s="512"/>
      <c r="L625" s="512"/>
      <c r="M625" s="512"/>
      <c r="N625" s="489"/>
      <c r="O625" s="512"/>
      <c r="P625" s="512"/>
      <c r="Q625" s="512"/>
      <c r="R625" s="512"/>
      <c r="S625" s="512"/>
      <c r="T625" s="512"/>
      <c r="U625" s="512"/>
      <c r="V625" s="512"/>
      <c r="W625" s="512"/>
      <c r="X625" s="512"/>
      <c r="Y625" s="489"/>
      <c r="Z625" s="512"/>
      <c r="AA625" s="512"/>
      <c r="AB625" s="489"/>
      <c r="AC625" s="513"/>
      <c r="AD625" s="489"/>
    </row>
    <row r="626" spans="7:30" ht="15.75" customHeight="1">
      <c r="G626" s="510"/>
      <c r="H626" s="511"/>
      <c r="I626" s="512"/>
      <c r="J626" s="512"/>
      <c r="K626" s="512"/>
      <c r="L626" s="512"/>
      <c r="M626" s="512"/>
      <c r="N626" s="489"/>
      <c r="O626" s="512"/>
      <c r="P626" s="512"/>
      <c r="Q626" s="512"/>
      <c r="R626" s="512"/>
      <c r="S626" s="512"/>
      <c r="T626" s="512"/>
      <c r="U626" s="512"/>
      <c r="V626" s="512"/>
      <c r="W626" s="512"/>
      <c r="X626" s="512"/>
      <c r="Y626" s="489"/>
      <c r="Z626" s="512"/>
      <c r="AA626" s="512"/>
      <c r="AB626" s="489"/>
      <c r="AC626" s="513"/>
      <c r="AD626" s="489"/>
    </row>
    <row r="627" spans="7:30" ht="15.75" customHeight="1">
      <c r="G627" s="510"/>
      <c r="H627" s="511"/>
      <c r="I627" s="512"/>
      <c r="J627" s="512"/>
      <c r="K627" s="512"/>
      <c r="L627" s="512"/>
      <c r="M627" s="512"/>
      <c r="N627" s="489"/>
      <c r="O627" s="512"/>
      <c r="P627" s="512"/>
      <c r="Q627" s="512"/>
      <c r="R627" s="512"/>
      <c r="S627" s="512"/>
      <c r="T627" s="512"/>
      <c r="U627" s="512"/>
      <c r="V627" s="512"/>
      <c r="W627" s="512"/>
      <c r="X627" s="512"/>
      <c r="Y627" s="489"/>
      <c r="Z627" s="512"/>
      <c r="AA627" s="512"/>
      <c r="AB627" s="489"/>
      <c r="AC627" s="513"/>
      <c r="AD627" s="489"/>
    </row>
    <row r="628" spans="7:30" ht="15.75" customHeight="1">
      <c r="G628" s="510"/>
      <c r="H628" s="511"/>
      <c r="I628" s="512"/>
      <c r="J628" s="512"/>
      <c r="K628" s="512"/>
      <c r="L628" s="512"/>
      <c r="M628" s="512"/>
      <c r="N628" s="489"/>
      <c r="O628" s="512"/>
      <c r="P628" s="512"/>
      <c r="Q628" s="512"/>
      <c r="R628" s="512"/>
      <c r="S628" s="512"/>
      <c r="T628" s="512"/>
      <c r="U628" s="512"/>
      <c r="V628" s="512"/>
      <c r="W628" s="512"/>
      <c r="X628" s="512"/>
      <c r="Y628" s="489"/>
      <c r="Z628" s="512"/>
      <c r="AA628" s="512"/>
      <c r="AB628" s="489"/>
      <c r="AC628" s="513"/>
      <c r="AD628" s="489"/>
    </row>
    <row r="629" spans="7:30" ht="15.75" customHeight="1">
      <c r="G629" s="510"/>
      <c r="H629" s="511"/>
      <c r="I629" s="512"/>
      <c r="J629" s="512"/>
      <c r="K629" s="512"/>
      <c r="L629" s="512"/>
      <c r="M629" s="512"/>
      <c r="N629" s="489"/>
      <c r="O629" s="512"/>
      <c r="P629" s="512"/>
      <c r="Q629" s="512"/>
      <c r="R629" s="512"/>
      <c r="S629" s="512"/>
      <c r="T629" s="512"/>
      <c r="U629" s="512"/>
      <c r="V629" s="512"/>
      <c r="W629" s="512"/>
      <c r="X629" s="512"/>
      <c r="Y629" s="489"/>
      <c r="Z629" s="512"/>
      <c r="AA629" s="512"/>
      <c r="AB629" s="489"/>
      <c r="AC629" s="513"/>
      <c r="AD629" s="489"/>
    </row>
    <row r="630" spans="7:30" ht="15.75" customHeight="1">
      <c r="G630" s="510"/>
      <c r="H630" s="511"/>
      <c r="I630" s="512"/>
      <c r="J630" s="512"/>
      <c r="K630" s="512"/>
      <c r="L630" s="512"/>
      <c r="M630" s="512"/>
      <c r="N630" s="489"/>
      <c r="O630" s="512"/>
      <c r="P630" s="512"/>
      <c r="Q630" s="512"/>
      <c r="R630" s="512"/>
      <c r="S630" s="512"/>
      <c r="T630" s="512"/>
      <c r="U630" s="512"/>
      <c r="V630" s="512"/>
      <c r="W630" s="512"/>
      <c r="X630" s="512"/>
      <c r="Y630" s="489"/>
      <c r="Z630" s="512"/>
      <c r="AA630" s="512"/>
      <c r="AB630" s="489"/>
      <c r="AC630" s="513"/>
      <c r="AD630" s="489"/>
    </row>
    <row r="631" spans="7:30" ht="15.75" customHeight="1">
      <c r="G631" s="510"/>
      <c r="H631" s="511"/>
      <c r="I631" s="512"/>
      <c r="J631" s="512"/>
      <c r="K631" s="512"/>
      <c r="L631" s="512"/>
      <c r="M631" s="512"/>
      <c r="N631" s="489"/>
      <c r="O631" s="512"/>
      <c r="P631" s="512"/>
      <c r="Q631" s="512"/>
      <c r="R631" s="512"/>
      <c r="S631" s="512"/>
      <c r="T631" s="512"/>
      <c r="U631" s="512"/>
      <c r="V631" s="512"/>
      <c r="W631" s="512"/>
      <c r="X631" s="512"/>
      <c r="Y631" s="489"/>
      <c r="Z631" s="512"/>
      <c r="AA631" s="512"/>
      <c r="AB631" s="489"/>
      <c r="AC631" s="513"/>
      <c r="AD631" s="489"/>
    </row>
    <row r="632" spans="7:30" ht="15.75" customHeight="1">
      <c r="G632" s="510"/>
      <c r="H632" s="511"/>
      <c r="I632" s="512"/>
      <c r="J632" s="512"/>
      <c r="K632" s="512"/>
      <c r="L632" s="512"/>
      <c r="M632" s="512"/>
      <c r="N632" s="489"/>
      <c r="O632" s="512"/>
      <c r="P632" s="512"/>
      <c r="Q632" s="512"/>
      <c r="R632" s="512"/>
      <c r="S632" s="512"/>
      <c r="T632" s="512"/>
      <c r="U632" s="512"/>
      <c r="V632" s="512"/>
      <c r="W632" s="512"/>
      <c r="X632" s="512"/>
      <c r="Y632" s="489"/>
      <c r="Z632" s="512"/>
      <c r="AA632" s="512"/>
      <c r="AB632" s="489"/>
      <c r="AC632" s="513"/>
      <c r="AD632" s="489"/>
    </row>
    <row r="633" spans="7:30" ht="15.75" customHeight="1">
      <c r="G633" s="510"/>
      <c r="H633" s="511"/>
      <c r="I633" s="512"/>
      <c r="J633" s="512"/>
      <c r="K633" s="512"/>
      <c r="L633" s="512"/>
      <c r="M633" s="512"/>
      <c r="N633" s="489"/>
      <c r="O633" s="512"/>
      <c r="P633" s="512"/>
      <c r="Q633" s="512"/>
      <c r="R633" s="512"/>
      <c r="S633" s="512"/>
      <c r="T633" s="512"/>
      <c r="U633" s="512"/>
      <c r="V633" s="512"/>
      <c r="W633" s="512"/>
      <c r="X633" s="512"/>
      <c r="Y633" s="489"/>
      <c r="Z633" s="512"/>
      <c r="AA633" s="512"/>
      <c r="AB633" s="489"/>
      <c r="AC633" s="513"/>
      <c r="AD633" s="489"/>
    </row>
    <row r="634" spans="7:30" ht="15.75" customHeight="1">
      <c r="G634" s="510"/>
      <c r="H634" s="511"/>
      <c r="I634" s="512"/>
      <c r="J634" s="512"/>
      <c r="K634" s="512"/>
      <c r="L634" s="512"/>
      <c r="M634" s="512"/>
      <c r="N634" s="489"/>
      <c r="O634" s="512"/>
      <c r="P634" s="512"/>
      <c r="Q634" s="512"/>
      <c r="R634" s="512"/>
      <c r="S634" s="512"/>
      <c r="T634" s="512"/>
      <c r="U634" s="512"/>
      <c r="V634" s="512"/>
      <c r="W634" s="512"/>
      <c r="X634" s="512"/>
      <c r="Y634" s="489"/>
      <c r="Z634" s="512"/>
      <c r="AA634" s="512"/>
      <c r="AB634" s="489"/>
      <c r="AC634" s="513"/>
      <c r="AD634" s="489"/>
    </row>
    <row r="635" spans="7:30" ht="15.75" customHeight="1">
      <c r="G635" s="510"/>
      <c r="H635" s="511"/>
      <c r="I635" s="512"/>
      <c r="J635" s="512"/>
      <c r="K635" s="512"/>
      <c r="L635" s="512"/>
      <c r="M635" s="512"/>
      <c r="N635" s="489"/>
      <c r="O635" s="512"/>
      <c r="P635" s="512"/>
      <c r="Q635" s="512"/>
      <c r="R635" s="512"/>
      <c r="S635" s="512"/>
      <c r="T635" s="512"/>
      <c r="U635" s="512"/>
      <c r="V635" s="512"/>
      <c r="W635" s="512"/>
      <c r="X635" s="512"/>
      <c r="Y635" s="489"/>
      <c r="Z635" s="512"/>
      <c r="AA635" s="512"/>
      <c r="AB635" s="489"/>
      <c r="AC635" s="513"/>
      <c r="AD635" s="489"/>
    </row>
    <row r="636" spans="7:30" ht="15.75" customHeight="1">
      <c r="G636" s="510"/>
      <c r="H636" s="511"/>
      <c r="I636" s="512"/>
      <c r="J636" s="512"/>
      <c r="K636" s="512"/>
      <c r="L636" s="512"/>
      <c r="M636" s="512"/>
      <c r="N636" s="489"/>
      <c r="O636" s="512"/>
      <c r="P636" s="512"/>
      <c r="Q636" s="512"/>
      <c r="R636" s="512"/>
      <c r="S636" s="512"/>
      <c r="T636" s="512"/>
      <c r="U636" s="512"/>
      <c r="V636" s="512"/>
      <c r="W636" s="512"/>
      <c r="X636" s="512"/>
      <c r="Y636" s="489"/>
      <c r="Z636" s="512"/>
      <c r="AA636" s="512"/>
      <c r="AB636" s="489"/>
      <c r="AC636" s="513"/>
      <c r="AD636" s="489"/>
    </row>
    <row r="637" spans="7:30" ht="15.75" customHeight="1">
      <c r="G637" s="510"/>
      <c r="H637" s="511"/>
      <c r="I637" s="512"/>
      <c r="J637" s="512"/>
      <c r="K637" s="512"/>
      <c r="L637" s="512"/>
      <c r="M637" s="512"/>
      <c r="N637" s="489"/>
      <c r="O637" s="512"/>
      <c r="P637" s="512"/>
      <c r="Q637" s="512"/>
      <c r="R637" s="512"/>
      <c r="S637" s="512"/>
      <c r="T637" s="512"/>
      <c r="U637" s="512"/>
      <c r="V637" s="512"/>
      <c r="W637" s="512"/>
      <c r="X637" s="512"/>
      <c r="Y637" s="489"/>
      <c r="Z637" s="512"/>
      <c r="AA637" s="512"/>
      <c r="AB637" s="489"/>
      <c r="AC637" s="513"/>
      <c r="AD637" s="489"/>
    </row>
    <row r="638" spans="7:30" ht="15.75" customHeight="1">
      <c r="G638" s="510"/>
      <c r="H638" s="511"/>
      <c r="I638" s="512"/>
      <c r="J638" s="512"/>
      <c r="K638" s="512"/>
      <c r="L638" s="512"/>
      <c r="M638" s="512"/>
      <c r="N638" s="489"/>
      <c r="O638" s="512"/>
      <c r="P638" s="512"/>
      <c r="Q638" s="512"/>
      <c r="R638" s="512"/>
      <c r="S638" s="512"/>
      <c r="T638" s="512"/>
      <c r="U638" s="512"/>
      <c r="V638" s="512"/>
      <c r="W638" s="512"/>
      <c r="X638" s="512"/>
      <c r="Y638" s="489"/>
      <c r="Z638" s="512"/>
      <c r="AA638" s="512"/>
      <c r="AB638" s="489"/>
      <c r="AC638" s="513"/>
      <c r="AD638" s="489"/>
    </row>
    <row r="639" spans="7:30" ht="15.75" customHeight="1">
      <c r="G639" s="510"/>
      <c r="H639" s="511"/>
      <c r="I639" s="512"/>
      <c r="J639" s="512"/>
      <c r="K639" s="512"/>
      <c r="L639" s="512"/>
      <c r="M639" s="512"/>
      <c r="N639" s="489"/>
      <c r="O639" s="512"/>
      <c r="P639" s="512"/>
      <c r="Q639" s="512"/>
      <c r="R639" s="512"/>
      <c r="S639" s="512"/>
      <c r="T639" s="512"/>
      <c r="U639" s="512"/>
      <c r="V639" s="512"/>
      <c r="W639" s="512"/>
      <c r="X639" s="512"/>
      <c r="Y639" s="489"/>
      <c r="Z639" s="512"/>
      <c r="AA639" s="512"/>
      <c r="AB639" s="489"/>
      <c r="AC639" s="513"/>
      <c r="AD639" s="489"/>
    </row>
    <row r="640" spans="7:30" ht="15.75" customHeight="1">
      <c r="G640" s="510"/>
      <c r="H640" s="511"/>
      <c r="I640" s="512"/>
      <c r="J640" s="512"/>
      <c r="K640" s="512"/>
      <c r="L640" s="512"/>
      <c r="M640" s="512"/>
      <c r="N640" s="489"/>
      <c r="O640" s="512"/>
      <c r="P640" s="512"/>
      <c r="Q640" s="512"/>
      <c r="R640" s="512"/>
      <c r="S640" s="512"/>
      <c r="T640" s="512"/>
      <c r="U640" s="512"/>
      <c r="V640" s="512"/>
      <c r="W640" s="512"/>
      <c r="X640" s="512"/>
      <c r="Y640" s="489"/>
      <c r="Z640" s="512"/>
      <c r="AA640" s="512"/>
      <c r="AB640" s="489"/>
      <c r="AC640" s="513"/>
      <c r="AD640" s="489"/>
    </row>
    <row r="641" spans="7:30" ht="15.75" customHeight="1">
      <c r="G641" s="510"/>
      <c r="H641" s="511"/>
      <c r="I641" s="512"/>
      <c r="J641" s="512"/>
      <c r="K641" s="512"/>
      <c r="L641" s="512"/>
      <c r="M641" s="512"/>
      <c r="N641" s="489"/>
      <c r="O641" s="512"/>
      <c r="P641" s="512"/>
      <c r="Q641" s="512"/>
      <c r="R641" s="512"/>
      <c r="S641" s="512"/>
      <c r="T641" s="512"/>
      <c r="U641" s="512"/>
      <c r="V641" s="512"/>
      <c r="W641" s="512"/>
      <c r="X641" s="512"/>
      <c r="Y641" s="489"/>
      <c r="Z641" s="512"/>
      <c r="AA641" s="512"/>
      <c r="AB641" s="489"/>
      <c r="AC641" s="513"/>
      <c r="AD641" s="489"/>
    </row>
    <row r="642" spans="7:30" ht="15.75" customHeight="1">
      <c r="G642" s="510"/>
      <c r="H642" s="511"/>
      <c r="I642" s="512"/>
      <c r="J642" s="512"/>
      <c r="K642" s="512"/>
      <c r="L642" s="512"/>
      <c r="M642" s="512"/>
      <c r="N642" s="489"/>
      <c r="O642" s="512"/>
      <c r="P642" s="512"/>
      <c r="Q642" s="512"/>
      <c r="R642" s="512"/>
      <c r="S642" s="512"/>
      <c r="T642" s="512"/>
      <c r="U642" s="512"/>
      <c r="V642" s="512"/>
      <c r="W642" s="512"/>
      <c r="X642" s="512"/>
      <c r="Y642" s="489"/>
      <c r="Z642" s="512"/>
      <c r="AA642" s="512"/>
      <c r="AB642" s="489"/>
      <c r="AC642" s="513"/>
      <c r="AD642" s="489"/>
    </row>
    <row r="643" spans="7:30" ht="15.75" customHeight="1">
      <c r="G643" s="510"/>
      <c r="H643" s="511"/>
      <c r="I643" s="512"/>
      <c r="J643" s="512"/>
      <c r="K643" s="512"/>
      <c r="L643" s="512"/>
      <c r="M643" s="512"/>
      <c r="N643" s="489"/>
      <c r="O643" s="512"/>
      <c r="P643" s="512"/>
      <c r="Q643" s="512"/>
      <c r="R643" s="512"/>
      <c r="S643" s="512"/>
      <c r="T643" s="512"/>
      <c r="U643" s="512"/>
      <c r="V643" s="512"/>
      <c r="W643" s="512"/>
      <c r="X643" s="512"/>
      <c r="Y643" s="489"/>
      <c r="Z643" s="512"/>
      <c r="AA643" s="512"/>
      <c r="AB643" s="489"/>
      <c r="AC643" s="513"/>
      <c r="AD643" s="489"/>
    </row>
    <row r="644" spans="7:30" ht="15.75" customHeight="1">
      <c r="G644" s="510"/>
      <c r="H644" s="511"/>
      <c r="I644" s="512"/>
      <c r="J644" s="512"/>
      <c r="K644" s="512"/>
      <c r="L644" s="512"/>
      <c r="M644" s="512"/>
      <c r="N644" s="489"/>
      <c r="O644" s="512"/>
      <c r="P644" s="512"/>
      <c r="Q644" s="512"/>
      <c r="R644" s="512"/>
      <c r="S644" s="512"/>
      <c r="T644" s="512"/>
      <c r="U644" s="512"/>
      <c r="V644" s="512"/>
      <c r="W644" s="512"/>
      <c r="X644" s="512"/>
      <c r="Y644" s="489"/>
      <c r="Z644" s="512"/>
      <c r="AA644" s="512"/>
      <c r="AB644" s="489"/>
      <c r="AC644" s="513"/>
      <c r="AD644" s="489"/>
    </row>
    <row r="645" spans="7:30" ht="15.75" customHeight="1">
      <c r="G645" s="510"/>
      <c r="H645" s="511"/>
      <c r="I645" s="512"/>
      <c r="J645" s="512"/>
      <c r="K645" s="512"/>
      <c r="L645" s="512"/>
      <c r="M645" s="512"/>
      <c r="N645" s="489"/>
      <c r="O645" s="512"/>
      <c r="P645" s="512"/>
      <c r="Q645" s="512"/>
      <c r="R645" s="512"/>
      <c r="S645" s="512"/>
      <c r="T645" s="512"/>
      <c r="U645" s="512"/>
      <c r="V645" s="512"/>
      <c r="W645" s="512"/>
      <c r="X645" s="512"/>
      <c r="Y645" s="489"/>
      <c r="Z645" s="512"/>
      <c r="AA645" s="512"/>
      <c r="AB645" s="489"/>
      <c r="AC645" s="513"/>
      <c r="AD645" s="489"/>
    </row>
    <row r="646" spans="7:30" ht="15.75" customHeight="1">
      <c r="G646" s="510"/>
      <c r="H646" s="511"/>
      <c r="I646" s="512"/>
      <c r="J646" s="512"/>
      <c r="K646" s="512"/>
      <c r="L646" s="512"/>
      <c r="M646" s="512"/>
      <c r="N646" s="489"/>
      <c r="O646" s="512"/>
      <c r="P646" s="512"/>
      <c r="Q646" s="512"/>
      <c r="R646" s="512"/>
      <c r="S646" s="512"/>
      <c r="T646" s="512"/>
      <c r="U646" s="512"/>
      <c r="V646" s="512"/>
      <c r="W646" s="512"/>
      <c r="X646" s="512"/>
      <c r="Y646" s="489"/>
      <c r="Z646" s="512"/>
      <c r="AA646" s="512"/>
      <c r="AB646" s="489"/>
      <c r="AC646" s="513"/>
      <c r="AD646" s="489"/>
    </row>
    <row r="647" spans="7:30" ht="15.75" customHeight="1">
      <c r="G647" s="510"/>
      <c r="H647" s="511"/>
      <c r="I647" s="512"/>
      <c r="J647" s="512"/>
      <c r="K647" s="512"/>
      <c r="L647" s="512"/>
      <c r="M647" s="512"/>
      <c r="N647" s="489"/>
      <c r="O647" s="512"/>
      <c r="P647" s="512"/>
      <c r="Q647" s="512"/>
      <c r="R647" s="512"/>
      <c r="S647" s="512"/>
      <c r="T647" s="512"/>
      <c r="U647" s="512"/>
      <c r="V647" s="512"/>
      <c r="W647" s="512"/>
      <c r="X647" s="512"/>
      <c r="Y647" s="489"/>
      <c r="Z647" s="512"/>
      <c r="AA647" s="512"/>
      <c r="AB647" s="489"/>
      <c r="AC647" s="513"/>
      <c r="AD647" s="489"/>
    </row>
    <row r="648" spans="7:30" ht="15.75" customHeight="1">
      <c r="G648" s="510"/>
      <c r="H648" s="511"/>
      <c r="I648" s="512"/>
      <c r="J648" s="512"/>
      <c r="K648" s="512"/>
      <c r="L648" s="512"/>
      <c r="M648" s="512"/>
      <c r="N648" s="489"/>
      <c r="O648" s="512"/>
      <c r="P648" s="512"/>
      <c r="Q648" s="512"/>
      <c r="R648" s="512"/>
      <c r="S648" s="512"/>
      <c r="T648" s="512"/>
      <c r="U648" s="512"/>
      <c r="V648" s="512"/>
      <c r="W648" s="512"/>
      <c r="X648" s="512"/>
      <c r="Y648" s="489"/>
      <c r="Z648" s="512"/>
      <c r="AA648" s="512"/>
      <c r="AB648" s="489"/>
      <c r="AC648" s="513"/>
      <c r="AD648" s="489"/>
    </row>
    <row r="649" spans="7:30" ht="15.75" customHeight="1">
      <c r="G649" s="510"/>
      <c r="H649" s="511"/>
      <c r="I649" s="512"/>
      <c r="J649" s="512"/>
      <c r="K649" s="512"/>
      <c r="L649" s="512"/>
      <c r="M649" s="512"/>
      <c r="N649" s="489"/>
      <c r="O649" s="512"/>
      <c r="P649" s="512"/>
      <c r="Q649" s="512"/>
      <c r="R649" s="512"/>
      <c r="S649" s="512"/>
      <c r="T649" s="512"/>
      <c r="U649" s="512"/>
      <c r="V649" s="512"/>
      <c r="W649" s="512"/>
      <c r="X649" s="512"/>
      <c r="Y649" s="489"/>
      <c r="Z649" s="512"/>
      <c r="AA649" s="512"/>
      <c r="AB649" s="489"/>
      <c r="AC649" s="513"/>
      <c r="AD649" s="489"/>
    </row>
    <row r="650" spans="7:30" ht="15.75" customHeight="1">
      <c r="G650" s="510"/>
      <c r="H650" s="511"/>
      <c r="I650" s="512"/>
      <c r="J650" s="512"/>
      <c r="K650" s="512"/>
      <c r="L650" s="512"/>
      <c r="M650" s="512"/>
      <c r="N650" s="489"/>
      <c r="O650" s="512"/>
      <c r="P650" s="512"/>
      <c r="Q650" s="512"/>
      <c r="R650" s="512"/>
      <c r="S650" s="512"/>
      <c r="T650" s="512"/>
      <c r="U650" s="512"/>
      <c r="V650" s="512"/>
      <c r="W650" s="512"/>
      <c r="X650" s="512"/>
      <c r="Y650" s="489"/>
      <c r="Z650" s="512"/>
      <c r="AA650" s="512"/>
      <c r="AB650" s="489"/>
      <c r="AC650" s="513"/>
      <c r="AD650" s="489"/>
    </row>
    <row r="651" spans="7:30" ht="15.75" customHeight="1">
      <c r="G651" s="510"/>
      <c r="H651" s="511"/>
      <c r="I651" s="512"/>
      <c r="J651" s="512"/>
      <c r="K651" s="512"/>
      <c r="L651" s="512"/>
      <c r="M651" s="512"/>
      <c r="N651" s="489"/>
      <c r="O651" s="512"/>
      <c r="P651" s="512"/>
      <c r="Q651" s="512"/>
      <c r="R651" s="512"/>
      <c r="S651" s="512"/>
      <c r="T651" s="512"/>
      <c r="U651" s="512"/>
      <c r="V651" s="512"/>
      <c r="W651" s="512"/>
      <c r="X651" s="512"/>
      <c r="Y651" s="489"/>
      <c r="Z651" s="512"/>
      <c r="AA651" s="512"/>
      <c r="AB651" s="489"/>
      <c r="AC651" s="513"/>
      <c r="AD651" s="489"/>
    </row>
    <row r="652" spans="7:30" ht="15.75" customHeight="1">
      <c r="G652" s="510"/>
      <c r="H652" s="511"/>
      <c r="I652" s="512"/>
      <c r="J652" s="512"/>
      <c r="K652" s="512"/>
      <c r="L652" s="512"/>
      <c r="M652" s="512"/>
      <c r="N652" s="489"/>
      <c r="O652" s="512"/>
      <c r="P652" s="512"/>
      <c r="Q652" s="512"/>
      <c r="R652" s="512"/>
      <c r="S652" s="512"/>
      <c r="T652" s="512"/>
      <c r="U652" s="512"/>
      <c r="V652" s="512"/>
      <c r="W652" s="512"/>
      <c r="X652" s="512"/>
      <c r="Y652" s="489"/>
      <c r="Z652" s="512"/>
      <c r="AA652" s="512"/>
      <c r="AB652" s="489"/>
      <c r="AC652" s="513"/>
      <c r="AD652" s="489"/>
    </row>
    <row r="653" spans="7:30" ht="15.75" customHeight="1">
      <c r="G653" s="510"/>
      <c r="H653" s="511"/>
      <c r="I653" s="512"/>
      <c r="J653" s="512"/>
      <c r="K653" s="512"/>
      <c r="L653" s="512"/>
      <c r="M653" s="512"/>
      <c r="N653" s="489"/>
      <c r="O653" s="512"/>
      <c r="P653" s="512"/>
      <c r="Q653" s="512"/>
      <c r="R653" s="512"/>
      <c r="S653" s="512"/>
      <c r="T653" s="512"/>
      <c r="U653" s="512"/>
      <c r="V653" s="512"/>
      <c r="W653" s="512"/>
      <c r="X653" s="512"/>
      <c r="Y653" s="489"/>
      <c r="Z653" s="512"/>
      <c r="AA653" s="512"/>
      <c r="AB653" s="489"/>
      <c r="AC653" s="513"/>
      <c r="AD653" s="489"/>
    </row>
    <row r="654" spans="7:30" ht="15.75" customHeight="1">
      <c r="G654" s="510"/>
      <c r="H654" s="511"/>
      <c r="I654" s="512"/>
      <c r="J654" s="512"/>
      <c r="K654" s="512"/>
      <c r="L654" s="512"/>
      <c r="M654" s="512"/>
      <c r="N654" s="489"/>
      <c r="O654" s="512"/>
      <c r="P654" s="512"/>
      <c r="Q654" s="512"/>
      <c r="R654" s="512"/>
      <c r="S654" s="512"/>
      <c r="T654" s="512"/>
      <c r="U654" s="512"/>
      <c r="V654" s="512"/>
      <c r="W654" s="512"/>
      <c r="X654" s="512"/>
      <c r="Y654" s="489"/>
      <c r="Z654" s="512"/>
      <c r="AA654" s="512"/>
      <c r="AB654" s="489"/>
      <c r="AC654" s="513"/>
      <c r="AD654" s="489"/>
    </row>
    <row r="655" spans="7:30" ht="15.75" customHeight="1">
      <c r="G655" s="510"/>
      <c r="H655" s="511"/>
      <c r="I655" s="512"/>
      <c r="J655" s="512"/>
      <c r="K655" s="512"/>
      <c r="L655" s="512"/>
      <c r="M655" s="512"/>
      <c r="N655" s="489"/>
      <c r="O655" s="512"/>
      <c r="P655" s="512"/>
      <c r="Q655" s="512"/>
      <c r="R655" s="512"/>
      <c r="S655" s="512"/>
      <c r="T655" s="512"/>
      <c r="U655" s="512"/>
      <c r="V655" s="512"/>
      <c r="W655" s="512"/>
      <c r="X655" s="512"/>
      <c r="Y655" s="489"/>
      <c r="Z655" s="512"/>
      <c r="AA655" s="512"/>
      <c r="AB655" s="489"/>
      <c r="AC655" s="513"/>
      <c r="AD655" s="489"/>
    </row>
    <row r="656" spans="7:30" ht="15.75" customHeight="1">
      <c r="G656" s="510"/>
      <c r="H656" s="511"/>
      <c r="I656" s="512"/>
      <c r="J656" s="512"/>
      <c r="K656" s="512"/>
      <c r="L656" s="512"/>
      <c r="M656" s="512"/>
      <c r="N656" s="489"/>
      <c r="O656" s="512"/>
      <c r="P656" s="512"/>
      <c r="Q656" s="512"/>
      <c r="R656" s="512"/>
      <c r="S656" s="512"/>
      <c r="T656" s="512"/>
      <c r="U656" s="512"/>
      <c r="V656" s="512"/>
      <c r="W656" s="512"/>
      <c r="X656" s="512"/>
      <c r="Y656" s="489"/>
      <c r="Z656" s="512"/>
      <c r="AA656" s="512"/>
      <c r="AB656" s="489"/>
      <c r="AC656" s="513"/>
      <c r="AD656" s="489"/>
    </row>
    <row r="657" spans="7:30" ht="15.75" customHeight="1">
      <c r="G657" s="510"/>
      <c r="H657" s="511"/>
      <c r="I657" s="512"/>
      <c r="J657" s="512"/>
      <c r="K657" s="512"/>
      <c r="L657" s="512"/>
      <c r="M657" s="512"/>
      <c r="N657" s="489"/>
      <c r="O657" s="512"/>
      <c r="P657" s="512"/>
      <c r="Q657" s="512"/>
      <c r="R657" s="512"/>
      <c r="S657" s="512"/>
      <c r="T657" s="512"/>
      <c r="U657" s="512"/>
      <c r="V657" s="512"/>
      <c r="W657" s="512"/>
      <c r="X657" s="512"/>
      <c r="Y657" s="489"/>
      <c r="Z657" s="512"/>
      <c r="AA657" s="512"/>
      <c r="AB657" s="489"/>
      <c r="AC657" s="513"/>
      <c r="AD657" s="489"/>
    </row>
    <row r="658" spans="7:30" ht="15.75" customHeight="1">
      <c r="G658" s="510"/>
      <c r="H658" s="511"/>
      <c r="I658" s="512"/>
      <c r="J658" s="512"/>
      <c r="K658" s="512"/>
      <c r="L658" s="512"/>
      <c r="M658" s="512"/>
      <c r="N658" s="489"/>
      <c r="O658" s="512"/>
      <c r="P658" s="512"/>
      <c r="Q658" s="512"/>
      <c r="R658" s="512"/>
      <c r="S658" s="512"/>
      <c r="T658" s="512"/>
      <c r="U658" s="512"/>
      <c r="V658" s="512"/>
      <c r="W658" s="512"/>
      <c r="X658" s="512"/>
      <c r="Y658" s="489"/>
      <c r="Z658" s="512"/>
      <c r="AA658" s="512"/>
      <c r="AB658" s="489"/>
      <c r="AC658" s="513"/>
      <c r="AD658" s="489"/>
    </row>
    <row r="659" spans="7:30" ht="15.75" customHeight="1">
      <c r="G659" s="510"/>
      <c r="H659" s="511"/>
      <c r="I659" s="512"/>
      <c r="J659" s="512"/>
      <c r="K659" s="512"/>
      <c r="L659" s="512"/>
      <c r="M659" s="512"/>
      <c r="N659" s="489"/>
      <c r="O659" s="512"/>
      <c r="P659" s="512"/>
      <c r="Q659" s="512"/>
      <c r="R659" s="512"/>
      <c r="S659" s="512"/>
      <c r="T659" s="512"/>
      <c r="U659" s="512"/>
      <c r="V659" s="512"/>
      <c r="W659" s="512"/>
      <c r="X659" s="512"/>
      <c r="Y659" s="489"/>
      <c r="Z659" s="512"/>
      <c r="AA659" s="512"/>
      <c r="AB659" s="489"/>
      <c r="AC659" s="513"/>
      <c r="AD659" s="489"/>
    </row>
    <row r="660" spans="7:30" ht="15.75" customHeight="1">
      <c r="G660" s="510"/>
      <c r="H660" s="511"/>
      <c r="I660" s="512"/>
      <c r="J660" s="512"/>
      <c r="K660" s="512"/>
      <c r="L660" s="512"/>
      <c r="M660" s="512"/>
      <c r="N660" s="489"/>
      <c r="O660" s="512"/>
      <c r="P660" s="512"/>
      <c r="Q660" s="512"/>
      <c r="R660" s="512"/>
      <c r="S660" s="512"/>
      <c r="T660" s="512"/>
      <c r="U660" s="512"/>
      <c r="V660" s="512"/>
      <c r="W660" s="512"/>
      <c r="X660" s="512"/>
      <c r="Y660" s="489"/>
      <c r="Z660" s="512"/>
      <c r="AA660" s="512"/>
      <c r="AB660" s="489"/>
      <c r="AC660" s="513"/>
      <c r="AD660" s="489"/>
    </row>
    <row r="661" spans="7:30" ht="15.75" customHeight="1">
      <c r="G661" s="510"/>
      <c r="H661" s="511"/>
      <c r="I661" s="512"/>
      <c r="J661" s="512"/>
      <c r="K661" s="512"/>
      <c r="L661" s="512"/>
      <c r="M661" s="512"/>
      <c r="N661" s="489"/>
      <c r="O661" s="512"/>
      <c r="P661" s="512"/>
      <c r="Q661" s="512"/>
      <c r="R661" s="512"/>
      <c r="S661" s="512"/>
      <c r="T661" s="512"/>
      <c r="U661" s="512"/>
      <c r="V661" s="512"/>
      <c r="W661" s="512"/>
      <c r="X661" s="512"/>
      <c r="Y661" s="489"/>
      <c r="Z661" s="512"/>
      <c r="AA661" s="512"/>
      <c r="AB661" s="489"/>
      <c r="AC661" s="513"/>
      <c r="AD661" s="489"/>
    </row>
    <row r="662" spans="7:30" ht="15.75" customHeight="1">
      <c r="G662" s="510"/>
      <c r="H662" s="511"/>
      <c r="I662" s="512"/>
      <c r="J662" s="512"/>
      <c r="K662" s="512"/>
      <c r="L662" s="512"/>
      <c r="M662" s="512"/>
      <c r="N662" s="489"/>
      <c r="O662" s="512"/>
      <c r="P662" s="512"/>
      <c r="Q662" s="512"/>
      <c r="R662" s="512"/>
      <c r="S662" s="512"/>
      <c r="T662" s="512"/>
      <c r="U662" s="512"/>
      <c r="V662" s="512"/>
      <c r="W662" s="512"/>
      <c r="X662" s="512"/>
      <c r="Y662" s="489"/>
      <c r="Z662" s="512"/>
      <c r="AA662" s="512"/>
      <c r="AB662" s="489"/>
      <c r="AC662" s="513"/>
      <c r="AD662" s="489"/>
    </row>
    <row r="663" spans="7:30" ht="15.75" customHeight="1">
      <c r="G663" s="510"/>
      <c r="H663" s="511"/>
      <c r="I663" s="512"/>
      <c r="J663" s="512"/>
      <c r="K663" s="512"/>
      <c r="L663" s="512"/>
      <c r="M663" s="512"/>
      <c r="N663" s="489"/>
      <c r="O663" s="512"/>
      <c r="P663" s="512"/>
      <c r="Q663" s="512"/>
      <c r="R663" s="512"/>
      <c r="S663" s="512"/>
      <c r="T663" s="512"/>
      <c r="U663" s="512"/>
      <c r="V663" s="512"/>
      <c r="W663" s="512"/>
      <c r="X663" s="512"/>
      <c r="Y663" s="489"/>
      <c r="Z663" s="512"/>
      <c r="AA663" s="512"/>
      <c r="AB663" s="489"/>
      <c r="AC663" s="513"/>
      <c r="AD663" s="489"/>
    </row>
    <row r="664" spans="7:30" ht="15.75" customHeight="1">
      <c r="G664" s="510"/>
      <c r="H664" s="511"/>
      <c r="I664" s="512"/>
      <c r="J664" s="512"/>
      <c r="K664" s="512"/>
      <c r="L664" s="512"/>
      <c r="M664" s="512"/>
      <c r="N664" s="489"/>
      <c r="O664" s="512"/>
      <c r="P664" s="512"/>
      <c r="Q664" s="512"/>
      <c r="R664" s="512"/>
      <c r="S664" s="512"/>
      <c r="T664" s="512"/>
      <c r="U664" s="512"/>
      <c r="V664" s="512"/>
      <c r="W664" s="512"/>
      <c r="X664" s="512"/>
      <c r="Y664" s="489"/>
      <c r="Z664" s="512"/>
      <c r="AA664" s="512"/>
      <c r="AB664" s="489"/>
      <c r="AC664" s="513"/>
      <c r="AD664" s="489"/>
    </row>
    <row r="665" spans="7:30" ht="15.75" customHeight="1">
      <c r="G665" s="510"/>
      <c r="H665" s="511"/>
      <c r="I665" s="512"/>
      <c r="J665" s="512"/>
      <c r="K665" s="512"/>
      <c r="L665" s="512"/>
      <c r="M665" s="512"/>
      <c r="N665" s="489"/>
      <c r="O665" s="512"/>
      <c r="P665" s="512"/>
      <c r="Q665" s="512"/>
      <c r="R665" s="512"/>
      <c r="S665" s="512"/>
      <c r="T665" s="512"/>
      <c r="U665" s="512"/>
      <c r="V665" s="512"/>
      <c r="W665" s="512"/>
      <c r="X665" s="512"/>
      <c r="Y665" s="489"/>
      <c r="Z665" s="512"/>
      <c r="AA665" s="512"/>
      <c r="AB665" s="489"/>
      <c r="AC665" s="513"/>
      <c r="AD665" s="489"/>
    </row>
    <row r="666" spans="7:30" ht="15.75" customHeight="1">
      <c r="G666" s="510"/>
      <c r="H666" s="511"/>
      <c r="I666" s="512"/>
      <c r="J666" s="512"/>
      <c r="K666" s="512"/>
      <c r="L666" s="512"/>
      <c r="M666" s="512"/>
      <c r="N666" s="489"/>
      <c r="O666" s="512"/>
      <c r="P666" s="512"/>
      <c r="Q666" s="512"/>
      <c r="R666" s="512"/>
      <c r="S666" s="512"/>
      <c r="T666" s="512"/>
      <c r="U666" s="512"/>
      <c r="V666" s="512"/>
      <c r="W666" s="512"/>
      <c r="X666" s="512"/>
      <c r="Y666" s="489"/>
      <c r="Z666" s="512"/>
      <c r="AA666" s="512"/>
      <c r="AB666" s="489"/>
      <c r="AC666" s="513"/>
      <c r="AD666" s="489"/>
    </row>
    <row r="667" spans="7:30" ht="15.75" customHeight="1">
      <c r="G667" s="510"/>
      <c r="H667" s="511"/>
      <c r="I667" s="512"/>
      <c r="J667" s="512"/>
      <c r="K667" s="512"/>
      <c r="L667" s="512"/>
      <c r="M667" s="512"/>
      <c r="N667" s="489"/>
      <c r="O667" s="512"/>
      <c r="P667" s="512"/>
      <c r="Q667" s="512"/>
      <c r="R667" s="512"/>
      <c r="S667" s="512"/>
      <c r="T667" s="512"/>
      <c r="U667" s="512"/>
      <c r="V667" s="512"/>
      <c r="W667" s="512"/>
      <c r="X667" s="512"/>
      <c r="Y667" s="489"/>
      <c r="Z667" s="512"/>
      <c r="AA667" s="512"/>
      <c r="AB667" s="489"/>
      <c r="AC667" s="513"/>
      <c r="AD667" s="489"/>
    </row>
    <row r="668" spans="7:30" ht="15.75" customHeight="1">
      <c r="G668" s="510"/>
      <c r="H668" s="511"/>
      <c r="I668" s="512"/>
      <c r="J668" s="512"/>
      <c r="K668" s="512"/>
      <c r="L668" s="512"/>
      <c r="M668" s="512"/>
      <c r="N668" s="489"/>
      <c r="O668" s="512"/>
      <c r="P668" s="512"/>
      <c r="Q668" s="512"/>
      <c r="R668" s="512"/>
      <c r="S668" s="512"/>
      <c r="T668" s="512"/>
      <c r="U668" s="512"/>
      <c r="V668" s="512"/>
      <c r="W668" s="512"/>
      <c r="X668" s="512"/>
      <c r="Y668" s="489"/>
      <c r="Z668" s="512"/>
      <c r="AA668" s="512"/>
      <c r="AB668" s="489"/>
      <c r="AC668" s="513"/>
      <c r="AD668" s="489"/>
    </row>
    <row r="669" spans="7:30" ht="15.75" customHeight="1">
      <c r="G669" s="510"/>
      <c r="H669" s="511"/>
      <c r="I669" s="512"/>
      <c r="J669" s="512"/>
      <c r="K669" s="512"/>
      <c r="L669" s="512"/>
      <c r="M669" s="512"/>
      <c r="N669" s="489"/>
      <c r="O669" s="512"/>
      <c r="P669" s="512"/>
      <c r="Q669" s="512"/>
      <c r="R669" s="512"/>
      <c r="S669" s="512"/>
      <c r="T669" s="512"/>
      <c r="U669" s="512"/>
      <c r="V669" s="512"/>
      <c r="W669" s="512"/>
      <c r="X669" s="512"/>
      <c r="Y669" s="489"/>
      <c r="Z669" s="512"/>
      <c r="AA669" s="512"/>
      <c r="AB669" s="489"/>
      <c r="AC669" s="513"/>
      <c r="AD669" s="489"/>
    </row>
    <row r="670" spans="7:30" ht="15.75" customHeight="1">
      <c r="G670" s="510"/>
      <c r="H670" s="511"/>
      <c r="I670" s="512"/>
      <c r="J670" s="512"/>
      <c r="K670" s="512"/>
      <c r="L670" s="512"/>
      <c r="M670" s="512"/>
      <c r="N670" s="489"/>
      <c r="O670" s="512"/>
      <c r="P670" s="512"/>
      <c r="Q670" s="512"/>
      <c r="R670" s="512"/>
      <c r="S670" s="512"/>
      <c r="T670" s="512"/>
      <c r="U670" s="512"/>
      <c r="V670" s="512"/>
      <c r="W670" s="512"/>
      <c r="X670" s="512"/>
      <c r="Y670" s="489"/>
      <c r="Z670" s="512"/>
      <c r="AA670" s="512"/>
      <c r="AB670" s="489"/>
      <c r="AC670" s="513"/>
      <c r="AD670" s="489"/>
    </row>
    <row r="671" spans="7:30" ht="15.75" customHeight="1">
      <c r="G671" s="510"/>
      <c r="H671" s="511"/>
      <c r="I671" s="512"/>
      <c r="J671" s="512"/>
      <c r="K671" s="512"/>
      <c r="L671" s="512"/>
      <c r="M671" s="512"/>
      <c r="N671" s="489"/>
      <c r="O671" s="512"/>
      <c r="P671" s="512"/>
      <c r="Q671" s="512"/>
      <c r="R671" s="512"/>
      <c r="S671" s="512"/>
      <c r="T671" s="512"/>
      <c r="U671" s="512"/>
      <c r="V671" s="512"/>
      <c r="W671" s="512"/>
      <c r="X671" s="512"/>
      <c r="Y671" s="489"/>
      <c r="Z671" s="512"/>
      <c r="AA671" s="512"/>
      <c r="AB671" s="489"/>
      <c r="AC671" s="513"/>
      <c r="AD671" s="489"/>
    </row>
    <row r="672" spans="7:30" ht="15.75" customHeight="1">
      <c r="G672" s="510"/>
      <c r="H672" s="511"/>
      <c r="I672" s="512"/>
      <c r="J672" s="512"/>
      <c r="K672" s="512"/>
      <c r="L672" s="512"/>
      <c r="M672" s="512"/>
      <c r="N672" s="489"/>
      <c r="O672" s="512"/>
      <c r="P672" s="512"/>
      <c r="Q672" s="512"/>
      <c r="R672" s="512"/>
      <c r="S672" s="512"/>
      <c r="T672" s="512"/>
      <c r="U672" s="512"/>
      <c r="V672" s="512"/>
      <c r="W672" s="512"/>
      <c r="X672" s="512"/>
      <c r="Y672" s="489"/>
      <c r="Z672" s="512"/>
      <c r="AA672" s="512"/>
      <c r="AB672" s="489"/>
      <c r="AC672" s="513"/>
      <c r="AD672" s="489"/>
    </row>
    <row r="673" spans="7:30" ht="15.75" customHeight="1">
      <c r="G673" s="510"/>
      <c r="H673" s="511"/>
      <c r="I673" s="512"/>
      <c r="J673" s="512"/>
      <c r="K673" s="512"/>
      <c r="L673" s="512"/>
      <c r="M673" s="512"/>
      <c r="N673" s="489"/>
      <c r="O673" s="512"/>
      <c r="P673" s="512"/>
      <c r="Q673" s="512"/>
      <c r="R673" s="512"/>
      <c r="S673" s="512"/>
      <c r="T673" s="512"/>
      <c r="U673" s="512"/>
      <c r="V673" s="512"/>
      <c r="W673" s="512"/>
      <c r="X673" s="512"/>
      <c r="Y673" s="489"/>
      <c r="Z673" s="512"/>
      <c r="AA673" s="512"/>
      <c r="AB673" s="489"/>
      <c r="AC673" s="513"/>
      <c r="AD673" s="489"/>
    </row>
    <row r="674" spans="7:30" ht="15.75" customHeight="1">
      <c r="G674" s="510"/>
      <c r="H674" s="511"/>
      <c r="I674" s="512"/>
      <c r="J674" s="512"/>
      <c r="K674" s="512"/>
      <c r="L674" s="512"/>
      <c r="M674" s="512"/>
      <c r="N674" s="489"/>
      <c r="O674" s="512"/>
      <c r="P674" s="512"/>
      <c r="Q674" s="512"/>
      <c r="R674" s="512"/>
      <c r="S674" s="512"/>
      <c r="T674" s="512"/>
      <c r="U674" s="512"/>
      <c r="V674" s="512"/>
      <c r="W674" s="512"/>
      <c r="X674" s="512"/>
      <c r="Y674" s="489"/>
      <c r="Z674" s="512"/>
      <c r="AA674" s="512"/>
      <c r="AB674" s="489"/>
      <c r="AC674" s="513"/>
      <c r="AD674" s="489"/>
    </row>
    <row r="675" spans="7:30" ht="15.75" customHeight="1">
      <c r="G675" s="510"/>
      <c r="H675" s="511"/>
      <c r="I675" s="512"/>
      <c r="J675" s="512"/>
      <c r="K675" s="512"/>
      <c r="L675" s="512"/>
      <c r="M675" s="512"/>
      <c r="N675" s="489"/>
      <c r="O675" s="512"/>
      <c r="P675" s="512"/>
      <c r="Q675" s="512"/>
      <c r="R675" s="512"/>
      <c r="S675" s="512"/>
      <c r="T675" s="512"/>
      <c r="U675" s="512"/>
      <c r="V675" s="512"/>
      <c r="W675" s="512"/>
      <c r="X675" s="512"/>
      <c r="Y675" s="489"/>
      <c r="Z675" s="512"/>
      <c r="AA675" s="512"/>
      <c r="AB675" s="489"/>
      <c r="AC675" s="513"/>
      <c r="AD675" s="489"/>
    </row>
    <row r="676" spans="7:30" ht="15.75" customHeight="1">
      <c r="G676" s="510"/>
      <c r="H676" s="511"/>
      <c r="I676" s="512"/>
      <c r="J676" s="512"/>
      <c r="K676" s="512"/>
      <c r="L676" s="512"/>
      <c r="M676" s="512"/>
      <c r="N676" s="489"/>
      <c r="O676" s="512"/>
      <c r="P676" s="512"/>
      <c r="Q676" s="512"/>
      <c r="R676" s="512"/>
      <c r="S676" s="512"/>
      <c r="T676" s="512"/>
      <c r="U676" s="512"/>
      <c r="V676" s="512"/>
      <c r="W676" s="512"/>
      <c r="X676" s="512"/>
      <c r="Y676" s="489"/>
      <c r="Z676" s="512"/>
      <c r="AA676" s="512"/>
      <c r="AB676" s="489"/>
      <c r="AC676" s="513"/>
      <c r="AD676" s="489"/>
    </row>
    <row r="677" spans="7:30" ht="15.75" customHeight="1">
      <c r="G677" s="510"/>
      <c r="H677" s="511"/>
      <c r="I677" s="512"/>
      <c r="J677" s="512"/>
      <c r="K677" s="512"/>
      <c r="L677" s="512"/>
      <c r="M677" s="512"/>
      <c r="N677" s="489"/>
      <c r="O677" s="512"/>
      <c r="P677" s="512"/>
      <c r="Q677" s="512"/>
      <c r="R677" s="512"/>
      <c r="S677" s="512"/>
      <c r="T677" s="512"/>
      <c r="U677" s="512"/>
      <c r="V677" s="512"/>
      <c r="W677" s="512"/>
      <c r="X677" s="512"/>
      <c r="Y677" s="489"/>
      <c r="Z677" s="512"/>
      <c r="AA677" s="512"/>
      <c r="AB677" s="489"/>
      <c r="AC677" s="513"/>
      <c r="AD677" s="489"/>
    </row>
    <row r="678" spans="7:30" ht="15.75" customHeight="1">
      <c r="G678" s="510"/>
      <c r="H678" s="511"/>
      <c r="I678" s="512"/>
      <c r="J678" s="512"/>
      <c r="K678" s="512"/>
      <c r="L678" s="512"/>
      <c r="M678" s="512"/>
      <c r="N678" s="489"/>
      <c r="O678" s="512"/>
      <c r="P678" s="512"/>
      <c r="Q678" s="512"/>
      <c r="R678" s="512"/>
      <c r="S678" s="512"/>
      <c r="T678" s="512"/>
      <c r="U678" s="512"/>
      <c r="V678" s="512"/>
      <c r="W678" s="512"/>
      <c r="X678" s="512"/>
      <c r="Y678" s="489"/>
      <c r="Z678" s="512"/>
      <c r="AA678" s="512"/>
      <c r="AB678" s="489"/>
      <c r="AC678" s="513"/>
      <c r="AD678" s="489"/>
    </row>
    <row r="679" spans="7:30" ht="15.75" customHeight="1">
      <c r="G679" s="510"/>
      <c r="H679" s="511"/>
      <c r="I679" s="512"/>
      <c r="J679" s="512"/>
      <c r="K679" s="512"/>
      <c r="L679" s="512"/>
      <c r="M679" s="512"/>
      <c r="N679" s="489"/>
      <c r="O679" s="512"/>
      <c r="P679" s="512"/>
      <c r="Q679" s="512"/>
      <c r="R679" s="512"/>
      <c r="S679" s="512"/>
      <c r="T679" s="512"/>
      <c r="U679" s="512"/>
      <c r="V679" s="512"/>
      <c r="W679" s="512"/>
      <c r="X679" s="512"/>
      <c r="Y679" s="489"/>
      <c r="Z679" s="512"/>
      <c r="AA679" s="512"/>
      <c r="AB679" s="489"/>
      <c r="AC679" s="513"/>
      <c r="AD679" s="489"/>
    </row>
    <row r="680" spans="7:30" ht="15.75" customHeight="1">
      <c r="G680" s="510"/>
      <c r="H680" s="511"/>
      <c r="I680" s="512"/>
      <c r="J680" s="512"/>
      <c r="K680" s="512"/>
      <c r="L680" s="512"/>
      <c r="M680" s="512"/>
      <c r="N680" s="489"/>
      <c r="O680" s="512"/>
      <c r="P680" s="512"/>
      <c r="Q680" s="512"/>
      <c r="R680" s="512"/>
      <c r="S680" s="512"/>
      <c r="T680" s="512"/>
      <c r="U680" s="512"/>
      <c r="V680" s="512"/>
      <c r="W680" s="512"/>
      <c r="X680" s="512"/>
      <c r="Y680" s="489"/>
      <c r="Z680" s="512"/>
      <c r="AA680" s="512"/>
      <c r="AB680" s="489"/>
      <c r="AC680" s="513"/>
      <c r="AD680" s="489"/>
    </row>
    <row r="681" spans="7:30" ht="15.75" customHeight="1">
      <c r="G681" s="510"/>
      <c r="H681" s="511"/>
      <c r="I681" s="512"/>
      <c r="J681" s="512"/>
      <c r="K681" s="512"/>
      <c r="L681" s="512"/>
      <c r="M681" s="512"/>
      <c r="N681" s="489"/>
      <c r="O681" s="512"/>
      <c r="P681" s="512"/>
      <c r="Q681" s="512"/>
      <c r="R681" s="512"/>
      <c r="S681" s="512"/>
      <c r="T681" s="512"/>
      <c r="U681" s="512"/>
      <c r="V681" s="512"/>
      <c r="W681" s="512"/>
      <c r="X681" s="512"/>
      <c r="Y681" s="489"/>
      <c r="Z681" s="512"/>
      <c r="AA681" s="512"/>
      <c r="AB681" s="489"/>
      <c r="AC681" s="513"/>
      <c r="AD681" s="489"/>
    </row>
    <row r="682" spans="7:30" ht="15.75" customHeight="1">
      <c r="G682" s="510"/>
      <c r="H682" s="511"/>
      <c r="I682" s="512"/>
      <c r="J682" s="512"/>
      <c r="K682" s="512"/>
      <c r="L682" s="512"/>
      <c r="M682" s="512"/>
      <c r="N682" s="489"/>
      <c r="O682" s="512"/>
      <c r="P682" s="512"/>
      <c r="Q682" s="512"/>
      <c r="R682" s="512"/>
      <c r="S682" s="512"/>
      <c r="T682" s="512"/>
      <c r="U682" s="512"/>
      <c r="V682" s="512"/>
      <c r="W682" s="512"/>
      <c r="X682" s="512"/>
      <c r="Y682" s="489"/>
      <c r="Z682" s="512"/>
      <c r="AA682" s="512"/>
      <c r="AB682" s="489"/>
      <c r="AC682" s="513"/>
      <c r="AD682" s="489"/>
    </row>
    <row r="683" spans="7:30" ht="15.75" customHeight="1">
      <c r="G683" s="510"/>
      <c r="H683" s="511"/>
      <c r="I683" s="512"/>
      <c r="J683" s="512"/>
      <c r="K683" s="512"/>
      <c r="L683" s="512"/>
      <c r="M683" s="512"/>
      <c r="N683" s="489"/>
      <c r="O683" s="512"/>
      <c r="P683" s="512"/>
      <c r="Q683" s="512"/>
      <c r="R683" s="512"/>
      <c r="S683" s="512"/>
      <c r="T683" s="512"/>
      <c r="U683" s="512"/>
      <c r="V683" s="512"/>
      <c r="W683" s="512"/>
      <c r="X683" s="512"/>
      <c r="Y683" s="489"/>
      <c r="Z683" s="512"/>
      <c r="AA683" s="512"/>
      <c r="AB683" s="489"/>
      <c r="AC683" s="513"/>
      <c r="AD683" s="489"/>
    </row>
    <row r="684" spans="7:30" ht="15.75" customHeight="1">
      <c r="G684" s="510"/>
      <c r="H684" s="511"/>
      <c r="I684" s="512"/>
      <c r="J684" s="512"/>
      <c r="K684" s="512"/>
      <c r="L684" s="512"/>
      <c r="M684" s="512"/>
      <c r="N684" s="489"/>
      <c r="O684" s="512"/>
      <c r="P684" s="512"/>
      <c r="Q684" s="512"/>
      <c r="R684" s="512"/>
      <c r="S684" s="512"/>
      <c r="T684" s="512"/>
      <c r="U684" s="512"/>
      <c r="V684" s="512"/>
      <c r="W684" s="512"/>
      <c r="X684" s="512"/>
      <c r="Y684" s="489"/>
      <c r="Z684" s="512"/>
      <c r="AA684" s="512"/>
      <c r="AB684" s="489"/>
      <c r="AC684" s="513"/>
      <c r="AD684" s="489"/>
    </row>
    <row r="685" spans="7:30" ht="15.75" customHeight="1">
      <c r="G685" s="510"/>
      <c r="H685" s="511"/>
      <c r="I685" s="512"/>
      <c r="J685" s="512"/>
      <c r="K685" s="512"/>
      <c r="L685" s="512"/>
      <c r="M685" s="512"/>
      <c r="N685" s="489"/>
      <c r="O685" s="512"/>
      <c r="P685" s="512"/>
      <c r="Q685" s="512"/>
      <c r="R685" s="512"/>
      <c r="S685" s="512"/>
      <c r="T685" s="512"/>
      <c r="U685" s="512"/>
      <c r="V685" s="512"/>
      <c r="W685" s="512"/>
      <c r="X685" s="512"/>
      <c r="Y685" s="489"/>
      <c r="Z685" s="512"/>
      <c r="AA685" s="512"/>
      <c r="AB685" s="489"/>
      <c r="AC685" s="513"/>
      <c r="AD685" s="489"/>
    </row>
    <row r="686" spans="7:30" ht="15.75" customHeight="1">
      <c r="G686" s="510"/>
      <c r="H686" s="511"/>
      <c r="I686" s="512"/>
      <c r="J686" s="512"/>
      <c r="K686" s="512"/>
      <c r="L686" s="512"/>
      <c r="M686" s="512"/>
      <c r="N686" s="489"/>
      <c r="O686" s="512"/>
      <c r="P686" s="512"/>
      <c r="Q686" s="512"/>
      <c r="R686" s="512"/>
      <c r="S686" s="512"/>
      <c r="T686" s="512"/>
      <c r="U686" s="512"/>
      <c r="V686" s="512"/>
      <c r="W686" s="512"/>
      <c r="X686" s="512"/>
      <c r="Y686" s="489"/>
      <c r="Z686" s="512"/>
      <c r="AA686" s="512"/>
      <c r="AB686" s="489"/>
      <c r="AC686" s="513"/>
      <c r="AD686" s="489"/>
    </row>
    <row r="687" spans="7:30" ht="15.75" customHeight="1">
      <c r="G687" s="510"/>
      <c r="H687" s="511"/>
      <c r="I687" s="512"/>
      <c r="J687" s="512"/>
      <c r="K687" s="512"/>
      <c r="L687" s="512"/>
      <c r="M687" s="512"/>
      <c r="N687" s="489"/>
      <c r="O687" s="512"/>
      <c r="P687" s="512"/>
      <c r="Q687" s="512"/>
      <c r="R687" s="512"/>
      <c r="S687" s="512"/>
      <c r="T687" s="512"/>
      <c r="U687" s="512"/>
      <c r="V687" s="512"/>
      <c r="W687" s="512"/>
      <c r="X687" s="512"/>
      <c r="Y687" s="489"/>
      <c r="Z687" s="512"/>
      <c r="AA687" s="512"/>
      <c r="AB687" s="489"/>
      <c r="AC687" s="513"/>
      <c r="AD687" s="489"/>
    </row>
    <row r="688" spans="7:30" ht="15.75" customHeight="1">
      <c r="G688" s="510"/>
      <c r="H688" s="511"/>
      <c r="I688" s="512"/>
      <c r="J688" s="512"/>
      <c r="K688" s="512"/>
      <c r="L688" s="512"/>
      <c r="M688" s="512"/>
      <c r="N688" s="489"/>
      <c r="O688" s="512"/>
      <c r="P688" s="512"/>
      <c r="Q688" s="512"/>
      <c r="R688" s="512"/>
      <c r="S688" s="512"/>
      <c r="T688" s="512"/>
      <c r="U688" s="512"/>
      <c r="V688" s="512"/>
      <c r="W688" s="512"/>
      <c r="X688" s="512"/>
      <c r="Y688" s="489"/>
      <c r="Z688" s="512"/>
      <c r="AA688" s="512"/>
      <c r="AB688" s="489"/>
      <c r="AC688" s="513"/>
      <c r="AD688" s="489"/>
    </row>
    <row r="689" spans="7:30" ht="15.75" customHeight="1">
      <c r="G689" s="510"/>
      <c r="H689" s="511"/>
      <c r="I689" s="512"/>
      <c r="J689" s="512"/>
      <c r="K689" s="512"/>
      <c r="L689" s="512"/>
      <c r="M689" s="512"/>
      <c r="N689" s="489"/>
      <c r="O689" s="512"/>
      <c r="P689" s="512"/>
      <c r="Q689" s="512"/>
      <c r="R689" s="512"/>
      <c r="S689" s="512"/>
      <c r="T689" s="512"/>
      <c r="U689" s="512"/>
      <c r="V689" s="512"/>
      <c r="W689" s="512"/>
      <c r="X689" s="512"/>
      <c r="Y689" s="489"/>
      <c r="Z689" s="512"/>
      <c r="AA689" s="512"/>
      <c r="AB689" s="489"/>
      <c r="AC689" s="513"/>
      <c r="AD689" s="489"/>
    </row>
    <row r="690" spans="7:30" ht="15.75" customHeight="1">
      <c r="G690" s="510"/>
      <c r="H690" s="511"/>
      <c r="I690" s="512"/>
      <c r="J690" s="512"/>
      <c r="K690" s="512"/>
      <c r="L690" s="512"/>
      <c r="M690" s="512"/>
      <c r="N690" s="489"/>
      <c r="O690" s="512"/>
      <c r="P690" s="512"/>
      <c r="Q690" s="512"/>
      <c r="R690" s="512"/>
      <c r="S690" s="512"/>
      <c r="T690" s="512"/>
      <c r="U690" s="512"/>
      <c r="V690" s="512"/>
      <c r="W690" s="512"/>
      <c r="X690" s="512"/>
      <c r="Y690" s="489"/>
      <c r="Z690" s="512"/>
      <c r="AA690" s="512"/>
      <c r="AB690" s="489"/>
      <c r="AC690" s="513"/>
      <c r="AD690" s="489"/>
    </row>
    <row r="691" spans="7:30" ht="15.75" customHeight="1">
      <c r="G691" s="510"/>
      <c r="H691" s="511"/>
      <c r="I691" s="512"/>
      <c r="J691" s="512"/>
      <c r="K691" s="512"/>
      <c r="L691" s="512"/>
      <c r="M691" s="512"/>
      <c r="N691" s="489"/>
      <c r="O691" s="512"/>
      <c r="P691" s="512"/>
      <c r="Q691" s="512"/>
      <c r="R691" s="512"/>
      <c r="S691" s="512"/>
      <c r="T691" s="512"/>
      <c r="U691" s="512"/>
      <c r="V691" s="512"/>
      <c r="W691" s="512"/>
      <c r="X691" s="512"/>
      <c r="Y691" s="489"/>
      <c r="Z691" s="512"/>
      <c r="AA691" s="512"/>
      <c r="AB691" s="489"/>
      <c r="AC691" s="513"/>
      <c r="AD691" s="489"/>
    </row>
    <row r="692" spans="7:30" ht="15.75" customHeight="1">
      <c r="G692" s="510"/>
      <c r="H692" s="511"/>
      <c r="I692" s="512"/>
      <c r="J692" s="512"/>
      <c r="K692" s="512"/>
      <c r="L692" s="512"/>
      <c r="M692" s="512"/>
      <c r="N692" s="489"/>
      <c r="O692" s="512"/>
      <c r="P692" s="512"/>
      <c r="Q692" s="512"/>
      <c r="R692" s="512"/>
      <c r="S692" s="512"/>
      <c r="T692" s="512"/>
      <c r="U692" s="512"/>
      <c r="V692" s="512"/>
      <c r="W692" s="512"/>
      <c r="X692" s="512"/>
      <c r="Y692" s="489"/>
      <c r="Z692" s="512"/>
      <c r="AA692" s="512"/>
      <c r="AB692" s="489"/>
      <c r="AC692" s="513"/>
      <c r="AD692" s="489"/>
    </row>
    <row r="693" spans="7:30" ht="15.75" customHeight="1">
      <c r="G693" s="510"/>
      <c r="H693" s="511"/>
      <c r="I693" s="512"/>
      <c r="J693" s="512"/>
      <c r="K693" s="512"/>
      <c r="L693" s="512"/>
      <c r="M693" s="512"/>
      <c r="N693" s="489"/>
      <c r="O693" s="512"/>
      <c r="P693" s="512"/>
      <c r="Q693" s="512"/>
      <c r="R693" s="512"/>
      <c r="S693" s="512"/>
      <c r="T693" s="512"/>
      <c r="U693" s="512"/>
      <c r="V693" s="512"/>
      <c r="W693" s="512"/>
      <c r="X693" s="512"/>
      <c r="Y693" s="489"/>
      <c r="Z693" s="512"/>
      <c r="AA693" s="512"/>
      <c r="AB693" s="489"/>
      <c r="AC693" s="513"/>
      <c r="AD693" s="489"/>
    </row>
    <row r="694" spans="7:30" ht="15.75" customHeight="1">
      <c r="G694" s="510"/>
      <c r="H694" s="511"/>
      <c r="I694" s="512"/>
      <c r="J694" s="512"/>
      <c r="K694" s="512"/>
      <c r="L694" s="512"/>
      <c r="M694" s="512"/>
      <c r="N694" s="489"/>
      <c r="O694" s="512"/>
      <c r="P694" s="512"/>
      <c r="Q694" s="512"/>
      <c r="R694" s="512"/>
      <c r="S694" s="512"/>
      <c r="T694" s="512"/>
      <c r="U694" s="512"/>
      <c r="V694" s="512"/>
      <c r="W694" s="512"/>
      <c r="X694" s="512"/>
      <c r="Y694" s="489"/>
      <c r="Z694" s="512"/>
      <c r="AA694" s="512"/>
      <c r="AB694" s="489"/>
      <c r="AC694" s="513"/>
      <c r="AD694" s="489"/>
    </row>
    <row r="695" spans="7:30" ht="15.75" customHeight="1">
      <c r="G695" s="510"/>
      <c r="H695" s="511"/>
      <c r="I695" s="512"/>
      <c r="J695" s="512"/>
      <c r="K695" s="512"/>
      <c r="L695" s="512"/>
      <c r="M695" s="512"/>
      <c r="N695" s="489"/>
      <c r="O695" s="512"/>
      <c r="P695" s="512"/>
      <c r="Q695" s="512"/>
      <c r="R695" s="512"/>
      <c r="S695" s="512"/>
      <c r="T695" s="512"/>
      <c r="U695" s="512"/>
      <c r="V695" s="512"/>
      <c r="W695" s="512"/>
      <c r="X695" s="512"/>
      <c r="Y695" s="489"/>
      <c r="Z695" s="512"/>
      <c r="AA695" s="512"/>
      <c r="AB695" s="489"/>
      <c r="AC695" s="513"/>
      <c r="AD695" s="489"/>
    </row>
    <row r="696" spans="7:30" ht="15.75" customHeight="1">
      <c r="G696" s="510"/>
      <c r="H696" s="511"/>
      <c r="I696" s="512"/>
      <c r="J696" s="512"/>
      <c r="K696" s="512"/>
      <c r="L696" s="512"/>
      <c r="M696" s="512"/>
      <c r="N696" s="489"/>
      <c r="O696" s="512"/>
      <c r="P696" s="512"/>
      <c r="Q696" s="512"/>
      <c r="R696" s="512"/>
      <c r="S696" s="512"/>
      <c r="T696" s="512"/>
      <c r="U696" s="512"/>
      <c r="V696" s="512"/>
      <c r="W696" s="512"/>
      <c r="X696" s="512"/>
      <c r="Y696" s="489"/>
      <c r="Z696" s="512"/>
      <c r="AA696" s="512"/>
      <c r="AB696" s="489"/>
      <c r="AC696" s="513"/>
      <c r="AD696" s="489"/>
    </row>
    <row r="697" spans="7:30" ht="15.75" customHeight="1">
      <c r="G697" s="510"/>
      <c r="H697" s="511"/>
      <c r="I697" s="512"/>
      <c r="J697" s="512"/>
      <c r="K697" s="512"/>
      <c r="L697" s="512"/>
      <c r="M697" s="512"/>
      <c r="N697" s="489"/>
      <c r="O697" s="512"/>
      <c r="P697" s="512"/>
      <c r="Q697" s="512"/>
      <c r="R697" s="512"/>
      <c r="S697" s="512"/>
      <c r="T697" s="512"/>
      <c r="U697" s="512"/>
      <c r="V697" s="512"/>
      <c r="W697" s="512"/>
      <c r="X697" s="512"/>
      <c r="Y697" s="489"/>
      <c r="Z697" s="512"/>
      <c r="AA697" s="512"/>
      <c r="AB697" s="489"/>
      <c r="AC697" s="513"/>
      <c r="AD697" s="489"/>
    </row>
    <row r="698" spans="7:30" ht="15.75" customHeight="1">
      <c r="G698" s="510"/>
      <c r="H698" s="511"/>
      <c r="I698" s="512"/>
      <c r="J698" s="512"/>
      <c r="K698" s="512"/>
      <c r="L698" s="512"/>
      <c r="M698" s="512"/>
      <c r="N698" s="489"/>
      <c r="O698" s="512"/>
      <c r="P698" s="512"/>
      <c r="Q698" s="512"/>
      <c r="R698" s="512"/>
      <c r="S698" s="512"/>
      <c r="T698" s="512"/>
      <c r="U698" s="512"/>
      <c r="V698" s="512"/>
      <c r="W698" s="512"/>
      <c r="X698" s="512"/>
      <c r="Y698" s="489"/>
      <c r="Z698" s="512"/>
      <c r="AA698" s="512"/>
      <c r="AB698" s="489"/>
      <c r="AC698" s="513"/>
      <c r="AD698" s="489"/>
    </row>
    <row r="699" spans="7:30" ht="15.75" customHeight="1">
      <c r="G699" s="510"/>
      <c r="H699" s="511"/>
      <c r="I699" s="512"/>
      <c r="J699" s="512"/>
      <c r="K699" s="512"/>
      <c r="L699" s="512"/>
      <c r="M699" s="512"/>
      <c r="N699" s="489"/>
      <c r="O699" s="512"/>
      <c r="P699" s="512"/>
      <c r="Q699" s="512"/>
      <c r="R699" s="512"/>
      <c r="S699" s="512"/>
      <c r="T699" s="512"/>
      <c r="U699" s="512"/>
      <c r="V699" s="512"/>
      <c r="W699" s="512"/>
      <c r="X699" s="512"/>
      <c r="Y699" s="489"/>
      <c r="Z699" s="512"/>
      <c r="AA699" s="512"/>
      <c r="AB699" s="489"/>
      <c r="AC699" s="513"/>
      <c r="AD699" s="489"/>
    </row>
    <row r="700" spans="7:30" ht="15.75" customHeight="1">
      <c r="G700" s="510"/>
      <c r="H700" s="511"/>
      <c r="I700" s="512"/>
      <c r="J700" s="512"/>
      <c r="K700" s="512"/>
      <c r="L700" s="512"/>
      <c r="M700" s="512"/>
      <c r="N700" s="489"/>
      <c r="O700" s="512"/>
      <c r="P700" s="512"/>
      <c r="Q700" s="512"/>
      <c r="R700" s="512"/>
      <c r="S700" s="512"/>
      <c r="T700" s="512"/>
      <c r="U700" s="512"/>
      <c r="V700" s="512"/>
      <c r="W700" s="512"/>
      <c r="X700" s="512"/>
      <c r="Y700" s="489"/>
      <c r="Z700" s="512"/>
      <c r="AA700" s="512"/>
      <c r="AB700" s="489"/>
      <c r="AC700" s="513"/>
      <c r="AD700" s="489"/>
    </row>
    <row r="701" spans="7:30" ht="15.75" customHeight="1">
      <c r="G701" s="510"/>
      <c r="H701" s="511"/>
      <c r="I701" s="512"/>
      <c r="J701" s="512"/>
      <c r="K701" s="512"/>
      <c r="L701" s="512"/>
      <c r="M701" s="512"/>
      <c r="N701" s="489"/>
      <c r="O701" s="512"/>
      <c r="P701" s="512"/>
      <c r="Q701" s="512"/>
      <c r="R701" s="512"/>
      <c r="S701" s="512"/>
      <c r="T701" s="512"/>
      <c r="U701" s="512"/>
      <c r="V701" s="512"/>
      <c r="W701" s="512"/>
      <c r="X701" s="512"/>
      <c r="Y701" s="489"/>
      <c r="Z701" s="512"/>
      <c r="AA701" s="512"/>
      <c r="AB701" s="489"/>
      <c r="AC701" s="513"/>
      <c r="AD701" s="489"/>
    </row>
    <row r="702" spans="7:30" ht="15.75" customHeight="1">
      <c r="G702" s="510"/>
      <c r="H702" s="511"/>
      <c r="I702" s="512"/>
      <c r="J702" s="512"/>
      <c r="K702" s="512"/>
      <c r="L702" s="512"/>
      <c r="M702" s="512"/>
      <c r="N702" s="489"/>
      <c r="O702" s="512"/>
      <c r="P702" s="512"/>
      <c r="Q702" s="512"/>
      <c r="R702" s="512"/>
      <c r="S702" s="512"/>
      <c r="T702" s="512"/>
      <c r="U702" s="512"/>
      <c r="V702" s="512"/>
      <c r="W702" s="512"/>
      <c r="X702" s="512"/>
      <c r="Y702" s="489"/>
      <c r="Z702" s="512"/>
      <c r="AA702" s="512"/>
      <c r="AB702" s="489"/>
      <c r="AC702" s="513"/>
      <c r="AD702" s="489"/>
    </row>
    <row r="703" spans="7:30" ht="15.75" customHeight="1">
      <c r="G703" s="510"/>
      <c r="H703" s="511"/>
      <c r="I703" s="512"/>
      <c r="J703" s="512"/>
      <c r="K703" s="512"/>
      <c r="L703" s="512"/>
      <c r="M703" s="512"/>
      <c r="N703" s="489"/>
      <c r="O703" s="512"/>
      <c r="P703" s="512"/>
      <c r="Q703" s="512"/>
      <c r="R703" s="512"/>
      <c r="S703" s="512"/>
      <c r="T703" s="512"/>
      <c r="U703" s="512"/>
      <c r="V703" s="512"/>
      <c r="W703" s="512"/>
      <c r="X703" s="512"/>
      <c r="Y703" s="489"/>
      <c r="Z703" s="512"/>
      <c r="AA703" s="512"/>
      <c r="AB703" s="489"/>
      <c r="AC703" s="513"/>
      <c r="AD703" s="489"/>
    </row>
    <row r="704" spans="7:30" ht="15.75" customHeight="1">
      <c r="G704" s="510"/>
      <c r="H704" s="511"/>
      <c r="I704" s="512"/>
      <c r="J704" s="512"/>
      <c r="K704" s="512"/>
      <c r="L704" s="512"/>
      <c r="M704" s="512"/>
      <c r="N704" s="489"/>
      <c r="O704" s="512"/>
      <c r="P704" s="512"/>
      <c r="Q704" s="512"/>
      <c r="R704" s="512"/>
      <c r="S704" s="512"/>
      <c r="T704" s="512"/>
      <c r="U704" s="512"/>
      <c r="V704" s="512"/>
      <c r="W704" s="512"/>
      <c r="X704" s="512"/>
      <c r="Y704" s="489"/>
      <c r="Z704" s="512"/>
      <c r="AA704" s="512"/>
      <c r="AB704" s="489"/>
      <c r="AC704" s="513"/>
      <c r="AD704" s="489"/>
    </row>
    <row r="705" spans="7:30" ht="15.75" customHeight="1">
      <c r="G705" s="510"/>
      <c r="H705" s="511"/>
      <c r="I705" s="512"/>
      <c r="J705" s="512"/>
      <c r="K705" s="512"/>
      <c r="L705" s="512"/>
      <c r="M705" s="512"/>
      <c r="N705" s="489"/>
      <c r="O705" s="512"/>
      <c r="P705" s="512"/>
      <c r="Q705" s="512"/>
      <c r="R705" s="512"/>
      <c r="S705" s="512"/>
      <c r="T705" s="512"/>
      <c r="U705" s="512"/>
      <c r="V705" s="512"/>
      <c r="W705" s="512"/>
      <c r="X705" s="512"/>
      <c r="Y705" s="489"/>
      <c r="Z705" s="512"/>
      <c r="AA705" s="512"/>
      <c r="AB705" s="489"/>
      <c r="AC705" s="513"/>
      <c r="AD705" s="489"/>
    </row>
    <row r="706" spans="7:30" ht="15.75" customHeight="1">
      <c r="G706" s="510"/>
      <c r="H706" s="511"/>
      <c r="I706" s="512"/>
      <c r="J706" s="512"/>
      <c r="K706" s="512"/>
      <c r="L706" s="512"/>
      <c r="M706" s="512"/>
      <c r="N706" s="489"/>
      <c r="O706" s="512"/>
      <c r="P706" s="512"/>
      <c r="Q706" s="512"/>
      <c r="R706" s="512"/>
      <c r="S706" s="512"/>
      <c r="T706" s="512"/>
      <c r="U706" s="512"/>
      <c r="V706" s="512"/>
      <c r="W706" s="512"/>
      <c r="X706" s="512"/>
      <c r="Y706" s="489"/>
      <c r="Z706" s="512"/>
      <c r="AA706" s="512"/>
      <c r="AB706" s="489"/>
      <c r="AC706" s="513"/>
      <c r="AD706" s="489"/>
    </row>
    <row r="707" spans="7:30" ht="15.75" customHeight="1">
      <c r="G707" s="510"/>
      <c r="H707" s="511"/>
      <c r="I707" s="512"/>
      <c r="J707" s="512"/>
      <c r="K707" s="512"/>
      <c r="L707" s="512"/>
      <c r="M707" s="512"/>
      <c r="N707" s="489"/>
      <c r="O707" s="512"/>
      <c r="P707" s="512"/>
      <c r="Q707" s="512"/>
      <c r="R707" s="512"/>
      <c r="S707" s="512"/>
      <c r="T707" s="512"/>
      <c r="U707" s="512"/>
      <c r="V707" s="512"/>
      <c r="W707" s="512"/>
      <c r="X707" s="512"/>
      <c r="Y707" s="489"/>
      <c r="Z707" s="512"/>
      <c r="AA707" s="512"/>
      <c r="AB707" s="489"/>
      <c r="AC707" s="513"/>
      <c r="AD707" s="489"/>
    </row>
    <row r="708" spans="7:30" ht="15.75" customHeight="1">
      <c r="G708" s="510"/>
      <c r="H708" s="511"/>
      <c r="I708" s="512"/>
      <c r="J708" s="512"/>
      <c r="K708" s="512"/>
      <c r="L708" s="512"/>
      <c r="M708" s="512"/>
      <c r="N708" s="489"/>
      <c r="O708" s="512"/>
      <c r="P708" s="512"/>
      <c r="Q708" s="512"/>
      <c r="R708" s="512"/>
      <c r="S708" s="512"/>
      <c r="T708" s="512"/>
      <c r="U708" s="512"/>
      <c r="V708" s="512"/>
      <c r="W708" s="512"/>
      <c r="X708" s="512"/>
      <c r="Y708" s="489"/>
      <c r="Z708" s="512"/>
      <c r="AA708" s="512"/>
      <c r="AB708" s="489"/>
      <c r="AC708" s="513"/>
      <c r="AD708" s="489"/>
    </row>
    <row r="709" spans="7:30" ht="15.75" customHeight="1">
      <c r="G709" s="510"/>
      <c r="H709" s="511"/>
      <c r="I709" s="512"/>
      <c r="J709" s="512"/>
      <c r="K709" s="512"/>
      <c r="L709" s="512"/>
      <c r="M709" s="512"/>
      <c r="N709" s="489"/>
      <c r="O709" s="512"/>
      <c r="P709" s="512"/>
      <c r="Q709" s="512"/>
      <c r="R709" s="512"/>
      <c r="S709" s="512"/>
      <c r="T709" s="512"/>
      <c r="U709" s="512"/>
      <c r="V709" s="512"/>
      <c r="W709" s="512"/>
      <c r="X709" s="512"/>
      <c r="Y709" s="489"/>
      <c r="Z709" s="512"/>
      <c r="AA709" s="512"/>
      <c r="AB709" s="489"/>
      <c r="AC709" s="513"/>
      <c r="AD709" s="489"/>
    </row>
    <row r="710" spans="7:30" ht="15.75" customHeight="1">
      <c r="G710" s="510"/>
      <c r="H710" s="511"/>
      <c r="I710" s="512"/>
      <c r="J710" s="512"/>
      <c r="K710" s="512"/>
      <c r="L710" s="512"/>
      <c r="M710" s="512"/>
      <c r="N710" s="489"/>
      <c r="O710" s="512"/>
      <c r="P710" s="512"/>
      <c r="Q710" s="512"/>
      <c r="R710" s="512"/>
      <c r="S710" s="512"/>
      <c r="T710" s="512"/>
      <c r="U710" s="512"/>
      <c r="V710" s="512"/>
      <c r="W710" s="512"/>
      <c r="X710" s="512"/>
      <c r="Y710" s="489"/>
      <c r="Z710" s="512"/>
      <c r="AA710" s="512"/>
      <c r="AB710" s="489"/>
      <c r="AC710" s="513"/>
      <c r="AD710" s="489"/>
    </row>
    <row r="711" spans="7:30" ht="15.75" customHeight="1">
      <c r="G711" s="510"/>
      <c r="H711" s="511"/>
      <c r="I711" s="512"/>
      <c r="J711" s="512"/>
      <c r="K711" s="512"/>
      <c r="L711" s="512"/>
      <c r="M711" s="512"/>
      <c r="N711" s="489"/>
      <c r="O711" s="512"/>
      <c r="P711" s="512"/>
      <c r="Q711" s="512"/>
      <c r="R711" s="512"/>
      <c r="S711" s="512"/>
      <c r="T711" s="512"/>
      <c r="U711" s="512"/>
      <c r="V711" s="512"/>
      <c r="W711" s="512"/>
      <c r="X711" s="512"/>
      <c r="Y711" s="489"/>
      <c r="Z711" s="512"/>
      <c r="AA711" s="512"/>
      <c r="AB711" s="489"/>
      <c r="AC711" s="513"/>
      <c r="AD711" s="489"/>
    </row>
    <row r="712" spans="7:30" ht="15.75" customHeight="1">
      <c r="G712" s="510"/>
      <c r="H712" s="511"/>
      <c r="I712" s="512"/>
      <c r="J712" s="512"/>
      <c r="K712" s="512"/>
      <c r="L712" s="512"/>
      <c r="M712" s="512"/>
      <c r="N712" s="489"/>
      <c r="O712" s="512"/>
      <c r="P712" s="512"/>
      <c r="Q712" s="512"/>
      <c r="R712" s="512"/>
      <c r="S712" s="512"/>
      <c r="T712" s="512"/>
      <c r="U712" s="512"/>
      <c r="V712" s="512"/>
      <c r="W712" s="512"/>
      <c r="X712" s="512"/>
      <c r="Y712" s="489"/>
      <c r="Z712" s="512"/>
      <c r="AA712" s="512"/>
      <c r="AB712" s="489"/>
      <c r="AC712" s="513"/>
      <c r="AD712" s="489"/>
    </row>
    <row r="713" spans="7:30" ht="15.75" customHeight="1">
      <c r="G713" s="510"/>
      <c r="H713" s="511"/>
      <c r="I713" s="512"/>
      <c r="J713" s="512"/>
      <c r="K713" s="512"/>
      <c r="L713" s="512"/>
      <c r="M713" s="512"/>
      <c r="N713" s="489"/>
      <c r="O713" s="512"/>
      <c r="P713" s="512"/>
      <c r="Q713" s="512"/>
      <c r="R713" s="512"/>
      <c r="S713" s="512"/>
      <c r="T713" s="512"/>
      <c r="U713" s="512"/>
      <c r="V713" s="512"/>
      <c r="W713" s="512"/>
      <c r="X713" s="512"/>
      <c r="Y713" s="489"/>
      <c r="Z713" s="512"/>
      <c r="AA713" s="512"/>
      <c r="AB713" s="489"/>
      <c r="AC713" s="513"/>
      <c r="AD713" s="489"/>
    </row>
    <row r="714" spans="7:30" ht="15.75" customHeight="1">
      <c r="G714" s="510"/>
      <c r="H714" s="511"/>
      <c r="I714" s="512"/>
      <c r="J714" s="512"/>
      <c r="K714" s="512"/>
      <c r="L714" s="512"/>
      <c r="M714" s="512"/>
      <c r="N714" s="489"/>
      <c r="O714" s="512"/>
      <c r="P714" s="512"/>
      <c r="Q714" s="512"/>
      <c r="R714" s="512"/>
      <c r="S714" s="512"/>
      <c r="T714" s="512"/>
      <c r="U714" s="512"/>
      <c r="V714" s="512"/>
      <c r="W714" s="512"/>
      <c r="X714" s="512"/>
      <c r="Y714" s="489"/>
      <c r="Z714" s="512"/>
      <c r="AA714" s="512"/>
      <c r="AB714" s="489"/>
      <c r="AC714" s="513"/>
      <c r="AD714" s="489"/>
    </row>
    <row r="715" spans="7:30" ht="15.75" customHeight="1">
      <c r="G715" s="510"/>
      <c r="H715" s="511"/>
      <c r="I715" s="512"/>
      <c r="J715" s="512"/>
      <c r="K715" s="512"/>
      <c r="L715" s="512"/>
      <c r="M715" s="512"/>
      <c r="N715" s="489"/>
      <c r="O715" s="512"/>
      <c r="P715" s="512"/>
      <c r="Q715" s="512"/>
      <c r="R715" s="512"/>
      <c r="S715" s="512"/>
      <c r="T715" s="512"/>
      <c r="U715" s="512"/>
      <c r="V715" s="512"/>
      <c r="W715" s="512"/>
      <c r="X715" s="512"/>
      <c r="Y715" s="489"/>
      <c r="Z715" s="512"/>
      <c r="AA715" s="512"/>
      <c r="AB715" s="489"/>
      <c r="AC715" s="513"/>
      <c r="AD715" s="489"/>
    </row>
    <row r="716" spans="7:30" ht="15.75" customHeight="1">
      <c r="G716" s="510"/>
      <c r="H716" s="511"/>
      <c r="I716" s="512"/>
      <c r="J716" s="512"/>
      <c r="K716" s="512"/>
      <c r="L716" s="512"/>
      <c r="M716" s="512"/>
      <c r="N716" s="489"/>
      <c r="O716" s="512"/>
      <c r="P716" s="512"/>
      <c r="Q716" s="512"/>
      <c r="R716" s="512"/>
      <c r="S716" s="512"/>
      <c r="T716" s="512"/>
      <c r="U716" s="512"/>
      <c r="V716" s="512"/>
      <c r="W716" s="512"/>
      <c r="X716" s="512"/>
      <c r="Y716" s="489"/>
      <c r="Z716" s="512"/>
      <c r="AA716" s="512"/>
      <c r="AB716" s="489"/>
      <c r="AC716" s="513"/>
      <c r="AD716" s="489"/>
    </row>
    <row r="717" spans="7:30" ht="15.75" customHeight="1">
      <c r="G717" s="510"/>
      <c r="H717" s="511"/>
      <c r="I717" s="512"/>
      <c r="J717" s="512"/>
      <c r="K717" s="512"/>
      <c r="L717" s="512"/>
      <c r="M717" s="512"/>
      <c r="N717" s="489"/>
      <c r="O717" s="512"/>
      <c r="P717" s="512"/>
      <c r="Q717" s="512"/>
      <c r="R717" s="512"/>
      <c r="S717" s="512"/>
      <c r="T717" s="512"/>
      <c r="U717" s="512"/>
      <c r="V717" s="512"/>
      <c r="W717" s="512"/>
      <c r="X717" s="512"/>
      <c r="Y717" s="489"/>
      <c r="Z717" s="512"/>
      <c r="AA717" s="512"/>
      <c r="AB717" s="489"/>
      <c r="AC717" s="513"/>
      <c r="AD717" s="489"/>
    </row>
    <row r="718" spans="7:30" ht="15.75" customHeight="1">
      <c r="G718" s="510"/>
      <c r="H718" s="511"/>
      <c r="I718" s="512"/>
      <c r="J718" s="512"/>
      <c r="K718" s="512"/>
      <c r="L718" s="512"/>
      <c r="M718" s="512"/>
      <c r="N718" s="489"/>
      <c r="O718" s="512"/>
      <c r="P718" s="512"/>
      <c r="Q718" s="512"/>
      <c r="R718" s="512"/>
      <c r="S718" s="512"/>
      <c r="T718" s="512"/>
      <c r="U718" s="512"/>
      <c r="V718" s="512"/>
      <c r="W718" s="512"/>
      <c r="X718" s="512"/>
      <c r="Y718" s="489"/>
      <c r="Z718" s="512"/>
      <c r="AA718" s="512"/>
      <c r="AB718" s="489"/>
      <c r="AC718" s="513"/>
      <c r="AD718" s="489"/>
    </row>
    <row r="719" spans="7:30" ht="15.75" customHeight="1">
      <c r="G719" s="510"/>
      <c r="H719" s="511"/>
      <c r="I719" s="512"/>
      <c r="J719" s="512"/>
      <c r="K719" s="512"/>
      <c r="L719" s="512"/>
      <c r="M719" s="512"/>
      <c r="N719" s="489"/>
      <c r="O719" s="512"/>
      <c r="P719" s="512"/>
      <c r="Q719" s="512"/>
      <c r="R719" s="512"/>
      <c r="S719" s="512"/>
      <c r="T719" s="512"/>
      <c r="U719" s="512"/>
      <c r="V719" s="512"/>
      <c r="W719" s="512"/>
      <c r="X719" s="512"/>
      <c r="Y719" s="489"/>
      <c r="Z719" s="512"/>
      <c r="AA719" s="512"/>
      <c r="AB719" s="489"/>
      <c r="AC719" s="513"/>
      <c r="AD719" s="489"/>
    </row>
    <row r="720" spans="7:30" ht="15.75" customHeight="1">
      <c r="G720" s="510"/>
      <c r="H720" s="511"/>
      <c r="I720" s="512"/>
      <c r="J720" s="512"/>
      <c r="K720" s="512"/>
      <c r="L720" s="512"/>
      <c r="M720" s="512"/>
      <c r="N720" s="489"/>
      <c r="O720" s="512"/>
      <c r="P720" s="512"/>
      <c r="Q720" s="512"/>
      <c r="R720" s="512"/>
      <c r="S720" s="512"/>
      <c r="T720" s="512"/>
      <c r="U720" s="512"/>
      <c r="V720" s="512"/>
      <c r="W720" s="512"/>
      <c r="X720" s="512"/>
      <c r="Y720" s="489"/>
      <c r="Z720" s="512"/>
      <c r="AA720" s="512"/>
      <c r="AB720" s="489"/>
      <c r="AC720" s="513"/>
      <c r="AD720" s="489"/>
    </row>
    <row r="721" spans="7:30" ht="15.75" customHeight="1">
      <c r="G721" s="510"/>
      <c r="H721" s="511"/>
      <c r="I721" s="512"/>
      <c r="J721" s="512"/>
      <c r="K721" s="512"/>
      <c r="L721" s="512"/>
      <c r="M721" s="512"/>
      <c r="N721" s="489"/>
      <c r="O721" s="512"/>
      <c r="P721" s="512"/>
      <c r="Q721" s="512"/>
      <c r="R721" s="512"/>
      <c r="S721" s="512"/>
      <c r="T721" s="512"/>
      <c r="U721" s="512"/>
      <c r="V721" s="512"/>
      <c r="W721" s="512"/>
      <c r="X721" s="512"/>
      <c r="Y721" s="489"/>
      <c r="Z721" s="512"/>
      <c r="AA721" s="512"/>
      <c r="AB721" s="489"/>
      <c r="AC721" s="513"/>
      <c r="AD721" s="489"/>
    </row>
    <row r="722" spans="7:30" ht="15.75" customHeight="1">
      <c r="G722" s="510"/>
      <c r="H722" s="511"/>
      <c r="I722" s="512"/>
      <c r="J722" s="512"/>
      <c r="K722" s="512"/>
      <c r="L722" s="512"/>
      <c r="M722" s="512"/>
      <c r="N722" s="489"/>
      <c r="O722" s="512"/>
      <c r="P722" s="512"/>
      <c r="Q722" s="512"/>
      <c r="R722" s="512"/>
      <c r="S722" s="512"/>
      <c r="T722" s="512"/>
      <c r="U722" s="512"/>
      <c r="V722" s="512"/>
      <c r="W722" s="512"/>
      <c r="X722" s="512"/>
      <c r="Y722" s="489"/>
      <c r="Z722" s="512"/>
      <c r="AA722" s="512"/>
      <c r="AB722" s="489"/>
      <c r="AC722" s="513"/>
      <c r="AD722" s="489"/>
    </row>
    <row r="723" spans="7:30" ht="15.75" customHeight="1">
      <c r="G723" s="510"/>
      <c r="H723" s="511"/>
      <c r="I723" s="512"/>
      <c r="J723" s="512"/>
      <c r="K723" s="512"/>
      <c r="L723" s="512"/>
      <c r="M723" s="512"/>
      <c r="N723" s="489"/>
      <c r="O723" s="512"/>
      <c r="P723" s="512"/>
      <c r="Q723" s="512"/>
      <c r="R723" s="512"/>
      <c r="S723" s="512"/>
      <c r="T723" s="512"/>
      <c r="U723" s="512"/>
      <c r="V723" s="512"/>
      <c r="W723" s="512"/>
      <c r="X723" s="512"/>
      <c r="Y723" s="489"/>
      <c r="Z723" s="512"/>
      <c r="AA723" s="512"/>
      <c r="AB723" s="489"/>
      <c r="AC723" s="513"/>
      <c r="AD723" s="489"/>
    </row>
    <row r="724" spans="7:30" ht="15.75" customHeight="1">
      <c r="G724" s="510"/>
      <c r="H724" s="511"/>
      <c r="I724" s="512"/>
      <c r="J724" s="512"/>
      <c r="K724" s="512"/>
      <c r="L724" s="512"/>
      <c r="M724" s="512"/>
      <c r="N724" s="489"/>
      <c r="O724" s="512"/>
      <c r="P724" s="512"/>
      <c r="Q724" s="512"/>
      <c r="R724" s="512"/>
      <c r="S724" s="512"/>
      <c r="T724" s="512"/>
      <c r="U724" s="512"/>
      <c r="V724" s="512"/>
      <c r="W724" s="512"/>
      <c r="X724" s="512"/>
      <c r="Y724" s="489"/>
      <c r="Z724" s="512"/>
      <c r="AA724" s="512"/>
      <c r="AB724" s="489"/>
      <c r="AC724" s="513"/>
      <c r="AD724" s="489"/>
    </row>
    <row r="725" spans="7:30" ht="15.75" customHeight="1">
      <c r="G725" s="510"/>
      <c r="H725" s="511"/>
      <c r="I725" s="512"/>
      <c r="J725" s="512"/>
      <c r="K725" s="512"/>
      <c r="L725" s="512"/>
      <c r="M725" s="512"/>
      <c r="N725" s="489"/>
      <c r="O725" s="512"/>
      <c r="P725" s="512"/>
      <c r="Q725" s="512"/>
      <c r="R725" s="512"/>
      <c r="S725" s="512"/>
      <c r="T725" s="512"/>
      <c r="U725" s="512"/>
      <c r="V725" s="512"/>
      <c r="W725" s="512"/>
      <c r="X725" s="512"/>
      <c r="Y725" s="489"/>
      <c r="Z725" s="512"/>
      <c r="AA725" s="512"/>
      <c r="AB725" s="489"/>
      <c r="AC725" s="513"/>
      <c r="AD725" s="489"/>
    </row>
    <row r="726" spans="7:30" ht="15.75" customHeight="1">
      <c r="G726" s="510"/>
      <c r="H726" s="511"/>
      <c r="I726" s="512"/>
      <c r="J726" s="512"/>
      <c r="K726" s="512"/>
      <c r="L726" s="512"/>
      <c r="M726" s="512"/>
      <c r="N726" s="489"/>
      <c r="O726" s="512"/>
      <c r="P726" s="512"/>
      <c r="Q726" s="512"/>
      <c r="R726" s="512"/>
      <c r="S726" s="512"/>
      <c r="T726" s="512"/>
      <c r="U726" s="512"/>
      <c r="V726" s="512"/>
      <c r="W726" s="512"/>
      <c r="X726" s="512"/>
      <c r="Y726" s="489"/>
      <c r="Z726" s="512"/>
      <c r="AA726" s="512"/>
      <c r="AB726" s="489"/>
      <c r="AC726" s="513"/>
      <c r="AD726" s="489"/>
    </row>
    <row r="727" spans="7:30" ht="15.75" customHeight="1">
      <c r="G727" s="510"/>
      <c r="H727" s="511"/>
      <c r="I727" s="512"/>
      <c r="J727" s="512"/>
      <c r="K727" s="512"/>
      <c r="L727" s="512"/>
      <c r="M727" s="512"/>
      <c r="N727" s="489"/>
      <c r="O727" s="512"/>
      <c r="P727" s="512"/>
      <c r="Q727" s="512"/>
      <c r="R727" s="512"/>
      <c r="S727" s="512"/>
      <c r="T727" s="512"/>
      <c r="U727" s="512"/>
      <c r="V727" s="512"/>
      <c r="W727" s="512"/>
      <c r="X727" s="512"/>
      <c r="Y727" s="489"/>
      <c r="Z727" s="512"/>
      <c r="AA727" s="512"/>
      <c r="AB727" s="489"/>
      <c r="AC727" s="513"/>
      <c r="AD727" s="489"/>
    </row>
    <row r="728" spans="7:30" ht="15.75" customHeight="1">
      <c r="G728" s="510"/>
      <c r="H728" s="511"/>
      <c r="I728" s="512"/>
      <c r="J728" s="512"/>
      <c r="K728" s="512"/>
      <c r="L728" s="512"/>
      <c r="M728" s="512"/>
      <c r="N728" s="489"/>
      <c r="O728" s="512"/>
      <c r="P728" s="512"/>
      <c r="Q728" s="512"/>
      <c r="R728" s="512"/>
      <c r="S728" s="512"/>
      <c r="T728" s="512"/>
      <c r="U728" s="512"/>
      <c r="V728" s="512"/>
      <c r="W728" s="512"/>
      <c r="X728" s="512"/>
      <c r="Y728" s="489"/>
      <c r="Z728" s="512"/>
      <c r="AA728" s="512"/>
      <c r="AB728" s="489"/>
      <c r="AC728" s="513"/>
      <c r="AD728" s="489"/>
    </row>
    <row r="729" spans="7:30" ht="15.75" customHeight="1">
      <c r="G729" s="510"/>
      <c r="H729" s="511"/>
      <c r="I729" s="512"/>
      <c r="J729" s="512"/>
      <c r="K729" s="512"/>
      <c r="L729" s="512"/>
      <c r="M729" s="512"/>
      <c r="N729" s="489"/>
      <c r="O729" s="512"/>
      <c r="P729" s="512"/>
      <c r="Q729" s="512"/>
      <c r="R729" s="512"/>
      <c r="S729" s="512"/>
      <c r="T729" s="512"/>
      <c r="U729" s="512"/>
      <c r="V729" s="512"/>
      <c r="W729" s="512"/>
      <c r="X729" s="512"/>
      <c r="Y729" s="489"/>
      <c r="Z729" s="512"/>
      <c r="AA729" s="512"/>
      <c r="AB729" s="489"/>
      <c r="AC729" s="513"/>
      <c r="AD729" s="489"/>
    </row>
    <row r="730" spans="7:30" ht="15.75" customHeight="1">
      <c r="G730" s="510"/>
      <c r="H730" s="511"/>
      <c r="I730" s="512"/>
      <c r="J730" s="512"/>
      <c r="K730" s="512"/>
      <c r="L730" s="512"/>
      <c r="M730" s="512"/>
      <c r="N730" s="489"/>
      <c r="O730" s="512"/>
      <c r="P730" s="512"/>
      <c r="Q730" s="512"/>
      <c r="R730" s="512"/>
      <c r="S730" s="512"/>
      <c r="T730" s="512"/>
      <c r="U730" s="512"/>
      <c r="V730" s="512"/>
      <c r="W730" s="512"/>
      <c r="X730" s="512"/>
      <c r="Y730" s="489"/>
      <c r="Z730" s="512"/>
      <c r="AA730" s="512"/>
      <c r="AB730" s="489"/>
      <c r="AC730" s="513"/>
      <c r="AD730" s="489"/>
    </row>
    <row r="731" spans="7:30" ht="15.75" customHeight="1">
      <c r="G731" s="510"/>
      <c r="H731" s="511"/>
      <c r="I731" s="512"/>
      <c r="J731" s="512"/>
      <c r="K731" s="512"/>
      <c r="L731" s="512"/>
      <c r="M731" s="512"/>
      <c r="N731" s="489"/>
      <c r="O731" s="512"/>
      <c r="P731" s="512"/>
      <c r="Q731" s="512"/>
      <c r="R731" s="512"/>
      <c r="S731" s="512"/>
      <c r="T731" s="512"/>
      <c r="U731" s="512"/>
      <c r="V731" s="512"/>
      <c r="W731" s="512"/>
      <c r="X731" s="512"/>
      <c r="Y731" s="489"/>
      <c r="Z731" s="512"/>
      <c r="AA731" s="512"/>
      <c r="AB731" s="489"/>
      <c r="AC731" s="513"/>
      <c r="AD731" s="489"/>
    </row>
    <row r="732" spans="7:30" ht="15.75" customHeight="1">
      <c r="G732" s="510"/>
      <c r="H732" s="511"/>
      <c r="I732" s="512"/>
      <c r="J732" s="512"/>
      <c r="K732" s="512"/>
      <c r="L732" s="512"/>
      <c r="M732" s="512"/>
      <c r="N732" s="489"/>
      <c r="O732" s="512"/>
      <c r="P732" s="512"/>
      <c r="Q732" s="512"/>
      <c r="R732" s="512"/>
      <c r="S732" s="512"/>
      <c r="T732" s="512"/>
      <c r="U732" s="512"/>
      <c r="V732" s="512"/>
      <c r="W732" s="512"/>
      <c r="X732" s="512"/>
      <c r="Y732" s="489"/>
      <c r="Z732" s="512"/>
      <c r="AA732" s="512"/>
      <c r="AB732" s="489"/>
      <c r="AC732" s="513"/>
      <c r="AD732" s="489"/>
    </row>
    <row r="733" spans="7:30" ht="15.75" customHeight="1">
      <c r="G733" s="510"/>
      <c r="H733" s="511"/>
      <c r="I733" s="512"/>
      <c r="J733" s="512"/>
      <c r="K733" s="512"/>
      <c r="L733" s="512"/>
      <c r="M733" s="512"/>
      <c r="N733" s="489"/>
      <c r="O733" s="512"/>
      <c r="P733" s="512"/>
      <c r="Q733" s="512"/>
      <c r="R733" s="512"/>
      <c r="S733" s="512"/>
      <c r="T733" s="512"/>
      <c r="U733" s="512"/>
      <c r="V733" s="512"/>
      <c r="W733" s="512"/>
      <c r="X733" s="512"/>
      <c r="Y733" s="489"/>
      <c r="Z733" s="512"/>
      <c r="AA733" s="512"/>
      <c r="AB733" s="489"/>
      <c r="AC733" s="513"/>
      <c r="AD733" s="489"/>
    </row>
    <row r="734" spans="7:30" ht="15.75" customHeight="1">
      <c r="G734" s="510"/>
      <c r="H734" s="511"/>
      <c r="I734" s="512"/>
      <c r="J734" s="512"/>
      <c r="K734" s="512"/>
      <c r="L734" s="512"/>
      <c r="M734" s="512"/>
      <c r="N734" s="489"/>
      <c r="O734" s="512"/>
      <c r="P734" s="512"/>
      <c r="Q734" s="512"/>
      <c r="R734" s="512"/>
      <c r="S734" s="512"/>
      <c r="T734" s="512"/>
      <c r="U734" s="512"/>
      <c r="V734" s="512"/>
      <c r="W734" s="512"/>
      <c r="X734" s="512"/>
      <c r="Y734" s="489"/>
      <c r="Z734" s="512"/>
      <c r="AA734" s="512"/>
      <c r="AB734" s="489"/>
      <c r="AC734" s="513"/>
      <c r="AD734" s="489"/>
    </row>
    <row r="735" spans="7:30" ht="15.75" customHeight="1">
      <c r="G735" s="510"/>
      <c r="H735" s="511"/>
      <c r="I735" s="512"/>
      <c r="J735" s="512"/>
      <c r="K735" s="512"/>
      <c r="L735" s="512"/>
      <c r="M735" s="512"/>
      <c r="N735" s="489"/>
      <c r="O735" s="512"/>
      <c r="P735" s="512"/>
      <c r="Q735" s="512"/>
      <c r="R735" s="512"/>
      <c r="S735" s="512"/>
      <c r="T735" s="512"/>
      <c r="U735" s="512"/>
      <c r="V735" s="512"/>
      <c r="W735" s="512"/>
      <c r="X735" s="512"/>
      <c r="Y735" s="489"/>
      <c r="Z735" s="512"/>
      <c r="AA735" s="512"/>
      <c r="AB735" s="489"/>
      <c r="AC735" s="513"/>
      <c r="AD735" s="489"/>
    </row>
    <row r="736" spans="7:30" ht="15.75" customHeight="1">
      <c r="G736" s="510"/>
      <c r="H736" s="511"/>
      <c r="I736" s="512"/>
      <c r="J736" s="512"/>
      <c r="K736" s="512"/>
      <c r="L736" s="512"/>
      <c r="M736" s="512"/>
      <c r="N736" s="489"/>
      <c r="O736" s="512"/>
      <c r="P736" s="512"/>
      <c r="Q736" s="512"/>
      <c r="R736" s="512"/>
      <c r="S736" s="512"/>
      <c r="T736" s="512"/>
      <c r="U736" s="512"/>
      <c r="V736" s="512"/>
      <c r="W736" s="512"/>
      <c r="X736" s="512"/>
      <c r="Y736" s="489"/>
      <c r="Z736" s="512"/>
      <c r="AA736" s="512"/>
      <c r="AB736" s="489"/>
      <c r="AC736" s="513"/>
      <c r="AD736" s="489"/>
    </row>
    <row r="737" spans="7:30" ht="15.75" customHeight="1">
      <c r="G737" s="510"/>
      <c r="H737" s="511"/>
      <c r="I737" s="512"/>
      <c r="J737" s="512"/>
      <c r="K737" s="512"/>
      <c r="L737" s="512"/>
      <c r="M737" s="512"/>
      <c r="N737" s="489"/>
      <c r="O737" s="512"/>
      <c r="P737" s="512"/>
      <c r="Q737" s="512"/>
      <c r="R737" s="512"/>
      <c r="S737" s="512"/>
      <c r="T737" s="512"/>
      <c r="U737" s="512"/>
      <c r="V737" s="512"/>
      <c r="W737" s="512"/>
      <c r="X737" s="512"/>
      <c r="Y737" s="489"/>
      <c r="Z737" s="512"/>
      <c r="AA737" s="512"/>
      <c r="AB737" s="489"/>
      <c r="AC737" s="513"/>
      <c r="AD737" s="489"/>
    </row>
    <row r="738" spans="7:30" ht="15.75" customHeight="1">
      <c r="G738" s="510"/>
      <c r="H738" s="511"/>
      <c r="I738" s="512"/>
      <c r="J738" s="512"/>
      <c r="K738" s="512"/>
      <c r="L738" s="512"/>
      <c r="M738" s="512"/>
      <c r="N738" s="489"/>
      <c r="O738" s="512"/>
      <c r="P738" s="512"/>
      <c r="Q738" s="512"/>
      <c r="R738" s="512"/>
      <c r="S738" s="512"/>
      <c r="T738" s="512"/>
      <c r="U738" s="512"/>
      <c r="V738" s="512"/>
      <c r="W738" s="512"/>
      <c r="X738" s="512"/>
      <c r="Y738" s="489"/>
      <c r="Z738" s="512"/>
      <c r="AA738" s="512"/>
      <c r="AB738" s="489"/>
      <c r="AC738" s="513"/>
      <c r="AD738" s="489"/>
    </row>
    <row r="739" spans="7:30" ht="15.75" customHeight="1">
      <c r="G739" s="510"/>
      <c r="H739" s="511"/>
      <c r="I739" s="512"/>
      <c r="J739" s="512"/>
      <c r="K739" s="512"/>
      <c r="L739" s="512"/>
      <c r="M739" s="512"/>
      <c r="N739" s="489"/>
      <c r="O739" s="512"/>
      <c r="P739" s="512"/>
      <c r="Q739" s="512"/>
      <c r="R739" s="512"/>
      <c r="S739" s="512"/>
      <c r="T739" s="512"/>
      <c r="U739" s="512"/>
      <c r="V739" s="512"/>
      <c r="W739" s="512"/>
      <c r="X739" s="512"/>
      <c r="Y739" s="489"/>
      <c r="Z739" s="512"/>
      <c r="AA739" s="512"/>
      <c r="AB739" s="489"/>
      <c r="AC739" s="513"/>
      <c r="AD739" s="489"/>
    </row>
    <row r="740" spans="7:30" ht="15.75" customHeight="1">
      <c r="G740" s="510"/>
      <c r="H740" s="511"/>
      <c r="I740" s="512"/>
      <c r="J740" s="512"/>
      <c r="K740" s="512"/>
      <c r="L740" s="512"/>
      <c r="M740" s="512"/>
      <c r="N740" s="489"/>
      <c r="O740" s="512"/>
      <c r="P740" s="512"/>
      <c r="Q740" s="512"/>
      <c r="R740" s="512"/>
      <c r="S740" s="512"/>
      <c r="T740" s="512"/>
      <c r="U740" s="512"/>
      <c r="V740" s="512"/>
      <c r="W740" s="512"/>
      <c r="X740" s="512"/>
      <c r="Y740" s="489"/>
      <c r="Z740" s="512"/>
      <c r="AA740" s="512"/>
      <c r="AB740" s="489"/>
      <c r="AC740" s="513"/>
      <c r="AD740" s="489"/>
    </row>
    <row r="741" spans="7:30" ht="15.75" customHeight="1">
      <c r="G741" s="510"/>
      <c r="H741" s="511"/>
      <c r="I741" s="512"/>
      <c r="J741" s="512"/>
      <c r="K741" s="512"/>
      <c r="L741" s="512"/>
      <c r="M741" s="512"/>
      <c r="N741" s="489"/>
      <c r="O741" s="512"/>
      <c r="P741" s="512"/>
      <c r="Q741" s="512"/>
      <c r="R741" s="512"/>
      <c r="S741" s="512"/>
      <c r="T741" s="512"/>
      <c r="U741" s="512"/>
      <c r="V741" s="512"/>
      <c r="W741" s="512"/>
      <c r="X741" s="512"/>
      <c r="Y741" s="489"/>
      <c r="Z741" s="512"/>
      <c r="AA741" s="512"/>
      <c r="AB741" s="489"/>
      <c r="AC741" s="513"/>
      <c r="AD741" s="489"/>
    </row>
    <row r="742" spans="7:30" ht="15.75" customHeight="1">
      <c r="G742" s="510"/>
      <c r="H742" s="511"/>
      <c r="I742" s="512"/>
      <c r="J742" s="512"/>
      <c r="K742" s="512"/>
      <c r="L742" s="512"/>
      <c r="M742" s="512"/>
      <c r="N742" s="489"/>
      <c r="O742" s="512"/>
      <c r="P742" s="512"/>
      <c r="Q742" s="512"/>
      <c r="R742" s="512"/>
      <c r="S742" s="512"/>
      <c r="T742" s="512"/>
      <c r="U742" s="512"/>
      <c r="V742" s="512"/>
      <c r="W742" s="512"/>
      <c r="X742" s="512"/>
      <c r="Y742" s="489"/>
      <c r="Z742" s="512"/>
      <c r="AA742" s="512"/>
      <c r="AB742" s="489"/>
      <c r="AC742" s="513"/>
      <c r="AD742" s="489"/>
    </row>
    <row r="743" spans="7:30" ht="15.75" customHeight="1">
      <c r="G743" s="510"/>
      <c r="H743" s="511"/>
      <c r="I743" s="512"/>
      <c r="J743" s="512"/>
      <c r="K743" s="512"/>
      <c r="L743" s="512"/>
      <c r="M743" s="512"/>
      <c r="N743" s="489"/>
      <c r="O743" s="512"/>
      <c r="P743" s="512"/>
      <c r="Q743" s="512"/>
      <c r="R743" s="512"/>
      <c r="S743" s="512"/>
      <c r="T743" s="512"/>
      <c r="U743" s="512"/>
      <c r="V743" s="512"/>
      <c r="W743" s="512"/>
      <c r="X743" s="512"/>
      <c r="Y743" s="489"/>
      <c r="Z743" s="512"/>
      <c r="AA743" s="512"/>
      <c r="AB743" s="489"/>
      <c r="AC743" s="513"/>
      <c r="AD743" s="489"/>
    </row>
    <row r="744" spans="7:30" ht="15.75" customHeight="1">
      <c r="G744" s="510"/>
      <c r="H744" s="511"/>
      <c r="I744" s="512"/>
      <c r="J744" s="512"/>
      <c r="K744" s="512"/>
      <c r="L744" s="512"/>
      <c r="M744" s="512"/>
      <c r="N744" s="489"/>
      <c r="O744" s="512"/>
      <c r="P744" s="512"/>
      <c r="Q744" s="512"/>
      <c r="R744" s="512"/>
      <c r="S744" s="512"/>
      <c r="T744" s="512"/>
      <c r="U744" s="512"/>
      <c r="V744" s="512"/>
      <c r="W744" s="512"/>
      <c r="X744" s="512"/>
      <c r="Y744" s="489"/>
      <c r="Z744" s="512"/>
      <c r="AA744" s="512"/>
      <c r="AB744" s="489"/>
      <c r="AC744" s="513"/>
      <c r="AD744" s="489"/>
    </row>
    <row r="745" spans="7:30" ht="15.75" customHeight="1">
      <c r="G745" s="510"/>
      <c r="H745" s="511"/>
      <c r="I745" s="512"/>
      <c r="J745" s="512"/>
      <c r="K745" s="512"/>
      <c r="L745" s="512"/>
      <c r="M745" s="512"/>
      <c r="N745" s="489"/>
      <c r="O745" s="512"/>
      <c r="P745" s="512"/>
      <c r="Q745" s="512"/>
      <c r="R745" s="512"/>
      <c r="S745" s="512"/>
      <c r="T745" s="512"/>
      <c r="U745" s="512"/>
      <c r="V745" s="512"/>
      <c r="W745" s="512"/>
      <c r="X745" s="512"/>
      <c r="Y745" s="489"/>
      <c r="Z745" s="512"/>
      <c r="AA745" s="512"/>
      <c r="AB745" s="489"/>
      <c r="AC745" s="513"/>
      <c r="AD745" s="489"/>
    </row>
    <row r="746" spans="7:30" ht="15.75" customHeight="1">
      <c r="G746" s="510"/>
      <c r="H746" s="511"/>
      <c r="I746" s="512"/>
      <c r="J746" s="512"/>
      <c r="K746" s="512"/>
      <c r="L746" s="512"/>
      <c r="M746" s="512"/>
      <c r="N746" s="489"/>
      <c r="O746" s="512"/>
      <c r="P746" s="512"/>
      <c r="Q746" s="512"/>
      <c r="R746" s="512"/>
      <c r="S746" s="512"/>
      <c r="T746" s="512"/>
      <c r="U746" s="512"/>
      <c r="V746" s="512"/>
      <c r="W746" s="512"/>
      <c r="X746" s="512"/>
      <c r="Y746" s="489"/>
      <c r="Z746" s="512"/>
      <c r="AA746" s="512"/>
      <c r="AB746" s="489"/>
      <c r="AC746" s="513"/>
      <c r="AD746" s="489"/>
    </row>
    <row r="747" spans="7:30" ht="15.75" customHeight="1">
      <c r="G747" s="510"/>
      <c r="H747" s="511"/>
      <c r="I747" s="512"/>
      <c r="J747" s="512"/>
      <c r="K747" s="512"/>
      <c r="L747" s="512"/>
      <c r="M747" s="512"/>
      <c r="N747" s="489"/>
      <c r="O747" s="512"/>
      <c r="P747" s="512"/>
      <c r="Q747" s="512"/>
      <c r="R747" s="512"/>
      <c r="S747" s="512"/>
      <c r="T747" s="512"/>
      <c r="U747" s="512"/>
      <c r="V747" s="512"/>
      <c r="W747" s="512"/>
      <c r="X747" s="512"/>
      <c r="Y747" s="489"/>
      <c r="Z747" s="512"/>
      <c r="AA747" s="512"/>
      <c r="AB747" s="489"/>
      <c r="AC747" s="513"/>
      <c r="AD747" s="489"/>
    </row>
    <row r="748" spans="7:30" ht="15.75" customHeight="1">
      <c r="G748" s="510"/>
      <c r="H748" s="511"/>
      <c r="I748" s="512"/>
      <c r="J748" s="512"/>
      <c r="K748" s="512"/>
      <c r="L748" s="512"/>
      <c r="M748" s="512"/>
      <c r="N748" s="489"/>
      <c r="O748" s="512"/>
      <c r="P748" s="512"/>
      <c r="Q748" s="512"/>
      <c r="R748" s="512"/>
      <c r="S748" s="512"/>
      <c r="T748" s="512"/>
      <c r="U748" s="512"/>
      <c r="V748" s="512"/>
      <c r="W748" s="512"/>
      <c r="X748" s="512"/>
      <c r="Y748" s="489"/>
      <c r="Z748" s="512"/>
      <c r="AA748" s="512"/>
      <c r="AB748" s="489"/>
      <c r="AC748" s="513"/>
      <c r="AD748" s="489"/>
    </row>
    <row r="749" spans="7:30" ht="15.75" customHeight="1">
      <c r="G749" s="510"/>
      <c r="H749" s="511"/>
      <c r="I749" s="512"/>
      <c r="J749" s="512"/>
      <c r="K749" s="512"/>
      <c r="L749" s="512"/>
      <c r="M749" s="512"/>
      <c r="N749" s="489"/>
      <c r="O749" s="512"/>
      <c r="P749" s="512"/>
      <c r="Q749" s="512"/>
      <c r="R749" s="512"/>
      <c r="S749" s="512"/>
      <c r="T749" s="512"/>
      <c r="U749" s="512"/>
      <c r="V749" s="512"/>
      <c r="W749" s="512"/>
      <c r="X749" s="512"/>
      <c r="Y749" s="489"/>
      <c r="Z749" s="512"/>
      <c r="AA749" s="512"/>
      <c r="AB749" s="489"/>
      <c r="AC749" s="513"/>
      <c r="AD749" s="489"/>
    </row>
    <row r="750" spans="7:30" ht="15.75" customHeight="1">
      <c r="G750" s="510"/>
      <c r="H750" s="511"/>
      <c r="I750" s="512"/>
      <c r="J750" s="512"/>
      <c r="K750" s="512"/>
      <c r="L750" s="512"/>
      <c r="M750" s="512"/>
      <c r="N750" s="489"/>
      <c r="O750" s="512"/>
      <c r="P750" s="512"/>
      <c r="Q750" s="512"/>
      <c r="R750" s="512"/>
      <c r="S750" s="512"/>
      <c r="T750" s="512"/>
      <c r="U750" s="512"/>
      <c r="V750" s="512"/>
      <c r="W750" s="512"/>
      <c r="X750" s="512"/>
      <c r="Y750" s="489"/>
      <c r="Z750" s="512"/>
      <c r="AA750" s="512"/>
      <c r="AB750" s="489"/>
      <c r="AC750" s="513"/>
      <c r="AD750" s="489"/>
    </row>
    <row r="751" spans="7:30" ht="15.75" customHeight="1">
      <c r="G751" s="510"/>
      <c r="H751" s="511"/>
      <c r="I751" s="512"/>
      <c r="J751" s="512"/>
      <c r="K751" s="512"/>
      <c r="L751" s="512"/>
      <c r="M751" s="512"/>
      <c r="N751" s="489"/>
      <c r="O751" s="512"/>
      <c r="P751" s="512"/>
      <c r="Q751" s="512"/>
      <c r="R751" s="512"/>
      <c r="S751" s="512"/>
      <c r="T751" s="512"/>
      <c r="U751" s="512"/>
      <c r="V751" s="512"/>
      <c r="W751" s="512"/>
      <c r="X751" s="512"/>
      <c r="Y751" s="489"/>
      <c r="Z751" s="512"/>
      <c r="AA751" s="512"/>
      <c r="AB751" s="489"/>
      <c r="AC751" s="513"/>
      <c r="AD751" s="489"/>
    </row>
    <row r="752" spans="7:30" ht="15.75" customHeight="1">
      <c r="G752" s="510"/>
      <c r="H752" s="511"/>
      <c r="I752" s="512"/>
      <c r="J752" s="512"/>
      <c r="K752" s="512"/>
      <c r="L752" s="512"/>
      <c r="M752" s="512"/>
      <c r="N752" s="489"/>
      <c r="O752" s="512"/>
      <c r="P752" s="512"/>
      <c r="Q752" s="512"/>
      <c r="R752" s="512"/>
      <c r="S752" s="512"/>
      <c r="T752" s="512"/>
      <c r="U752" s="512"/>
      <c r="V752" s="512"/>
      <c r="W752" s="512"/>
      <c r="X752" s="512"/>
      <c r="Y752" s="489"/>
      <c r="Z752" s="512"/>
      <c r="AA752" s="512"/>
      <c r="AB752" s="489"/>
      <c r="AC752" s="513"/>
      <c r="AD752" s="489"/>
    </row>
    <row r="753" spans="7:30" ht="15.75" customHeight="1">
      <c r="G753" s="510"/>
      <c r="H753" s="511"/>
      <c r="I753" s="512"/>
      <c r="J753" s="512"/>
      <c r="K753" s="512"/>
      <c r="L753" s="512"/>
      <c r="M753" s="512"/>
      <c r="N753" s="489"/>
      <c r="O753" s="512"/>
      <c r="P753" s="512"/>
      <c r="Q753" s="512"/>
      <c r="R753" s="512"/>
      <c r="S753" s="512"/>
      <c r="T753" s="512"/>
      <c r="U753" s="512"/>
      <c r="V753" s="512"/>
      <c r="W753" s="512"/>
      <c r="X753" s="512"/>
      <c r="Y753" s="489"/>
      <c r="Z753" s="512"/>
      <c r="AA753" s="512"/>
      <c r="AB753" s="489"/>
      <c r="AC753" s="513"/>
      <c r="AD753" s="489"/>
    </row>
    <row r="754" spans="7:30" ht="15.75" customHeight="1">
      <c r="G754" s="510"/>
      <c r="H754" s="511"/>
      <c r="I754" s="512"/>
      <c r="J754" s="512"/>
      <c r="K754" s="512"/>
      <c r="L754" s="512"/>
      <c r="M754" s="512"/>
      <c r="N754" s="489"/>
      <c r="O754" s="512"/>
      <c r="P754" s="512"/>
      <c r="Q754" s="512"/>
      <c r="R754" s="512"/>
      <c r="S754" s="512"/>
      <c r="T754" s="512"/>
      <c r="U754" s="512"/>
      <c r="V754" s="512"/>
      <c r="W754" s="512"/>
      <c r="X754" s="512"/>
      <c r="Y754" s="489"/>
      <c r="Z754" s="512"/>
      <c r="AA754" s="512"/>
      <c r="AB754" s="489"/>
      <c r="AC754" s="513"/>
      <c r="AD754" s="489"/>
    </row>
    <row r="755" spans="7:30" ht="15.75" customHeight="1">
      <c r="G755" s="510"/>
      <c r="H755" s="511"/>
      <c r="I755" s="512"/>
      <c r="J755" s="512"/>
      <c r="K755" s="512"/>
      <c r="L755" s="512"/>
      <c r="M755" s="512"/>
      <c r="N755" s="489"/>
      <c r="O755" s="512"/>
      <c r="P755" s="512"/>
      <c r="Q755" s="512"/>
      <c r="R755" s="512"/>
      <c r="S755" s="512"/>
      <c r="T755" s="512"/>
      <c r="U755" s="512"/>
      <c r="V755" s="512"/>
      <c r="W755" s="512"/>
      <c r="X755" s="512"/>
      <c r="Y755" s="489"/>
      <c r="Z755" s="512"/>
      <c r="AA755" s="512"/>
      <c r="AB755" s="489"/>
      <c r="AC755" s="513"/>
      <c r="AD755" s="489"/>
    </row>
    <row r="756" spans="7:30" ht="15.75" customHeight="1">
      <c r="G756" s="510"/>
      <c r="H756" s="511"/>
      <c r="I756" s="512"/>
      <c r="J756" s="512"/>
      <c r="K756" s="512"/>
      <c r="L756" s="512"/>
      <c r="M756" s="512"/>
      <c r="N756" s="489"/>
      <c r="O756" s="512"/>
      <c r="P756" s="512"/>
      <c r="Q756" s="512"/>
      <c r="R756" s="512"/>
      <c r="S756" s="512"/>
      <c r="T756" s="512"/>
      <c r="U756" s="512"/>
      <c r="V756" s="512"/>
      <c r="W756" s="512"/>
      <c r="X756" s="512"/>
      <c r="Y756" s="489"/>
      <c r="Z756" s="512"/>
      <c r="AA756" s="512"/>
      <c r="AB756" s="489"/>
      <c r="AC756" s="513"/>
      <c r="AD756" s="489"/>
    </row>
    <row r="757" spans="7:30" ht="15.75" customHeight="1">
      <c r="G757" s="510"/>
      <c r="H757" s="511"/>
      <c r="I757" s="512"/>
      <c r="J757" s="512"/>
      <c r="K757" s="512"/>
      <c r="L757" s="512"/>
      <c r="M757" s="512"/>
      <c r="N757" s="489"/>
      <c r="O757" s="512"/>
      <c r="P757" s="512"/>
      <c r="Q757" s="512"/>
      <c r="R757" s="512"/>
      <c r="S757" s="512"/>
      <c r="T757" s="512"/>
      <c r="U757" s="512"/>
      <c r="V757" s="512"/>
      <c r="W757" s="512"/>
      <c r="X757" s="512"/>
      <c r="Y757" s="489"/>
      <c r="Z757" s="512"/>
      <c r="AA757" s="512"/>
      <c r="AB757" s="489"/>
      <c r="AC757" s="513"/>
      <c r="AD757" s="489"/>
    </row>
    <row r="758" spans="7:30" ht="15.75" customHeight="1">
      <c r="G758" s="510"/>
      <c r="H758" s="511"/>
      <c r="I758" s="512"/>
      <c r="J758" s="512"/>
      <c r="K758" s="512"/>
      <c r="L758" s="512"/>
      <c r="M758" s="512"/>
      <c r="N758" s="489"/>
      <c r="O758" s="512"/>
      <c r="P758" s="512"/>
      <c r="Q758" s="512"/>
      <c r="R758" s="512"/>
      <c r="S758" s="512"/>
      <c r="T758" s="512"/>
      <c r="U758" s="512"/>
      <c r="V758" s="512"/>
      <c r="W758" s="512"/>
      <c r="X758" s="512"/>
      <c r="Y758" s="489"/>
      <c r="Z758" s="512"/>
      <c r="AA758" s="512"/>
      <c r="AB758" s="489"/>
      <c r="AC758" s="513"/>
      <c r="AD758" s="489"/>
    </row>
    <row r="759" spans="7:30" ht="15.75" customHeight="1">
      <c r="G759" s="510"/>
      <c r="H759" s="511"/>
      <c r="I759" s="512"/>
      <c r="J759" s="512"/>
      <c r="K759" s="512"/>
      <c r="L759" s="512"/>
      <c r="M759" s="512"/>
      <c r="N759" s="489"/>
      <c r="O759" s="512"/>
      <c r="P759" s="512"/>
      <c r="Q759" s="512"/>
      <c r="R759" s="512"/>
      <c r="S759" s="512"/>
      <c r="T759" s="512"/>
      <c r="U759" s="512"/>
      <c r="V759" s="512"/>
      <c r="W759" s="512"/>
      <c r="X759" s="512"/>
      <c r="Y759" s="489"/>
      <c r="Z759" s="512"/>
      <c r="AA759" s="512"/>
      <c r="AB759" s="489"/>
      <c r="AC759" s="513"/>
      <c r="AD759" s="489"/>
    </row>
    <row r="760" spans="7:30" ht="15.75" customHeight="1">
      <c r="G760" s="510"/>
      <c r="H760" s="511"/>
      <c r="I760" s="512"/>
      <c r="J760" s="512"/>
      <c r="K760" s="512"/>
      <c r="L760" s="512"/>
      <c r="M760" s="512"/>
      <c r="N760" s="489"/>
      <c r="O760" s="512"/>
      <c r="P760" s="512"/>
      <c r="Q760" s="512"/>
      <c r="R760" s="512"/>
      <c r="S760" s="512"/>
      <c r="T760" s="512"/>
      <c r="U760" s="512"/>
      <c r="V760" s="512"/>
      <c r="W760" s="512"/>
      <c r="X760" s="512"/>
      <c r="Y760" s="489"/>
      <c r="Z760" s="512"/>
      <c r="AA760" s="512"/>
      <c r="AB760" s="489"/>
      <c r="AC760" s="513"/>
      <c r="AD760" s="489"/>
    </row>
    <row r="761" spans="7:30" ht="15.75" customHeight="1">
      <c r="G761" s="510"/>
      <c r="H761" s="511"/>
      <c r="I761" s="512"/>
      <c r="J761" s="512"/>
      <c r="K761" s="512"/>
      <c r="L761" s="512"/>
      <c r="M761" s="512"/>
      <c r="N761" s="489"/>
      <c r="O761" s="512"/>
      <c r="P761" s="512"/>
      <c r="Q761" s="512"/>
      <c r="R761" s="512"/>
      <c r="S761" s="512"/>
      <c r="T761" s="512"/>
      <c r="U761" s="512"/>
      <c r="V761" s="512"/>
      <c r="W761" s="512"/>
      <c r="X761" s="512"/>
      <c r="Y761" s="489"/>
      <c r="Z761" s="512"/>
      <c r="AA761" s="512"/>
      <c r="AB761" s="489"/>
      <c r="AC761" s="513"/>
      <c r="AD761" s="489"/>
    </row>
    <row r="762" spans="7:30" ht="15.75" customHeight="1">
      <c r="G762" s="510"/>
      <c r="H762" s="511"/>
      <c r="I762" s="512"/>
      <c r="J762" s="512"/>
      <c r="K762" s="512"/>
      <c r="L762" s="512"/>
      <c r="M762" s="512"/>
      <c r="N762" s="489"/>
      <c r="O762" s="512"/>
      <c r="P762" s="512"/>
      <c r="Q762" s="512"/>
      <c r="R762" s="512"/>
      <c r="S762" s="512"/>
      <c r="T762" s="512"/>
      <c r="U762" s="512"/>
      <c r="V762" s="512"/>
      <c r="W762" s="512"/>
      <c r="X762" s="512"/>
      <c r="Y762" s="489"/>
      <c r="Z762" s="512"/>
      <c r="AA762" s="512"/>
      <c r="AB762" s="489"/>
      <c r="AC762" s="513"/>
      <c r="AD762" s="489"/>
    </row>
    <row r="763" spans="7:30" ht="15.75" customHeight="1">
      <c r="G763" s="510"/>
      <c r="H763" s="511"/>
      <c r="I763" s="512"/>
      <c r="J763" s="512"/>
      <c r="K763" s="512"/>
      <c r="L763" s="512"/>
      <c r="M763" s="512"/>
      <c r="N763" s="489"/>
      <c r="O763" s="512"/>
      <c r="P763" s="512"/>
      <c r="Q763" s="512"/>
      <c r="R763" s="512"/>
      <c r="S763" s="512"/>
      <c r="T763" s="512"/>
      <c r="U763" s="512"/>
      <c r="V763" s="512"/>
      <c r="W763" s="512"/>
      <c r="X763" s="512"/>
      <c r="Y763" s="489"/>
      <c r="Z763" s="512"/>
      <c r="AA763" s="512"/>
      <c r="AB763" s="489"/>
      <c r="AC763" s="513"/>
      <c r="AD763" s="489"/>
    </row>
    <row r="764" spans="7:30" ht="15.75" customHeight="1">
      <c r="G764" s="510"/>
      <c r="H764" s="511"/>
      <c r="I764" s="512"/>
      <c r="J764" s="512"/>
      <c r="K764" s="512"/>
      <c r="L764" s="512"/>
      <c r="M764" s="512"/>
      <c r="N764" s="489"/>
      <c r="O764" s="512"/>
      <c r="P764" s="512"/>
      <c r="Q764" s="512"/>
      <c r="R764" s="512"/>
      <c r="S764" s="512"/>
      <c r="T764" s="512"/>
      <c r="U764" s="512"/>
      <c r="V764" s="512"/>
      <c r="W764" s="512"/>
      <c r="X764" s="512"/>
      <c r="Y764" s="489"/>
      <c r="Z764" s="512"/>
      <c r="AA764" s="512"/>
      <c r="AB764" s="489"/>
      <c r="AC764" s="513"/>
      <c r="AD764" s="489"/>
    </row>
    <row r="765" spans="7:30" ht="15.75" customHeight="1">
      <c r="G765" s="510"/>
      <c r="H765" s="511"/>
      <c r="I765" s="512"/>
      <c r="J765" s="512"/>
      <c r="K765" s="512"/>
      <c r="L765" s="512"/>
      <c r="M765" s="512"/>
      <c r="N765" s="489"/>
      <c r="O765" s="512"/>
      <c r="P765" s="512"/>
      <c r="Q765" s="512"/>
      <c r="R765" s="512"/>
      <c r="S765" s="512"/>
      <c r="T765" s="512"/>
      <c r="U765" s="512"/>
      <c r="V765" s="512"/>
      <c r="W765" s="512"/>
      <c r="X765" s="512"/>
      <c r="Y765" s="489"/>
      <c r="Z765" s="512"/>
      <c r="AA765" s="512"/>
      <c r="AB765" s="489"/>
      <c r="AC765" s="513"/>
      <c r="AD765" s="489"/>
    </row>
    <row r="766" spans="7:30" ht="15.75" customHeight="1">
      <c r="G766" s="510"/>
      <c r="H766" s="511"/>
      <c r="I766" s="512"/>
      <c r="J766" s="512"/>
      <c r="K766" s="512"/>
      <c r="L766" s="512"/>
      <c r="M766" s="512"/>
      <c r="N766" s="489"/>
      <c r="O766" s="512"/>
      <c r="P766" s="512"/>
      <c r="Q766" s="512"/>
      <c r="R766" s="512"/>
      <c r="S766" s="512"/>
      <c r="T766" s="512"/>
      <c r="U766" s="512"/>
      <c r="V766" s="512"/>
      <c r="W766" s="512"/>
      <c r="X766" s="512"/>
      <c r="Y766" s="489"/>
      <c r="Z766" s="512"/>
      <c r="AA766" s="512"/>
      <c r="AB766" s="489"/>
      <c r="AC766" s="513"/>
      <c r="AD766" s="489"/>
    </row>
    <row r="767" spans="7:30" ht="15.75" customHeight="1">
      <c r="G767" s="510"/>
      <c r="H767" s="511"/>
      <c r="I767" s="512"/>
      <c r="J767" s="512"/>
      <c r="K767" s="512"/>
      <c r="L767" s="512"/>
      <c r="M767" s="512"/>
      <c r="N767" s="489"/>
      <c r="O767" s="512"/>
      <c r="P767" s="512"/>
      <c r="Q767" s="512"/>
      <c r="R767" s="512"/>
      <c r="S767" s="512"/>
      <c r="T767" s="512"/>
      <c r="U767" s="512"/>
      <c r="V767" s="512"/>
      <c r="W767" s="512"/>
      <c r="X767" s="512"/>
      <c r="Y767" s="489"/>
      <c r="Z767" s="512"/>
      <c r="AA767" s="512"/>
      <c r="AB767" s="489"/>
      <c r="AC767" s="513"/>
      <c r="AD767" s="489"/>
    </row>
    <row r="768" spans="7:30" ht="15.75" customHeight="1">
      <c r="G768" s="510"/>
      <c r="H768" s="511"/>
      <c r="I768" s="512"/>
      <c r="J768" s="512"/>
      <c r="K768" s="512"/>
      <c r="L768" s="512"/>
      <c r="M768" s="512"/>
      <c r="N768" s="489"/>
      <c r="O768" s="512"/>
      <c r="P768" s="512"/>
      <c r="Q768" s="512"/>
      <c r="R768" s="512"/>
      <c r="S768" s="512"/>
      <c r="T768" s="512"/>
      <c r="U768" s="512"/>
      <c r="V768" s="512"/>
      <c r="W768" s="512"/>
      <c r="X768" s="512"/>
      <c r="Y768" s="489"/>
      <c r="Z768" s="512"/>
      <c r="AA768" s="512"/>
      <c r="AB768" s="489"/>
      <c r="AC768" s="513"/>
      <c r="AD768" s="489"/>
    </row>
    <row r="769" spans="7:30" ht="15.75" customHeight="1">
      <c r="G769" s="510"/>
      <c r="H769" s="511"/>
      <c r="I769" s="512"/>
      <c r="J769" s="512"/>
      <c r="K769" s="512"/>
      <c r="L769" s="512"/>
      <c r="M769" s="512"/>
      <c r="N769" s="489"/>
      <c r="O769" s="512"/>
      <c r="P769" s="512"/>
      <c r="Q769" s="512"/>
      <c r="R769" s="512"/>
      <c r="S769" s="512"/>
      <c r="T769" s="512"/>
      <c r="U769" s="512"/>
      <c r="V769" s="512"/>
      <c r="W769" s="512"/>
      <c r="X769" s="512"/>
      <c r="Y769" s="489"/>
      <c r="Z769" s="512"/>
      <c r="AA769" s="512"/>
      <c r="AB769" s="489"/>
      <c r="AC769" s="513"/>
      <c r="AD769" s="489"/>
    </row>
    <row r="770" spans="7:30" ht="15.75" customHeight="1">
      <c r="G770" s="510"/>
      <c r="H770" s="511"/>
      <c r="I770" s="512"/>
      <c r="J770" s="512"/>
      <c r="K770" s="512"/>
      <c r="L770" s="512"/>
      <c r="M770" s="512"/>
      <c r="N770" s="489"/>
      <c r="O770" s="512"/>
      <c r="P770" s="512"/>
      <c r="Q770" s="512"/>
      <c r="R770" s="512"/>
      <c r="S770" s="512"/>
      <c r="T770" s="512"/>
      <c r="U770" s="512"/>
      <c r="V770" s="512"/>
      <c r="W770" s="512"/>
      <c r="X770" s="512"/>
      <c r="Y770" s="489"/>
      <c r="Z770" s="512"/>
      <c r="AA770" s="512"/>
      <c r="AB770" s="489"/>
      <c r="AC770" s="513"/>
      <c r="AD770" s="489"/>
    </row>
    <row r="771" spans="7:30" ht="15.75" customHeight="1">
      <c r="G771" s="510"/>
      <c r="H771" s="511"/>
      <c r="I771" s="512"/>
      <c r="J771" s="512"/>
      <c r="K771" s="512"/>
      <c r="L771" s="512"/>
      <c r="M771" s="512"/>
      <c r="N771" s="489"/>
      <c r="O771" s="512"/>
      <c r="P771" s="512"/>
      <c r="Q771" s="512"/>
      <c r="R771" s="512"/>
      <c r="S771" s="512"/>
      <c r="T771" s="512"/>
      <c r="U771" s="512"/>
      <c r="V771" s="512"/>
      <c r="W771" s="512"/>
      <c r="X771" s="512"/>
      <c r="Y771" s="489"/>
      <c r="Z771" s="512"/>
      <c r="AA771" s="512"/>
      <c r="AB771" s="489"/>
      <c r="AC771" s="513"/>
      <c r="AD771" s="489"/>
    </row>
    <row r="772" spans="7:30" ht="15.75" customHeight="1">
      <c r="G772" s="510"/>
      <c r="H772" s="511"/>
      <c r="I772" s="512"/>
      <c r="J772" s="512"/>
      <c r="K772" s="512"/>
      <c r="L772" s="512"/>
      <c r="M772" s="512"/>
      <c r="N772" s="489"/>
      <c r="O772" s="512"/>
      <c r="P772" s="512"/>
      <c r="Q772" s="512"/>
      <c r="R772" s="512"/>
      <c r="S772" s="512"/>
      <c r="T772" s="512"/>
      <c r="U772" s="512"/>
      <c r="V772" s="512"/>
      <c r="W772" s="512"/>
      <c r="X772" s="512"/>
      <c r="Y772" s="489"/>
      <c r="Z772" s="512"/>
      <c r="AA772" s="512"/>
      <c r="AB772" s="489"/>
      <c r="AC772" s="513"/>
      <c r="AD772" s="489"/>
    </row>
    <row r="773" spans="7:30" ht="15.75" customHeight="1">
      <c r="G773" s="510"/>
      <c r="H773" s="511"/>
      <c r="I773" s="512"/>
      <c r="J773" s="512"/>
      <c r="K773" s="512"/>
      <c r="L773" s="512"/>
      <c r="M773" s="512"/>
      <c r="N773" s="489"/>
      <c r="O773" s="512"/>
      <c r="P773" s="512"/>
      <c r="Q773" s="512"/>
      <c r="R773" s="512"/>
      <c r="S773" s="512"/>
      <c r="T773" s="512"/>
      <c r="U773" s="512"/>
      <c r="V773" s="512"/>
      <c r="W773" s="512"/>
      <c r="X773" s="512"/>
      <c r="Y773" s="489"/>
      <c r="Z773" s="512"/>
      <c r="AA773" s="512"/>
      <c r="AB773" s="489"/>
      <c r="AC773" s="513"/>
      <c r="AD773" s="489"/>
    </row>
    <row r="774" spans="7:30" ht="15.75" customHeight="1">
      <c r="G774" s="510"/>
      <c r="H774" s="511"/>
      <c r="I774" s="512"/>
      <c r="J774" s="512"/>
      <c r="K774" s="512"/>
      <c r="L774" s="512"/>
      <c r="M774" s="512"/>
      <c r="N774" s="489"/>
      <c r="O774" s="512"/>
      <c r="P774" s="512"/>
      <c r="Q774" s="512"/>
      <c r="R774" s="512"/>
      <c r="S774" s="512"/>
      <c r="T774" s="512"/>
      <c r="U774" s="512"/>
      <c r="V774" s="512"/>
      <c r="W774" s="512"/>
      <c r="X774" s="512"/>
      <c r="Y774" s="489"/>
      <c r="Z774" s="512"/>
      <c r="AA774" s="512"/>
      <c r="AB774" s="489"/>
      <c r="AC774" s="513"/>
      <c r="AD774" s="489"/>
    </row>
    <row r="775" spans="7:30" ht="15.75" customHeight="1">
      <c r="G775" s="510"/>
      <c r="H775" s="511"/>
      <c r="I775" s="512"/>
      <c r="J775" s="512"/>
      <c r="K775" s="512"/>
      <c r="L775" s="512"/>
      <c r="M775" s="512"/>
      <c r="N775" s="489"/>
      <c r="O775" s="512"/>
      <c r="P775" s="512"/>
      <c r="Q775" s="512"/>
      <c r="R775" s="512"/>
      <c r="S775" s="512"/>
      <c r="T775" s="512"/>
      <c r="U775" s="512"/>
      <c r="V775" s="512"/>
      <c r="W775" s="512"/>
      <c r="X775" s="512"/>
      <c r="Y775" s="489"/>
      <c r="Z775" s="512"/>
      <c r="AA775" s="512"/>
      <c r="AB775" s="489"/>
      <c r="AC775" s="513"/>
      <c r="AD775" s="489"/>
    </row>
    <row r="776" spans="7:30" ht="15.75" customHeight="1">
      <c r="G776" s="510"/>
      <c r="H776" s="511"/>
      <c r="I776" s="512"/>
      <c r="J776" s="512"/>
      <c r="K776" s="512"/>
      <c r="L776" s="512"/>
      <c r="M776" s="512"/>
      <c r="N776" s="489"/>
      <c r="O776" s="512"/>
      <c r="P776" s="512"/>
      <c r="Q776" s="512"/>
      <c r="R776" s="512"/>
      <c r="S776" s="512"/>
      <c r="T776" s="512"/>
      <c r="U776" s="512"/>
      <c r="V776" s="512"/>
      <c r="W776" s="512"/>
      <c r="X776" s="512"/>
      <c r="Y776" s="489"/>
      <c r="Z776" s="512"/>
      <c r="AA776" s="512"/>
      <c r="AB776" s="489"/>
      <c r="AC776" s="513"/>
      <c r="AD776" s="489"/>
    </row>
    <row r="777" spans="7:30" ht="15.75" customHeight="1">
      <c r="G777" s="510"/>
      <c r="H777" s="511"/>
      <c r="I777" s="512"/>
      <c r="J777" s="512"/>
      <c r="K777" s="512"/>
      <c r="L777" s="512"/>
      <c r="M777" s="512"/>
      <c r="N777" s="489"/>
      <c r="O777" s="512"/>
      <c r="P777" s="512"/>
      <c r="Q777" s="512"/>
      <c r="R777" s="512"/>
      <c r="S777" s="512"/>
      <c r="T777" s="512"/>
      <c r="U777" s="512"/>
      <c r="V777" s="512"/>
      <c r="W777" s="512"/>
      <c r="X777" s="512"/>
      <c r="Y777" s="489"/>
      <c r="Z777" s="512"/>
      <c r="AA777" s="512"/>
      <c r="AB777" s="489"/>
      <c r="AC777" s="513"/>
      <c r="AD777" s="489"/>
    </row>
    <row r="778" spans="7:30" ht="15.75" customHeight="1">
      <c r="G778" s="510"/>
      <c r="H778" s="511"/>
      <c r="I778" s="512"/>
      <c r="J778" s="512"/>
      <c r="K778" s="512"/>
      <c r="L778" s="512"/>
      <c r="M778" s="512"/>
      <c r="N778" s="489"/>
      <c r="O778" s="512"/>
      <c r="P778" s="512"/>
      <c r="Q778" s="512"/>
      <c r="R778" s="512"/>
      <c r="S778" s="512"/>
      <c r="T778" s="512"/>
      <c r="U778" s="512"/>
      <c r="V778" s="512"/>
      <c r="W778" s="512"/>
      <c r="X778" s="512"/>
      <c r="Y778" s="489"/>
      <c r="Z778" s="512"/>
      <c r="AA778" s="512"/>
      <c r="AB778" s="489"/>
      <c r="AC778" s="513"/>
      <c r="AD778" s="489"/>
    </row>
    <row r="779" spans="7:30" ht="15.75" customHeight="1">
      <c r="G779" s="510"/>
      <c r="H779" s="511"/>
      <c r="I779" s="512"/>
      <c r="J779" s="512"/>
      <c r="K779" s="512"/>
      <c r="L779" s="512"/>
      <c r="M779" s="512"/>
      <c r="N779" s="489"/>
      <c r="O779" s="512"/>
      <c r="P779" s="512"/>
      <c r="Q779" s="512"/>
      <c r="R779" s="512"/>
      <c r="S779" s="512"/>
      <c r="T779" s="512"/>
      <c r="U779" s="512"/>
      <c r="V779" s="512"/>
      <c r="W779" s="512"/>
      <c r="X779" s="512"/>
      <c r="Y779" s="489"/>
      <c r="Z779" s="512"/>
      <c r="AA779" s="512"/>
      <c r="AB779" s="489"/>
      <c r="AC779" s="513"/>
      <c r="AD779" s="489"/>
    </row>
    <row r="780" spans="7:30" ht="15.75" customHeight="1">
      <c r="G780" s="510"/>
      <c r="H780" s="511"/>
      <c r="I780" s="512"/>
      <c r="J780" s="512"/>
      <c r="K780" s="512"/>
      <c r="L780" s="512"/>
      <c r="M780" s="512"/>
      <c r="N780" s="489"/>
      <c r="O780" s="512"/>
      <c r="P780" s="512"/>
      <c r="Q780" s="512"/>
      <c r="R780" s="512"/>
      <c r="S780" s="512"/>
      <c r="T780" s="512"/>
      <c r="U780" s="512"/>
      <c r="V780" s="512"/>
      <c r="W780" s="512"/>
      <c r="X780" s="512"/>
      <c r="Y780" s="489"/>
      <c r="Z780" s="512"/>
      <c r="AA780" s="512"/>
      <c r="AB780" s="489"/>
      <c r="AC780" s="513"/>
      <c r="AD780" s="489"/>
    </row>
    <row r="781" spans="7:30" ht="15.75" customHeight="1">
      <c r="G781" s="510"/>
      <c r="H781" s="511"/>
      <c r="I781" s="512"/>
      <c r="J781" s="512"/>
      <c r="K781" s="512"/>
      <c r="L781" s="512"/>
      <c r="M781" s="512"/>
      <c r="N781" s="489"/>
      <c r="O781" s="512"/>
      <c r="P781" s="512"/>
      <c r="Q781" s="512"/>
      <c r="R781" s="512"/>
      <c r="S781" s="512"/>
      <c r="T781" s="512"/>
      <c r="U781" s="512"/>
      <c r="V781" s="512"/>
      <c r="W781" s="512"/>
      <c r="X781" s="512"/>
      <c r="Y781" s="489"/>
      <c r="Z781" s="512"/>
      <c r="AA781" s="512"/>
      <c r="AB781" s="489"/>
      <c r="AC781" s="513"/>
      <c r="AD781" s="489"/>
    </row>
    <row r="782" spans="7:30" ht="15.75" customHeight="1">
      <c r="G782" s="510"/>
      <c r="H782" s="511"/>
      <c r="I782" s="512"/>
      <c r="J782" s="512"/>
      <c r="K782" s="512"/>
      <c r="L782" s="512"/>
      <c r="M782" s="512"/>
      <c r="N782" s="489"/>
      <c r="O782" s="512"/>
      <c r="P782" s="512"/>
      <c r="Q782" s="512"/>
      <c r="R782" s="512"/>
      <c r="S782" s="512"/>
      <c r="T782" s="512"/>
      <c r="U782" s="512"/>
      <c r="V782" s="512"/>
      <c r="W782" s="512"/>
      <c r="X782" s="512"/>
      <c r="Y782" s="489"/>
      <c r="Z782" s="512"/>
      <c r="AA782" s="512"/>
      <c r="AB782" s="489"/>
      <c r="AC782" s="513"/>
      <c r="AD782" s="489"/>
    </row>
    <row r="783" spans="7:30" ht="15.75" customHeight="1">
      <c r="G783" s="510"/>
      <c r="H783" s="511"/>
      <c r="I783" s="512"/>
      <c r="J783" s="512"/>
      <c r="K783" s="512"/>
      <c r="L783" s="512"/>
      <c r="M783" s="512"/>
      <c r="N783" s="489"/>
      <c r="O783" s="512"/>
      <c r="P783" s="512"/>
      <c r="Q783" s="512"/>
      <c r="R783" s="512"/>
      <c r="S783" s="512"/>
      <c r="T783" s="512"/>
      <c r="U783" s="512"/>
      <c r="V783" s="512"/>
      <c r="W783" s="512"/>
      <c r="X783" s="512"/>
      <c r="Y783" s="489"/>
      <c r="Z783" s="512"/>
      <c r="AA783" s="512"/>
      <c r="AB783" s="489"/>
      <c r="AC783" s="513"/>
      <c r="AD783" s="489"/>
    </row>
    <row r="784" spans="7:30" ht="15.75" customHeight="1">
      <c r="G784" s="510"/>
      <c r="H784" s="511"/>
      <c r="I784" s="512"/>
      <c r="J784" s="512"/>
      <c r="K784" s="512"/>
      <c r="L784" s="512"/>
      <c r="M784" s="512"/>
      <c r="N784" s="489"/>
      <c r="O784" s="512"/>
      <c r="P784" s="512"/>
      <c r="Q784" s="512"/>
      <c r="R784" s="512"/>
      <c r="S784" s="512"/>
      <c r="T784" s="512"/>
      <c r="U784" s="512"/>
      <c r="V784" s="512"/>
      <c r="W784" s="512"/>
      <c r="X784" s="512"/>
      <c r="Y784" s="489"/>
      <c r="Z784" s="512"/>
      <c r="AA784" s="512"/>
      <c r="AB784" s="489"/>
      <c r="AC784" s="513"/>
      <c r="AD784" s="489"/>
    </row>
    <row r="785" spans="7:30" ht="15.75" customHeight="1">
      <c r="G785" s="510"/>
      <c r="H785" s="511"/>
      <c r="I785" s="512"/>
      <c r="J785" s="512"/>
      <c r="K785" s="512"/>
      <c r="L785" s="512"/>
      <c r="M785" s="512"/>
      <c r="N785" s="489"/>
      <c r="O785" s="512"/>
      <c r="P785" s="512"/>
      <c r="Q785" s="512"/>
      <c r="R785" s="512"/>
      <c r="S785" s="512"/>
      <c r="T785" s="512"/>
      <c r="U785" s="512"/>
      <c r="V785" s="512"/>
      <c r="W785" s="512"/>
      <c r="X785" s="512"/>
      <c r="Y785" s="489"/>
      <c r="Z785" s="512"/>
      <c r="AA785" s="512"/>
      <c r="AB785" s="489"/>
      <c r="AC785" s="513"/>
      <c r="AD785" s="489"/>
    </row>
    <row r="786" spans="7:30" ht="15.75" customHeight="1">
      <c r="G786" s="510"/>
      <c r="H786" s="511"/>
      <c r="I786" s="512"/>
      <c r="J786" s="512"/>
      <c r="K786" s="512"/>
      <c r="L786" s="512"/>
      <c r="M786" s="512"/>
      <c r="N786" s="489"/>
      <c r="O786" s="512"/>
      <c r="P786" s="512"/>
      <c r="Q786" s="512"/>
      <c r="R786" s="512"/>
      <c r="S786" s="512"/>
      <c r="T786" s="512"/>
      <c r="U786" s="512"/>
      <c r="V786" s="512"/>
      <c r="W786" s="512"/>
      <c r="X786" s="512"/>
      <c r="Y786" s="489"/>
      <c r="Z786" s="512"/>
      <c r="AA786" s="512"/>
      <c r="AB786" s="489"/>
      <c r="AC786" s="513"/>
      <c r="AD786" s="489"/>
    </row>
    <row r="787" spans="7:30" ht="15.75" customHeight="1">
      <c r="G787" s="510"/>
      <c r="H787" s="511"/>
      <c r="I787" s="512"/>
      <c r="J787" s="512"/>
      <c r="K787" s="512"/>
      <c r="L787" s="512"/>
      <c r="M787" s="512"/>
      <c r="N787" s="489"/>
      <c r="O787" s="512"/>
      <c r="P787" s="512"/>
      <c r="Q787" s="512"/>
      <c r="R787" s="512"/>
      <c r="S787" s="512"/>
      <c r="T787" s="512"/>
      <c r="U787" s="512"/>
      <c r="V787" s="512"/>
      <c r="W787" s="512"/>
      <c r="X787" s="512"/>
      <c r="Y787" s="489"/>
      <c r="Z787" s="512"/>
      <c r="AA787" s="512"/>
      <c r="AB787" s="489"/>
      <c r="AC787" s="513"/>
      <c r="AD787" s="489"/>
    </row>
    <row r="788" spans="7:30" ht="15.75" customHeight="1">
      <c r="G788" s="510"/>
      <c r="H788" s="511"/>
      <c r="I788" s="512"/>
      <c r="J788" s="512"/>
      <c r="K788" s="512"/>
      <c r="L788" s="512"/>
      <c r="M788" s="512"/>
      <c r="N788" s="489"/>
      <c r="O788" s="512"/>
      <c r="P788" s="512"/>
      <c r="Q788" s="512"/>
      <c r="R788" s="512"/>
      <c r="S788" s="512"/>
      <c r="T788" s="512"/>
      <c r="U788" s="512"/>
      <c r="V788" s="512"/>
      <c r="W788" s="512"/>
      <c r="X788" s="512"/>
      <c r="Y788" s="489"/>
      <c r="Z788" s="512"/>
      <c r="AA788" s="512"/>
      <c r="AB788" s="489"/>
      <c r="AC788" s="513"/>
      <c r="AD788" s="489"/>
    </row>
    <row r="789" spans="7:30" ht="15.75" customHeight="1">
      <c r="G789" s="510"/>
      <c r="H789" s="511"/>
      <c r="I789" s="512"/>
      <c r="J789" s="512"/>
      <c r="K789" s="512"/>
      <c r="L789" s="512"/>
      <c r="M789" s="512"/>
      <c r="N789" s="489"/>
      <c r="O789" s="512"/>
      <c r="P789" s="512"/>
      <c r="Q789" s="512"/>
      <c r="R789" s="512"/>
      <c r="S789" s="512"/>
      <c r="T789" s="512"/>
      <c r="U789" s="512"/>
      <c r="V789" s="512"/>
      <c r="W789" s="512"/>
      <c r="X789" s="512"/>
      <c r="Y789" s="489"/>
      <c r="Z789" s="512"/>
      <c r="AA789" s="512"/>
      <c r="AB789" s="489"/>
      <c r="AC789" s="513"/>
      <c r="AD789" s="489"/>
    </row>
    <row r="790" spans="7:30" ht="15.75" customHeight="1">
      <c r="G790" s="510"/>
      <c r="H790" s="511"/>
      <c r="I790" s="512"/>
      <c r="J790" s="512"/>
      <c r="K790" s="512"/>
      <c r="L790" s="512"/>
      <c r="M790" s="512"/>
      <c r="N790" s="489"/>
      <c r="O790" s="512"/>
      <c r="P790" s="512"/>
      <c r="Q790" s="512"/>
      <c r="R790" s="512"/>
      <c r="S790" s="512"/>
      <c r="T790" s="512"/>
      <c r="U790" s="512"/>
      <c r="V790" s="512"/>
      <c r="W790" s="512"/>
      <c r="X790" s="512"/>
      <c r="Y790" s="489"/>
      <c r="Z790" s="512"/>
      <c r="AA790" s="512"/>
      <c r="AB790" s="489"/>
      <c r="AC790" s="513"/>
      <c r="AD790" s="489"/>
    </row>
    <row r="791" spans="7:30" ht="15.75" customHeight="1">
      <c r="G791" s="510"/>
      <c r="H791" s="511"/>
      <c r="I791" s="512"/>
      <c r="J791" s="512"/>
      <c r="K791" s="512"/>
      <c r="L791" s="512"/>
      <c r="M791" s="512"/>
      <c r="N791" s="489"/>
      <c r="O791" s="512"/>
      <c r="P791" s="512"/>
      <c r="Q791" s="512"/>
      <c r="R791" s="512"/>
      <c r="S791" s="512"/>
      <c r="T791" s="512"/>
      <c r="U791" s="512"/>
      <c r="V791" s="512"/>
      <c r="W791" s="512"/>
      <c r="X791" s="512"/>
      <c r="Y791" s="489"/>
      <c r="Z791" s="512"/>
      <c r="AA791" s="512"/>
      <c r="AB791" s="489"/>
      <c r="AC791" s="513"/>
      <c r="AD791" s="489"/>
    </row>
    <row r="792" spans="7:30" ht="15.75" customHeight="1">
      <c r="G792" s="510"/>
      <c r="H792" s="511"/>
      <c r="I792" s="512"/>
      <c r="J792" s="512"/>
      <c r="K792" s="512"/>
      <c r="L792" s="512"/>
      <c r="M792" s="512"/>
      <c r="N792" s="489"/>
      <c r="O792" s="512"/>
      <c r="P792" s="512"/>
      <c r="Q792" s="512"/>
      <c r="R792" s="512"/>
      <c r="S792" s="512"/>
      <c r="T792" s="512"/>
      <c r="U792" s="512"/>
      <c r="V792" s="512"/>
      <c r="W792" s="512"/>
      <c r="X792" s="512"/>
      <c r="Y792" s="489"/>
      <c r="Z792" s="512"/>
      <c r="AA792" s="512"/>
      <c r="AB792" s="489"/>
      <c r="AC792" s="513"/>
      <c r="AD792" s="489"/>
    </row>
    <row r="793" spans="7:30" ht="15.75" customHeight="1">
      <c r="G793" s="510"/>
      <c r="H793" s="511"/>
      <c r="I793" s="512"/>
      <c r="J793" s="512"/>
      <c r="K793" s="512"/>
      <c r="L793" s="512"/>
      <c r="M793" s="512"/>
      <c r="N793" s="489"/>
      <c r="O793" s="512"/>
      <c r="P793" s="512"/>
      <c r="Q793" s="512"/>
      <c r="R793" s="512"/>
      <c r="S793" s="512"/>
      <c r="T793" s="512"/>
      <c r="U793" s="512"/>
      <c r="V793" s="512"/>
      <c r="W793" s="512"/>
      <c r="X793" s="512"/>
      <c r="Y793" s="489"/>
      <c r="Z793" s="512"/>
      <c r="AA793" s="512"/>
      <c r="AB793" s="489"/>
      <c r="AC793" s="513"/>
      <c r="AD793" s="489"/>
    </row>
    <row r="794" spans="7:30" ht="15.75" customHeight="1">
      <c r="G794" s="510"/>
      <c r="H794" s="511"/>
      <c r="I794" s="512"/>
      <c r="J794" s="512"/>
      <c r="K794" s="512"/>
      <c r="L794" s="512"/>
      <c r="M794" s="512"/>
      <c r="N794" s="489"/>
      <c r="O794" s="512"/>
      <c r="P794" s="512"/>
      <c r="Q794" s="512"/>
      <c r="R794" s="512"/>
      <c r="S794" s="512"/>
      <c r="T794" s="512"/>
      <c r="U794" s="512"/>
      <c r="V794" s="512"/>
      <c r="W794" s="512"/>
      <c r="X794" s="512"/>
      <c r="Y794" s="489"/>
      <c r="Z794" s="512"/>
      <c r="AA794" s="512"/>
      <c r="AB794" s="489"/>
      <c r="AC794" s="513"/>
      <c r="AD794" s="489"/>
    </row>
    <row r="795" spans="7:30" ht="15.75" customHeight="1">
      <c r="G795" s="510"/>
      <c r="H795" s="511"/>
      <c r="I795" s="512"/>
      <c r="J795" s="512"/>
      <c r="K795" s="512"/>
      <c r="L795" s="512"/>
      <c r="M795" s="512"/>
      <c r="N795" s="489"/>
      <c r="O795" s="512"/>
      <c r="P795" s="512"/>
      <c r="Q795" s="512"/>
      <c r="R795" s="512"/>
      <c r="S795" s="512"/>
      <c r="T795" s="512"/>
      <c r="U795" s="512"/>
      <c r="V795" s="512"/>
      <c r="W795" s="512"/>
      <c r="X795" s="512"/>
      <c r="Y795" s="489"/>
      <c r="Z795" s="512"/>
      <c r="AA795" s="512"/>
      <c r="AB795" s="489"/>
      <c r="AC795" s="513"/>
      <c r="AD795" s="489"/>
    </row>
    <row r="796" spans="7:30" ht="15.75" customHeight="1">
      <c r="G796" s="510"/>
      <c r="H796" s="511"/>
      <c r="I796" s="512"/>
      <c r="J796" s="512"/>
      <c r="K796" s="512"/>
      <c r="L796" s="512"/>
      <c r="M796" s="512"/>
      <c r="N796" s="489"/>
      <c r="O796" s="512"/>
      <c r="P796" s="512"/>
      <c r="Q796" s="512"/>
      <c r="R796" s="512"/>
      <c r="S796" s="512"/>
      <c r="T796" s="512"/>
      <c r="U796" s="512"/>
      <c r="V796" s="512"/>
      <c r="W796" s="512"/>
      <c r="X796" s="512"/>
      <c r="Y796" s="489"/>
      <c r="Z796" s="512"/>
      <c r="AA796" s="512"/>
      <c r="AB796" s="489"/>
      <c r="AC796" s="513"/>
      <c r="AD796" s="489"/>
    </row>
    <row r="797" spans="7:30" ht="15.75" customHeight="1">
      <c r="G797" s="510"/>
      <c r="H797" s="511"/>
      <c r="I797" s="512"/>
      <c r="J797" s="512"/>
      <c r="K797" s="512"/>
      <c r="L797" s="512"/>
      <c r="M797" s="512"/>
      <c r="N797" s="489"/>
      <c r="O797" s="512"/>
      <c r="P797" s="512"/>
      <c r="Q797" s="512"/>
      <c r="R797" s="512"/>
      <c r="S797" s="512"/>
      <c r="T797" s="512"/>
      <c r="U797" s="512"/>
      <c r="V797" s="512"/>
      <c r="W797" s="512"/>
      <c r="X797" s="512"/>
      <c r="Y797" s="489"/>
      <c r="Z797" s="512"/>
      <c r="AA797" s="512"/>
      <c r="AB797" s="489"/>
      <c r="AC797" s="513"/>
      <c r="AD797" s="489"/>
    </row>
    <row r="798" spans="7:30" ht="15.75" customHeight="1">
      <c r="G798" s="510"/>
      <c r="H798" s="511"/>
      <c r="I798" s="512"/>
      <c r="J798" s="512"/>
      <c r="K798" s="512"/>
      <c r="L798" s="512"/>
      <c r="M798" s="512"/>
      <c r="N798" s="489"/>
      <c r="O798" s="512"/>
      <c r="P798" s="512"/>
      <c r="Q798" s="512"/>
      <c r="R798" s="512"/>
      <c r="S798" s="512"/>
      <c r="T798" s="512"/>
      <c r="U798" s="512"/>
      <c r="V798" s="512"/>
      <c r="W798" s="512"/>
      <c r="X798" s="512"/>
      <c r="Y798" s="489"/>
      <c r="Z798" s="512"/>
      <c r="AA798" s="512"/>
      <c r="AB798" s="489"/>
      <c r="AC798" s="513"/>
      <c r="AD798" s="489"/>
    </row>
    <row r="799" spans="7:30" ht="15.75" customHeight="1">
      <c r="G799" s="510"/>
      <c r="H799" s="511"/>
      <c r="I799" s="512"/>
      <c r="J799" s="512"/>
      <c r="K799" s="512"/>
      <c r="L799" s="512"/>
      <c r="M799" s="512"/>
      <c r="N799" s="489"/>
      <c r="O799" s="512"/>
      <c r="P799" s="512"/>
      <c r="Q799" s="512"/>
      <c r="R799" s="512"/>
      <c r="S799" s="512"/>
      <c r="T799" s="512"/>
      <c r="U799" s="512"/>
      <c r="V799" s="512"/>
      <c r="W799" s="512"/>
      <c r="X799" s="512"/>
      <c r="Y799" s="489"/>
      <c r="Z799" s="512"/>
      <c r="AA799" s="512"/>
      <c r="AB799" s="489"/>
      <c r="AC799" s="513"/>
      <c r="AD799" s="489"/>
    </row>
    <row r="800" spans="7:30" ht="15.75" customHeight="1">
      <c r="G800" s="510"/>
      <c r="H800" s="511"/>
      <c r="I800" s="512"/>
      <c r="J800" s="512"/>
      <c r="K800" s="512"/>
      <c r="L800" s="512"/>
      <c r="M800" s="512"/>
      <c r="N800" s="489"/>
      <c r="O800" s="512"/>
      <c r="P800" s="512"/>
      <c r="Q800" s="512"/>
      <c r="R800" s="512"/>
      <c r="S800" s="512"/>
      <c r="T800" s="512"/>
      <c r="U800" s="512"/>
      <c r="V800" s="512"/>
      <c r="W800" s="512"/>
      <c r="X800" s="512"/>
      <c r="Y800" s="489"/>
      <c r="Z800" s="512"/>
      <c r="AA800" s="512"/>
      <c r="AB800" s="489"/>
      <c r="AC800" s="513"/>
      <c r="AD800" s="489"/>
    </row>
    <row r="801" spans="7:30" ht="15.75" customHeight="1">
      <c r="G801" s="510"/>
      <c r="H801" s="511"/>
      <c r="I801" s="512"/>
      <c r="J801" s="512"/>
      <c r="K801" s="512"/>
      <c r="L801" s="512"/>
      <c r="M801" s="512"/>
      <c r="N801" s="489"/>
      <c r="O801" s="512"/>
      <c r="P801" s="512"/>
      <c r="Q801" s="512"/>
      <c r="R801" s="512"/>
      <c r="S801" s="512"/>
      <c r="T801" s="512"/>
      <c r="U801" s="512"/>
      <c r="V801" s="512"/>
      <c r="W801" s="512"/>
      <c r="X801" s="512"/>
      <c r="Y801" s="489"/>
      <c r="Z801" s="512"/>
      <c r="AA801" s="512"/>
      <c r="AB801" s="489"/>
      <c r="AC801" s="513"/>
      <c r="AD801" s="489"/>
    </row>
    <row r="802" spans="7:30" ht="15.75" customHeight="1">
      <c r="G802" s="510"/>
      <c r="H802" s="511"/>
      <c r="I802" s="512"/>
      <c r="J802" s="512"/>
      <c r="K802" s="512"/>
      <c r="L802" s="512"/>
      <c r="M802" s="512"/>
      <c r="N802" s="489"/>
      <c r="O802" s="512"/>
      <c r="P802" s="512"/>
      <c r="Q802" s="512"/>
      <c r="R802" s="512"/>
      <c r="S802" s="512"/>
      <c r="T802" s="512"/>
      <c r="U802" s="512"/>
      <c r="V802" s="512"/>
      <c r="W802" s="512"/>
      <c r="X802" s="512"/>
      <c r="Y802" s="489"/>
      <c r="Z802" s="512"/>
      <c r="AA802" s="512"/>
      <c r="AB802" s="489"/>
      <c r="AC802" s="513"/>
      <c r="AD802" s="489"/>
    </row>
    <row r="803" spans="7:30" ht="15.75" customHeight="1">
      <c r="G803" s="510"/>
      <c r="H803" s="511"/>
      <c r="I803" s="512"/>
      <c r="J803" s="512"/>
      <c r="K803" s="512"/>
      <c r="L803" s="512"/>
      <c r="M803" s="512"/>
      <c r="N803" s="489"/>
      <c r="O803" s="512"/>
      <c r="P803" s="512"/>
      <c r="Q803" s="512"/>
      <c r="R803" s="512"/>
      <c r="S803" s="512"/>
      <c r="T803" s="512"/>
      <c r="U803" s="512"/>
      <c r="V803" s="512"/>
      <c r="W803" s="512"/>
      <c r="X803" s="512"/>
      <c r="Y803" s="489"/>
      <c r="Z803" s="512"/>
      <c r="AA803" s="512"/>
      <c r="AB803" s="489"/>
      <c r="AC803" s="513"/>
      <c r="AD803" s="489"/>
    </row>
    <row r="804" spans="7:30" ht="15.75" customHeight="1">
      <c r="G804" s="510"/>
      <c r="H804" s="511"/>
      <c r="I804" s="512"/>
      <c r="J804" s="512"/>
      <c r="K804" s="512"/>
      <c r="L804" s="512"/>
      <c r="M804" s="512"/>
      <c r="N804" s="489"/>
      <c r="O804" s="512"/>
      <c r="P804" s="512"/>
      <c r="Q804" s="512"/>
      <c r="R804" s="512"/>
      <c r="S804" s="512"/>
      <c r="T804" s="512"/>
      <c r="U804" s="512"/>
      <c r="V804" s="512"/>
      <c r="W804" s="512"/>
      <c r="X804" s="512"/>
      <c r="Y804" s="489"/>
      <c r="Z804" s="512"/>
      <c r="AA804" s="512"/>
      <c r="AB804" s="489"/>
      <c r="AC804" s="513"/>
      <c r="AD804" s="489"/>
    </row>
    <row r="805" spans="7:30" ht="15.75" customHeight="1">
      <c r="G805" s="510"/>
      <c r="H805" s="511"/>
      <c r="I805" s="512"/>
      <c r="J805" s="512"/>
      <c r="K805" s="512"/>
      <c r="L805" s="512"/>
      <c r="M805" s="512"/>
      <c r="N805" s="489"/>
      <c r="O805" s="512"/>
      <c r="P805" s="512"/>
      <c r="Q805" s="512"/>
      <c r="R805" s="512"/>
      <c r="S805" s="512"/>
      <c r="T805" s="512"/>
      <c r="U805" s="512"/>
      <c r="V805" s="512"/>
      <c r="W805" s="512"/>
      <c r="X805" s="512"/>
      <c r="Y805" s="489"/>
      <c r="Z805" s="512"/>
      <c r="AA805" s="512"/>
      <c r="AB805" s="489"/>
      <c r="AC805" s="513"/>
      <c r="AD805" s="489"/>
    </row>
    <row r="806" spans="7:30" ht="15.75" customHeight="1">
      <c r="G806" s="510"/>
      <c r="H806" s="511"/>
      <c r="I806" s="512"/>
      <c r="J806" s="512"/>
      <c r="K806" s="512"/>
      <c r="L806" s="512"/>
      <c r="M806" s="512"/>
      <c r="N806" s="489"/>
      <c r="O806" s="512"/>
      <c r="P806" s="512"/>
      <c r="Q806" s="512"/>
      <c r="R806" s="512"/>
      <c r="S806" s="512"/>
      <c r="T806" s="512"/>
      <c r="U806" s="512"/>
      <c r="V806" s="512"/>
      <c r="W806" s="512"/>
      <c r="X806" s="512"/>
      <c r="Y806" s="489"/>
      <c r="Z806" s="512"/>
      <c r="AA806" s="512"/>
      <c r="AB806" s="489"/>
      <c r="AC806" s="513"/>
      <c r="AD806" s="489"/>
    </row>
    <row r="807" spans="7:30" ht="15.75" customHeight="1">
      <c r="G807" s="510"/>
      <c r="H807" s="511"/>
      <c r="I807" s="512"/>
      <c r="J807" s="512"/>
      <c r="K807" s="512"/>
      <c r="L807" s="512"/>
      <c r="M807" s="512"/>
      <c r="N807" s="489"/>
      <c r="O807" s="512"/>
      <c r="P807" s="512"/>
      <c r="Q807" s="512"/>
      <c r="R807" s="512"/>
      <c r="S807" s="512"/>
      <c r="T807" s="512"/>
      <c r="U807" s="512"/>
      <c r="V807" s="512"/>
      <c r="W807" s="512"/>
      <c r="X807" s="512"/>
      <c r="Y807" s="489"/>
      <c r="Z807" s="512"/>
      <c r="AA807" s="512"/>
      <c r="AB807" s="489"/>
      <c r="AC807" s="513"/>
      <c r="AD807" s="489"/>
    </row>
    <row r="808" spans="7:30" ht="15.75" customHeight="1">
      <c r="G808" s="510"/>
      <c r="H808" s="511"/>
      <c r="I808" s="512"/>
      <c r="J808" s="512"/>
      <c r="K808" s="512"/>
      <c r="L808" s="512"/>
      <c r="M808" s="512"/>
      <c r="N808" s="489"/>
      <c r="O808" s="512"/>
      <c r="P808" s="512"/>
      <c r="Q808" s="512"/>
      <c r="R808" s="512"/>
      <c r="S808" s="512"/>
      <c r="T808" s="512"/>
      <c r="U808" s="512"/>
      <c r="V808" s="512"/>
      <c r="W808" s="512"/>
      <c r="X808" s="512"/>
      <c r="Y808" s="489"/>
      <c r="Z808" s="512"/>
      <c r="AA808" s="512"/>
      <c r="AB808" s="489"/>
      <c r="AC808" s="513"/>
      <c r="AD808" s="489"/>
    </row>
    <row r="809" spans="7:30" ht="15.75" customHeight="1">
      <c r="G809" s="510"/>
      <c r="H809" s="511"/>
      <c r="I809" s="512"/>
      <c r="J809" s="512"/>
      <c r="K809" s="512"/>
      <c r="L809" s="512"/>
      <c r="M809" s="512"/>
      <c r="N809" s="489"/>
      <c r="O809" s="512"/>
      <c r="P809" s="512"/>
      <c r="Q809" s="512"/>
      <c r="R809" s="512"/>
      <c r="S809" s="512"/>
      <c r="T809" s="512"/>
      <c r="U809" s="512"/>
      <c r="V809" s="512"/>
      <c r="W809" s="512"/>
      <c r="X809" s="512"/>
      <c r="Y809" s="489"/>
      <c r="Z809" s="512"/>
      <c r="AA809" s="512"/>
      <c r="AB809" s="489"/>
      <c r="AC809" s="513"/>
      <c r="AD809" s="489"/>
    </row>
    <row r="810" spans="7:30" ht="15.75" customHeight="1">
      <c r="G810" s="510"/>
      <c r="H810" s="511"/>
      <c r="I810" s="512"/>
      <c r="J810" s="512"/>
      <c r="K810" s="512"/>
      <c r="L810" s="512"/>
      <c r="M810" s="512"/>
      <c r="N810" s="489"/>
      <c r="O810" s="512"/>
      <c r="P810" s="512"/>
      <c r="Q810" s="512"/>
      <c r="R810" s="512"/>
      <c r="S810" s="512"/>
      <c r="T810" s="512"/>
      <c r="U810" s="512"/>
      <c r="V810" s="512"/>
      <c r="W810" s="512"/>
      <c r="X810" s="512"/>
      <c r="Y810" s="489"/>
      <c r="Z810" s="512"/>
      <c r="AA810" s="512"/>
      <c r="AB810" s="489"/>
      <c r="AC810" s="513"/>
      <c r="AD810" s="489"/>
    </row>
    <row r="811" spans="7:30" ht="15.75" customHeight="1">
      <c r="G811" s="510"/>
      <c r="H811" s="511"/>
      <c r="I811" s="512"/>
      <c r="J811" s="512"/>
      <c r="K811" s="512"/>
      <c r="L811" s="512"/>
      <c r="M811" s="512"/>
      <c r="N811" s="489"/>
      <c r="O811" s="512"/>
      <c r="P811" s="512"/>
      <c r="Q811" s="512"/>
      <c r="R811" s="512"/>
      <c r="S811" s="512"/>
      <c r="T811" s="512"/>
      <c r="U811" s="512"/>
      <c r="V811" s="512"/>
      <c r="W811" s="512"/>
      <c r="X811" s="512"/>
      <c r="Y811" s="489"/>
      <c r="Z811" s="512"/>
      <c r="AA811" s="512"/>
      <c r="AB811" s="489"/>
      <c r="AC811" s="513"/>
      <c r="AD811" s="489"/>
    </row>
    <row r="812" spans="7:30" ht="15.75" customHeight="1">
      <c r="G812" s="510"/>
      <c r="H812" s="511"/>
      <c r="I812" s="512"/>
      <c r="J812" s="512"/>
      <c r="K812" s="512"/>
      <c r="L812" s="512"/>
      <c r="M812" s="512"/>
      <c r="N812" s="489"/>
      <c r="O812" s="512"/>
      <c r="P812" s="512"/>
      <c r="Q812" s="512"/>
      <c r="R812" s="512"/>
      <c r="S812" s="512"/>
      <c r="T812" s="512"/>
      <c r="U812" s="512"/>
      <c r="V812" s="512"/>
      <c r="W812" s="512"/>
      <c r="X812" s="512"/>
      <c r="Y812" s="489"/>
      <c r="Z812" s="512"/>
      <c r="AA812" s="512"/>
      <c r="AB812" s="489"/>
      <c r="AC812" s="513"/>
      <c r="AD812" s="489"/>
    </row>
    <row r="813" spans="7:30" ht="15.75" customHeight="1">
      <c r="G813" s="510"/>
      <c r="H813" s="511"/>
      <c r="I813" s="512"/>
      <c r="J813" s="512"/>
      <c r="K813" s="512"/>
      <c r="L813" s="512"/>
      <c r="M813" s="512"/>
      <c r="N813" s="489"/>
      <c r="O813" s="512"/>
      <c r="P813" s="512"/>
      <c r="Q813" s="512"/>
      <c r="R813" s="512"/>
      <c r="S813" s="512"/>
      <c r="T813" s="512"/>
      <c r="U813" s="512"/>
      <c r="V813" s="512"/>
      <c r="W813" s="512"/>
      <c r="X813" s="512"/>
      <c r="Y813" s="489"/>
      <c r="Z813" s="512"/>
      <c r="AA813" s="512"/>
      <c r="AB813" s="489"/>
      <c r="AC813" s="513"/>
      <c r="AD813" s="489"/>
    </row>
    <row r="814" spans="7:30" ht="15.75" customHeight="1">
      <c r="G814" s="510"/>
      <c r="H814" s="511"/>
      <c r="I814" s="512"/>
      <c r="J814" s="512"/>
      <c r="K814" s="512"/>
      <c r="L814" s="512"/>
      <c r="M814" s="512"/>
      <c r="N814" s="489"/>
      <c r="O814" s="512"/>
      <c r="P814" s="512"/>
      <c r="Q814" s="512"/>
      <c r="R814" s="512"/>
      <c r="S814" s="512"/>
      <c r="T814" s="512"/>
      <c r="U814" s="512"/>
      <c r="V814" s="512"/>
      <c r="W814" s="512"/>
      <c r="X814" s="512"/>
      <c r="Y814" s="489"/>
      <c r="Z814" s="512"/>
      <c r="AA814" s="512"/>
      <c r="AB814" s="489"/>
      <c r="AC814" s="513"/>
      <c r="AD814" s="489"/>
    </row>
    <row r="815" spans="7:30" ht="15.75" customHeight="1">
      <c r="G815" s="510"/>
      <c r="H815" s="511"/>
      <c r="I815" s="512"/>
      <c r="J815" s="512"/>
      <c r="K815" s="512"/>
      <c r="L815" s="512"/>
      <c r="M815" s="512"/>
      <c r="N815" s="489"/>
      <c r="O815" s="512"/>
      <c r="P815" s="512"/>
      <c r="Q815" s="512"/>
      <c r="R815" s="512"/>
      <c r="S815" s="512"/>
      <c r="T815" s="512"/>
      <c r="U815" s="512"/>
      <c r="V815" s="512"/>
      <c r="W815" s="512"/>
      <c r="X815" s="512"/>
      <c r="Y815" s="489"/>
      <c r="Z815" s="512"/>
      <c r="AA815" s="512"/>
      <c r="AB815" s="489"/>
      <c r="AC815" s="513"/>
      <c r="AD815" s="489"/>
    </row>
    <row r="816" spans="7:30" ht="15.75" customHeight="1">
      <c r="G816" s="510"/>
      <c r="H816" s="511"/>
      <c r="I816" s="512"/>
      <c r="J816" s="512"/>
      <c r="K816" s="512"/>
      <c r="L816" s="512"/>
      <c r="M816" s="512"/>
      <c r="N816" s="489"/>
      <c r="O816" s="512"/>
      <c r="P816" s="512"/>
      <c r="Q816" s="512"/>
      <c r="R816" s="512"/>
      <c r="S816" s="512"/>
      <c r="T816" s="512"/>
      <c r="U816" s="512"/>
      <c r="V816" s="512"/>
      <c r="W816" s="512"/>
      <c r="X816" s="512"/>
      <c r="Y816" s="489"/>
      <c r="Z816" s="512"/>
      <c r="AA816" s="512"/>
      <c r="AB816" s="489"/>
      <c r="AC816" s="513"/>
      <c r="AD816" s="489"/>
    </row>
    <row r="817" spans="7:30" ht="15.75" customHeight="1">
      <c r="G817" s="510"/>
      <c r="H817" s="511"/>
      <c r="I817" s="512"/>
      <c r="J817" s="512"/>
      <c r="K817" s="512"/>
      <c r="L817" s="512"/>
      <c r="M817" s="512"/>
      <c r="N817" s="489"/>
      <c r="O817" s="512"/>
      <c r="P817" s="512"/>
      <c r="Q817" s="512"/>
      <c r="R817" s="512"/>
      <c r="S817" s="512"/>
      <c r="T817" s="512"/>
      <c r="U817" s="512"/>
      <c r="V817" s="512"/>
      <c r="W817" s="512"/>
      <c r="X817" s="512"/>
      <c r="Y817" s="489"/>
      <c r="Z817" s="512"/>
      <c r="AA817" s="512"/>
      <c r="AB817" s="489"/>
      <c r="AC817" s="513"/>
      <c r="AD817" s="489"/>
    </row>
    <row r="818" spans="7:30" ht="15.75" customHeight="1">
      <c r="G818" s="510"/>
      <c r="H818" s="511"/>
      <c r="I818" s="512"/>
      <c r="J818" s="512"/>
      <c r="K818" s="512"/>
      <c r="L818" s="512"/>
      <c r="M818" s="512"/>
      <c r="N818" s="489"/>
      <c r="O818" s="512"/>
      <c r="P818" s="512"/>
      <c r="Q818" s="512"/>
      <c r="R818" s="512"/>
      <c r="S818" s="512"/>
      <c r="T818" s="512"/>
      <c r="U818" s="512"/>
      <c r="V818" s="512"/>
      <c r="W818" s="512"/>
      <c r="X818" s="512"/>
      <c r="Y818" s="489"/>
      <c r="Z818" s="512"/>
      <c r="AA818" s="512"/>
      <c r="AB818" s="489"/>
      <c r="AC818" s="513"/>
      <c r="AD818" s="489"/>
    </row>
    <row r="819" spans="7:30" ht="15.75" customHeight="1">
      <c r="G819" s="510"/>
      <c r="H819" s="511"/>
      <c r="I819" s="512"/>
      <c r="J819" s="512"/>
      <c r="K819" s="512"/>
      <c r="L819" s="512"/>
      <c r="M819" s="512"/>
      <c r="N819" s="489"/>
      <c r="O819" s="512"/>
      <c r="P819" s="512"/>
      <c r="Q819" s="512"/>
      <c r="R819" s="512"/>
      <c r="S819" s="512"/>
      <c r="T819" s="512"/>
      <c r="U819" s="512"/>
      <c r="V819" s="512"/>
      <c r="W819" s="512"/>
      <c r="X819" s="512"/>
      <c r="Y819" s="489"/>
      <c r="Z819" s="512"/>
      <c r="AA819" s="512"/>
      <c r="AB819" s="489"/>
      <c r="AC819" s="513"/>
      <c r="AD819" s="489"/>
    </row>
    <row r="820" spans="7:30" ht="15.75" customHeight="1">
      <c r="G820" s="510"/>
      <c r="H820" s="511"/>
      <c r="I820" s="512"/>
      <c r="J820" s="512"/>
      <c r="K820" s="512"/>
      <c r="L820" s="512"/>
      <c r="M820" s="512"/>
      <c r="N820" s="489"/>
      <c r="O820" s="512"/>
      <c r="P820" s="512"/>
      <c r="Q820" s="512"/>
      <c r="R820" s="512"/>
      <c r="S820" s="512"/>
      <c r="T820" s="512"/>
      <c r="U820" s="512"/>
      <c r="V820" s="512"/>
      <c r="W820" s="512"/>
      <c r="X820" s="512"/>
      <c r="Y820" s="489"/>
      <c r="Z820" s="512"/>
      <c r="AA820" s="512"/>
      <c r="AB820" s="489"/>
      <c r="AC820" s="513"/>
      <c r="AD820" s="489"/>
    </row>
    <row r="821" spans="7:30" ht="15.75" customHeight="1">
      <c r="G821" s="510"/>
      <c r="H821" s="511"/>
      <c r="I821" s="512"/>
      <c r="J821" s="512"/>
      <c r="K821" s="512"/>
      <c r="L821" s="512"/>
      <c r="M821" s="512"/>
      <c r="N821" s="489"/>
      <c r="O821" s="512"/>
      <c r="P821" s="512"/>
      <c r="Q821" s="512"/>
      <c r="R821" s="512"/>
      <c r="S821" s="512"/>
      <c r="T821" s="512"/>
      <c r="U821" s="512"/>
      <c r="V821" s="512"/>
      <c r="W821" s="512"/>
      <c r="X821" s="512"/>
      <c r="Y821" s="489"/>
      <c r="Z821" s="512"/>
      <c r="AA821" s="512"/>
      <c r="AB821" s="489"/>
      <c r="AC821" s="513"/>
      <c r="AD821" s="489"/>
    </row>
    <row r="822" spans="7:30" ht="15.75" customHeight="1">
      <c r="G822" s="510"/>
      <c r="H822" s="511"/>
      <c r="I822" s="512"/>
      <c r="J822" s="512"/>
      <c r="K822" s="512"/>
      <c r="L822" s="512"/>
      <c r="M822" s="512"/>
      <c r="N822" s="489"/>
      <c r="O822" s="512"/>
      <c r="P822" s="512"/>
      <c r="Q822" s="512"/>
      <c r="R822" s="512"/>
      <c r="S822" s="512"/>
      <c r="T822" s="512"/>
      <c r="U822" s="512"/>
      <c r="V822" s="512"/>
      <c r="W822" s="512"/>
      <c r="X822" s="512"/>
      <c r="Y822" s="489"/>
      <c r="Z822" s="512"/>
      <c r="AA822" s="512"/>
      <c r="AB822" s="489"/>
      <c r="AC822" s="513"/>
      <c r="AD822" s="489"/>
    </row>
    <row r="823" spans="7:30" ht="15.75" customHeight="1">
      <c r="G823" s="510"/>
      <c r="H823" s="511"/>
      <c r="I823" s="512"/>
      <c r="J823" s="512"/>
      <c r="K823" s="512"/>
      <c r="L823" s="512"/>
      <c r="M823" s="512"/>
      <c r="N823" s="489"/>
      <c r="O823" s="512"/>
      <c r="P823" s="512"/>
      <c r="Q823" s="512"/>
      <c r="R823" s="512"/>
      <c r="S823" s="512"/>
      <c r="T823" s="512"/>
      <c r="U823" s="512"/>
      <c r="V823" s="512"/>
      <c r="W823" s="512"/>
      <c r="X823" s="512"/>
      <c r="Y823" s="489"/>
      <c r="Z823" s="512"/>
      <c r="AA823" s="512"/>
      <c r="AB823" s="489"/>
      <c r="AC823" s="513"/>
      <c r="AD823" s="489"/>
    </row>
    <row r="824" spans="7:30" ht="15.75" customHeight="1">
      <c r="G824" s="510"/>
      <c r="H824" s="511"/>
      <c r="I824" s="512"/>
      <c r="J824" s="512"/>
      <c r="K824" s="512"/>
      <c r="L824" s="512"/>
      <c r="M824" s="512"/>
      <c r="N824" s="489"/>
      <c r="O824" s="512"/>
      <c r="P824" s="512"/>
      <c r="Q824" s="512"/>
      <c r="R824" s="512"/>
      <c r="S824" s="512"/>
      <c r="T824" s="512"/>
      <c r="U824" s="512"/>
      <c r="V824" s="512"/>
      <c r="W824" s="512"/>
      <c r="X824" s="512"/>
      <c r="Y824" s="489"/>
      <c r="Z824" s="512"/>
      <c r="AA824" s="512"/>
      <c r="AB824" s="489"/>
      <c r="AC824" s="513"/>
      <c r="AD824" s="489"/>
    </row>
    <row r="825" spans="7:30" ht="15.75" customHeight="1">
      <c r="G825" s="510"/>
      <c r="H825" s="511"/>
      <c r="I825" s="512"/>
      <c r="J825" s="512"/>
      <c r="K825" s="512"/>
      <c r="L825" s="512"/>
      <c r="M825" s="512"/>
      <c r="N825" s="489"/>
      <c r="O825" s="512"/>
      <c r="P825" s="512"/>
      <c r="Q825" s="512"/>
      <c r="R825" s="512"/>
      <c r="S825" s="512"/>
      <c r="T825" s="512"/>
      <c r="U825" s="512"/>
      <c r="V825" s="512"/>
      <c r="W825" s="512"/>
      <c r="X825" s="512"/>
      <c r="Y825" s="489"/>
      <c r="Z825" s="512"/>
      <c r="AA825" s="512"/>
      <c r="AB825" s="489"/>
      <c r="AC825" s="513"/>
      <c r="AD825" s="489"/>
    </row>
    <row r="826" spans="7:30" ht="15.75" customHeight="1">
      <c r="G826" s="510"/>
      <c r="H826" s="511"/>
      <c r="I826" s="512"/>
      <c r="J826" s="512"/>
      <c r="K826" s="512"/>
      <c r="L826" s="512"/>
      <c r="M826" s="512"/>
      <c r="N826" s="489"/>
      <c r="O826" s="512"/>
      <c r="P826" s="512"/>
      <c r="Q826" s="512"/>
      <c r="R826" s="512"/>
      <c r="S826" s="512"/>
      <c r="T826" s="512"/>
      <c r="U826" s="512"/>
      <c r="V826" s="512"/>
      <c r="W826" s="512"/>
      <c r="X826" s="512"/>
      <c r="Y826" s="489"/>
      <c r="Z826" s="512"/>
      <c r="AA826" s="512"/>
      <c r="AB826" s="489"/>
      <c r="AC826" s="513"/>
      <c r="AD826" s="489"/>
    </row>
    <row r="827" spans="7:30" ht="15.75" customHeight="1">
      <c r="G827" s="510"/>
      <c r="H827" s="511"/>
      <c r="I827" s="512"/>
      <c r="J827" s="512"/>
      <c r="K827" s="512"/>
      <c r="L827" s="512"/>
      <c r="M827" s="512"/>
      <c r="N827" s="489"/>
      <c r="O827" s="512"/>
      <c r="P827" s="512"/>
      <c r="Q827" s="512"/>
      <c r="R827" s="512"/>
      <c r="S827" s="512"/>
      <c r="T827" s="512"/>
      <c r="U827" s="512"/>
      <c r="V827" s="512"/>
      <c r="W827" s="512"/>
      <c r="X827" s="512"/>
      <c r="Y827" s="489"/>
      <c r="Z827" s="512"/>
      <c r="AA827" s="512"/>
      <c r="AB827" s="489"/>
      <c r="AC827" s="513"/>
      <c r="AD827" s="489"/>
    </row>
    <row r="828" spans="7:30" ht="15.75" customHeight="1">
      <c r="G828" s="510"/>
      <c r="H828" s="511"/>
      <c r="I828" s="512"/>
      <c r="J828" s="512"/>
      <c r="K828" s="512"/>
      <c r="L828" s="512"/>
      <c r="M828" s="512"/>
      <c r="N828" s="489"/>
      <c r="O828" s="512"/>
      <c r="P828" s="512"/>
      <c r="Q828" s="512"/>
      <c r="R828" s="512"/>
      <c r="S828" s="512"/>
      <c r="T828" s="512"/>
      <c r="U828" s="512"/>
      <c r="V828" s="512"/>
      <c r="W828" s="512"/>
      <c r="X828" s="512"/>
      <c r="Y828" s="489"/>
      <c r="Z828" s="512"/>
      <c r="AA828" s="512"/>
      <c r="AB828" s="489"/>
      <c r="AC828" s="513"/>
      <c r="AD828" s="489"/>
    </row>
    <row r="829" spans="7:30" ht="15.75" customHeight="1">
      <c r="G829" s="510"/>
      <c r="H829" s="511"/>
      <c r="I829" s="512"/>
      <c r="J829" s="512"/>
      <c r="K829" s="512"/>
      <c r="L829" s="512"/>
      <c r="M829" s="512"/>
      <c r="N829" s="489"/>
      <c r="O829" s="512"/>
      <c r="P829" s="512"/>
      <c r="Q829" s="512"/>
      <c r="R829" s="512"/>
      <c r="S829" s="512"/>
      <c r="T829" s="512"/>
      <c r="U829" s="512"/>
      <c r="V829" s="512"/>
      <c r="W829" s="512"/>
      <c r="X829" s="512"/>
      <c r="Y829" s="489"/>
      <c r="Z829" s="512"/>
      <c r="AA829" s="512"/>
      <c r="AB829" s="489"/>
      <c r="AC829" s="513"/>
      <c r="AD829" s="489"/>
    </row>
    <row r="830" spans="7:30" ht="15.75" customHeight="1">
      <c r="G830" s="510"/>
      <c r="H830" s="511"/>
      <c r="I830" s="512"/>
      <c r="J830" s="512"/>
      <c r="K830" s="512"/>
      <c r="L830" s="512"/>
      <c r="M830" s="512"/>
      <c r="N830" s="489"/>
      <c r="O830" s="512"/>
      <c r="P830" s="512"/>
      <c r="Q830" s="512"/>
      <c r="R830" s="512"/>
      <c r="S830" s="512"/>
      <c r="T830" s="512"/>
      <c r="U830" s="512"/>
      <c r="V830" s="512"/>
      <c r="W830" s="512"/>
      <c r="X830" s="512"/>
      <c r="Y830" s="489"/>
      <c r="Z830" s="512"/>
      <c r="AA830" s="512"/>
      <c r="AB830" s="489"/>
      <c r="AC830" s="513"/>
      <c r="AD830" s="489"/>
    </row>
    <row r="831" spans="7:30" ht="15.75" customHeight="1">
      <c r="G831" s="510"/>
      <c r="H831" s="511"/>
      <c r="I831" s="512"/>
      <c r="J831" s="512"/>
      <c r="K831" s="512"/>
      <c r="L831" s="512"/>
      <c r="M831" s="512"/>
      <c r="N831" s="489"/>
      <c r="O831" s="512"/>
      <c r="P831" s="512"/>
      <c r="Q831" s="512"/>
      <c r="R831" s="512"/>
      <c r="S831" s="512"/>
      <c r="T831" s="512"/>
      <c r="U831" s="512"/>
      <c r="V831" s="512"/>
      <c r="W831" s="512"/>
      <c r="X831" s="512"/>
      <c r="Y831" s="489"/>
      <c r="Z831" s="512"/>
      <c r="AA831" s="512"/>
      <c r="AB831" s="489"/>
      <c r="AC831" s="513"/>
      <c r="AD831" s="489"/>
    </row>
    <row r="832" spans="7:30" ht="15.75" customHeight="1">
      <c r="G832" s="510"/>
      <c r="H832" s="511"/>
      <c r="I832" s="512"/>
      <c r="J832" s="512"/>
      <c r="K832" s="512"/>
      <c r="L832" s="512"/>
      <c r="M832" s="512"/>
      <c r="N832" s="489"/>
      <c r="O832" s="512"/>
      <c r="P832" s="512"/>
      <c r="Q832" s="512"/>
      <c r="R832" s="512"/>
      <c r="S832" s="512"/>
      <c r="T832" s="512"/>
      <c r="U832" s="512"/>
      <c r="V832" s="512"/>
      <c r="W832" s="512"/>
      <c r="X832" s="512"/>
      <c r="Y832" s="489"/>
      <c r="Z832" s="512"/>
      <c r="AA832" s="512"/>
      <c r="AB832" s="489"/>
      <c r="AC832" s="513"/>
      <c r="AD832" s="489"/>
    </row>
    <row r="833" spans="7:30" ht="15.75" customHeight="1">
      <c r="G833" s="510"/>
      <c r="H833" s="511"/>
      <c r="I833" s="512"/>
      <c r="J833" s="512"/>
      <c r="K833" s="512"/>
      <c r="L833" s="512"/>
      <c r="M833" s="512"/>
      <c r="N833" s="489"/>
      <c r="O833" s="512"/>
      <c r="P833" s="512"/>
      <c r="Q833" s="512"/>
      <c r="R833" s="512"/>
      <c r="S833" s="512"/>
      <c r="T833" s="512"/>
      <c r="U833" s="512"/>
      <c r="V833" s="512"/>
      <c r="W833" s="512"/>
      <c r="X833" s="512"/>
      <c r="Y833" s="489"/>
      <c r="Z833" s="512"/>
      <c r="AA833" s="512"/>
      <c r="AB833" s="489"/>
      <c r="AC833" s="513"/>
      <c r="AD833" s="489"/>
    </row>
    <row r="834" spans="7:30" ht="15.75" customHeight="1">
      <c r="G834" s="510"/>
      <c r="H834" s="511"/>
      <c r="I834" s="512"/>
      <c r="J834" s="512"/>
      <c r="K834" s="512"/>
      <c r="L834" s="512"/>
      <c r="M834" s="512"/>
      <c r="N834" s="489"/>
      <c r="O834" s="512"/>
      <c r="P834" s="512"/>
      <c r="Q834" s="512"/>
      <c r="R834" s="512"/>
      <c r="S834" s="512"/>
      <c r="T834" s="512"/>
      <c r="U834" s="512"/>
      <c r="V834" s="512"/>
      <c r="W834" s="512"/>
      <c r="X834" s="512"/>
      <c r="Y834" s="489"/>
      <c r="Z834" s="512"/>
      <c r="AA834" s="512"/>
      <c r="AB834" s="489"/>
      <c r="AC834" s="513"/>
      <c r="AD834" s="489"/>
    </row>
    <row r="835" spans="7:30" ht="15.75" customHeight="1">
      <c r="G835" s="510"/>
      <c r="H835" s="511"/>
      <c r="I835" s="512"/>
      <c r="J835" s="512"/>
      <c r="K835" s="512"/>
      <c r="L835" s="512"/>
      <c r="M835" s="512"/>
      <c r="N835" s="489"/>
      <c r="O835" s="512"/>
      <c r="P835" s="512"/>
      <c r="Q835" s="512"/>
      <c r="R835" s="512"/>
      <c r="S835" s="512"/>
      <c r="T835" s="512"/>
      <c r="U835" s="512"/>
      <c r="V835" s="512"/>
      <c r="W835" s="512"/>
      <c r="X835" s="512"/>
      <c r="Y835" s="489"/>
      <c r="Z835" s="512"/>
      <c r="AA835" s="512"/>
      <c r="AB835" s="489"/>
      <c r="AC835" s="513"/>
      <c r="AD835" s="489"/>
    </row>
    <row r="836" spans="7:30" ht="15.75" customHeight="1">
      <c r="G836" s="510"/>
      <c r="H836" s="511"/>
      <c r="I836" s="512"/>
      <c r="J836" s="512"/>
      <c r="K836" s="512"/>
      <c r="L836" s="512"/>
      <c r="M836" s="512"/>
      <c r="N836" s="489"/>
      <c r="O836" s="512"/>
      <c r="P836" s="512"/>
      <c r="Q836" s="512"/>
      <c r="R836" s="512"/>
      <c r="S836" s="512"/>
      <c r="T836" s="512"/>
      <c r="U836" s="512"/>
      <c r="V836" s="512"/>
      <c r="W836" s="512"/>
      <c r="X836" s="512"/>
      <c r="Y836" s="489"/>
      <c r="Z836" s="512"/>
      <c r="AA836" s="512"/>
      <c r="AB836" s="489"/>
      <c r="AC836" s="513"/>
      <c r="AD836" s="489"/>
    </row>
    <row r="837" spans="7:30" ht="15.75" customHeight="1">
      <c r="G837" s="510"/>
      <c r="H837" s="511"/>
      <c r="I837" s="512"/>
      <c r="J837" s="512"/>
      <c r="K837" s="512"/>
      <c r="L837" s="512"/>
      <c r="M837" s="512"/>
      <c r="N837" s="489"/>
      <c r="O837" s="512"/>
      <c r="P837" s="512"/>
      <c r="Q837" s="512"/>
      <c r="R837" s="512"/>
      <c r="S837" s="512"/>
      <c r="T837" s="512"/>
      <c r="U837" s="512"/>
      <c r="V837" s="512"/>
      <c r="W837" s="512"/>
      <c r="X837" s="512"/>
      <c r="Y837" s="489"/>
      <c r="Z837" s="512"/>
      <c r="AA837" s="512"/>
      <c r="AB837" s="489"/>
      <c r="AC837" s="513"/>
      <c r="AD837" s="489"/>
    </row>
    <row r="838" spans="7:30" ht="15.75" customHeight="1">
      <c r="G838" s="510"/>
      <c r="H838" s="511"/>
      <c r="I838" s="512"/>
      <c r="J838" s="512"/>
      <c r="K838" s="512"/>
      <c r="L838" s="512"/>
      <c r="M838" s="512"/>
      <c r="N838" s="489"/>
      <c r="O838" s="512"/>
      <c r="P838" s="512"/>
      <c r="Q838" s="512"/>
      <c r="R838" s="512"/>
      <c r="S838" s="512"/>
      <c r="T838" s="512"/>
      <c r="U838" s="512"/>
      <c r="V838" s="512"/>
      <c r="W838" s="512"/>
      <c r="X838" s="512"/>
      <c r="Y838" s="489"/>
      <c r="Z838" s="512"/>
      <c r="AA838" s="512"/>
      <c r="AB838" s="489"/>
      <c r="AC838" s="513"/>
      <c r="AD838" s="489"/>
    </row>
    <row r="839" spans="7:30" ht="15.75" customHeight="1">
      <c r="G839" s="510"/>
      <c r="H839" s="511"/>
      <c r="I839" s="512"/>
      <c r="J839" s="512"/>
      <c r="K839" s="512"/>
      <c r="L839" s="512"/>
      <c r="M839" s="512"/>
      <c r="N839" s="489"/>
      <c r="O839" s="512"/>
      <c r="P839" s="512"/>
      <c r="Q839" s="512"/>
      <c r="R839" s="512"/>
      <c r="S839" s="512"/>
      <c r="T839" s="512"/>
      <c r="U839" s="512"/>
      <c r="V839" s="512"/>
      <c r="W839" s="512"/>
      <c r="X839" s="512"/>
      <c r="Y839" s="489"/>
      <c r="Z839" s="512"/>
      <c r="AA839" s="512"/>
      <c r="AB839" s="489"/>
      <c r="AC839" s="513"/>
      <c r="AD839" s="489"/>
    </row>
    <row r="840" spans="7:30" ht="15.75" customHeight="1">
      <c r="G840" s="510"/>
      <c r="H840" s="511"/>
      <c r="I840" s="512"/>
      <c r="J840" s="512"/>
      <c r="K840" s="512"/>
      <c r="L840" s="512"/>
      <c r="M840" s="512"/>
      <c r="N840" s="489"/>
      <c r="O840" s="512"/>
      <c r="P840" s="512"/>
      <c r="Q840" s="512"/>
      <c r="R840" s="512"/>
      <c r="S840" s="512"/>
      <c r="T840" s="512"/>
      <c r="U840" s="512"/>
      <c r="V840" s="512"/>
      <c r="W840" s="512"/>
      <c r="X840" s="512"/>
      <c r="Y840" s="489"/>
      <c r="Z840" s="512"/>
      <c r="AA840" s="512"/>
      <c r="AB840" s="489"/>
      <c r="AC840" s="513"/>
      <c r="AD840" s="489"/>
    </row>
    <row r="841" spans="7:30" ht="15.75" customHeight="1">
      <c r="G841" s="510"/>
      <c r="H841" s="511"/>
      <c r="I841" s="512"/>
      <c r="J841" s="512"/>
      <c r="K841" s="512"/>
      <c r="L841" s="512"/>
      <c r="M841" s="512"/>
      <c r="N841" s="489"/>
      <c r="O841" s="512"/>
      <c r="P841" s="512"/>
      <c r="Q841" s="512"/>
      <c r="R841" s="512"/>
      <c r="S841" s="512"/>
      <c r="T841" s="512"/>
      <c r="U841" s="512"/>
      <c r="V841" s="512"/>
      <c r="W841" s="512"/>
      <c r="X841" s="512"/>
      <c r="Y841" s="489"/>
      <c r="Z841" s="512"/>
      <c r="AA841" s="512"/>
      <c r="AB841" s="489"/>
      <c r="AC841" s="513"/>
      <c r="AD841" s="489"/>
    </row>
    <row r="842" spans="7:30" ht="15.75" customHeight="1">
      <c r="G842" s="510"/>
      <c r="H842" s="511"/>
      <c r="I842" s="512"/>
      <c r="J842" s="512"/>
      <c r="K842" s="512"/>
      <c r="L842" s="512"/>
      <c r="M842" s="512"/>
      <c r="N842" s="489"/>
      <c r="O842" s="512"/>
      <c r="P842" s="512"/>
      <c r="Q842" s="512"/>
      <c r="R842" s="512"/>
      <c r="S842" s="512"/>
      <c r="T842" s="512"/>
      <c r="U842" s="512"/>
      <c r="V842" s="512"/>
      <c r="W842" s="512"/>
      <c r="X842" s="512"/>
      <c r="Y842" s="489"/>
      <c r="Z842" s="512"/>
      <c r="AA842" s="512"/>
      <c r="AB842" s="489"/>
      <c r="AC842" s="513"/>
      <c r="AD842" s="489"/>
    </row>
    <row r="843" spans="7:30" ht="15.75" customHeight="1">
      <c r="G843" s="510"/>
      <c r="H843" s="511"/>
      <c r="I843" s="512"/>
      <c r="J843" s="512"/>
      <c r="K843" s="512"/>
      <c r="L843" s="512"/>
      <c r="M843" s="512"/>
      <c r="N843" s="489"/>
      <c r="O843" s="512"/>
      <c r="P843" s="512"/>
      <c r="Q843" s="512"/>
      <c r="R843" s="512"/>
      <c r="S843" s="512"/>
      <c r="T843" s="512"/>
      <c r="U843" s="512"/>
      <c r="V843" s="512"/>
      <c r="W843" s="512"/>
      <c r="X843" s="512"/>
      <c r="Y843" s="489"/>
      <c r="Z843" s="512"/>
      <c r="AA843" s="512"/>
      <c r="AB843" s="489"/>
      <c r="AC843" s="513"/>
      <c r="AD843" s="489"/>
    </row>
    <row r="844" spans="7:30" ht="15.75" customHeight="1">
      <c r="G844" s="510"/>
      <c r="H844" s="511"/>
      <c r="I844" s="512"/>
      <c r="J844" s="512"/>
      <c r="K844" s="512"/>
      <c r="L844" s="512"/>
      <c r="M844" s="512"/>
      <c r="N844" s="489"/>
      <c r="O844" s="512"/>
      <c r="P844" s="512"/>
      <c r="Q844" s="512"/>
      <c r="R844" s="512"/>
      <c r="S844" s="512"/>
      <c r="T844" s="512"/>
      <c r="U844" s="512"/>
      <c r="V844" s="512"/>
      <c r="W844" s="512"/>
      <c r="X844" s="512"/>
      <c r="Y844" s="489"/>
      <c r="Z844" s="512"/>
      <c r="AA844" s="512"/>
      <c r="AB844" s="489"/>
      <c r="AC844" s="513"/>
      <c r="AD844" s="489"/>
    </row>
    <row r="845" spans="7:30" ht="15.75" customHeight="1">
      <c r="G845" s="510"/>
      <c r="H845" s="511"/>
      <c r="I845" s="512"/>
      <c r="J845" s="512"/>
      <c r="K845" s="512"/>
      <c r="L845" s="512"/>
      <c r="M845" s="512"/>
      <c r="N845" s="489"/>
      <c r="O845" s="512"/>
      <c r="P845" s="512"/>
      <c r="Q845" s="512"/>
      <c r="R845" s="512"/>
      <c r="S845" s="512"/>
      <c r="T845" s="512"/>
      <c r="U845" s="512"/>
      <c r="V845" s="512"/>
      <c r="W845" s="512"/>
      <c r="X845" s="512"/>
      <c r="Y845" s="489"/>
      <c r="Z845" s="512"/>
      <c r="AA845" s="512"/>
      <c r="AB845" s="489"/>
      <c r="AC845" s="513"/>
      <c r="AD845" s="489"/>
    </row>
    <row r="846" spans="7:30" ht="15.75" customHeight="1">
      <c r="G846" s="510"/>
      <c r="H846" s="511"/>
      <c r="I846" s="512"/>
      <c r="J846" s="512"/>
      <c r="K846" s="512"/>
      <c r="L846" s="512"/>
      <c r="M846" s="512"/>
      <c r="N846" s="489"/>
      <c r="O846" s="512"/>
      <c r="P846" s="512"/>
      <c r="Q846" s="512"/>
      <c r="R846" s="512"/>
      <c r="S846" s="512"/>
      <c r="T846" s="512"/>
      <c r="U846" s="512"/>
      <c r="V846" s="512"/>
      <c r="W846" s="512"/>
      <c r="X846" s="512"/>
      <c r="Y846" s="489"/>
      <c r="Z846" s="512"/>
      <c r="AA846" s="512"/>
      <c r="AB846" s="489"/>
      <c r="AC846" s="513"/>
      <c r="AD846" s="489"/>
    </row>
    <row r="847" spans="7:30" ht="15.75" customHeight="1">
      <c r="G847" s="510"/>
      <c r="H847" s="511"/>
      <c r="I847" s="512"/>
      <c r="J847" s="512"/>
      <c r="K847" s="512"/>
      <c r="L847" s="512"/>
      <c r="M847" s="512"/>
      <c r="N847" s="489"/>
      <c r="O847" s="512"/>
      <c r="P847" s="512"/>
      <c r="Q847" s="512"/>
      <c r="R847" s="512"/>
      <c r="S847" s="512"/>
      <c r="T847" s="512"/>
      <c r="U847" s="512"/>
      <c r="V847" s="512"/>
      <c r="W847" s="512"/>
      <c r="X847" s="512"/>
      <c r="Y847" s="489"/>
      <c r="Z847" s="512"/>
      <c r="AA847" s="512"/>
      <c r="AB847" s="489"/>
      <c r="AC847" s="513"/>
      <c r="AD847" s="489"/>
    </row>
    <row r="848" spans="7:30" ht="15.75" customHeight="1">
      <c r="G848" s="510"/>
      <c r="H848" s="511"/>
      <c r="I848" s="512"/>
      <c r="J848" s="512"/>
      <c r="K848" s="512"/>
      <c r="L848" s="512"/>
      <c r="M848" s="512"/>
      <c r="N848" s="489"/>
      <c r="O848" s="512"/>
      <c r="P848" s="512"/>
      <c r="Q848" s="512"/>
      <c r="R848" s="512"/>
      <c r="S848" s="512"/>
      <c r="T848" s="512"/>
      <c r="U848" s="512"/>
      <c r="V848" s="512"/>
      <c r="W848" s="512"/>
      <c r="X848" s="512"/>
      <c r="Y848" s="489"/>
      <c r="Z848" s="512"/>
      <c r="AA848" s="512"/>
      <c r="AB848" s="489"/>
      <c r="AC848" s="513"/>
      <c r="AD848" s="489"/>
    </row>
    <row r="849" spans="7:30" ht="15.75" customHeight="1">
      <c r="G849" s="510"/>
      <c r="H849" s="511"/>
      <c r="I849" s="512"/>
      <c r="J849" s="512"/>
      <c r="K849" s="512"/>
      <c r="L849" s="512"/>
      <c r="M849" s="512"/>
      <c r="N849" s="489"/>
      <c r="O849" s="512"/>
      <c r="P849" s="512"/>
      <c r="Q849" s="512"/>
      <c r="R849" s="512"/>
      <c r="S849" s="512"/>
      <c r="T849" s="512"/>
      <c r="U849" s="512"/>
      <c r="V849" s="512"/>
      <c r="W849" s="512"/>
      <c r="X849" s="512"/>
      <c r="Y849" s="489"/>
      <c r="Z849" s="512"/>
      <c r="AA849" s="512"/>
      <c r="AB849" s="489"/>
      <c r="AC849" s="513"/>
      <c r="AD849" s="489"/>
    </row>
    <row r="850" spans="7:30" ht="15.75" customHeight="1">
      <c r="G850" s="510"/>
      <c r="H850" s="511"/>
      <c r="I850" s="512"/>
      <c r="J850" s="512"/>
      <c r="K850" s="512"/>
      <c r="L850" s="512"/>
      <c r="M850" s="512"/>
      <c r="N850" s="489"/>
      <c r="O850" s="512"/>
      <c r="P850" s="512"/>
      <c r="Q850" s="512"/>
      <c r="R850" s="512"/>
      <c r="S850" s="512"/>
      <c r="T850" s="512"/>
      <c r="U850" s="512"/>
      <c r="V850" s="512"/>
      <c r="W850" s="512"/>
      <c r="X850" s="512"/>
      <c r="Y850" s="489"/>
      <c r="Z850" s="512"/>
      <c r="AA850" s="512"/>
      <c r="AB850" s="489"/>
      <c r="AC850" s="513"/>
      <c r="AD850" s="489"/>
    </row>
    <row r="851" spans="7:30" ht="15.75" customHeight="1">
      <c r="G851" s="510"/>
      <c r="H851" s="511"/>
      <c r="I851" s="512"/>
      <c r="J851" s="512"/>
      <c r="K851" s="512"/>
      <c r="L851" s="512"/>
      <c r="M851" s="512"/>
      <c r="N851" s="489"/>
      <c r="O851" s="512"/>
      <c r="P851" s="512"/>
      <c r="Q851" s="512"/>
      <c r="R851" s="512"/>
      <c r="S851" s="512"/>
      <c r="T851" s="512"/>
      <c r="U851" s="512"/>
      <c r="V851" s="512"/>
      <c r="W851" s="512"/>
      <c r="X851" s="512"/>
      <c r="Y851" s="489"/>
      <c r="Z851" s="512"/>
      <c r="AA851" s="512"/>
      <c r="AB851" s="489"/>
      <c r="AC851" s="513"/>
      <c r="AD851" s="489"/>
    </row>
    <row r="852" spans="7:30" ht="15.75" customHeight="1">
      <c r="G852" s="510"/>
      <c r="H852" s="511"/>
      <c r="I852" s="512"/>
      <c r="J852" s="512"/>
      <c r="K852" s="512"/>
      <c r="L852" s="512"/>
      <c r="M852" s="512"/>
      <c r="N852" s="489"/>
      <c r="O852" s="512"/>
      <c r="P852" s="512"/>
      <c r="Q852" s="512"/>
      <c r="R852" s="512"/>
      <c r="S852" s="512"/>
      <c r="T852" s="512"/>
      <c r="U852" s="512"/>
      <c r="V852" s="512"/>
      <c r="W852" s="512"/>
      <c r="X852" s="512"/>
      <c r="Y852" s="489"/>
      <c r="Z852" s="512"/>
      <c r="AA852" s="512"/>
      <c r="AB852" s="489"/>
      <c r="AC852" s="513"/>
      <c r="AD852" s="489"/>
    </row>
    <row r="853" spans="7:30" ht="15.75" customHeight="1">
      <c r="G853" s="510"/>
      <c r="H853" s="511"/>
      <c r="I853" s="512"/>
      <c r="J853" s="512"/>
      <c r="K853" s="512"/>
      <c r="L853" s="512"/>
      <c r="M853" s="512"/>
      <c r="N853" s="489"/>
      <c r="O853" s="512"/>
      <c r="P853" s="512"/>
      <c r="Q853" s="512"/>
      <c r="R853" s="512"/>
      <c r="S853" s="512"/>
      <c r="T853" s="512"/>
      <c r="U853" s="512"/>
      <c r="V853" s="512"/>
      <c r="W853" s="512"/>
      <c r="X853" s="512"/>
      <c r="Y853" s="489"/>
      <c r="Z853" s="512"/>
      <c r="AA853" s="512"/>
      <c r="AB853" s="489"/>
      <c r="AC853" s="513"/>
      <c r="AD853" s="489"/>
    </row>
    <row r="854" spans="7:30" ht="15.75" customHeight="1">
      <c r="G854" s="510"/>
      <c r="H854" s="511"/>
      <c r="I854" s="512"/>
      <c r="J854" s="512"/>
      <c r="K854" s="512"/>
      <c r="L854" s="512"/>
      <c r="M854" s="512"/>
      <c r="N854" s="489"/>
      <c r="O854" s="512"/>
      <c r="P854" s="512"/>
      <c r="Q854" s="512"/>
      <c r="R854" s="512"/>
      <c r="S854" s="512"/>
      <c r="T854" s="512"/>
      <c r="U854" s="512"/>
      <c r="V854" s="512"/>
      <c r="W854" s="512"/>
      <c r="X854" s="512"/>
      <c r="Y854" s="489"/>
      <c r="Z854" s="512"/>
      <c r="AA854" s="512"/>
      <c r="AB854" s="489"/>
      <c r="AC854" s="513"/>
      <c r="AD854" s="489"/>
    </row>
    <row r="855" spans="7:30" ht="15.75" customHeight="1">
      <c r="G855" s="510"/>
      <c r="H855" s="511"/>
      <c r="I855" s="512"/>
      <c r="J855" s="512"/>
      <c r="K855" s="512"/>
      <c r="L855" s="512"/>
      <c r="M855" s="512"/>
      <c r="N855" s="489"/>
      <c r="O855" s="512"/>
      <c r="P855" s="512"/>
      <c r="Q855" s="512"/>
      <c r="R855" s="512"/>
      <c r="S855" s="512"/>
      <c r="T855" s="512"/>
      <c r="U855" s="512"/>
      <c r="V855" s="512"/>
      <c r="W855" s="512"/>
      <c r="X855" s="512"/>
      <c r="Y855" s="489"/>
      <c r="Z855" s="512"/>
      <c r="AA855" s="512"/>
      <c r="AB855" s="489"/>
      <c r="AC855" s="513"/>
      <c r="AD855" s="489"/>
    </row>
    <row r="856" spans="7:30" ht="15.75" customHeight="1">
      <c r="G856" s="510"/>
      <c r="H856" s="511"/>
      <c r="I856" s="512"/>
      <c r="J856" s="512"/>
      <c r="K856" s="512"/>
      <c r="L856" s="512"/>
      <c r="M856" s="512"/>
      <c r="N856" s="489"/>
      <c r="O856" s="512"/>
      <c r="P856" s="512"/>
      <c r="Q856" s="512"/>
      <c r="R856" s="512"/>
      <c r="S856" s="512"/>
      <c r="T856" s="512"/>
      <c r="U856" s="512"/>
      <c r="V856" s="512"/>
      <c r="W856" s="512"/>
      <c r="X856" s="512"/>
      <c r="Y856" s="489"/>
      <c r="Z856" s="512"/>
      <c r="AA856" s="512"/>
      <c r="AB856" s="489"/>
      <c r="AC856" s="513"/>
      <c r="AD856" s="489"/>
    </row>
    <row r="857" spans="7:30" ht="15.75" customHeight="1">
      <c r="G857" s="510"/>
      <c r="H857" s="511"/>
      <c r="I857" s="512"/>
      <c r="J857" s="512"/>
      <c r="K857" s="512"/>
      <c r="L857" s="512"/>
      <c r="M857" s="512"/>
      <c r="N857" s="489"/>
      <c r="O857" s="512"/>
      <c r="P857" s="512"/>
      <c r="Q857" s="512"/>
      <c r="R857" s="512"/>
      <c r="S857" s="512"/>
      <c r="T857" s="512"/>
      <c r="U857" s="512"/>
      <c r="V857" s="512"/>
      <c r="W857" s="512"/>
      <c r="X857" s="512"/>
      <c r="Y857" s="489"/>
      <c r="Z857" s="512"/>
      <c r="AA857" s="512"/>
      <c r="AB857" s="489"/>
      <c r="AC857" s="513"/>
      <c r="AD857" s="489"/>
    </row>
    <row r="858" spans="7:30" ht="15.75" customHeight="1">
      <c r="G858" s="510"/>
      <c r="H858" s="511"/>
      <c r="I858" s="512"/>
      <c r="J858" s="512"/>
      <c r="K858" s="512"/>
      <c r="L858" s="512"/>
      <c r="M858" s="512"/>
      <c r="N858" s="489"/>
      <c r="O858" s="512"/>
      <c r="P858" s="512"/>
      <c r="Q858" s="512"/>
      <c r="R858" s="512"/>
      <c r="S858" s="512"/>
      <c r="T858" s="512"/>
      <c r="U858" s="512"/>
      <c r="V858" s="512"/>
      <c r="W858" s="512"/>
      <c r="X858" s="512"/>
      <c r="Y858" s="489"/>
      <c r="Z858" s="512"/>
      <c r="AA858" s="512"/>
      <c r="AB858" s="489"/>
      <c r="AC858" s="513"/>
      <c r="AD858" s="489"/>
    </row>
    <row r="859" spans="7:30" ht="15.75" customHeight="1">
      <c r="G859" s="510"/>
      <c r="H859" s="511"/>
      <c r="I859" s="512"/>
      <c r="J859" s="512"/>
      <c r="K859" s="512"/>
      <c r="L859" s="512"/>
      <c r="M859" s="512"/>
      <c r="N859" s="489"/>
      <c r="O859" s="512"/>
      <c r="P859" s="512"/>
      <c r="Q859" s="512"/>
      <c r="R859" s="512"/>
      <c r="S859" s="512"/>
      <c r="T859" s="512"/>
      <c r="U859" s="512"/>
      <c r="V859" s="512"/>
      <c r="W859" s="512"/>
      <c r="X859" s="512"/>
      <c r="Y859" s="489"/>
      <c r="Z859" s="512"/>
      <c r="AA859" s="512"/>
      <c r="AB859" s="489"/>
      <c r="AC859" s="513"/>
      <c r="AD859" s="489"/>
    </row>
    <row r="860" spans="7:30" ht="15.75" customHeight="1">
      <c r="G860" s="510"/>
      <c r="H860" s="511"/>
      <c r="I860" s="512"/>
      <c r="J860" s="512"/>
      <c r="K860" s="512"/>
      <c r="L860" s="512"/>
      <c r="M860" s="512"/>
      <c r="N860" s="489"/>
      <c r="O860" s="512"/>
      <c r="P860" s="512"/>
      <c r="Q860" s="512"/>
      <c r="R860" s="512"/>
      <c r="S860" s="512"/>
      <c r="T860" s="512"/>
      <c r="U860" s="512"/>
      <c r="V860" s="512"/>
      <c r="W860" s="512"/>
      <c r="X860" s="512"/>
      <c r="Y860" s="489"/>
      <c r="Z860" s="512"/>
      <c r="AA860" s="512"/>
      <c r="AB860" s="489"/>
      <c r="AC860" s="513"/>
      <c r="AD860" s="489"/>
    </row>
    <row r="861" spans="7:30" ht="15.75" customHeight="1">
      <c r="G861" s="510"/>
      <c r="H861" s="511"/>
      <c r="I861" s="512"/>
      <c r="J861" s="512"/>
      <c r="K861" s="512"/>
      <c r="L861" s="512"/>
      <c r="M861" s="512"/>
      <c r="N861" s="489"/>
      <c r="O861" s="512"/>
      <c r="P861" s="512"/>
      <c r="Q861" s="512"/>
      <c r="R861" s="512"/>
      <c r="S861" s="512"/>
      <c r="T861" s="512"/>
      <c r="U861" s="512"/>
      <c r="V861" s="512"/>
      <c r="W861" s="512"/>
      <c r="X861" s="512"/>
      <c r="Y861" s="489"/>
      <c r="Z861" s="512"/>
      <c r="AA861" s="512"/>
      <c r="AB861" s="489"/>
      <c r="AC861" s="513"/>
      <c r="AD861" s="489"/>
    </row>
    <row r="862" spans="7:30" ht="15.75" customHeight="1">
      <c r="G862" s="510"/>
      <c r="H862" s="511"/>
      <c r="I862" s="512"/>
      <c r="J862" s="512"/>
      <c r="K862" s="512"/>
      <c r="L862" s="512"/>
      <c r="M862" s="512"/>
      <c r="N862" s="489"/>
      <c r="O862" s="512"/>
      <c r="P862" s="512"/>
      <c r="Q862" s="512"/>
      <c r="R862" s="512"/>
      <c r="S862" s="512"/>
      <c r="T862" s="512"/>
      <c r="U862" s="512"/>
      <c r="V862" s="512"/>
      <c r="W862" s="512"/>
      <c r="X862" s="512"/>
      <c r="Y862" s="489"/>
      <c r="Z862" s="512"/>
      <c r="AA862" s="512"/>
      <c r="AB862" s="489"/>
      <c r="AC862" s="513"/>
      <c r="AD862" s="489"/>
    </row>
    <row r="863" spans="7:30" ht="15.75" customHeight="1">
      <c r="G863" s="510"/>
      <c r="H863" s="511"/>
      <c r="I863" s="512"/>
      <c r="J863" s="512"/>
      <c r="K863" s="512"/>
      <c r="L863" s="512"/>
      <c r="M863" s="512"/>
      <c r="N863" s="489"/>
      <c r="O863" s="512"/>
      <c r="P863" s="512"/>
      <c r="Q863" s="512"/>
      <c r="R863" s="512"/>
      <c r="S863" s="512"/>
      <c r="T863" s="512"/>
      <c r="U863" s="512"/>
      <c r="V863" s="512"/>
      <c r="W863" s="512"/>
      <c r="X863" s="512"/>
      <c r="Y863" s="489"/>
      <c r="Z863" s="512"/>
      <c r="AA863" s="512"/>
      <c r="AB863" s="489"/>
      <c r="AC863" s="513"/>
      <c r="AD863" s="489"/>
    </row>
    <row r="864" spans="7:30" ht="15.75" customHeight="1">
      <c r="G864" s="510"/>
      <c r="H864" s="511"/>
      <c r="I864" s="512"/>
      <c r="J864" s="512"/>
      <c r="K864" s="512"/>
      <c r="L864" s="512"/>
      <c r="M864" s="512"/>
      <c r="N864" s="489"/>
      <c r="O864" s="512"/>
      <c r="P864" s="512"/>
      <c r="Q864" s="512"/>
      <c r="R864" s="512"/>
      <c r="S864" s="512"/>
      <c r="T864" s="512"/>
      <c r="U864" s="512"/>
      <c r="V864" s="512"/>
      <c r="W864" s="512"/>
      <c r="X864" s="512"/>
      <c r="Y864" s="489"/>
      <c r="Z864" s="512"/>
      <c r="AA864" s="512"/>
      <c r="AB864" s="489"/>
      <c r="AC864" s="513"/>
      <c r="AD864" s="489"/>
    </row>
    <row r="865" spans="7:30" ht="15.75" customHeight="1">
      <c r="G865" s="510"/>
      <c r="H865" s="511"/>
      <c r="I865" s="512"/>
      <c r="J865" s="512"/>
      <c r="K865" s="512"/>
      <c r="L865" s="512"/>
      <c r="M865" s="512"/>
      <c r="N865" s="489"/>
      <c r="O865" s="512"/>
      <c r="P865" s="512"/>
      <c r="Q865" s="512"/>
      <c r="R865" s="512"/>
      <c r="S865" s="512"/>
      <c r="T865" s="512"/>
      <c r="U865" s="512"/>
      <c r="V865" s="512"/>
      <c r="W865" s="512"/>
      <c r="X865" s="512"/>
      <c r="Y865" s="489"/>
      <c r="Z865" s="512"/>
      <c r="AA865" s="512"/>
      <c r="AB865" s="489"/>
      <c r="AC865" s="513"/>
      <c r="AD865" s="489"/>
    </row>
    <row r="866" spans="7:30" ht="15.75" customHeight="1">
      <c r="G866" s="510"/>
      <c r="H866" s="511"/>
      <c r="I866" s="512"/>
      <c r="J866" s="512"/>
      <c r="K866" s="512"/>
      <c r="L866" s="512"/>
      <c r="M866" s="512"/>
      <c r="N866" s="489"/>
      <c r="O866" s="512"/>
      <c r="P866" s="512"/>
      <c r="Q866" s="512"/>
      <c r="R866" s="512"/>
      <c r="S866" s="512"/>
      <c r="T866" s="512"/>
      <c r="U866" s="512"/>
      <c r="V866" s="512"/>
      <c r="W866" s="512"/>
      <c r="X866" s="512"/>
      <c r="Y866" s="489"/>
      <c r="Z866" s="512"/>
      <c r="AA866" s="512"/>
      <c r="AB866" s="489"/>
      <c r="AC866" s="513"/>
      <c r="AD866" s="489"/>
    </row>
    <row r="867" spans="7:30" ht="15.75" customHeight="1">
      <c r="G867" s="510"/>
      <c r="H867" s="511"/>
      <c r="I867" s="512"/>
      <c r="J867" s="512"/>
      <c r="K867" s="512"/>
      <c r="L867" s="512"/>
      <c r="M867" s="512"/>
      <c r="N867" s="489"/>
      <c r="O867" s="512"/>
      <c r="P867" s="512"/>
      <c r="Q867" s="512"/>
      <c r="R867" s="512"/>
      <c r="S867" s="512"/>
      <c r="T867" s="512"/>
      <c r="U867" s="512"/>
      <c r="V867" s="512"/>
      <c r="W867" s="512"/>
      <c r="X867" s="512"/>
      <c r="Y867" s="489"/>
      <c r="Z867" s="512"/>
      <c r="AA867" s="512"/>
      <c r="AB867" s="489"/>
      <c r="AC867" s="513"/>
      <c r="AD867" s="489"/>
    </row>
    <row r="868" spans="7:30" ht="15.75" customHeight="1">
      <c r="G868" s="510"/>
      <c r="H868" s="511"/>
      <c r="I868" s="512"/>
      <c r="J868" s="512"/>
      <c r="K868" s="512"/>
      <c r="L868" s="512"/>
      <c r="M868" s="512"/>
      <c r="N868" s="489"/>
      <c r="O868" s="512"/>
      <c r="P868" s="512"/>
      <c r="Q868" s="512"/>
      <c r="R868" s="512"/>
      <c r="S868" s="512"/>
      <c r="T868" s="512"/>
      <c r="U868" s="512"/>
      <c r="V868" s="512"/>
      <c r="W868" s="512"/>
      <c r="X868" s="512"/>
      <c r="Y868" s="489"/>
      <c r="Z868" s="512"/>
      <c r="AA868" s="512"/>
      <c r="AB868" s="489"/>
      <c r="AC868" s="513"/>
      <c r="AD868" s="489"/>
    </row>
    <row r="869" spans="7:30" ht="15.75" customHeight="1">
      <c r="G869" s="510"/>
      <c r="H869" s="511"/>
      <c r="I869" s="512"/>
      <c r="J869" s="512"/>
      <c r="K869" s="512"/>
      <c r="L869" s="512"/>
      <c r="M869" s="512"/>
      <c r="N869" s="489"/>
      <c r="O869" s="512"/>
      <c r="P869" s="512"/>
      <c r="Q869" s="512"/>
      <c r="R869" s="512"/>
      <c r="S869" s="512"/>
      <c r="T869" s="512"/>
      <c r="U869" s="512"/>
      <c r="V869" s="512"/>
      <c r="W869" s="512"/>
      <c r="X869" s="512"/>
      <c r="Y869" s="489"/>
      <c r="Z869" s="512"/>
      <c r="AA869" s="512"/>
      <c r="AB869" s="489"/>
      <c r="AC869" s="513"/>
      <c r="AD869" s="489"/>
    </row>
    <row r="870" spans="7:30" ht="15.75" customHeight="1">
      <c r="G870" s="510"/>
      <c r="H870" s="511"/>
      <c r="I870" s="512"/>
      <c r="J870" s="512"/>
      <c r="K870" s="512"/>
      <c r="L870" s="512"/>
      <c r="M870" s="512"/>
      <c r="N870" s="489"/>
      <c r="O870" s="512"/>
      <c r="P870" s="512"/>
      <c r="Q870" s="512"/>
      <c r="R870" s="512"/>
      <c r="S870" s="512"/>
      <c r="T870" s="512"/>
      <c r="U870" s="512"/>
      <c r="V870" s="512"/>
      <c r="W870" s="512"/>
      <c r="X870" s="512"/>
      <c r="Y870" s="489"/>
      <c r="Z870" s="512"/>
      <c r="AA870" s="512"/>
      <c r="AB870" s="489"/>
      <c r="AC870" s="513"/>
      <c r="AD870" s="489"/>
    </row>
    <row r="871" spans="7:30" ht="15.75" customHeight="1">
      <c r="G871" s="510"/>
      <c r="H871" s="511"/>
      <c r="I871" s="512"/>
      <c r="J871" s="512"/>
      <c r="K871" s="512"/>
      <c r="L871" s="512"/>
      <c r="M871" s="512"/>
      <c r="N871" s="489"/>
      <c r="O871" s="512"/>
      <c r="P871" s="512"/>
      <c r="Q871" s="512"/>
      <c r="R871" s="512"/>
      <c r="S871" s="512"/>
      <c r="T871" s="512"/>
      <c r="U871" s="512"/>
      <c r="V871" s="512"/>
      <c r="W871" s="512"/>
      <c r="X871" s="512"/>
      <c r="Y871" s="489"/>
      <c r="Z871" s="512"/>
      <c r="AA871" s="512"/>
      <c r="AB871" s="489"/>
      <c r="AC871" s="513"/>
      <c r="AD871" s="489"/>
    </row>
    <row r="872" spans="7:30" ht="15.75" customHeight="1">
      <c r="G872" s="510"/>
      <c r="H872" s="511"/>
      <c r="I872" s="512"/>
      <c r="J872" s="512"/>
      <c r="K872" s="512"/>
      <c r="L872" s="512"/>
      <c r="M872" s="512"/>
      <c r="N872" s="489"/>
      <c r="O872" s="512"/>
      <c r="P872" s="512"/>
      <c r="Q872" s="512"/>
      <c r="R872" s="512"/>
      <c r="S872" s="512"/>
      <c r="T872" s="512"/>
      <c r="U872" s="512"/>
      <c r="V872" s="512"/>
      <c r="W872" s="512"/>
      <c r="X872" s="512"/>
      <c r="Y872" s="489"/>
      <c r="Z872" s="512"/>
      <c r="AA872" s="512"/>
      <c r="AB872" s="489"/>
      <c r="AC872" s="513"/>
      <c r="AD872" s="489"/>
    </row>
    <row r="873" spans="7:30" ht="15.75" customHeight="1">
      <c r="G873" s="510"/>
      <c r="H873" s="511"/>
      <c r="I873" s="512"/>
      <c r="J873" s="512"/>
      <c r="K873" s="512"/>
      <c r="L873" s="512"/>
      <c r="M873" s="512"/>
      <c r="N873" s="489"/>
      <c r="O873" s="512"/>
      <c r="P873" s="512"/>
      <c r="Q873" s="512"/>
      <c r="R873" s="512"/>
      <c r="S873" s="512"/>
      <c r="T873" s="512"/>
      <c r="U873" s="512"/>
      <c r="V873" s="512"/>
      <c r="W873" s="512"/>
      <c r="X873" s="512"/>
      <c r="Y873" s="489"/>
      <c r="Z873" s="512"/>
      <c r="AA873" s="512"/>
      <c r="AB873" s="489"/>
      <c r="AC873" s="513"/>
      <c r="AD873" s="489"/>
    </row>
    <row r="874" spans="7:30" ht="15.75" customHeight="1">
      <c r="G874" s="510"/>
      <c r="H874" s="511"/>
      <c r="I874" s="512"/>
      <c r="J874" s="512"/>
      <c r="K874" s="512"/>
      <c r="L874" s="512"/>
      <c r="M874" s="512"/>
      <c r="N874" s="489"/>
      <c r="O874" s="512"/>
      <c r="P874" s="512"/>
      <c r="Q874" s="512"/>
      <c r="R874" s="512"/>
      <c r="S874" s="512"/>
      <c r="T874" s="512"/>
      <c r="U874" s="512"/>
      <c r="V874" s="512"/>
      <c r="W874" s="512"/>
      <c r="X874" s="512"/>
      <c r="Y874" s="489"/>
      <c r="Z874" s="512"/>
      <c r="AA874" s="512"/>
      <c r="AB874" s="489"/>
      <c r="AC874" s="513"/>
      <c r="AD874" s="489"/>
    </row>
    <row r="875" spans="7:30" ht="15.75" customHeight="1">
      <c r="G875" s="510"/>
      <c r="H875" s="511"/>
      <c r="I875" s="512"/>
      <c r="J875" s="512"/>
      <c r="K875" s="512"/>
      <c r="L875" s="512"/>
      <c r="M875" s="512"/>
      <c r="N875" s="489"/>
      <c r="O875" s="512"/>
      <c r="P875" s="512"/>
      <c r="Q875" s="512"/>
      <c r="R875" s="512"/>
      <c r="S875" s="512"/>
      <c r="T875" s="512"/>
      <c r="U875" s="512"/>
      <c r="V875" s="512"/>
      <c r="W875" s="512"/>
      <c r="X875" s="512"/>
      <c r="Y875" s="489"/>
      <c r="Z875" s="512"/>
      <c r="AA875" s="512"/>
      <c r="AB875" s="489"/>
      <c r="AC875" s="513"/>
      <c r="AD875" s="489"/>
    </row>
    <row r="876" spans="7:30" ht="15.75" customHeight="1">
      <c r="G876" s="510"/>
      <c r="H876" s="511"/>
      <c r="I876" s="512"/>
      <c r="J876" s="512"/>
      <c r="K876" s="512"/>
      <c r="L876" s="512"/>
      <c r="M876" s="512"/>
      <c r="N876" s="489"/>
      <c r="O876" s="512"/>
      <c r="P876" s="512"/>
      <c r="Q876" s="512"/>
      <c r="R876" s="512"/>
      <c r="S876" s="512"/>
      <c r="T876" s="512"/>
      <c r="U876" s="512"/>
      <c r="V876" s="512"/>
      <c r="W876" s="512"/>
      <c r="X876" s="512"/>
      <c r="Y876" s="489"/>
      <c r="Z876" s="512"/>
      <c r="AA876" s="512"/>
      <c r="AB876" s="489"/>
      <c r="AC876" s="513"/>
      <c r="AD876" s="489"/>
    </row>
    <row r="877" spans="7:30" ht="15.75" customHeight="1">
      <c r="G877" s="510"/>
      <c r="H877" s="511"/>
      <c r="I877" s="512"/>
      <c r="J877" s="512"/>
      <c r="K877" s="512"/>
      <c r="L877" s="512"/>
      <c r="M877" s="512"/>
      <c r="N877" s="489"/>
      <c r="O877" s="512"/>
      <c r="P877" s="512"/>
      <c r="Q877" s="512"/>
      <c r="R877" s="512"/>
      <c r="S877" s="512"/>
      <c r="T877" s="512"/>
      <c r="U877" s="512"/>
      <c r="V877" s="512"/>
      <c r="W877" s="512"/>
      <c r="X877" s="512"/>
      <c r="Y877" s="489"/>
      <c r="Z877" s="512"/>
      <c r="AA877" s="512"/>
      <c r="AB877" s="489"/>
      <c r="AC877" s="513"/>
      <c r="AD877" s="489"/>
    </row>
    <row r="878" spans="7:30" ht="15.75" customHeight="1">
      <c r="G878" s="510"/>
      <c r="H878" s="511"/>
      <c r="I878" s="512"/>
      <c r="J878" s="512"/>
      <c r="K878" s="512"/>
      <c r="L878" s="512"/>
      <c r="M878" s="512"/>
      <c r="N878" s="489"/>
      <c r="O878" s="512"/>
      <c r="P878" s="512"/>
      <c r="Q878" s="512"/>
      <c r="R878" s="512"/>
      <c r="S878" s="512"/>
      <c r="T878" s="512"/>
      <c r="U878" s="512"/>
      <c r="V878" s="512"/>
      <c r="W878" s="512"/>
      <c r="X878" s="512"/>
      <c r="Y878" s="489"/>
      <c r="Z878" s="512"/>
      <c r="AA878" s="512"/>
      <c r="AB878" s="489"/>
      <c r="AC878" s="513"/>
      <c r="AD878" s="489"/>
    </row>
    <row r="879" spans="7:30" ht="15.75" customHeight="1">
      <c r="G879" s="510"/>
      <c r="H879" s="511"/>
      <c r="I879" s="512"/>
      <c r="J879" s="512"/>
      <c r="K879" s="512"/>
      <c r="L879" s="512"/>
      <c r="M879" s="512"/>
      <c r="N879" s="489"/>
      <c r="O879" s="512"/>
      <c r="P879" s="512"/>
      <c r="Q879" s="512"/>
      <c r="R879" s="512"/>
      <c r="S879" s="512"/>
      <c r="T879" s="512"/>
      <c r="U879" s="512"/>
      <c r="V879" s="512"/>
      <c r="W879" s="512"/>
      <c r="X879" s="512"/>
      <c r="Y879" s="489"/>
      <c r="Z879" s="512"/>
      <c r="AA879" s="512"/>
      <c r="AB879" s="489"/>
      <c r="AC879" s="513"/>
      <c r="AD879" s="489"/>
    </row>
    <row r="880" spans="7:30" ht="15.75" customHeight="1">
      <c r="G880" s="510"/>
      <c r="H880" s="511"/>
      <c r="I880" s="512"/>
      <c r="J880" s="512"/>
      <c r="K880" s="512"/>
      <c r="L880" s="512"/>
      <c r="M880" s="512"/>
      <c r="N880" s="489"/>
      <c r="O880" s="512"/>
      <c r="P880" s="512"/>
      <c r="Q880" s="512"/>
      <c r="R880" s="512"/>
      <c r="S880" s="512"/>
      <c r="T880" s="512"/>
      <c r="U880" s="512"/>
      <c r="V880" s="512"/>
      <c r="W880" s="512"/>
      <c r="X880" s="512"/>
      <c r="Y880" s="489"/>
      <c r="Z880" s="512"/>
      <c r="AA880" s="512"/>
      <c r="AB880" s="489"/>
      <c r="AC880" s="513"/>
      <c r="AD880" s="489"/>
    </row>
    <row r="881" spans="7:30" ht="15.75" customHeight="1">
      <c r="G881" s="510"/>
      <c r="H881" s="511"/>
      <c r="I881" s="512"/>
      <c r="J881" s="512"/>
      <c r="K881" s="512"/>
      <c r="L881" s="512"/>
      <c r="M881" s="512"/>
      <c r="N881" s="489"/>
      <c r="O881" s="512"/>
      <c r="P881" s="512"/>
      <c r="Q881" s="512"/>
      <c r="R881" s="512"/>
      <c r="S881" s="512"/>
      <c r="T881" s="512"/>
      <c r="U881" s="512"/>
      <c r="V881" s="512"/>
      <c r="W881" s="512"/>
      <c r="X881" s="512"/>
      <c r="Y881" s="489"/>
      <c r="Z881" s="512"/>
      <c r="AA881" s="512"/>
      <c r="AB881" s="489"/>
      <c r="AC881" s="513"/>
      <c r="AD881" s="489"/>
    </row>
    <row r="882" spans="7:30" ht="15.75" customHeight="1">
      <c r="G882" s="510"/>
      <c r="H882" s="511"/>
      <c r="I882" s="512"/>
      <c r="J882" s="512"/>
      <c r="K882" s="512"/>
      <c r="L882" s="512"/>
      <c r="M882" s="512"/>
      <c r="N882" s="489"/>
      <c r="O882" s="512"/>
      <c r="P882" s="512"/>
      <c r="Q882" s="512"/>
      <c r="R882" s="512"/>
      <c r="S882" s="512"/>
      <c r="T882" s="512"/>
      <c r="U882" s="512"/>
      <c r="V882" s="512"/>
      <c r="W882" s="512"/>
      <c r="X882" s="512"/>
      <c r="Y882" s="489"/>
      <c r="Z882" s="512"/>
      <c r="AA882" s="512"/>
      <c r="AB882" s="489"/>
      <c r="AC882" s="513"/>
      <c r="AD882" s="489"/>
    </row>
    <row r="883" spans="7:30" ht="15.75" customHeight="1">
      <c r="G883" s="510"/>
      <c r="H883" s="511"/>
      <c r="I883" s="512"/>
      <c r="J883" s="512"/>
      <c r="K883" s="512"/>
      <c r="L883" s="512"/>
      <c r="M883" s="512"/>
      <c r="N883" s="489"/>
      <c r="O883" s="512"/>
      <c r="P883" s="512"/>
      <c r="Q883" s="512"/>
      <c r="R883" s="512"/>
      <c r="S883" s="512"/>
      <c r="T883" s="512"/>
      <c r="U883" s="512"/>
      <c r="V883" s="512"/>
      <c r="W883" s="512"/>
      <c r="X883" s="512"/>
      <c r="Y883" s="489"/>
      <c r="Z883" s="512"/>
      <c r="AA883" s="512"/>
      <c r="AB883" s="489"/>
      <c r="AC883" s="513"/>
      <c r="AD883" s="489"/>
    </row>
    <row r="884" spans="7:30" ht="15.75" customHeight="1">
      <c r="G884" s="510"/>
      <c r="H884" s="511"/>
      <c r="I884" s="512"/>
      <c r="J884" s="512"/>
      <c r="K884" s="512"/>
      <c r="L884" s="512"/>
      <c r="M884" s="512"/>
      <c r="N884" s="489"/>
      <c r="O884" s="512"/>
      <c r="P884" s="512"/>
      <c r="Q884" s="512"/>
      <c r="R884" s="512"/>
      <c r="S884" s="512"/>
      <c r="T884" s="512"/>
      <c r="U884" s="512"/>
      <c r="V884" s="512"/>
      <c r="W884" s="512"/>
      <c r="X884" s="512"/>
      <c r="Y884" s="489"/>
      <c r="Z884" s="512"/>
      <c r="AA884" s="512"/>
      <c r="AB884" s="489"/>
      <c r="AC884" s="513"/>
      <c r="AD884" s="489"/>
    </row>
    <row r="885" spans="7:30" ht="15.75" customHeight="1">
      <c r="G885" s="510"/>
      <c r="H885" s="511"/>
      <c r="I885" s="512"/>
      <c r="J885" s="512"/>
      <c r="K885" s="512"/>
      <c r="L885" s="512"/>
      <c r="M885" s="512"/>
      <c r="N885" s="489"/>
      <c r="O885" s="512"/>
      <c r="P885" s="512"/>
      <c r="Q885" s="512"/>
      <c r="R885" s="512"/>
      <c r="S885" s="512"/>
      <c r="T885" s="512"/>
      <c r="U885" s="512"/>
      <c r="V885" s="512"/>
      <c r="W885" s="512"/>
      <c r="X885" s="512"/>
      <c r="Y885" s="489"/>
      <c r="Z885" s="512"/>
      <c r="AA885" s="512"/>
      <c r="AB885" s="489"/>
      <c r="AC885" s="513"/>
      <c r="AD885" s="489"/>
    </row>
    <row r="886" spans="7:30" ht="15.75" customHeight="1">
      <c r="G886" s="510"/>
      <c r="H886" s="511"/>
      <c r="I886" s="512"/>
      <c r="J886" s="512"/>
      <c r="K886" s="512"/>
      <c r="L886" s="512"/>
      <c r="M886" s="512"/>
      <c r="N886" s="489"/>
      <c r="O886" s="512"/>
      <c r="P886" s="512"/>
      <c r="Q886" s="512"/>
      <c r="R886" s="512"/>
      <c r="S886" s="512"/>
      <c r="T886" s="512"/>
      <c r="U886" s="512"/>
      <c r="V886" s="512"/>
      <c r="W886" s="512"/>
      <c r="X886" s="512"/>
      <c r="Y886" s="489"/>
      <c r="Z886" s="512"/>
      <c r="AA886" s="512"/>
      <c r="AB886" s="489"/>
      <c r="AC886" s="513"/>
      <c r="AD886" s="489"/>
    </row>
    <row r="887" spans="7:30" ht="15.75" customHeight="1">
      <c r="G887" s="510"/>
      <c r="H887" s="511"/>
      <c r="I887" s="512"/>
      <c r="J887" s="512"/>
      <c r="K887" s="512"/>
      <c r="L887" s="512"/>
      <c r="M887" s="512"/>
      <c r="N887" s="489"/>
      <c r="O887" s="512"/>
      <c r="P887" s="512"/>
      <c r="Q887" s="512"/>
      <c r="R887" s="512"/>
      <c r="S887" s="512"/>
      <c r="T887" s="512"/>
      <c r="U887" s="512"/>
      <c r="V887" s="512"/>
      <c r="W887" s="512"/>
      <c r="X887" s="512"/>
      <c r="Y887" s="489"/>
      <c r="Z887" s="512"/>
      <c r="AA887" s="512"/>
      <c r="AB887" s="489"/>
      <c r="AC887" s="513"/>
      <c r="AD887" s="489"/>
    </row>
    <row r="888" spans="7:30" ht="15.75" customHeight="1">
      <c r="G888" s="510"/>
      <c r="H888" s="511"/>
      <c r="I888" s="512"/>
      <c r="J888" s="512"/>
      <c r="K888" s="512"/>
      <c r="L888" s="512"/>
      <c r="M888" s="512"/>
      <c r="N888" s="489"/>
      <c r="O888" s="512"/>
      <c r="P888" s="512"/>
      <c r="Q888" s="512"/>
      <c r="R888" s="512"/>
      <c r="S888" s="512"/>
      <c r="T888" s="512"/>
      <c r="U888" s="512"/>
      <c r="V888" s="512"/>
      <c r="W888" s="512"/>
      <c r="X888" s="512"/>
      <c r="Y888" s="489"/>
      <c r="Z888" s="512"/>
      <c r="AA888" s="512"/>
      <c r="AB888" s="489"/>
      <c r="AC888" s="513"/>
      <c r="AD888" s="489"/>
    </row>
    <row r="889" spans="7:30" ht="15.75" customHeight="1">
      <c r="G889" s="510"/>
      <c r="H889" s="511"/>
      <c r="I889" s="512"/>
      <c r="J889" s="512"/>
      <c r="K889" s="512"/>
      <c r="L889" s="512"/>
      <c r="M889" s="512"/>
      <c r="N889" s="489"/>
      <c r="O889" s="512"/>
      <c r="P889" s="512"/>
      <c r="Q889" s="512"/>
      <c r="R889" s="512"/>
      <c r="S889" s="512"/>
      <c r="T889" s="512"/>
      <c r="U889" s="512"/>
      <c r="V889" s="512"/>
      <c r="W889" s="512"/>
      <c r="X889" s="512"/>
      <c r="Y889" s="489"/>
      <c r="Z889" s="512"/>
      <c r="AA889" s="512"/>
      <c r="AB889" s="489"/>
      <c r="AC889" s="513"/>
      <c r="AD889" s="489"/>
    </row>
    <row r="890" spans="7:30" ht="15.75" customHeight="1">
      <c r="G890" s="510"/>
      <c r="H890" s="511"/>
      <c r="I890" s="512"/>
      <c r="J890" s="512"/>
      <c r="K890" s="512"/>
      <c r="L890" s="512"/>
      <c r="M890" s="512"/>
      <c r="N890" s="489"/>
      <c r="O890" s="512"/>
      <c r="P890" s="512"/>
      <c r="Q890" s="512"/>
      <c r="R890" s="512"/>
      <c r="S890" s="512"/>
      <c r="T890" s="512"/>
      <c r="U890" s="512"/>
      <c r="V890" s="512"/>
      <c r="W890" s="512"/>
      <c r="X890" s="512"/>
      <c r="Y890" s="489"/>
      <c r="Z890" s="512"/>
      <c r="AA890" s="512"/>
      <c r="AB890" s="489"/>
      <c r="AC890" s="513"/>
      <c r="AD890" s="489"/>
    </row>
    <row r="891" spans="7:30" ht="15.75" customHeight="1">
      <c r="G891" s="510"/>
      <c r="H891" s="511"/>
      <c r="I891" s="512"/>
      <c r="J891" s="512"/>
      <c r="K891" s="512"/>
      <c r="L891" s="512"/>
      <c r="M891" s="512"/>
      <c r="N891" s="489"/>
      <c r="O891" s="512"/>
      <c r="P891" s="512"/>
      <c r="Q891" s="512"/>
      <c r="R891" s="512"/>
      <c r="S891" s="512"/>
      <c r="T891" s="512"/>
      <c r="U891" s="512"/>
      <c r="V891" s="512"/>
      <c r="W891" s="512"/>
      <c r="X891" s="512"/>
      <c r="Y891" s="489"/>
      <c r="Z891" s="512"/>
      <c r="AA891" s="512"/>
      <c r="AB891" s="489"/>
      <c r="AC891" s="513"/>
      <c r="AD891" s="489"/>
    </row>
    <row r="892" spans="7:30" ht="15.75" customHeight="1">
      <c r="G892" s="510"/>
      <c r="H892" s="511"/>
      <c r="I892" s="512"/>
      <c r="J892" s="512"/>
      <c r="K892" s="512"/>
      <c r="L892" s="512"/>
      <c r="M892" s="512"/>
      <c r="N892" s="489"/>
      <c r="O892" s="512"/>
      <c r="P892" s="512"/>
      <c r="Q892" s="512"/>
      <c r="R892" s="512"/>
      <c r="S892" s="512"/>
      <c r="T892" s="512"/>
      <c r="U892" s="512"/>
      <c r="V892" s="512"/>
      <c r="W892" s="512"/>
      <c r="X892" s="512"/>
      <c r="Y892" s="489"/>
      <c r="Z892" s="512"/>
      <c r="AA892" s="512"/>
      <c r="AB892" s="489"/>
      <c r="AC892" s="513"/>
      <c r="AD892" s="489"/>
    </row>
    <row r="893" spans="7:30" ht="15.75" customHeight="1">
      <c r="G893" s="510"/>
      <c r="H893" s="511"/>
      <c r="I893" s="512"/>
      <c r="J893" s="512"/>
      <c r="K893" s="512"/>
      <c r="L893" s="512"/>
      <c r="M893" s="512"/>
      <c r="N893" s="489"/>
      <c r="O893" s="512"/>
      <c r="P893" s="512"/>
      <c r="Q893" s="512"/>
      <c r="R893" s="512"/>
      <c r="S893" s="512"/>
      <c r="T893" s="512"/>
      <c r="U893" s="512"/>
      <c r="V893" s="512"/>
      <c r="W893" s="512"/>
      <c r="X893" s="512"/>
      <c r="Y893" s="489"/>
      <c r="Z893" s="512"/>
      <c r="AA893" s="512"/>
      <c r="AB893" s="489"/>
      <c r="AC893" s="513"/>
      <c r="AD893" s="489"/>
    </row>
    <row r="894" spans="7:30" ht="15.75" customHeight="1">
      <c r="G894" s="510"/>
      <c r="H894" s="511"/>
      <c r="I894" s="512"/>
      <c r="J894" s="512"/>
      <c r="K894" s="512"/>
      <c r="L894" s="512"/>
      <c r="M894" s="512"/>
      <c r="N894" s="489"/>
      <c r="O894" s="512"/>
      <c r="P894" s="512"/>
      <c r="Q894" s="512"/>
      <c r="R894" s="512"/>
      <c r="S894" s="512"/>
      <c r="T894" s="512"/>
      <c r="U894" s="512"/>
      <c r="V894" s="512"/>
      <c r="W894" s="512"/>
      <c r="X894" s="512"/>
      <c r="Y894" s="489"/>
      <c r="Z894" s="512"/>
      <c r="AA894" s="512"/>
      <c r="AB894" s="489"/>
      <c r="AC894" s="513"/>
      <c r="AD894" s="489"/>
    </row>
    <row r="895" spans="7:30" ht="15.75" customHeight="1">
      <c r="G895" s="510"/>
      <c r="H895" s="511"/>
      <c r="I895" s="512"/>
      <c r="J895" s="512"/>
      <c r="K895" s="512"/>
      <c r="L895" s="512"/>
      <c r="M895" s="512"/>
      <c r="N895" s="489"/>
      <c r="O895" s="512"/>
      <c r="P895" s="512"/>
      <c r="Q895" s="512"/>
      <c r="R895" s="512"/>
      <c r="S895" s="512"/>
      <c r="T895" s="512"/>
      <c r="U895" s="512"/>
      <c r="V895" s="512"/>
      <c r="W895" s="512"/>
      <c r="X895" s="512"/>
      <c r="Y895" s="489"/>
      <c r="Z895" s="512"/>
      <c r="AA895" s="512"/>
      <c r="AB895" s="489"/>
      <c r="AC895" s="513"/>
      <c r="AD895" s="489"/>
    </row>
    <row r="896" spans="7:30" ht="15.75" customHeight="1">
      <c r="G896" s="510"/>
      <c r="H896" s="511"/>
      <c r="I896" s="512"/>
      <c r="J896" s="512"/>
      <c r="K896" s="512"/>
      <c r="L896" s="512"/>
      <c r="M896" s="512"/>
      <c r="N896" s="489"/>
      <c r="O896" s="512"/>
      <c r="P896" s="512"/>
      <c r="Q896" s="512"/>
      <c r="R896" s="512"/>
      <c r="S896" s="512"/>
      <c r="T896" s="512"/>
      <c r="U896" s="512"/>
      <c r="V896" s="512"/>
      <c r="W896" s="512"/>
      <c r="X896" s="512"/>
      <c r="Y896" s="489"/>
      <c r="Z896" s="512"/>
      <c r="AA896" s="512"/>
      <c r="AB896" s="489"/>
      <c r="AC896" s="513"/>
      <c r="AD896" s="489"/>
    </row>
    <row r="897" spans="7:30" ht="15.75" customHeight="1">
      <c r="G897" s="510"/>
      <c r="H897" s="511"/>
      <c r="I897" s="512"/>
      <c r="J897" s="512"/>
      <c r="K897" s="512"/>
      <c r="L897" s="512"/>
      <c r="M897" s="512"/>
      <c r="N897" s="489"/>
      <c r="O897" s="512"/>
      <c r="P897" s="512"/>
      <c r="Q897" s="512"/>
      <c r="R897" s="512"/>
      <c r="S897" s="512"/>
      <c r="T897" s="512"/>
      <c r="U897" s="512"/>
      <c r="V897" s="512"/>
      <c r="W897" s="512"/>
      <c r="X897" s="512"/>
      <c r="Y897" s="489"/>
      <c r="Z897" s="512"/>
      <c r="AA897" s="512"/>
      <c r="AB897" s="489"/>
      <c r="AC897" s="513"/>
      <c r="AD897" s="489"/>
    </row>
    <row r="898" spans="7:30" ht="15.75" customHeight="1">
      <c r="G898" s="510"/>
      <c r="H898" s="511"/>
      <c r="I898" s="512"/>
      <c r="J898" s="512"/>
      <c r="K898" s="512"/>
      <c r="L898" s="512"/>
      <c r="M898" s="512"/>
      <c r="N898" s="489"/>
      <c r="O898" s="512"/>
      <c r="P898" s="512"/>
      <c r="Q898" s="512"/>
      <c r="R898" s="512"/>
      <c r="S898" s="512"/>
      <c r="T898" s="512"/>
      <c r="U898" s="512"/>
      <c r="V898" s="512"/>
      <c r="W898" s="512"/>
      <c r="X898" s="512"/>
      <c r="Y898" s="489"/>
      <c r="Z898" s="512"/>
      <c r="AA898" s="512"/>
      <c r="AB898" s="489"/>
      <c r="AC898" s="513"/>
      <c r="AD898" s="489"/>
    </row>
    <row r="899" spans="7:30" ht="15.75" customHeight="1">
      <c r="G899" s="510"/>
      <c r="H899" s="511"/>
      <c r="I899" s="512"/>
      <c r="J899" s="512"/>
      <c r="K899" s="512"/>
      <c r="L899" s="512"/>
      <c r="M899" s="512"/>
      <c r="N899" s="489"/>
      <c r="O899" s="512"/>
      <c r="P899" s="512"/>
      <c r="Q899" s="512"/>
      <c r="R899" s="512"/>
      <c r="S899" s="512"/>
      <c r="T899" s="512"/>
      <c r="U899" s="512"/>
      <c r="V899" s="512"/>
      <c r="W899" s="512"/>
      <c r="X899" s="512"/>
      <c r="Y899" s="489"/>
      <c r="Z899" s="512"/>
      <c r="AA899" s="512"/>
      <c r="AB899" s="489"/>
      <c r="AC899" s="513"/>
      <c r="AD899" s="489"/>
    </row>
    <row r="900" spans="7:30" ht="15.75" customHeight="1">
      <c r="G900" s="510"/>
      <c r="H900" s="511"/>
      <c r="I900" s="512"/>
      <c r="J900" s="512"/>
      <c r="K900" s="512"/>
      <c r="L900" s="512"/>
      <c r="M900" s="512"/>
      <c r="N900" s="489"/>
      <c r="O900" s="512"/>
      <c r="P900" s="512"/>
      <c r="Q900" s="512"/>
      <c r="R900" s="512"/>
      <c r="S900" s="512"/>
      <c r="T900" s="512"/>
      <c r="U900" s="512"/>
      <c r="V900" s="512"/>
      <c r="W900" s="512"/>
      <c r="X900" s="512"/>
      <c r="Y900" s="489"/>
      <c r="Z900" s="512"/>
      <c r="AA900" s="512"/>
      <c r="AB900" s="489"/>
      <c r="AC900" s="513"/>
      <c r="AD900" s="489"/>
    </row>
    <row r="901" spans="7:30" ht="15.75" customHeight="1">
      <c r="G901" s="510"/>
      <c r="H901" s="511"/>
      <c r="I901" s="512"/>
      <c r="J901" s="512"/>
      <c r="K901" s="512"/>
      <c r="L901" s="512"/>
      <c r="M901" s="512"/>
      <c r="N901" s="489"/>
      <c r="O901" s="512"/>
      <c r="P901" s="512"/>
      <c r="Q901" s="512"/>
      <c r="R901" s="512"/>
      <c r="S901" s="512"/>
      <c r="T901" s="512"/>
      <c r="U901" s="512"/>
      <c r="V901" s="512"/>
      <c r="W901" s="512"/>
      <c r="X901" s="512"/>
      <c r="Y901" s="489"/>
      <c r="Z901" s="512"/>
      <c r="AA901" s="512"/>
      <c r="AB901" s="489"/>
      <c r="AC901" s="513"/>
      <c r="AD901" s="489"/>
    </row>
    <row r="902" spans="7:30" ht="15.75" customHeight="1">
      <c r="G902" s="510"/>
      <c r="H902" s="511"/>
      <c r="I902" s="512"/>
      <c r="J902" s="512"/>
      <c r="K902" s="512"/>
      <c r="L902" s="512"/>
      <c r="M902" s="512"/>
      <c r="N902" s="489"/>
      <c r="O902" s="512"/>
      <c r="P902" s="512"/>
      <c r="Q902" s="512"/>
      <c r="R902" s="512"/>
      <c r="S902" s="512"/>
      <c r="T902" s="512"/>
      <c r="U902" s="512"/>
      <c r="V902" s="512"/>
      <c r="W902" s="512"/>
      <c r="X902" s="512"/>
      <c r="Y902" s="489"/>
      <c r="Z902" s="512"/>
      <c r="AA902" s="512"/>
      <c r="AB902" s="489"/>
      <c r="AC902" s="513"/>
      <c r="AD902" s="489"/>
    </row>
    <row r="903" spans="7:30" ht="15.75" customHeight="1">
      <c r="G903" s="510"/>
      <c r="H903" s="511"/>
      <c r="I903" s="512"/>
      <c r="J903" s="512"/>
      <c r="K903" s="512"/>
      <c r="L903" s="512"/>
      <c r="M903" s="512"/>
      <c r="N903" s="489"/>
      <c r="O903" s="512"/>
      <c r="P903" s="512"/>
      <c r="Q903" s="512"/>
      <c r="R903" s="512"/>
      <c r="S903" s="512"/>
      <c r="T903" s="512"/>
      <c r="U903" s="512"/>
      <c r="V903" s="512"/>
      <c r="W903" s="512"/>
      <c r="X903" s="512"/>
      <c r="Y903" s="489"/>
      <c r="Z903" s="512"/>
      <c r="AA903" s="512"/>
      <c r="AB903" s="489"/>
      <c r="AC903" s="513"/>
      <c r="AD903" s="489"/>
    </row>
    <row r="904" spans="7:30" ht="15.75" customHeight="1">
      <c r="G904" s="510"/>
      <c r="H904" s="511"/>
      <c r="I904" s="512"/>
      <c r="J904" s="512"/>
      <c r="K904" s="512"/>
      <c r="L904" s="512"/>
      <c r="M904" s="512"/>
      <c r="N904" s="489"/>
      <c r="O904" s="512"/>
      <c r="P904" s="512"/>
      <c r="Q904" s="512"/>
      <c r="R904" s="512"/>
      <c r="S904" s="512"/>
      <c r="T904" s="512"/>
      <c r="U904" s="512"/>
      <c r="V904" s="512"/>
      <c r="W904" s="512"/>
      <c r="X904" s="512"/>
      <c r="Y904" s="489"/>
      <c r="Z904" s="512"/>
      <c r="AA904" s="512"/>
      <c r="AB904" s="489"/>
      <c r="AC904" s="513"/>
      <c r="AD904" s="489"/>
    </row>
    <row r="905" spans="7:30" ht="15.75" customHeight="1">
      <c r="G905" s="510"/>
      <c r="H905" s="511"/>
      <c r="I905" s="512"/>
      <c r="J905" s="512"/>
      <c r="K905" s="512"/>
      <c r="L905" s="512"/>
      <c r="M905" s="512"/>
      <c r="N905" s="489"/>
      <c r="O905" s="512"/>
      <c r="P905" s="512"/>
      <c r="Q905" s="512"/>
      <c r="R905" s="512"/>
      <c r="S905" s="512"/>
      <c r="T905" s="512"/>
      <c r="U905" s="512"/>
      <c r="V905" s="512"/>
      <c r="W905" s="512"/>
      <c r="X905" s="512"/>
      <c r="Y905" s="489"/>
      <c r="Z905" s="512"/>
      <c r="AA905" s="512"/>
      <c r="AB905" s="489"/>
      <c r="AC905" s="513"/>
      <c r="AD905" s="489"/>
    </row>
    <row r="906" spans="7:30" ht="15.75" customHeight="1">
      <c r="G906" s="510"/>
      <c r="H906" s="511"/>
      <c r="I906" s="512"/>
      <c r="J906" s="512"/>
      <c r="K906" s="512"/>
      <c r="L906" s="512"/>
      <c r="M906" s="512"/>
      <c r="N906" s="489"/>
      <c r="O906" s="512"/>
      <c r="P906" s="512"/>
      <c r="Q906" s="512"/>
      <c r="R906" s="512"/>
      <c r="S906" s="512"/>
      <c r="T906" s="512"/>
      <c r="U906" s="512"/>
      <c r="V906" s="512"/>
      <c r="W906" s="512"/>
      <c r="X906" s="512"/>
      <c r="Y906" s="489"/>
      <c r="Z906" s="512"/>
      <c r="AA906" s="512"/>
      <c r="AB906" s="489"/>
      <c r="AC906" s="513"/>
      <c r="AD906" s="489"/>
    </row>
    <row r="907" spans="7:30" ht="15.75" customHeight="1">
      <c r="G907" s="510"/>
      <c r="H907" s="511"/>
      <c r="I907" s="512"/>
      <c r="J907" s="512"/>
      <c r="K907" s="512"/>
      <c r="L907" s="512"/>
      <c r="M907" s="512"/>
      <c r="N907" s="489"/>
      <c r="O907" s="512"/>
      <c r="P907" s="512"/>
      <c r="Q907" s="512"/>
      <c r="R907" s="512"/>
      <c r="S907" s="512"/>
      <c r="T907" s="512"/>
      <c r="U907" s="512"/>
      <c r="V907" s="512"/>
      <c r="W907" s="512"/>
      <c r="X907" s="512"/>
      <c r="Y907" s="489"/>
      <c r="Z907" s="512"/>
      <c r="AA907" s="512"/>
      <c r="AB907" s="489"/>
      <c r="AC907" s="513"/>
      <c r="AD907" s="489"/>
    </row>
    <row r="908" spans="7:30" ht="15.75" customHeight="1">
      <c r="G908" s="510"/>
      <c r="H908" s="511"/>
      <c r="I908" s="512"/>
      <c r="J908" s="512"/>
      <c r="K908" s="512"/>
      <c r="L908" s="512"/>
      <c r="M908" s="512"/>
      <c r="N908" s="489"/>
      <c r="O908" s="512"/>
      <c r="P908" s="512"/>
      <c r="Q908" s="512"/>
      <c r="R908" s="512"/>
      <c r="S908" s="512"/>
      <c r="T908" s="512"/>
      <c r="U908" s="512"/>
      <c r="V908" s="512"/>
      <c r="W908" s="512"/>
      <c r="X908" s="512"/>
      <c r="Y908" s="489"/>
      <c r="Z908" s="512"/>
      <c r="AA908" s="512"/>
      <c r="AB908" s="489"/>
      <c r="AC908" s="513"/>
      <c r="AD908" s="489"/>
    </row>
    <row r="909" spans="7:30" ht="15.75" customHeight="1">
      <c r="G909" s="510"/>
      <c r="H909" s="511"/>
      <c r="I909" s="512"/>
      <c r="J909" s="512"/>
      <c r="K909" s="512"/>
      <c r="L909" s="512"/>
      <c r="M909" s="512"/>
      <c r="N909" s="489"/>
      <c r="O909" s="512"/>
      <c r="P909" s="512"/>
      <c r="Q909" s="512"/>
      <c r="R909" s="512"/>
      <c r="S909" s="512"/>
      <c r="T909" s="512"/>
      <c r="U909" s="512"/>
      <c r="V909" s="512"/>
      <c r="W909" s="512"/>
      <c r="X909" s="512"/>
      <c r="Y909" s="489"/>
      <c r="Z909" s="512"/>
      <c r="AA909" s="512"/>
      <c r="AB909" s="489"/>
      <c r="AC909" s="513"/>
      <c r="AD909" s="489"/>
    </row>
    <row r="910" spans="7:30" ht="15.75" customHeight="1">
      <c r="G910" s="510"/>
      <c r="H910" s="511"/>
      <c r="I910" s="512"/>
      <c r="J910" s="512"/>
      <c r="K910" s="512"/>
      <c r="L910" s="512"/>
      <c r="M910" s="512"/>
      <c r="N910" s="489"/>
      <c r="O910" s="512"/>
      <c r="P910" s="512"/>
      <c r="Q910" s="512"/>
      <c r="R910" s="512"/>
      <c r="S910" s="512"/>
      <c r="T910" s="512"/>
      <c r="U910" s="512"/>
      <c r="V910" s="512"/>
      <c r="W910" s="512"/>
      <c r="X910" s="512"/>
      <c r="Y910" s="489"/>
      <c r="Z910" s="512"/>
      <c r="AA910" s="512"/>
      <c r="AB910" s="489"/>
      <c r="AC910" s="513"/>
      <c r="AD910" s="489"/>
    </row>
    <row r="911" spans="7:30" ht="15.75" customHeight="1">
      <c r="G911" s="510"/>
      <c r="H911" s="511"/>
      <c r="I911" s="512"/>
      <c r="J911" s="512"/>
      <c r="K911" s="512"/>
      <c r="L911" s="512"/>
      <c r="M911" s="512"/>
      <c r="N911" s="489"/>
      <c r="O911" s="512"/>
      <c r="P911" s="512"/>
      <c r="Q911" s="512"/>
      <c r="R911" s="512"/>
      <c r="S911" s="512"/>
      <c r="T911" s="512"/>
      <c r="U911" s="512"/>
      <c r="V911" s="512"/>
      <c r="W911" s="512"/>
      <c r="X911" s="512"/>
      <c r="Y911" s="489"/>
      <c r="Z911" s="512"/>
      <c r="AA911" s="512"/>
      <c r="AB911" s="489"/>
      <c r="AC911" s="513"/>
      <c r="AD911" s="489"/>
    </row>
    <row r="912" spans="7:30" ht="15.75" customHeight="1">
      <c r="G912" s="510"/>
      <c r="H912" s="511"/>
      <c r="I912" s="512"/>
      <c r="J912" s="512"/>
      <c r="K912" s="512"/>
      <c r="L912" s="512"/>
      <c r="M912" s="512"/>
      <c r="N912" s="489"/>
      <c r="O912" s="512"/>
      <c r="P912" s="512"/>
      <c r="Q912" s="512"/>
      <c r="R912" s="512"/>
      <c r="S912" s="512"/>
      <c r="T912" s="512"/>
      <c r="U912" s="512"/>
      <c r="V912" s="512"/>
      <c r="W912" s="512"/>
      <c r="X912" s="512"/>
      <c r="Y912" s="489"/>
      <c r="Z912" s="512"/>
      <c r="AA912" s="512"/>
      <c r="AB912" s="489"/>
      <c r="AC912" s="513"/>
      <c r="AD912" s="489"/>
    </row>
    <row r="913" spans="7:30" ht="15.75" customHeight="1">
      <c r="G913" s="510"/>
      <c r="H913" s="511"/>
      <c r="I913" s="512"/>
      <c r="J913" s="512"/>
      <c r="K913" s="512"/>
      <c r="L913" s="512"/>
      <c r="M913" s="512"/>
      <c r="N913" s="489"/>
      <c r="O913" s="512"/>
      <c r="P913" s="512"/>
      <c r="Q913" s="512"/>
      <c r="R913" s="512"/>
      <c r="S913" s="512"/>
      <c r="T913" s="512"/>
      <c r="U913" s="512"/>
      <c r="V913" s="512"/>
      <c r="W913" s="512"/>
      <c r="X913" s="512"/>
      <c r="Y913" s="489"/>
      <c r="Z913" s="512"/>
      <c r="AA913" s="512"/>
      <c r="AB913" s="489"/>
      <c r="AC913" s="513"/>
      <c r="AD913" s="489"/>
    </row>
    <row r="914" spans="7:30" ht="15.75" customHeight="1">
      <c r="G914" s="510"/>
      <c r="H914" s="511"/>
      <c r="I914" s="512"/>
      <c r="J914" s="512"/>
      <c r="K914" s="512"/>
      <c r="L914" s="512"/>
      <c r="M914" s="512"/>
      <c r="N914" s="489"/>
      <c r="O914" s="512"/>
      <c r="P914" s="512"/>
      <c r="Q914" s="512"/>
      <c r="R914" s="512"/>
      <c r="S914" s="512"/>
      <c r="T914" s="512"/>
      <c r="U914" s="512"/>
      <c r="V914" s="512"/>
      <c r="W914" s="512"/>
      <c r="X914" s="512"/>
      <c r="Y914" s="489"/>
      <c r="Z914" s="512"/>
      <c r="AA914" s="512"/>
      <c r="AB914" s="489"/>
      <c r="AC914" s="513"/>
      <c r="AD914" s="489"/>
    </row>
    <row r="915" spans="7:30" ht="15.75" customHeight="1">
      <c r="G915" s="510"/>
      <c r="H915" s="511"/>
      <c r="I915" s="512"/>
      <c r="J915" s="512"/>
      <c r="K915" s="512"/>
      <c r="L915" s="512"/>
      <c r="M915" s="512"/>
      <c r="N915" s="489"/>
      <c r="O915" s="512"/>
      <c r="P915" s="512"/>
      <c r="Q915" s="512"/>
      <c r="R915" s="512"/>
      <c r="S915" s="512"/>
      <c r="T915" s="512"/>
      <c r="U915" s="512"/>
      <c r="V915" s="512"/>
      <c r="W915" s="512"/>
      <c r="X915" s="512"/>
      <c r="Y915" s="489"/>
      <c r="Z915" s="512"/>
      <c r="AA915" s="512"/>
      <c r="AB915" s="489"/>
      <c r="AC915" s="513"/>
      <c r="AD915" s="489"/>
    </row>
    <row r="916" spans="7:30" ht="15.75" customHeight="1">
      <c r="G916" s="510"/>
      <c r="H916" s="511"/>
      <c r="I916" s="512"/>
      <c r="J916" s="512"/>
      <c r="K916" s="512"/>
      <c r="L916" s="512"/>
      <c r="M916" s="512"/>
      <c r="N916" s="489"/>
      <c r="O916" s="512"/>
      <c r="P916" s="512"/>
      <c r="Q916" s="512"/>
      <c r="R916" s="512"/>
      <c r="S916" s="512"/>
      <c r="T916" s="512"/>
      <c r="U916" s="512"/>
      <c r="V916" s="512"/>
      <c r="W916" s="512"/>
      <c r="X916" s="512"/>
      <c r="Y916" s="489"/>
      <c r="Z916" s="512"/>
      <c r="AA916" s="512"/>
      <c r="AB916" s="489"/>
      <c r="AC916" s="513"/>
      <c r="AD916" s="489"/>
    </row>
    <row r="917" spans="7:30" ht="15.75" customHeight="1">
      <c r="G917" s="510"/>
      <c r="H917" s="511"/>
      <c r="I917" s="512"/>
      <c r="J917" s="512"/>
      <c r="K917" s="512"/>
      <c r="L917" s="512"/>
      <c r="M917" s="512"/>
      <c r="N917" s="489"/>
      <c r="O917" s="512"/>
      <c r="P917" s="512"/>
      <c r="Q917" s="512"/>
      <c r="R917" s="512"/>
      <c r="S917" s="512"/>
      <c r="T917" s="512"/>
      <c r="U917" s="512"/>
      <c r="V917" s="512"/>
      <c r="W917" s="512"/>
      <c r="X917" s="512"/>
      <c r="Y917" s="489"/>
      <c r="Z917" s="512"/>
      <c r="AA917" s="512"/>
      <c r="AB917" s="489"/>
      <c r="AC917" s="513"/>
      <c r="AD917" s="489"/>
    </row>
    <row r="918" spans="7:30" ht="15.75" customHeight="1">
      <c r="G918" s="510"/>
      <c r="H918" s="511"/>
      <c r="I918" s="512"/>
      <c r="J918" s="512"/>
      <c r="K918" s="512"/>
      <c r="L918" s="512"/>
      <c r="M918" s="512"/>
      <c r="N918" s="489"/>
      <c r="O918" s="512"/>
      <c r="P918" s="512"/>
      <c r="Q918" s="512"/>
      <c r="R918" s="512"/>
      <c r="S918" s="512"/>
      <c r="T918" s="512"/>
      <c r="U918" s="512"/>
      <c r="V918" s="512"/>
      <c r="W918" s="512"/>
      <c r="X918" s="512"/>
      <c r="Y918" s="489"/>
      <c r="Z918" s="512"/>
      <c r="AA918" s="512"/>
      <c r="AB918" s="489"/>
      <c r="AC918" s="513"/>
      <c r="AD918" s="489"/>
    </row>
    <row r="919" spans="7:30" ht="15.75" customHeight="1">
      <c r="G919" s="510"/>
      <c r="H919" s="511"/>
      <c r="I919" s="512"/>
      <c r="J919" s="512"/>
      <c r="K919" s="512"/>
      <c r="L919" s="512"/>
      <c r="M919" s="512"/>
      <c r="N919" s="489"/>
      <c r="O919" s="512"/>
      <c r="P919" s="512"/>
      <c r="Q919" s="512"/>
      <c r="R919" s="512"/>
      <c r="S919" s="512"/>
      <c r="T919" s="512"/>
      <c r="U919" s="512"/>
      <c r="V919" s="512"/>
      <c r="W919" s="512"/>
      <c r="X919" s="512"/>
      <c r="Y919" s="489"/>
      <c r="Z919" s="512"/>
      <c r="AA919" s="512"/>
      <c r="AB919" s="489"/>
      <c r="AC919" s="513"/>
      <c r="AD919" s="489"/>
    </row>
    <row r="920" spans="7:30" ht="15.75" customHeight="1">
      <c r="G920" s="510"/>
      <c r="H920" s="511"/>
      <c r="I920" s="512"/>
      <c r="J920" s="512"/>
      <c r="K920" s="512"/>
      <c r="L920" s="512"/>
      <c r="M920" s="512"/>
      <c r="N920" s="489"/>
      <c r="O920" s="512"/>
      <c r="P920" s="512"/>
      <c r="Q920" s="512"/>
      <c r="R920" s="512"/>
      <c r="S920" s="512"/>
      <c r="T920" s="512"/>
      <c r="U920" s="512"/>
      <c r="V920" s="512"/>
      <c r="W920" s="512"/>
      <c r="X920" s="512"/>
      <c r="Y920" s="489"/>
      <c r="Z920" s="512"/>
      <c r="AA920" s="512"/>
      <c r="AB920" s="489"/>
      <c r="AC920" s="513"/>
      <c r="AD920" s="489"/>
    </row>
    <row r="921" spans="7:30" ht="15.75" customHeight="1">
      <c r="G921" s="510"/>
      <c r="H921" s="511"/>
      <c r="I921" s="512"/>
      <c r="J921" s="512"/>
      <c r="K921" s="512"/>
      <c r="L921" s="512"/>
      <c r="M921" s="512"/>
      <c r="N921" s="489"/>
      <c r="O921" s="512"/>
      <c r="P921" s="512"/>
      <c r="Q921" s="512"/>
      <c r="R921" s="512"/>
      <c r="S921" s="512"/>
      <c r="T921" s="512"/>
      <c r="U921" s="512"/>
      <c r="V921" s="512"/>
      <c r="W921" s="512"/>
      <c r="X921" s="512"/>
      <c r="Y921" s="489"/>
      <c r="Z921" s="512"/>
      <c r="AA921" s="512"/>
      <c r="AB921" s="489"/>
      <c r="AC921" s="513"/>
      <c r="AD921" s="489"/>
    </row>
    <row r="922" spans="7:30" ht="15.75" customHeight="1">
      <c r="G922" s="510"/>
      <c r="H922" s="511"/>
      <c r="I922" s="512"/>
      <c r="J922" s="512"/>
      <c r="K922" s="512"/>
      <c r="L922" s="512"/>
      <c r="M922" s="512"/>
      <c r="N922" s="489"/>
      <c r="O922" s="512"/>
      <c r="P922" s="512"/>
      <c r="Q922" s="512"/>
      <c r="R922" s="512"/>
      <c r="S922" s="512"/>
      <c r="T922" s="512"/>
      <c r="U922" s="512"/>
      <c r="V922" s="512"/>
      <c r="W922" s="512"/>
      <c r="X922" s="512"/>
      <c r="Y922" s="489"/>
      <c r="Z922" s="512"/>
      <c r="AA922" s="512"/>
      <c r="AB922" s="489"/>
      <c r="AC922" s="513"/>
      <c r="AD922" s="489"/>
    </row>
    <row r="923" spans="7:30" ht="15.75" customHeight="1">
      <c r="G923" s="510"/>
      <c r="H923" s="511"/>
      <c r="I923" s="512"/>
      <c r="J923" s="512"/>
      <c r="K923" s="512"/>
      <c r="L923" s="512"/>
      <c r="M923" s="512"/>
      <c r="N923" s="489"/>
      <c r="O923" s="512"/>
      <c r="P923" s="512"/>
      <c r="Q923" s="512"/>
      <c r="R923" s="512"/>
      <c r="S923" s="512"/>
      <c r="T923" s="512"/>
      <c r="U923" s="512"/>
      <c r="V923" s="512"/>
      <c r="W923" s="512"/>
      <c r="X923" s="512"/>
      <c r="Y923" s="489"/>
      <c r="Z923" s="512"/>
      <c r="AA923" s="512"/>
      <c r="AB923" s="489"/>
      <c r="AC923" s="513"/>
      <c r="AD923" s="489"/>
    </row>
    <row r="924" spans="7:30" ht="15.75" customHeight="1">
      <c r="G924" s="510"/>
      <c r="H924" s="511"/>
      <c r="I924" s="512"/>
      <c r="J924" s="512"/>
      <c r="K924" s="512"/>
      <c r="L924" s="512"/>
      <c r="M924" s="512"/>
      <c r="N924" s="489"/>
      <c r="O924" s="512"/>
      <c r="P924" s="512"/>
      <c r="Q924" s="512"/>
      <c r="R924" s="512"/>
      <c r="S924" s="512"/>
      <c r="T924" s="512"/>
      <c r="U924" s="512"/>
      <c r="V924" s="512"/>
      <c r="W924" s="512"/>
      <c r="X924" s="512"/>
      <c r="Y924" s="489"/>
      <c r="Z924" s="512"/>
      <c r="AA924" s="512"/>
      <c r="AB924" s="489"/>
      <c r="AC924" s="513"/>
      <c r="AD924" s="489"/>
    </row>
    <row r="925" spans="7:30" ht="15.75" customHeight="1">
      <c r="G925" s="510"/>
      <c r="H925" s="511"/>
      <c r="I925" s="512"/>
      <c r="J925" s="512"/>
      <c r="K925" s="512"/>
      <c r="L925" s="512"/>
      <c r="M925" s="512"/>
      <c r="N925" s="489"/>
      <c r="O925" s="512"/>
      <c r="P925" s="512"/>
      <c r="Q925" s="512"/>
      <c r="R925" s="512"/>
      <c r="S925" s="512"/>
      <c r="T925" s="512"/>
      <c r="U925" s="512"/>
      <c r="V925" s="512"/>
      <c r="W925" s="512"/>
      <c r="X925" s="512"/>
      <c r="Y925" s="489"/>
      <c r="Z925" s="512"/>
      <c r="AA925" s="512"/>
      <c r="AB925" s="489"/>
      <c r="AC925" s="513"/>
      <c r="AD925" s="489"/>
    </row>
    <row r="926" spans="7:30" ht="15.75" customHeight="1">
      <c r="G926" s="510"/>
      <c r="H926" s="511"/>
      <c r="I926" s="512"/>
      <c r="J926" s="512"/>
      <c r="K926" s="512"/>
      <c r="L926" s="512"/>
      <c r="M926" s="512"/>
      <c r="N926" s="489"/>
      <c r="O926" s="512"/>
      <c r="P926" s="512"/>
      <c r="Q926" s="512"/>
      <c r="R926" s="512"/>
      <c r="S926" s="512"/>
      <c r="T926" s="512"/>
      <c r="U926" s="512"/>
      <c r="V926" s="512"/>
      <c r="W926" s="512"/>
      <c r="X926" s="512"/>
      <c r="Y926" s="489"/>
      <c r="Z926" s="512"/>
      <c r="AA926" s="512"/>
      <c r="AB926" s="489"/>
      <c r="AC926" s="513"/>
      <c r="AD926" s="489"/>
    </row>
    <row r="927" spans="7:30" ht="15.75" customHeight="1">
      <c r="G927" s="510"/>
      <c r="H927" s="511"/>
      <c r="I927" s="512"/>
      <c r="J927" s="512"/>
      <c r="K927" s="512"/>
      <c r="L927" s="512"/>
      <c r="M927" s="512"/>
      <c r="N927" s="489"/>
      <c r="O927" s="512"/>
      <c r="P927" s="512"/>
      <c r="Q927" s="512"/>
      <c r="R927" s="512"/>
      <c r="S927" s="512"/>
      <c r="T927" s="512"/>
      <c r="U927" s="512"/>
      <c r="V927" s="512"/>
      <c r="W927" s="512"/>
      <c r="X927" s="512"/>
      <c r="Y927" s="489"/>
      <c r="Z927" s="512"/>
      <c r="AA927" s="512"/>
      <c r="AB927" s="489"/>
      <c r="AC927" s="513"/>
      <c r="AD927" s="489"/>
    </row>
    <row r="928" spans="7:30" ht="15.75" customHeight="1">
      <c r="G928" s="510"/>
      <c r="H928" s="511"/>
      <c r="I928" s="512"/>
      <c r="J928" s="512"/>
      <c r="K928" s="512"/>
      <c r="L928" s="512"/>
      <c r="M928" s="512"/>
      <c r="N928" s="489"/>
      <c r="O928" s="512"/>
      <c r="P928" s="512"/>
      <c r="Q928" s="512"/>
      <c r="R928" s="512"/>
      <c r="S928" s="512"/>
      <c r="T928" s="512"/>
      <c r="U928" s="512"/>
      <c r="V928" s="512"/>
      <c r="W928" s="512"/>
      <c r="X928" s="512"/>
      <c r="Y928" s="489"/>
      <c r="Z928" s="512"/>
      <c r="AA928" s="512"/>
      <c r="AB928" s="489"/>
      <c r="AC928" s="513"/>
      <c r="AD928" s="489"/>
    </row>
    <row r="929" spans="7:30" ht="15.75" customHeight="1">
      <c r="G929" s="510"/>
      <c r="H929" s="511"/>
      <c r="I929" s="512"/>
      <c r="J929" s="512"/>
      <c r="K929" s="512"/>
      <c r="L929" s="512"/>
      <c r="M929" s="512"/>
      <c r="N929" s="489"/>
      <c r="O929" s="512"/>
      <c r="P929" s="512"/>
      <c r="Q929" s="512"/>
      <c r="R929" s="512"/>
      <c r="S929" s="512"/>
      <c r="T929" s="512"/>
      <c r="U929" s="512"/>
      <c r="V929" s="512"/>
      <c r="W929" s="512"/>
      <c r="X929" s="512"/>
      <c r="Y929" s="489"/>
      <c r="Z929" s="512"/>
      <c r="AA929" s="512"/>
      <c r="AB929" s="489"/>
      <c r="AC929" s="513"/>
      <c r="AD929" s="489"/>
    </row>
    <row r="930" spans="7:30" ht="15.75" customHeight="1">
      <c r="G930" s="510"/>
      <c r="H930" s="511"/>
      <c r="I930" s="512"/>
      <c r="J930" s="512"/>
      <c r="K930" s="512"/>
      <c r="L930" s="512"/>
      <c r="M930" s="512"/>
      <c r="N930" s="489"/>
      <c r="O930" s="512"/>
      <c r="P930" s="512"/>
      <c r="Q930" s="512"/>
      <c r="R930" s="512"/>
      <c r="S930" s="512"/>
      <c r="T930" s="512"/>
      <c r="U930" s="512"/>
      <c r="V930" s="512"/>
      <c r="W930" s="512"/>
      <c r="X930" s="512"/>
      <c r="Y930" s="489"/>
      <c r="Z930" s="512"/>
      <c r="AA930" s="512"/>
      <c r="AB930" s="489"/>
      <c r="AC930" s="513"/>
      <c r="AD930" s="489"/>
    </row>
    <row r="931" spans="7:30" ht="15.75" customHeight="1">
      <c r="G931" s="510"/>
      <c r="H931" s="511"/>
      <c r="I931" s="512"/>
      <c r="J931" s="512"/>
      <c r="K931" s="512"/>
      <c r="L931" s="512"/>
      <c r="M931" s="512"/>
      <c r="N931" s="489"/>
      <c r="O931" s="512"/>
      <c r="P931" s="512"/>
      <c r="Q931" s="512"/>
      <c r="R931" s="512"/>
      <c r="S931" s="512"/>
      <c r="T931" s="512"/>
      <c r="U931" s="512"/>
      <c r="V931" s="512"/>
      <c r="W931" s="512"/>
      <c r="X931" s="512"/>
      <c r="Y931" s="489"/>
      <c r="Z931" s="512"/>
      <c r="AA931" s="512"/>
      <c r="AB931" s="489"/>
      <c r="AC931" s="513"/>
      <c r="AD931" s="489"/>
    </row>
    <row r="932" spans="7:30" ht="15.75" customHeight="1">
      <c r="G932" s="510"/>
      <c r="H932" s="511"/>
      <c r="I932" s="512"/>
      <c r="J932" s="512"/>
      <c r="K932" s="512"/>
      <c r="L932" s="512"/>
      <c r="M932" s="512"/>
      <c r="N932" s="489"/>
      <c r="O932" s="512"/>
      <c r="P932" s="512"/>
      <c r="Q932" s="512"/>
      <c r="R932" s="512"/>
      <c r="S932" s="512"/>
      <c r="T932" s="512"/>
      <c r="U932" s="512"/>
      <c r="V932" s="512"/>
      <c r="W932" s="512"/>
      <c r="X932" s="512"/>
      <c r="Y932" s="489"/>
      <c r="Z932" s="512"/>
      <c r="AA932" s="512"/>
      <c r="AB932" s="489"/>
      <c r="AC932" s="513"/>
      <c r="AD932" s="489"/>
    </row>
    <row r="933" spans="7:30" ht="15.75" customHeight="1">
      <c r="G933" s="510"/>
      <c r="H933" s="511"/>
      <c r="I933" s="512"/>
      <c r="J933" s="512"/>
      <c r="K933" s="512"/>
      <c r="L933" s="512"/>
      <c r="M933" s="512"/>
      <c r="N933" s="489"/>
      <c r="O933" s="512"/>
      <c r="P933" s="512"/>
      <c r="Q933" s="512"/>
      <c r="R933" s="512"/>
      <c r="S933" s="512"/>
      <c r="T933" s="512"/>
      <c r="U933" s="512"/>
      <c r="V933" s="512"/>
      <c r="W933" s="512"/>
      <c r="X933" s="512"/>
      <c r="Y933" s="489"/>
      <c r="Z933" s="512"/>
      <c r="AA933" s="512"/>
      <c r="AB933" s="489"/>
      <c r="AC933" s="513"/>
      <c r="AD933" s="489"/>
    </row>
    <row r="934" spans="7:30" ht="15.75" customHeight="1">
      <c r="G934" s="510"/>
      <c r="H934" s="511"/>
      <c r="I934" s="512"/>
      <c r="J934" s="512"/>
      <c r="K934" s="512"/>
      <c r="L934" s="512"/>
      <c r="M934" s="512"/>
      <c r="N934" s="489"/>
      <c r="O934" s="512"/>
      <c r="P934" s="512"/>
      <c r="Q934" s="512"/>
      <c r="R934" s="512"/>
      <c r="S934" s="512"/>
      <c r="T934" s="512"/>
      <c r="U934" s="512"/>
      <c r="V934" s="512"/>
      <c r="W934" s="512"/>
      <c r="X934" s="512"/>
      <c r="Y934" s="489"/>
      <c r="Z934" s="512"/>
      <c r="AA934" s="512"/>
      <c r="AB934" s="489"/>
      <c r="AC934" s="513"/>
      <c r="AD934" s="489"/>
    </row>
    <row r="935" spans="7:30" ht="15.75" customHeight="1">
      <c r="G935" s="510"/>
      <c r="H935" s="511"/>
      <c r="I935" s="512"/>
      <c r="J935" s="512"/>
      <c r="K935" s="512"/>
      <c r="L935" s="512"/>
      <c r="M935" s="512"/>
      <c r="N935" s="489"/>
      <c r="O935" s="512"/>
      <c r="P935" s="512"/>
      <c r="Q935" s="512"/>
      <c r="R935" s="512"/>
      <c r="S935" s="512"/>
      <c r="T935" s="512"/>
      <c r="U935" s="512"/>
      <c r="V935" s="512"/>
      <c r="W935" s="512"/>
      <c r="X935" s="512"/>
      <c r="Y935" s="489"/>
      <c r="Z935" s="512"/>
      <c r="AA935" s="512"/>
      <c r="AB935" s="489"/>
      <c r="AC935" s="513"/>
      <c r="AD935" s="489"/>
    </row>
    <row r="936" spans="7:30" ht="15.75" customHeight="1">
      <c r="G936" s="510"/>
      <c r="H936" s="511"/>
      <c r="I936" s="512"/>
      <c r="J936" s="512"/>
      <c r="K936" s="512"/>
      <c r="L936" s="512"/>
      <c r="M936" s="512"/>
      <c r="N936" s="489"/>
      <c r="O936" s="512"/>
      <c r="P936" s="512"/>
      <c r="Q936" s="512"/>
      <c r="R936" s="512"/>
      <c r="S936" s="512"/>
      <c r="T936" s="512"/>
      <c r="U936" s="512"/>
      <c r="V936" s="512"/>
      <c r="W936" s="512"/>
      <c r="X936" s="512"/>
      <c r="Y936" s="489"/>
      <c r="Z936" s="512"/>
      <c r="AA936" s="512"/>
      <c r="AB936" s="489"/>
      <c r="AC936" s="513"/>
      <c r="AD936" s="489"/>
    </row>
    <row r="937" spans="7:30" ht="15.75" customHeight="1">
      <c r="G937" s="510"/>
      <c r="H937" s="511"/>
      <c r="I937" s="512"/>
      <c r="J937" s="512"/>
      <c r="K937" s="512"/>
      <c r="L937" s="512"/>
      <c r="M937" s="512"/>
      <c r="N937" s="489"/>
      <c r="O937" s="512"/>
      <c r="P937" s="512"/>
      <c r="Q937" s="512"/>
      <c r="R937" s="512"/>
      <c r="S937" s="512"/>
      <c r="T937" s="512"/>
      <c r="U937" s="512"/>
      <c r="V937" s="512"/>
      <c r="W937" s="512"/>
      <c r="X937" s="512"/>
      <c r="Y937" s="489"/>
      <c r="Z937" s="512"/>
      <c r="AA937" s="512"/>
      <c r="AB937" s="489"/>
      <c r="AC937" s="513"/>
      <c r="AD937" s="489"/>
    </row>
    <row r="938" spans="7:30" ht="15.75" customHeight="1">
      <c r="G938" s="510"/>
      <c r="H938" s="511"/>
      <c r="I938" s="512"/>
      <c r="J938" s="512"/>
      <c r="K938" s="512"/>
      <c r="L938" s="512"/>
      <c r="M938" s="512"/>
      <c r="N938" s="489"/>
      <c r="O938" s="512"/>
      <c r="P938" s="512"/>
      <c r="Q938" s="512"/>
      <c r="R938" s="512"/>
      <c r="S938" s="512"/>
      <c r="T938" s="512"/>
      <c r="U938" s="512"/>
      <c r="V938" s="512"/>
      <c r="W938" s="512"/>
      <c r="X938" s="512"/>
      <c r="Y938" s="489"/>
      <c r="Z938" s="512"/>
      <c r="AA938" s="512"/>
      <c r="AB938" s="489"/>
      <c r="AC938" s="513"/>
      <c r="AD938" s="489"/>
    </row>
    <row r="939" spans="7:30" ht="15.75" customHeight="1">
      <c r="G939" s="510"/>
      <c r="H939" s="511"/>
      <c r="I939" s="512"/>
      <c r="J939" s="512"/>
      <c r="K939" s="512"/>
      <c r="L939" s="512"/>
      <c r="M939" s="512"/>
      <c r="N939" s="489"/>
      <c r="O939" s="512"/>
      <c r="P939" s="512"/>
      <c r="Q939" s="512"/>
      <c r="R939" s="512"/>
      <c r="S939" s="512"/>
      <c r="T939" s="512"/>
      <c r="U939" s="512"/>
      <c r="V939" s="512"/>
      <c r="W939" s="512"/>
      <c r="X939" s="512"/>
      <c r="Y939" s="489"/>
      <c r="Z939" s="512"/>
      <c r="AA939" s="512"/>
      <c r="AB939" s="489"/>
      <c r="AC939" s="513"/>
      <c r="AD939" s="489"/>
    </row>
    <row r="940" spans="7:30" ht="15.75" customHeight="1">
      <c r="G940" s="510"/>
      <c r="H940" s="511"/>
      <c r="I940" s="512"/>
      <c r="J940" s="512"/>
      <c r="K940" s="512"/>
      <c r="L940" s="512"/>
      <c r="M940" s="512"/>
      <c r="N940" s="489"/>
      <c r="O940" s="512"/>
      <c r="P940" s="512"/>
      <c r="Q940" s="512"/>
      <c r="R940" s="512"/>
      <c r="S940" s="512"/>
      <c r="T940" s="512"/>
      <c r="U940" s="512"/>
      <c r="V940" s="512"/>
      <c r="W940" s="512"/>
      <c r="X940" s="512"/>
      <c r="Y940" s="489"/>
      <c r="Z940" s="512"/>
      <c r="AA940" s="512"/>
      <c r="AB940" s="489"/>
      <c r="AC940" s="513"/>
      <c r="AD940" s="489"/>
    </row>
    <row r="941" spans="7:30" ht="15.75" customHeight="1">
      <c r="G941" s="510"/>
      <c r="H941" s="511"/>
      <c r="I941" s="512"/>
      <c r="J941" s="512"/>
      <c r="K941" s="512"/>
      <c r="L941" s="512"/>
      <c r="M941" s="512"/>
      <c r="N941" s="489"/>
      <c r="O941" s="512"/>
      <c r="P941" s="512"/>
      <c r="Q941" s="512"/>
      <c r="R941" s="512"/>
      <c r="S941" s="512"/>
      <c r="T941" s="512"/>
      <c r="U941" s="512"/>
      <c r="V941" s="512"/>
      <c r="W941" s="512"/>
      <c r="X941" s="512"/>
      <c r="Y941" s="489"/>
      <c r="Z941" s="512"/>
      <c r="AA941" s="512"/>
      <c r="AB941" s="489"/>
      <c r="AC941" s="513"/>
      <c r="AD941" s="489"/>
    </row>
    <row r="942" spans="7:30" ht="15.75" customHeight="1">
      <c r="G942" s="510"/>
      <c r="H942" s="511"/>
      <c r="I942" s="512"/>
      <c r="J942" s="512"/>
      <c r="K942" s="512"/>
      <c r="L942" s="512"/>
      <c r="M942" s="512"/>
      <c r="N942" s="489"/>
      <c r="O942" s="512"/>
      <c r="P942" s="512"/>
      <c r="Q942" s="512"/>
      <c r="R942" s="512"/>
      <c r="S942" s="512"/>
      <c r="T942" s="512"/>
      <c r="U942" s="512"/>
      <c r="V942" s="512"/>
      <c r="W942" s="512"/>
      <c r="X942" s="512"/>
      <c r="Y942" s="489"/>
      <c r="Z942" s="512"/>
      <c r="AA942" s="512"/>
      <c r="AB942" s="489"/>
      <c r="AC942" s="513"/>
      <c r="AD942" s="489"/>
    </row>
    <row r="943" spans="7:30" ht="15.75" customHeight="1">
      <c r="G943" s="510"/>
      <c r="H943" s="511"/>
      <c r="I943" s="512"/>
      <c r="J943" s="512"/>
      <c r="K943" s="512"/>
      <c r="L943" s="512"/>
      <c r="M943" s="512"/>
      <c r="N943" s="489"/>
      <c r="O943" s="512"/>
      <c r="P943" s="512"/>
      <c r="Q943" s="512"/>
      <c r="R943" s="512"/>
      <c r="S943" s="512"/>
      <c r="T943" s="512"/>
      <c r="U943" s="512"/>
      <c r="V943" s="512"/>
      <c r="W943" s="512"/>
      <c r="X943" s="512"/>
      <c r="Y943" s="489"/>
      <c r="Z943" s="512"/>
      <c r="AA943" s="512"/>
      <c r="AB943" s="489"/>
      <c r="AC943" s="513"/>
      <c r="AD943" s="489"/>
    </row>
    <row r="944" spans="7:30" ht="15.75" customHeight="1">
      <c r="G944" s="510"/>
      <c r="H944" s="511"/>
      <c r="I944" s="512"/>
      <c r="J944" s="512"/>
      <c r="K944" s="512"/>
      <c r="L944" s="512"/>
      <c r="M944" s="512"/>
      <c r="N944" s="489"/>
      <c r="O944" s="512"/>
      <c r="P944" s="512"/>
      <c r="Q944" s="512"/>
      <c r="R944" s="512"/>
      <c r="S944" s="512"/>
      <c r="T944" s="512"/>
      <c r="U944" s="512"/>
      <c r="V944" s="512"/>
      <c r="W944" s="512"/>
      <c r="X944" s="512"/>
      <c r="Y944" s="489"/>
      <c r="Z944" s="512"/>
      <c r="AA944" s="512"/>
      <c r="AB944" s="489"/>
      <c r="AC944" s="513"/>
      <c r="AD944" s="489"/>
    </row>
    <row r="945" spans="7:30" ht="15.75" customHeight="1">
      <c r="G945" s="510"/>
      <c r="H945" s="511"/>
      <c r="I945" s="512"/>
      <c r="J945" s="512"/>
      <c r="K945" s="512"/>
      <c r="L945" s="512"/>
      <c r="M945" s="512"/>
      <c r="N945" s="489"/>
      <c r="O945" s="512"/>
      <c r="P945" s="512"/>
      <c r="Q945" s="512"/>
      <c r="R945" s="512"/>
      <c r="S945" s="512"/>
      <c r="T945" s="512"/>
      <c r="U945" s="512"/>
      <c r="V945" s="512"/>
      <c r="W945" s="512"/>
      <c r="X945" s="512"/>
      <c r="Y945" s="489"/>
      <c r="Z945" s="512"/>
      <c r="AA945" s="512"/>
      <c r="AB945" s="489"/>
      <c r="AC945" s="513"/>
      <c r="AD945" s="489"/>
    </row>
    <row r="946" spans="7:30" ht="15.75" customHeight="1">
      <c r="G946" s="510"/>
      <c r="H946" s="511"/>
      <c r="I946" s="512"/>
      <c r="J946" s="512"/>
      <c r="K946" s="512"/>
      <c r="L946" s="512"/>
      <c r="M946" s="512"/>
      <c r="N946" s="489"/>
      <c r="O946" s="512"/>
      <c r="P946" s="512"/>
      <c r="Q946" s="512"/>
      <c r="R946" s="512"/>
      <c r="S946" s="512"/>
      <c r="T946" s="512"/>
      <c r="U946" s="512"/>
      <c r="V946" s="512"/>
      <c r="W946" s="512"/>
      <c r="X946" s="512"/>
      <c r="Y946" s="489"/>
      <c r="Z946" s="512"/>
      <c r="AA946" s="512"/>
      <c r="AB946" s="489"/>
      <c r="AC946" s="513"/>
      <c r="AD946" s="489"/>
    </row>
    <row r="947" spans="7:30" ht="15.75" customHeight="1">
      <c r="G947" s="510"/>
      <c r="H947" s="511"/>
      <c r="I947" s="512"/>
      <c r="J947" s="512"/>
      <c r="K947" s="512"/>
      <c r="L947" s="512"/>
      <c r="M947" s="512"/>
      <c r="N947" s="489"/>
      <c r="O947" s="512"/>
      <c r="P947" s="512"/>
      <c r="Q947" s="512"/>
      <c r="R947" s="512"/>
      <c r="S947" s="512"/>
      <c r="T947" s="512"/>
      <c r="U947" s="512"/>
      <c r="V947" s="512"/>
      <c r="W947" s="512"/>
      <c r="X947" s="512"/>
      <c r="Y947" s="489"/>
      <c r="Z947" s="512"/>
      <c r="AA947" s="512"/>
      <c r="AB947" s="489"/>
      <c r="AC947" s="513"/>
      <c r="AD947" s="489"/>
    </row>
    <row r="948" spans="7:30" ht="15.75" customHeight="1">
      <c r="G948" s="510"/>
      <c r="H948" s="511"/>
      <c r="I948" s="512"/>
      <c r="J948" s="512"/>
      <c r="K948" s="512"/>
      <c r="L948" s="512"/>
      <c r="M948" s="512"/>
      <c r="N948" s="489"/>
      <c r="O948" s="512"/>
      <c r="P948" s="512"/>
      <c r="Q948" s="512"/>
      <c r="R948" s="512"/>
      <c r="S948" s="512"/>
      <c r="T948" s="512"/>
      <c r="U948" s="512"/>
      <c r="V948" s="512"/>
      <c r="W948" s="512"/>
      <c r="X948" s="512"/>
      <c r="Y948" s="489"/>
      <c r="Z948" s="512"/>
      <c r="AA948" s="512"/>
      <c r="AB948" s="489"/>
      <c r="AC948" s="513"/>
      <c r="AD948" s="489"/>
    </row>
    <row r="949" spans="7:30" ht="15.75" customHeight="1">
      <c r="G949" s="510"/>
      <c r="H949" s="511"/>
      <c r="I949" s="512"/>
      <c r="J949" s="512"/>
      <c r="K949" s="512"/>
      <c r="L949" s="512"/>
      <c r="M949" s="512"/>
      <c r="N949" s="489"/>
      <c r="O949" s="512"/>
      <c r="P949" s="512"/>
      <c r="Q949" s="512"/>
      <c r="R949" s="512"/>
      <c r="S949" s="512"/>
      <c r="T949" s="512"/>
      <c r="U949" s="512"/>
      <c r="V949" s="512"/>
      <c r="W949" s="512"/>
      <c r="X949" s="512"/>
      <c r="Y949" s="489"/>
      <c r="Z949" s="512"/>
      <c r="AA949" s="512"/>
      <c r="AB949" s="489"/>
      <c r="AC949" s="513"/>
      <c r="AD949" s="489"/>
    </row>
    <row r="950" spans="7:30" ht="15.75" customHeight="1">
      <c r="G950" s="510"/>
      <c r="H950" s="511"/>
      <c r="I950" s="512"/>
      <c r="J950" s="512"/>
      <c r="K950" s="512"/>
      <c r="L950" s="512"/>
      <c r="M950" s="512"/>
      <c r="N950" s="489"/>
      <c r="O950" s="512"/>
      <c r="P950" s="512"/>
      <c r="Q950" s="512"/>
      <c r="R950" s="512"/>
      <c r="S950" s="512"/>
      <c r="T950" s="512"/>
      <c r="U950" s="512"/>
      <c r="V950" s="512"/>
      <c r="W950" s="512"/>
      <c r="X950" s="512"/>
      <c r="Y950" s="489"/>
      <c r="Z950" s="512"/>
      <c r="AA950" s="512"/>
      <c r="AB950" s="489"/>
      <c r="AC950" s="513"/>
      <c r="AD950" s="489"/>
    </row>
    <row r="951" spans="7:30" ht="15.75" customHeight="1">
      <c r="G951" s="510"/>
      <c r="H951" s="511"/>
      <c r="I951" s="512"/>
      <c r="J951" s="512"/>
      <c r="K951" s="512"/>
      <c r="L951" s="512"/>
      <c r="M951" s="512"/>
      <c r="N951" s="489"/>
      <c r="O951" s="512"/>
      <c r="P951" s="512"/>
      <c r="Q951" s="512"/>
      <c r="R951" s="512"/>
      <c r="S951" s="512"/>
      <c r="T951" s="512"/>
      <c r="U951" s="512"/>
      <c r="V951" s="512"/>
      <c r="W951" s="512"/>
      <c r="X951" s="512"/>
      <c r="Y951" s="489"/>
      <c r="Z951" s="512"/>
      <c r="AA951" s="512"/>
      <c r="AB951" s="489"/>
      <c r="AC951" s="513"/>
      <c r="AD951" s="489"/>
    </row>
    <row r="952" spans="7:30" ht="15.75" customHeight="1">
      <c r="G952" s="510"/>
      <c r="H952" s="511"/>
      <c r="I952" s="512"/>
      <c r="J952" s="512"/>
      <c r="K952" s="512"/>
      <c r="L952" s="512"/>
      <c r="M952" s="512"/>
      <c r="N952" s="489"/>
      <c r="O952" s="512"/>
      <c r="P952" s="512"/>
      <c r="Q952" s="512"/>
      <c r="R952" s="512"/>
      <c r="S952" s="512"/>
      <c r="T952" s="512"/>
      <c r="U952" s="512"/>
      <c r="V952" s="512"/>
      <c r="W952" s="512"/>
      <c r="X952" s="512"/>
      <c r="Y952" s="489"/>
      <c r="Z952" s="512"/>
      <c r="AA952" s="512"/>
      <c r="AB952" s="489"/>
      <c r="AC952" s="513"/>
      <c r="AD952" s="489"/>
    </row>
    <row r="953" spans="7:30" ht="15.75" customHeight="1">
      <c r="G953" s="510"/>
      <c r="H953" s="511"/>
      <c r="I953" s="512"/>
      <c r="J953" s="512"/>
      <c r="K953" s="512"/>
      <c r="L953" s="512"/>
      <c r="M953" s="512"/>
      <c r="N953" s="489"/>
      <c r="O953" s="512"/>
      <c r="P953" s="512"/>
      <c r="Q953" s="512"/>
      <c r="R953" s="512"/>
      <c r="S953" s="512"/>
      <c r="T953" s="512"/>
      <c r="U953" s="512"/>
      <c r="V953" s="512"/>
      <c r="W953" s="512"/>
      <c r="X953" s="512"/>
      <c r="Y953" s="489"/>
      <c r="Z953" s="512"/>
      <c r="AA953" s="512"/>
      <c r="AB953" s="489"/>
      <c r="AC953" s="513"/>
      <c r="AD953" s="489"/>
    </row>
    <row r="954" spans="7:30" ht="15.75" customHeight="1">
      <c r="G954" s="510"/>
      <c r="H954" s="511"/>
      <c r="I954" s="512"/>
      <c r="J954" s="512"/>
      <c r="K954" s="512"/>
      <c r="L954" s="512"/>
      <c r="M954" s="512"/>
      <c r="N954" s="489"/>
      <c r="O954" s="512"/>
      <c r="P954" s="512"/>
      <c r="Q954" s="512"/>
      <c r="R954" s="512"/>
      <c r="S954" s="512"/>
      <c r="T954" s="512"/>
      <c r="U954" s="512"/>
      <c r="V954" s="512"/>
      <c r="W954" s="512"/>
      <c r="X954" s="512"/>
      <c r="Y954" s="489"/>
      <c r="Z954" s="512"/>
      <c r="AA954" s="512"/>
      <c r="AB954" s="489"/>
      <c r="AC954" s="513"/>
      <c r="AD954" s="489"/>
    </row>
    <row r="955" spans="7:30" ht="15.75" customHeight="1">
      <c r="G955" s="510"/>
      <c r="H955" s="511"/>
      <c r="I955" s="512"/>
      <c r="J955" s="512"/>
      <c r="K955" s="512"/>
      <c r="L955" s="512"/>
      <c r="M955" s="512"/>
      <c r="N955" s="489"/>
      <c r="O955" s="512"/>
      <c r="P955" s="512"/>
      <c r="Q955" s="512"/>
      <c r="R955" s="512"/>
      <c r="S955" s="512"/>
      <c r="T955" s="512"/>
      <c r="U955" s="512"/>
      <c r="V955" s="512"/>
      <c r="W955" s="512"/>
      <c r="X955" s="512"/>
      <c r="Y955" s="489"/>
      <c r="Z955" s="512"/>
      <c r="AA955" s="512"/>
      <c r="AB955" s="489"/>
      <c r="AC955" s="513"/>
      <c r="AD955" s="489"/>
    </row>
    <row r="956" spans="7:30" ht="15.75" customHeight="1">
      <c r="G956" s="510"/>
      <c r="H956" s="511"/>
      <c r="I956" s="512"/>
      <c r="J956" s="512"/>
      <c r="K956" s="512"/>
      <c r="L956" s="512"/>
      <c r="M956" s="512"/>
      <c r="N956" s="489"/>
      <c r="O956" s="512"/>
      <c r="P956" s="512"/>
      <c r="Q956" s="512"/>
      <c r="R956" s="512"/>
      <c r="S956" s="512"/>
      <c r="T956" s="512"/>
      <c r="U956" s="512"/>
      <c r="V956" s="512"/>
      <c r="W956" s="512"/>
      <c r="X956" s="512"/>
      <c r="Y956" s="489"/>
      <c r="Z956" s="512"/>
      <c r="AA956" s="512"/>
      <c r="AB956" s="489"/>
      <c r="AC956" s="513"/>
      <c r="AD956" s="489"/>
    </row>
    <row r="957" spans="7:30" ht="15.75" customHeight="1">
      <c r="G957" s="510"/>
      <c r="H957" s="511"/>
      <c r="I957" s="512"/>
      <c r="J957" s="512"/>
      <c r="K957" s="512"/>
      <c r="L957" s="512"/>
      <c r="M957" s="512"/>
      <c r="N957" s="489"/>
      <c r="O957" s="512"/>
      <c r="P957" s="512"/>
      <c r="Q957" s="512"/>
      <c r="R957" s="512"/>
      <c r="S957" s="512"/>
      <c r="T957" s="512"/>
      <c r="U957" s="512"/>
      <c r="V957" s="512"/>
      <c r="W957" s="512"/>
      <c r="X957" s="512"/>
      <c r="Y957" s="489"/>
      <c r="Z957" s="512"/>
      <c r="AA957" s="512"/>
      <c r="AB957" s="489"/>
      <c r="AC957" s="513"/>
      <c r="AD957" s="489"/>
    </row>
    <row r="958" spans="7:30" ht="15.75" customHeight="1">
      <c r="G958" s="510"/>
      <c r="H958" s="511"/>
      <c r="I958" s="512"/>
      <c r="J958" s="512"/>
      <c r="K958" s="512"/>
      <c r="L958" s="512"/>
      <c r="M958" s="512"/>
      <c r="N958" s="489"/>
      <c r="O958" s="512"/>
      <c r="P958" s="512"/>
      <c r="Q958" s="512"/>
      <c r="R958" s="512"/>
      <c r="S958" s="512"/>
      <c r="T958" s="512"/>
      <c r="U958" s="512"/>
      <c r="V958" s="512"/>
      <c r="W958" s="512"/>
      <c r="X958" s="512"/>
      <c r="Y958" s="489"/>
      <c r="Z958" s="512"/>
      <c r="AA958" s="512"/>
      <c r="AB958" s="489"/>
      <c r="AC958" s="513"/>
      <c r="AD958" s="489"/>
    </row>
    <row r="959" spans="7:30" ht="15.75" customHeight="1">
      <c r="G959" s="510"/>
      <c r="H959" s="511"/>
      <c r="I959" s="512"/>
      <c r="J959" s="512"/>
      <c r="K959" s="512"/>
      <c r="L959" s="512"/>
      <c r="M959" s="512"/>
      <c r="N959" s="489"/>
      <c r="O959" s="512"/>
      <c r="P959" s="512"/>
      <c r="Q959" s="512"/>
      <c r="R959" s="512"/>
      <c r="S959" s="512"/>
      <c r="T959" s="512"/>
      <c r="U959" s="512"/>
      <c r="V959" s="512"/>
      <c r="W959" s="512"/>
      <c r="X959" s="512"/>
      <c r="Y959" s="489"/>
      <c r="Z959" s="512"/>
      <c r="AA959" s="512"/>
      <c r="AB959" s="489"/>
      <c r="AC959" s="513"/>
      <c r="AD959" s="489"/>
    </row>
    <row r="960" spans="7:30" ht="15.75" customHeight="1">
      <c r="G960" s="510"/>
      <c r="H960" s="511"/>
      <c r="I960" s="512"/>
      <c r="J960" s="512"/>
      <c r="K960" s="512"/>
      <c r="L960" s="512"/>
      <c r="M960" s="512"/>
      <c r="N960" s="489"/>
      <c r="O960" s="512"/>
      <c r="P960" s="512"/>
      <c r="Q960" s="512"/>
      <c r="R960" s="512"/>
      <c r="S960" s="512"/>
      <c r="T960" s="512"/>
      <c r="U960" s="512"/>
      <c r="V960" s="512"/>
      <c r="W960" s="512"/>
      <c r="X960" s="512"/>
      <c r="Y960" s="489"/>
      <c r="Z960" s="512"/>
      <c r="AA960" s="512"/>
      <c r="AB960" s="489"/>
      <c r="AC960" s="513"/>
      <c r="AD960" s="489"/>
    </row>
    <row r="961" spans="7:30" ht="15.75" customHeight="1">
      <c r="G961" s="510"/>
      <c r="H961" s="511"/>
      <c r="I961" s="512"/>
      <c r="J961" s="512"/>
      <c r="K961" s="512"/>
      <c r="L961" s="512"/>
      <c r="M961" s="512"/>
      <c r="N961" s="489"/>
      <c r="O961" s="512"/>
      <c r="P961" s="512"/>
      <c r="Q961" s="512"/>
      <c r="R961" s="512"/>
      <c r="S961" s="512"/>
      <c r="T961" s="512"/>
      <c r="U961" s="512"/>
      <c r="V961" s="512"/>
      <c r="W961" s="512"/>
      <c r="X961" s="512"/>
      <c r="Y961" s="489"/>
      <c r="Z961" s="512"/>
      <c r="AA961" s="512"/>
      <c r="AB961" s="489"/>
      <c r="AC961" s="513"/>
      <c r="AD961" s="489"/>
    </row>
    <row r="962" spans="7:30" ht="15.75" customHeight="1">
      <c r="G962" s="510"/>
      <c r="H962" s="511"/>
      <c r="I962" s="512"/>
      <c r="J962" s="512"/>
      <c r="K962" s="512"/>
      <c r="L962" s="512"/>
      <c r="M962" s="512"/>
      <c r="N962" s="489"/>
      <c r="O962" s="512"/>
      <c r="P962" s="512"/>
      <c r="Q962" s="512"/>
      <c r="R962" s="512"/>
      <c r="S962" s="512"/>
      <c r="T962" s="512"/>
      <c r="U962" s="512"/>
      <c r="V962" s="512"/>
      <c r="W962" s="512"/>
      <c r="X962" s="512"/>
      <c r="Y962" s="489"/>
      <c r="Z962" s="512"/>
      <c r="AA962" s="512"/>
      <c r="AB962" s="489"/>
      <c r="AC962" s="513"/>
      <c r="AD962" s="489"/>
    </row>
    <row r="963" spans="7:30" ht="15.75" customHeight="1">
      <c r="G963" s="510"/>
      <c r="H963" s="511"/>
      <c r="I963" s="512"/>
      <c r="J963" s="512"/>
      <c r="K963" s="512"/>
      <c r="L963" s="512"/>
      <c r="M963" s="512"/>
      <c r="N963" s="489"/>
      <c r="O963" s="512"/>
      <c r="P963" s="512"/>
      <c r="Q963" s="512"/>
      <c r="R963" s="512"/>
      <c r="S963" s="512"/>
      <c r="T963" s="512"/>
      <c r="U963" s="512"/>
      <c r="V963" s="512"/>
      <c r="W963" s="512"/>
      <c r="X963" s="512"/>
      <c r="Y963" s="489"/>
      <c r="Z963" s="512"/>
      <c r="AA963" s="512"/>
      <c r="AB963" s="489"/>
      <c r="AC963" s="513"/>
      <c r="AD963" s="489"/>
    </row>
    <row r="964" spans="7:30" ht="15.75" customHeight="1">
      <c r="G964" s="510"/>
      <c r="H964" s="511"/>
      <c r="I964" s="512"/>
      <c r="J964" s="512"/>
      <c r="K964" s="512"/>
      <c r="L964" s="512"/>
      <c r="M964" s="512"/>
      <c r="N964" s="489"/>
      <c r="O964" s="512"/>
      <c r="P964" s="512"/>
      <c r="Q964" s="512"/>
      <c r="R964" s="512"/>
      <c r="S964" s="512"/>
      <c r="T964" s="512"/>
      <c r="U964" s="512"/>
      <c r="V964" s="512"/>
      <c r="W964" s="512"/>
      <c r="X964" s="512"/>
      <c r="Y964" s="489"/>
      <c r="Z964" s="512"/>
      <c r="AA964" s="512"/>
      <c r="AB964" s="489"/>
      <c r="AC964" s="513"/>
      <c r="AD964" s="489"/>
    </row>
    <row r="965" spans="7:30" ht="15.75" customHeight="1">
      <c r="G965" s="510"/>
      <c r="H965" s="511"/>
      <c r="I965" s="512"/>
      <c r="J965" s="512"/>
      <c r="K965" s="512"/>
      <c r="L965" s="512"/>
      <c r="M965" s="512"/>
      <c r="N965" s="489"/>
      <c r="O965" s="512"/>
      <c r="P965" s="512"/>
      <c r="Q965" s="512"/>
      <c r="R965" s="512"/>
      <c r="S965" s="512"/>
      <c r="T965" s="512"/>
      <c r="U965" s="512"/>
      <c r="V965" s="512"/>
      <c r="W965" s="512"/>
      <c r="X965" s="512"/>
      <c r="Y965" s="489"/>
      <c r="Z965" s="512"/>
      <c r="AA965" s="512"/>
      <c r="AB965" s="489"/>
      <c r="AC965" s="513"/>
      <c r="AD965" s="489"/>
    </row>
    <row r="966" spans="7:30" ht="15.75" customHeight="1">
      <c r="G966" s="510"/>
      <c r="H966" s="511"/>
      <c r="I966" s="512"/>
      <c r="J966" s="512"/>
      <c r="K966" s="512"/>
      <c r="L966" s="512"/>
      <c r="M966" s="512"/>
      <c r="N966" s="489"/>
      <c r="O966" s="512"/>
      <c r="P966" s="512"/>
      <c r="Q966" s="512"/>
      <c r="R966" s="512"/>
      <c r="S966" s="512"/>
      <c r="T966" s="512"/>
      <c r="U966" s="512"/>
      <c r="V966" s="512"/>
      <c r="W966" s="512"/>
      <c r="X966" s="512"/>
      <c r="Y966" s="489"/>
      <c r="Z966" s="512"/>
      <c r="AA966" s="512"/>
      <c r="AB966" s="489"/>
      <c r="AC966" s="513"/>
      <c r="AD966" s="489"/>
    </row>
    <row r="967" spans="7:30" ht="15.75" customHeight="1">
      <c r="G967" s="510"/>
      <c r="H967" s="511"/>
      <c r="I967" s="512"/>
      <c r="J967" s="512"/>
      <c r="K967" s="512"/>
      <c r="L967" s="512"/>
      <c r="M967" s="512"/>
      <c r="N967" s="489"/>
      <c r="O967" s="512"/>
      <c r="P967" s="512"/>
      <c r="Q967" s="512"/>
      <c r="R967" s="512"/>
      <c r="S967" s="512"/>
      <c r="T967" s="512"/>
      <c r="U967" s="512"/>
      <c r="V967" s="512"/>
      <c r="W967" s="512"/>
      <c r="X967" s="512"/>
      <c r="Y967" s="489"/>
      <c r="Z967" s="512"/>
      <c r="AA967" s="512"/>
      <c r="AB967" s="489"/>
      <c r="AC967" s="513"/>
      <c r="AD967" s="489"/>
    </row>
    <row r="968" spans="7:30" ht="15.75" customHeight="1">
      <c r="G968" s="510"/>
      <c r="H968" s="511"/>
      <c r="I968" s="512"/>
      <c r="J968" s="512"/>
      <c r="K968" s="512"/>
      <c r="L968" s="512"/>
      <c r="M968" s="512"/>
      <c r="N968" s="489"/>
      <c r="O968" s="512"/>
      <c r="P968" s="512"/>
      <c r="Q968" s="512"/>
      <c r="R968" s="512"/>
      <c r="S968" s="512"/>
      <c r="T968" s="512"/>
      <c r="U968" s="512"/>
      <c r="V968" s="512"/>
      <c r="W968" s="512"/>
      <c r="X968" s="512"/>
      <c r="Y968" s="489"/>
      <c r="Z968" s="512"/>
      <c r="AA968" s="512"/>
      <c r="AB968" s="489"/>
      <c r="AC968" s="513"/>
      <c r="AD968" s="489"/>
    </row>
    <row r="969" spans="7:30" ht="15.75" customHeight="1">
      <c r="G969" s="510"/>
      <c r="H969" s="511"/>
      <c r="I969" s="512"/>
      <c r="J969" s="512"/>
      <c r="K969" s="512"/>
      <c r="L969" s="512"/>
      <c r="M969" s="512"/>
      <c r="N969" s="489"/>
      <c r="O969" s="512"/>
      <c r="P969" s="512"/>
      <c r="Q969" s="512"/>
      <c r="R969" s="512"/>
      <c r="S969" s="512"/>
      <c r="T969" s="512"/>
      <c r="U969" s="512"/>
      <c r="V969" s="512"/>
      <c r="W969" s="512"/>
      <c r="X969" s="512"/>
      <c r="Y969" s="489"/>
      <c r="Z969" s="512"/>
      <c r="AA969" s="512"/>
      <c r="AB969" s="489"/>
      <c r="AC969" s="513"/>
      <c r="AD969" s="489"/>
    </row>
    <row r="970" spans="7:30" ht="15.75" customHeight="1">
      <c r="G970" s="510"/>
      <c r="H970" s="511"/>
      <c r="I970" s="512"/>
      <c r="J970" s="512"/>
      <c r="K970" s="512"/>
      <c r="L970" s="512"/>
      <c r="M970" s="512"/>
      <c r="N970" s="489"/>
      <c r="O970" s="512"/>
      <c r="P970" s="512"/>
      <c r="Q970" s="512"/>
      <c r="R970" s="512"/>
      <c r="S970" s="512"/>
      <c r="T970" s="512"/>
      <c r="U970" s="512"/>
      <c r="V970" s="512"/>
      <c r="W970" s="512"/>
      <c r="X970" s="512"/>
      <c r="Y970" s="489"/>
      <c r="Z970" s="512"/>
      <c r="AA970" s="512"/>
      <c r="AB970" s="489"/>
      <c r="AC970" s="513"/>
      <c r="AD970" s="489"/>
    </row>
    <row r="971" spans="7:30" ht="15.75" customHeight="1">
      <c r="G971" s="510"/>
      <c r="H971" s="511"/>
      <c r="I971" s="512"/>
      <c r="J971" s="512"/>
      <c r="K971" s="512"/>
      <c r="L971" s="512"/>
      <c r="M971" s="512"/>
      <c r="N971" s="489"/>
      <c r="O971" s="512"/>
      <c r="P971" s="512"/>
      <c r="Q971" s="512"/>
      <c r="R971" s="512"/>
      <c r="S971" s="512"/>
      <c r="T971" s="512"/>
      <c r="U971" s="512"/>
      <c r="V971" s="512"/>
      <c r="W971" s="512"/>
      <c r="X971" s="512"/>
      <c r="Y971" s="489"/>
      <c r="Z971" s="512"/>
      <c r="AA971" s="512"/>
      <c r="AB971" s="489"/>
      <c r="AC971" s="513"/>
      <c r="AD971" s="489"/>
    </row>
    <row r="972" spans="7:30" ht="15.75" customHeight="1">
      <c r="G972" s="510"/>
      <c r="H972" s="511"/>
      <c r="I972" s="512"/>
      <c r="J972" s="512"/>
      <c r="K972" s="512"/>
      <c r="L972" s="512"/>
      <c r="M972" s="512"/>
      <c r="N972" s="489"/>
      <c r="O972" s="512"/>
      <c r="P972" s="512"/>
      <c r="Q972" s="512"/>
      <c r="R972" s="512"/>
      <c r="S972" s="512"/>
      <c r="T972" s="512"/>
      <c r="U972" s="512"/>
      <c r="V972" s="512"/>
      <c r="W972" s="512"/>
      <c r="X972" s="512"/>
      <c r="Y972" s="489"/>
      <c r="Z972" s="512"/>
      <c r="AA972" s="512"/>
      <c r="AB972" s="489"/>
      <c r="AC972" s="513"/>
      <c r="AD972" s="489"/>
    </row>
    <row r="973" spans="7:30" ht="15.75" customHeight="1">
      <c r="G973" s="510"/>
      <c r="H973" s="511"/>
      <c r="I973" s="512"/>
      <c r="J973" s="512"/>
      <c r="K973" s="512"/>
      <c r="L973" s="512"/>
      <c r="M973" s="512"/>
      <c r="N973" s="489"/>
      <c r="O973" s="512"/>
      <c r="P973" s="512"/>
      <c r="Q973" s="512"/>
      <c r="R973" s="512"/>
      <c r="S973" s="512"/>
      <c r="T973" s="512"/>
      <c r="U973" s="512"/>
      <c r="V973" s="512"/>
      <c r="W973" s="512"/>
      <c r="X973" s="512"/>
      <c r="Y973" s="489"/>
      <c r="Z973" s="512"/>
      <c r="AA973" s="512"/>
      <c r="AB973" s="489"/>
      <c r="AC973" s="513"/>
      <c r="AD973" s="489"/>
    </row>
    <row r="974" spans="7:30" ht="15.75" customHeight="1">
      <c r="G974" s="510"/>
      <c r="H974" s="511"/>
      <c r="I974" s="512"/>
      <c r="J974" s="512"/>
      <c r="K974" s="512"/>
      <c r="L974" s="512"/>
      <c r="M974" s="512"/>
      <c r="N974" s="489"/>
      <c r="O974" s="512"/>
      <c r="P974" s="512"/>
      <c r="Q974" s="512"/>
      <c r="R974" s="512"/>
      <c r="S974" s="512"/>
      <c r="T974" s="512"/>
      <c r="U974" s="512"/>
      <c r="V974" s="512"/>
      <c r="W974" s="512"/>
      <c r="X974" s="512"/>
      <c r="Y974" s="489"/>
      <c r="Z974" s="512"/>
      <c r="AA974" s="512"/>
      <c r="AB974" s="489"/>
      <c r="AC974" s="513"/>
      <c r="AD974" s="489"/>
    </row>
    <row r="975" spans="7:30" ht="15.75" customHeight="1">
      <c r="G975" s="510"/>
      <c r="H975" s="511"/>
      <c r="I975" s="512"/>
      <c r="J975" s="512"/>
      <c r="K975" s="512"/>
      <c r="L975" s="512"/>
      <c r="M975" s="512"/>
      <c r="N975" s="489"/>
      <c r="O975" s="512"/>
      <c r="P975" s="512"/>
      <c r="Q975" s="512"/>
      <c r="R975" s="512"/>
      <c r="S975" s="512"/>
      <c r="T975" s="512"/>
      <c r="U975" s="512"/>
      <c r="V975" s="512"/>
      <c r="W975" s="512"/>
      <c r="X975" s="512"/>
      <c r="Y975" s="489"/>
      <c r="Z975" s="512"/>
      <c r="AA975" s="512"/>
      <c r="AB975" s="489"/>
      <c r="AC975" s="513"/>
      <c r="AD975" s="489"/>
    </row>
    <row r="976" spans="7:30" ht="15.75" customHeight="1">
      <c r="G976" s="510"/>
      <c r="H976" s="511"/>
      <c r="I976" s="512"/>
      <c r="J976" s="512"/>
      <c r="K976" s="512"/>
      <c r="L976" s="512"/>
      <c r="M976" s="512"/>
      <c r="N976" s="489"/>
      <c r="O976" s="512"/>
      <c r="P976" s="512"/>
      <c r="Q976" s="512"/>
      <c r="R976" s="512"/>
      <c r="S976" s="512"/>
      <c r="T976" s="512"/>
      <c r="U976" s="512"/>
      <c r="V976" s="512"/>
      <c r="W976" s="512"/>
      <c r="X976" s="512"/>
      <c r="Y976" s="489"/>
      <c r="Z976" s="512"/>
      <c r="AA976" s="512"/>
      <c r="AB976" s="489"/>
      <c r="AC976" s="513"/>
      <c r="AD976" s="489"/>
    </row>
    <row r="977" spans="7:30" ht="15.75" customHeight="1">
      <c r="G977" s="510"/>
      <c r="H977" s="511"/>
      <c r="I977" s="512"/>
      <c r="J977" s="512"/>
      <c r="K977" s="512"/>
      <c r="L977" s="512"/>
      <c r="M977" s="512"/>
      <c r="N977" s="489"/>
      <c r="O977" s="512"/>
      <c r="P977" s="512"/>
      <c r="Q977" s="512"/>
      <c r="R977" s="512"/>
      <c r="S977" s="512"/>
      <c r="T977" s="512"/>
      <c r="U977" s="512"/>
      <c r="V977" s="512"/>
      <c r="W977" s="512"/>
      <c r="X977" s="512"/>
      <c r="Y977" s="489"/>
      <c r="Z977" s="512"/>
      <c r="AA977" s="512"/>
      <c r="AB977" s="489"/>
      <c r="AC977" s="513"/>
      <c r="AD977" s="489"/>
    </row>
    <row r="978" spans="7:30" ht="15.75" customHeight="1">
      <c r="G978" s="510"/>
      <c r="H978" s="511"/>
      <c r="I978" s="512"/>
      <c r="J978" s="512"/>
      <c r="K978" s="512"/>
      <c r="L978" s="512"/>
      <c r="M978" s="512"/>
      <c r="N978" s="489"/>
      <c r="O978" s="512"/>
      <c r="P978" s="512"/>
      <c r="Q978" s="512"/>
      <c r="R978" s="512"/>
      <c r="S978" s="512"/>
      <c r="T978" s="512"/>
      <c r="U978" s="512"/>
      <c r="V978" s="512"/>
      <c r="W978" s="512"/>
      <c r="X978" s="512"/>
      <c r="Y978" s="489"/>
      <c r="Z978" s="512"/>
      <c r="AA978" s="512"/>
      <c r="AB978" s="489"/>
      <c r="AC978" s="513"/>
      <c r="AD978" s="489"/>
    </row>
    <row r="979" spans="7:30" ht="15.75" customHeight="1">
      <c r="G979" s="510"/>
      <c r="H979" s="511"/>
      <c r="I979" s="512"/>
      <c r="J979" s="512"/>
      <c r="K979" s="512"/>
      <c r="L979" s="512"/>
      <c r="M979" s="512"/>
      <c r="N979" s="489"/>
      <c r="O979" s="512"/>
      <c r="P979" s="512"/>
      <c r="Q979" s="512"/>
      <c r="R979" s="512"/>
      <c r="S979" s="512"/>
      <c r="T979" s="512"/>
      <c r="U979" s="512"/>
      <c r="V979" s="512"/>
      <c r="W979" s="512"/>
      <c r="X979" s="512"/>
      <c r="Y979" s="489"/>
      <c r="Z979" s="512"/>
      <c r="AA979" s="512"/>
      <c r="AB979" s="489"/>
      <c r="AC979" s="513"/>
      <c r="AD979" s="489"/>
    </row>
    <row r="980" spans="7:30" ht="15.75" customHeight="1">
      <c r="G980" s="510"/>
      <c r="H980" s="511"/>
      <c r="I980" s="512"/>
      <c r="J980" s="512"/>
      <c r="K980" s="512"/>
      <c r="L980" s="512"/>
      <c r="M980" s="512"/>
      <c r="N980" s="489"/>
      <c r="O980" s="512"/>
      <c r="P980" s="512"/>
      <c r="Q980" s="512"/>
      <c r="R980" s="512"/>
      <c r="S980" s="512"/>
      <c r="T980" s="512"/>
      <c r="U980" s="512"/>
      <c r="V980" s="512"/>
      <c r="W980" s="512"/>
      <c r="X980" s="512"/>
      <c r="Y980" s="489"/>
      <c r="Z980" s="512"/>
      <c r="AA980" s="512"/>
      <c r="AB980" s="489"/>
      <c r="AC980" s="513"/>
      <c r="AD980" s="489"/>
    </row>
    <row r="981" spans="7:30" ht="15.75" customHeight="1">
      <c r="G981" s="510"/>
      <c r="H981" s="511"/>
      <c r="I981" s="512"/>
      <c r="J981" s="512"/>
      <c r="K981" s="512"/>
      <c r="L981" s="512"/>
      <c r="M981" s="512"/>
      <c r="N981" s="489"/>
      <c r="O981" s="512"/>
      <c r="P981" s="512"/>
      <c r="Q981" s="512"/>
      <c r="R981" s="512"/>
      <c r="S981" s="512"/>
      <c r="T981" s="512"/>
      <c r="U981" s="512"/>
      <c r="V981" s="512"/>
      <c r="W981" s="512"/>
      <c r="X981" s="512"/>
      <c r="Y981" s="489"/>
      <c r="Z981" s="512"/>
      <c r="AA981" s="512"/>
      <c r="AB981" s="489"/>
      <c r="AC981" s="513"/>
      <c r="AD981" s="489"/>
    </row>
    <row r="982" spans="7:30" ht="15.75" customHeight="1">
      <c r="G982" s="510"/>
      <c r="H982" s="511"/>
      <c r="I982" s="512"/>
      <c r="J982" s="512"/>
      <c r="K982" s="512"/>
      <c r="L982" s="512"/>
      <c r="M982" s="512"/>
      <c r="N982" s="489"/>
      <c r="O982" s="512"/>
      <c r="P982" s="512"/>
      <c r="Q982" s="512"/>
      <c r="R982" s="512"/>
      <c r="S982" s="512"/>
      <c r="T982" s="512"/>
      <c r="U982" s="512"/>
      <c r="V982" s="512"/>
      <c r="W982" s="512"/>
      <c r="X982" s="512"/>
      <c r="Y982" s="489"/>
      <c r="Z982" s="512"/>
      <c r="AA982" s="512"/>
      <c r="AB982" s="489"/>
      <c r="AC982" s="513"/>
      <c r="AD982" s="489"/>
    </row>
    <row r="983" spans="7:30" ht="15.75" customHeight="1">
      <c r="G983" s="510"/>
      <c r="H983" s="511"/>
      <c r="I983" s="512"/>
      <c r="J983" s="512"/>
      <c r="K983" s="512"/>
      <c r="L983" s="512"/>
      <c r="M983" s="512"/>
      <c r="N983" s="489"/>
      <c r="O983" s="512"/>
      <c r="P983" s="512"/>
      <c r="Q983" s="512"/>
      <c r="R983" s="512"/>
      <c r="S983" s="512"/>
      <c r="T983" s="512"/>
      <c r="U983" s="512"/>
      <c r="V983" s="512"/>
      <c r="W983" s="512"/>
      <c r="X983" s="512"/>
      <c r="Y983" s="489"/>
      <c r="Z983" s="512"/>
      <c r="AA983" s="512"/>
      <c r="AB983" s="489"/>
      <c r="AC983" s="513"/>
      <c r="AD983" s="489"/>
    </row>
    <row r="984" spans="7:30" ht="15.75" customHeight="1">
      <c r="G984" s="510"/>
      <c r="H984" s="511"/>
      <c r="I984" s="512"/>
      <c r="J984" s="512"/>
      <c r="K984" s="512"/>
      <c r="L984" s="512"/>
      <c r="M984" s="512"/>
      <c r="N984" s="489"/>
      <c r="O984" s="512"/>
      <c r="P984" s="512"/>
      <c r="Q984" s="512"/>
      <c r="R984" s="512"/>
      <c r="S984" s="512"/>
      <c r="T984" s="512"/>
      <c r="U984" s="512"/>
      <c r="V984" s="512"/>
      <c r="W984" s="512"/>
      <c r="X984" s="512"/>
      <c r="Y984" s="489"/>
      <c r="Z984" s="512"/>
      <c r="AA984" s="512"/>
      <c r="AB984" s="489"/>
      <c r="AC984" s="513"/>
      <c r="AD984" s="489"/>
    </row>
    <row r="985" spans="7:30" ht="15.75" customHeight="1">
      <c r="G985" s="510"/>
      <c r="H985" s="511"/>
      <c r="I985" s="512"/>
      <c r="J985" s="512"/>
      <c r="K985" s="512"/>
      <c r="L985" s="512"/>
      <c r="M985" s="512"/>
      <c r="N985" s="489"/>
      <c r="O985" s="512"/>
      <c r="P985" s="512"/>
      <c r="Q985" s="512"/>
      <c r="R985" s="512"/>
      <c r="S985" s="512"/>
      <c r="T985" s="512"/>
      <c r="U985" s="512"/>
      <c r="V985" s="512"/>
      <c r="W985" s="512"/>
      <c r="X985" s="512"/>
      <c r="Y985" s="489"/>
      <c r="Z985" s="512"/>
      <c r="AA985" s="512"/>
      <c r="AB985" s="489"/>
      <c r="AC985" s="513"/>
      <c r="AD985" s="489"/>
    </row>
    <row r="986" spans="7:30" ht="15.75" customHeight="1">
      <c r="G986" s="510"/>
      <c r="H986" s="511"/>
      <c r="I986" s="512"/>
      <c r="J986" s="512"/>
      <c r="K986" s="512"/>
      <c r="L986" s="512"/>
      <c r="M986" s="512"/>
      <c r="N986" s="489"/>
      <c r="O986" s="512"/>
      <c r="P986" s="512"/>
      <c r="Q986" s="512"/>
      <c r="R986" s="512"/>
      <c r="S986" s="512"/>
      <c r="T986" s="512"/>
      <c r="U986" s="512"/>
      <c r="V986" s="512"/>
      <c r="W986" s="512"/>
      <c r="X986" s="512"/>
      <c r="Y986" s="489"/>
      <c r="Z986" s="512"/>
      <c r="AA986" s="512"/>
      <c r="AB986" s="489"/>
      <c r="AC986" s="513"/>
      <c r="AD986" s="489"/>
    </row>
    <row r="987" spans="7:30" ht="15.75" customHeight="1">
      <c r="G987" s="510"/>
      <c r="H987" s="511"/>
      <c r="I987" s="512"/>
      <c r="J987" s="512"/>
      <c r="K987" s="512"/>
      <c r="L987" s="512"/>
      <c r="M987" s="512"/>
      <c r="N987" s="489"/>
      <c r="O987" s="512"/>
      <c r="P987" s="512"/>
      <c r="Q987" s="512"/>
      <c r="R987" s="512"/>
      <c r="S987" s="512"/>
      <c r="T987" s="512"/>
      <c r="U987" s="512"/>
      <c r="V987" s="512"/>
      <c r="W987" s="512"/>
      <c r="X987" s="512"/>
      <c r="Y987" s="489"/>
      <c r="Z987" s="512"/>
      <c r="AA987" s="512"/>
      <c r="AB987" s="489"/>
      <c r="AC987" s="513"/>
      <c r="AD987" s="489"/>
    </row>
    <row r="988" spans="7:30" ht="15.75" customHeight="1">
      <c r="G988" s="510"/>
      <c r="H988" s="511"/>
      <c r="I988" s="512"/>
      <c r="J988" s="512"/>
      <c r="K988" s="512"/>
      <c r="L988" s="512"/>
      <c r="M988" s="512"/>
      <c r="N988" s="489"/>
      <c r="O988" s="512"/>
      <c r="P988" s="512"/>
      <c r="Q988" s="512"/>
      <c r="R988" s="512"/>
      <c r="S988" s="512"/>
      <c r="T988" s="512"/>
      <c r="U988" s="512"/>
      <c r="V988" s="512"/>
      <c r="W988" s="512"/>
      <c r="X988" s="512"/>
      <c r="Y988" s="489"/>
      <c r="Z988" s="512"/>
      <c r="AA988" s="512"/>
      <c r="AB988" s="489"/>
      <c r="AC988" s="513"/>
      <c r="AD988" s="489"/>
    </row>
    <row r="989" spans="7:30" ht="15.75" customHeight="1">
      <c r="G989" s="510"/>
      <c r="H989" s="511"/>
      <c r="I989" s="512"/>
      <c r="J989" s="512"/>
      <c r="K989" s="512"/>
      <c r="L989" s="512"/>
      <c r="M989" s="512"/>
      <c r="N989" s="489"/>
      <c r="O989" s="512"/>
      <c r="P989" s="512"/>
      <c r="Q989" s="512"/>
      <c r="R989" s="512"/>
      <c r="S989" s="512"/>
      <c r="T989" s="512"/>
      <c r="U989" s="512"/>
      <c r="V989" s="512"/>
      <c r="W989" s="512"/>
      <c r="X989" s="512"/>
      <c r="Y989" s="489"/>
      <c r="Z989" s="512"/>
      <c r="AA989" s="512"/>
      <c r="AB989" s="489"/>
      <c r="AC989" s="513"/>
      <c r="AD989" s="489"/>
    </row>
    <row r="990" spans="7:30" ht="15.75" customHeight="1">
      <c r="G990" s="510"/>
      <c r="H990" s="511"/>
      <c r="I990" s="512"/>
      <c r="J990" s="512"/>
      <c r="K990" s="512"/>
      <c r="L990" s="512"/>
      <c r="M990" s="512"/>
      <c r="N990" s="489"/>
      <c r="O990" s="512"/>
      <c r="P990" s="512"/>
      <c r="Q990" s="512"/>
      <c r="R990" s="512"/>
      <c r="S990" s="512"/>
      <c r="T990" s="512"/>
      <c r="U990" s="512"/>
      <c r="V990" s="512"/>
      <c r="W990" s="512"/>
      <c r="X990" s="512"/>
      <c r="Y990" s="489"/>
      <c r="Z990" s="512"/>
      <c r="AA990" s="512"/>
      <c r="AB990" s="489"/>
      <c r="AC990" s="513"/>
      <c r="AD990" s="489"/>
    </row>
    <row r="991" spans="7:30" ht="15.75" customHeight="1">
      <c r="G991" s="510"/>
      <c r="H991" s="511"/>
      <c r="I991" s="512"/>
      <c r="J991" s="512"/>
      <c r="K991" s="512"/>
      <c r="L991" s="512"/>
      <c r="M991" s="512"/>
      <c r="N991" s="489"/>
      <c r="O991" s="512"/>
      <c r="P991" s="512"/>
      <c r="Q991" s="512"/>
      <c r="R991" s="512"/>
      <c r="S991" s="512"/>
      <c r="T991" s="512"/>
      <c r="U991" s="512"/>
      <c r="V991" s="512"/>
      <c r="W991" s="512"/>
      <c r="X991" s="512"/>
      <c r="Y991" s="489"/>
      <c r="Z991" s="512"/>
      <c r="AA991" s="512"/>
      <c r="AB991" s="489"/>
      <c r="AC991" s="513"/>
      <c r="AD991" s="489"/>
    </row>
    <row r="992" spans="7:30" ht="15.75" customHeight="1">
      <c r="G992" s="510"/>
      <c r="H992" s="511"/>
      <c r="I992" s="512"/>
      <c r="J992" s="512"/>
      <c r="K992" s="512"/>
      <c r="L992" s="512"/>
      <c r="M992" s="512"/>
      <c r="N992" s="489"/>
      <c r="O992" s="512"/>
      <c r="P992" s="512"/>
      <c r="Q992" s="512"/>
      <c r="R992" s="512"/>
      <c r="S992" s="512"/>
      <c r="T992" s="512"/>
      <c r="U992" s="512"/>
      <c r="V992" s="512"/>
      <c r="W992" s="512"/>
      <c r="X992" s="512"/>
      <c r="Y992" s="489"/>
      <c r="Z992" s="512"/>
      <c r="AA992" s="512"/>
      <c r="AB992" s="489"/>
      <c r="AC992" s="513"/>
      <c r="AD992" s="489"/>
    </row>
    <row r="993" spans="7:30" ht="15.75" customHeight="1">
      <c r="G993" s="510"/>
      <c r="H993" s="511"/>
      <c r="I993" s="512"/>
      <c r="J993" s="512"/>
      <c r="K993" s="512"/>
      <c r="L993" s="512"/>
      <c r="M993" s="512"/>
      <c r="N993" s="489"/>
      <c r="O993" s="512"/>
      <c r="P993" s="512"/>
      <c r="Q993" s="512"/>
      <c r="R993" s="512"/>
      <c r="S993" s="512"/>
      <c r="T993" s="512"/>
      <c r="U993" s="512"/>
      <c r="V993" s="512"/>
      <c r="W993" s="512"/>
      <c r="X993" s="512"/>
      <c r="Y993" s="489"/>
      <c r="Z993" s="512"/>
      <c r="AA993" s="512"/>
      <c r="AB993" s="489"/>
      <c r="AC993" s="513"/>
      <c r="AD993" s="489"/>
    </row>
    <row r="994" spans="7:30" ht="15.75" customHeight="1">
      <c r="G994" s="510"/>
      <c r="H994" s="511"/>
      <c r="I994" s="512"/>
      <c r="J994" s="512"/>
      <c r="K994" s="512"/>
      <c r="L994" s="512"/>
      <c r="M994" s="512"/>
      <c r="N994" s="489"/>
      <c r="O994" s="512"/>
      <c r="P994" s="512"/>
      <c r="Q994" s="512"/>
      <c r="R994" s="512"/>
      <c r="S994" s="512"/>
      <c r="T994" s="512"/>
      <c r="U994" s="512"/>
      <c r="V994" s="512"/>
      <c r="W994" s="512"/>
      <c r="X994" s="512"/>
      <c r="Y994" s="489"/>
      <c r="Z994" s="512"/>
      <c r="AA994" s="512"/>
      <c r="AB994" s="489"/>
      <c r="AC994" s="513"/>
      <c r="AD994" s="489"/>
    </row>
    <row r="995" spans="7:30" ht="15.75" customHeight="1">
      <c r="G995" s="510"/>
      <c r="H995" s="511"/>
      <c r="I995" s="512"/>
      <c r="J995" s="512"/>
      <c r="K995" s="512"/>
      <c r="L995" s="512"/>
      <c r="M995" s="512"/>
      <c r="N995" s="489"/>
      <c r="O995" s="512"/>
      <c r="P995" s="512"/>
      <c r="Q995" s="512"/>
      <c r="R995" s="512"/>
      <c r="S995" s="512"/>
      <c r="T995" s="512"/>
      <c r="U995" s="512"/>
      <c r="V995" s="512"/>
      <c r="W995" s="512"/>
      <c r="X995" s="512"/>
      <c r="Y995" s="489"/>
      <c r="Z995" s="512"/>
      <c r="AA995" s="512"/>
      <c r="AB995" s="489"/>
      <c r="AC995" s="513"/>
      <c r="AD995" s="489"/>
    </row>
    <row r="996" spans="7:30" ht="15.75" customHeight="1">
      <c r="G996" s="510"/>
      <c r="H996" s="511"/>
      <c r="I996" s="512"/>
      <c r="J996" s="512"/>
      <c r="K996" s="512"/>
      <c r="L996" s="512"/>
      <c r="M996" s="512"/>
      <c r="N996" s="489"/>
      <c r="O996" s="512"/>
      <c r="P996" s="512"/>
      <c r="Q996" s="512"/>
      <c r="R996" s="512"/>
      <c r="S996" s="512"/>
      <c r="T996" s="512"/>
      <c r="U996" s="512"/>
      <c r="V996" s="512"/>
      <c r="W996" s="512"/>
      <c r="X996" s="512"/>
      <c r="Y996" s="489"/>
      <c r="Z996" s="512"/>
      <c r="AA996" s="512"/>
      <c r="AB996" s="489"/>
      <c r="AC996" s="513"/>
      <c r="AD996" s="489"/>
    </row>
    <row r="997" spans="7:30" ht="15.75" customHeight="1">
      <c r="G997" s="510"/>
      <c r="H997" s="511"/>
      <c r="I997" s="512"/>
      <c r="J997" s="512"/>
      <c r="K997" s="512"/>
      <c r="L997" s="512"/>
      <c r="M997" s="512"/>
      <c r="N997" s="489"/>
      <c r="O997" s="512"/>
      <c r="P997" s="512"/>
      <c r="Q997" s="512"/>
      <c r="R997" s="512"/>
      <c r="S997" s="512"/>
      <c r="T997" s="512"/>
      <c r="U997" s="512"/>
      <c r="V997" s="512"/>
      <c r="W997" s="512"/>
      <c r="X997" s="512"/>
      <c r="Y997" s="489"/>
      <c r="Z997" s="512"/>
      <c r="AA997" s="512"/>
      <c r="AB997" s="489"/>
      <c r="AC997" s="513"/>
      <c r="AD997" s="489"/>
    </row>
    <row r="998" spans="7:30" ht="15.75" customHeight="1">
      <c r="G998" s="510"/>
      <c r="H998" s="511"/>
      <c r="I998" s="512"/>
      <c r="J998" s="512"/>
      <c r="K998" s="512"/>
      <c r="L998" s="512"/>
      <c r="M998" s="512"/>
      <c r="N998" s="489"/>
      <c r="O998" s="512"/>
      <c r="P998" s="512"/>
      <c r="Q998" s="512"/>
      <c r="R998" s="512"/>
      <c r="S998" s="512"/>
      <c r="T998" s="512"/>
      <c r="U998" s="512"/>
      <c r="V998" s="512"/>
      <c r="W998" s="512"/>
      <c r="X998" s="512"/>
      <c r="Y998" s="489"/>
      <c r="Z998" s="512"/>
      <c r="AA998" s="512"/>
      <c r="AB998" s="489"/>
      <c r="AC998" s="513"/>
      <c r="AD998" s="489"/>
    </row>
    <row r="999" spans="7:30" ht="15.75" customHeight="1">
      <c r="G999" s="510"/>
      <c r="H999" s="511"/>
      <c r="I999" s="512"/>
      <c r="J999" s="512"/>
      <c r="K999" s="512"/>
      <c r="L999" s="512"/>
      <c r="M999" s="512"/>
      <c r="N999" s="489"/>
      <c r="O999" s="512"/>
      <c r="P999" s="512"/>
      <c r="Q999" s="512"/>
      <c r="R999" s="512"/>
      <c r="S999" s="512"/>
      <c r="T999" s="512"/>
      <c r="U999" s="512"/>
      <c r="V999" s="512"/>
      <c r="W999" s="512"/>
      <c r="X999" s="512"/>
      <c r="Y999" s="489"/>
      <c r="Z999" s="512"/>
      <c r="AA999" s="512"/>
      <c r="AB999" s="489"/>
      <c r="AC999" s="513"/>
      <c r="AD999" s="489"/>
    </row>
    <row r="1000" spans="7:30" ht="15.75" customHeight="1">
      <c r="G1000" s="510"/>
      <c r="H1000" s="511"/>
      <c r="I1000" s="512"/>
      <c r="J1000" s="512"/>
      <c r="K1000" s="512"/>
      <c r="L1000" s="512"/>
      <c r="M1000" s="512"/>
      <c r="N1000" s="489"/>
      <c r="O1000" s="512"/>
      <c r="P1000" s="512"/>
      <c r="Q1000" s="512"/>
      <c r="R1000" s="512"/>
      <c r="S1000" s="512"/>
      <c r="T1000" s="512"/>
      <c r="U1000" s="512"/>
      <c r="V1000" s="512"/>
      <c r="W1000" s="512"/>
      <c r="X1000" s="512"/>
      <c r="Y1000" s="489"/>
      <c r="Z1000" s="512"/>
      <c r="AA1000" s="512"/>
      <c r="AB1000" s="489"/>
      <c r="AC1000" s="513"/>
      <c r="AD1000" s="489"/>
    </row>
    <row r="1001" spans="7:30" ht="15.75" customHeight="1">
      <c r="G1001" s="510"/>
      <c r="H1001" s="511"/>
      <c r="I1001" s="512"/>
      <c r="J1001" s="512"/>
      <c r="K1001" s="512"/>
      <c r="L1001" s="512"/>
      <c r="M1001" s="512"/>
      <c r="N1001" s="489"/>
      <c r="O1001" s="512"/>
      <c r="P1001" s="512"/>
      <c r="Q1001" s="512"/>
      <c r="R1001" s="512"/>
      <c r="S1001" s="512"/>
      <c r="T1001" s="512"/>
      <c r="U1001" s="512"/>
      <c r="V1001" s="512"/>
      <c r="W1001" s="512"/>
      <c r="X1001" s="512"/>
      <c r="Y1001" s="489"/>
      <c r="Z1001" s="512"/>
      <c r="AA1001" s="512"/>
      <c r="AB1001" s="489"/>
      <c r="AC1001" s="513"/>
      <c r="AD1001" s="489"/>
    </row>
    <row r="1002" spans="7:30" ht="15.75" customHeight="1">
      <c r="G1002" s="510"/>
      <c r="H1002" s="511"/>
      <c r="I1002" s="512"/>
      <c r="J1002" s="512"/>
      <c r="K1002" s="512"/>
      <c r="L1002" s="512"/>
      <c r="M1002" s="512"/>
      <c r="N1002" s="489"/>
      <c r="O1002" s="512"/>
      <c r="P1002" s="512"/>
      <c r="Q1002" s="512"/>
      <c r="R1002" s="512"/>
      <c r="S1002" s="512"/>
      <c r="T1002" s="512"/>
      <c r="U1002" s="512"/>
      <c r="V1002" s="512"/>
      <c r="W1002" s="512"/>
      <c r="X1002" s="512"/>
      <c r="Y1002" s="489"/>
      <c r="Z1002" s="512"/>
      <c r="AA1002" s="512"/>
      <c r="AB1002" s="489"/>
      <c r="AC1002" s="513"/>
      <c r="AD1002" s="489"/>
    </row>
    <row r="1003" spans="7:30" ht="15.75" customHeight="1">
      <c r="G1003" s="510"/>
      <c r="H1003" s="511"/>
      <c r="I1003" s="512"/>
      <c r="J1003" s="512"/>
      <c r="K1003" s="512"/>
      <c r="L1003" s="512"/>
      <c r="M1003" s="512"/>
      <c r="N1003" s="489"/>
      <c r="O1003" s="512"/>
      <c r="P1003" s="512"/>
      <c r="Q1003" s="512"/>
      <c r="R1003" s="512"/>
      <c r="S1003" s="512"/>
      <c r="T1003" s="512"/>
      <c r="U1003" s="512"/>
      <c r="V1003" s="512"/>
      <c r="W1003" s="512"/>
      <c r="X1003" s="512"/>
      <c r="Y1003" s="489"/>
      <c r="Z1003" s="512"/>
      <c r="AA1003" s="512"/>
      <c r="AB1003" s="489"/>
      <c r="AC1003" s="513"/>
      <c r="AD1003" s="489"/>
    </row>
    <row r="1004" spans="7:30" ht="15.75" customHeight="1">
      <c r="G1004" s="510"/>
      <c r="H1004" s="511"/>
      <c r="I1004" s="512"/>
      <c r="J1004" s="512"/>
      <c r="K1004" s="512"/>
      <c r="L1004" s="512"/>
      <c r="M1004" s="512"/>
      <c r="N1004" s="489"/>
      <c r="O1004" s="512"/>
      <c r="P1004" s="512"/>
      <c r="Q1004" s="512"/>
      <c r="R1004" s="512"/>
      <c r="S1004" s="512"/>
      <c r="T1004" s="512"/>
      <c r="U1004" s="512"/>
      <c r="V1004" s="512"/>
      <c r="W1004" s="512"/>
      <c r="X1004" s="512"/>
      <c r="Y1004" s="489"/>
      <c r="Z1004" s="512"/>
      <c r="AA1004" s="512"/>
      <c r="AB1004" s="489"/>
      <c r="AC1004" s="513"/>
      <c r="AD1004" s="489"/>
    </row>
    <row r="1005" spans="7:30" ht="15.75" customHeight="1">
      <c r="G1005" s="510"/>
      <c r="H1005" s="511"/>
      <c r="I1005" s="512"/>
      <c r="J1005" s="512"/>
      <c r="K1005" s="512"/>
      <c r="L1005" s="512"/>
      <c r="M1005" s="512"/>
      <c r="N1005" s="489"/>
      <c r="O1005" s="512"/>
      <c r="P1005" s="512"/>
      <c r="Q1005" s="512"/>
      <c r="R1005" s="512"/>
      <c r="S1005" s="512"/>
      <c r="T1005" s="512"/>
      <c r="U1005" s="512"/>
      <c r="V1005" s="512"/>
      <c r="W1005" s="512"/>
      <c r="X1005" s="512"/>
      <c r="Y1005" s="489"/>
      <c r="Z1005" s="512"/>
      <c r="AA1005" s="512"/>
      <c r="AB1005" s="489"/>
      <c r="AC1005" s="513"/>
      <c r="AD1005" s="489"/>
    </row>
    <row r="1006" spans="7:30" ht="15.75" customHeight="1">
      <c r="G1006" s="510"/>
      <c r="H1006" s="511"/>
      <c r="I1006" s="512"/>
      <c r="J1006" s="512"/>
      <c r="K1006" s="512"/>
      <c r="L1006" s="512"/>
      <c r="M1006" s="512"/>
      <c r="N1006" s="489"/>
      <c r="O1006" s="512"/>
      <c r="P1006" s="512"/>
      <c r="Q1006" s="512"/>
      <c r="R1006" s="512"/>
      <c r="S1006" s="512"/>
      <c r="T1006" s="512"/>
      <c r="U1006" s="512"/>
      <c r="V1006" s="512"/>
      <c r="W1006" s="512"/>
      <c r="X1006" s="512"/>
      <c r="Y1006" s="489"/>
      <c r="Z1006" s="512"/>
      <c r="AA1006" s="512"/>
      <c r="AB1006" s="489"/>
      <c r="AC1006" s="513"/>
      <c r="AD1006" s="489"/>
    </row>
    <row r="1007" spans="7:30" ht="15.75" customHeight="1">
      <c r="G1007" s="510"/>
      <c r="H1007" s="511"/>
      <c r="I1007" s="512"/>
      <c r="J1007" s="512"/>
      <c r="K1007" s="512"/>
      <c r="L1007" s="512"/>
      <c r="M1007" s="512"/>
      <c r="N1007" s="489"/>
      <c r="O1007" s="512"/>
      <c r="P1007" s="512"/>
      <c r="Q1007" s="512"/>
      <c r="R1007" s="512"/>
      <c r="S1007" s="512"/>
      <c r="T1007" s="512"/>
      <c r="U1007" s="512"/>
      <c r="V1007" s="512"/>
      <c r="W1007" s="512"/>
      <c r="X1007" s="512"/>
      <c r="Y1007" s="489"/>
      <c r="Z1007" s="512"/>
      <c r="AA1007" s="512"/>
      <c r="AB1007" s="489"/>
      <c r="AC1007" s="513"/>
      <c r="AD1007" s="489"/>
    </row>
    <row r="1008" spans="7:30" ht="15.75" customHeight="1">
      <c r="G1008" s="510"/>
      <c r="H1008" s="511"/>
      <c r="I1008" s="512"/>
      <c r="J1008" s="512"/>
      <c r="K1008" s="512"/>
      <c r="L1008" s="512"/>
      <c r="M1008" s="512"/>
      <c r="N1008" s="489"/>
      <c r="O1008" s="512"/>
      <c r="P1008" s="512"/>
      <c r="Q1008" s="512"/>
      <c r="R1008" s="512"/>
      <c r="S1008" s="512"/>
      <c r="T1008" s="512"/>
      <c r="U1008" s="512"/>
      <c r="V1008" s="512"/>
      <c r="W1008" s="512"/>
      <c r="X1008" s="512"/>
      <c r="Y1008" s="489"/>
      <c r="Z1008" s="512"/>
      <c r="AA1008" s="512"/>
      <c r="AB1008" s="489"/>
      <c r="AC1008" s="513"/>
      <c r="AD1008" s="489"/>
    </row>
    <row r="1009" spans="7:30" ht="15.75" customHeight="1">
      <c r="G1009" s="510"/>
      <c r="H1009" s="511"/>
      <c r="I1009" s="512"/>
      <c r="J1009" s="512"/>
      <c r="K1009" s="512"/>
      <c r="L1009" s="512"/>
      <c r="M1009" s="512"/>
      <c r="N1009" s="489"/>
      <c r="O1009" s="512"/>
      <c r="P1009" s="512"/>
      <c r="Q1009" s="512"/>
      <c r="R1009" s="512"/>
      <c r="S1009" s="512"/>
      <c r="T1009" s="512"/>
      <c r="U1009" s="512"/>
      <c r="V1009" s="512"/>
      <c r="W1009" s="512"/>
      <c r="X1009" s="512"/>
      <c r="Y1009" s="489"/>
      <c r="Z1009" s="512"/>
      <c r="AA1009" s="512"/>
      <c r="AB1009" s="489"/>
      <c r="AC1009" s="513"/>
      <c r="AD1009" s="489"/>
    </row>
    <row r="1010" spans="7:30" ht="15.75" customHeight="1">
      <c r="G1010" s="510"/>
      <c r="H1010" s="511"/>
      <c r="I1010" s="512"/>
      <c r="J1010" s="512"/>
      <c r="K1010" s="512"/>
      <c r="L1010" s="512"/>
      <c r="M1010" s="512"/>
      <c r="N1010" s="489"/>
      <c r="O1010" s="512"/>
      <c r="P1010" s="512"/>
      <c r="Q1010" s="512"/>
      <c r="R1010" s="512"/>
      <c r="S1010" s="512"/>
      <c r="T1010" s="512"/>
      <c r="U1010" s="512"/>
      <c r="V1010" s="512"/>
      <c r="W1010" s="512"/>
      <c r="X1010" s="512"/>
      <c r="Y1010" s="489"/>
      <c r="Z1010" s="512"/>
      <c r="AA1010" s="512"/>
      <c r="AB1010" s="489"/>
      <c r="AC1010" s="513"/>
      <c r="AD1010" s="489"/>
    </row>
    <row r="1011" spans="7:30" ht="15.75" customHeight="1">
      <c r="G1011" s="510"/>
      <c r="H1011" s="511"/>
      <c r="I1011" s="512"/>
      <c r="J1011" s="512"/>
      <c r="K1011" s="512"/>
      <c r="L1011" s="512"/>
      <c r="M1011" s="512"/>
      <c r="N1011" s="489"/>
      <c r="O1011" s="512"/>
      <c r="P1011" s="512"/>
      <c r="Q1011" s="512"/>
      <c r="R1011" s="512"/>
      <c r="S1011" s="512"/>
      <c r="T1011" s="512"/>
      <c r="U1011" s="512"/>
      <c r="V1011" s="512"/>
      <c r="W1011" s="512"/>
      <c r="X1011" s="512"/>
      <c r="Y1011" s="489"/>
      <c r="Z1011" s="512"/>
      <c r="AA1011" s="512"/>
      <c r="AB1011" s="489"/>
      <c r="AC1011" s="513"/>
      <c r="AD1011" s="489"/>
    </row>
    <row r="1012" spans="7:30" ht="15.75" customHeight="1">
      <c r="G1012" s="510"/>
      <c r="H1012" s="511"/>
      <c r="I1012" s="512"/>
      <c r="J1012" s="512"/>
      <c r="K1012" s="512"/>
      <c r="L1012" s="512"/>
      <c r="M1012" s="512"/>
      <c r="N1012" s="489"/>
      <c r="O1012" s="512"/>
      <c r="P1012" s="512"/>
      <c r="Q1012" s="512"/>
      <c r="R1012" s="512"/>
      <c r="S1012" s="512"/>
      <c r="T1012" s="512"/>
      <c r="U1012" s="512"/>
      <c r="V1012" s="512"/>
      <c r="W1012" s="512"/>
      <c r="X1012" s="512"/>
      <c r="Y1012" s="489"/>
      <c r="Z1012" s="512"/>
      <c r="AA1012" s="512"/>
      <c r="AB1012" s="489"/>
      <c r="AC1012" s="513"/>
      <c r="AD1012" s="489"/>
    </row>
    <row r="1013" spans="7:30" ht="15.75" customHeight="1">
      <c r="G1013" s="510"/>
      <c r="H1013" s="511"/>
      <c r="I1013" s="512"/>
      <c r="J1013" s="512"/>
      <c r="K1013" s="512"/>
      <c r="L1013" s="512"/>
      <c r="M1013" s="512"/>
      <c r="N1013" s="489"/>
      <c r="O1013" s="512"/>
      <c r="P1013" s="512"/>
      <c r="Q1013" s="512"/>
      <c r="R1013" s="512"/>
      <c r="S1013" s="512"/>
      <c r="T1013" s="512"/>
      <c r="U1013" s="512"/>
      <c r="V1013" s="512"/>
      <c r="W1013" s="512"/>
      <c r="X1013" s="512"/>
      <c r="Y1013" s="489"/>
      <c r="Z1013" s="512"/>
      <c r="AA1013" s="512"/>
      <c r="AB1013" s="489"/>
      <c r="AC1013" s="513"/>
      <c r="AD1013" s="489"/>
    </row>
    <row r="1014" spans="7:30" ht="15.75" customHeight="1">
      <c r="G1014" s="510"/>
      <c r="H1014" s="511"/>
      <c r="I1014" s="512"/>
      <c r="J1014" s="512"/>
      <c r="K1014" s="512"/>
      <c r="L1014" s="512"/>
      <c r="M1014" s="512"/>
      <c r="N1014" s="489"/>
      <c r="O1014" s="512"/>
      <c r="P1014" s="512"/>
      <c r="Q1014" s="512"/>
      <c r="R1014" s="512"/>
      <c r="S1014" s="512"/>
      <c r="T1014" s="512"/>
      <c r="U1014" s="512"/>
      <c r="V1014" s="512"/>
      <c r="W1014" s="512"/>
      <c r="X1014" s="512"/>
      <c r="Y1014" s="489"/>
      <c r="Z1014" s="512"/>
      <c r="AA1014" s="512"/>
      <c r="AB1014" s="489"/>
      <c r="AC1014" s="513"/>
      <c r="AD1014" s="489"/>
    </row>
    <row r="1015" spans="7:30" ht="15.75" customHeight="1">
      <c r="G1015" s="510"/>
      <c r="H1015" s="511"/>
      <c r="I1015" s="512"/>
      <c r="J1015" s="512"/>
      <c r="K1015" s="512"/>
      <c r="L1015" s="512"/>
      <c r="M1015" s="512"/>
      <c r="N1015" s="489"/>
      <c r="O1015" s="512"/>
      <c r="P1015" s="512"/>
      <c r="Q1015" s="512"/>
      <c r="R1015" s="512"/>
      <c r="S1015" s="512"/>
      <c r="T1015" s="512"/>
      <c r="U1015" s="512"/>
      <c r="V1015" s="512"/>
      <c r="W1015" s="512"/>
      <c r="X1015" s="512"/>
      <c r="Y1015" s="489"/>
      <c r="Z1015" s="512"/>
      <c r="AA1015" s="512"/>
      <c r="AB1015" s="489"/>
      <c r="AC1015" s="513"/>
      <c r="AD1015" s="489"/>
    </row>
    <row r="1016" spans="7:30" ht="15.75" customHeight="1">
      <c r="G1016" s="510"/>
      <c r="H1016" s="511"/>
      <c r="I1016" s="512"/>
      <c r="J1016" s="512"/>
      <c r="K1016" s="512"/>
      <c r="L1016" s="512"/>
      <c r="M1016" s="512"/>
      <c r="N1016" s="489"/>
      <c r="O1016" s="512"/>
      <c r="P1016" s="512"/>
      <c r="Q1016" s="512"/>
      <c r="R1016" s="512"/>
      <c r="S1016" s="512"/>
      <c r="T1016" s="512"/>
      <c r="U1016" s="512"/>
      <c r="V1016" s="512"/>
      <c r="W1016" s="512"/>
      <c r="X1016" s="512"/>
      <c r="Y1016" s="489"/>
      <c r="Z1016" s="512"/>
      <c r="AA1016" s="512"/>
      <c r="AB1016" s="489"/>
      <c r="AC1016" s="513"/>
      <c r="AD1016" s="489"/>
    </row>
    <row r="1017" spans="7:30" ht="15.75" customHeight="1">
      <c r="G1017" s="510"/>
      <c r="H1017" s="511"/>
      <c r="I1017" s="512"/>
      <c r="J1017" s="512"/>
      <c r="K1017" s="512"/>
      <c r="L1017" s="512"/>
      <c r="M1017" s="512"/>
      <c r="N1017" s="489"/>
      <c r="O1017" s="512"/>
      <c r="P1017" s="512"/>
      <c r="Q1017" s="512"/>
      <c r="R1017" s="512"/>
      <c r="S1017" s="512"/>
      <c r="T1017" s="512"/>
      <c r="U1017" s="512"/>
      <c r="V1017" s="512"/>
      <c r="W1017" s="512"/>
      <c r="X1017" s="512"/>
      <c r="Y1017" s="489"/>
      <c r="Z1017" s="512"/>
      <c r="AA1017" s="512"/>
      <c r="AB1017" s="489"/>
      <c r="AC1017" s="513"/>
      <c r="AD1017" s="489"/>
    </row>
    <row r="1018" spans="7:30" ht="15.75" customHeight="1">
      <c r="G1018" s="510"/>
      <c r="H1018" s="511"/>
      <c r="I1018" s="512"/>
      <c r="J1018" s="512"/>
      <c r="K1018" s="512"/>
      <c r="L1018" s="512"/>
      <c r="M1018" s="512"/>
      <c r="N1018" s="489"/>
      <c r="O1018" s="512"/>
      <c r="P1018" s="512"/>
      <c r="Q1018" s="512"/>
      <c r="R1018" s="512"/>
      <c r="S1018" s="512"/>
      <c r="T1018" s="512"/>
      <c r="U1018" s="512"/>
      <c r="V1018" s="512"/>
      <c r="W1018" s="512"/>
      <c r="X1018" s="512"/>
      <c r="Y1018" s="489"/>
      <c r="Z1018" s="512"/>
      <c r="AA1018" s="512"/>
      <c r="AB1018" s="489"/>
      <c r="AC1018" s="513"/>
      <c r="AD1018" s="489"/>
    </row>
    <row r="1019" spans="7:30" ht="15.75" customHeight="1">
      <c r="G1019" s="510"/>
      <c r="H1019" s="511"/>
      <c r="I1019" s="512"/>
      <c r="J1019" s="512"/>
      <c r="K1019" s="512"/>
      <c r="L1019" s="512"/>
      <c r="M1019" s="512"/>
      <c r="N1019" s="489"/>
      <c r="O1019" s="512"/>
      <c r="P1019" s="512"/>
      <c r="Q1019" s="512"/>
      <c r="R1019" s="512"/>
      <c r="S1019" s="512"/>
      <c r="T1019" s="512"/>
      <c r="U1019" s="512"/>
      <c r="V1019" s="512"/>
      <c r="W1019" s="512"/>
      <c r="X1019" s="512"/>
      <c r="Y1019" s="489"/>
      <c r="Z1019" s="512"/>
      <c r="AA1019" s="512"/>
      <c r="AB1019" s="489"/>
      <c r="AC1019" s="513"/>
      <c r="AD1019" s="489"/>
    </row>
    <row r="1020" spans="7:30" ht="15.75" customHeight="1">
      <c r="G1020" s="510"/>
      <c r="H1020" s="511"/>
      <c r="I1020" s="512"/>
      <c r="J1020" s="512"/>
      <c r="K1020" s="512"/>
      <c r="L1020" s="512"/>
      <c r="M1020" s="512"/>
      <c r="N1020" s="489"/>
      <c r="O1020" s="512"/>
      <c r="P1020" s="512"/>
      <c r="Q1020" s="512"/>
      <c r="R1020" s="512"/>
      <c r="S1020" s="512"/>
      <c r="T1020" s="512"/>
      <c r="U1020" s="512"/>
      <c r="V1020" s="512"/>
      <c r="W1020" s="512"/>
      <c r="X1020" s="512"/>
      <c r="Y1020" s="489"/>
      <c r="Z1020" s="512"/>
      <c r="AA1020" s="512"/>
      <c r="AB1020" s="489"/>
      <c r="AC1020" s="513"/>
      <c r="AD1020" s="489"/>
    </row>
    <row r="1021" spans="7:30" ht="15.75" customHeight="1">
      <c r="G1021" s="510"/>
      <c r="H1021" s="511"/>
      <c r="I1021" s="512"/>
      <c r="J1021" s="512"/>
      <c r="K1021" s="512"/>
      <c r="L1021" s="512"/>
      <c r="M1021" s="512"/>
      <c r="N1021" s="489"/>
      <c r="O1021" s="512"/>
      <c r="P1021" s="512"/>
      <c r="Q1021" s="512"/>
      <c r="R1021" s="512"/>
      <c r="S1021" s="512"/>
      <c r="T1021" s="512"/>
      <c r="U1021" s="512"/>
      <c r="V1021" s="512"/>
      <c r="W1021" s="512"/>
      <c r="X1021" s="512"/>
      <c r="Y1021" s="489"/>
      <c r="Z1021" s="512"/>
      <c r="AA1021" s="512"/>
      <c r="AB1021" s="489"/>
      <c r="AC1021" s="513"/>
      <c r="AD1021" s="489"/>
    </row>
    <row r="1022" spans="7:30" ht="15.75" customHeight="1">
      <c r="G1022" s="510"/>
      <c r="H1022" s="511"/>
      <c r="I1022" s="512"/>
      <c r="J1022" s="512"/>
      <c r="K1022" s="512"/>
      <c r="L1022" s="512"/>
      <c r="M1022" s="512"/>
      <c r="N1022" s="489"/>
      <c r="O1022" s="512"/>
      <c r="P1022" s="512"/>
      <c r="Q1022" s="512"/>
      <c r="R1022" s="512"/>
      <c r="S1022" s="512"/>
      <c r="T1022" s="512"/>
      <c r="U1022" s="512"/>
      <c r="V1022" s="512"/>
      <c r="W1022" s="512"/>
      <c r="X1022" s="512"/>
      <c r="Y1022" s="489"/>
      <c r="Z1022" s="512"/>
      <c r="AA1022" s="512"/>
      <c r="AB1022" s="489"/>
      <c r="AC1022" s="513"/>
      <c r="AD1022" s="489"/>
    </row>
    <row r="1023" spans="7:30" ht="15.75" customHeight="1">
      <c r="G1023" s="510"/>
      <c r="H1023" s="511"/>
      <c r="I1023" s="512"/>
      <c r="J1023" s="512"/>
      <c r="K1023" s="512"/>
      <c r="L1023" s="512"/>
      <c r="M1023" s="512"/>
      <c r="N1023" s="489"/>
      <c r="O1023" s="512"/>
      <c r="P1023" s="512"/>
      <c r="Q1023" s="512"/>
      <c r="R1023" s="512"/>
      <c r="S1023" s="512"/>
      <c r="T1023" s="512"/>
      <c r="U1023" s="512"/>
      <c r="V1023" s="512"/>
      <c r="W1023" s="512"/>
      <c r="X1023" s="512"/>
      <c r="Y1023" s="489"/>
      <c r="Z1023" s="512"/>
      <c r="AA1023" s="512"/>
      <c r="AB1023" s="489"/>
      <c r="AC1023" s="513"/>
      <c r="AD1023" s="489"/>
    </row>
    <row r="1024" spans="7:30" ht="15.75" customHeight="1">
      <c r="G1024" s="510"/>
      <c r="H1024" s="511"/>
      <c r="I1024" s="512"/>
      <c r="J1024" s="512"/>
      <c r="K1024" s="512"/>
      <c r="L1024" s="512"/>
      <c r="M1024" s="512"/>
      <c r="N1024" s="489"/>
      <c r="O1024" s="512"/>
      <c r="P1024" s="512"/>
      <c r="Q1024" s="512"/>
      <c r="R1024" s="512"/>
      <c r="S1024" s="512"/>
      <c r="T1024" s="512"/>
      <c r="U1024" s="512"/>
      <c r="V1024" s="512"/>
      <c r="W1024" s="512"/>
      <c r="X1024" s="512"/>
      <c r="Y1024" s="489"/>
      <c r="Z1024" s="512"/>
      <c r="AA1024" s="512"/>
      <c r="AB1024" s="489"/>
      <c r="AC1024" s="513"/>
      <c r="AD1024" s="489"/>
    </row>
    <row r="1025" spans="7:30" ht="15.75" customHeight="1">
      <c r="G1025" s="510"/>
      <c r="H1025" s="511"/>
      <c r="I1025" s="512"/>
      <c r="J1025" s="512"/>
      <c r="K1025" s="512"/>
      <c r="L1025" s="512"/>
      <c r="M1025" s="512"/>
      <c r="N1025" s="489"/>
      <c r="O1025" s="512"/>
      <c r="P1025" s="512"/>
      <c r="Q1025" s="512"/>
      <c r="R1025" s="512"/>
      <c r="S1025" s="512"/>
      <c r="T1025" s="512"/>
      <c r="U1025" s="512"/>
      <c r="V1025" s="512"/>
      <c r="W1025" s="512"/>
      <c r="X1025" s="512"/>
      <c r="Y1025" s="489"/>
      <c r="Z1025" s="512"/>
      <c r="AA1025" s="512"/>
      <c r="AB1025" s="489"/>
      <c r="AC1025" s="513"/>
      <c r="AD1025" s="489"/>
    </row>
    <row r="1026" spans="7:30" ht="15.75" customHeight="1">
      <c r="G1026" s="510"/>
      <c r="H1026" s="511"/>
      <c r="I1026" s="512"/>
      <c r="J1026" s="512"/>
      <c r="K1026" s="512"/>
      <c r="L1026" s="512"/>
      <c r="M1026" s="512"/>
      <c r="N1026" s="489"/>
      <c r="O1026" s="512"/>
      <c r="P1026" s="512"/>
      <c r="Q1026" s="512"/>
      <c r="R1026" s="512"/>
      <c r="S1026" s="512"/>
      <c r="T1026" s="512"/>
      <c r="U1026" s="512"/>
      <c r="V1026" s="512"/>
      <c r="W1026" s="512"/>
      <c r="X1026" s="512"/>
      <c r="Y1026" s="489"/>
      <c r="Z1026" s="512"/>
      <c r="AA1026" s="512"/>
      <c r="AB1026" s="489"/>
      <c r="AC1026" s="513"/>
      <c r="AD1026" s="489"/>
    </row>
    <row r="1027" spans="7:30" ht="15.75" customHeight="1">
      <c r="G1027" s="510"/>
      <c r="H1027" s="511"/>
      <c r="I1027" s="512"/>
      <c r="J1027" s="512"/>
      <c r="K1027" s="512"/>
      <c r="L1027" s="512"/>
      <c r="M1027" s="512"/>
      <c r="N1027" s="489"/>
      <c r="O1027" s="512"/>
      <c r="P1027" s="512"/>
      <c r="Q1027" s="512"/>
      <c r="R1027" s="512"/>
      <c r="S1027" s="512"/>
      <c r="T1027" s="512"/>
      <c r="U1027" s="512"/>
      <c r="V1027" s="512"/>
      <c r="W1027" s="512"/>
      <c r="X1027" s="512"/>
      <c r="Y1027" s="489"/>
      <c r="Z1027" s="512"/>
      <c r="AA1027" s="512"/>
      <c r="AB1027" s="489"/>
      <c r="AC1027" s="513"/>
      <c r="AD1027" s="489"/>
    </row>
    <row r="1028" spans="7:30" ht="15.75" customHeight="1">
      <c r="G1028" s="510"/>
      <c r="H1028" s="511"/>
      <c r="I1028" s="512"/>
      <c r="J1028" s="512"/>
      <c r="K1028" s="512"/>
      <c r="L1028" s="512"/>
      <c r="M1028" s="512"/>
      <c r="N1028" s="489"/>
      <c r="O1028" s="512"/>
      <c r="P1028" s="512"/>
      <c r="Q1028" s="512"/>
      <c r="R1028" s="512"/>
      <c r="S1028" s="512"/>
      <c r="T1028" s="512"/>
      <c r="U1028" s="512"/>
      <c r="V1028" s="512"/>
      <c r="W1028" s="512"/>
      <c r="X1028" s="512"/>
      <c r="Y1028" s="489"/>
      <c r="Z1028" s="512"/>
      <c r="AA1028" s="512"/>
      <c r="AB1028" s="489"/>
      <c r="AC1028" s="513"/>
      <c r="AD1028" s="489"/>
    </row>
    <row r="1029" spans="7:30" ht="15.75" customHeight="1">
      <c r="G1029" s="510"/>
      <c r="H1029" s="511"/>
      <c r="I1029" s="512"/>
      <c r="J1029" s="512"/>
      <c r="K1029" s="512"/>
      <c r="L1029" s="512"/>
      <c r="M1029" s="512"/>
      <c r="N1029" s="489"/>
      <c r="O1029" s="512"/>
      <c r="P1029" s="512"/>
      <c r="Q1029" s="512"/>
      <c r="R1029" s="512"/>
      <c r="S1029" s="512"/>
      <c r="T1029" s="512"/>
      <c r="U1029" s="512"/>
      <c r="V1029" s="512"/>
      <c r="W1029" s="512"/>
      <c r="X1029" s="512"/>
      <c r="Y1029" s="489"/>
      <c r="Z1029" s="512"/>
      <c r="AA1029" s="512"/>
      <c r="AB1029" s="489"/>
      <c r="AC1029" s="513"/>
      <c r="AD1029" s="489"/>
    </row>
    <row r="1030" spans="7:30" ht="15.75" customHeight="1">
      <c r="G1030" s="510"/>
      <c r="H1030" s="511"/>
      <c r="I1030" s="512"/>
      <c r="J1030" s="512"/>
      <c r="K1030" s="512"/>
      <c r="L1030" s="512"/>
      <c r="M1030" s="512"/>
      <c r="N1030" s="489"/>
      <c r="O1030" s="512"/>
      <c r="P1030" s="512"/>
      <c r="Q1030" s="512"/>
      <c r="R1030" s="512"/>
      <c r="S1030" s="512"/>
      <c r="T1030" s="512"/>
      <c r="U1030" s="512"/>
      <c r="V1030" s="512"/>
      <c r="W1030" s="512"/>
      <c r="X1030" s="512"/>
      <c r="Y1030" s="489"/>
      <c r="Z1030" s="512"/>
      <c r="AA1030" s="512"/>
      <c r="AB1030" s="489"/>
      <c r="AC1030" s="513"/>
      <c r="AD1030" s="489"/>
    </row>
    <row r="1031" spans="7:30" ht="15.75" customHeight="1">
      <c r="G1031" s="510"/>
      <c r="H1031" s="511"/>
      <c r="I1031" s="512"/>
      <c r="J1031" s="512"/>
      <c r="K1031" s="512"/>
      <c r="L1031" s="512"/>
      <c r="M1031" s="512"/>
      <c r="N1031" s="489"/>
      <c r="O1031" s="512"/>
      <c r="P1031" s="512"/>
      <c r="Q1031" s="512"/>
      <c r="R1031" s="512"/>
      <c r="S1031" s="512"/>
      <c r="T1031" s="512"/>
      <c r="U1031" s="512"/>
      <c r="V1031" s="512"/>
      <c r="W1031" s="512"/>
      <c r="X1031" s="512"/>
      <c r="Y1031" s="489"/>
      <c r="Z1031" s="512"/>
      <c r="AA1031" s="512"/>
      <c r="AB1031" s="489"/>
      <c r="AC1031" s="513"/>
      <c r="AD1031" s="489"/>
    </row>
    <row r="1032" spans="7:30" ht="15.75" customHeight="1">
      <c r="G1032" s="510"/>
      <c r="H1032" s="511"/>
      <c r="I1032" s="512"/>
      <c r="J1032" s="512"/>
      <c r="K1032" s="512"/>
      <c r="L1032" s="512"/>
      <c r="M1032" s="512"/>
      <c r="N1032" s="489"/>
      <c r="O1032" s="512"/>
      <c r="P1032" s="512"/>
      <c r="Q1032" s="512"/>
      <c r="R1032" s="512"/>
      <c r="S1032" s="512"/>
      <c r="T1032" s="512"/>
      <c r="U1032" s="512"/>
      <c r="V1032" s="512"/>
      <c r="W1032" s="512"/>
      <c r="X1032" s="512"/>
      <c r="Y1032" s="489"/>
      <c r="Z1032" s="512"/>
      <c r="AA1032" s="512"/>
      <c r="AB1032" s="489"/>
      <c r="AC1032" s="513"/>
      <c r="AD1032" s="489"/>
    </row>
    <row r="1033" spans="7:30" ht="15.75" customHeight="1">
      <c r="G1033" s="510"/>
      <c r="H1033" s="511"/>
      <c r="I1033" s="512"/>
      <c r="J1033" s="512"/>
      <c r="K1033" s="512"/>
      <c r="L1033" s="512"/>
      <c r="M1033" s="512"/>
      <c r="N1033" s="489"/>
      <c r="O1033" s="512"/>
      <c r="P1033" s="512"/>
      <c r="Q1033" s="512"/>
      <c r="R1033" s="512"/>
      <c r="S1033" s="512"/>
      <c r="T1033" s="512"/>
      <c r="U1033" s="512"/>
      <c r="V1033" s="512"/>
      <c r="W1033" s="512"/>
      <c r="X1033" s="512"/>
      <c r="Y1033" s="489"/>
      <c r="Z1033" s="512"/>
      <c r="AA1033" s="512"/>
      <c r="AB1033" s="489"/>
      <c r="AC1033" s="513"/>
      <c r="AD1033" s="489"/>
    </row>
    <row r="1034" spans="7:30" ht="15.75" customHeight="1">
      <c r="G1034" s="510"/>
      <c r="H1034" s="511"/>
      <c r="I1034" s="512"/>
      <c r="J1034" s="512"/>
      <c r="K1034" s="512"/>
      <c r="L1034" s="512"/>
      <c r="M1034" s="512"/>
      <c r="N1034" s="489"/>
      <c r="O1034" s="512"/>
      <c r="P1034" s="512"/>
      <c r="Q1034" s="512"/>
      <c r="R1034" s="512"/>
      <c r="S1034" s="512"/>
      <c r="T1034" s="512"/>
      <c r="U1034" s="512"/>
      <c r="V1034" s="512"/>
      <c r="W1034" s="512"/>
      <c r="X1034" s="512"/>
      <c r="Y1034" s="489"/>
      <c r="Z1034" s="512"/>
      <c r="AA1034" s="512"/>
      <c r="AB1034" s="489"/>
      <c r="AC1034" s="513"/>
      <c r="AD1034" s="489"/>
    </row>
    <row r="1035" spans="7:30" ht="15.75" customHeight="1">
      <c r="G1035" s="510"/>
      <c r="H1035" s="511"/>
      <c r="I1035" s="512"/>
      <c r="J1035" s="512"/>
      <c r="K1035" s="512"/>
      <c r="L1035" s="512"/>
      <c r="M1035" s="512"/>
      <c r="N1035" s="489"/>
      <c r="O1035" s="512"/>
      <c r="P1035" s="512"/>
      <c r="Q1035" s="512"/>
      <c r="R1035" s="512"/>
      <c r="S1035" s="512"/>
      <c r="T1035" s="512"/>
      <c r="U1035" s="512"/>
      <c r="V1035" s="512"/>
      <c r="W1035" s="512"/>
      <c r="X1035" s="512"/>
      <c r="Y1035" s="489"/>
      <c r="Z1035" s="512"/>
      <c r="AA1035" s="512"/>
      <c r="AB1035" s="489"/>
      <c r="AC1035" s="513"/>
      <c r="AD1035" s="489"/>
    </row>
    <row r="1036" spans="7:30" ht="15.75" customHeight="1">
      <c r="G1036" s="510"/>
      <c r="H1036" s="511"/>
      <c r="I1036" s="512"/>
      <c r="J1036" s="512"/>
      <c r="K1036" s="512"/>
      <c r="L1036" s="512"/>
      <c r="M1036" s="512"/>
      <c r="N1036" s="489"/>
      <c r="O1036" s="512"/>
      <c r="P1036" s="512"/>
      <c r="Q1036" s="512"/>
      <c r="R1036" s="512"/>
      <c r="S1036" s="512"/>
      <c r="T1036" s="512"/>
      <c r="U1036" s="512"/>
      <c r="V1036" s="512"/>
      <c r="W1036" s="512"/>
      <c r="X1036" s="512"/>
      <c r="Y1036" s="489"/>
      <c r="Z1036" s="512"/>
      <c r="AA1036" s="512"/>
      <c r="AB1036" s="489"/>
      <c r="AC1036" s="513"/>
      <c r="AD1036" s="489"/>
    </row>
    <row r="1037" spans="7:30" ht="15.75" customHeight="1">
      <c r="G1037" s="510"/>
      <c r="H1037" s="511"/>
      <c r="I1037" s="512"/>
      <c r="J1037" s="512"/>
      <c r="K1037" s="512"/>
      <c r="L1037" s="512"/>
      <c r="M1037" s="512"/>
      <c r="N1037" s="489"/>
      <c r="O1037" s="512"/>
      <c r="P1037" s="512"/>
      <c r="Q1037" s="512"/>
      <c r="R1037" s="512"/>
      <c r="S1037" s="512"/>
      <c r="T1037" s="512"/>
      <c r="U1037" s="512"/>
      <c r="V1037" s="512"/>
      <c r="W1037" s="512"/>
      <c r="X1037" s="512"/>
      <c r="Y1037" s="489"/>
      <c r="Z1037" s="512"/>
      <c r="AA1037" s="512"/>
      <c r="AB1037" s="489"/>
      <c r="AC1037" s="513"/>
      <c r="AD1037" s="489"/>
    </row>
    <row r="1038" spans="7:30" ht="15.75" customHeight="1">
      <c r="G1038" s="510"/>
      <c r="H1038" s="511"/>
      <c r="I1038" s="512"/>
      <c r="J1038" s="512"/>
      <c r="K1038" s="512"/>
      <c r="L1038" s="512"/>
      <c r="M1038" s="512"/>
      <c r="N1038" s="489"/>
      <c r="O1038" s="512"/>
      <c r="P1038" s="512"/>
      <c r="Q1038" s="512"/>
      <c r="R1038" s="512"/>
      <c r="S1038" s="512"/>
      <c r="T1038" s="512"/>
      <c r="U1038" s="512"/>
      <c r="V1038" s="512"/>
      <c r="W1038" s="512"/>
      <c r="X1038" s="512"/>
      <c r="Y1038" s="489"/>
      <c r="Z1038" s="512"/>
      <c r="AA1038" s="512"/>
      <c r="AB1038" s="489"/>
      <c r="AC1038" s="513"/>
      <c r="AD1038" s="489"/>
    </row>
    <row r="1039" spans="7:30" ht="15.75" customHeight="1">
      <c r="G1039" s="510"/>
      <c r="H1039" s="511"/>
      <c r="I1039" s="512"/>
      <c r="J1039" s="512"/>
      <c r="K1039" s="512"/>
      <c r="L1039" s="512"/>
      <c r="M1039" s="512"/>
      <c r="N1039" s="489"/>
      <c r="O1039" s="512"/>
      <c r="P1039" s="512"/>
      <c r="Q1039" s="512"/>
      <c r="R1039" s="512"/>
      <c r="S1039" s="512"/>
      <c r="T1039" s="512"/>
      <c r="U1039" s="512"/>
      <c r="V1039" s="512"/>
      <c r="W1039" s="512"/>
      <c r="X1039" s="512"/>
      <c r="Y1039" s="489"/>
      <c r="Z1039" s="512"/>
      <c r="AA1039" s="512"/>
      <c r="AB1039" s="489"/>
      <c r="AC1039" s="513"/>
      <c r="AD1039" s="489"/>
    </row>
    <row r="1040" spans="7:30" ht="15.75" customHeight="1">
      <c r="G1040" s="510"/>
      <c r="H1040" s="511"/>
      <c r="I1040" s="512"/>
      <c r="J1040" s="512"/>
      <c r="K1040" s="512"/>
      <c r="L1040" s="512"/>
      <c r="M1040" s="512"/>
      <c r="N1040" s="489"/>
      <c r="O1040" s="512"/>
      <c r="P1040" s="512"/>
      <c r="Q1040" s="512"/>
      <c r="R1040" s="512"/>
      <c r="S1040" s="512"/>
      <c r="T1040" s="512"/>
      <c r="U1040" s="512"/>
      <c r="V1040" s="512"/>
      <c r="W1040" s="512"/>
      <c r="X1040" s="512"/>
      <c r="Y1040" s="489"/>
      <c r="Z1040" s="512"/>
      <c r="AA1040" s="512"/>
      <c r="AB1040" s="489"/>
      <c r="AC1040" s="513"/>
      <c r="AD1040" s="489"/>
    </row>
    <row r="1041" spans="7:30" ht="15.75" customHeight="1">
      <c r="G1041" s="510"/>
      <c r="H1041" s="511"/>
      <c r="I1041" s="512"/>
      <c r="J1041" s="512"/>
      <c r="K1041" s="512"/>
      <c r="L1041" s="512"/>
      <c r="M1041" s="512"/>
      <c r="N1041" s="489"/>
      <c r="O1041" s="512"/>
      <c r="P1041" s="512"/>
      <c r="Q1041" s="512"/>
      <c r="R1041" s="512"/>
      <c r="S1041" s="512"/>
      <c r="T1041" s="512"/>
      <c r="U1041" s="512"/>
      <c r="V1041" s="512"/>
      <c r="W1041" s="512"/>
      <c r="X1041" s="512"/>
      <c r="Y1041" s="489"/>
      <c r="Z1041" s="512"/>
      <c r="AA1041" s="512"/>
      <c r="AB1041" s="489"/>
      <c r="AC1041" s="513"/>
      <c r="AD1041" s="489"/>
    </row>
    <row r="1042" spans="7:30" ht="15.75" customHeight="1">
      <c r="G1042" s="510"/>
      <c r="H1042" s="511"/>
      <c r="I1042" s="512"/>
      <c r="J1042" s="512"/>
      <c r="K1042" s="512"/>
      <c r="L1042" s="512"/>
      <c r="M1042" s="512"/>
      <c r="N1042" s="489"/>
      <c r="O1042" s="512"/>
      <c r="P1042" s="512"/>
      <c r="Q1042" s="512"/>
      <c r="R1042" s="512"/>
      <c r="S1042" s="512"/>
      <c r="T1042" s="512"/>
      <c r="U1042" s="512"/>
      <c r="V1042" s="512"/>
      <c r="W1042" s="512"/>
      <c r="X1042" s="512"/>
      <c r="Y1042" s="489"/>
      <c r="Z1042" s="512"/>
      <c r="AA1042" s="512"/>
      <c r="AB1042" s="489"/>
      <c r="AC1042" s="513"/>
      <c r="AD1042" s="489"/>
    </row>
    <row r="1043" spans="7:30" ht="15.75" customHeight="1">
      <c r="G1043" s="510"/>
      <c r="H1043" s="511"/>
      <c r="I1043" s="512"/>
      <c r="J1043" s="512"/>
      <c r="K1043" s="512"/>
      <c r="L1043" s="512"/>
      <c r="M1043" s="512"/>
      <c r="N1043" s="489"/>
      <c r="O1043" s="512"/>
      <c r="P1043" s="512"/>
      <c r="Q1043" s="512"/>
      <c r="R1043" s="512"/>
      <c r="S1043" s="512"/>
      <c r="T1043" s="512"/>
      <c r="U1043" s="512"/>
      <c r="V1043" s="512"/>
      <c r="W1043" s="512"/>
      <c r="X1043" s="512"/>
      <c r="Y1043" s="489"/>
      <c r="Z1043" s="512"/>
      <c r="AA1043" s="512"/>
      <c r="AB1043" s="489"/>
      <c r="AC1043" s="513"/>
      <c r="AD1043" s="489"/>
    </row>
    <row r="1044" spans="7:30" ht="15.75" customHeight="1">
      <c r="G1044" s="510"/>
      <c r="H1044" s="511"/>
      <c r="I1044" s="512"/>
      <c r="J1044" s="512"/>
      <c r="K1044" s="512"/>
      <c r="L1044" s="512"/>
      <c r="M1044" s="512"/>
      <c r="N1044" s="489"/>
      <c r="O1044" s="512"/>
      <c r="P1044" s="512"/>
      <c r="Q1044" s="512"/>
      <c r="R1044" s="512"/>
      <c r="S1044" s="512"/>
      <c r="T1044" s="512"/>
      <c r="U1044" s="512"/>
      <c r="V1044" s="512"/>
      <c r="W1044" s="512"/>
      <c r="X1044" s="512"/>
      <c r="Y1044" s="489"/>
      <c r="Z1044" s="512"/>
      <c r="AA1044" s="512"/>
      <c r="AB1044" s="489"/>
      <c r="AC1044" s="513"/>
      <c r="AD1044" s="489"/>
    </row>
    <row r="1045" spans="7:30" ht="15.75" customHeight="1">
      <c r="G1045" s="510"/>
      <c r="H1045" s="511"/>
      <c r="I1045" s="512"/>
      <c r="J1045" s="512"/>
      <c r="K1045" s="512"/>
      <c r="L1045" s="512"/>
      <c r="M1045" s="512"/>
      <c r="N1045" s="489"/>
      <c r="O1045" s="512"/>
      <c r="P1045" s="512"/>
      <c r="Q1045" s="512"/>
      <c r="R1045" s="512"/>
      <c r="S1045" s="512"/>
      <c r="T1045" s="512"/>
      <c r="U1045" s="512"/>
      <c r="V1045" s="512"/>
      <c r="W1045" s="512"/>
      <c r="X1045" s="512"/>
      <c r="Y1045" s="489"/>
      <c r="Z1045" s="512"/>
      <c r="AA1045" s="512"/>
      <c r="AB1045" s="489"/>
      <c r="AC1045" s="513"/>
      <c r="AD1045" s="489"/>
    </row>
    <row r="1046" spans="7:30" ht="15.75" customHeight="1">
      <c r="G1046" s="510"/>
      <c r="H1046" s="511"/>
      <c r="I1046" s="512"/>
      <c r="J1046" s="512"/>
      <c r="K1046" s="512"/>
      <c r="L1046" s="512"/>
      <c r="M1046" s="512"/>
      <c r="N1046" s="489"/>
      <c r="O1046" s="512"/>
      <c r="P1046" s="512"/>
      <c r="Q1046" s="512"/>
      <c r="R1046" s="512"/>
      <c r="S1046" s="512"/>
      <c r="T1046" s="512"/>
      <c r="U1046" s="512"/>
      <c r="V1046" s="512"/>
      <c r="W1046" s="512"/>
      <c r="X1046" s="512"/>
      <c r="Y1046" s="489"/>
      <c r="Z1046" s="512"/>
      <c r="AA1046" s="512"/>
      <c r="AB1046" s="489"/>
      <c r="AC1046" s="513"/>
      <c r="AD1046" s="489"/>
    </row>
    <row r="1047" spans="7:30" ht="15.75" customHeight="1">
      <c r="G1047" s="510"/>
      <c r="H1047" s="511"/>
      <c r="I1047" s="512"/>
      <c r="J1047" s="512"/>
      <c r="K1047" s="512"/>
      <c r="L1047" s="512"/>
      <c r="M1047" s="512"/>
      <c r="N1047" s="489"/>
      <c r="O1047" s="512"/>
      <c r="P1047" s="512"/>
      <c r="Q1047" s="512"/>
      <c r="R1047" s="512"/>
      <c r="S1047" s="512"/>
      <c r="T1047" s="512"/>
      <c r="U1047" s="512"/>
      <c r="V1047" s="512"/>
      <c r="W1047" s="512"/>
      <c r="X1047" s="512"/>
      <c r="Y1047" s="489"/>
      <c r="Z1047" s="512"/>
      <c r="AA1047" s="512"/>
      <c r="AB1047" s="489"/>
      <c r="AC1047" s="513"/>
      <c r="AD1047" s="489"/>
    </row>
    <row r="1048" spans="7:30" ht="15.75" customHeight="1">
      <c r="G1048" s="510"/>
      <c r="H1048" s="511"/>
      <c r="I1048" s="512"/>
      <c r="J1048" s="512"/>
      <c r="K1048" s="512"/>
      <c r="L1048" s="512"/>
      <c r="M1048" s="512"/>
      <c r="N1048" s="489"/>
      <c r="O1048" s="512"/>
      <c r="P1048" s="512"/>
      <c r="Q1048" s="512"/>
      <c r="R1048" s="512"/>
      <c r="S1048" s="512"/>
      <c r="T1048" s="512"/>
      <c r="U1048" s="512"/>
      <c r="V1048" s="512"/>
      <c r="W1048" s="512"/>
      <c r="X1048" s="512"/>
      <c r="Y1048" s="489"/>
      <c r="Z1048" s="512"/>
      <c r="AA1048" s="512"/>
      <c r="AB1048" s="489"/>
      <c r="AC1048" s="513"/>
      <c r="AD1048" s="489"/>
    </row>
    <row r="1049" spans="7:30" ht="15.75" customHeight="1">
      <c r="G1049" s="510"/>
      <c r="H1049" s="511"/>
      <c r="I1049" s="512"/>
      <c r="J1049" s="512"/>
      <c r="K1049" s="512"/>
      <c r="L1049" s="512"/>
      <c r="M1049" s="512"/>
      <c r="N1049" s="489"/>
      <c r="O1049" s="512"/>
      <c r="P1049" s="512"/>
      <c r="Q1049" s="512"/>
      <c r="R1049" s="512"/>
      <c r="S1049" s="512"/>
      <c r="T1049" s="512"/>
      <c r="U1049" s="512"/>
      <c r="V1049" s="512"/>
      <c r="W1049" s="512"/>
      <c r="X1049" s="512"/>
      <c r="Y1049" s="489"/>
      <c r="Z1049" s="512"/>
      <c r="AA1049" s="512"/>
      <c r="AB1049" s="489"/>
      <c r="AC1049" s="513"/>
      <c r="AD1049" s="489"/>
    </row>
    <row r="1050" spans="7:30" ht="15.75" customHeight="1">
      <c r="G1050" s="510"/>
      <c r="H1050" s="511"/>
      <c r="I1050" s="512"/>
      <c r="J1050" s="512"/>
      <c r="K1050" s="512"/>
      <c r="L1050" s="512"/>
      <c r="M1050" s="512"/>
      <c r="N1050" s="489"/>
      <c r="O1050" s="512"/>
      <c r="P1050" s="512"/>
      <c r="Q1050" s="512"/>
      <c r="R1050" s="512"/>
      <c r="S1050" s="512"/>
      <c r="T1050" s="512"/>
      <c r="U1050" s="512"/>
      <c r="V1050" s="512"/>
      <c r="W1050" s="512"/>
      <c r="X1050" s="512"/>
      <c r="Y1050" s="489"/>
      <c r="Z1050" s="512"/>
      <c r="AA1050" s="512"/>
      <c r="AB1050" s="489"/>
      <c r="AC1050" s="513"/>
      <c r="AD1050" s="489"/>
    </row>
    <row r="1051" spans="7:30" ht="15.75" customHeight="1">
      <c r="G1051" s="510"/>
      <c r="H1051" s="511"/>
      <c r="I1051" s="512"/>
      <c r="J1051" s="512"/>
      <c r="K1051" s="512"/>
      <c r="L1051" s="512"/>
      <c r="M1051" s="512"/>
      <c r="N1051" s="489"/>
      <c r="O1051" s="512"/>
      <c r="P1051" s="512"/>
      <c r="Q1051" s="512"/>
      <c r="R1051" s="512"/>
      <c r="S1051" s="512"/>
      <c r="T1051" s="512"/>
      <c r="U1051" s="512"/>
      <c r="V1051" s="512"/>
      <c r="W1051" s="512"/>
      <c r="X1051" s="512"/>
      <c r="Y1051" s="489"/>
      <c r="Z1051" s="512"/>
      <c r="AA1051" s="512"/>
      <c r="AB1051" s="489"/>
      <c r="AC1051" s="513"/>
      <c r="AD1051" s="489"/>
    </row>
    <row r="1052" spans="7:30" ht="15.75" customHeight="1">
      <c r="G1052" s="510"/>
      <c r="H1052" s="511"/>
      <c r="I1052" s="512"/>
      <c r="J1052" s="512"/>
      <c r="K1052" s="512"/>
      <c r="L1052" s="512"/>
      <c r="M1052" s="512"/>
      <c r="N1052" s="489"/>
      <c r="O1052" s="512"/>
      <c r="P1052" s="512"/>
      <c r="Q1052" s="512"/>
      <c r="R1052" s="512"/>
      <c r="S1052" s="512"/>
      <c r="T1052" s="512"/>
      <c r="U1052" s="512"/>
      <c r="V1052" s="512"/>
      <c r="W1052" s="512"/>
      <c r="X1052" s="512"/>
      <c r="Y1052" s="489"/>
      <c r="Z1052" s="512"/>
      <c r="AA1052" s="512"/>
      <c r="AB1052" s="489"/>
      <c r="AC1052" s="513"/>
      <c r="AD1052" s="489"/>
    </row>
    <row r="1053" spans="7:30" ht="15.75" customHeight="1">
      <c r="G1053" s="510"/>
      <c r="H1053" s="511"/>
      <c r="I1053" s="512"/>
      <c r="J1053" s="512"/>
      <c r="K1053" s="512"/>
      <c r="L1053" s="512"/>
      <c r="M1053" s="512"/>
      <c r="N1053" s="489"/>
      <c r="O1053" s="512"/>
      <c r="P1053" s="512"/>
      <c r="Q1053" s="512"/>
      <c r="R1053" s="512"/>
      <c r="S1053" s="512"/>
      <c r="T1053" s="512"/>
      <c r="U1053" s="512"/>
      <c r="V1053" s="512"/>
      <c r="W1053" s="512"/>
      <c r="X1053" s="512"/>
      <c r="Y1053" s="489"/>
      <c r="Z1053" s="512"/>
      <c r="AA1053" s="512"/>
      <c r="AB1053" s="489"/>
      <c r="AC1053" s="513"/>
      <c r="AD1053" s="489"/>
    </row>
    <row r="1054" spans="7:30" ht="15.75" customHeight="1">
      <c r="G1054" s="510"/>
      <c r="H1054" s="511"/>
      <c r="I1054" s="512"/>
      <c r="J1054" s="512"/>
      <c r="K1054" s="512"/>
      <c r="L1054" s="512"/>
      <c r="M1054" s="512"/>
      <c r="N1054" s="489"/>
      <c r="O1054" s="512"/>
      <c r="P1054" s="512"/>
      <c r="Q1054" s="512"/>
      <c r="R1054" s="512"/>
      <c r="S1054" s="512"/>
      <c r="T1054" s="512"/>
      <c r="U1054" s="512"/>
      <c r="V1054" s="512"/>
      <c r="W1054" s="512"/>
      <c r="X1054" s="512"/>
      <c r="Y1054" s="489"/>
      <c r="Z1054" s="512"/>
      <c r="AA1054" s="512"/>
      <c r="AB1054" s="489"/>
      <c r="AC1054" s="513"/>
      <c r="AD1054" s="489"/>
    </row>
    <row r="1055" spans="7:30" ht="15.75" customHeight="1">
      <c r="G1055" s="510"/>
      <c r="H1055" s="511"/>
      <c r="I1055" s="512"/>
      <c r="J1055" s="512"/>
      <c r="K1055" s="512"/>
      <c r="L1055" s="512"/>
      <c r="M1055" s="512"/>
      <c r="N1055" s="489"/>
      <c r="O1055" s="512"/>
      <c r="P1055" s="512"/>
      <c r="Q1055" s="512"/>
      <c r="R1055" s="512"/>
      <c r="S1055" s="512"/>
      <c r="T1055" s="512"/>
      <c r="U1055" s="512"/>
      <c r="V1055" s="512"/>
      <c r="W1055" s="512"/>
      <c r="X1055" s="512"/>
      <c r="Y1055" s="489"/>
      <c r="Z1055" s="512"/>
      <c r="AA1055" s="512"/>
      <c r="AB1055" s="489"/>
      <c r="AC1055" s="513"/>
      <c r="AD1055" s="489"/>
    </row>
    <row r="1056" spans="7:30" ht="15.75" customHeight="1">
      <c r="G1056" s="510"/>
      <c r="H1056" s="511"/>
      <c r="I1056" s="512"/>
      <c r="J1056" s="512"/>
      <c r="K1056" s="512"/>
      <c r="L1056" s="512"/>
      <c r="M1056" s="512"/>
      <c r="N1056" s="489"/>
      <c r="O1056" s="512"/>
      <c r="P1056" s="512"/>
      <c r="Q1056" s="512"/>
      <c r="R1056" s="512"/>
      <c r="S1056" s="512"/>
      <c r="T1056" s="512"/>
      <c r="U1056" s="512"/>
      <c r="V1056" s="512"/>
      <c r="W1056" s="512"/>
      <c r="X1056" s="512"/>
      <c r="Y1056" s="489"/>
      <c r="Z1056" s="512"/>
      <c r="AA1056" s="512"/>
      <c r="AB1056" s="489"/>
      <c r="AC1056" s="513"/>
      <c r="AD1056" s="489"/>
    </row>
    <row r="1057" spans="7:30" ht="15.75" customHeight="1">
      <c r="G1057" s="510"/>
      <c r="H1057" s="511"/>
      <c r="I1057" s="512"/>
      <c r="J1057" s="512"/>
      <c r="K1057" s="512"/>
      <c r="L1057" s="512"/>
      <c r="M1057" s="512"/>
      <c r="N1057" s="489"/>
      <c r="O1057" s="512"/>
      <c r="P1057" s="512"/>
      <c r="Q1057" s="512"/>
      <c r="R1057" s="512"/>
      <c r="S1057" s="512"/>
      <c r="T1057" s="512"/>
      <c r="U1057" s="512"/>
      <c r="V1057" s="512"/>
      <c r="W1057" s="512"/>
      <c r="X1057" s="512"/>
      <c r="Y1057" s="489"/>
      <c r="Z1057" s="512"/>
      <c r="AA1057" s="512"/>
      <c r="AB1057" s="489"/>
      <c r="AC1057" s="513"/>
      <c r="AD1057" s="489"/>
    </row>
    <row r="1058" spans="7:30" ht="15.75" customHeight="1">
      <c r="G1058" s="510"/>
      <c r="H1058" s="511"/>
      <c r="I1058" s="512"/>
      <c r="J1058" s="512"/>
      <c r="K1058" s="512"/>
      <c r="L1058" s="512"/>
      <c r="M1058" s="512"/>
      <c r="N1058" s="489"/>
      <c r="O1058" s="512"/>
      <c r="P1058" s="512"/>
      <c r="Q1058" s="512"/>
      <c r="R1058" s="512"/>
      <c r="S1058" s="512"/>
      <c r="T1058" s="512"/>
      <c r="U1058" s="512"/>
      <c r="V1058" s="512"/>
      <c r="W1058" s="512"/>
      <c r="X1058" s="512"/>
      <c r="Y1058" s="489"/>
      <c r="Z1058" s="512"/>
      <c r="AA1058" s="512"/>
      <c r="AB1058" s="489"/>
      <c r="AC1058" s="513"/>
      <c r="AD1058" s="489"/>
    </row>
    <row r="1059" spans="7:30" ht="15.75" customHeight="1">
      <c r="G1059" s="510"/>
      <c r="H1059" s="511"/>
      <c r="I1059" s="512"/>
      <c r="J1059" s="512"/>
      <c r="K1059" s="512"/>
      <c r="L1059" s="512"/>
      <c r="M1059" s="512"/>
      <c r="N1059" s="489"/>
      <c r="O1059" s="512"/>
      <c r="P1059" s="512"/>
      <c r="Q1059" s="512"/>
      <c r="R1059" s="512"/>
      <c r="S1059" s="512"/>
      <c r="T1059" s="512"/>
      <c r="U1059" s="512"/>
      <c r="V1059" s="512"/>
      <c r="W1059" s="512"/>
      <c r="X1059" s="512"/>
      <c r="Y1059" s="489"/>
      <c r="Z1059" s="512"/>
      <c r="AA1059" s="512"/>
      <c r="AB1059" s="489"/>
      <c r="AC1059" s="513"/>
      <c r="AD1059" s="489"/>
    </row>
    <row r="1060" spans="7:30" ht="15.75" customHeight="1">
      <c r="G1060" s="510"/>
      <c r="H1060" s="511"/>
      <c r="I1060" s="512"/>
      <c r="J1060" s="512"/>
      <c r="K1060" s="512"/>
      <c r="L1060" s="512"/>
      <c r="M1060" s="512"/>
      <c r="N1060" s="489"/>
      <c r="O1060" s="512"/>
      <c r="P1060" s="512"/>
      <c r="Q1060" s="512"/>
      <c r="R1060" s="512"/>
      <c r="S1060" s="512"/>
      <c r="T1060" s="512"/>
      <c r="U1060" s="512"/>
      <c r="V1060" s="512"/>
      <c r="W1060" s="512"/>
      <c r="X1060" s="512"/>
      <c r="Y1060" s="489"/>
      <c r="Z1060" s="512"/>
      <c r="AA1060" s="512"/>
      <c r="AB1060" s="489"/>
      <c r="AC1060" s="513"/>
      <c r="AD1060" s="489"/>
    </row>
    <row r="1061" spans="7:30" ht="15.75" customHeight="1">
      <c r="G1061" s="510"/>
      <c r="H1061" s="511"/>
      <c r="I1061" s="512"/>
      <c r="J1061" s="512"/>
      <c r="K1061" s="512"/>
      <c r="L1061" s="512"/>
      <c r="M1061" s="512"/>
      <c r="N1061" s="489"/>
      <c r="O1061" s="512"/>
      <c r="P1061" s="512"/>
      <c r="Q1061" s="512"/>
      <c r="R1061" s="512"/>
      <c r="S1061" s="512"/>
      <c r="T1061" s="512"/>
      <c r="U1061" s="512"/>
      <c r="V1061" s="512"/>
      <c r="W1061" s="512"/>
      <c r="X1061" s="512"/>
      <c r="Y1061" s="489"/>
      <c r="Z1061" s="512"/>
      <c r="AA1061" s="512"/>
      <c r="AB1061" s="489"/>
      <c r="AC1061" s="513"/>
      <c r="AD1061" s="489"/>
    </row>
    <row r="1062" spans="7:30" ht="15.75" customHeight="1">
      <c r="G1062" s="510"/>
      <c r="H1062" s="511"/>
      <c r="I1062" s="512"/>
      <c r="J1062" s="512"/>
      <c r="K1062" s="512"/>
      <c r="L1062" s="512"/>
      <c r="M1062" s="512"/>
      <c r="N1062" s="489"/>
      <c r="O1062" s="512"/>
      <c r="P1062" s="512"/>
      <c r="Q1062" s="512"/>
      <c r="R1062" s="512"/>
      <c r="S1062" s="512"/>
      <c r="T1062" s="512"/>
      <c r="U1062" s="512"/>
      <c r="V1062" s="512"/>
      <c r="W1062" s="512"/>
      <c r="X1062" s="512"/>
      <c r="Y1062" s="489"/>
      <c r="Z1062" s="512"/>
      <c r="AA1062" s="512"/>
      <c r="AB1062" s="489"/>
      <c r="AC1062" s="513"/>
      <c r="AD1062" s="489"/>
    </row>
    <row r="1063" spans="7:30" ht="15.75" customHeight="1">
      <c r="G1063" s="510"/>
      <c r="H1063" s="511"/>
      <c r="I1063" s="512"/>
      <c r="J1063" s="512"/>
      <c r="K1063" s="512"/>
      <c r="L1063" s="512"/>
      <c r="M1063" s="512"/>
      <c r="N1063" s="489"/>
      <c r="O1063" s="512"/>
      <c r="P1063" s="512"/>
      <c r="Q1063" s="512"/>
      <c r="R1063" s="512"/>
      <c r="S1063" s="512"/>
      <c r="T1063" s="512"/>
      <c r="U1063" s="512"/>
      <c r="V1063" s="512"/>
      <c r="W1063" s="512"/>
      <c r="X1063" s="512"/>
      <c r="Y1063" s="489"/>
      <c r="Z1063" s="512"/>
      <c r="AA1063" s="512"/>
      <c r="AB1063" s="489"/>
      <c r="AC1063" s="513"/>
      <c r="AD1063" s="489"/>
    </row>
    <row r="1064" spans="7:30" ht="15.75" customHeight="1">
      <c r="G1064" s="510"/>
      <c r="H1064" s="511"/>
      <c r="I1064" s="512"/>
      <c r="J1064" s="512"/>
      <c r="K1064" s="512"/>
      <c r="L1064" s="512"/>
      <c r="M1064" s="512"/>
      <c r="N1064" s="489"/>
      <c r="O1064" s="512"/>
      <c r="P1064" s="512"/>
      <c r="Q1064" s="512"/>
      <c r="R1064" s="512"/>
      <c r="S1064" s="512"/>
      <c r="T1064" s="512"/>
      <c r="U1064" s="512"/>
      <c r="V1064" s="512"/>
      <c r="W1064" s="512"/>
      <c r="X1064" s="512"/>
      <c r="Y1064" s="489"/>
      <c r="Z1064" s="512"/>
      <c r="AA1064" s="512"/>
      <c r="AB1064" s="489"/>
      <c r="AC1064" s="513"/>
      <c r="AD1064" s="489"/>
    </row>
    <row r="1065" spans="7:30" ht="15.75" customHeight="1">
      <c r="G1065" s="510"/>
      <c r="H1065" s="511"/>
      <c r="I1065" s="512"/>
      <c r="J1065" s="512"/>
      <c r="K1065" s="512"/>
      <c r="L1065" s="512"/>
      <c r="M1065" s="512"/>
      <c r="N1065" s="489"/>
      <c r="O1065" s="512"/>
      <c r="P1065" s="512"/>
      <c r="Q1065" s="512"/>
      <c r="R1065" s="512"/>
      <c r="S1065" s="512"/>
      <c r="T1065" s="512"/>
      <c r="U1065" s="512"/>
      <c r="V1065" s="512"/>
      <c r="W1065" s="512"/>
      <c r="X1065" s="512"/>
      <c r="Y1065" s="489"/>
      <c r="Z1065" s="512"/>
      <c r="AA1065" s="512"/>
      <c r="AB1065" s="489"/>
      <c r="AC1065" s="513"/>
      <c r="AD1065" s="489"/>
    </row>
    <row r="1066" spans="7:30" ht="15.75" customHeight="1">
      <c r="G1066" s="510"/>
      <c r="H1066" s="511"/>
      <c r="I1066" s="512"/>
      <c r="J1066" s="512"/>
      <c r="K1066" s="512"/>
      <c r="L1066" s="512"/>
      <c r="M1066" s="512"/>
      <c r="N1066" s="489"/>
      <c r="O1066" s="512"/>
      <c r="P1066" s="512"/>
      <c r="Q1066" s="512"/>
      <c r="R1066" s="512"/>
      <c r="S1066" s="512"/>
      <c r="T1066" s="512"/>
      <c r="U1066" s="512"/>
      <c r="V1066" s="512"/>
      <c r="W1066" s="512"/>
      <c r="X1066" s="512"/>
      <c r="Y1066" s="489"/>
      <c r="Z1066" s="512"/>
      <c r="AA1066" s="512"/>
      <c r="AB1066" s="489"/>
      <c r="AC1066" s="513"/>
      <c r="AD1066" s="489"/>
    </row>
    <row r="1067" spans="7:30" ht="15.75" customHeight="1">
      <c r="G1067" s="510"/>
      <c r="H1067" s="511"/>
      <c r="I1067" s="512"/>
      <c r="J1067" s="512"/>
      <c r="K1067" s="512"/>
      <c r="L1067" s="512"/>
      <c r="M1067" s="512"/>
      <c r="N1067" s="489"/>
      <c r="O1067" s="512"/>
      <c r="P1067" s="512"/>
      <c r="Q1067" s="512"/>
      <c r="R1067" s="512"/>
      <c r="S1067" s="512"/>
      <c r="T1067" s="512"/>
      <c r="U1067" s="512"/>
      <c r="V1067" s="512"/>
      <c r="W1067" s="512"/>
      <c r="X1067" s="512"/>
      <c r="Y1067" s="489"/>
      <c r="Z1067" s="512"/>
      <c r="AA1067" s="512"/>
      <c r="AB1067" s="489"/>
      <c r="AC1067" s="513"/>
      <c r="AD1067" s="489"/>
    </row>
    <row r="1068" spans="7:30" ht="15.75" customHeight="1">
      <c r="G1068" s="510"/>
      <c r="H1068" s="511"/>
      <c r="I1068" s="512"/>
      <c r="J1068" s="512"/>
      <c r="K1068" s="512"/>
      <c r="L1068" s="512"/>
      <c r="M1068" s="512"/>
      <c r="N1068" s="489"/>
      <c r="O1068" s="512"/>
      <c r="P1068" s="512"/>
      <c r="Q1068" s="512"/>
      <c r="R1068" s="512"/>
      <c r="S1068" s="512"/>
      <c r="T1068" s="512"/>
      <c r="U1068" s="512"/>
      <c r="V1068" s="512"/>
      <c r="W1068" s="512"/>
      <c r="X1068" s="512"/>
      <c r="Y1068" s="489"/>
      <c r="Z1068" s="512"/>
      <c r="AA1068" s="512"/>
      <c r="AB1068" s="489"/>
      <c r="AC1068" s="513"/>
      <c r="AD1068" s="489"/>
    </row>
    <row r="1069" spans="7:30" ht="15.75" customHeight="1">
      <c r="G1069" s="510"/>
      <c r="H1069" s="511"/>
      <c r="I1069" s="512"/>
      <c r="J1069" s="512"/>
      <c r="K1069" s="512"/>
      <c r="L1069" s="512"/>
      <c r="M1069" s="512"/>
      <c r="N1069" s="489"/>
      <c r="O1069" s="512"/>
      <c r="P1069" s="512"/>
      <c r="Q1069" s="512"/>
      <c r="R1069" s="512"/>
      <c r="S1069" s="512"/>
      <c r="T1069" s="512"/>
      <c r="U1069" s="512"/>
      <c r="V1069" s="512"/>
      <c r="W1069" s="512"/>
      <c r="X1069" s="512"/>
      <c r="Y1069" s="489"/>
      <c r="Z1069" s="512"/>
      <c r="AA1069" s="512"/>
      <c r="AB1069" s="489"/>
      <c r="AC1069" s="513"/>
      <c r="AD1069" s="489"/>
    </row>
    <row r="1070" spans="7:30" ht="15.75" customHeight="1">
      <c r="G1070" s="510"/>
      <c r="H1070" s="511"/>
      <c r="I1070" s="512"/>
      <c r="J1070" s="512"/>
      <c r="K1070" s="512"/>
      <c r="L1070" s="512"/>
      <c r="M1070" s="512"/>
      <c r="N1070" s="489"/>
      <c r="O1070" s="512"/>
      <c r="P1070" s="512"/>
      <c r="Q1070" s="512"/>
      <c r="R1070" s="512"/>
      <c r="S1070" s="512"/>
      <c r="T1070" s="512"/>
      <c r="U1070" s="512"/>
      <c r="V1070" s="512"/>
      <c r="W1070" s="512"/>
      <c r="X1070" s="512"/>
      <c r="Y1070" s="489"/>
      <c r="Z1070" s="512"/>
      <c r="AA1070" s="512"/>
      <c r="AB1070" s="489"/>
      <c r="AC1070" s="513"/>
      <c r="AD1070" s="489"/>
    </row>
    <row r="1071" spans="7:30" ht="15.75" customHeight="1">
      <c r="G1071" s="510"/>
      <c r="H1071" s="511"/>
      <c r="I1071" s="512"/>
      <c r="J1071" s="512"/>
      <c r="K1071" s="512"/>
      <c r="L1071" s="512"/>
      <c r="M1071" s="512"/>
      <c r="N1071" s="489"/>
      <c r="O1071" s="512"/>
      <c r="P1071" s="512"/>
      <c r="Q1071" s="512"/>
      <c r="R1071" s="512"/>
      <c r="S1071" s="512"/>
      <c r="T1071" s="512"/>
      <c r="U1071" s="512"/>
      <c r="V1071" s="512"/>
      <c r="W1071" s="512"/>
      <c r="X1071" s="512"/>
      <c r="Y1071" s="489"/>
      <c r="Z1071" s="512"/>
      <c r="AA1071" s="512"/>
      <c r="AB1071" s="489"/>
      <c r="AC1071" s="513"/>
      <c r="AD1071" s="489"/>
    </row>
    <row r="1072" spans="7:30" ht="15.75" customHeight="1">
      <c r="G1072" s="510"/>
      <c r="H1072" s="511"/>
      <c r="I1072" s="512"/>
      <c r="J1072" s="512"/>
      <c r="K1072" s="512"/>
      <c r="L1072" s="512"/>
      <c r="M1072" s="512"/>
      <c r="N1072" s="489"/>
      <c r="O1072" s="512"/>
      <c r="P1072" s="512"/>
      <c r="Q1072" s="512"/>
      <c r="R1072" s="512"/>
      <c r="S1072" s="512"/>
      <c r="T1072" s="512"/>
      <c r="U1072" s="512"/>
      <c r="V1072" s="512"/>
      <c r="W1072" s="512"/>
      <c r="X1072" s="512"/>
      <c r="Y1072" s="489"/>
      <c r="Z1072" s="512"/>
      <c r="AA1072" s="512"/>
      <c r="AB1072" s="489"/>
      <c r="AC1072" s="513"/>
      <c r="AD1072" s="489"/>
    </row>
    <row r="1073" spans="7:30" ht="15.75" customHeight="1">
      <c r="G1073" s="510"/>
      <c r="H1073" s="511"/>
      <c r="I1073" s="512"/>
      <c r="J1073" s="512"/>
      <c r="K1073" s="512"/>
      <c r="L1073" s="512"/>
      <c r="M1073" s="512"/>
      <c r="N1073" s="489"/>
      <c r="O1073" s="512"/>
      <c r="P1073" s="512"/>
      <c r="Q1073" s="512"/>
      <c r="R1073" s="512"/>
      <c r="S1073" s="512"/>
      <c r="T1073" s="512"/>
      <c r="U1073" s="512"/>
      <c r="V1073" s="512"/>
      <c r="W1073" s="512"/>
      <c r="X1073" s="512"/>
      <c r="Y1073" s="489"/>
      <c r="Z1073" s="512"/>
      <c r="AA1073" s="512"/>
      <c r="AB1073" s="489"/>
      <c r="AC1073" s="513"/>
      <c r="AD1073" s="489"/>
    </row>
    <row r="1074" spans="7:30" ht="15.75" customHeight="1">
      <c r="G1074" s="510"/>
      <c r="H1074" s="511"/>
      <c r="I1074" s="512"/>
      <c r="J1074" s="512"/>
      <c r="K1074" s="512"/>
      <c r="L1074" s="512"/>
      <c r="M1074" s="512"/>
      <c r="N1074" s="489"/>
      <c r="O1074" s="512"/>
      <c r="P1074" s="512"/>
      <c r="Q1074" s="512"/>
      <c r="R1074" s="512"/>
      <c r="S1074" s="512"/>
      <c r="T1074" s="512"/>
      <c r="U1074" s="512"/>
      <c r="V1074" s="512"/>
      <c r="W1074" s="512"/>
      <c r="X1074" s="512"/>
      <c r="Y1074" s="489"/>
      <c r="Z1074" s="512"/>
      <c r="AA1074" s="512"/>
      <c r="AB1074" s="489"/>
      <c r="AC1074" s="513"/>
      <c r="AD1074" s="489"/>
    </row>
    <row r="1075" spans="7:30" ht="15.75" customHeight="1">
      <c r="G1075" s="510"/>
      <c r="H1075" s="511"/>
      <c r="I1075" s="512"/>
      <c r="J1075" s="512"/>
      <c r="K1075" s="512"/>
      <c r="L1075" s="512"/>
      <c r="M1075" s="512"/>
      <c r="N1075" s="489"/>
      <c r="O1075" s="512"/>
      <c r="P1075" s="512"/>
      <c r="Q1075" s="512"/>
      <c r="R1075" s="512"/>
      <c r="S1075" s="512"/>
      <c r="T1075" s="512"/>
      <c r="U1075" s="512"/>
      <c r="V1075" s="512"/>
      <c r="W1075" s="512"/>
      <c r="X1075" s="512"/>
      <c r="Y1075" s="489"/>
      <c r="Z1075" s="512"/>
      <c r="AA1075" s="512"/>
      <c r="AB1075" s="489"/>
      <c r="AC1075" s="513"/>
      <c r="AD1075" s="489"/>
    </row>
    <row r="1076" spans="7:30" ht="15.75" customHeight="1">
      <c r="G1076" s="510"/>
      <c r="H1076" s="511"/>
      <c r="I1076" s="512"/>
      <c r="J1076" s="512"/>
      <c r="K1076" s="512"/>
      <c r="L1076" s="512"/>
      <c r="M1076" s="512"/>
      <c r="N1076" s="489"/>
      <c r="O1076" s="512"/>
      <c r="P1076" s="512"/>
      <c r="Q1076" s="512"/>
      <c r="R1076" s="512"/>
      <c r="S1076" s="512"/>
      <c r="T1076" s="512"/>
      <c r="U1076" s="512"/>
      <c r="V1076" s="512"/>
      <c r="W1076" s="512"/>
      <c r="X1076" s="512"/>
      <c r="Y1076" s="489"/>
      <c r="Z1076" s="512"/>
      <c r="AA1076" s="512"/>
      <c r="AB1076" s="489"/>
      <c r="AC1076" s="513"/>
      <c r="AD1076" s="489"/>
    </row>
    <row r="1077" spans="7:30" ht="15.75" customHeight="1">
      <c r="G1077" s="510"/>
      <c r="H1077" s="511"/>
      <c r="I1077" s="512"/>
      <c r="J1077" s="512"/>
      <c r="K1077" s="512"/>
      <c r="L1077" s="512"/>
      <c r="M1077" s="512"/>
      <c r="N1077" s="489"/>
      <c r="O1077" s="512"/>
      <c r="P1077" s="512"/>
      <c r="Q1077" s="512"/>
      <c r="R1077" s="512"/>
      <c r="S1077" s="512"/>
      <c r="T1077" s="512"/>
      <c r="U1077" s="512"/>
      <c r="V1077" s="512"/>
      <c r="W1077" s="512"/>
      <c r="X1077" s="512"/>
      <c r="Y1077" s="489"/>
      <c r="Z1077" s="512"/>
      <c r="AA1077" s="512"/>
      <c r="AB1077" s="489"/>
      <c r="AC1077" s="513"/>
      <c r="AD1077" s="489"/>
    </row>
    <row r="1078" spans="7:30" ht="15.75" customHeight="1">
      <c r="G1078" s="510"/>
      <c r="H1078" s="511"/>
      <c r="I1078" s="512"/>
      <c r="J1078" s="512"/>
      <c r="K1078" s="512"/>
      <c r="L1078" s="512"/>
      <c r="M1078" s="512"/>
      <c r="N1078" s="489"/>
      <c r="O1078" s="512"/>
      <c r="P1078" s="512"/>
      <c r="Q1078" s="512"/>
      <c r="R1078" s="512"/>
      <c r="S1078" s="512"/>
      <c r="T1078" s="512"/>
      <c r="U1078" s="512"/>
      <c r="V1078" s="512"/>
      <c r="W1078" s="512"/>
      <c r="X1078" s="512"/>
      <c r="Y1078" s="489"/>
      <c r="Z1078" s="512"/>
      <c r="AA1078" s="512"/>
      <c r="AB1078" s="489"/>
      <c r="AC1078" s="513"/>
      <c r="AD1078" s="489"/>
    </row>
    <row r="1079" spans="7:30" ht="15.75" customHeight="1">
      <c r="G1079" s="510"/>
      <c r="H1079" s="511"/>
      <c r="I1079" s="512"/>
      <c r="J1079" s="512"/>
      <c r="K1079" s="512"/>
      <c r="L1079" s="512"/>
      <c r="M1079" s="512"/>
      <c r="N1079" s="489"/>
      <c r="O1079" s="512"/>
      <c r="P1079" s="512"/>
      <c r="Q1079" s="512"/>
      <c r="R1079" s="512"/>
      <c r="S1079" s="512"/>
      <c r="T1079" s="512"/>
      <c r="U1079" s="512"/>
      <c r="V1079" s="512"/>
      <c r="W1079" s="512"/>
      <c r="X1079" s="512"/>
      <c r="Y1079" s="489"/>
      <c r="Z1079" s="512"/>
      <c r="AA1079" s="512"/>
      <c r="AB1079" s="489"/>
      <c r="AC1079" s="513"/>
      <c r="AD1079" s="489"/>
    </row>
    <row r="1080" spans="7:30" ht="15.75" customHeight="1">
      <c r="G1080" s="510"/>
      <c r="H1080" s="511"/>
      <c r="I1080" s="512"/>
      <c r="J1080" s="512"/>
      <c r="K1080" s="512"/>
      <c r="L1080" s="512"/>
      <c r="M1080" s="512"/>
      <c r="N1080" s="489"/>
      <c r="O1080" s="512"/>
      <c r="P1080" s="512"/>
      <c r="Q1080" s="512"/>
      <c r="R1080" s="512"/>
      <c r="S1080" s="512"/>
      <c r="T1080" s="512"/>
      <c r="U1080" s="512"/>
      <c r="V1080" s="512"/>
      <c r="W1080" s="512"/>
      <c r="X1080" s="512"/>
      <c r="Y1080" s="489"/>
      <c r="Z1080" s="512"/>
      <c r="AA1080" s="512"/>
      <c r="AB1080" s="489"/>
      <c r="AC1080" s="513"/>
      <c r="AD1080" s="489"/>
    </row>
    <row r="1081" spans="7:30" ht="15.75" customHeight="1">
      <c r="G1081" s="510"/>
      <c r="H1081" s="511"/>
      <c r="I1081" s="512"/>
      <c r="J1081" s="512"/>
      <c r="K1081" s="512"/>
      <c r="L1081" s="512"/>
      <c r="M1081" s="512"/>
      <c r="N1081" s="489"/>
      <c r="O1081" s="512"/>
      <c r="P1081" s="512"/>
      <c r="Q1081" s="512"/>
      <c r="R1081" s="512"/>
      <c r="S1081" s="512"/>
      <c r="T1081" s="512"/>
      <c r="U1081" s="512"/>
      <c r="V1081" s="512"/>
      <c r="W1081" s="512"/>
      <c r="X1081" s="512"/>
      <c r="Y1081" s="489"/>
      <c r="Z1081" s="512"/>
      <c r="AA1081" s="512"/>
      <c r="AB1081" s="489"/>
      <c r="AC1081" s="513"/>
      <c r="AD1081" s="489"/>
    </row>
    <row r="1082" spans="7:30" ht="15.75" customHeight="1">
      <c r="G1082" s="510"/>
      <c r="H1082" s="511"/>
      <c r="I1082" s="512"/>
      <c r="J1082" s="512"/>
      <c r="K1082" s="512"/>
      <c r="L1082" s="512"/>
      <c r="M1082" s="512"/>
      <c r="N1082" s="489"/>
      <c r="O1082" s="512"/>
      <c r="P1082" s="512"/>
      <c r="Q1082" s="512"/>
      <c r="R1082" s="512"/>
      <c r="S1082" s="512"/>
      <c r="T1082" s="512"/>
      <c r="U1082" s="512"/>
      <c r="V1082" s="512"/>
      <c r="W1082" s="512"/>
      <c r="X1082" s="512"/>
      <c r="Y1082" s="489"/>
      <c r="Z1082" s="512"/>
      <c r="AA1082" s="512"/>
      <c r="AB1082" s="489"/>
      <c r="AC1082" s="513"/>
      <c r="AD1082" s="489"/>
    </row>
    <row r="1083" spans="7:30" ht="15.75" customHeight="1">
      <c r="G1083" s="510"/>
      <c r="H1083" s="511"/>
      <c r="I1083" s="512"/>
      <c r="J1083" s="512"/>
      <c r="K1083" s="512"/>
      <c r="L1083" s="512"/>
      <c r="M1083" s="512"/>
      <c r="N1083" s="489"/>
      <c r="O1083" s="512"/>
      <c r="P1083" s="512"/>
      <c r="Q1083" s="512"/>
      <c r="R1083" s="512"/>
      <c r="S1083" s="512"/>
      <c r="T1083" s="512"/>
      <c r="U1083" s="512"/>
      <c r="V1083" s="512"/>
      <c r="W1083" s="512"/>
      <c r="X1083" s="512"/>
      <c r="Y1083" s="489"/>
      <c r="Z1083" s="512"/>
      <c r="AA1083" s="512"/>
      <c r="AB1083" s="489"/>
      <c r="AC1083" s="513"/>
      <c r="AD1083" s="489"/>
    </row>
    <row r="1084" spans="7:30" ht="15.75" customHeight="1">
      <c r="G1084" s="510"/>
      <c r="H1084" s="511"/>
      <c r="I1084" s="512"/>
      <c r="J1084" s="512"/>
      <c r="K1084" s="512"/>
      <c r="L1084" s="512"/>
      <c r="M1084" s="512"/>
      <c r="N1084" s="489"/>
      <c r="O1084" s="512"/>
      <c r="P1084" s="512"/>
      <c r="Q1084" s="512"/>
      <c r="R1084" s="512"/>
      <c r="S1084" s="512"/>
      <c r="T1084" s="512"/>
      <c r="U1084" s="512"/>
      <c r="V1084" s="512"/>
      <c r="W1084" s="512"/>
      <c r="X1084" s="512"/>
      <c r="Y1084" s="489"/>
      <c r="Z1084" s="512"/>
      <c r="AA1084" s="512"/>
      <c r="AB1084" s="489"/>
      <c r="AC1084" s="513"/>
      <c r="AD1084" s="489"/>
    </row>
    <row r="1085" spans="7:30" ht="15.75" customHeight="1">
      <c r="G1085" s="510"/>
      <c r="H1085" s="511"/>
      <c r="I1085" s="512"/>
      <c r="J1085" s="512"/>
      <c r="K1085" s="512"/>
      <c r="L1085" s="512"/>
      <c r="M1085" s="512"/>
      <c r="N1085" s="489"/>
      <c r="O1085" s="512"/>
      <c r="P1085" s="512"/>
      <c r="Q1085" s="512"/>
      <c r="R1085" s="512"/>
      <c r="S1085" s="512"/>
      <c r="T1085" s="512"/>
      <c r="U1085" s="512"/>
      <c r="V1085" s="512"/>
      <c r="W1085" s="512"/>
      <c r="X1085" s="512"/>
      <c r="Y1085" s="489"/>
      <c r="Z1085" s="512"/>
      <c r="AA1085" s="512"/>
      <c r="AB1085" s="489"/>
      <c r="AC1085" s="513"/>
      <c r="AD1085" s="489"/>
    </row>
    <row r="1086" spans="7:30" ht="15.75" customHeight="1">
      <c r="G1086" s="510"/>
      <c r="H1086" s="511"/>
      <c r="I1086" s="512"/>
      <c r="J1086" s="512"/>
      <c r="K1086" s="512"/>
      <c r="L1086" s="512"/>
      <c r="M1086" s="512"/>
      <c r="N1086" s="489"/>
      <c r="O1086" s="512"/>
      <c r="P1086" s="512"/>
      <c r="Q1086" s="512"/>
      <c r="R1086" s="512"/>
      <c r="S1086" s="512"/>
      <c r="T1086" s="512"/>
      <c r="U1086" s="512"/>
      <c r="V1086" s="512"/>
      <c r="W1086" s="512"/>
      <c r="X1086" s="512"/>
      <c r="Y1086" s="489"/>
      <c r="Z1086" s="512"/>
      <c r="AA1086" s="512"/>
      <c r="AB1086" s="489"/>
      <c r="AC1086" s="513"/>
      <c r="AD1086" s="489"/>
    </row>
    <row r="1087" spans="7:30" ht="15.75" customHeight="1">
      <c r="G1087" s="510"/>
      <c r="H1087" s="511"/>
      <c r="I1087" s="512"/>
      <c r="J1087" s="512"/>
      <c r="K1087" s="512"/>
      <c r="L1087" s="512"/>
      <c r="M1087" s="512"/>
      <c r="N1087" s="489"/>
      <c r="O1087" s="512"/>
      <c r="P1087" s="512"/>
      <c r="Q1087" s="512"/>
      <c r="R1087" s="512"/>
      <c r="S1087" s="512"/>
      <c r="T1087" s="512"/>
      <c r="U1087" s="512"/>
      <c r="V1087" s="512"/>
      <c r="W1087" s="512"/>
      <c r="X1087" s="512"/>
      <c r="Y1087" s="489"/>
      <c r="Z1087" s="512"/>
      <c r="AA1087" s="512"/>
      <c r="AB1087" s="489"/>
      <c r="AC1087" s="513"/>
      <c r="AD1087" s="489"/>
    </row>
    <row r="1088" spans="7:30" ht="15.75" customHeight="1">
      <c r="G1088" s="510"/>
      <c r="H1088" s="511"/>
      <c r="I1088" s="512"/>
      <c r="J1088" s="512"/>
      <c r="K1088" s="512"/>
      <c r="L1088" s="512"/>
      <c r="M1088" s="512"/>
      <c r="N1088" s="489"/>
      <c r="O1088" s="512"/>
      <c r="P1088" s="512"/>
      <c r="Q1088" s="512"/>
      <c r="R1088" s="512"/>
      <c r="S1088" s="512"/>
      <c r="T1088" s="512"/>
      <c r="U1088" s="512"/>
      <c r="V1088" s="512"/>
      <c r="W1088" s="512"/>
      <c r="X1088" s="512"/>
      <c r="Y1088" s="489"/>
      <c r="Z1088" s="512"/>
      <c r="AA1088" s="512"/>
      <c r="AB1088" s="489"/>
      <c r="AC1088" s="513"/>
      <c r="AD1088" s="489"/>
    </row>
    <row r="1089" spans="7:30" ht="15.75" customHeight="1">
      <c r="G1089" s="510"/>
      <c r="H1089" s="511"/>
      <c r="I1089" s="512"/>
      <c r="J1089" s="512"/>
      <c r="K1089" s="512"/>
      <c r="L1089" s="512"/>
      <c r="M1089" s="512"/>
      <c r="N1089" s="489"/>
      <c r="O1089" s="512"/>
      <c r="P1089" s="512"/>
      <c r="Q1089" s="512"/>
      <c r="R1089" s="512"/>
      <c r="S1089" s="512"/>
      <c r="T1089" s="512"/>
      <c r="U1089" s="512"/>
      <c r="V1089" s="512"/>
      <c r="W1089" s="512"/>
      <c r="X1089" s="512"/>
      <c r="Y1089" s="489"/>
      <c r="Z1089" s="512"/>
      <c r="AA1089" s="512"/>
      <c r="AB1089" s="489"/>
      <c r="AC1089" s="513"/>
      <c r="AD1089" s="489"/>
    </row>
    <row r="1090" spans="7:30" ht="15.75" customHeight="1">
      <c r="G1090" s="510"/>
      <c r="H1090" s="511"/>
      <c r="I1090" s="512"/>
      <c r="J1090" s="512"/>
      <c r="K1090" s="512"/>
      <c r="L1090" s="512"/>
      <c r="M1090" s="512"/>
      <c r="N1090" s="489"/>
      <c r="O1090" s="512"/>
      <c r="P1090" s="512"/>
      <c r="Q1090" s="512"/>
      <c r="R1090" s="512"/>
      <c r="S1090" s="512"/>
      <c r="T1090" s="512"/>
      <c r="U1090" s="512"/>
      <c r="V1090" s="512"/>
      <c r="W1090" s="512"/>
      <c r="X1090" s="512"/>
      <c r="Y1090" s="489"/>
      <c r="Z1090" s="512"/>
      <c r="AA1090" s="512"/>
      <c r="AB1090" s="489"/>
      <c r="AC1090" s="513"/>
      <c r="AD1090" s="489"/>
    </row>
    <row r="1091" spans="7:30" ht="15.75" customHeight="1">
      <c r="G1091" s="510"/>
      <c r="H1091" s="511"/>
      <c r="I1091" s="512"/>
      <c r="J1091" s="512"/>
      <c r="K1091" s="512"/>
      <c r="L1091" s="512"/>
      <c r="M1091" s="512"/>
      <c r="N1091" s="489"/>
      <c r="O1091" s="512"/>
      <c r="P1091" s="512"/>
      <c r="Q1091" s="512"/>
      <c r="R1091" s="512"/>
      <c r="S1091" s="512"/>
      <c r="T1091" s="512"/>
      <c r="U1091" s="512"/>
      <c r="V1091" s="512"/>
      <c r="W1091" s="512"/>
      <c r="X1091" s="512"/>
      <c r="Y1091" s="489"/>
      <c r="Z1091" s="512"/>
      <c r="AA1091" s="512"/>
      <c r="AB1091" s="489"/>
      <c r="AC1091" s="513"/>
      <c r="AD1091" s="489"/>
    </row>
    <row r="1092" spans="7:30" ht="15.75" customHeight="1">
      <c r="G1092" s="510"/>
      <c r="H1092" s="511"/>
      <c r="I1092" s="512"/>
      <c r="J1092" s="512"/>
      <c r="K1092" s="512"/>
      <c r="L1092" s="512"/>
      <c r="M1092" s="512"/>
      <c r="N1092" s="489"/>
      <c r="O1092" s="512"/>
      <c r="P1092" s="512"/>
      <c r="Q1092" s="512"/>
      <c r="R1092" s="512"/>
      <c r="S1092" s="512"/>
      <c r="T1092" s="512"/>
      <c r="U1092" s="512"/>
      <c r="V1092" s="512"/>
      <c r="W1092" s="512"/>
      <c r="X1092" s="512"/>
      <c r="Y1092" s="489"/>
      <c r="Z1092" s="512"/>
      <c r="AA1092" s="512"/>
      <c r="AB1092" s="489"/>
      <c r="AC1092" s="513"/>
      <c r="AD1092" s="489"/>
    </row>
    <row r="1093" spans="7:30" ht="15.75" customHeight="1">
      <c r="G1093" s="510"/>
      <c r="H1093" s="511"/>
      <c r="I1093" s="512"/>
      <c r="J1093" s="512"/>
      <c r="K1093" s="512"/>
      <c r="L1093" s="512"/>
      <c r="M1093" s="512"/>
      <c r="N1093" s="489"/>
      <c r="O1093" s="512"/>
      <c r="P1093" s="512"/>
      <c r="Q1093" s="512"/>
      <c r="R1093" s="512"/>
      <c r="S1093" s="512"/>
      <c r="T1093" s="512"/>
      <c r="U1093" s="512"/>
      <c r="V1093" s="512"/>
      <c r="W1093" s="512"/>
      <c r="X1093" s="512"/>
      <c r="Y1093" s="489"/>
      <c r="Z1093" s="512"/>
      <c r="AA1093" s="512"/>
      <c r="AB1093" s="489"/>
      <c r="AC1093" s="513"/>
      <c r="AD1093" s="489"/>
    </row>
    <row r="1094" spans="7:30" ht="15.75" customHeight="1">
      <c r="G1094" s="510"/>
      <c r="H1094" s="511"/>
      <c r="I1094" s="512"/>
      <c r="J1094" s="512"/>
      <c r="K1094" s="512"/>
      <c r="L1094" s="512"/>
      <c r="M1094" s="512"/>
      <c r="N1094" s="489"/>
      <c r="O1094" s="512"/>
      <c r="P1094" s="512"/>
      <c r="Q1094" s="512"/>
      <c r="R1094" s="512"/>
      <c r="S1094" s="512"/>
      <c r="T1094" s="512"/>
      <c r="U1094" s="512"/>
      <c r="V1094" s="512"/>
      <c r="W1094" s="512"/>
      <c r="X1094" s="512"/>
      <c r="Y1094" s="489"/>
      <c r="Z1094" s="512"/>
      <c r="AA1094" s="512"/>
      <c r="AB1094" s="489"/>
      <c r="AC1094" s="513"/>
      <c r="AD1094" s="489"/>
    </row>
    <row r="1095" spans="7:30" ht="15.75" customHeight="1">
      <c r="G1095" s="510"/>
      <c r="H1095" s="511"/>
      <c r="I1095" s="512"/>
      <c r="J1095" s="512"/>
      <c r="K1095" s="512"/>
      <c r="L1095" s="512"/>
      <c r="M1095" s="512"/>
      <c r="N1095" s="489"/>
      <c r="O1095" s="512"/>
      <c r="P1095" s="512"/>
      <c r="Q1095" s="512"/>
      <c r="R1095" s="512"/>
      <c r="S1095" s="512"/>
      <c r="T1095" s="512"/>
      <c r="U1095" s="512"/>
      <c r="V1095" s="512"/>
      <c r="W1095" s="512"/>
      <c r="X1095" s="512"/>
      <c r="Y1095" s="489"/>
      <c r="Z1095" s="512"/>
      <c r="AA1095" s="512"/>
      <c r="AB1095" s="489"/>
      <c r="AC1095" s="513"/>
      <c r="AD1095" s="489"/>
    </row>
    <row r="1096" spans="7:30" ht="15.75" customHeight="1">
      <c r="G1096" s="510"/>
      <c r="H1096" s="511"/>
      <c r="I1096" s="512"/>
      <c r="J1096" s="512"/>
      <c r="K1096" s="512"/>
      <c r="L1096" s="512"/>
      <c r="M1096" s="512"/>
      <c r="N1096" s="489"/>
      <c r="O1096" s="512"/>
      <c r="P1096" s="512"/>
      <c r="Q1096" s="512"/>
      <c r="R1096" s="512"/>
      <c r="S1096" s="512"/>
      <c r="T1096" s="512"/>
      <c r="U1096" s="512"/>
      <c r="V1096" s="512"/>
      <c r="W1096" s="512"/>
      <c r="X1096" s="512"/>
      <c r="Y1096" s="489"/>
      <c r="Z1096" s="512"/>
      <c r="AA1096" s="512"/>
      <c r="AB1096" s="489"/>
      <c r="AC1096" s="513"/>
      <c r="AD1096" s="489"/>
    </row>
    <row r="1097" spans="7:30" ht="15.75" customHeight="1">
      <c r="G1097" s="510"/>
      <c r="H1097" s="511"/>
      <c r="I1097" s="512"/>
      <c r="J1097" s="512"/>
      <c r="K1097" s="512"/>
      <c r="L1097" s="512"/>
      <c r="M1097" s="512"/>
      <c r="N1097" s="489"/>
      <c r="O1097" s="512"/>
      <c r="P1097" s="512"/>
      <c r="Q1097" s="512"/>
      <c r="R1097" s="512"/>
      <c r="S1097" s="512"/>
      <c r="T1097" s="512"/>
      <c r="U1097" s="512"/>
      <c r="V1097" s="512"/>
      <c r="W1097" s="512"/>
      <c r="X1097" s="512"/>
      <c r="Y1097" s="489"/>
      <c r="Z1097" s="512"/>
      <c r="AA1097" s="512"/>
      <c r="AB1097" s="489"/>
      <c r="AC1097" s="513"/>
      <c r="AD1097" s="489"/>
    </row>
    <row r="1098" spans="7:30" ht="15.75" customHeight="1">
      <c r="G1098" s="510"/>
      <c r="H1098" s="511"/>
      <c r="I1098" s="512"/>
      <c r="J1098" s="512"/>
      <c r="K1098" s="512"/>
      <c r="L1098" s="512"/>
      <c r="M1098" s="512"/>
      <c r="N1098" s="489"/>
      <c r="O1098" s="512"/>
      <c r="P1098" s="512"/>
      <c r="Q1098" s="512"/>
      <c r="R1098" s="512"/>
      <c r="S1098" s="512"/>
      <c r="T1098" s="512"/>
      <c r="U1098" s="512"/>
      <c r="V1098" s="512"/>
      <c r="W1098" s="512"/>
      <c r="X1098" s="512"/>
      <c r="Y1098" s="489"/>
      <c r="Z1098" s="512"/>
      <c r="AA1098" s="512"/>
      <c r="AB1098" s="489"/>
      <c r="AC1098" s="513"/>
      <c r="AD1098" s="489"/>
    </row>
    <row r="1099" spans="7:30" ht="15.75" customHeight="1">
      <c r="G1099" s="510"/>
      <c r="H1099" s="511"/>
      <c r="I1099" s="512"/>
      <c r="J1099" s="512"/>
      <c r="K1099" s="512"/>
      <c r="L1099" s="512"/>
      <c r="M1099" s="512"/>
      <c r="N1099" s="489"/>
      <c r="O1099" s="512"/>
      <c r="P1099" s="512"/>
      <c r="Q1099" s="512"/>
      <c r="R1099" s="512"/>
      <c r="S1099" s="512"/>
      <c r="T1099" s="512"/>
      <c r="U1099" s="512"/>
      <c r="V1099" s="512"/>
      <c r="W1099" s="512"/>
      <c r="X1099" s="512"/>
      <c r="Y1099" s="489"/>
      <c r="Z1099" s="512"/>
      <c r="AA1099" s="512"/>
      <c r="AB1099" s="489"/>
      <c r="AC1099" s="513"/>
      <c r="AD1099" s="489"/>
    </row>
    <row r="1100" spans="7:30" ht="15.75" customHeight="1">
      <c r="G1100" s="510"/>
      <c r="H1100" s="511"/>
      <c r="I1100" s="512"/>
      <c r="J1100" s="512"/>
      <c r="K1100" s="512"/>
      <c r="L1100" s="512"/>
      <c r="M1100" s="512"/>
      <c r="N1100" s="489"/>
      <c r="O1100" s="512"/>
      <c r="P1100" s="512"/>
      <c r="Q1100" s="512"/>
      <c r="R1100" s="512"/>
      <c r="S1100" s="512"/>
      <c r="T1100" s="512"/>
      <c r="U1100" s="512"/>
      <c r="V1100" s="512"/>
      <c r="W1100" s="512"/>
      <c r="X1100" s="512"/>
      <c r="Y1100" s="489"/>
      <c r="Z1100" s="512"/>
      <c r="AA1100" s="512"/>
      <c r="AB1100" s="489"/>
      <c r="AC1100" s="513"/>
      <c r="AD1100" s="489"/>
    </row>
    <row r="1101" spans="7:30" ht="15.75" customHeight="1">
      <c r="G1101" s="510"/>
      <c r="H1101" s="511"/>
      <c r="I1101" s="512"/>
      <c r="J1101" s="512"/>
      <c r="K1101" s="512"/>
      <c r="L1101" s="512"/>
      <c r="M1101" s="512"/>
      <c r="N1101" s="489"/>
      <c r="O1101" s="512"/>
      <c r="P1101" s="512"/>
      <c r="Q1101" s="512"/>
      <c r="R1101" s="512"/>
      <c r="S1101" s="512"/>
      <c r="T1101" s="512"/>
      <c r="U1101" s="512"/>
      <c r="V1101" s="512"/>
      <c r="W1101" s="512"/>
      <c r="X1101" s="512"/>
      <c r="Y1101" s="489"/>
      <c r="Z1101" s="512"/>
      <c r="AA1101" s="512"/>
      <c r="AB1101" s="489"/>
      <c r="AC1101" s="513"/>
      <c r="AD1101" s="489"/>
    </row>
    <row r="1102" spans="7:30" ht="15.75" customHeight="1">
      <c r="G1102" s="510"/>
      <c r="H1102" s="511"/>
      <c r="I1102" s="512"/>
      <c r="J1102" s="512"/>
      <c r="K1102" s="512"/>
      <c r="L1102" s="512"/>
      <c r="M1102" s="512"/>
      <c r="N1102" s="489"/>
      <c r="O1102" s="512"/>
      <c r="P1102" s="512"/>
      <c r="Q1102" s="512"/>
      <c r="R1102" s="512"/>
      <c r="S1102" s="512"/>
      <c r="T1102" s="512"/>
      <c r="U1102" s="512"/>
      <c r="V1102" s="512"/>
      <c r="W1102" s="512"/>
      <c r="X1102" s="512"/>
      <c r="Y1102" s="489"/>
      <c r="Z1102" s="512"/>
      <c r="AA1102" s="512"/>
      <c r="AB1102" s="489"/>
      <c r="AC1102" s="513"/>
      <c r="AD1102" s="489"/>
    </row>
    <row r="1103" spans="7:30" ht="15.75" customHeight="1">
      <c r="G1103" s="510"/>
      <c r="H1103" s="511"/>
      <c r="I1103" s="512"/>
      <c r="J1103" s="512"/>
      <c r="K1103" s="512"/>
      <c r="L1103" s="512"/>
      <c r="M1103" s="512"/>
      <c r="N1103" s="489"/>
      <c r="O1103" s="512"/>
      <c r="P1103" s="512"/>
      <c r="Q1103" s="512"/>
      <c r="R1103" s="512"/>
      <c r="S1103" s="512"/>
      <c r="T1103" s="512"/>
      <c r="U1103" s="512"/>
      <c r="V1103" s="512"/>
      <c r="W1103" s="512"/>
      <c r="X1103" s="512"/>
      <c r="Y1103" s="489"/>
      <c r="Z1103" s="512"/>
      <c r="AA1103" s="512"/>
      <c r="AB1103" s="489"/>
      <c r="AC1103" s="513"/>
      <c r="AD1103" s="489"/>
    </row>
    <row r="1104" spans="7:30" ht="15.75" customHeight="1">
      <c r="G1104" s="510"/>
      <c r="H1104" s="511"/>
      <c r="I1104" s="512"/>
      <c r="J1104" s="512"/>
      <c r="K1104" s="512"/>
      <c r="L1104" s="512"/>
      <c r="M1104" s="512"/>
      <c r="N1104" s="489"/>
      <c r="O1104" s="512"/>
      <c r="P1104" s="512"/>
      <c r="Q1104" s="512"/>
      <c r="R1104" s="512"/>
      <c r="S1104" s="512"/>
      <c r="T1104" s="512"/>
      <c r="U1104" s="512"/>
      <c r="V1104" s="512"/>
      <c r="W1104" s="512"/>
      <c r="X1104" s="512"/>
      <c r="Y1104" s="489"/>
      <c r="Z1104" s="512"/>
      <c r="AA1104" s="512"/>
      <c r="AB1104" s="489"/>
      <c r="AC1104" s="513"/>
      <c r="AD1104" s="489"/>
    </row>
    <row r="1105" spans="7:30" ht="15.75" customHeight="1">
      <c r="G1105" s="510"/>
      <c r="H1105" s="511"/>
      <c r="I1105" s="512"/>
      <c r="J1105" s="512"/>
      <c r="K1105" s="512"/>
      <c r="L1105" s="512"/>
      <c r="M1105" s="512"/>
      <c r="N1105" s="489"/>
      <c r="O1105" s="512"/>
      <c r="P1105" s="512"/>
      <c r="Q1105" s="512"/>
      <c r="R1105" s="512"/>
      <c r="S1105" s="512"/>
      <c r="T1105" s="512"/>
      <c r="U1105" s="512"/>
      <c r="V1105" s="512"/>
      <c r="W1105" s="512"/>
      <c r="X1105" s="512"/>
      <c r="Y1105" s="489"/>
      <c r="Z1105" s="512"/>
      <c r="AA1105" s="512"/>
      <c r="AB1105" s="489"/>
      <c r="AC1105" s="513"/>
      <c r="AD1105" s="489"/>
    </row>
    <row r="1106" spans="7:30" ht="15.75" customHeight="1">
      <c r="G1106" s="510"/>
      <c r="H1106" s="511"/>
      <c r="I1106" s="512"/>
      <c r="J1106" s="512"/>
      <c r="K1106" s="512"/>
      <c r="L1106" s="512"/>
      <c r="M1106" s="512"/>
      <c r="N1106" s="489"/>
      <c r="O1106" s="512"/>
      <c r="P1106" s="512"/>
      <c r="Q1106" s="512"/>
      <c r="R1106" s="512"/>
      <c r="S1106" s="512"/>
      <c r="T1106" s="512"/>
      <c r="U1106" s="512"/>
      <c r="V1106" s="512"/>
      <c r="W1106" s="512"/>
      <c r="X1106" s="512"/>
      <c r="Y1106" s="489"/>
      <c r="Z1106" s="512"/>
      <c r="AA1106" s="512"/>
      <c r="AB1106" s="489"/>
      <c r="AC1106" s="513"/>
      <c r="AD1106" s="489"/>
    </row>
    <row r="1107" spans="7:30" ht="15.75" customHeight="1">
      <c r="G1107" s="510"/>
      <c r="H1107" s="511"/>
      <c r="I1107" s="512"/>
      <c r="J1107" s="512"/>
      <c r="K1107" s="512"/>
      <c r="L1107" s="512"/>
      <c r="M1107" s="512"/>
      <c r="N1107" s="489"/>
      <c r="O1107" s="512"/>
      <c r="P1107" s="512"/>
      <c r="Q1107" s="512"/>
      <c r="R1107" s="512"/>
      <c r="S1107" s="512"/>
      <c r="T1107" s="512"/>
      <c r="U1107" s="512"/>
      <c r="V1107" s="512"/>
      <c r="W1107" s="512"/>
      <c r="X1107" s="512"/>
      <c r="Y1107" s="489"/>
      <c r="Z1107" s="512"/>
      <c r="AA1107" s="512"/>
      <c r="AB1107" s="489"/>
      <c r="AC1107" s="513"/>
      <c r="AD1107" s="489"/>
    </row>
    <row r="1108" spans="7:30" ht="15.75" customHeight="1">
      <c r="G1108" s="510"/>
      <c r="H1108" s="511"/>
      <c r="I1108" s="512"/>
      <c r="J1108" s="512"/>
      <c r="K1108" s="512"/>
      <c r="L1108" s="512"/>
      <c r="M1108" s="512"/>
      <c r="N1108" s="489"/>
      <c r="O1108" s="512"/>
      <c r="P1108" s="512"/>
      <c r="Q1108" s="512"/>
      <c r="R1108" s="512"/>
      <c r="S1108" s="512"/>
      <c r="T1108" s="512"/>
      <c r="U1108" s="512"/>
      <c r="V1108" s="512"/>
      <c r="W1108" s="512"/>
      <c r="X1108" s="512"/>
      <c r="Y1108" s="489"/>
      <c r="Z1108" s="512"/>
      <c r="AA1108" s="512"/>
      <c r="AB1108" s="489"/>
      <c r="AC1108" s="513"/>
      <c r="AD1108" s="489"/>
    </row>
    <row r="1109" spans="7:30" ht="15.75" customHeight="1">
      <c r="G1109" s="510"/>
      <c r="H1109" s="511"/>
      <c r="I1109" s="512"/>
      <c r="J1109" s="512"/>
      <c r="K1109" s="512"/>
      <c r="L1109" s="512"/>
      <c r="M1109" s="512"/>
      <c r="N1109" s="489"/>
      <c r="O1109" s="512"/>
      <c r="P1109" s="512"/>
      <c r="Q1109" s="512"/>
      <c r="R1109" s="512"/>
      <c r="S1109" s="512"/>
      <c r="T1109" s="512"/>
      <c r="U1109" s="512"/>
      <c r="V1109" s="512"/>
      <c r="W1109" s="512"/>
      <c r="X1109" s="512"/>
      <c r="Y1109" s="489"/>
      <c r="Z1109" s="512"/>
      <c r="AA1109" s="512"/>
      <c r="AB1109" s="489"/>
      <c r="AC1109" s="513"/>
      <c r="AD1109" s="489"/>
    </row>
    <row r="1110" spans="7:30" ht="15.75" customHeight="1">
      <c r="G1110" s="510"/>
      <c r="H1110" s="511"/>
      <c r="I1110" s="512"/>
      <c r="J1110" s="512"/>
      <c r="K1110" s="512"/>
      <c r="L1110" s="512"/>
      <c r="M1110" s="512"/>
      <c r="N1110" s="489"/>
      <c r="O1110" s="512"/>
      <c r="P1110" s="512"/>
      <c r="Q1110" s="512"/>
      <c r="R1110" s="512"/>
      <c r="S1110" s="512"/>
      <c r="T1110" s="512"/>
      <c r="U1110" s="512"/>
      <c r="V1110" s="512"/>
      <c r="W1110" s="512"/>
      <c r="X1110" s="512"/>
      <c r="Y1110" s="489"/>
      <c r="Z1110" s="512"/>
      <c r="AA1110" s="512"/>
      <c r="AB1110" s="489"/>
      <c r="AC1110" s="513"/>
      <c r="AD1110" s="489"/>
    </row>
    <row r="1111" spans="7:30" ht="15.75" customHeight="1">
      <c r="G1111" s="510"/>
      <c r="H1111" s="511"/>
      <c r="I1111" s="512"/>
      <c r="J1111" s="512"/>
      <c r="K1111" s="512"/>
      <c r="L1111" s="512"/>
      <c r="M1111" s="512"/>
      <c r="N1111" s="489"/>
      <c r="O1111" s="512"/>
      <c r="P1111" s="512"/>
      <c r="Q1111" s="512"/>
      <c r="R1111" s="512"/>
      <c r="S1111" s="512"/>
      <c r="T1111" s="512"/>
      <c r="U1111" s="512"/>
      <c r="V1111" s="512"/>
      <c r="W1111" s="512"/>
      <c r="X1111" s="512"/>
      <c r="Y1111" s="489"/>
      <c r="Z1111" s="512"/>
      <c r="AA1111" s="512"/>
      <c r="AB1111" s="489"/>
      <c r="AC1111" s="513"/>
      <c r="AD1111" s="489"/>
    </row>
    <row r="1112" spans="7:30" ht="15.75" customHeight="1">
      <c r="G1112" s="510"/>
      <c r="H1112" s="511"/>
      <c r="I1112" s="512"/>
      <c r="J1112" s="512"/>
      <c r="K1112" s="512"/>
      <c r="L1112" s="512"/>
      <c r="M1112" s="512"/>
      <c r="N1112" s="489"/>
      <c r="O1112" s="512"/>
      <c r="P1112" s="512"/>
      <c r="Q1112" s="512"/>
      <c r="R1112" s="512"/>
      <c r="S1112" s="512"/>
      <c r="T1112" s="512"/>
      <c r="U1112" s="512"/>
      <c r="V1112" s="512"/>
      <c r="W1112" s="512"/>
      <c r="X1112" s="512"/>
      <c r="Y1112" s="489"/>
      <c r="Z1112" s="512"/>
      <c r="AA1112" s="512"/>
      <c r="AB1112" s="489"/>
      <c r="AC1112" s="513"/>
      <c r="AD1112" s="489"/>
    </row>
    <row r="1113" spans="7:30" ht="15.75" customHeight="1">
      <c r="G1113" s="510"/>
      <c r="H1113" s="511"/>
      <c r="I1113" s="512"/>
      <c r="J1113" s="512"/>
      <c r="K1113" s="512"/>
      <c r="L1113" s="512"/>
      <c r="M1113" s="512"/>
      <c r="N1113" s="489"/>
      <c r="O1113" s="512"/>
      <c r="P1113" s="512"/>
      <c r="Q1113" s="512"/>
      <c r="R1113" s="512"/>
      <c r="S1113" s="512"/>
      <c r="T1113" s="512"/>
      <c r="U1113" s="512"/>
      <c r="V1113" s="512"/>
      <c r="W1113" s="512"/>
      <c r="X1113" s="512"/>
      <c r="Y1113" s="489"/>
      <c r="Z1113" s="512"/>
      <c r="AA1113" s="512"/>
      <c r="AB1113" s="489"/>
      <c r="AC1113" s="513"/>
      <c r="AD1113" s="489"/>
    </row>
    <row r="1114" spans="7:30" ht="15.75" customHeight="1">
      <c r="G1114" s="510"/>
      <c r="H1114" s="511"/>
      <c r="I1114" s="512"/>
      <c r="J1114" s="512"/>
      <c r="K1114" s="512"/>
      <c r="L1114" s="512"/>
      <c r="M1114" s="512"/>
      <c r="N1114" s="489"/>
      <c r="O1114" s="512"/>
      <c r="P1114" s="512"/>
      <c r="Q1114" s="512"/>
      <c r="R1114" s="512"/>
      <c r="S1114" s="512"/>
      <c r="T1114" s="512"/>
      <c r="U1114" s="512"/>
      <c r="V1114" s="512"/>
      <c r="W1114" s="512"/>
      <c r="X1114" s="512"/>
      <c r="Y1114" s="489"/>
      <c r="Z1114" s="512"/>
      <c r="AA1114" s="512"/>
      <c r="AB1114" s="489"/>
      <c r="AC1114" s="513"/>
      <c r="AD1114" s="489"/>
    </row>
    <row r="1115" spans="7:30" ht="15.75" customHeight="1">
      <c r="G1115" s="510"/>
      <c r="H1115" s="511"/>
      <c r="I1115" s="512"/>
      <c r="J1115" s="512"/>
      <c r="K1115" s="512"/>
      <c r="L1115" s="512"/>
      <c r="M1115" s="512"/>
      <c r="N1115" s="489"/>
      <c r="O1115" s="512"/>
      <c r="P1115" s="512"/>
      <c r="Q1115" s="512"/>
      <c r="R1115" s="512"/>
      <c r="S1115" s="512"/>
      <c r="T1115" s="512"/>
      <c r="U1115" s="512"/>
      <c r="V1115" s="512"/>
      <c r="W1115" s="512"/>
      <c r="X1115" s="512"/>
      <c r="Y1115" s="489"/>
      <c r="Z1115" s="512"/>
      <c r="AA1115" s="512"/>
      <c r="AB1115" s="489"/>
      <c r="AC1115" s="513"/>
      <c r="AD1115" s="489"/>
    </row>
    <row r="1116" spans="7:30" ht="15.75" customHeight="1">
      <c r="G1116" s="510"/>
      <c r="H1116" s="511"/>
      <c r="I1116" s="512"/>
      <c r="J1116" s="512"/>
      <c r="K1116" s="512"/>
      <c r="L1116" s="512"/>
      <c r="M1116" s="512"/>
      <c r="N1116" s="489"/>
      <c r="O1116" s="512"/>
      <c r="P1116" s="512"/>
      <c r="Q1116" s="512"/>
      <c r="R1116" s="512"/>
      <c r="S1116" s="512"/>
      <c r="T1116" s="512"/>
      <c r="U1116" s="512"/>
      <c r="V1116" s="512"/>
      <c r="W1116" s="512"/>
      <c r="X1116" s="512"/>
      <c r="Y1116" s="489"/>
      <c r="Z1116" s="512"/>
      <c r="AA1116" s="512"/>
      <c r="AB1116" s="489"/>
      <c r="AC1116" s="513"/>
      <c r="AD1116" s="489"/>
    </row>
    <row r="1117" spans="7:30" ht="15.75" customHeight="1">
      <c r="G1117" s="510"/>
      <c r="H1117" s="511"/>
      <c r="I1117" s="512"/>
      <c r="J1117" s="512"/>
      <c r="K1117" s="512"/>
      <c r="L1117" s="512"/>
      <c r="M1117" s="512"/>
      <c r="N1117" s="489"/>
      <c r="O1117" s="512"/>
      <c r="P1117" s="512"/>
      <c r="Q1117" s="512"/>
      <c r="R1117" s="512"/>
      <c r="S1117" s="512"/>
      <c r="T1117" s="512"/>
      <c r="U1117" s="512"/>
      <c r="V1117" s="512"/>
      <c r="W1117" s="512"/>
      <c r="X1117" s="512"/>
      <c r="Y1117" s="489"/>
      <c r="Z1117" s="512"/>
      <c r="AA1117" s="512"/>
      <c r="AB1117" s="489"/>
      <c r="AC1117" s="513"/>
      <c r="AD1117" s="489"/>
    </row>
    <row r="1118" spans="7:30" ht="15.75" customHeight="1">
      <c r="G1118" s="510"/>
      <c r="H1118" s="511"/>
      <c r="I1118" s="512"/>
      <c r="J1118" s="512"/>
      <c r="K1118" s="512"/>
      <c r="L1118" s="512"/>
      <c r="M1118" s="512"/>
      <c r="N1118" s="489"/>
      <c r="O1118" s="512"/>
      <c r="P1118" s="512"/>
      <c r="Q1118" s="512"/>
      <c r="R1118" s="512"/>
      <c r="S1118" s="512"/>
      <c r="T1118" s="512"/>
      <c r="U1118" s="512"/>
      <c r="V1118" s="512"/>
      <c r="W1118" s="512"/>
      <c r="X1118" s="512"/>
      <c r="Y1118" s="489"/>
      <c r="Z1118" s="512"/>
      <c r="AA1118" s="512"/>
      <c r="AB1118" s="489"/>
      <c r="AC1118" s="513"/>
      <c r="AD1118" s="489"/>
    </row>
    <row r="1119" spans="7:30" ht="15.75" customHeight="1">
      <c r="G1119" s="510"/>
      <c r="H1119" s="511"/>
      <c r="I1119" s="512"/>
      <c r="J1119" s="512"/>
      <c r="K1119" s="512"/>
      <c r="L1119" s="512"/>
      <c r="M1119" s="512"/>
      <c r="N1119" s="489"/>
      <c r="O1119" s="512"/>
      <c r="P1119" s="512"/>
      <c r="Q1119" s="512"/>
      <c r="R1119" s="512"/>
      <c r="S1119" s="512"/>
      <c r="T1119" s="512"/>
      <c r="U1119" s="512"/>
      <c r="V1119" s="512"/>
      <c r="W1119" s="512"/>
      <c r="X1119" s="512"/>
      <c r="Y1119" s="489"/>
      <c r="Z1119" s="512"/>
      <c r="AA1119" s="512"/>
      <c r="AB1119" s="489"/>
      <c r="AC1119" s="513"/>
      <c r="AD1119" s="489"/>
    </row>
    <row r="1120" spans="7:30" ht="15.75" customHeight="1">
      <c r="G1120" s="510"/>
      <c r="H1120" s="511"/>
      <c r="I1120" s="512"/>
      <c r="J1120" s="512"/>
      <c r="K1120" s="512"/>
      <c r="L1120" s="512"/>
      <c r="M1120" s="512"/>
      <c r="N1120" s="489"/>
      <c r="O1120" s="512"/>
      <c r="P1120" s="512"/>
      <c r="Q1120" s="512"/>
      <c r="R1120" s="512"/>
      <c r="S1120" s="512"/>
      <c r="T1120" s="512"/>
      <c r="U1120" s="512"/>
      <c r="V1120" s="512"/>
      <c r="W1120" s="512"/>
      <c r="X1120" s="512"/>
      <c r="Y1120" s="489"/>
      <c r="Z1120" s="512"/>
      <c r="AA1120" s="512"/>
      <c r="AB1120" s="489"/>
      <c r="AC1120" s="513"/>
      <c r="AD1120" s="489"/>
    </row>
    <row r="1121" spans="7:30" ht="15.75" customHeight="1">
      <c r="G1121" s="510"/>
      <c r="H1121" s="511"/>
      <c r="I1121" s="512"/>
      <c r="J1121" s="512"/>
      <c r="K1121" s="512"/>
      <c r="L1121" s="512"/>
      <c r="M1121" s="512"/>
      <c r="N1121" s="489"/>
      <c r="O1121" s="512"/>
      <c r="P1121" s="512"/>
      <c r="Q1121" s="512"/>
      <c r="R1121" s="512"/>
      <c r="S1121" s="512"/>
      <c r="T1121" s="512"/>
      <c r="U1121" s="512"/>
      <c r="V1121" s="512"/>
      <c r="W1121" s="512"/>
      <c r="X1121" s="512"/>
      <c r="Y1121" s="489"/>
      <c r="Z1121" s="512"/>
      <c r="AA1121" s="512"/>
      <c r="AB1121" s="489"/>
      <c r="AC1121" s="513"/>
      <c r="AD1121" s="489"/>
    </row>
    <row r="1122" spans="7:30" ht="15.75" customHeight="1">
      <c r="G1122" s="510"/>
      <c r="H1122" s="511"/>
      <c r="I1122" s="512"/>
      <c r="J1122" s="512"/>
      <c r="K1122" s="512"/>
      <c r="L1122" s="512"/>
      <c r="M1122" s="512"/>
      <c r="N1122" s="489"/>
      <c r="O1122" s="512"/>
      <c r="P1122" s="512"/>
      <c r="Q1122" s="512"/>
      <c r="R1122" s="512"/>
      <c r="S1122" s="512"/>
      <c r="T1122" s="512"/>
      <c r="U1122" s="512"/>
      <c r="V1122" s="512"/>
      <c r="W1122" s="512"/>
      <c r="X1122" s="512"/>
      <c r="Y1122" s="489"/>
      <c r="Z1122" s="512"/>
      <c r="AA1122" s="512"/>
      <c r="AB1122" s="489"/>
      <c r="AC1122" s="513"/>
      <c r="AD1122" s="489"/>
    </row>
    <row r="1123" spans="7:30" ht="15.75" customHeight="1">
      <c r="G1123" s="510"/>
      <c r="H1123" s="511"/>
      <c r="I1123" s="512"/>
      <c r="J1123" s="512"/>
      <c r="K1123" s="512"/>
      <c r="L1123" s="512"/>
      <c r="M1123" s="512"/>
      <c r="N1123" s="489"/>
      <c r="O1123" s="512"/>
      <c r="P1123" s="512"/>
      <c r="Q1123" s="512"/>
      <c r="R1123" s="512"/>
      <c r="S1123" s="512"/>
      <c r="T1123" s="512"/>
      <c r="U1123" s="512"/>
      <c r="V1123" s="512"/>
      <c r="W1123" s="512"/>
      <c r="X1123" s="512"/>
      <c r="Y1123" s="489"/>
      <c r="Z1123" s="512"/>
      <c r="AA1123" s="512"/>
      <c r="AB1123" s="489"/>
      <c r="AC1123" s="513"/>
      <c r="AD1123" s="489"/>
    </row>
    <row r="1124" spans="7:30" ht="15.75" customHeight="1">
      <c r="G1124" s="510"/>
      <c r="H1124" s="511"/>
      <c r="I1124" s="512"/>
      <c r="J1124" s="512"/>
      <c r="K1124" s="512"/>
      <c r="L1124" s="512"/>
      <c r="M1124" s="512"/>
      <c r="N1124" s="489"/>
      <c r="O1124" s="512"/>
      <c r="P1124" s="512"/>
      <c r="Q1124" s="512"/>
      <c r="R1124" s="512"/>
      <c r="S1124" s="512"/>
      <c r="T1124" s="512"/>
      <c r="U1124" s="512"/>
      <c r="V1124" s="512"/>
      <c r="W1124" s="512"/>
      <c r="X1124" s="512"/>
      <c r="Y1124" s="489"/>
      <c r="Z1124" s="512"/>
      <c r="AA1124" s="512"/>
      <c r="AB1124" s="489"/>
      <c r="AC1124" s="513"/>
      <c r="AD1124" s="489"/>
    </row>
    <row r="1125" spans="7:30" ht="15.75" customHeight="1">
      <c r="G1125" s="510"/>
      <c r="H1125" s="511"/>
      <c r="I1125" s="512"/>
      <c r="J1125" s="512"/>
      <c r="K1125" s="512"/>
      <c r="L1125" s="512"/>
      <c r="M1125" s="512"/>
      <c r="N1125" s="489"/>
      <c r="O1125" s="512"/>
      <c r="P1125" s="512"/>
      <c r="Q1125" s="512"/>
      <c r="R1125" s="512"/>
      <c r="S1125" s="512"/>
      <c r="T1125" s="512"/>
      <c r="U1125" s="512"/>
      <c r="V1125" s="512"/>
      <c r="W1125" s="512"/>
      <c r="X1125" s="512"/>
      <c r="Y1125" s="489"/>
      <c r="Z1125" s="512"/>
      <c r="AA1125" s="512"/>
      <c r="AB1125" s="489"/>
      <c r="AC1125" s="513"/>
      <c r="AD1125" s="489"/>
    </row>
    <row r="1126" spans="7:30" ht="15.75" customHeight="1">
      <c r="G1126" s="510"/>
      <c r="H1126" s="511"/>
      <c r="I1126" s="512"/>
      <c r="J1126" s="512"/>
      <c r="K1126" s="512"/>
      <c r="L1126" s="512"/>
      <c r="M1126" s="512"/>
      <c r="N1126" s="489"/>
      <c r="O1126" s="512"/>
      <c r="P1126" s="512"/>
      <c r="Q1126" s="512"/>
      <c r="R1126" s="512"/>
      <c r="S1126" s="512"/>
      <c r="T1126" s="512"/>
      <c r="U1126" s="512"/>
      <c r="V1126" s="512"/>
      <c r="W1126" s="512"/>
      <c r="X1126" s="512"/>
      <c r="Y1126" s="489"/>
      <c r="Z1126" s="512"/>
      <c r="AA1126" s="512"/>
      <c r="AB1126" s="489"/>
      <c r="AC1126" s="513"/>
      <c r="AD1126" s="489"/>
    </row>
    <row r="1127" spans="7:30" ht="15.75" customHeight="1">
      <c r="G1127" s="510"/>
      <c r="H1127" s="511"/>
      <c r="I1127" s="512"/>
      <c r="J1127" s="512"/>
      <c r="K1127" s="512"/>
      <c r="L1127" s="512"/>
      <c r="M1127" s="512"/>
      <c r="N1127" s="489"/>
      <c r="O1127" s="512"/>
      <c r="P1127" s="512"/>
      <c r="Q1127" s="512"/>
      <c r="R1127" s="512"/>
      <c r="S1127" s="512"/>
      <c r="T1127" s="512"/>
      <c r="U1127" s="512"/>
      <c r="V1127" s="512"/>
      <c r="W1127" s="512"/>
      <c r="X1127" s="512"/>
      <c r="Y1127" s="489"/>
      <c r="Z1127" s="512"/>
      <c r="AA1127" s="512"/>
      <c r="AB1127" s="489"/>
      <c r="AC1127" s="513"/>
      <c r="AD1127" s="489"/>
    </row>
    <row r="1128" spans="7:30" ht="15.75" customHeight="1">
      <c r="G1128" s="510"/>
      <c r="H1128" s="511"/>
      <c r="I1128" s="512"/>
      <c r="J1128" s="512"/>
      <c r="K1128" s="512"/>
      <c r="L1128" s="512"/>
      <c r="M1128" s="512"/>
      <c r="N1128" s="489"/>
      <c r="O1128" s="512"/>
      <c r="P1128" s="512"/>
      <c r="Q1128" s="512"/>
      <c r="R1128" s="512"/>
      <c r="S1128" s="512"/>
      <c r="T1128" s="512"/>
      <c r="U1128" s="512"/>
      <c r="V1128" s="512"/>
      <c r="W1128" s="512"/>
      <c r="X1128" s="512"/>
      <c r="Y1128" s="489"/>
      <c r="Z1128" s="512"/>
      <c r="AA1128" s="512"/>
      <c r="AB1128" s="489"/>
      <c r="AC1128" s="513"/>
      <c r="AD1128" s="489"/>
    </row>
    <row r="1129" spans="7:30" ht="15.75" customHeight="1">
      <c r="G1129" s="510"/>
      <c r="H1129" s="511"/>
      <c r="I1129" s="512"/>
      <c r="J1129" s="512"/>
      <c r="K1129" s="512"/>
      <c r="L1129" s="512"/>
      <c r="M1129" s="512"/>
      <c r="N1129" s="489"/>
      <c r="O1129" s="512"/>
      <c r="P1129" s="512"/>
      <c r="Q1129" s="512"/>
      <c r="R1129" s="512"/>
      <c r="S1129" s="512"/>
      <c r="T1129" s="512"/>
      <c r="U1129" s="512"/>
      <c r="V1129" s="512"/>
      <c r="W1129" s="512"/>
      <c r="X1129" s="512"/>
      <c r="Y1129" s="489"/>
      <c r="Z1129" s="512"/>
      <c r="AA1129" s="512"/>
      <c r="AB1129" s="489"/>
      <c r="AC1129" s="513"/>
      <c r="AD1129" s="489"/>
    </row>
    <row r="1130" spans="7:30" ht="15.75" customHeight="1">
      <c r="G1130" s="510"/>
      <c r="H1130" s="511"/>
      <c r="I1130" s="512"/>
      <c r="J1130" s="512"/>
      <c r="K1130" s="512"/>
      <c r="L1130" s="512"/>
      <c r="M1130" s="512"/>
      <c r="N1130" s="489"/>
      <c r="O1130" s="512"/>
      <c r="P1130" s="512"/>
      <c r="Q1130" s="512"/>
      <c r="R1130" s="512"/>
      <c r="S1130" s="512"/>
      <c r="T1130" s="512"/>
      <c r="U1130" s="512"/>
      <c r="V1130" s="512"/>
      <c r="W1130" s="512"/>
      <c r="X1130" s="512"/>
      <c r="Y1130" s="489"/>
      <c r="Z1130" s="512"/>
      <c r="AA1130" s="512"/>
      <c r="AB1130" s="489"/>
      <c r="AC1130" s="513"/>
      <c r="AD1130" s="489"/>
    </row>
    <row r="1131" spans="7:30" ht="15.75" customHeight="1">
      <c r="G1131" s="510"/>
      <c r="H1131" s="511"/>
      <c r="I1131" s="512"/>
      <c r="J1131" s="512"/>
      <c r="K1131" s="512"/>
      <c r="L1131" s="512"/>
      <c r="M1131" s="512"/>
      <c r="N1131" s="489"/>
      <c r="O1131" s="512"/>
      <c r="P1131" s="512"/>
      <c r="Q1131" s="512"/>
      <c r="R1131" s="512"/>
      <c r="S1131" s="512"/>
      <c r="T1131" s="512"/>
      <c r="U1131" s="512"/>
      <c r="V1131" s="512"/>
      <c r="W1131" s="512"/>
      <c r="X1131" s="512"/>
      <c r="Y1131" s="489"/>
      <c r="Z1131" s="512"/>
      <c r="AA1131" s="512"/>
      <c r="AB1131" s="489"/>
      <c r="AC1131" s="513"/>
      <c r="AD1131" s="489"/>
    </row>
    <row r="1132" spans="7:30" ht="15.75" customHeight="1">
      <c r="G1132" s="510"/>
      <c r="H1132" s="511"/>
      <c r="I1132" s="512"/>
      <c r="J1132" s="512"/>
      <c r="K1132" s="512"/>
      <c r="L1132" s="512"/>
      <c r="M1132" s="512"/>
      <c r="N1132" s="489"/>
      <c r="O1132" s="512"/>
      <c r="P1132" s="512"/>
      <c r="Q1132" s="512"/>
      <c r="R1132" s="512"/>
      <c r="S1132" s="512"/>
      <c r="T1132" s="512"/>
      <c r="U1132" s="512"/>
      <c r="V1132" s="512"/>
      <c r="W1132" s="512"/>
      <c r="X1132" s="512"/>
      <c r="Y1132" s="489"/>
      <c r="Z1132" s="512"/>
      <c r="AA1132" s="512"/>
      <c r="AB1132" s="489"/>
      <c r="AC1132" s="513"/>
      <c r="AD1132" s="489"/>
    </row>
    <row r="1133" spans="7:30" ht="15.75" customHeight="1">
      <c r="G1133" s="510"/>
      <c r="H1133" s="511"/>
      <c r="I1133" s="512"/>
      <c r="J1133" s="512"/>
      <c r="K1133" s="512"/>
      <c r="L1133" s="512"/>
      <c r="M1133" s="512"/>
      <c r="N1133" s="489"/>
      <c r="O1133" s="512"/>
      <c r="P1133" s="512"/>
      <c r="Q1133" s="512"/>
      <c r="R1133" s="512"/>
      <c r="S1133" s="512"/>
      <c r="T1133" s="512"/>
      <c r="U1133" s="512"/>
      <c r="V1133" s="512"/>
      <c r="W1133" s="512"/>
      <c r="X1133" s="512"/>
      <c r="Y1133" s="489"/>
      <c r="Z1133" s="512"/>
      <c r="AA1133" s="512"/>
      <c r="AB1133" s="489"/>
      <c r="AC1133" s="513"/>
      <c r="AD1133" s="489"/>
    </row>
    <row r="1134" spans="7:30" ht="15.75" customHeight="1">
      <c r="G1134" s="510"/>
      <c r="H1134" s="511"/>
      <c r="I1134" s="512"/>
      <c r="J1134" s="512"/>
      <c r="K1134" s="512"/>
      <c r="L1134" s="512"/>
      <c r="M1134" s="512"/>
      <c r="N1134" s="489"/>
      <c r="O1134" s="512"/>
      <c r="P1134" s="512"/>
      <c r="Q1134" s="512"/>
      <c r="R1134" s="512"/>
      <c r="S1134" s="512"/>
      <c r="T1134" s="512"/>
      <c r="U1134" s="512"/>
      <c r="V1134" s="512"/>
      <c r="W1134" s="512"/>
      <c r="X1134" s="512"/>
      <c r="Y1134" s="489"/>
      <c r="Z1134" s="512"/>
      <c r="AA1134" s="512"/>
      <c r="AB1134" s="489"/>
      <c r="AC1134" s="513"/>
      <c r="AD1134" s="489"/>
    </row>
    <row r="1135" spans="7:30" ht="15.75" customHeight="1">
      <c r="G1135" s="510"/>
      <c r="H1135" s="511"/>
      <c r="I1135" s="512"/>
      <c r="J1135" s="512"/>
      <c r="K1135" s="512"/>
      <c r="L1135" s="512"/>
      <c r="M1135" s="512"/>
      <c r="N1135" s="489"/>
      <c r="O1135" s="512"/>
      <c r="P1135" s="512"/>
      <c r="Q1135" s="512"/>
      <c r="R1135" s="512"/>
      <c r="S1135" s="512"/>
      <c r="T1135" s="512"/>
      <c r="U1135" s="512"/>
      <c r="V1135" s="512"/>
      <c r="W1135" s="512"/>
      <c r="X1135" s="512"/>
      <c r="Y1135" s="489"/>
      <c r="Z1135" s="512"/>
      <c r="AA1135" s="512"/>
      <c r="AB1135" s="489"/>
      <c r="AC1135" s="513"/>
      <c r="AD1135" s="489"/>
    </row>
    <row r="1136" spans="7:30" ht="15.75" customHeight="1">
      <c r="G1136" s="510"/>
      <c r="H1136" s="511"/>
      <c r="I1136" s="512"/>
      <c r="J1136" s="512"/>
      <c r="K1136" s="512"/>
      <c r="L1136" s="512"/>
      <c r="M1136" s="512"/>
      <c r="N1136" s="489"/>
      <c r="O1136" s="512"/>
      <c r="P1136" s="512"/>
      <c r="Q1136" s="512"/>
      <c r="R1136" s="512"/>
      <c r="S1136" s="512"/>
      <c r="T1136" s="512"/>
      <c r="U1136" s="512"/>
      <c r="V1136" s="512"/>
      <c r="W1136" s="512"/>
      <c r="X1136" s="512"/>
      <c r="Y1136" s="489"/>
      <c r="Z1136" s="512"/>
      <c r="AA1136" s="512"/>
      <c r="AB1136" s="489"/>
      <c r="AC1136" s="513"/>
      <c r="AD1136" s="489"/>
    </row>
    <row r="1137" spans="7:30" ht="15.75" customHeight="1">
      <c r="G1137" s="510"/>
      <c r="H1137" s="511"/>
      <c r="I1137" s="512"/>
      <c r="J1137" s="512"/>
      <c r="K1137" s="512"/>
      <c r="L1137" s="512"/>
      <c r="M1137" s="512"/>
      <c r="N1137" s="489"/>
      <c r="O1137" s="512"/>
      <c r="P1137" s="512"/>
      <c r="Q1137" s="512"/>
      <c r="R1137" s="512"/>
      <c r="S1137" s="512"/>
      <c r="T1137" s="512"/>
      <c r="U1137" s="512"/>
      <c r="V1137" s="512"/>
      <c r="W1137" s="512"/>
      <c r="X1137" s="512"/>
      <c r="Y1137" s="489"/>
      <c r="Z1137" s="512"/>
      <c r="AA1137" s="512"/>
      <c r="AB1137" s="489"/>
      <c r="AC1137" s="513"/>
      <c r="AD1137" s="489"/>
    </row>
    <row r="1138" spans="7:30" ht="15.75" customHeight="1">
      <c r="G1138" s="510"/>
      <c r="H1138" s="511"/>
      <c r="I1138" s="512"/>
      <c r="J1138" s="512"/>
      <c r="K1138" s="512"/>
      <c r="L1138" s="512"/>
      <c r="M1138" s="512"/>
      <c r="N1138" s="489"/>
      <c r="O1138" s="512"/>
      <c r="P1138" s="512"/>
      <c r="Q1138" s="512"/>
      <c r="R1138" s="512"/>
      <c r="S1138" s="512"/>
      <c r="T1138" s="512"/>
      <c r="U1138" s="512"/>
      <c r="V1138" s="512"/>
      <c r="W1138" s="512"/>
      <c r="X1138" s="512"/>
      <c r="Y1138" s="489"/>
      <c r="Z1138" s="512"/>
      <c r="AA1138" s="512"/>
      <c r="AB1138" s="489"/>
      <c r="AC1138" s="513"/>
      <c r="AD1138" s="489"/>
    </row>
    <row r="1139" spans="7:30" ht="15.75" customHeight="1">
      <c r="G1139" s="510"/>
      <c r="H1139" s="511"/>
      <c r="I1139" s="512"/>
      <c r="J1139" s="512"/>
      <c r="K1139" s="512"/>
      <c r="L1139" s="512"/>
      <c r="M1139" s="512"/>
      <c r="N1139" s="489"/>
      <c r="O1139" s="512"/>
      <c r="P1139" s="512"/>
      <c r="Q1139" s="512"/>
      <c r="R1139" s="512"/>
      <c r="S1139" s="512"/>
      <c r="T1139" s="512"/>
      <c r="U1139" s="512"/>
      <c r="V1139" s="512"/>
      <c r="W1139" s="512"/>
      <c r="X1139" s="512"/>
      <c r="Y1139" s="489"/>
      <c r="Z1139" s="512"/>
      <c r="AA1139" s="512"/>
      <c r="AB1139" s="489"/>
      <c r="AC1139" s="513"/>
      <c r="AD1139" s="489"/>
    </row>
    <row r="1140" spans="7:30" ht="15.75" customHeight="1">
      <c r="G1140" s="510"/>
      <c r="H1140" s="511"/>
      <c r="I1140" s="512"/>
      <c r="J1140" s="512"/>
      <c r="K1140" s="512"/>
      <c r="L1140" s="512"/>
      <c r="M1140" s="512"/>
      <c r="N1140" s="489"/>
      <c r="O1140" s="512"/>
      <c r="P1140" s="512"/>
      <c r="Q1140" s="512"/>
      <c r="R1140" s="512"/>
      <c r="S1140" s="512"/>
      <c r="T1140" s="512"/>
      <c r="U1140" s="512"/>
      <c r="V1140" s="512"/>
      <c r="W1140" s="512"/>
      <c r="X1140" s="512"/>
      <c r="Y1140" s="489"/>
      <c r="Z1140" s="512"/>
      <c r="AA1140" s="512"/>
      <c r="AB1140" s="489"/>
      <c r="AC1140" s="513"/>
      <c r="AD1140" s="489"/>
    </row>
    <row r="1141" spans="7:30" ht="15.75" customHeight="1">
      <c r="G1141" s="510"/>
      <c r="H1141" s="511"/>
      <c r="I1141" s="512"/>
      <c r="J1141" s="512"/>
      <c r="K1141" s="512"/>
      <c r="L1141" s="512"/>
      <c r="M1141" s="512"/>
      <c r="N1141" s="489"/>
      <c r="O1141" s="512"/>
      <c r="P1141" s="512"/>
      <c r="Q1141" s="512"/>
      <c r="R1141" s="512"/>
      <c r="S1141" s="512"/>
      <c r="T1141" s="512"/>
      <c r="U1141" s="512"/>
      <c r="V1141" s="512"/>
      <c r="W1141" s="512"/>
      <c r="X1141" s="512"/>
      <c r="Y1141" s="489"/>
      <c r="Z1141" s="512"/>
      <c r="AA1141" s="512"/>
      <c r="AB1141" s="489"/>
      <c r="AC1141" s="513"/>
      <c r="AD1141" s="489"/>
    </row>
    <row r="1142" spans="7:30" ht="15.75" customHeight="1">
      <c r="G1142" s="510"/>
      <c r="H1142" s="511"/>
      <c r="I1142" s="512"/>
      <c r="J1142" s="512"/>
      <c r="K1142" s="512"/>
      <c r="L1142" s="512"/>
      <c r="M1142" s="512"/>
      <c r="N1142" s="489"/>
      <c r="O1142" s="512"/>
      <c r="P1142" s="512"/>
      <c r="Q1142" s="512"/>
      <c r="R1142" s="512"/>
      <c r="S1142" s="512"/>
      <c r="T1142" s="512"/>
      <c r="U1142" s="512"/>
      <c r="V1142" s="512"/>
      <c r="W1142" s="512"/>
      <c r="X1142" s="512"/>
      <c r="Y1142" s="489"/>
      <c r="Z1142" s="512"/>
      <c r="AA1142" s="512"/>
      <c r="AB1142" s="489"/>
      <c r="AC1142" s="513"/>
      <c r="AD1142" s="489"/>
    </row>
    <row r="1143" spans="7:30" ht="15.75" customHeight="1">
      <c r="G1143" s="510"/>
      <c r="H1143" s="511"/>
      <c r="I1143" s="512"/>
      <c r="J1143" s="512"/>
      <c r="K1143" s="512"/>
      <c r="L1143" s="512"/>
      <c r="M1143" s="512"/>
      <c r="N1143" s="489"/>
      <c r="O1143" s="512"/>
      <c r="P1143" s="512"/>
      <c r="Q1143" s="512"/>
      <c r="R1143" s="512"/>
      <c r="S1143" s="512"/>
      <c r="T1143" s="512"/>
      <c r="U1143" s="512"/>
      <c r="V1143" s="512"/>
      <c r="W1143" s="512"/>
      <c r="X1143" s="512"/>
      <c r="Y1143" s="489"/>
      <c r="Z1143" s="512"/>
      <c r="AA1143" s="512"/>
      <c r="AB1143" s="489"/>
      <c r="AC1143" s="513"/>
      <c r="AD1143" s="489"/>
    </row>
    <row r="1144" spans="7:30" ht="15.75" customHeight="1">
      <c r="G1144" s="510"/>
      <c r="H1144" s="511"/>
      <c r="I1144" s="512"/>
      <c r="J1144" s="512"/>
      <c r="K1144" s="512"/>
      <c r="L1144" s="512"/>
      <c r="M1144" s="512"/>
      <c r="N1144" s="489"/>
      <c r="O1144" s="512"/>
      <c r="P1144" s="512"/>
      <c r="Q1144" s="512"/>
      <c r="R1144" s="512"/>
      <c r="S1144" s="512"/>
      <c r="T1144" s="512"/>
      <c r="U1144" s="512"/>
      <c r="V1144" s="512"/>
      <c r="W1144" s="512"/>
      <c r="X1144" s="512"/>
      <c r="Y1144" s="489"/>
      <c r="Z1144" s="512"/>
      <c r="AA1144" s="512"/>
      <c r="AB1144" s="489"/>
      <c r="AC1144" s="513"/>
      <c r="AD1144" s="489"/>
    </row>
    <row r="1145" spans="7:30" ht="15.75" customHeight="1">
      <c r="G1145" s="510"/>
      <c r="H1145" s="511"/>
      <c r="I1145" s="512"/>
      <c r="J1145" s="512"/>
      <c r="K1145" s="512"/>
      <c r="L1145" s="512"/>
      <c r="M1145" s="512"/>
      <c r="N1145" s="489"/>
      <c r="O1145" s="512"/>
      <c r="P1145" s="512"/>
      <c r="Q1145" s="512"/>
      <c r="R1145" s="512"/>
      <c r="S1145" s="512"/>
      <c r="T1145" s="512"/>
      <c r="U1145" s="512"/>
      <c r="V1145" s="512"/>
      <c r="W1145" s="512"/>
      <c r="X1145" s="512"/>
      <c r="Y1145" s="489"/>
      <c r="Z1145" s="512"/>
      <c r="AA1145" s="512"/>
      <c r="AB1145" s="489"/>
      <c r="AC1145" s="513"/>
      <c r="AD1145" s="489"/>
    </row>
    <row r="1146" spans="7:30" ht="15.75" customHeight="1">
      <c r="G1146" s="510"/>
      <c r="H1146" s="511"/>
      <c r="I1146" s="512"/>
      <c r="J1146" s="512"/>
      <c r="K1146" s="512"/>
      <c r="L1146" s="512"/>
      <c r="M1146" s="512"/>
      <c r="N1146" s="489"/>
      <c r="O1146" s="512"/>
      <c r="P1146" s="512"/>
      <c r="Q1146" s="512"/>
      <c r="R1146" s="512"/>
      <c r="S1146" s="512"/>
      <c r="T1146" s="512"/>
      <c r="U1146" s="512"/>
      <c r="V1146" s="512"/>
      <c r="W1146" s="512"/>
      <c r="X1146" s="512"/>
      <c r="Y1146" s="489"/>
      <c r="Z1146" s="512"/>
      <c r="AA1146" s="512"/>
      <c r="AB1146" s="489"/>
      <c r="AC1146" s="513"/>
      <c r="AD1146" s="489"/>
    </row>
    <row r="1147" spans="7:30" ht="15.75" customHeight="1">
      <c r="G1147" s="510"/>
      <c r="H1147" s="511"/>
      <c r="I1147" s="512"/>
      <c r="J1147" s="512"/>
      <c r="K1147" s="512"/>
      <c r="L1147" s="512"/>
      <c r="M1147" s="512"/>
      <c r="N1147" s="489"/>
      <c r="O1147" s="512"/>
      <c r="P1147" s="512"/>
      <c r="Q1147" s="512"/>
      <c r="R1147" s="512"/>
      <c r="S1147" s="512"/>
      <c r="T1147" s="512"/>
      <c r="U1147" s="512"/>
      <c r="V1147" s="512"/>
      <c r="W1147" s="512"/>
      <c r="X1147" s="512"/>
      <c r="Y1147" s="489"/>
      <c r="Z1147" s="512"/>
      <c r="AA1147" s="512"/>
      <c r="AB1147" s="489"/>
      <c r="AC1147" s="513"/>
      <c r="AD1147" s="489"/>
    </row>
    <row r="1148" spans="7:30" ht="15.75" customHeight="1">
      <c r="G1148" s="510"/>
      <c r="H1148" s="511"/>
      <c r="I1148" s="512"/>
      <c r="J1148" s="512"/>
      <c r="K1148" s="512"/>
      <c r="L1148" s="512"/>
      <c r="M1148" s="512"/>
      <c r="N1148" s="489"/>
      <c r="O1148" s="512"/>
      <c r="P1148" s="512"/>
      <c r="Q1148" s="512"/>
      <c r="R1148" s="512"/>
      <c r="S1148" s="512"/>
      <c r="T1148" s="512"/>
      <c r="U1148" s="512"/>
      <c r="V1148" s="512"/>
      <c r="W1148" s="512"/>
      <c r="X1148" s="512"/>
      <c r="Y1148" s="489"/>
      <c r="Z1148" s="512"/>
      <c r="AA1148" s="512"/>
      <c r="AB1148" s="489"/>
      <c r="AC1148" s="513"/>
      <c r="AD1148" s="489"/>
    </row>
    <row r="1149" spans="7:30" ht="15.75" customHeight="1">
      <c r="G1149" s="510"/>
      <c r="H1149" s="511"/>
      <c r="I1149" s="512"/>
      <c r="J1149" s="512"/>
      <c r="K1149" s="512"/>
      <c r="L1149" s="512"/>
      <c r="M1149" s="512"/>
      <c r="N1149" s="489"/>
      <c r="O1149" s="512"/>
      <c r="P1149" s="512"/>
      <c r="Q1149" s="512"/>
      <c r="R1149" s="512"/>
      <c r="S1149" s="512"/>
      <c r="T1149" s="512"/>
      <c r="U1149" s="512"/>
      <c r="V1149" s="512"/>
      <c r="W1149" s="512"/>
      <c r="X1149" s="512"/>
      <c r="Y1149" s="489"/>
      <c r="Z1149" s="512"/>
      <c r="AA1149" s="512"/>
      <c r="AB1149" s="489"/>
      <c r="AC1149" s="513"/>
      <c r="AD1149" s="489"/>
    </row>
    <row r="1150" spans="7:30" ht="15.75" customHeight="1">
      <c r="G1150" s="510"/>
      <c r="H1150" s="511"/>
      <c r="I1150" s="512"/>
      <c r="J1150" s="512"/>
      <c r="K1150" s="512"/>
      <c r="L1150" s="512"/>
      <c r="M1150" s="512"/>
      <c r="N1150" s="489"/>
      <c r="O1150" s="512"/>
      <c r="P1150" s="512"/>
      <c r="Q1150" s="512"/>
      <c r="R1150" s="512"/>
      <c r="S1150" s="512"/>
      <c r="T1150" s="512"/>
      <c r="U1150" s="512"/>
      <c r="V1150" s="512"/>
      <c r="W1150" s="512"/>
      <c r="X1150" s="512"/>
      <c r="Y1150" s="489"/>
      <c r="Z1150" s="512"/>
      <c r="AA1150" s="512"/>
      <c r="AB1150" s="489"/>
      <c r="AC1150" s="513"/>
      <c r="AD1150" s="489"/>
    </row>
    <row r="1151" spans="7:30" ht="15.75" customHeight="1">
      <c r="G1151" s="510"/>
      <c r="H1151" s="511"/>
      <c r="I1151" s="512"/>
      <c r="J1151" s="512"/>
      <c r="K1151" s="512"/>
      <c r="L1151" s="512"/>
      <c r="M1151" s="512"/>
      <c r="N1151" s="489"/>
      <c r="O1151" s="512"/>
      <c r="P1151" s="512"/>
      <c r="Q1151" s="512"/>
      <c r="R1151" s="512"/>
      <c r="S1151" s="512"/>
      <c r="T1151" s="512"/>
      <c r="U1151" s="512"/>
      <c r="V1151" s="512"/>
      <c r="W1151" s="512"/>
      <c r="X1151" s="512"/>
      <c r="Y1151" s="489"/>
      <c r="Z1151" s="512"/>
      <c r="AA1151" s="512"/>
      <c r="AB1151" s="489"/>
      <c r="AC1151" s="513"/>
      <c r="AD1151" s="489"/>
    </row>
    <row r="1152" spans="7:30" ht="15.75" customHeight="1">
      <c r="G1152" s="510"/>
      <c r="H1152" s="511"/>
      <c r="I1152" s="512"/>
      <c r="J1152" s="512"/>
      <c r="K1152" s="512"/>
      <c r="L1152" s="512"/>
      <c r="M1152" s="512"/>
      <c r="N1152" s="489"/>
      <c r="O1152" s="512"/>
      <c r="P1152" s="512"/>
      <c r="Q1152" s="512"/>
      <c r="R1152" s="512"/>
      <c r="S1152" s="512"/>
      <c r="T1152" s="512"/>
      <c r="U1152" s="512"/>
      <c r="V1152" s="512"/>
      <c r="W1152" s="512"/>
      <c r="X1152" s="512"/>
      <c r="Y1152" s="489"/>
      <c r="Z1152" s="512"/>
      <c r="AA1152" s="512"/>
      <c r="AB1152" s="489"/>
      <c r="AC1152" s="513"/>
      <c r="AD1152" s="489"/>
    </row>
    <row r="1153" spans="7:30" ht="15.75" customHeight="1">
      <c r="G1153" s="510"/>
      <c r="H1153" s="511"/>
      <c r="I1153" s="512"/>
      <c r="J1153" s="512"/>
      <c r="K1153" s="512"/>
      <c r="L1153" s="512"/>
      <c r="M1153" s="512"/>
      <c r="N1153" s="489"/>
      <c r="O1153" s="512"/>
      <c r="P1153" s="512"/>
      <c r="Q1153" s="512"/>
      <c r="R1153" s="512"/>
      <c r="S1153" s="512"/>
      <c r="T1153" s="512"/>
      <c r="U1153" s="512"/>
      <c r="V1153" s="512"/>
      <c r="W1153" s="512"/>
      <c r="X1153" s="512"/>
      <c r="Y1153" s="489"/>
      <c r="Z1153" s="512"/>
      <c r="AA1153" s="512"/>
      <c r="AB1153" s="489"/>
      <c r="AC1153" s="513"/>
      <c r="AD1153" s="489"/>
    </row>
    <row r="1154" spans="7:30" ht="15.75" customHeight="1">
      <c r="G1154" s="510"/>
      <c r="H1154" s="511"/>
      <c r="I1154" s="512"/>
      <c r="J1154" s="512"/>
      <c r="K1154" s="512"/>
      <c r="L1154" s="512"/>
      <c r="M1154" s="512"/>
      <c r="N1154" s="489"/>
      <c r="O1154" s="512"/>
      <c r="P1154" s="512"/>
      <c r="Q1154" s="512"/>
      <c r="R1154" s="512"/>
      <c r="S1154" s="512"/>
      <c r="T1154" s="512"/>
      <c r="U1154" s="512"/>
      <c r="V1154" s="512"/>
      <c r="W1154" s="512"/>
      <c r="X1154" s="512"/>
      <c r="Y1154" s="489"/>
      <c r="Z1154" s="512"/>
      <c r="AA1154" s="512"/>
      <c r="AB1154" s="489"/>
      <c r="AC1154" s="513"/>
      <c r="AD1154" s="489"/>
    </row>
    <row r="1155" spans="7:30" ht="15.75" customHeight="1">
      <c r="G1155" s="510"/>
      <c r="H1155" s="511"/>
      <c r="I1155" s="512"/>
      <c r="J1155" s="512"/>
      <c r="K1155" s="512"/>
      <c r="L1155" s="512"/>
      <c r="M1155" s="512"/>
      <c r="N1155" s="489"/>
      <c r="O1155" s="512"/>
      <c r="P1155" s="512"/>
      <c r="Q1155" s="512"/>
      <c r="R1155" s="512"/>
      <c r="S1155" s="512"/>
      <c r="T1155" s="512"/>
      <c r="U1155" s="512"/>
      <c r="V1155" s="512"/>
      <c r="W1155" s="512"/>
      <c r="X1155" s="512"/>
      <c r="Y1155" s="489"/>
      <c r="Z1155" s="512"/>
      <c r="AA1155" s="512"/>
      <c r="AB1155" s="489"/>
      <c r="AC1155" s="513"/>
      <c r="AD1155" s="489"/>
    </row>
    <row r="1156" spans="7:30" ht="15.75" customHeight="1">
      <c r="G1156" s="510"/>
      <c r="H1156" s="511"/>
      <c r="I1156" s="512"/>
      <c r="J1156" s="512"/>
      <c r="K1156" s="512"/>
      <c r="L1156" s="512"/>
      <c r="M1156" s="512"/>
      <c r="N1156" s="489"/>
      <c r="O1156" s="512"/>
      <c r="P1156" s="512"/>
      <c r="Q1156" s="512"/>
      <c r="R1156" s="512"/>
      <c r="S1156" s="512"/>
      <c r="T1156" s="512"/>
      <c r="U1156" s="512"/>
      <c r="V1156" s="512"/>
      <c r="W1156" s="512"/>
      <c r="X1156" s="512"/>
      <c r="Y1156" s="489"/>
      <c r="Z1156" s="512"/>
      <c r="AA1156" s="512"/>
      <c r="AB1156" s="489"/>
      <c r="AC1156" s="513"/>
      <c r="AD1156" s="489"/>
    </row>
    <row r="1157" spans="7:30" ht="15.75" customHeight="1">
      <c r="G1157" s="510"/>
      <c r="H1157" s="511"/>
      <c r="I1157" s="512"/>
      <c r="J1157" s="512"/>
      <c r="K1157" s="512"/>
      <c r="L1157" s="512"/>
      <c r="M1157" s="512"/>
      <c r="N1157" s="489"/>
      <c r="O1157" s="512"/>
      <c r="P1157" s="512"/>
      <c r="Q1157" s="512"/>
      <c r="R1157" s="512"/>
      <c r="S1157" s="512"/>
      <c r="T1157" s="512"/>
      <c r="U1157" s="512"/>
      <c r="V1157" s="512"/>
      <c r="W1157" s="512"/>
      <c r="X1157" s="512"/>
      <c r="Y1157" s="489"/>
      <c r="Z1157" s="512"/>
      <c r="AA1157" s="512"/>
      <c r="AB1157" s="489"/>
      <c r="AC1157" s="513"/>
      <c r="AD1157" s="489"/>
    </row>
    <row r="1158" spans="7:30" ht="15.75" customHeight="1">
      <c r="G1158" s="510"/>
      <c r="H1158" s="511"/>
      <c r="I1158" s="512"/>
      <c r="J1158" s="512"/>
      <c r="K1158" s="512"/>
      <c r="L1158" s="512"/>
      <c r="M1158" s="512"/>
      <c r="N1158" s="489"/>
      <c r="O1158" s="512"/>
      <c r="P1158" s="512"/>
      <c r="Q1158" s="512"/>
      <c r="R1158" s="512"/>
      <c r="S1158" s="512"/>
      <c r="T1158" s="512"/>
      <c r="U1158" s="512"/>
      <c r="V1158" s="512"/>
      <c r="W1158" s="512"/>
      <c r="X1158" s="512"/>
      <c r="Y1158" s="489"/>
      <c r="Z1158" s="512"/>
      <c r="AA1158" s="512"/>
      <c r="AB1158" s="489"/>
      <c r="AC1158" s="513"/>
      <c r="AD1158" s="489"/>
    </row>
    <row r="1159" spans="7:30" ht="15.75" customHeight="1">
      <c r="G1159" s="510"/>
      <c r="H1159" s="511"/>
      <c r="I1159" s="512"/>
      <c r="J1159" s="512"/>
      <c r="K1159" s="512"/>
      <c r="L1159" s="512"/>
      <c r="M1159" s="512"/>
      <c r="N1159" s="489"/>
      <c r="O1159" s="512"/>
      <c r="P1159" s="512"/>
      <c r="Q1159" s="512"/>
      <c r="R1159" s="512"/>
      <c r="S1159" s="512"/>
      <c r="T1159" s="512"/>
      <c r="U1159" s="512"/>
      <c r="V1159" s="512"/>
      <c r="W1159" s="512"/>
      <c r="X1159" s="512"/>
      <c r="Y1159" s="489"/>
      <c r="Z1159" s="512"/>
      <c r="AA1159" s="512"/>
      <c r="AB1159" s="489"/>
      <c r="AC1159" s="513"/>
      <c r="AD1159" s="489"/>
    </row>
    <row r="1160" spans="7:30" ht="15.75" customHeight="1">
      <c r="G1160" s="510"/>
      <c r="H1160" s="511"/>
      <c r="I1160" s="512"/>
      <c r="J1160" s="512"/>
      <c r="K1160" s="512"/>
      <c r="L1160" s="512"/>
      <c r="M1160" s="512"/>
      <c r="N1160" s="489"/>
      <c r="O1160" s="512"/>
      <c r="P1160" s="512"/>
      <c r="Q1160" s="512"/>
      <c r="R1160" s="512"/>
      <c r="S1160" s="512"/>
      <c r="T1160" s="512"/>
      <c r="U1160" s="512"/>
      <c r="V1160" s="512"/>
      <c r="W1160" s="512"/>
      <c r="X1160" s="512"/>
      <c r="Y1160" s="489"/>
      <c r="Z1160" s="512"/>
      <c r="AA1160" s="512"/>
      <c r="AB1160" s="489"/>
      <c r="AC1160" s="513"/>
      <c r="AD1160" s="489"/>
    </row>
    <row r="1161" spans="7:30" ht="15.75" customHeight="1">
      <c r="G1161" s="510"/>
      <c r="H1161" s="511"/>
      <c r="I1161" s="512"/>
      <c r="J1161" s="512"/>
      <c r="K1161" s="512"/>
      <c r="L1161" s="512"/>
      <c r="M1161" s="512"/>
      <c r="N1161" s="489"/>
      <c r="O1161" s="512"/>
      <c r="P1161" s="512"/>
      <c r="Q1161" s="512"/>
      <c r="R1161" s="512"/>
      <c r="S1161" s="512"/>
      <c r="T1161" s="512"/>
      <c r="U1161" s="512"/>
      <c r="V1161" s="512"/>
      <c r="W1161" s="512"/>
      <c r="X1161" s="512"/>
      <c r="Y1161" s="489"/>
      <c r="Z1161" s="512"/>
      <c r="AA1161" s="512"/>
      <c r="AB1161" s="489"/>
      <c r="AC1161" s="513"/>
      <c r="AD1161" s="489"/>
    </row>
    <row r="1162" spans="7:30" ht="15.75" customHeight="1">
      <c r="G1162" s="510"/>
      <c r="H1162" s="511"/>
      <c r="I1162" s="512"/>
      <c r="J1162" s="512"/>
      <c r="K1162" s="512"/>
      <c r="L1162" s="512"/>
      <c r="M1162" s="512"/>
      <c r="N1162" s="489"/>
      <c r="O1162" s="512"/>
      <c r="P1162" s="512"/>
      <c r="Q1162" s="512"/>
      <c r="R1162" s="512"/>
      <c r="S1162" s="512"/>
      <c r="T1162" s="512"/>
      <c r="U1162" s="512"/>
      <c r="V1162" s="512"/>
      <c r="W1162" s="512"/>
      <c r="X1162" s="512"/>
      <c r="Y1162" s="489"/>
      <c r="Z1162" s="512"/>
      <c r="AA1162" s="512"/>
      <c r="AB1162" s="489"/>
      <c r="AC1162" s="513"/>
      <c r="AD1162" s="489"/>
    </row>
    <row r="1163" spans="7:30" ht="15.75" customHeight="1">
      <c r="G1163" s="510"/>
      <c r="H1163" s="511"/>
      <c r="I1163" s="512"/>
      <c r="J1163" s="512"/>
      <c r="K1163" s="512"/>
      <c r="L1163" s="512"/>
      <c r="M1163" s="512"/>
      <c r="N1163" s="489"/>
      <c r="O1163" s="512"/>
      <c r="P1163" s="512"/>
      <c r="Q1163" s="512"/>
      <c r="R1163" s="512"/>
      <c r="S1163" s="512"/>
      <c r="T1163" s="512"/>
      <c r="U1163" s="512"/>
      <c r="V1163" s="512"/>
      <c r="W1163" s="512"/>
      <c r="X1163" s="512"/>
      <c r="Y1163" s="489"/>
      <c r="Z1163" s="512"/>
      <c r="AA1163" s="512"/>
      <c r="AB1163" s="489"/>
      <c r="AC1163" s="513"/>
      <c r="AD1163" s="489"/>
    </row>
    <row r="1164" spans="7:30" ht="15.75" customHeight="1">
      <c r="G1164" s="510"/>
      <c r="H1164" s="511"/>
      <c r="I1164" s="512"/>
      <c r="J1164" s="512"/>
      <c r="K1164" s="512"/>
      <c r="L1164" s="512"/>
      <c r="M1164" s="512"/>
      <c r="N1164" s="489"/>
      <c r="O1164" s="512"/>
      <c r="P1164" s="512"/>
      <c r="Q1164" s="512"/>
      <c r="R1164" s="512"/>
      <c r="S1164" s="512"/>
      <c r="T1164" s="512"/>
      <c r="U1164" s="512"/>
      <c r="V1164" s="512"/>
      <c r="W1164" s="512"/>
      <c r="X1164" s="512"/>
      <c r="Y1164" s="489"/>
      <c r="Z1164" s="512"/>
      <c r="AA1164" s="512"/>
      <c r="AB1164" s="489"/>
      <c r="AC1164" s="513"/>
      <c r="AD1164" s="489"/>
    </row>
    <row r="1165" spans="7:30" ht="15.75" customHeight="1">
      <c r="G1165" s="510"/>
      <c r="H1165" s="511"/>
      <c r="I1165" s="512"/>
      <c r="J1165" s="512"/>
      <c r="K1165" s="512"/>
      <c r="L1165" s="512"/>
      <c r="M1165" s="512"/>
      <c r="N1165" s="489"/>
      <c r="O1165" s="512"/>
      <c r="P1165" s="512"/>
      <c r="Q1165" s="512"/>
      <c r="R1165" s="512"/>
      <c r="S1165" s="512"/>
      <c r="T1165" s="512"/>
      <c r="U1165" s="512"/>
      <c r="V1165" s="512"/>
      <c r="W1165" s="512"/>
      <c r="X1165" s="512"/>
      <c r="Y1165" s="489"/>
      <c r="Z1165" s="512"/>
      <c r="AA1165" s="512"/>
      <c r="AB1165" s="489"/>
      <c r="AC1165" s="513"/>
      <c r="AD1165" s="489"/>
    </row>
    <row r="1166" spans="7:30" ht="15.75" customHeight="1">
      <c r="G1166" s="510"/>
      <c r="H1166" s="511"/>
      <c r="I1166" s="512"/>
      <c r="J1166" s="512"/>
      <c r="K1166" s="512"/>
      <c r="L1166" s="512"/>
      <c r="M1166" s="512"/>
      <c r="N1166" s="489"/>
      <c r="O1166" s="512"/>
      <c r="P1166" s="512"/>
      <c r="Q1166" s="512"/>
      <c r="R1166" s="512"/>
      <c r="S1166" s="512"/>
      <c r="T1166" s="512"/>
      <c r="U1166" s="512"/>
      <c r="V1166" s="512"/>
      <c r="W1166" s="512"/>
      <c r="X1166" s="512"/>
      <c r="Y1166" s="489"/>
      <c r="Z1166" s="512"/>
      <c r="AA1166" s="512"/>
      <c r="AB1166" s="489"/>
      <c r="AC1166" s="513"/>
      <c r="AD1166" s="489"/>
    </row>
    <row r="1167" spans="7:30" ht="15.75" customHeight="1">
      <c r="G1167" s="510"/>
      <c r="H1167" s="511"/>
      <c r="I1167" s="512"/>
      <c r="J1167" s="512"/>
      <c r="K1167" s="512"/>
      <c r="L1167" s="512"/>
      <c r="M1167" s="512"/>
      <c r="N1167" s="489"/>
      <c r="O1167" s="512"/>
      <c r="P1167" s="512"/>
      <c r="Q1167" s="512"/>
      <c r="R1167" s="512"/>
      <c r="S1167" s="512"/>
      <c r="T1167" s="512"/>
      <c r="U1167" s="512"/>
      <c r="V1167" s="512"/>
      <c r="W1167" s="512"/>
      <c r="X1167" s="512"/>
      <c r="Y1167" s="489"/>
      <c r="Z1167" s="512"/>
      <c r="AA1167" s="512"/>
      <c r="AB1167" s="489"/>
      <c r="AC1167" s="513"/>
      <c r="AD1167" s="489"/>
    </row>
    <row r="1168" spans="7:30" ht="15.75" customHeight="1">
      <c r="G1168" s="510"/>
      <c r="H1168" s="511"/>
      <c r="I1168" s="512"/>
      <c r="J1168" s="512"/>
      <c r="K1168" s="512"/>
      <c r="L1168" s="512"/>
      <c r="M1168" s="512"/>
      <c r="N1168" s="489"/>
      <c r="O1168" s="512"/>
      <c r="P1168" s="512"/>
      <c r="Q1168" s="512"/>
      <c r="R1168" s="512"/>
      <c r="S1168" s="512"/>
      <c r="T1168" s="512"/>
      <c r="U1168" s="512"/>
      <c r="V1168" s="512"/>
      <c r="W1168" s="512"/>
      <c r="X1168" s="512"/>
      <c r="Y1168" s="489"/>
      <c r="Z1168" s="512"/>
      <c r="AA1168" s="512"/>
      <c r="AB1168" s="489"/>
      <c r="AC1168" s="513"/>
      <c r="AD1168" s="489"/>
    </row>
    <row r="1169" spans="7:30" ht="15.75" customHeight="1">
      <c r="G1169" s="510"/>
      <c r="H1169" s="511"/>
      <c r="I1169" s="512"/>
      <c r="J1169" s="512"/>
      <c r="K1169" s="512"/>
      <c r="L1169" s="512"/>
      <c r="M1169" s="512"/>
      <c r="N1169" s="489"/>
      <c r="O1169" s="512"/>
      <c r="P1169" s="512"/>
      <c r="Q1169" s="512"/>
      <c r="R1169" s="512"/>
      <c r="S1169" s="512"/>
      <c r="T1169" s="512"/>
      <c r="U1169" s="512"/>
      <c r="V1169" s="512"/>
      <c r="W1169" s="512"/>
      <c r="X1169" s="512"/>
      <c r="Y1169" s="489"/>
      <c r="Z1169" s="512"/>
      <c r="AA1169" s="512"/>
      <c r="AB1169" s="489"/>
      <c r="AC1169" s="513"/>
      <c r="AD1169" s="489"/>
    </row>
    <row r="1170" spans="7:30" ht="15.75" customHeight="1">
      <c r="G1170" s="510"/>
      <c r="H1170" s="511"/>
      <c r="I1170" s="512"/>
      <c r="J1170" s="512"/>
      <c r="K1170" s="512"/>
      <c r="L1170" s="512"/>
      <c r="M1170" s="512"/>
      <c r="N1170" s="489"/>
      <c r="O1170" s="512"/>
      <c r="P1170" s="512"/>
      <c r="Q1170" s="512"/>
      <c r="R1170" s="512"/>
      <c r="S1170" s="512"/>
      <c r="T1170" s="512"/>
      <c r="U1170" s="512"/>
      <c r="V1170" s="512"/>
      <c r="W1170" s="512"/>
      <c r="X1170" s="512"/>
      <c r="Y1170" s="489"/>
      <c r="Z1170" s="512"/>
      <c r="AA1170" s="512"/>
      <c r="AB1170" s="489"/>
      <c r="AC1170" s="513"/>
      <c r="AD1170" s="489"/>
    </row>
    <row r="1171" spans="7:30" ht="15.75" customHeight="1">
      <c r="G1171" s="510"/>
      <c r="H1171" s="511"/>
      <c r="I1171" s="512"/>
      <c r="J1171" s="512"/>
      <c r="K1171" s="512"/>
      <c r="L1171" s="512"/>
      <c r="M1171" s="512"/>
      <c r="N1171" s="489"/>
      <c r="O1171" s="512"/>
      <c r="P1171" s="512"/>
      <c r="Q1171" s="512"/>
      <c r="R1171" s="512"/>
      <c r="S1171" s="512"/>
      <c r="T1171" s="512"/>
      <c r="U1171" s="512"/>
      <c r="V1171" s="512"/>
      <c r="W1171" s="512"/>
      <c r="X1171" s="512"/>
      <c r="Y1171" s="489"/>
      <c r="Z1171" s="512"/>
      <c r="AA1171" s="512"/>
      <c r="AB1171" s="489"/>
      <c r="AC1171" s="513"/>
      <c r="AD1171" s="489"/>
    </row>
    <row r="1172" spans="7:30" ht="15.75" customHeight="1">
      <c r="G1172" s="510"/>
      <c r="H1172" s="511"/>
      <c r="I1172" s="512"/>
      <c r="J1172" s="512"/>
      <c r="K1172" s="512"/>
      <c r="L1172" s="512"/>
      <c r="M1172" s="512"/>
      <c r="N1172" s="489"/>
      <c r="O1172" s="512"/>
      <c r="P1172" s="512"/>
      <c r="Q1172" s="512"/>
      <c r="R1172" s="512"/>
      <c r="S1172" s="512"/>
      <c r="T1172" s="512"/>
      <c r="U1172" s="512"/>
      <c r="V1172" s="512"/>
      <c r="W1172" s="512"/>
      <c r="X1172" s="512"/>
      <c r="Y1172" s="489"/>
      <c r="Z1172" s="512"/>
      <c r="AA1172" s="512"/>
      <c r="AB1172" s="489"/>
      <c r="AC1172" s="513"/>
      <c r="AD1172" s="489"/>
    </row>
    <row r="1173" spans="7:30" ht="15.75" customHeight="1">
      <c r="G1173" s="510"/>
      <c r="H1173" s="511"/>
      <c r="I1173" s="512"/>
      <c r="J1173" s="512"/>
      <c r="K1173" s="512"/>
      <c r="L1173" s="512"/>
      <c r="M1173" s="512"/>
      <c r="N1173" s="489"/>
      <c r="O1173" s="512"/>
      <c r="P1173" s="512"/>
      <c r="Q1173" s="512"/>
      <c r="R1173" s="512"/>
      <c r="S1173" s="512"/>
      <c r="T1173" s="512"/>
      <c r="U1173" s="512"/>
      <c r="V1173" s="512"/>
      <c r="W1173" s="512"/>
      <c r="X1173" s="512"/>
      <c r="Y1173" s="489"/>
      <c r="Z1173" s="512"/>
      <c r="AA1173" s="512"/>
      <c r="AB1173" s="489"/>
      <c r="AC1173" s="513"/>
      <c r="AD1173" s="489"/>
    </row>
    <row r="1174" spans="7:30" ht="15.75" customHeight="1">
      <c r="G1174" s="510"/>
      <c r="H1174" s="511"/>
      <c r="I1174" s="512"/>
      <c r="J1174" s="512"/>
      <c r="K1174" s="512"/>
      <c r="L1174" s="512"/>
      <c r="M1174" s="512"/>
      <c r="N1174" s="489"/>
      <c r="O1174" s="512"/>
      <c r="P1174" s="512"/>
      <c r="Q1174" s="512"/>
      <c r="R1174" s="512"/>
      <c r="S1174" s="512"/>
      <c r="T1174" s="512"/>
      <c r="U1174" s="512"/>
      <c r="V1174" s="512"/>
      <c r="W1174" s="512"/>
      <c r="X1174" s="512"/>
      <c r="Y1174" s="489"/>
      <c r="Z1174" s="512"/>
      <c r="AA1174" s="512"/>
      <c r="AB1174" s="489"/>
      <c r="AC1174" s="513"/>
      <c r="AD1174" s="489"/>
    </row>
    <row r="1175" spans="7:30" ht="15.75" customHeight="1">
      <c r="G1175" s="510"/>
      <c r="H1175" s="511"/>
      <c r="I1175" s="512"/>
      <c r="J1175" s="512"/>
      <c r="K1175" s="512"/>
      <c r="L1175" s="512"/>
      <c r="M1175" s="512"/>
      <c r="N1175" s="489"/>
      <c r="O1175" s="512"/>
      <c r="P1175" s="512"/>
      <c r="Q1175" s="512"/>
      <c r="R1175" s="512"/>
      <c r="S1175" s="512"/>
      <c r="T1175" s="512"/>
      <c r="U1175" s="512"/>
      <c r="V1175" s="512"/>
      <c r="W1175" s="512"/>
      <c r="X1175" s="512"/>
      <c r="Y1175" s="489"/>
      <c r="Z1175" s="512"/>
      <c r="AA1175" s="512"/>
      <c r="AB1175" s="489"/>
      <c r="AC1175" s="513"/>
      <c r="AD1175" s="489"/>
    </row>
    <row r="1176" spans="7:30" ht="15.75" customHeight="1">
      <c r="G1176" s="510"/>
      <c r="H1176" s="511"/>
      <c r="I1176" s="512"/>
      <c r="J1176" s="512"/>
      <c r="K1176" s="512"/>
      <c r="L1176" s="512"/>
      <c r="M1176" s="512"/>
      <c r="N1176" s="489"/>
      <c r="O1176" s="512"/>
      <c r="P1176" s="512"/>
      <c r="Q1176" s="512"/>
      <c r="R1176" s="512"/>
      <c r="S1176" s="512"/>
      <c r="T1176" s="512"/>
      <c r="U1176" s="512"/>
      <c r="V1176" s="512"/>
      <c r="W1176" s="512"/>
      <c r="X1176" s="512"/>
      <c r="Y1176" s="489"/>
      <c r="Z1176" s="512"/>
      <c r="AA1176" s="512"/>
      <c r="AB1176" s="489"/>
      <c r="AC1176" s="513"/>
      <c r="AD1176" s="489"/>
    </row>
    <row r="1177" spans="7:30" ht="15.75" customHeight="1">
      <c r="G1177" s="510"/>
      <c r="H1177" s="511"/>
      <c r="I1177" s="512"/>
      <c r="J1177" s="512"/>
      <c r="K1177" s="512"/>
      <c r="L1177" s="512"/>
      <c r="M1177" s="512"/>
      <c r="N1177" s="489"/>
      <c r="O1177" s="512"/>
      <c r="P1177" s="512"/>
      <c r="Q1177" s="512"/>
      <c r="R1177" s="512"/>
      <c r="S1177" s="512"/>
      <c r="T1177" s="512"/>
      <c r="U1177" s="512"/>
      <c r="V1177" s="512"/>
      <c r="W1177" s="512"/>
      <c r="X1177" s="512"/>
      <c r="Y1177" s="489"/>
      <c r="Z1177" s="512"/>
      <c r="AA1177" s="512"/>
      <c r="AB1177" s="489"/>
      <c r="AC1177" s="513"/>
      <c r="AD1177" s="489"/>
    </row>
    <row r="1178" spans="7:30" ht="15.75" customHeight="1">
      <c r="G1178" s="510"/>
      <c r="H1178" s="511"/>
      <c r="I1178" s="512"/>
      <c r="J1178" s="512"/>
      <c r="K1178" s="512"/>
      <c r="L1178" s="512"/>
      <c r="M1178" s="512"/>
      <c r="N1178" s="489"/>
      <c r="O1178" s="512"/>
      <c r="P1178" s="512"/>
      <c r="Q1178" s="512"/>
      <c r="R1178" s="512"/>
      <c r="S1178" s="512"/>
      <c r="T1178" s="512"/>
      <c r="U1178" s="512"/>
      <c r="V1178" s="512"/>
      <c r="W1178" s="512"/>
      <c r="X1178" s="512"/>
      <c r="Y1178" s="489"/>
      <c r="Z1178" s="512"/>
      <c r="AA1178" s="512"/>
      <c r="AB1178" s="489"/>
      <c r="AC1178" s="513"/>
      <c r="AD1178" s="489"/>
    </row>
    <row r="1179" spans="7:30" ht="15.75" customHeight="1">
      <c r="G1179" s="510"/>
      <c r="H1179" s="511"/>
      <c r="I1179" s="512"/>
      <c r="J1179" s="512"/>
      <c r="K1179" s="512"/>
      <c r="L1179" s="512"/>
      <c r="M1179" s="512"/>
      <c r="N1179" s="489"/>
      <c r="O1179" s="512"/>
      <c r="P1179" s="512"/>
      <c r="Q1179" s="512"/>
      <c r="R1179" s="512"/>
      <c r="S1179" s="512"/>
      <c r="T1179" s="512"/>
      <c r="U1179" s="512"/>
      <c r="V1179" s="512"/>
      <c r="W1179" s="512"/>
      <c r="X1179" s="512"/>
      <c r="Y1179" s="489"/>
      <c r="Z1179" s="512"/>
      <c r="AA1179" s="512"/>
      <c r="AB1179" s="489"/>
      <c r="AC1179" s="513"/>
      <c r="AD1179" s="489"/>
    </row>
    <row r="1180" spans="7:30" ht="15.75" customHeight="1">
      <c r="G1180" s="510"/>
      <c r="H1180" s="511"/>
      <c r="I1180" s="512"/>
      <c r="J1180" s="512"/>
      <c r="K1180" s="512"/>
      <c r="L1180" s="512"/>
      <c r="M1180" s="512"/>
      <c r="N1180" s="489"/>
      <c r="O1180" s="512"/>
      <c r="P1180" s="512"/>
      <c r="Q1180" s="512"/>
      <c r="R1180" s="512"/>
      <c r="S1180" s="512"/>
      <c r="T1180" s="512"/>
      <c r="U1180" s="512"/>
      <c r="V1180" s="512"/>
      <c r="W1180" s="512"/>
      <c r="X1180" s="512"/>
      <c r="Y1180" s="489"/>
      <c r="Z1180" s="512"/>
      <c r="AA1180" s="512"/>
      <c r="AB1180" s="489"/>
      <c r="AC1180" s="513"/>
      <c r="AD1180" s="489"/>
    </row>
    <row r="1181" spans="7:30" ht="15.75" customHeight="1">
      <c r="G1181" s="510"/>
      <c r="H1181" s="511"/>
      <c r="I1181" s="512"/>
      <c r="J1181" s="512"/>
      <c r="K1181" s="512"/>
      <c r="L1181" s="512"/>
      <c r="M1181" s="512"/>
      <c r="N1181" s="489"/>
      <c r="O1181" s="512"/>
      <c r="P1181" s="512"/>
      <c r="Q1181" s="512"/>
      <c r="R1181" s="512"/>
      <c r="S1181" s="512"/>
      <c r="T1181" s="512"/>
      <c r="U1181" s="512"/>
      <c r="V1181" s="512"/>
      <c r="W1181" s="512"/>
      <c r="X1181" s="512"/>
      <c r="Y1181" s="489"/>
      <c r="Z1181" s="512"/>
      <c r="AA1181" s="512"/>
      <c r="AB1181" s="489"/>
      <c r="AC1181" s="513"/>
      <c r="AD1181" s="489"/>
    </row>
    <row r="1182" spans="7:30" ht="15.75" customHeight="1">
      <c r="G1182" s="510"/>
      <c r="H1182" s="511"/>
      <c r="I1182" s="512"/>
      <c r="J1182" s="512"/>
      <c r="K1182" s="512"/>
      <c r="L1182" s="512"/>
      <c r="M1182" s="512"/>
      <c r="N1182" s="489"/>
      <c r="O1182" s="512"/>
      <c r="P1182" s="512"/>
      <c r="Q1182" s="512"/>
      <c r="R1182" s="512"/>
      <c r="S1182" s="512"/>
      <c r="T1182" s="512"/>
      <c r="U1182" s="512"/>
      <c r="V1182" s="512"/>
      <c r="W1182" s="512"/>
      <c r="X1182" s="512"/>
      <c r="Y1182" s="489"/>
      <c r="Z1182" s="512"/>
      <c r="AA1182" s="512"/>
      <c r="AB1182" s="489"/>
      <c r="AC1182" s="513"/>
      <c r="AD1182" s="489"/>
    </row>
    <row r="1183" spans="7:30" ht="15.75" customHeight="1">
      <c r="G1183" s="510"/>
      <c r="H1183" s="511"/>
      <c r="I1183" s="512"/>
      <c r="J1183" s="512"/>
      <c r="K1183" s="512"/>
      <c r="L1183" s="512"/>
      <c r="M1183" s="512"/>
      <c r="N1183" s="489"/>
      <c r="O1183" s="512"/>
      <c r="P1183" s="512"/>
      <c r="Q1183" s="512"/>
      <c r="R1183" s="512"/>
      <c r="S1183" s="512"/>
      <c r="T1183" s="512"/>
      <c r="U1183" s="512"/>
      <c r="V1183" s="512"/>
      <c r="W1183" s="512"/>
      <c r="X1183" s="512"/>
      <c r="Y1183" s="489"/>
      <c r="Z1183" s="512"/>
      <c r="AA1183" s="512"/>
      <c r="AB1183" s="489"/>
      <c r="AC1183" s="513"/>
      <c r="AD1183" s="489"/>
    </row>
    <row r="1184" spans="7:30" ht="15.75" customHeight="1">
      <c r="G1184" s="510"/>
      <c r="H1184" s="511"/>
      <c r="I1184" s="512"/>
      <c r="J1184" s="512"/>
      <c r="K1184" s="512"/>
      <c r="L1184" s="512"/>
      <c r="M1184" s="512"/>
      <c r="N1184" s="489"/>
      <c r="O1184" s="512"/>
      <c r="P1184" s="512"/>
      <c r="Q1184" s="512"/>
      <c r="R1184" s="512"/>
      <c r="S1184" s="512"/>
      <c r="T1184" s="512"/>
      <c r="U1184" s="512"/>
      <c r="V1184" s="512"/>
      <c r="W1184" s="512"/>
      <c r="X1184" s="512"/>
      <c r="Y1184" s="489"/>
      <c r="Z1184" s="512"/>
      <c r="AA1184" s="512"/>
      <c r="AB1184" s="489"/>
      <c r="AC1184" s="513"/>
      <c r="AD1184" s="489"/>
    </row>
    <row r="1185" spans="7:30" ht="15.75" customHeight="1">
      <c r="G1185" s="510"/>
      <c r="H1185" s="511"/>
      <c r="I1185" s="512"/>
      <c r="J1185" s="512"/>
      <c r="K1185" s="512"/>
      <c r="L1185" s="512"/>
      <c r="M1185" s="512"/>
      <c r="N1185" s="489"/>
      <c r="O1185" s="512"/>
      <c r="P1185" s="512"/>
      <c r="Q1185" s="512"/>
      <c r="R1185" s="512"/>
      <c r="S1185" s="512"/>
      <c r="T1185" s="512"/>
      <c r="U1185" s="512"/>
      <c r="V1185" s="512"/>
      <c r="W1185" s="512"/>
      <c r="X1185" s="512"/>
      <c r="Y1185" s="489"/>
      <c r="Z1185" s="512"/>
      <c r="AA1185" s="512"/>
      <c r="AB1185" s="489"/>
      <c r="AC1185" s="513"/>
      <c r="AD1185" s="489"/>
    </row>
    <row r="1186" spans="7:30" ht="15.75" customHeight="1">
      <c r="G1186" s="510"/>
      <c r="H1186" s="511"/>
      <c r="I1186" s="512"/>
      <c r="J1186" s="512"/>
      <c r="K1186" s="512"/>
      <c r="L1186" s="512"/>
      <c r="M1186" s="512"/>
      <c r="N1186" s="489"/>
      <c r="O1186" s="512"/>
      <c r="P1186" s="512"/>
      <c r="Q1186" s="512"/>
      <c r="R1186" s="512"/>
      <c r="S1186" s="512"/>
      <c r="T1186" s="512"/>
      <c r="U1186" s="512"/>
      <c r="V1186" s="512"/>
      <c r="W1186" s="512"/>
      <c r="X1186" s="512"/>
      <c r="Y1186" s="489"/>
      <c r="Z1186" s="512"/>
      <c r="AA1186" s="512"/>
      <c r="AB1186" s="489"/>
      <c r="AC1186" s="513"/>
      <c r="AD1186" s="489"/>
    </row>
    <row r="1187" spans="7:30" ht="15.75" customHeight="1">
      <c r="G1187" s="510"/>
      <c r="H1187" s="511"/>
      <c r="I1187" s="512"/>
      <c r="J1187" s="512"/>
      <c r="K1187" s="512"/>
      <c r="L1187" s="512"/>
      <c r="M1187" s="512"/>
      <c r="N1187" s="489"/>
      <c r="O1187" s="512"/>
      <c r="P1187" s="512"/>
      <c r="Q1187" s="512"/>
      <c r="R1187" s="512"/>
      <c r="S1187" s="512"/>
      <c r="T1187" s="512"/>
      <c r="U1187" s="512"/>
      <c r="V1187" s="512"/>
      <c r="W1187" s="512"/>
      <c r="X1187" s="512"/>
      <c r="Y1187" s="489"/>
      <c r="Z1187" s="512"/>
      <c r="AA1187" s="512"/>
      <c r="AB1187" s="489"/>
      <c r="AC1187" s="513"/>
      <c r="AD1187" s="489"/>
    </row>
    <row r="1188" spans="7:30" ht="15.75" customHeight="1">
      <c r="G1188" s="510"/>
      <c r="H1188" s="511"/>
      <c r="I1188" s="512"/>
      <c r="J1188" s="512"/>
      <c r="K1188" s="512"/>
      <c r="L1188" s="512"/>
      <c r="M1188" s="512"/>
      <c r="N1188" s="489"/>
      <c r="O1188" s="512"/>
      <c r="P1188" s="512"/>
      <c r="Q1188" s="512"/>
      <c r="R1188" s="512"/>
      <c r="S1188" s="512"/>
      <c r="T1188" s="512"/>
      <c r="U1188" s="512"/>
      <c r="V1188" s="512"/>
      <c r="W1188" s="512"/>
      <c r="X1188" s="512"/>
      <c r="Y1188" s="489"/>
      <c r="Z1188" s="512"/>
      <c r="AA1188" s="512"/>
      <c r="AB1188" s="489"/>
      <c r="AC1188" s="513"/>
      <c r="AD1188" s="489"/>
    </row>
    <row r="1189" spans="7:30" ht="15.75" customHeight="1">
      <c r="G1189" s="510"/>
      <c r="H1189" s="511"/>
      <c r="I1189" s="512"/>
      <c r="J1189" s="512"/>
      <c r="K1189" s="512"/>
      <c r="L1189" s="512"/>
      <c r="M1189" s="512"/>
      <c r="N1189" s="489"/>
      <c r="O1189" s="512"/>
      <c r="P1189" s="512"/>
      <c r="Q1189" s="512"/>
      <c r="R1189" s="512"/>
      <c r="S1189" s="512"/>
      <c r="T1189" s="512"/>
      <c r="U1189" s="512"/>
      <c r="V1189" s="512"/>
      <c r="W1189" s="512"/>
      <c r="X1189" s="512"/>
      <c r="Y1189" s="489"/>
      <c r="Z1189" s="512"/>
      <c r="AA1189" s="512"/>
      <c r="AB1189" s="489"/>
      <c r="AC1189" s="513"/>
      <c r="AD1189" s="489"/>
    </row>
    <row r="1190" spans="7:30" ht="15.75" customHeight="1">
      <c r="G1190" s="510"/>
      <c r="H1190" s="511"/>
      <c r="I1190" s="512"/>
      <c r="J1190" s="512"/>
      <c r="K1190" s="512"/>
      <c r="L1190" s="512"/>
      <c r="M1190" s="512"/>
      <c r="N1190" s="489"/>
      <c r="O1190" s="512"/>
      <c r="P1190" s="512"/>
      <c r="Q1190" s="512"/>
      <c r="R1190" s="512"/>
      <c r="S1190" s="512"/>
      <c r="T1190" s="512"/>
      <c r="U1190" s="512"/>
      <c r="V1190" s="512"/>
      <c r="W1190" s="512"/>
      <c r="X1190" s="512"/>
      <c r="Y1190" s="489"/>
      <c r="Z1190" s="512"/>
      <c r="AA1190" s="512"/>
      <c r="AB1190" s="489"/>
      <c r="AC1190" s="513"/>
      <c r="AD1190" s="489"/>
    </row>
    <row r="1191" spans="7:30" ht="15.75" customHeight="1">
      <c r="G1191" s="510"/>
      <c r="H1191" s="511"/>
      <c r="I1191" s="512"/>
      <c r="J1191" s="512"/>
      <c r="K1191" s="512"/>
      <c r="L1191" s="512"/>
      <c r="M1191" s="512"/>
      <c r="N1191" s="489"/>
      <c r="O1191" s="512"/>
      <c r="P1191" s="512"/>
      <c r="Q1191" s="512"/>
      <c r="R1191" s="512"/>
      <c r="S1191" s="512"/>
      <c r="T1191" s="512"/>
      <c r="U1191" s="512"/>
      <c r="V1191" s="512"/>
      <c r="W1191" s="512"/>
      <c r="X1191" s="512"/>
      <c r="Y1191" s="489"/>
      <c r="Z1191" s="512"/>
      <c r="AA1191" s="512"/>
      <c r="AB1191" s="489"/>
      <c r="AC1191" s="513"/>
      <c r="AD1191" s="489"/>
    </row>
    <row r="1192" spans="7:30" ht="15.75" customHeight="1">
      <c r="G1192" s="510"/>
      <c r="H1192" s="511"/>
      <c r="I1192" s="512"/>
      <c r="J1192" s="512"/>
      <c r="K1192" s="512"/>
      <c r="L1192" s="512"/>
      <c r="M1192" s="512"/>
      <c r="N1192" s="489"/>
      <c r="O1192" s="512"/>
      <c r="P1192" s="512"/>
      <c r="Q1192" s="512"/>
      <c r="R1192" s="512"/>
      <c r="S1192" s="512"/>
      <c r="T1192" s="512"/>
      <c r="U1192" s="512"/>
      <c r="V1192" s="512"/>
      <c r="W1192" s="512"/>
      <c r="X1192" s="512"/>
      <c r="Y1192" s="489"/>
      <c r="Z1192" s="512"/>
      <c r="AA1192" s="512"/>
      <c r="AB1192" s="489"/>
      <c r="AC1192" s="513"/>
      <c r="AD1192" s="489"/>
    </row>
    <row r="1193" spans="7:30" ht="15.75" customHeight="1">
      <c r="G1193" s="510"/>
      <c r="H1193" s="511"/>
      <c r="I1193" s="512"/>
      <c r="J1193" s="512"/>
      <c r="K1193" s="512"/>
      <c r="L1193" s="512"/>
      <c r="M1193" s="512"/>
      <c r="N1193" s="489"/>
      <c r="O1193" s="512"/>
      <c r="P1193" s="512"/>
      <c r="Q1193" s="512"/>
      <c r="R1193" s="512"/>
      <c r="S1193" s="512"/>
      <c r="T1193" s="512"/>
      <c r="U1193" s="512"/>
      <c r="V1193" s="512"/>
      <c r="W1193" s="512"/>
      <c r="X1193" s="512"/>
      <c r="Y1193" s="489"/>
      <c r="Z1193" s="512"/>
      <c r="AA1193" s="512"/>
      <c r="AB1193" s="489"/>
      <c r="AC1193" s="513"/>
      <c r="AD1193" s="489"/>
    </row>
    <row r="1194" spans="7:30" ht="15.75" customHeight="1">
      <c r="G1194" s="510"/>
      <c r="H1194" s="511"/>
      <c r="I1194" s="512"/>
      <c r="J1194" s="512"/>
      <c r="K1194" s="512"/>
      <c r="L1194" s="512"/>
      <c r="M1194" s="512"/>
      <c r="N1194" s="489"/>
      <c r="O1194" s="512"/>
      <c r="P1194" s="512"/>
      <c r="Q1194" s="512"/>
      <c r="R1194" s="512"/>
      <c r="S1194" s="512"/>
      <c r="T1194" s="512"/>
      <c r="U1194" s="512"/>
      <c r="V1194" s="512"/>
      <c r="W1194" s="512"/>
      <c r="X1194" s="512"/>
      <c r="Y1194" s="489"/>
      <c r="Z1194" s="512"/>
      <c r="AA1194" s="512"/>
      <c r="AB1194" s="489"/>
      <c r="AC1194" s="513"/>
      <c r="AD1194" s="489"/>
    </row>
    <row r="1195" spans="7:30" ht="15.75" customHeight="1">
      <c r="G1195" s="510"/>
      <c r="H1195" s="511"/>
      <c r="I1195" s="512"/>
      <c r="J1195" s="512"/>
      <c r="K1195" s="512"/>
      <c r="L1195" s="512"/>
      <c r="M1195" s="512"/>
      <c r="N1195" s="489"/>
      <c r="O1195" s="512"/>
      <c r="P1195" s="512"/>
      <c r="Q1195" s="512"/>
      <c r="R1195" s="512"/>
      <c r="S1195" s="512"/>
      <c r="T1195" s="512"/>
      <c r="U1195" s="512"/>
      <c r="V1195" s="512"/>
      <c r="W1195" s="512"/>
      <c r="X1195" s="512"/>
      <c r="Y1195" s="489"/>
      <c r="Z1195" s="512"/>
      <c r="AA1195" s="512"/>
      <c r="AB1195" s="489"/>
      <c r="AC1195" s="513"/>
      <c r="AD1195" s="489"/>
    </row>
    <row r="1196" spans="7:30" ht="15.75" customHeight="1">
      <c r="G1196" s="510"/>
      <c r="H1196" s="511"/>
      <c r="I1196" s="512"/>
      <c r="J1196" s="512"/>
      <c r="K1196" s="512"/>
      <c r="L1196" s="512"/>
      <c r="M1196" s="512"/>
      <c r="N1196" s="489"/>
      <c r="O1196" s="512"/>
      <c r="P1196" s="512"/>
      <c r="Q1196" s="512"/>
      <c r="R1196" s="512"/>
      <c r="S1196" s="512"/>
      <c r="T1196" s="512"/>
      <c r="U1196" s="512"/>
      <c r="V1196" s="512"/>
      <c r="W1196" s="512"/>
      <c r="X1196" s="512"/>
      <c r="Y1196" s="489"/>
      <c r="Z1196" s="512"/>
      <c r="AA1196" s="512"/>
      <c r="AB1196" s="489"/>
      <c r="AC1196" s="513"/>
      <c r="AD1196" s="489"/>
    </row>
    <row r="1197" spans="7:30" ht="15.75" customHeight="1">
      <c r="G1197" s="510"/>
      <c r="H1197" s="511"/>
      <c r="I1197" s="512"/>
      <c r="J1197" s="512"/>
      <c r="K1197" s="512"/>
      <c r="L1197" s="512"/>
      <c r="M1197" s="512"/>
      <c r="N1197" s="489"/>
      <c r="O1197" s="512"/>
      <c r="P1197" s="512"/>
      <c r="Q1197" s="512"/>
      <c r="R1197" s="512"/>
      <c r="S1197" s="512"/>
      <c r="T1197" s="512"/>
      <c r="U1197" s="512"/>
      <c r="V1197" s="512"/>
      <c r="W1197" s="512"/>
      <c r="X1197" s="512"/>
      <c r="Y1197" s="489"/>
      <c r="Z1197" s="512"/>
      <c r="AA1197" s="512"/>
      <c r="AB1197" s="489"/>
      <c r="AC1197" s="513"/>
      <c r="AD1197" s="489"/>
    </row>
    <row r="1198" spans="7:30" ht="15.75" customHeight="1">
      <c r="G1198" s="510"/>
      <c r="H1198" s="511"/>
      <c r="I1198" s="512"/>
      <c r="J1198" s="512"/>
      <c r="K1198" s="512"/>
      <c r="L1198" s="512"/>
      <c r="M1198" s="512"/>
      <c r="N1198" s="489"/>
      <c r="O1198" s="512"/>
      <c r="P1198" s="512"/>
      <c r="Q1198" s="512"/>
      <c r="R1198" s="512"/>
      <c r="S1198" s="512"/>
      <c r="T1198" s="512"/>
      <c r="U1198" s="512"/>
      <c r="V1198" s="512"/>
      <c r="W1198" s="512"/>
      <c r="X1198" s="512"/>
      <c r="Y1198" s="489"/>
      <c r="Z1198" s="512"/>
      <c r="AA1198" s="512"/>
      <c r="AB1198" s="489"/>
      <c r="AC1198" s="513"/>
      <c r="AD1198" s="489"/>
    </row>
    <row r="1199" spans="7:30" ht="15.75" customHeight="1">
      <c r="G1199" s="510"/>
      <c r="H1199" s="511"/>
      <c r="I1199" s="512"/>
      <c r="J1199" s="512"/>
      <c r="K1199" s="512"/>
      <c r="L1199" s="512"/>
      <c r="M1199" s="512"/>
      <c r="N1199" s="489"/>
      <c r="O1199" s="512"/>
      <c r="P1199" s="512"/>
      <c r="Q1199" s="512"/>
      <c r="R1199" s="512"/>
      <c r="S1199" s="512"/>
      <c r="T1199" s="512"/>
      <c r="U1199" s="512"/>
      <c r="V1199" s="512"/>
      <c r="W1199" s="512"/>
      <c r="X1199" s="512"/>
      <c r="Y1199" s="489"/>
      <c r="Z1199" s="512"/>
      <c r="AA1199" s="512"/>
      <c r="AB1199" s="489"/>
      <c r="AC1199" s="513"/>
      <c r="AD1199" s="489"/>
    </row>
    <row r="1200" spans="7:30" ht="15.75" customHeight="1">
      <c r="G1200" s="510"/>
      <c r="H1200" s="511"/>
      <c r="I1200" s="512"/>
      <c r="J1200" s="512"/>
      <c r="K1200" s="512"/>
      <c r="L1200" s="512"/>
      <c r="M1200" s="512"/>
      <c r="N1200" s="489"/>
      <c r="O1200" s="512"/>
      <c r="P1200" s="512"/>
      <c r="Q1200" s="512"/>
      <c r="R1200" s="512"/>
      <c r="S1200" s="512"/>
      <c r="T1200" s="512"/>
      <c r="U1200" s="512"/>
      <c r="V1200" s="512"/>
      <c r="W1200" s="512"/>
      <c r="X1200" s="512"/>
      <c r="Y1200" s="489"/>
      <c r="Z1200" s="512"/>
      <c r="AA1200" s="512"/>
      <c r="AB1200" s="489"/>
      <c r="AC1200" s="513"/>
      <c r="AD1200" s="489"/>
    </row>
    <row r="1201" spans="7:30" ht="15.75" customHeight="1">
      <c r="G1201" s="510"/>
      <c r="H1201" s="511"/>
      <c r="I1201" s="512"/>
      <c r="J1201" s="512"/>
      <c r="K1201" s="512"/>
      <c r="L1201" s="512"/>
      <c r="M1201" s="512"/>
      <c r="N1201" s="489"/>
      <c r="O1201" s="512"/>
      <c r="P1201" s="512"/>
      <c r="Q1201" s="512"/>
      <c r="R1201" s="512"/>
      <c r="S1201" s="512"/>
      <c r="T1201" s="512"/>
      <c r="U1201" s="512"/>
      <c r="V1201" s="512"/>
      <c r="W1201" s="512"/>
      <c r="X1201" s="512"/>
      <c r="Y1201" s="489"/>
      <c r="Z1201" s="512"/>
      <c r="AA1201" s="512"/>
      <c r="AB1201" s="489"/>
      <c r="AC1201" s="513"/>
      <c r="AD1201" s="489"/>
    </row>
    <row r="1202" spans="7:30" ht="15.75" customHeight="1">
      <c r="G1202" s="510"/>
      <c r="H1202" s="511"/>
      <c r="I1202" s="512"/>
      <c r="J1202" s="512"/>
      <c r="K1202" s="512"/>
      <c r="L1202" s="512"/>
      <c r="M1202" s="512"/>
      <c r="N1202" s="489"/>
      <c r="O1202" s="512"/>
      <c r="P1202" s="512"/>
      <c r="Q1202" s="512"/>
      <c r="R1202" s="512"/>
      <c r="S1202" s="512"/>
      <c r="T1202" s="512"/>
      <c r="U1202" s="512"/>
      <c r="V1202" s="512"/>
      <c r="W1202" s="512"/>
      <c r="X1202" s="512"/>
      <c r="Y1202" s="489"/>
      <c r="Z1202" s="512"/>
      <c r="AA1202" s="512"/>
      <c r="AB1202" s="489"/>
      <c r="AC1202" s="513"/>
      <c r="AD1202" s="489"/>
    </row>
    <row r="1203" spans="7:30" ht="15.75" customHeight="1">
      <c r="G1203" s="510"/>
      <c r="H1203" s="511"/>
      <c r="I1203" s="512"/>
      <c r="J1203" s="512"/>
      <c r="K1203" s="512"/>
      <c r="L1203" s="512"/>
      <c r="M1203" s="512"/>
      <c r="N1203" s="489"/>
      <c r="O1203" s="512"/>
      <c r="P1203" s="512"/>
      <c r="Q1203" s="512"/>
      <c r="R1203" s="512"/>
      <c r="S1203" s="512"/>
      <c r="T1203" s="512"/>
      <c r="U1203" s="512"/>
      <c r="V1203" s="512"/>
      <c r="W1203" s="512"/>
      <c r="X1203" s="512"/>
      <c r="Y1203" s="489"/>
      <c r="Z1203" s="512"/>
      <c r="AA1203" s="512"/>
      <c r="AB1203" s="489"/>
      <c r="AC1203" s="513"/>
      <c r="AD1203" s="489"/>
    </row>
    <row r="1204" spans="7:30" ht="15.75" customHeight="1">
      <c r="G1204" s="510"/>
      <c r="H1204" s="511"/>
      <c r="I1204" s="512"/>
      <c r="J1204" s="512"/>
      <c r="K1204" s="512"/>
      <c r="L1204" s="512"/>
      <c r="M1204" s="512"/>
      <c r="N1204" s="489"/>
      <c r="O1204" s="512"/>
      <c r="P1204" s="512"/>
      <c r="Q1204" s="512"/>
      <c r="R1204" s="512"/>
      <c r="S1204" s="512"/>
      <c r="T1204" s="512"/>
      <c r="U1204" s="512"/>
      <c r="V1204" s="512"/>
      <c r="W1204" s="512"/>
      <c r="X1204" s="512"/>
      <c r="Y1204" s="489"/>
      <c r="Z1204" s="512"/>
      <c r="AA1204" s="512"/>
      <c r="AB1204" s="489"/>
      <c r="AC1204" s="513"/>
      <c r="AD1204" s="489"/>
    </row>
    <row r="1205" spans="7:30" ht="15.75" customHeight="1">
      <c r="G1205" s="510"/>
      <c r="H1205" s="511"/>
      <c r="I1205" s="512"/>
      <c r="J1205" s="512"/>
      <c r="K1205" s="512"/>
      <c r="L1205" s="512"/>
      <c r="M1205" s="512"/>
      <c r="N1205" s="489"/>
      <c r="O1205" s="512"/>
      <c r="P1205" s="512"/>
      <c r="Q1205" s="512"/>
      <c r="R1205" s="512"/>
      <c r="S1205" s="512"/>
      <c r="T1205" s="512"/>
      <c r="U1205" s="512"/>
      <c r="V1205" s="512"/>
      <c r="W1205" s="512"/>
      <c r="X1205" s="512"/>
      <c r="Y1205" s="489"/>
      <c r="Z1205" s="512"/>
      <c r="AA1205" s="512"/>
      <c r="AB1205" s="489"/>
      <c r="AC1205" s="513"/>
      <c r="AD1205" s="489"/>
    </row>
    <row r="1206" spans="7:30" ht="15.75" customHeight="1">
      <c r="G1206" s="510"/>
      <c r="H1206" s="511"/>
      <c r="I1206" s="512"/>
      <c r="J1206" s="512"/>
      <c r="K1206" s="512"/>
      <c r="L1206" s="512"/>
      <c r="M1206" s="512"/>
      <c r="N1206" s="489"/>
      <c r="O1206" s="512"/>
      <c r="P1206" s="512"/>
      <c r="Q1206" s="512"/>
      <c r="R1206" s="512"/>
      <c r="S1206" s="512"/>
      <c r="T1206" s="512"/>
      <c r="U1206" s="512"/>
      <c r="V1206" s="512"/>
      <c r="W1206" s="512"/>
      <c r="X1206" s="512"/>
      <c r="Y1206" s="489"/>
      <c r="Z1206" s="512"/>
      <c r="AA1206" s="512"/>
      <c r="AB1206" s="489"/>
      <c r="AC1206" s="513"/>
      <c r="AD1206" s="489"/>
    </row>
    <row r="1207" spans="7:30" ht="15.75" customHeight="1">
      <c r="G1207" s="510"/>
      <c r="H1207" s="511"/>
      <c r="I1207" s="512"/>
      <c r="J1207" s="512"/>
      <c r="K1207" s="512"/>
      <c r="L1207" s="512"/>
      <c r="M1207" s="512"/>
      <c r="N1207" s="489"/>
      <c r="O1207" s="512"/>
      <c r="P1207" s="512"/>
      <c r="Q1207" s="512"/>
      <c r="R1207" s="512"/>
      <c r="S1207" s="512"/>
      <c r="T1207" s="512"/>
      <c r="U1207" s="512"/>
      <c r="V1207" s="512"/>
      <c r="W1207" s="512"/>
      <c r="X1207" s="512"/>
      <c r="Y1207" s="489"/>
      <c r="Z1207" s="512"/>
      <c r="AA1207" s="512"/>
      <c r="AB1207" s="489"/>
      <c r="AC1207" s="513"/>
      <c r="AD1207" s="489"/>
    </row>
    <row r="1208" spans="7:30" ht="15.75" customHeight="1">
      <c r="G1208" s="510"/>
      <c r="H1208" s="511"/>
      <c r="I1208" s="512"/>
      <c r="J1208" s="512"/>
      <c r="K1208" s="512"/>
      <c r="L1208" s="512"/>
      <c r="M1208" s="512"/>
      <c r="N1208" s="489"/>
      <c r="O1208" s="512"/>
      <c r="P1208" s="512"/>
      <c r="Q1208" s="512"/>
      <c r="R1208" s="512"/>
      <c r="S1208" s="512"/>
      <c r="T1208" s="512"/>
      <c r="U1208" s="512"/>
      <c r="V1208" s="512"/>
      <c r="W1208" s="512"/>
      <c r="X1208" s="512"/>
      <c r="Y1208" s="489"/>
      <c r="Z1208" s="512"/>
      <c r="AA1208" s="512"/>
      <c r="AB1208" s="489"/>
      <c r="AC1208" s="513"/>
      <c r="AD1208" s="489"/>
    </row>
    <row r="1209" spans="7:30" ht="15.75" customHeight="1">
      <c r="G1209" s="510"/>
      <c r="H1209" s="511"/>
      <c r="I1209" s="512"/>
      <c r="J1209" s="512"/>
      <c r="K1209" s="512"/>
      <c r="L1209" s="512"/>
      <c r="M1209" s="512"/>
      <c r="N1209" s="489"/>
      <c r="O1209" s="512"/>
      <c r="P1209" s="512"/>
      <c r="Q1209" s="512"/>
      <c r="R1209" s="512"/>
      <c r="S1209" s="512"/>
      <c r="T1209" s="512"/>
      <c r="U1209" s="512"/>
      <c r="V1209" s="512"/>
      <c r="W1209" s="512"/>
      <c r="X1209" s="512"/>
      <c r="Y1209" s="489"/>
      <c r="Z1209" s="512"/>
      <c r="AA1209" s="512"/>
      <c r="AB1209" s="489"/>
      <c r="AC1209" s="513"/>
      <c r="AD1209" s="489"/>
    </row>
    <row r="1210" spans="7:30" ht="15.75" customHeight="1">
      <c r="G1210" s="510"/>
      <c r="H1210" s="511"/>
      <c r="I1210" s="512"/>
      <c r="J1210" s="512"/>
      <c r="K1210" s="512"/>
      <c r="L1210" s="512"/>
      <c r="M1210" s="512"/>
      <c r="N1210" s="489"/>
      <c r="O1210" s="512"/>
      <c r="P1210" s="512"/>
      <c r="Q1210" s="512"/>
      <c r="R1210" s="512"/>
      <c r="S1210" s="512"/>
      <c r="T1210" s="512"/>
      <c r="U1210" s="512"/>
      <c r="V1210" s="512"/>
      <c r="W1210" s="512"/>
      <c r="X1210" s="512"/>
      <c r="Y1210" s="489"/>
      <c r="Z1210" s="512"/>
      <c r="AA1210" s="512"/>
      <c r="AB1210" s="489"/>
      <c r="AC1210" s="513"/>
      <c r="AD1210" s="489"/>
    </row>
    <row r="1211" spans="7:30" ht="15.75" customHeight="1">
      <c r="G1211" s="510"/>
      <c r="H1211" s="511"/>
      <c r="I1211" s="512"/>
      <c r="J1211" s="512"/>
      <c r="K1211" s="512"/>
      <c r="L1211" s="512"/>
      <c r="M1211" s="512"/>
      <c r="N1211" s="489"/>
      <c r="O1211" s="512"/>
      <c r="P1211" s="512"/>
      <c r="Q1211" s="512"/>
      <c r="R1211" s="512"/>
      <c r="S1211" s="512"/>
      <c r="T1211" s="512"/>
      <c r="U1211" s="512"/>
      <c r="V1211" s="512"/>
      <c r="W1211" s="512"/>
      <c r="X1211" s="512"/>
      <c r="Y1211" s="489"/>
      <c r="Z1211" s="512"/>
      <c r="AA1211" s="512"/>
      <c r="AB1211" s="489"/>
      <c r="AC1211" s="513"/>
      <c r="AD1211" s="489"/>
    </row>
    <row r="1212" spans="7:30" ht="15.75" customHeight="1">
      <c r="G1212" s="510"/>
      <c r="H1212" s="511"/>
      <c r="I1212" s="512"/>
      <c r="J1212" s="512"/>
      <c r="K1212" s="512"/>
      <c r="L1212" s="512"/>
      <c r="M1212" s="512"/>
      <c r="N1212" s="489"/>
      <c r="O1212" s="512"/>
      <c r="P1212" s="512"/>
      <c r="Q1212" s="512"/>
      <c r="R1212" s="512"/>
      <c r="S1212" s="512"/>
      <c r="T1212" s="512"/>
      <c r="U1212" s="512"/>
      <c r="V1212" s="512"/>
      <c r="W1212" s="512"/>
      <c r="X1212" s="512"/>
      <c r="Y1212" s="489"/>
      <c r="Z1212" s="512"/>
      <c r="AA1212" s="512"/>
      <c r="AB1212" s="489"/>
      <c r="AC1212" s="513"/>
      <c r="AD1212" s="489"/>
    </row>
    <row r="1213" spans="7:30" ht="15.75" customHeight="1">
      <c r="G1213" s="510"/>
      <c r="H1213" s="511"/>
      <c r="I1213" s="512"/>
      <c r="J1213" s="512"/>
      <c r="K1213" s="512"/>
      <c r="L1213" s="512"/>
      <c r="M1213" s="512"/>
      <c r="N1213" s="489"/>
      <c r="O1213" s="512"/>
      <c r="P1213" s="512"/>
      <c r="Q1213" s="512"/>
      <c r="R1213" s="512"/>
      <c r="S1213" s="512"/>
      <c r="T1213" s="512"/>
      <c r="U1213" s="512"/>
      <c r="V1213" s="512"/>
      <c r="W1213" s="512"/>
      <c r="X1213" s="512"/>
      <c r="Y1213" s="489"/>
      <c r="Z1213" s="512"/>
      <c r="AA1213" s="512"/>
      <c r="AB1213" s="489"/>
      <c r="AC1213" s="513"/>
      <c r="AD1213" s="489"/>
    </row>
    <row r="1214" spans="7:30" ht="15.75" customHeight="1">
      <c r="G1214" s="510"/>
      <c r="H1214" s="511"/>
      <c r="I1214" s="512"/>
      <c r="J1214" s="512"/>
      <c r="K1214" s="512"/>
      <c r="L1214" s="512"/>
      <c r="M1214" s="512"/>
      <c r="N1214" s="489"/>
      <c r="O1214" s="512"/>
      <c r="P1214" s="512"/>
      <c r="Q1214" s="512"/>
      <c r="R1214" s="512"/>
      <c r="S1214" s="512"/>
      <c r="T1214" s="512"/>
      <c r="U1214" s="512"/>
      <c r="V1214" s="512"/>
      <c r="W1214" s="512"/>
      <c r="X1214" s="512"/>
      <c r="Y1214" s="489"/>
      <c r="Z1214" s="512"/>
      <c r="AA1214" s="512"/>
      <c r="AB1214" s="489"/>
      <c r="AC1214" s="513"/>
      <c r="AD1214" s="489"/>
    </row>
    <row r="1215" spans="7:30" ht="15.75" customHeight="1">
      <c r="G1215" s="510"/>
      <c r="H1215" s="511"/>
      <c r="I1215" s="512"/>
      <c r="J1215" s="512"/>
      <c r="K1215" s="512"/>
      <c r="L1215" s="512"/>
      <c r="M1215" s="512"/>
      <c r="N1215" s="489"/>
      <c r="O1215" s="512"/>
      <c r="P1215" s="512"/>
      <c r="Q1215" s="512"/>
      <c r="R1215" s="512"/>
      <c r="S1215" s="512"/>
      <c r="T1215" s="512"/>
      <c r="U1215" s="512"/>
      <c r="V1215" s="512"/>
      <c r="W1215" s="512"/>
      <c r="X1215" s="512"/>
      <c r="Y1215" s="489"/>
      <c r="Z1215" s="512"/>
      <c r="AA1215" s="512"/>
      <c r="AB1215" s="489"/>
      <c r="AC1215" s="513"/>
      <c r="AD1215" s="489"/>
    </row>
    <row r="1216" spans="7:30" ht="15.75" customHeight="1">
      <c r="G1216" s="510"/>
      <c r="H1216" s="511"/>
      <c r="I1216" s="512"/>
      <c r="J1216" s="512"/>
      <c r="K1216" s="512"/>
      <c r="L1216" s="512"/>
      <c r="M1216" s="512"/>
      <c r="N1216" s="489"/>
      <c r="O1216" s="512"/>
      <c r="P1216" s="512"/>
      <c r="Q1216" s="512"/>
      <c r="R1216" s="512"/>
      <c r="S1216" s="512"/>
      <c r="T1216" s="512"/>
      <c r="U1216" s="512"/>
      <c r="V1216" s="512"/>
      <c r="W1216" s="512"/>
      <c r="X1216" s="512"/>
      <c r="Y1216" s="489"/>
      <c r="Z1216" s="512"/>
      <c r="AA1216" s="512"/>
      <c r="AB1216" s="489"/>
      <c r="AC1216" s="513"/>
      <c r="AD1216" s="489"/>
    </row>
    <row r="1217" spans="7:30" ht="15.75" customHeight="1">
      <c r="G1217" s="510"/>
      <c r="H1217" s="511"/>
      <c r="I1217" s="512"/>
      <c r="J1217" s="512"/>
      <c r="K1217" s="512"/>
      <c r="L1217" s="512"/>
      <c r="M1217" s="512"/>
      <c r="N1217" s="489"/>
      <c r="O1217" s="512"/>
      <c r="P1217" s="512"/>
      <c r="Q1217" s="512"/>
      <c r="R1217" s="512"/>
      <c r="S1217" s="512"/>
      <c r="T1217" s="512"/>
      <c r="U1217" s="512"/>
      <c r="V1217" s="512"/>
      <c r="W1217" s="512"/>
      <c r="X1217" s="512"/>
      <c r="Y1217" s="489"/>
      <c r="Z1217" s="512"/>
      <c r="AA1217" s="512"/>
      <c r="AB1217" s="489"/>
      <c r="AC1217" s="513"/>
      <c r="AD1217" s="489"/>
    </row>
    <row r="1218" spans="7:30" ht="15.75" customHeight="1">
      <c r="G1218" s="510"/>
      <c r="H1218" s="511"/>
      <c r="I1218" s="512"/>
      <c r="J1218" s="512"/>
      <c r="K1218" s="512"/>
      <c r="L1218" s="512"/>
      <c r="M1218" s="512"/>
      <c r="N1218" s="489"/>
      <c r="O1218" s="512"/>
      <c r="P1218" s="512"/>
      <c r="Q1218" s="512"/>
      <c r="R1218" s="512"/>
      <c r="S1218" s="512"/>
      <c r="T1218" s="512"/>
      <c r="U1218" s="512"/>
      <c r="V1218" s="512"/>
      <c r="W1218" s="512"/>
      <c r="X1218" s="512"/>
      <c r="Y1218" s="489"/>
      <c r="Z1218" s="512"/>
      <c r="AA1218" s="512"/>
      <c r="AB1218" s="489"/>
      <c r="AC1218" s="513"/>
      <c r="AD1218" s="489"/>
    </row>
    <row r="1219" spans="7:30" ht="15.75" customHeight="1">
      <c r="G1219" s="510"/>
      <c r="H1219" s="511"/>
      <c r="I1219" s="512"/>
      <c r="J1219" s="512"/>
      <c r="K1219" s="512"/>
      <c r="L1219" s="512"/>
      <c r="M1219" s="512"/>
      <c r="N1219" s="489"/>
      <c r="O1219" s="512"/>
      <c r="P1219" s="512"/>
      <c r="Q1219" s="512"/>
      <c r="R1219" s="512"/>
      <c r="S1219" s="512"/>
      <c r="T1219" s="512"/>
      <c r="U1219" s="512"/>
      <c r="V1219" s="512"/>
      <c r="W1219" s="512"/>
      <c r="X1219" s="512"/>
      <c r="Y1219" s="489"/>
      <c r="Z1219" s="512"/>
      <c r="AA1219" s="512"/>
      <c r="AB1219" s="489"/>
      <c r="AC1219" s="513"/>
      <c r="AD1219" s="489"/>
    </row>
    <row r="1220" spans="7:30" ht="15.75" customHeight="1">
      <c r="G1220" s="510"/>
      <c r="H1220" s="511"/>
      <c r="I1220" s="512"/>
      <c r="J1220" s="512"/>
      <c r="K1220" s="512"/>
      <c r="L1220" s="512"/>
      <c r="M1220" s="512"/>
      <c r="N1220" s="489"/>
      <c r="O1220" s="512"/>
      <c r="P1220" s="512"/>
      <c r="Q1220" s="512"/>
      <c r="R1220" s="512"/>
      <c r="S1220" s="512"/>
      <c r="T1220" s="512"/>
      <c r="U1220" s="512"/>
      <c r="V1220" s="512"/>
      <c r="W1220" s="512"/>
      <c r="X1220" s="512"/>
      <c r="Y1220" s="489"/>
      <c r="Z1220" s="512"/>
      <c r="AA1220" s="512"/>
      <c r="AB1220" s="489"/>
      <c r="AC1220" s="513"/>
      <c r="AD1220" s="489"/>
    </row>
    <row r="1221" spans="7:30" ht="15.75" customHeight="1">
      <c r="G1221" s="510"/>
      <c r="H1221" s="511"/>
      <c r="I1221" s="512"/>
      <c r="J1221" s="512"/>
      <c r="K1221" s="512"/>
      <c r="L1221" s="512"/>
      <c r="M1221" s="512"/>
      <c r="N1221" s="489"/>
      <c r="O1221" s="512"/>
      <c r="P1221" s="512"/>
      <c r="Q1221" s="512"/>
      <c r="R1221" s="512"/>
      <c r="S1221" s="512"/>
      <c r="T1221" s="512"/>
      <c r="U1221" s="512"/>
      <c r="V1221" s="512"/>
      <c r="W1221" s="512"/>
      <c r="X1221" s="512"/>
      <c r="Y1221" s="489"/>
      <c r="Z1221" s="512"/>
      <c r="AA1221" s="512"/>
      <c r="AB1221" s="489"/>
      <c r="AC1221" s="513"/>
      <c r="AD1221" s="489"/>
    </row>
    <row r="1222" spans="7:30" ht="15.75" customHeight="1">
      <c r="G1222" s="510"/>
      <c r="H1222" s="511"/>
      <c r="I1222" s="512"/>
      <c r="J1222" s="512"/>
      <c r="K1222" s="512"/>
      <c r="L1222" s="512"/>
      <c r="M1222" s="512"/>
      <c r="N1222" s="489"/>
      <c r="O1222" s="512"/>
      <c r="P1222" s="512"/>
      <c r="Q1222" s="512"/>
      <c r="R1222" s="512"/>
      <c r="S1222" s="512"/>
      <c r="T1222" s="512"/>
      <c r="U1222" s="512"/>
      <c r="V1222" s="512"/>
      <c r="W1222" s="512"/>
      <c r="X1222" s="512"/>
      <c r="Y1222" s="489"/>
      <c r="Z1222" s="512"/>
      <c r="AA1222" s="512"/>
      <c r="AB1222" s="489"/>
      <c r="AC1222" s="513"/>
      <c r="AD1222" s="489"/>
    </row>
    <row r="1223" spans="7:30" ht="15.75" customHeight="1">
      <c r="G1223" s="510"/>
      <c r="H1223" s="511"/>
      <c r="I1223" s="512"/>
      <c r="J1223" s="512"/>
      <c r="K1223" s="512"/>
      <c r="L1223" s="512"/>
      <c r="M1223" s="512"/>
      <c r="N1223" s="489"/>
      <c r="O1223" s="512"/>
      <c r="P1223" s="512"/>
      <c r="Q1223" s="512"/>
      <c r="R1223" s="512"/>
      <c r="S1223" s="512"/>
      <c r="T1223" s="512"/>
      <c r="U1223" s="512"/>
      <c r="V1223" s="512"/>
      <c r="W1223" s="512"/>
      <c r="X1223" s="512"/>
      <c r="Y1223" s="489"/>
      <c r="Z1223" s="512"/>
      <c r="AA1223" s="512"/>
      <c r="AB1223" s="489"/>
      <c r="AC1223" s="513"/>
      <c r="AD1223" s="489"/>
    </row>
    <row r="1224" spans="7:30" ht="15.75" customHeight="1">
      <c r="G1224" s="510"/>
      <c r="H1224" s="511"/>
      <c r="I1224" s="512"/>
      <c r="J1224" s="512"/>
      <c r="K1224" s="512"/>
      <c r="L1224" s="512"/>
      <c r="M1224" s="512"/>
      <c r="N1224" s="489"/>
      <c r="O1224" s="512"/>
      <c r="P1224" s="512"/>
      <c r="Q1224" s="512"/>
      <c r="R1224" s="512"/>
      <c r="S1224" s="512"/>
      <c r="T1224" s="512"/>
      <c r="U1224" s="512"/>
      <c r="V1224" s="512"/>
      <c r="W1224" s="512"/>
      <c r="X1224" s="512"/>
      <c r="Y1224" s="489"/>
      <c r="Z1224" s="512"/>
      <c r="AA1224" s="512"/>
      <c r="AB1224" s="489"/>
      <c r="AC1224" s="513"/>
      <c r="AD1224" s="489"/>
    </row>
    <row r="1225" spans="7:30" ht="15.75" customHeight="1">
      <c r="G1225" s="510"/>
      <c r="H1225" s="511"/>
      <c r="I1225" s="512"/>
      <c r="J1225" s="512"/>
      <c r="K1225" s="512"/>
      <c r="L1225" s="512"/>
      <c r="M1225" s="512"/>
      <c r="N1225" s="489"/>
      <c r="O1225" s="512"/>
      <c r="P1225" s="512"/>
      <c r="Q1225" s="512"/>
      <c r="R1225" s="512"/>
      <c r="S1225" s="512"/>
      <c r="T1225" s="512"/>
      <c r="U1225" s="512"/>
      <c r="V1225" s="512"/>
      <c r="W1225" s="512"/>
      <c r="X1225" s="512"/>
      <c r="Y1225" s="489"/>
      <c r="Z1225" s="512"/>
      <c r="AA1225" s="512"/>
      <c r="AB1225" s="489"/>
      <c r="AC1225" s="513"/>
      <c r="AD1225" s="489"/>
    </row>
    <row r="1226" spans="7:30" ht="15.75" customHeight="1">
      <c r="G1226" s="510"/>
      <c r="H1226" s="511"/>
      <c r="I1226" s="512"/>
      <c r="J1226" s="512"/>
      <c r="K1226" s="512"/>
      <c r="L1226" s="512"/>
      <c r="M1226" s="512"/>
      <c r="N1226" s="489"/>
      <c r="O1226" s="512"/>
      <c r="P1226" s="512"/>
      <c r="Q1226" s="512"/>
      <c r="R1226" s="512"/>
      <c r="S1226" s="512"/>
      <c r="T1226" s="512"/>
      <c r="U1226" s="512"/>
      <c r="V1226" s="512"/>
      <c r="W1226" s="512"/>
      <c r="X1226" s="512"/>
      <c r="Y1226" s="489"/>
      <c r="Z1226" s="512"/>
      <c r="AA1226" s="512"/>
      <c r="AB1226" s="489"/>
      <c r="AC1226" s="513"/>
      <c r="AD1226" s="489"/>
    </row>
    <row r="1227" spans="7:30" ht="15.75" customHeight="1">
      <c r="G1227" s="510"/>
      <c r="H1227" s="511"/>
      <c r="I1227" s="512"/>
      <c r="J1227" s="512"/>
      <c r="K1227" s="512"/>
      <c r="L1227" s="512"/>
      <c r="M1227" s="512"/>
      <c r="N1227" s="489"/>
      <c r="O1227" s="512"/>
      <c r="P1227" s="512"/>
      <c r="Q1227" s="512"/>
      <c r="R1227" s="512"/>
      <c r="S1227" s="512"/>
      <c r="T1227" s="512"/>
      <c r="U1227" s="512"/>
      <c r="V1227" s="512"/>
      <c r="W1227" s="512"/>
      <c r="X1227" s="512"/>
      <c r="Y1227" s="489"/>
      <c r="Z1227" s="512"/>
      <c r="AA1227" s="512"/>
      <c r="AB1227" s="489"/>
      <c r="AC1227" s="513"/>
      <c r="AD1227" s="489"/>
    </row>
    <row r="1228" spans="7:30" ht="15.75" customHeight="1">
      <c r="G1228" s="510"/>
      <c r="H1228" s="511"/>
      <c r="I1228" s="512"/>
      <c r="J1228" s="512"/>
      <c r="K1228" s="512"/>
      <c r="L1228" s="512"/>
      <c r="M1228" s="512"/>
      <c r="N1228" s="489"/>
      <c r="O1228" s="512"/>
      <c r="P1228" s="512"/>
      <c r="Q1228" s="512"/>
      <c r="R1228" s="512"/>
      <c r="S1228" s="512"/>
      <c r="T1228" s="512"/>
      <c r="U1228" s="512"/>
      <c r="V1228" s="512"/>
      <c r="W1228" s="512"/>
      <c r="X1228" s="512"/>
      <c r="Y1228" s="489"/>
      <c r="Z1228" s="512"/>
      <c r="AA1228" s="512"/>
      <c r="AB1228" s="489"/>
      <c r="AC1228" s="513"/>
      <c r="AD1228" s="489"/>
    </row>
    <row r="1229" spans="7:30" ht="15.75" customHeight="1">
      <c r="G1229" s="510"/>
      <c r="H1229" s="511"/>
      <c r="I1229" s="512"/>
      <c r="J1229" s="512"/>
      <c r="K1229" s="512"/>
      <c r="L1229" s="512"/>
      <c r="M1229" s="512"/>
      <c r="N1229" s="489"/>
      <c r="O1229" s="512"/>
      <c r="P1229" s="512"/>
      <c r="Q1229" s="512"/>
      <c r="R1229" s="512"/>
      <c r="S1229" s="512"/>
      <c r="T1229" s="512"/>
      <c r="U1229" s="512"/>
      <c r="V1229" s="512"/>
      <c r="W1229" s="512"/>
      <c r="X1229" s="512"/>
      <c r="Y1229" s="489"/>
      <c r="Z1229" s="512"/>
      <c r="AA1229" s="512"/>
      <c r="AB1229" s="489"/>
      <c r="AC1229" s="513"/>
      <c r="AD1229" s="489"/>
    </row>
    <row r="1230" spans="7:30" ht="15.75" customHeight="1">
      <c r="G1230" s="510"/>
      <c r="H1230" s="511"/>
      <c r="I1230" s="512"/>
      <c r="J1230" s="512"/>
      <c r="K1230" s="512"/>
      <c r="L1230" s="512"/>
      <c r="M1230" s="512"/>
      <c r="N1230" s="489"/>
      <c r="O1230" s="512"/>
      <c r="P1230" s="512"/>
      <c r="Q1230" s="512"/>
      <c r="R1230" s="512"/>
      <c r="S1230" s="512"/>
      <c r="T1230" s="512"/>
      <c r="U1230" s="512"/>
      <c r="V1230" s="512"/>
      <c r="W1230" s="512"/>
      <c r="X1230" s="512"/>
      <c r="Y1230" s="489"/>
      <c r="Z1230" s="512"/>
      <c r="AA1230" s="512"/>
      <c r="AB1230" s="489"/>
      <c r="AC1230" s="513"/>
      <c r="AD1230" s="489"/>
    </row>
    <row r="1231" spans="7:30" ht="15.75" customHeight="1">
      <c r="G1231" s="510"/>
      <c r="H1231" s="511"/>
      <c r="I1231" s="512"/>
      <c r="J1231" s="512"/>
      <c r="K1231" s="512"/>
      <c r="L1231" s="512"/>
      <c r="M1231" s="512"/>
      <c r="N1231" s="489"/>
      <c r="O1231" s="512"/>
      <c r="P1231" s="512"/>
      <c r="Q1231" s="512"/>
      <c r="R1231" s="512"/>
      <c r="S1231" s="512"/>
      <c r="T1231" s="512"/>
      <c r="U1231" s="512"/>
      <c r="V1231" s="512"/>
      <c r="W1231" s="512"/>
      <c r="X1231" s="512"/>
      <c r="Y1231" s="489"/>
      <c r="Z1231" s="512"/>
      <c r="AA1231" s="512"/>
      <c r="AB1231" s="489"/>
      <c r="AC1231" s="513"/>
      <c r="AD1231" s="489"/>
    </row>
    <row r="1232" spans="7:30" ht="15.75" customHeight="1">
      <c r="G1232" s="510"/>
      <c r="H1232" s="511"/>
      <c r="I1232" s="512"/>
      <c r="J1232" s="512"/>
      <c r="K1232" s="512"/>
      <c r="L1232" s="512"/>
      <c r="M1232" s="512"/>
      <c r="N1232" s="489"/>
      <c r="O1232" s="512"/>
      <c r="P1232" s="512"/>
      <c r="Q1232" s="512"/>
      <c r="R1232" s="512"/>
      <c r="S1232" s="512"/>
      <c r="T1232" s="512"/>
      <c r="U1232" s="512"/>
      <c r="V1232" s="512"/>
      <c r="W1232" s="512"/>
      <c r="X1232" s="512"/>
      <c r="Y1232" s="489"/>
      <c r="Z1232" s="512"/>
      <c r="AA1232" s="512"/>
      <c r="AB1232" s="489"/>
      <c r="AC1232" s="513"/>
      <c r="AD1232" s="489"/>
    </row>
    <row r="1233" spans="7:30" ht="15.75" customHeight="1">
      <c r="G1233" s="510"/>
      <c r="H1233" s="511"/>
      <c r="I1233" s="512"/>
      <c r="J1233" s="512"/>
      <c r="K1233" s="512"/>
      <c r="L1233" s="512"/>
      <c r="M1233" s="512"/>
      <c r="N1233" s="489"/>
      <c r="O1233" s="512"/>
      <c r="P1233" s="512"/>
      <c r="Q1233" s="512"/>
      <c r="R1233" s="512"/>
      <c r="S1233" s="512"/>
      <c r="T1233" s="512"/>
      <c r="U1233" s="512"/>
      <c r="V1233" s="512"/>
      <c r="W1233" s="512"/>
      <c r="X1233" s="512"/>
      <c r="Y1233" s="489"/>
      <c r="Z1233" s="512"/>
      <c r="AA1233" s="512"/>
      <c r="AB1233" s="489"/>
      <c r="AC1233" s="513"/>
      <c r="AD1233" s="489"/>
    </row>
    <row r="1234" spans="7:30" ht="15.75" customHeight="1">
      <c r="G1234" s="510"/>
      <c r="H1234" s="511"/>
      <c r="I1234" s="512"/>
      <c r="J1234" s="512"/>
      <c r="K1234" s="512"/>
      <c r="L1234" s="512"/>
      <c r="M1234" s="512"/>
      <c r="N1234" s="489"/>
      <c r="O1234" s="512"/>
      <c r="P1234" s="512"/>
      <c r="Q1234" s="512"/>
      <c r="R1234" s="512"/>
      <c r="S1234" s="512"/>
      <c r="T1234" s="512"/>
      <c r="U1234" s="512"/>
      <c r="V1234" s="512"/>
      <c r="W1234" s="512"/>
      <c r="X1234" s="512"/>
      <c r="Y1234" s="489"/>
      <c r="Z1234" s="512"/>
      <c r="AA1234" s="512"/>
      <c r="AB1234" s="489"/>
      <c r="AC1234" s="513"/>
      <c r="AD1234" s="489"/>
    </row>
    <row r="1235" spans="7:30" ht="15.75" customHeight="1">
      <c r="G1235" s="510"/>
      <c r="H1235" s="511"/>
      <c r="I1235" s="512"/>
      <c r="J1235" s="512"/>
      <c r="K1235" s="512"/>
      <c r="L1235" s="512"/>
      <c r="M1235" s="512"/>
      <c r="N1235" s="489"/>
      <c r="O1235" s="512"/>
      <c r="P1235" s="512"/>
      <c r="Q1235" s="512"/>
      <c r="R1235" s="512"/>
      <c r="S1235" s="512"/>
      <c r="T1235" s="512"/>
      <c r="U1235" s="512"/>
      <c r="V1235" s="512"/>
      <c r="W1235" s="512"/>
      <c r="X1235" s="512"/>
      <c r="Y1235" s="489"/>
      <c r="Z1235" s="512"/>
      <c r="AA1235" s="512"/>
      <c r="AB1235" s="489"/>
      <c r="AC1235" s="513"/>
      <c r="AD1235" s="489"/>
    </row>
    <row r="1236" spans="7:30" ht="15.75" customHeight="1">
      <c r="G1236" s="510"/>
      <c r="H1236" s="511"/>
      <c r="I1236" s="512"/>
      <c r="J1236" s="512"/>
      <c r="K1236" s="512"/>
      <c r="L1236" s="512"/>
      <c r="M1236" s="512"/>
      <c r="N1236" s="489"/>
      <c r="O1236" s="512"/>
      <c r="P1236" s="512"/>
      <c r="Q1236" s="512"/>
      <c r="R1236" s="512"/>
      <c r="S1236" s="512"/>
      <c r="T1236" s="512"/>
      <c r="U1236" s="512"/>
      <c r="V1236" s="512"/>
      <c r="W1236" s="512"/>
      <c r="X1236" s="512"/>
      <c r="Y1236" s="489"/>
      <c r="Z1236" s="512"/>
      <c r="AA1236" s="512"/>
      <c r="AB1236" s="489"/>
      <c r="AC1236" s="513"/>
      <c r="AD1236" s="489"/>
    </row>
    <row r="1237" spans="7:30" ht="15.75" customHeight="1">
      <c r="G1237" s="510"/>
      <c r="H1237" s="511"/>
      <c r="I1237" s="512"/>
      <c r="J1237" s="512"/>
      <c r="K1237" s="512"/>
      <c r="L1237" s="512"/>
      <c r="M1237" s="512"/>
      <c r="N1237" s="489"/>
      <c r="O1237" s="512"/>
      <c r="P1237" s="512"/>
      <c r="Q1237" s="512"/>
      <c r="R1237" s="512"/>
      <c r="S1237" s="512"/>
      <c r="T1237" s="512"/>
      <c r="U1237" s="512"/>
      <c r="V1237" s="512"/>
      <c r="W1237" s="512"/>
      <c r="X1237" s="512"/>
      <c r="Y1237" s="489"/>
      <c r="Z1237" s="512"/>
      <c r="AA1237" s="512"/>
      <c r="AB1237" s="489"/>
      <c r="AC1237" s="513"/>
      <c r="AD1237" s="489"/>
    </row>
    <row r="1238" spans="7:30" ht="15.75" customHeight="1">
      <c r="G1238" s="510"/>
      <c r="H1238" s="511"/>
      <c r="I1238" s="512"/>
      <c r="J1238" s="512"/>
      <c r="K1238" s="512"/>
      <c r="L1238" s="512"/>
      <c r="M1238" s="512"/>
      <c r="N1238" s="489"/>
      <c r="O1238" s="512"/>
      <c r="P1238" s="512"/>
      <c r="Q1238" s="512"/>
      <c r="R1238" s="512"/>
      <c r="S1238" s="512"/>
      <c r="T1238" s="512"/>
      <c r="U1238" s="512"/>
      <c r="V1238" s="512"/>
      <c r="W1238" s="512"/>
      <c r="X1238" s="512"/>
      <c r="Y1238" s="489"/>
      <c r="Z1238" s="512"/>
      <c r="AA1238" s="512"/>
      <c r="AB1238" s="489"/>
      <c r="AC1238" s="513"/>
      <c r="AD1238" s="489"/>
    </row>
    <row r="1239" spans="7:30" ht="15.75" customHeight="1">
      <c r="G1239" s="510"/>
      <c r="H1239" s="511"/>
      <c r="I1239" s="512"/>
      <c r="J1239" s="512"/>
      <c r="K1239" s="512"/>
      <c r="L1239" s="512"/>
      <c r="M1239" s="512"/>
      <c r="N1239" s="489"/>
      <c r="O1239" s="512"/>
      <c r="P1239" s="512"/>
      <c r="Q1239" s="512"/>
      <c r="R1239" s="512"/>
      <c r="S1239" s="512"/>
      <c r="T1239" s="512"/>
      <c r="U1239" s="512"/>
      <c r="V1239" s="512"/>
      <c r="W1239" s="512"/>
      <c r="X1239" s="512"/>
      <c r="Y1239" s="489"/>
      <c r="Z1239" s="512"/>
      <c r="AA1239" s="512"/>
      <c r="AB1239" s="489"/>
      <c r="AC1239" s="513"/>
      <c r="AD1239" s="489"/>
    </row>
    <row r="1240" spans="7:30" ht="15.75" customHeight="1">
      <c r="G1240" s="510"/>
      <c r="H1240" s="511"/>
      <c r="I1240" s="512"/>
      <c r="J1240" s="512"/>
      <c r="K1240" s="512"/>
      <c r="L1240" s="512"/>
      <c r="M1240" s="512"/>
      <c r="N1240" s="489"/>
      <c r="O1240" s="512"/>
      <c r="P1240" s="512"/>
      <c r="Q1240" s="512"/>
      <c r="R1240" s="512"/>
      <c r="S1240" s="512"/>
      <c r="T1240" s="512"/>
      <c r="U1240" s="512"/>
      <c r="V1240" s="512"/>
      <c r="W1240" s="512"/>
      <c r="X1240" s="512"/>
      <c r="Y1240" s="489"/>
      <c r="Z1240" s="512"/>
      <c r="AA1240" s="512"/>
      <c r="AB1240" s="489"/>
      <c r="AC1240" s="513"/>
      <c r="AD1240" s="489"/>
    </row>
    <row r="1241" spans="7:30" ht="15.75" customHeight="1">
      <c r="G1241" s="510"/>
      <c r="H1241" s="511"/>
      <c r="I1241" s="512"/>
      <c r="J1241" s="512"/>
      <c r="K1241" s="512"/>
      <c r="L1241" s="512"/>
      <c r="M1241" s="512"/>
      <c r="N1241" s="489"/>
      <c r="O1241" s="512"/>
      <c r="P1241" s="512"/>
      <c r="Q1241" s="512"/>
      <c r="R1241" s="512"/>
      <c r="S1241" s="512"/>
      <c r="T1241" s="512"/>
      <c r="U1241" s="512"/>
      <c r="V1241" s="512"/>
      <c r="W1241" s="512"/>
      <c r="X1241" s="512"/>
      <c r="Y1241" s="489"/>
      <c r="Z1241" s="512"/>
      <c r="AA1241" s="512"/>
      <c r="AB1241" s="489"/>
      <c r="AC1241" s="513"/>
      <c r="AD1241" s="489"/>
    </row>
    <row r="1242" spans="7:30" ht="15.75" customHeight="1">
      <c r="G1242" s="510"/>
      <c r="H1242" s="511"/>
      <c r="I1242" s="512"/>
      <c r="J1242" s="512"/>
      <c r="K1242" s="512"/>
      <c r="L1242" s="512"/>
      <c r="M1242" s="512"/>
      <c r="N1242" s="489"/>
      <c r="O1242" s="512"/>
      <c r="P1242" s="512"/>
      <c r="Q1242" s="512"/>
      <c r="R1242" s="512"/>
      <c r="S1242" s="512"/>
      <c r="T1242" s="512"/>
      <c r="U1242" s="512"/>
      <c r="V1242" s="512"/>
      <c r="W1242" s="512"/>
      <c r="X1242" s="512"/>
      <c r="Y1242" s="489"/>
      <c r="Z1242" s="512"/>
      <c r="AA1242" s="512"/>
      <c r="AB1242" s="489"/>
      <c r="AC1242" s="513"/>
      <c r="AD1242" s="489"/>
    </row>
    <row r="1243" spans="7:30" ht="15.75" customHeight="1">
      <c r="G1243" s="510"/>
      <c r="H1243" s="511"/>
      <c r="I1243" s="512"/>
      <c r="J1243" s="512"/>
      <c r="K1243" s="512"/>
      <c r="L1243" s="512"/>
      <c r="M1243" s="512"/>
      <c r="N1243" s="489"/>
      <c r="O1243" s="512"/>
      <c r="P1243" s="512"/>
      <c r="Q1243" s="512"/>
      <c r="R1243" s="512"/>
      <c r="S1243" s="512"/>
      <c r="T1243" s="512"/>
      <c r="U1243" s="512"/>
      <c r="V1243" s="512"/>
      <c r="W1243" s="512"/>
      <c r="X1243" s="512"/>
      <c r="Y1243" s="489"/>
      <c r="Z1243" s="512"/>
      <c r="AA1243" s="512"/>
      <c r="AB1243" s="489"/>
      <c r="AC1243" s="513"/>
      <c r="AD1243" s="489"/>
    </row>
    <row r="1244" spans="7:30" ht="15.75" customHeight="1">
      <c r="G1244" s="510"/>
      <c r="H1244" s="511"/>
      <c r="I1244" s="512"/>
      <c r="J1244" s="512"/>
      <c r="K1244" s="512"/>
      <c r="L1244" s="512"/>
      <c r="M1244" s="512"/>
      <c r="N1244" s="489"/>
      <c r="O1244" s="512"/>
      <c r="P1244" s="512"/>
      <c r="Q1244" s="512"/>
      <c r="R1244" s="512"/>
      <c r="S1244" s="512"/>
      <c r="T1244" s="512"/>
      <c r="U1244" s="512"/>
      <c r="V1244" s="512"/>
      <c r="W1244" s="512"/>
      <c r="X1244" s="512"/>
      <c r="Y1244" s="489"/>
      <c r="Z1244" s="512"/>
      <c r="AA1244" s="512"/>
      <c r="AB1244" s="489"/>
      <c r="AC1244" s="513"/>
      <c r="AD1244" s="489"/>
    </row>
    <row r="1245" spans="7:30" ht="15.75" customHeight="1">
      <c r="G1245" s="510"/>
      <c r="H1245" s="511"/>
      <c r="I1245" s="512"/>
      <c r="J1245" s="512"/>
      <c r="K1245" s="512"/>
      <c r="L1245" s="512"/>
      <c r="M1245" s="512"/>
      <c r="N1245" s="489"/>
      <c r="O1245" s="512"/>
      <c r="P1245" s="512"/>
      <c r="Q1245" s="512"/>
      <c r="R1245" s="512"/>
      <c r="S1245" s="512"/>
      <c r="T1245" s="512"/>
      <c r="U1245" s="512"/>
      <c r="V1245" s="512"/>
      <c r="W1245" s="512"/>
      <c r="X1245" s="512"/>
      <c r="Y1245" s="489"/>
      <c r="Z1245" s="512"/>
      <c r="AA1245" s="512"/>
      <c r="AB1245" s="489"/>
      <c r="AC1245" s="513"/>
      <c r="AD1245" s="489"/>
    </row>
    <row r="1246" spans="7:30" ht="15.75" customHeight="1">
      <c r="G1246" s="510"/>
      <c r="H1246" s="511"/>
      <c r="I1246" s="512"/>
      <c r="J1246" s="512"/>
      <c r="K1246" s="512"/>
      <c r="L1246" s="512"/>
      <c r="M1246" s="512"/>
      <c r="N1246" s="489"/>
      <c r="O1246" s="512"/>
      <c r="P1246" s="512"/>
      <c r="Q1246" s="512"/>
      <c r="R1246" s="512"/>
      <c r="S1246" s="512"/>
      <c r="T1246" s="512"/>
      <c r="U1246" s="512"/>
      <c r="V1246" s="512"/>
      <c r="W1246" s="512"/>
      <c r="X1246" s="512"/>
      <c r="Y1246" s="489"/>
      <c r="Z1246" s="512"/>
      <c r="AA1246" s="512"/>
      <c r="AB1246" s="489"/>
      <c r="AC1246" s="513"/>
      <c r="AD1246" s="489"/>
    </row>
    <row r="1247" spans="7:30" ht="15.75" customHeight="1">
      <c r="G1247" s="510"/>
      <c r="H1247" s="511"/>
      <c r="I1247" s="512"/>
      <c r="J1247" s="512"/>
      <c r="K1247" s="512"/>
      <c r="L1247" s="512"/>
      <c r="M1247" s="512"/>
      <c r="N1247" s="489"/>
      <c r="O1247" s="512"/>
      <c r="P1247" s="512"/>
      <c r="Q1247" s="512"/>
      <c r="R1247" s="512"/>
      <c r="S1247" s="512"/>
      <c r="T1247" s="512"/>
      <c r="U1247" s="512"/>
      <c r="V1247" s="512"/>
      <c r="W1247" s="512"/>
      <c r="X1247" s="512"/>
      <c r="Y1247" s="489"/>
      <c r="Z1247" s="512"/>
      <c r="AA1247" s="512"/>
      <c r="AB1247" s="489"/>
      <c r="AC1247" s="513"/>
      <c r="AD1247" s="489"/>
    </row>
    <row r="1248" spans="7:30" ht="15.75" customHeight="1">
      <c r="G1248" s="510"/>
      <c r="H1248" s="511"/>
      <c r="I1248" s="512"/>
      <c r="J1248" s="512"/>
      <c r="K1248" s="512"/>
      <c r="L1248" s="512"/>
      <c r="M1248" s="512"/>
      <c r="N1248" s="489"/>
      <c r="O1248" s="512"/>
      <c r="P1248" s="512"/>
      <c r="Q1248" s="512"/>
      <c r="R1248" s="512"/>
      <c r="S1248" s="512"/>
      <c r="T1248" s="512"/>
      <c r="U1248" s="512"/>
      <c r="V1248" s="512"/>
      <c r="W1248" s="512"/>
      <c r="X1248" s="512"/>
      <c r="Y1248" s="489"/>
      <c r="Z1248" s="512"/>
      <c r="AA1248" s="512"/>
      <c r="AB1248" s="489"/>
      <c r="AC1248" s="513"/>
      <c r="AD1248" s="489"/>
    </row>
    <row r="1249" spans="7:30" ht="15.75" customHeight="1">
      <c r="G1249" s="510"/>
      <c r="H1249" s="511"/>
      <c r="I1249" s="512"/>
      <c r="J1249" s="512"/>
      <c r="K1249" s="512"/>
      <c r="L1249" s="512"/>
      <c r="M1249" s="512"/>
      <c r="N1249" s="489"/>
      <c r="O1249" s="512"/>
      <c r="P1249" s="512"/>
      <c r="Q1249" s="512"/>
      <c r="R1249" s="512"/>
      <c r="S1249" s="512"/>
      <c r="T1249" s="512"/>
      <c r="U1249" s="512"/>
      <c r="V1249" s="512"/>
      <c r="W1249" s="512"/>
      <c r="X1249" s="512"/>
      <c r="Y1249" s="489"/>
      <c r="Z1249" s="512"/>
      <c r="AA1249" s="512"/>
      <c r="AB1249" s="489"/>
      <c r="AC1249" s="513"/>
      <c r="AD1249" s="489"/>
    </row>
    <row r="1250" spans="7:30" ht="15.75" customHeight="1">
      <c r="G1250" s="510"/>
      <c r="H1250" s="511"/>
      <c r="I1250" s="512"/>
      <c r="J1250" s="512"/>
      <c r="K1250" s="512"/>
      <c r="L1250" s="512"/>
      <c r="M1250" s="512"/>
      <c r="N1250" s="489"/>
      <c r="O1250" s="512"/>
      <c r="P1250" s="512"/>
      <c r="Q1250" s="512"/>
      <c r="R1250" s="512"/>
      <c r="S1250" s="512"/>
      <c r="T1250" s="512"/>
      <c r="U1250" s="512"/>
      <c r="V1250" s="512"/>
      <c r="W1250" s="512"/>
      <c r="X1250" s="512"/>
      <c r="Y1250" s="489"/>
      <c r="Z1250" s="512"/>
      <c r="AA1250" s="512"/>
      <c r="AB1250" s="489"/>
      <c r="AC1250" s="513"/>
      <c r="AD1250" s="489"/>
    </row>
    <row r="1251" spans="7:30" ht="15.75" customHeight="1">
      <c r="G1251" s="510"/>
      <c r="H1251" s="511"/>
      <c r="I1251" s="512"/>
      <c r="J1251" s="512"/>
      <c r="K1251" s="512"/>
      <c r="L1251" s="512"/>
      <c r="M1251" s="512"/>
      <c r="N1251" s="489"/>
      <c r="O1251" s="512"/>
      <c r="P1251" s="512"/>
      <c r="Q1251" s="512"/>
      <c r="R1251" s="512"/>
      <c r="S1251" s="512"/>
      <c r="T1251" s="512"/>
      <c r="U1251" s="512"/>
      <c r="V1251" s="512"/>
      <c r="W1251" s="512"/>
      <c r="X1251" s="512"/>
      <c r="Y1251" s="489"/>
      <c r="Z1251" s="512"/>
      <c r="AA1251" s="512"/>
      <c r="AB1251" s="489"/>
      <c r="AC1251" s="513"/>
      <c r="AD1251" s="489"/>
    </row>
    <row r="1252" spans="7:30" ht="15.75" customHeight="1">
      <c r="G1252" s="510"/>
      <c r="H1252" s="511"/>
      <c r="I1252" s="512"/>
      <c r="J1252" s="512"/>
      <c r="K1252" s="512"/>
      <c r="L1252" s="512"/>
      <c r="M1252" s="512"/>
      <c r="N1252" s="489"/>
      <c r="O1252" s="512"/>
      <c r="P1252" s="512"/>
      <c r="Q1252" s="512"/>
      <c r="R1252" s="512"/>
      <c r="S1252" s="512"/>
      <c r="T1252" s="512"/>
      <c r="U1252" s="512"/>
      <c r="V1252" s="512"/>
      <c r="W1252" s="512"/>
      <c r="X1252" s="512"/>
      <c r="Y1252" s="489"/>
      <c r="Z1252" s="512"/>
      <c r="AA1252" s="512"/>
      <c r="AB1252" s="489"/>
      <c r="AC1252" s="513"/>
      <c r="AD1252" s="489"/>
    </row>
    <row r="1253" spans="7:30" ht="15.75" customHeight="1">
      <c r="G1253" s="510"/>
      <c r="H1253" s="511"/>
      <c r="I1253" s="512"/>
      <c r="J1253" s="512"/>
      <c r="K1253" s="512"/>
      <c r="L1253" s="512"/>
      <c r="M1253" s="512"/>
      <c r="N1253" s="489"/>
      <c r="O1253" s="512"/>
      <c r="P1253" s="512"/>
      <c r="Q1253" s="512"/>
      <c r="R1253" s="512"/>
      <c r="S1253" s="512"/>
      <c r="T1253" s="512"/>
      <c r="U1253" s="512"/>
      <c r="V1253" s="512"/>
      <c r="W1253" s="512"/>
      <c r="X1253" s="512"/>
      <c r="Y1253" s="489"/>
      <c r="Z1253" s="512"/>
      <c r="AA1253" s="512"/>
      <c r="AB1253" s="489"/>
      <c r="AC1253" s="513"/>
      <c r="AD1253" s="489"/>
    </row>
    <row r="1254" spans="7:30" ht="15.75" customHeight="1">
      <c r="G1254" s="510"/>
      <c r="H1254" s="511"/>
      <c r="I1254" s="512"/>
      <c r="J1254" s="512"/>
      <c r="K1254" s="512"/>
      <c r="L1254" s="512"/>
      <c r="M1254" s="512"/>
      <c r="N1254" s="489"/>
      <c r="O1254" s="512"/>
      <c r="P1254" s="512"/>
      <c r="Q1254" s="512"/>
      <c r="R1254" s="512"/>
      <c r="S1254" s="512"/>
      <c r="T1254" s="512"/>
      <c r="U1254" s="512"/>
      <c r="V1254" s="512"/>
      <c r="W1254" s="512"/>
      <c r="X1254" s="512"/>
      <c r="Y1254" s="489"/>
      <c r="Z1254" s="512"/>
      <c r="AA1254" s="512"/>
      <c r="AB1254" s="489"/>
      <c r="AC1254" s="513"/>
      <c r="AD1254" s="489"/>
    </row>
    <row r="1255" spans="7:30" ht="15.75" customHeight="1">
      <c r="G1255" s="510"/>
      <c r="H1255" s="511"/>
      <c r="I1255" s="512"/>
      <c r="J1255" s="512"/>
      <c r="K1255" s="512"/>
      <c r="L1255" s="512"/>
      <c r="M1255" s="512"/>
      <c r="N1255" s="489"/>
      <c r="O1255" s="512"/>
      <c r="P1255" s="512"/>
      <c r="Q1255" s="512"/>
      <c r="R1255" s="512"/>
      <c r="S1255" s="512"/>
      <c r="T1255" s="512"/>
      <c r="U1255" s="512"/>
      <c r="V1255" s="512"/>
      <c r="W1255" s="512"/>
      <c r="X1255" s="512"/>
      <c r="Y1255" s="489"/>
      <c r="Z1255" s="512"/>
      <c r="AA1255" s="512"/>
      <c r="AB1255" s="489"/>
      <c r="AC1255" s="513"/>
      <c r="AD1255" s="489"/>
    </row>
    <row r="1256" spans="7:30" ht="15.75" customHeight="1">
      <c r="G1256" s="510"/>
      <c r="H1256" s="511"/>
      <c r="I1256" s="512"/>
      <c r="J1256" s="512"/>
      <c r="K1256" s="512"/>
      <c r="L1256" s="512"/>
      <c r="M1256" s="512"/>
      <c r="N1256" s="489"/>
      <c r="O1256" s="512"/>
      <c r="P1256" s="512"/>
      <c r="Q1256" s="512"/>
      <c r="R1256" s="512"/>
      <c r="S1256" s="512"/>
      <c r="T1256" s="512"/>
      <c r="U1256" s="512"/>
      <c r="V1256" s="512"/>
      <c r="W1256" s="512"/>
      <c r="X1256" s="512"/>
      <c r="Y1256" s="489"/>
      <c r="Z1256" s="512"/>
      <c r="AA1256" s="512"/>
      <c r="AB1256" s="489"/>
      <c r="AC1256" s="513"/>
      <c r="AD1256" s="489"/>
    </row>
    <row r="1257" spans="7:30" ht="15.75" customHeight="1">
      <c r="G1257" s="510"/>
      <c r="H1257" s="511"/>
      <c r="I1257" s="512"/>
      <c r="J1257" s="512"/>
      <c r="K1257" s="512"/>
      <c r="L1257" s="512"/>
      <c r="M1257" s="512"/>
      <c r="N1257" s="489"/>
      <c r="O1257" s="512"/>
      <c r="P1257" s="512"/>
      <c r="Q1257" s="512"/>
      <c r="R1257" s="512"/>
      <c r="S1257" s="512"/>
      <c r="T1257" s="512"/>
      <c r="U1257" s="512"/>
      <c r="V1257" s="512"/>
      <c r="W1257" s="512"/>
      <c r="X1257" s="512"/>
      <c r="Y1257" s="489"/>
      <c r="Z1257" s="512"/>
      <c r="AA1257" s="512"/>
      <c r="AB1257" s="489"/>
      <c r="AC1257" s="513"/>
      <c r="AD1257" s="489"/>
    </row>
    <row r="1258" spans="7:30" ht="15.75" customHeight="1">
      <c r="G1258" s="510"/>
      <c r="H1258" s="511"/>
      <c r="I1258" s="512"/>
      <c r="J1258" s="512"/>
      <c r="K1258" s="512"/>
      <c r="L1258" s="512"/>
      <c r="M1258" s="512"/>
      <c r="N1258" s="489"/>
      <c r="O1258" s="512"/>
      <c r="P1258" s="512"/>
      <c r="Q1258" s="512"/>
      <c r="R1258" s="512"/>
      <c r="S1258" s="512"/>
      <c r="T1258" s="512"/>
      <c r="U1258" s="512"/>
      <c r="V1258" s="512"/>
      <c r="W1258" s="512"/>
      <c r="X1258" s="512"/>
      <c r="Y1258" s="489"/>
      <c r="Z1258" s="512"/>
      <c r="AA1258" s="512"/>
      <c r="AB1258" s="489"/>
      <c r="AC1258" s="513"/>
      <c r="AD1258" s="489"/>
    </row>
  </sheetData>
  <sheetProtection password="CAED" sheet="1" objects="1" scenarios="1"/>
  <autoFilter ref="G3:AD3">
    <filterColumn colId="2" showButton="0"/>
    <filterColumn colId="3" showButton="0"/>
    <filterColumn colId="4" showButton="0"/>
    <filterColumn colId="5" showButton="0"/>
    <filterColumn colId="8" showButton="0"/>
    <filterColumn colId="9" showButton="0"/>
    <filterColumn colId="10" showButton="0"/>
    <filterColumn colId="11" showButton="0"/>
    <filterColumn colId="13" showButton="0"/>
    <filterColumn colId="14" showButton="0"/>
    <filterColumn colId="15" showButton="0"/>
    <filterColumn colId="16" showButton="0"/>
    <filterColumn colId="19" showButton="0"/>
  </autoFilter>
  <mergeCells count="14">
    <mergeCell ref="I2:AD2"/>
    <mergeCell ref="D3:E3"/>
    <mergeCell ref="I3:M3"/>
    <mergeCell ref="O3:S3"/>
    <mergeCell ref="T3:X3"/>
    <mergeCell ref="Z3:AA3"/>
    <mergeCell ref="G411:AD411"/>
    <mergeCell ref="G412:AD412"/>
    <mergeCell ref="G405:AD405"/>
    <mergeCell ref="G406:AD406"/>
    <mergeCell ref="G407:AD407"/>
    <mergeCell ref="G408:AD408"/>
    <mergeCell ref="G409:AD409"/>
    <mergeCell ref="G410:AD410"/>
  </mergeCells>
  <conditionalFormatting sqref="C15:C28">
    <cfRule type="containsText" dxfId="25" priority="2" operator="containsText" text="Otro (indicar)">
      <formula>NOT(ISERROR(SEARCH("Otro (indicar)",C15)))</formula>
    </cfRule>
  </conditionalFormatting>
  <conditionalFormatting sqref="C5:C14">
    <cfRule type="containsText" dxfId="24" priority="1" operator="containsText" text="Otro (indicar)">
      <formula>NOT(ISERROR(SEARCH("Otro (indicar)",C5)))</formula>
    </cfRule>
  </conditionalFormatting>
  <dataValidations count="1">
    <dataValidation type="list" allowBlank="1" showInputMessage="1" showErrorMessage="1" sqref="H4:H403">
      <formula1>$C$4:$C$28</formula1>
    </dataValidation>
  </dataValidations>
  <pageMargins left="0.75" right="0.75" top="1" bottom="1" header="0.5" footer="0.5"/>
  <pageSetup orientation="portrait" horizontalDpi="4294967292" verticalDpi="4294967292"/>
  <extLst>
    <ext xmlns:x14="http://schemas.microsoft.com/office/spreadsheetml/2009/9/main" uri="{CCE6A557-97BC-4b89-ADB6-D9C93CAAB3DF}">
      <x14:dataValidations xmlns:xm="http://schemas.microsoft.com/office/excel/2006/main" count="1">
        <x14:dataValidation type="list" allowBlank="1" showInputMessage="1" showErrorMessage="1">
          <x14:formula1>
            <xm:f>'MA Listas'!$K$4:$K$5</xm:f>
          </x14:formula1>
          <xm:sqref>T4:X403</xm:sqref>
        </x14:dataValidation>
      </x14:dataValidations>
    </ext>
    <ext xmlns:mx="http://schemas.microsoft.com/office/mac/excel/2008/main" uri="{64002731-A6B0-56B0-2670-7721B7C09600}">
      <mx:PLV Mode="0" OnePage="0" WScale="0"/>
    </ext>
  </extLst>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32">
    <tabColor theme="5" tint="0.79998168889431442"/>
  </sheetPr>
  <dimension ref="B1:AB985"/>
  <sheetViews>
    <sheetView zoomScale="200" zoomScaleNormal="200" zoomScalePageLayoutView="200" workbookViewId="0">
      <selection activeCell="F19" sqref="F19"/>
    </sheetView>
  </sheetViews>
  <sheetFormatPr baseColWidth="10" defaultColWidth="14.42578125" defaultRowHeight="15" customHeight="1"/>
  <cols>
    <col min="1" max="1" width="2.5703125" style="529" customWidth="1"/>
    <col min="2" max="2" width="4.42578125" style="528" customWidth="1"/>
    <col min="3" max="3" width="32.5703125" style="529" customWidth="1"/>
    <col min="4" max="4" width="4.42578125" style="529" customWidth="1"/>
    <col min="5" max="5" width="4" style="528" customWidth="1"/>
    <col min="6" max="6" width="34.42578125" style="529" customWidth="1"/>
    <col min="7" max="7" width="2.5703125" style="529" customWidth="1"/>
    <col min="8" max="8" width="6.5703125" style="529" customWidth="1"/>
    <col min="9" max="9" width="15" style="529" customWidth="1"/>
    <col min="10" max="10" width="11" style="529" customWidth="1"/>
    <col min="11" max="28" width="10.5703125" style="529" customWidth="1"/>
    <col min="29" max="16384" width="14.42578125" style="529"/>
  </cols>
  <sheetData>
    <row r="1" spans="2:28" ht="30" customHeight="1"/>
    <row r="2" spans="2:28" ht="30.75" customHeight="1" thickBot="1">
      <c r="B2" s="1426" t="s">
        <v>1340</v>
      </c>
      <c r="C2" s="1426"/>
      <c r="D2" s="1426"/>
      <c r="E2" s="1426"/>
      <c r="F2" s="1426"/>
      <c r="G2" s="530"/>
      <c r="H2" s="531"/>
      <c r="I2" s="531"/>
      <c r="J2" s="531"/>
      <c r="K2" s="531"/>
      <c r="L2" s="531"/>
      <c r="M2" s="531"/>
      <c r="N2" s="531"/>
      <c r="O2" s="531"/>
      <c r="P2" s="531"/>
      <c r="Q2" s="531"/>
      <c r="R2" s="531"/>
      <c r="S2" s="531"/>
      <c r="T2" s="531"/>
      <c r="U2" s="531"/>
      <c r="V2" s="531"/>
      <c r="W2" s="531"/>
      <c r="X2" s="531"/>
      <c r="Y2" s="531"/>
      <c r="Z2" s="531"/>
      <c r="AA2" s="531"/>
      <c r="AB2" s="531"/>
    </row>
    <row r="3" spans="2:28" ht="16.5" thickTop="1">
      <c r="B3" s="643">
        <v>1</v>
      </c>
      <c r="C3" s="532" t="s">
        <v>1338</v>
      </c>
      <c r="D3" s="1425"/>
      <c r="E3" s="643">
        <v>6</v>
      </c>
      <c r="F3" s="532" t="s">
        <v>1379</v>
      </c>
      <c r="G3" s="533"/>
      <c r="H3" s="641"/>
      <c r="I3" s="533"/>
      <c r="J3" s="533"/>
      <c r="K3" s="641"/>
      <c r="L3" s="533"/>
      <c r="M3" s="533"/>
      <c r="N3" s="641"/>
      <c r="O3" s="533"/>
      <c r="P3" s="533"/>
      <c r="Q3" s="641"/>
      <c r="R3" s="533"/>
      <c r="S3" s="533"/>
      <c r="T3" s="533"/>
      <c r="U3" s="533"/>
      <c r="V3" s="533"/>
      <c r="W3" s="533"/>
      <c r="X3" s="533"/>
      <c r="Y3" s="533"/>
      <c r="Z3" s="533"/>
      <c r="AA3" s="533"/>
      <c r="AB3" s="533"/>
    </row>
    <row r="4" spans="2:28" ht="15.75">
      <c r="B4" s="643">
        <v>2</v>
      </c>
      <c r="C4" s="532" t="s">
        <v>1380</v>
      </c>
      <c r="D4" s="1425"/>
      <c r="E4" s="643">
        <v>7</v>
      </c>
      <c r="F4" s="532" t="s">
        <v>1381</v>
      </c>
      <c r="G4" s="533"/>
      <c r="H4" s="641"/>
      <c r="I4" s="533"/>
      <c r="J4" s="533"/>
      <c r="K4" s="641"/>
      <c r="L4" s="533"/>
      <c r="M4" s="533"/>
      <c r="N4" s="641"/>
      <c r="O4" s="533"/>
      <c r="P4" s="533"/>
      <c r="Q4" s="641"/>
      <c r="R4" s="533"/>
      <c r="S4" s="533"/>
      <c r="T4" s="533"/>
      <c r="U4" s="533"/>
      <c r="V4" s="533"/>
      <c r="W4" s="533"/>
      <c r="X4" s="533"/>
      <c r="Y4" s="533"/>
      <c r="Z4" s="533"/>
      <c r="AA4" s="533"/>
      <c r="AB4" s="533"/>
    </row>
    <row r="5" spans="2:28" ht="15.75">
      <c r="B5" s="643">
        <v>3</v>
      </c>
      <c r="C5" s="532" t="s">
        <v>1382</v>
      </c>
      <c r="D5" s="1425"/>
      <c r="E5" s="643">
        <v>8</v>
      </c>
      <c r="F5" s="532" t="s">
        <v>1383</v>
      </c>
      <c r="G5" s="533"/>
      <c r="H5" s="641"/>
      <c r="I5" s="533"/>
      <c r="J5" s="533"/>
      <c r="K5" s="641"/>
      <c r="L5" s="533"/>
      <c r="M5" s="533"/>
      <c r="N5" s="641"/>
      <c r="O5" s="533"/>
      <c r="P5" s="533"/>
      <c r="Q5" s="641"/>
      <c r="R5" s="533"/>
      <c r="S5" s="533"/>
      <c r="T5" s="533"/>
      <c r="U5" s="533"/>
      <c r="V5" s="533"/>
      <c r="W5" s="533"/>
      <c r="X5" s="533"/>
      <c r="Y5" s="533"/>
      <c r="Z5" s="533"/>
      <c r="AA5" s="533"/>
      <c r="AB5" s="533"/>
    </row>
    <row r="6" spans="2:28" ht="15.75">
      <c r="B6" s="643">
        <v>4</v>
      </c>
      <c r="C6" s="532" t="s">
        <v>141</v>
      </c>
      <c r="D6" s="1425"/>
      <c r="E6" s="643">
        <v>9</v>
      </c>
      <c r="F6" s="532" t="s">
        <v>1384</v>
      </c>
      <c r="G6" s="533"/>
      <c r="H6" s="641"/>
      <c r="I6" s="533"/>
      <c r="J6" s="533"/>
      <c r="K6" s="641"/>
      <c r="L6" s="533"/>
      <c r="M6" s="533"/>
      <c r="N6" s="641"/>
      <c r="O6" s="533"/>
      <c r="P6" s="533"/>
      <c r="Q6" s="641"/>
      <c r="R6" s="533"/>
      <c r="S6" s="533"/>
      <c r="T6" s="533"/>
      <c r="U6" s="533"/>
      <c r="V6" s="533"/>
      <c r="W6" s="533"/>
      <c r="X6" s="533"/>
      <c r="Y6" s="533"/>
      <c r="Z6" s="533"/>
      <c r="AA6" s="533"/>
      <c r="AB6" s="533"/>
    </row>
    <row r="7" spans="2:28" ht="15.75">
      <c r="B7" s="643">
        <v>5</v>
      </c>
      <c r="C7" s="532" t="s">
        <v>1385</v>
      </c>
      <c r="D7" s="1425"/>
      <c r="E7" s="643">
        <v>10</v>
      </c>
      <c r="F7" s="532" t="s">
        <v>1386</v>
      </c>
      <c r="G7" s="533"/>
      <c r="H7" s="641"/>
      <c r="I7" s="533"/>
      <c r="J7" s="533"/>
      <c r="K7" s="641"/>
      <c r="L7" s="533"/>
      <c r="M7" s="533"/>
      <c r="N7" s="641"/>
      <c r="O7" s="533"/>
      <c r="P7" s="533"/>
      <c r="Q7" s="641"/>
      <c r="R7" s="533"/>
      <c r="S7" s="533"/>
      <c r="T7" s="533"/>
      <c r="U7" s="533"/>
      <c r="V7" s="533"/>
      <c r="W7" s="533"/>
      <c r="X7" s="533"/>
      <c r="Y7" s="533"/>
      <c r="Z7" s="533"/>
      <c r="AA7" s="533"/>
      <c r="AB7" s="533"/>
    </row>
    <row r="8" spans="2:28" ht="96" customHeight="1">
      <c r="D8" s="533"/>
      <c r="E8" s="641"/>
      <c r="F8" s="641"/>
      <c r="G8" s="641"/>
      <c r="H8" s="641"/>
      <c r="I8" s="533"/>
      <c r="J8" s="533"/>
      <c r="K8" s="641"/>
      <c r="L8" s="533"/>
      <c r="M8" s="533"/>
      <c r="N8" s="641"/>
      <c r="O8" s="533"/>
      <c r="P8" s="533"/>
      <c r="Q8" s="641"/>
      <c r="R8" s="533"/>
      <c r="S8" s="533"/>
      <c r="T8" s="533"/>
      <c r="U8" s="533"/>
      <c r="V8" s="533"/>
      <c r="W8" s="533"/>
      <c r="X8" s="533"/>
      <c r="Y8" s="533"/>
      <c r="Z8" s="533"/>
      <c r="AA8" s="533"/>
      <c r="AB8" s="533"/>
    </row>
    <row r="9" spans="2:28" ht="27.95" customHeight="1">
      <c r="D9" s="533"/>
      <c r="E9" s="641"/>
      <c r="F9" s="641"/>
      <c r="G9" s="641"/>
      <c r="H9" s="641"/>
      <c r="I9" s="533"/>
      <c r="J9" s="533"/>
      <c r="K9" s="641"/>
      <c r="L9" s="533"/>
      <c r="M9" s="533"/>
      <c r="N9" s="641"/>
      <c r="O9" s="533"/>
      <c r="P9" s="533"/>
      <c r="Q9" s="641"/>
      <c r="R9" s="533"/>
      <c r="S9" s="533"/>
      <c r="T9" s="533"/>
      <c r="U9" s="533"/>
      <c r="V9" s="533"/>
      <c r="W9" s="533"/>
      <c r="X9" s="533"/>
      <c r="Y9" s="533"/>
      <c r="Z9" s="533"/>
      <c r="AA9" s="533"/>
      <c r="AB9" s="533"/>
    </row>
    <row r="10" spans="2:28" ht="24" customHeight="1" thickBot="1">
      <c r="B10" s="1427" t="s">
        <v>1387</v>
      </c>
      <c r="C10" s="1427"/>
      <c r="D10" s="1427"/>
      <c r="E10" s="1427"/>
      <c r="F10" s="1427"/>
      <c r="G10" s="530"/>
      <c r="H10" s="641"/>
      <c r="I10" s="533"/>
      <c r="J10" s="533"/>
      <c r="K10" s="641"/>
      <c r="L10" s="533"/>
      <c r="M10" s="533"/>
      <c r="N10" s="641"/>
      <c r="O10" s="533"/>
      <c r="P10" s="533"/>
      <c r="Q10" s="641"/>
      <c r="R10" s="533"/>
      <c r="S10" s="533"/>
      <c r="T10" s="533"/>
      <c r="U10" s="533"/>
      <c r="V10" s="533"/>
      <c r="W10" s="533"/>
      <c r="X10" s="533"/>
      <c r="Y10" s="533"/>
      <c r="Z10" s="533"/>
      <c r="AA10" s="533"/>
      <c r="AB10" s="533"/>
    </row>
    <row r="11" spans="2:28" ht="16.5" thickTop="1">
      <c r="B11" s="642">
        <v>1</v>
      </c>
      <c r="C11" s="534" t="s">
        <v>1341</v>
      </c>
      <c r="D11" s="1428"/>
      <c r="E11" s="642">
        <v>9</v>
      </c>
      <c r="F11" s="534" t="s">
        <v>1371</v>
      </c>
      <c r="G11" s="533"/>
      <c r="H11" s="641"/>
      <c r="I11" s="533"/>
      <c r="J11" s="533"/>
      <c r="K11" s="641"/>
      <c r="L11" s="533"/>
      <c r="M11" s="533"/>
      <c r="N11" s="641"/>
      <c r="O11" s="533"/>
      <c r="P11" s="533"/>
      <c r="Q11" s="641"/>
      <c r="R11" s="533"/>
      <c r="S11" s="533"/>
      <c r="T11" s="533"/>
      <c r="U11" s="533"/>
      <c r="V11" s="533"/>
      <c r="W11" s="533"/>
      <c r="X11" s="533"/>
      <c r="Y11" s="533"/>
      <c r="Z11" s="533"/>
      <c r="AA11" s="533"/>
      <c r="AB11" s="533"/>
    </row>
    <row r="12" spans="2:28" ht="15.75">
      <c r="B12" s="643">
        <v>2</v>
      </c>
      <c r="C12" s="532" t="s">
        <v>615</v>
      </c>
      <c r="D12" s="1429"/>
      <c r="E12" s="643">
        <v>10</v>
      </c>
      <c r="F12" s="532" t="s">
        <v>1373</v>
      </c>
      <c r="G12" s="533"/>
      <c r="H12" s="641"/>
      <c r="I12" s="533"/>
      <c r="J12" s="533"/>
      <c r="K12" s="641"/>
      <c r="L12" s="533"/>
      <c r="M12" s="533"/>
      <c r="N12" s="641"/>
      <c r="O12" s="533"/>
      <c r="P12" s="533"/>
      <c r="Q12" s="641"/>
      <c r="R12" s="533"/>
      <c r="S12" s="533"/>
      <c r="T12" s="533"/>
      <c r="U12" s="533"/>
      <c r="V12" s="533"/>
      <c r="W12" s="533"/>
      <c r="X12" s="533"/>
      <c r="Y12" s="533"/>
      <c r="Z12" s="533"/>
      <c r="AA12" s="533"/>
      <c r="AB12" s="533"/>
    </row>
    <row r="13" spans="2:28" ht="15.75">
      <c r="B13" s="643">
        <v>3</v>
      </c>
      <c r="C13" s="532" t="s">
        <v>1351</v>
      </c>
      <c r="D13" s="1429"/>
      <c r="E13" s="643">
        <v>11</v>
      </c>
      <c r="F13" s="532" t="s">
        <v>1374</v>
      </c>
      <c r="G13" s="533"/>
      <c r="H13" s="641"/>
      <c r="I13" s="533"/>
      <c r="J13" s="533"/>
      <c r="K13" s="641"/>
      <c r="L13" s="533"/>
      <c r="M13" s="533"/>
      <c r="N13" s="641"/>
      <c r="O13" s="533"/>
      <c r="P13" s="533"/>
      <c r="Q13" s="641"/>
      <c r="R13" s="533"/>
      <c r="S13" s="533"/>
      <c r="T13" s="533"/>
      <c r="U13" s="533"/>
      <c r="V13" s="533"/>
      <c r="W13" s="533"/>
      <c r="X13" s="533"/>
      <c r="Y13" s="533"/>
      <c r="Z13" s="533"/>
      <c r="AA13" s="533"/>
      <c r="AB13" s="533"/>
    </row>
    <row r="14" spans="2:28" ht="15.75">
      <c r="B14" s="643">
        <v>4</v>
      </c>
      <c r="C14" s="532" t="s">
        <v>1355</v>
      </c>
      <c r="D14" s="1429"/>
      <c r="E14" s="643">
        <v>12</v>
      </c>
      <c r="F14" s="532" t="s">
        <v>1375</v>
      </c>
      <c r="G14" s="533"/>
      <c r="H14" s="641"/>
      <c r="I14" s="533"/>
      <c r="J14" s="533"/>
      <c r="K14" s="641"/>
      <c r="L14" s="533"/>
      <c r="M14" s="533"/>
      <c r="N14" s="641"/>
      <c r="O14" s="533"/>
      <c r="P14" s="533"/>
      <c r="Q14" s="641"/>
      <c r="R14" s="533"/>
      <c r="S14" s="533"/>
      <c r="T14" s="533"/>
      <c r="U14" s="533"/>
      <c r="V14" s="533"/>
      <c r="W14" s="533"/>
      <c r="X14" s="533"/>
      <c r="Y14" s="533"/>
      <c r="Z14" s="533"/>
      <c r="AA14" s="533"/>
      <c r="AB14" s="533"/>
    </row>
    <row r="15" spans="2:28" ht="15.75">
      <c r="B15" s="643">
        <v>5</v>
      </c>
      <c r="C15" s="532" t="s">
        <v>1359</v>
      </c>
      <c r="D15" s="1429"/>
      <c r="E15" s="643">
        <v>13</v>
      </c>
      <c r="F15" s="532" t="s">
        <v>1376</v>
      </c>
      <c r="G15" s="533"/>
      <c r="H15" s="641"/>
      <c r="I15" s="533"/>
      <c r="J15" s="533"/>
      <c r="K15" s="641"/>
      <c r="L15" s="533"/>
      <c r="M15" s="533"/>
      <c r="N15" s="641"/>
      <c r="O15" s="533"/>
      <c r="P15" s="533"/>
      <c r="Q15" s="641"/>
      <c r="R15" s="533"/>
      <c r="S15" s="533"/>
      <c r="T15" s="533"/>
      <c r="U15" s="533"/>
      <c r="V15" s="533"/>
      <c r="W15" s="533"/>
      <c r="X15" s="533"/>
      <c r="Y15" s="533"/>
      <c r="Z15" s="533"/>
      <c r="AA15" s="533"/>
      <c r="AB15" s="533"/>
    </row>
    <row r="16" spans="2:28" s="535" customFormat="1" ht="16.5" customHeight="1">
      <c r="B16" s="643">
        <v>6</v>
      </c>
      <c r="C16" s="532" t="s">
        <v>1362</v>
      </c>
      <c r="D16" s="1429"/>
      <c r="E16" s="643">
        <v>14</v>
      </c>
      <c r="F16" s="532" t="s">
        <v>1377</v>
      </c>
      <c r="G16" s="533"/>
      <c r="H16" s="533"/>
      <c r="I16" s="533"/>
      <c r="J16" s="533"/>
      <c r="K16" s="533"/>
      <c r="L16" s="533"/>
      <c r="M16" s="533"/>
      <c r="N16" s="533"/>
      <c r="O16" s="533"/>
      <c r="P16" s="533"/>
      <c r="Q16" s="533"/>
      <c r="R16" s="533"/>
      <c r="S16" s="533"/>
      <c r="T16" s="533"/>
      <c r="U16" s="533"/>
      <c r="V16" s="533"/>
      <c r="W16" s="533"/>
      <c r="X16" s="533"/>
      <c r="Y16" s="533"/>
      <c r="Z16" s="533"/>
      <c r="AA16" s="533"/>
      <c r="AB16" s="533"/>
    </row>
    <row r="17" spans="2:28" ht="15.75">
      <c r="B17" s="643">
        <v>7</v>
      </c>
      <c r="C17" s="532" t="s">
        <v>1365</v>
      </c>
      <c r="D17" s="1429"/>
      <c r="E17" s="643">
        <v>15</v>
      </c>
      <c r="F17" s="532" t="s">
        <v>1378</v>
      </c>
      <c r="G17" s="533"/>
      <c r="H17" s="641"/>
      <c r="I17" s="533"/>
      <c r="J17" s="533"/>
      <c r="K17" s="641"/>
      <c r="L17" s="533"/>
      <c r="M17" s="533"/>
      <c r="N17" s="641"/>
      <c r="O17" s="533"/>
      <c r="P17" s="533"/>
      <c r="Q17" s="641"/>
      <c r="R17" s="533"/>
      <c r="S17" s="533"/>
      <c r="T17" s="533"/>
      <c r="U17" s="533"/>
      <c r="V17" s="533"/>
      <c r="W17" s="533"/>
      <c r="X17" s="533"/>
      <c r="Y17" s="533"/>
      <c r="Z17" s="533"/>
      <c r="AA17" s="533"/>
      <c r="AB17" s="533"/>
    </row>
    <row r="18" spans="2:28" ht="15.75">
      <c r="B18" s="643">
        <v>8</v>
      </c>
      <c r="C18" s="532" t="s">
        <v>1368</v>
      </c>
      <c r="D18" s="1430"/>
      <c r="E18" s="641"/>
      <c r="F18" s="641"/>
      <c r="G18" s="641"/>
      <c r="H18" s="641"/>
      <c r="I18" s="533"/>
      <c r="J18" s="533"/>
      <c r="K18" s="641"/>
      <c r="L18" s="533"/>
      <c r="M18" s="533"/>
      <c r="N18" s="641"/>
      <c r="O18" s="533"/>
      <c r="P18" s="533"/>
      <c r="Q18" s="641"/>
      <c r="R18" s="533"/>
      <c r="S18" s="533"/>
      <c r="T18" s="533"/>
      <c r="U18" s="533"/>
      <c r="V18" s="533"/>
      <c r="W18" s="533"/>
      <c r="X18" s="533"/>
      <c r="Y18" s="533"/>
      <c r="Z18" s="533"/>
      <c r="AA18" s="533"/>
      <c r="AB18" s="533"/>
    </row>
    <row r="19" spans="2:28" ht="74.099999999999994" customHeight="1">
      <c r="B19" s="641"/>
      <c r="D19" s="641"/>
      <c r="E19" s="641"/>
      <c r="F19" s="641"/>
      <c r="G19" s="641"/>
      <c r="H19" s="641"/>
      <c r="I19" s="533"/>
      <c r="J19" s="533"/>
      <c r="K19" s="641"/>
      <c r="L19" s="533"/>
      <c r="M19" s="533"/>
      <c r="N19" s="641"/>
      <c r="O19" s="533"/>
      <c r="P19" s="533"/>
      <c r="Q19" s="641"/>
      <c r="R19" s="533"/>
      <c r="S19" s="533"/>
      <c r="T19" s="533"/>
      <c r="U19" s="533"/>
      <c r="V19" s="533"/>
      <c r="W19" s="533"/>
      <c r="X19" s="533"/>
      <c r="Y19" s="533"/>
      <c r="Z19" s="533"/>
      <c r="AA19" s="533"/>
      <c r="AB19" s="533"/>
    </row>
    <row r="20" spans="2:28" ht="21" customHeight="1">
      <c r="B20" s="641"/>
      <c r="D20" s="641"/>
      <c r="E20" s="641"/>
      <c r="F20" s="641"/>
      <c r="G20" s="641"/>
      <c r="H20" s="641"/>
      <c r="I20" s="533"/>
      <c r="J20" s="533"/>
      <c r="K20" s="641"/>
      <c r="L20" s="533"/>
      <c r="M20" s="533"/>
      <c r="N20" s="641"/>
      <c r="O20" s="533"/>
      <c r="P20" s="533"/>
      <c r="Q20" s="641"/>
      <c r="R20" s="533"/>
      <c r="S20" s="533"/>
      <c r="T20" s="533"/>
      <c r="U20" s="533"/>
      <c r="V20" s="533"/>
      <c r="W20" s="533"/>
      <c r="X20" s="533"/>
      <c r="Y20" s="533"/>
      <c r="Z20" s="533"/>
      <c r="AA20" s="533"/>
      <c r="AB20" s="533"/>
    </row>
    <row r="21" spans="2:28" ht="21" customHeight="1" thickBot="1">
      <c r="B21" s="1431" t="s">
        <v>1328</v>
      </c>
      <c r="C21" s="1431"/>
      <c r="D21" s="1431"/>
      <c r="E21" s="1431"/>
      <c r="F21" s="1431"/>
      <c r="G21" s="530"/>
      <c r="H21" s="1424" t="s">
        <v>210</v>
      </c>
      <c r="I21" s="1424"/>
      <c r="J21" s="533"/>
      <c r="K21" s="641"/>
      <c r="L21" s="533"/>
      <c r="M21" s="533"/>
      <c r="N21" s="641"/>
      <c r="O21" s="533"/>
      <c r="P21" s="533"/>
      <c r="Q21" s="641"/>
      <c r="R21" s="533"/>
      <c r="S21" s="533"/>
      <c r="T21" s="533"/>
      <c r="U21" s="533"/>
      <c r="V21" s="533"/>
      <c r="W21" s="533"/>
      <c r="X21" s="533"/>
      <c r="Y21" s="533"/>
      <c r="Z21" s="533"/>
      <c r="AA21" s="533"/>
      <c r="AB21" s="533"/>
    </row>
    <row r="22" spans="2:28" ht="16.5" thickTop="1">
      <c r="B22" s="643">
        <v>1</v>
      </c>
      <c r="C22" s="532" t="s">
        <v>1342</v>
      </c>
      <c r="D22" s="1425"/>
      <c r="E22" s="643">
        <v>6</v>
      </c>
      <c r="F22" s="532" t="s">
        <v>1363</v>
      </c>
      <c r="G22" s="533"/>
      <c r="H22" s="643" t="s">
        <v>224</v>
      </c>
      <c r="I22" s="532" t="s">
        <v>1357</v>
      </c>
      <c r="J22" s="533"/>
      <c r="K22" s="641"/>
      <c r="L22" s="533"/>
      <c r="M22" s="533"/>
      <c r="N22" s="641"/>
      <c r="O22" s="533"/>
      <c r="P22" s="533"/>
      <c r="Q22" s="641"/>
      <c r="R22" s="533"/>
      <c r="S22" s="533"/>
      <c r="T22" s="533"/>
      <c r="U22" s="533"/>
      <c r="V22" s="533"/>
      <c r="W22" s="533"/>
      <c r="X22" s="533"/>
      <c r="Y22" s="533"/>
      <c r="Z22" s="533"/>
      <c r="AA22" s="533"/>
      <c r="AB22" s="533"/>
    </row>
    <row r="23" spans="2:28" ht="15.75">
      <c r="B23" s="643">
        <v>2</v>
      </c>
      <c r="C23" s="532" t="s">
        <v>1346</v>
      </c>
      <c r="D23" s="1425"/>
      <c r="E23" s="643">
        <v>7</v>
      </c>
      <c r="F23" s="532" t="s">
        <v>1366</v>
      </c>
      <c r="G23" s="533"/>
      <c r="H23" s="643" t="s">
        <v>1347</v>
      </c>
      <c r="I23" s="532" t="s">
        <v>1353</v>
      </c>
      <c r="J23" s="533"/>
      <c r="K23" s="641"/>
      <c r="L23" s="533"/>
      <c r="M23" s="533"/>
      <c r="N23" s="641"/>
      <c r="O23" s="533"/>
      <c r="P23" s="533"/>
      <c r="Q23" s="641"/>
      <c r="R23" s="533"/>
      <c r="S23" s="533"/>
      <c r="T23" s="533"/>
      <c r="U23" s="533"/>
      <c r="V23" s="533"/>
      <c r="W23" s="533"/>
      <c r="X23" s="533"/>
      <c r="Y23" s="533"/>
      <c r="Z23" s="533"/>
      <c r="AA23" s="533"/>
      <c r="AB23" s="533"/>
    </row>
    <row r="24" spans="2:28" ht="15.75">
      <c r="B24" s="643">
        <v>3</v>
      </c>
      <c r="C24" s="532" t="s">
        <v>1352</v>
      </c>
      <c r="D24" s="1425"/>
      <c r="E24" s="643">
        <v>8</v>
      </c>
      <c r="F24" s="532" t="s">
        <v>1369</v>
      </c>
      <c r="G24" s="533"/>
      <c r="H24" s="641"/>
      <c r="I24" s="533"/>
      <c r="J24" s="533"/>
      <c r="K24" s="641"/>
      <c r="L24" s="533"/>
      <c r="M24" s="533"/>
      <c r="N24" s="641"/>
      <c r="O24" s="533"/>
      <c r="P24" s="533"/>
      <c r="Q24" s="641"/>
      <c r="R24" s="533"/>
      <c r="S24" s="533"/>
      <c r="T24" s="533"/>
      <c r="U24" s="533"/>
      <c r="V24" s="533"/>
      <c r="W24" s="533"/>
      <c r="X24" s="533"/>
      <c r="Y24" s="533"/>
      <c r="Z24" s="533"/>
      <c r="AA24" s="533"/>
      <c r="AB24" s="533"/>
    </row>
    <row r="25" spans="2:28" ht="15.75">
      <c r="B25" s="643">
        <v>4</v>
      </c>
      <c r="C25" s="532" t="s">
        <v>1356</v>
      </c>
      <c r="D25" s="1425"/>
      <c r="E25" s="643">
        <v>9</v>
      </c>
      <c r="F25" s="532" t="s">
        <v>1372</v>
      </c>
      <c r="G25" s="533"/>
      <c r="H25" s="641"/>
      <c r="I25" s="533"/>
      <c r="J25" s="533"/>
      <c r="K25" s="641"/>
      <c r="L25" s="533"/>
      <c r="M25" s="533"/>
      <c r="N25" s="641"/>
      <c r="O25" s="533"/>
      <c r="P25" s="533"/>
      <c r="Q25" s="641"/>
      <c r="R25" s="533"/>
      <c r="S25" s="533"/>
      <c r="T25" s="533"/>
      <c r="U25" s="533"/>
      <c r="V25" s="533"/>
      <c r="W25" s="533"/>
      <c r="X25" s="533"/>
      <c r="Y25" s="533"/>
      <c r="Z25" s="533"/>
      <c r="AA25" s="533"/>
      <c r="AB25" s="533"/>
    </row>
    <row r="26" spans="2:28" ht="15.75">
      <c r="B26" s="643">
        <v>5</v>
      </c>
      <c r="C26" s="532" t="s">
        <v>1360</v>
      </c>
      <c r="D26" s="1425"/>
      <c r="E26" s="641"/>
      <c r="F26" s="641"/>
      <c r="G26" s="533"/>
      <c r="H26" s="641"/>
      <c r="I26" s="533"/>
      <c r="J26" s="533"/>
      <c r="K26" s="641"/>
      <c r="L26" s="533"/>
      <c r="M26" s="533"/>
      <c r="N26" s="641"/>
      <c r="O26" s="533"/>
      <c r="P26" s="533"/>
      <c r="Q26" s="641"/>
      <c r="R26" s="533"/>
      <c r="S26" s="533"/>
      <c r="T26" s="533"/>
      <c r="U26" s="533"/>
      <c r="V26" s="533"/>
      <c r="W26" s="533"/>
      <c r="X26" s="533"/>
      <c r="Y26" s="533"/>
      <c r="Z26" s="533"/>
      <c r="AA26" s="533"/>
      <c r="AB26" s="533"/>
    </row>
    <row r="27" spans="2:28" ht="102" customHeight="1">
      <c r="B27" s="641"/>
      <c r="C27" s="533"/>
      <c r="D27" s="533"/>
      <c r="E27" s="641"/>
      <c r="F27" s="641"/>
      <c r="G27" s="641"/>
      <c r="H27" s="641"/>
      <c r="I27" s="533"/>
      <c r="J27" s="533"/>
      <c r="K27" s="641"/>
      <c r="L27" s="533"/>
      <c r="M27" s="533"/>
      <c r="N27" s="641"/>
      <c r="O27" s="533"/>
      <c r="P27" s="533"/>
      <c r="Q27" s="641"/>
      <c r="R27" s="533"/>
      <c r="S27" s="533"/>
      <c r="T27" s="533"/>
      <c r="U27" s="533"/>
      <c r="V27" s="533"/>
      <c r="W27" s="533"/>
      <c r="X27" s="533"/>
      <c r="Y27" s="533"/>
      <c r="Z27" s="533"/>
      <c r="AA27" s="533"/>
      <c r="AB27" s="533"/>
    </row>
    <row r="28" spans="2:28" ht="35.1" customHeight="1">
      <c r="B28" s="641"/>
      <c r="C28" s="533"/>
      <c r="D28" s="533"/>
      <c r="E28" s="641"/>
      <c r="F28" s="641"/>
      <c r="G28" s="641"/>
      <c r="H28" s="641"/>
      <c r="I28" s="533"/>
      <c r="J28" s="533"/>
      <c r="K28" s="641"/>
      <c r="L28" s="533"/>
      <c r="M28" s="533"/>
      <c r="N28" s="641"/>
      <c r="O28" s="533"/>
      <c r="P28" s="533"/>
      <c r="Q28" s="641"/>
      <c r="R28" s="533"/>
      <c r="S28" s="533"/>
      <c r="T28" s="533"/>
      <c r="U28" s="533"/>
      <c r="V28" s="533"/>
      <c r="W28" s="533"/>
      <c r="X28" s="533"/>
      <c r="Y28" s="533"/>
      <c r="Z28" s="533"/>
      <c r="AA28" s="533"/>
      <c r="AB28" s="533"/>
    </row>
    <row r="29" spans="2:28" ht="21" customHeight="1" thickBot="1">
      <c r="B29" s="536"/>
      <c r="C29" s="536" t="s">
        <v>1336</v>
      </c>
      <c r="D29" s="536"/>
      <c r="E29" s="536"/>
      <c r="F29" s="536"/>
      <c r="G29" s="641"/>
      <c r="H29" s="641"/>
      <c r="I29" s="533"/>
      <c r="J29" s="533"/>
      <c r="K29" s="641"/>
      <c r="L29" s="533"/>
      <c r="M29" s="533"/>
      <c r="N29" s="641"/>
      <c r="O29" s="533"/>
      <c r="P29" s="533"/>
      <c r="Q29" s="641"/>
      <c r="R29" s="533"/>
      <c r="S29" s="533"/>
      <c r="T29" s="533"/>
      <c r="U29" s="533"/>
      <c r="V29" s="533"/>
      <c r="W29" s="533"/>
      <c r="X29" s="533"/>
      <c r="Y29" s="533"/>
      <c r="Z29" s="533"/>
      <c r="AA29" s="533"/>
      <c r="AB29" s="533"/>
    </row>
    <row r="30" spans="2:28" ht="17.100000000000001" customHeight="1" thickTop="1">
      <c r="B30" s="643">
        <v>1</v>
      </c>
      <c r="C30" s="532" t="s">
        <v>1345</v>
      </c>
      <c r="D30" s="1425"/>
      <c r="E30" s="643">
        <v>5</v>
      </c>
      <c r="F30" s="532" t="s">
        <v>1361</v>
      </c>
      <c r="G30" s="641"/>
      <c r="H30" s="641"/>
      <c r="I30" s="533"/>
      <c r="J30" s="533"/>
      <c r="K30" s="641"/>
      <c r="L30" s="533"/>
      <c r="M30" s="533"/>
      <c r="N30" s="641"/>
      <c r="O30" s="533"/>
      <c r="P30" s="533"/>
      <c r="Q30" s="641"/>
      <c r="R30" s="533"/>
      <c r="S30" s="533"/>
      <c r="T30" s="533"/>
      <c r="U30" s="533"/>
      <c r="V30" s="533"/>
      <c r="W30" s="533"/>
      <c r="X30" s="533"/>
      <c r="Y30" s="533"/>
      <c r="Z30" s="533"/>
      <c r="AA30" s="533"/>
      <c r="AB30" s="533"/>
    </row>
    <row r="31" spans="2:28" ht="17.100000000000001" customHeight="1">
      <c r="B31" s="643">
        <v>2</v>
      </c>
      <c r="C31" s="532" t="s">
        <v>1350</v>
      </c>
      <c r="D31" s="1425"/>
      <c r="E31" s="643">
        <v>6</v>
      </c>
      <c r="F31" s="532" t="s">
        <v>1364</v>
      </c>
      <c r="G31" s="641"/>
      <c r="H31" s="641"/>
      <c r="I31" s="533"/>
      <c r="J31" s="533"/>
      <c r="K31" s="641"/>
      <c r="L31" s="533"/>
      <c r="M31" s="533"/>
      <c r="N31" s="641"/>
      <c r="O31" s="533"/>
      <c r="P31" s="533"/>
      <c r="Q31" s="641"/>
      <c r="R31" s="533"/>
      <c r="S31" s="533"/>
      <c r="T31" s="533"/>
      <c r="U31" s="533"/>
      <c r="V31" s="533"/>
      <c r="W31" s="533"/>
      <c r="X31" s="533"/>
      <c r="Y31" s="533"/>
      <c r="Z31" s="533"/>
      <c r="AA31" s="533"/>
      <c r="AB31" s="533"/>
    </row>
    <row r="32" spans="2:28" ht="15.75" customHeight="1">
      <c r="B32" s="643">
        <v>3</v>
      </c>
      <c r="C32" s="532" t="s">
        <v>1354</v>
      </c>
      <c r="D32" s="1425"/>
      <c r="E32" s="643">
        <v>7</v>
      </c>
      <c r="F32" s="532" t="s">
        <v>1367</v>
      </c>
      <c r="G32" s="641"/>
      <c r="H32" s="641"/>
      <c r="I32" s="533"/>
      <c r="J32" s="533"/>
      <c r="K32" s="641"/>
      <c r="L32" s="533"/>
      <c r="M32" s="533"/>
      <c r="N32" s="641"/>
      <c r="O32" s="533"/>
      <c r="P32" s="533"/>
      <c r="Q32" s="641"/>
      <c r="R32" s="533"/>
      <c r="S32" s="533"/>
      <c r="T32" s="533"/>
      <c r="U32" s="533"/>
      <c r="V32" s="533"/>
      <c r="W32" s="533"/>
      <c r="X32" s="533"/>
      <c r="Y32" s="533"/>
      <c r="Z32" s="533"/>
      <c r="AA32" s="533"/>
      <c r="AB32" s="533"/>
    </row>
    <row r="33" spans="2:28" ht="15.75" customHeight="1">
      <c r="B33" s="643">
        <v>4</v>
      </c>
      <c r="C33" s="532" t="s">
        <v>1358</v>
      </c>
      <c r="D33" s="1425"/>
      <c r="E33" s="643">
        <v>8</v>
      </c>
      <c r="F33" s="532" t="s">
        <v>1370</v>
      </c>
      <c r="G33" s="641"/>
      <c r="H33" s="641"/>
      <c r="I33" s="533"/>
      <c r="J33" s="533"/>
      <c r="K33" s="641"/>
      <c r="L33" s="533"/>
      <c r="M33" s="533"/>
      <c r="N33" s="641"/>
      <c r="O33" s="533"/>
      <c r="P33" s="533"/>
      <c r="Q33" s="641"/>
      <c r="R33" s="533"/>
      <c r="S33" s="533"/>
      <c r="T33" s="533"/>
      <c r="U33" s="533"/>
      <c r="V33" s="533"/>
      <c r="W33" s="533"/>
      <c r="X33" s="533"/>
      <c r="Y33" s="533"/>
      <c r="Z33" s="533"/>
      <c r="AA33" s="533"/>
      <c r="AB33" s="533"/>
    </row>
    <row r="34" spans="2:28" ht="15.75" customHeight="1">
      <c r="B34" s="529"/>
      <c r="D34" s="533"/>
      <c r="E34" s="529"/>
      <c r="F34" s="641"/>
      <c r="G34" s="641"/>
      <c r="H34" s="641"/>
      <c r="I34" s="533"/>
      <c r="J34" s="533"/>
      <c r="K34" s="641"/>
      <c r="L34" s="533"/>
      <c r="M34" s="533"/>
      <c r="N34" s="641"/>
      <c r="O34" s="533"/>
      <c r="P34" s="533"/>
      <c r="Q34" s="641"/>
      <c r="R34" s="533"/>
      <c r="S34" s="533"/>
      <c r="T34" s="533"/>
      <c r="U34" s="533"/>
      <c r="V34" s="533"/>
      <c r="W34" s="533"/>
      <c r="X34" s="533"/>
      <c r="Y34" s="533"/>
      <c r="Z34" s="533"/>
      <c r="AA34" s="533"/>
      <c r="AB34" s="533"/>
    </row>
    <row r="35" spans="2:28" ht="15.75" customHeight="1">
      <c r="B35" s="529"/>
      <c r="D35" s="533"/>
      <c r="E35" s="529"/>
      <c r="F35" s="641"/>
      <c r="G35" s="641"/>
      <c r="H35" s="641"/>
      <c r="I35" s="533"/>
      <c r="J35" s="533"/>
      <c r="K35" s="641"/>
      <c r="L35" s="533"/>
      <c r="M35" s="533"/>
      <c r="N35" s="641"/>
      <c r="O35" s="533"/>
      <c r="P35" s="533"/>
      <c r="Q35" s="641"/>
      <c r="R35" s="533"/>
      <c r="S35" s="533"/>
      <c r="T35" s="533"/>
      <c r="U35" s="533"/>
      <c r="V35" s="533"/>
      <c r="W35" s="533"/>
      <c r="X35" s="533"/>
      <c r="Y35" s="533"/>
      <c r="Z35" s="533"/>
      <c r="AA35" s="533"/>
      <c r="AB35" s="533"/>
    </row>
    <row r="36" spans="2:28" ht="15.75" customHeight="1">
      <c r="B36" s="529"/>
      <c r="D36" s="533"/>
      <c r="E36" s="529"/>
      <c r="F36" s="641"/>
      <c r="G36" s="641"/>
      <c r="H36" s="641"/>
      <c r="I36" s="533"/>
      <c r="J36" s="533"/>
      <c r="K36" s="641"/>
      <c r="L36" s="533"/>
      <c r="M36" s="533"/>
      <c r="N36" s="641"/>
      <c r="O36" s="533"/>
      <c r="P36" s="533"/>
      <c r="Q36" s="641"/>
      <c r="R36" s="533"/>
      <c r="S36" s="533"/>
      <c r="T36" s="533"/>
      <c r="U36" s="533"/>
      <c r="V36" s="533"/>
      <c r="W36" s="533"/>
      <c r="X36" s="533"/>
      <c r="Y36" s="533"/>
      <c r="Z36" s="533"/>
      <c r="AA36" s="533"/>
      <c r="AB36" s="533"/>
    </row>
    <row r="37" spans="2:28" ht="15.75" customHeight="1">
      <c r="B37" s="529"/>
      <c r="D37" s="533"/>
      <c r="E37" s="529"/>
      <c r="F37" s="641"/>
      <c r="G37" s="641"/>
      <c r="H37" s="641"/>
      <c r="I37" s="533"/>
      <c r="J37" s="533"/>
      <c r="K37" s="641"/>
      <c r="L37" s="533"/>
      <c r="M37" s="533"/>
      <c r="N37" s="641"/>
      <c r="O37" s="533"/>
      <c r="P37" s="533"/>
      <c r="Q37" s="641"/>
      <c r="R37" s="533"/>
      <c r="S37" s="533"/>
      <c r="T37" s="533"/>
      <c r="U37" s="533"/>
      <c r="V37" s="533"/>
      <c r="W37" s="533"/>
      <c r="X37" s="533"/>
      <c r="Y37" s="533"/>
      <c r="Z37" s="533"/>
      <c r="AA37" s="533"/>
      <c r="AB37" s="533"/>
    </row>
    <row r="38" spans="2:28" ht="15.75" customHeight="1">
      <c r="B38" s="641"/>
      <c r="C38" s="533"/>
      <c r="D38" s="533"/>
      <c r="E38" s="641"/>
      <c r="F38" s="641"/>
      <c r="G38" s="641"/>
      <c r="H38" s="641"/>
      <c r="I38" s="533"/>
      <c r="J38" s="533"/>
      <c r="K38" s="641"/>
      <c r="L38" s="533"/>
      <c r="M38" s="533"/>
      <c r="N38" s="641"/>
      <c r="O38" s="533"/>
      <c r="P38" s="533"/>
      <c r="Q38" s="641"/>
      <c r="R38" s="533"/>
      <c r="S38" s="533"/>
      <c r="T38" s="533"/>
      <c r="U38" s="533"/>
      <c r="V38" s="533"/>
      <c r="W38" s="533"/>
      <c r="X38" s="533"/>
      <c r="Y38" s="533"/>
      <c r="Z38" s="533"/>
      <c r="AA38" s="533"/>
      <c r="AB38" s="533"/>
    </row>
    <row r="39" spans="2:28" ht="15.75" customHeight="1">
      <c r="B39" s="641"/>
      <c r="C39" s="533"/>
      <c r="D39" s="533"/>
      <c r="E39" s="641"/>
      <c r="F39" s="641"/>
      <c r="G39" s="641"/>
      <c r="H39" s="641"/>
      <c r="I39" s="533"/>
      <c r="J39" s="533"/>
      <c r="K39" s="641"/>
      <c r="L39" s="533"/>
      <c r="M39" s="533"/>
      <c r="N39" s="641"/>
      <c r="O39" s="533"/>
      <c r="P39" s="533"/>
      <c r="Q39" s="641"/>
      <c r="R39" s="533"/>
      <c r="S39" s="533"/>
      <c r="T39" s="533"/>
      <c r="U39" s="533"/>
      <c r="V39" s="533"/>
      <c r="W39" s="533"/>
      <c r="X39" s="533"/>
      <c r="Y39" s="533"/>
      <c r="Z39" s="533"/>
      <c r="AA39" s="533"/>
      <c r="AB39" s="533"/>
    </row>
    <row r="40" spans="2:28" ht="15.75" customHeight="1">
      <c r="B40" s="641"/>
      <c r="C40" s="533"/>
      <c r="D40" s="533"/>
      <c r="E40" s="641"/>
      <c r="F40" s="641"/>
      <c r="G40" s="641"/>
      <c r="H40" s="641"/>
      <c r="I40" s="533"/>
      <c r="J40" s="533"/>
      <c r="K40" s="641"/>
      <c r="L40" s="533"/>
      <c r="M40" s="533"/>
      <c r="N40" s="641"/>
      <c r="O40" s="533"/>
      <c r="P40" s="533"/>
      <c r="Q40" s="641"/>
      <c r="R40" s="533"/>
      <c r="S40" s="533"/>
      <c r="T40" s="533"/>
      <c r="U40" s="533"/>
      <c r="V40" s="533"/>
      <c r="W40" s="533"/>
      <c r="X40" s="533"/>
      <c r="Y40" s="533"/>
      <c r="Z40" s="533"/>
      <c r="AA40" s="533"/>
      <c r="AB40" s="533"/>
    </row>
    <row r="41" spans="2:28" ht="15.75" customHeight="1">
      <c r="B41" s="641"/>
      <c r="C41" s="533"/>
      <c r="D41" s="533"/>
      <c r="E41" s="641"/>
      <c r="F41" s="641"/>
      <c r="G41" s="641"/>
      <c r="H41" s="641"/>
      <c r="I41" s="533"/>
      <c r="J41" s="533"/>
      <c r="K41" s="641"/>
      <c r="L41" s="533"/>
      <c r="M41" s="533"/>
      <c r="N41" s="641"/>
      <c r="O41" s="533"/>
      <c r="P41" s="533"/>
      <c r="Q41" s="641"/>
      <c r="R41" s="533"/>
      <c r="S41" s="533"/>
      <c r="T41" s="533"/>
      <c r="U41" s="533"/>
      <c r="V41" s="533"/>
      <c r="W41" s="533"/>
      <c r="X41" s="533"/>
      <c r="Y41" s="533"/>
      <c r="Z41" s="533"/>
      <c r="AA41" s="533"/>
      <c r="AB41" s="533"/>
    </row>
    <row r="42" spans="2:28" ht="15.75" customHeight="1">
      <c r="B42" s="641"/>
      <c r="C42" s="533"/>
      <c r="D42" s="533"/>
      <c r="E42" s="641"/>
      <c r="F42" s="641"/>
      <c r="G42" s="641"/>
      <c r="H42" s="641"/>
      <c r="I42" s="533"/>
      <c r="J42" s="533"/>
      <c r="K42" s="641"/>
      <c r="L42" s="533"/>
      <c r="M42" s="533"/>
      <c r="N42" s="641"/>
      <c r="O42" s="533"/>
      <c r="P42" s="533"/>
      <c r="Q42" s="641"/>
      <c r="R42" s="533"/>
      <c r="S42" s="533"/>
      <c r="T42" s="533"/>
      <c r="U42" s="533"/>
      <c r="V42" s="533"/>
      <c r="W42" s="533"/>
      <c r="X42" s="533"/>
      <c r="Y42" s="533"/>
      <c r="Z42" s="533"/>
      <c r="AA42" s="533"/>
      <c r="AB42" s="533"/>
    </row>
    <row r="43" spans="2:28" ht="15.75" customHeight="1">
      <c r="B43" s="641"/>
      <c r="C43" s="533"/>
      <c r="D43" s="533"/>
      <c r="E43" s="641"/>
      <c r="F43" s="641"/>
      <c r="G43" s="641"/>
      <c r="H43" s="641"/>
      <c r="I43" s="533"/>
      <c r="J43" s="533"/>
      <c r="K43" s="641"/>
      <c r="L43" s="533"/>
      <c r="M43" s="533"/>
      <c r="N43" s="641"/>
      <c r="O43" s="533"/>
      <c r="P43" s="533"/>
      <c r="Q43" s="641"/>
      <c r="R43" s="533"/>
      <c r="S43" s="533"/>
      <c r="T43" s="533"/>
      <c r="U43" s="533"/>
      <c r="V43" s="533"/>
      <c r="W43" s="533"/>
      <c r="X43" s="533"/>
      <c r="Y43" s="533"/>
      <c r="Z43" s="533"/>
      <c r="AA43" s="533"/>
      <c r="AB43" s="533"/>
    </row>
    <row r="44" spans="2:28" ht="15.75" customHeight="1">
      <c r="B44" s="641"/>
      <c r="C44" s="533"/>
      <c r="D44" s="533"/>
      <c r="E44" s="641"/>
      <c r="F44" s="641"/>
      <c r="G44" s="641"/>
      <c r="H44" s="641"/>
      <c r="I44" s="533"/>
      <c r="J44" s="533"/>
      <c r="K44" s="641"/>
      <c r="L44" s="533"/>
      <c r="M44" s="533"/>
      <c r="N44" s="641"/>
      <c r="O44" s="533"/>
      <c r="P44" s="533"/>
      <c r="Q44" s="641"/>
      <c r="R44" s="533"/>
      <c r="S44" s="533"/>
      <c r="T44" s="533"/>
      <c r="U44" s="533"/>
      <c r="V44" s="533"/>
      <c r="W44" s="533"/>
      <c r="X44" s="533"/>
      <c r="Y44" s="533"/>
      <c r="Z44" s="533"/>
      <c r="AA44" s="533"/>
      <c r="AB44" s="533"/>
    </row>
    <row r="45" spans="2:28" ht="15.75" customHeight="1">
      <c r="B45" s="641"/>
      <c r="C45" s="533"/>
      <c r="D45" s="533"/>
      <c r="E45" s="641"/>
      <c r="F45" s="641"/>
      <c r="G45" s="641"/>
      <c r="H45" s="641"/>
      <c r="I45" s="533"/>
      <c r="J45" s="533"/>
      <c r="K45" s="641"/>
      <c r="L45" s="533"/>
      <c r="M45" s="533"/>
      <c r="N45" s="641"/>
      <c r="O45" s="533"/>
      <c r="P45" s="533"/>
      <c r="Q45" s="641"/>
      <c r="R45" s="533"/>
      <c r="S45" s="533"/>
      <c r="T45" s="533"/>
      <c r="U45" s="533"/>
      <c r="V45" s="533"/>
      <c r="W45" s="533"/>
      <c r="X45" s="533"/>
      <c r="Y45" s="533"/>
      <c r="Z45" s="533"/>
      <c r="AA45" s="533"/>
      <c r="AB45" s="533"/>
    </row>
    <row r="46" spans="2:28" ht="15.75" customHeight="1">
      <c r="B46" s="641"/>
      <c r="C46" s="533"/>
      <c r="D46" s="533"/>
      <c r="E46" s="641"/>
      <c r="F46" s="641"/>
      <c r="G46" s="641"/>
      <c r="H46" s="641"/>
      <c r="I46" s="533"/>
      <c r="J46" s="533"/>
      <c r="K46" s="641"/>
      <c r="L46" s="533"/>
      <c r="M46" s="533"/>
      <c r="N46" s="641"/>
      <c r="O46" s="533"/>
      <c r="P46" s="533"/>
      <c r="Q46" s="641"/>
      <c r="R46" s="533"/>
      <c r="S46" s="533"/>
      <c r="T46" s="533"/>
      <c r="U46" s="533"/>
      <c r="V46" s="533"/>
      <c r="W46" s="533"/>
      <c r="X46" s="533"/>
      <c r="Y46" s="533"/>
      <c r="Z46" s="533"/>
      <c r="AA46" s="533"/>
      <c r="AB46" s="533"/>
    </row>
    <row r="47" spans="2:28" ht="15.75" customHeight="1">
      <c r="B47" s="641"/>
      <c r="C47" s="533"/>
      <c r="D47" s="533"/>
      <c r="E47" s="641"/>
      <c r="F47" s="641"/>
      <c r="G47" s="641"/>
      <c r="H47" s="641"/>
      <c r="I47" s="533"/>
      <c r="J47" s="533"/>
      <c r="K47" s="641"/>
      <c r="L47" s="533"/>
      <c r="M47" s="533"/>
      <c r="N47" s="641"/>
      <c r="O47" s="533"/>
      <c r="P47" s="533"/>
      <c r="Q47" s="641"/>
      <c r="R47" s="533"/>
      <c r="S47" s="533"/>
      <c r="T47" s="533"/>
      <c r="U47" s="533"/>
      <c r="V47" s="533"/>
      <c r="W47" s="533"/>
      <c r="X47" s="533"/>
      <c r="Y47" s="533"/>
      <c r="Z47" s="533"/>
      <c r="AA47" s="533"/>
      <c r="AB47" s="533"/>
    </row>
    <row r="48" spans="2:28" ht="15.75" customHeight="1">
      <c r="B48" s="641"/>
      <c r="C48" s="533"/>
      <c r="D48" s="533"/>
      <c r="E48" s="641"/>
      <c r="F48" s="641"/>
      <c r="G48" s="641"/>
      <c r="H48" s="641"/>
      <c r="I48" s="533"/>
      <c r="J48" s="533"/>
      <c r="K48" s="641"/>
      <c r="L48" s="533"/>
      <c r="M48" s="533"/>
      <c r="N48" s="641"/>
      <c r="O48" s="533"/>
      <c r="P48" s="533"/>
      <c r="Q48" s="641"/>
      <c r="R48" s="533"/>
      <c r="S48" s="533"/>
      <c r="T48" s="533"/>
      <c r="U48" s="533"/>
      <c r="V48" s="533"/>
      <c r="W48" s="533"/>
      <c r="X48" s="533"/>
      <c r="Y48" s="533"/>
      <c r="Z48" s="533"/>
      <c r="AA48" s="533"/>
      <c r="AB48" s="533"/>
    </row>
    <row r="49" spans="2:28" ht="15.75" customHeight="1">
      <c r="B49" s="641"/>
      <c r="C49" s="533"/>
      <c r="D49" s="533"/>
      <c r="E49" s="641"/>
      <c r="F49" s="641"/>
      <c r="G49" s="641"/>
      <c r="H49" s="641"/>
      <c r="I49" s="533"/>
      <c r="J49" s="533"/>
      <c r="K49" s="641"/>
      <c r="L49" s="533"/>
      <c r="M49" s="533"/>
      <c r="N49" s="641"/>
      <c r="O49" s="533"/>
      <c r="P49" s="533"/>
      <c r="Q49" s="641"/>
      <c r="R49" s="533"/>
      <c r="S49" s="533"/>
      <c r="T49" s="533"/>
      <c r="U49" s="533"/>
      <c r="V49" s="533"/>
      <c r="W49" s="533"/>
      <c r="X49" s="533"/>
      <c r="Y49" s="533"/>
      <c r="Z49" s="533"/>
      <c r="AA49" s="533"/>
      <c r="AB49" s="533"/>
    </row>
    <row r="50" spans="2:28" ht="15.75" customHeight="1">
      <c r="B50" s="641"/>
      <c r="C50" s="533"/>
      <c r="D50" s="533"/>
      <c r="E50" s="641"/>
      <c r="F50" s="641"/>
      <c r="G50" s="641"/>
      <c r="H50" s="641"/>
      <c r="I50" s="533"/>
      <c r="J50" s="533"/>
      <c r="K50" s="641"/>
      <c r="L50" s="533"/>
      <c r="M50" s="533"/>
      <c r="N50" s="641"/>
      <c r="O50" s="533"/>
      <c r="P50" s="533"/>
      <c r="Q50" s="641"/>
      <c r="R50" s="533"/>
      <c r="S50" s="533"/>
      <c r="T50" s="533"/>
      <c r="U50" s="533"/>
      <c r="V50" s="533"/>
      <c r="W50" s="533"/>
      <c r="X50" s="533"/>
      <c r="Y50" s="533"/>
      <c r="Z50" s="533"/>
      <c r="AA50" s="533"/>
      <c r="AB50" s="533"/>
    </row>
    <row r="51" spans="2:28" ht="15.75" customHeight="1">
      <c r="B51" s="641"/>
      <c r="C51" s="533"/>
      <c r="D51" s="533"/>
      <c r="E51" s="641"/>
      <c r="F51" s="641"/>
      <c r="G51" s="641"/>
      <c r="H51" s="641"/>
      <c r="I51" s="533"/>
      <c r="J51" s="533"/>
      <c r="K51" s="641"/>
      <c r="L51" s="533"/>
      <c r="M51" s="533"/>
      <c r="N51" s="641"/>
      <c r="O51" s="533"/>
      <c r="P51" s="533"/>
      <c r="Q51" s="641"/>
      <c r="R51" s="533"/>
      <c r="S51" s="533"/>
      <c r="T51" s="533"/>
      <c r="U51" s="533"/>
      <c r="V51" s="533"/>
      <c r="W51" s="533"/>
      <c r="X51" s="533"/>
      <c r="Y51" s="533"/>
      <c r="Z51" s="533"/>
      <c r="AA51" s="533"/>
      <c r="AB51" s="533"/>
    </row>
    <row r="52" spans="2:28" ht="15.75" customHeight="1">
      <c r="B52" s="641"/>
      <c r="C52" s="533"/>
      <c r="D52" s="533"/>
      <c r="E52" s="641"/>
      <c r="F52" s="641"/>
      <c r="G52" s="641"/>
      <c r="H52" s="641"/>
      <c r="I52" s="533"/>
      <c r="J52" s="533"/>
      <c r="K52" s="641"/>
      <c r="L52" s="533"/>
      <c r="M52" s="533"/>
      <c r="N52" s="641"/>
      <c r="O52" s="533"/>
      <c r="P52" s="533"/>
      <c r="Q52" s="641"/>
      <c r="R52" s="533"/>
      <c r="S52" s="533"/>
      <c r="T52" s="533"/>
      <c r="U52" s="533"/>
      <c r="V52" s="533"/>
      <c r="W52" s="533"/>
      <c r="X52" s="533"/>
      <c r="Y52" s="533"/>
      <c r="Z52" s="533"/>
      <c r="AA52" s="533"/>
      <c r="AB52" s="533"/>
    </row>
    <row r="53" spans="2:28" ht="15.75" customHeight="1">
      <c r="B53" s="641"/>
      <c r="C53" s="533"/>
      <c r="D53" s="533"/>
      <c r="E53" s="641"/>
      <c r="F53" s="641"/>
      <c r="G53" s="641"/>
      <c r="H53" s="641"/>
      <c r="I53" s="533"/>
      <c r="J53" s="533"/>
      <c r="K53" s="641"/>
      <c r="L53" s="533"/>
      <c r="M53" s="533"/>
      <c r="N53" s="641"/>
      <c r="O53" s="533"/>
      <c r="P53" s="533"/>
      <c r="Q53" s="641"/>
      <c r="R53" s="533"/>
      <c r="S53" s="533"/>
      <c r="T53" s="533"/>
      <c r="U53" s="533"/>
      <c r="V53" s="533"/>
      <c r="W53" s="533"/>
      <c r="X53" s="533"/>
      <c r="Y53" s="533"/>
      <c r="Z53" s="533"/>
      <c r="AA53" s="533"/>
      <c r="AB53" s="533"/>
    </row>
    <row r="54" spans="2:28" ht="15.75" customHeight="1">
      <c r="B54" s="641"/>
      <c r="C54" s="533"/>
      <c r="D54" s="533"/>
      <c r="E54" s="641"/>
      <c r="F54" s="641"/>
      <c r="G54" s="641"/>
      <c r="H54" s="641"/>
      <c r="I54" s="533"/>
      <c r="J54" s="533"/>
      <c r="K54" s="641"/>
      <c r="L54" s="533"/>
      <c r="M54" s="533"/>
      <c r="N54" s="641"/>
      <c r="O54" s="533"/>
      <c r="P54" s="533"/>
      <c r="Q54" s="641"/>
      <c r="R54" s="533"/>
      <c r="S54" s="533"/>
      <c r="T54" s="533"/>
      <c r="U54" s="533"/>
      <c r="V54" s="533"/>
      <c r="W54" s="533"/>
      <c r="X54" s="533"/>
      <c r="Y54" s="533"/>
      <c r="Z54" s="533"/>
      <c r="AA54" s="533"/>
      <c r="AB54" s="533"/>
    </row>
    <row r="55" spans="2:28" ht="15.75" customHeight="1">
      <c r="B55" s="641"/>
      <c r="C55" s="533"/>
      <c r="D55" s="533"/>
      <c r="E55" s="641"/>
      <c r="F55" s="641"/>
      <c r="G55" s="641"/>
      <c r="H55" s="641"/>
      <c r="I55" s="533"/>
      <c r="J55" s="533"/>
      <c r="K55" s="641"/>
      <c r="L55" s="533"/>
      <c r="M55" s="533"/>
      <c r="N55" s="641"/>
      <c r="O55" s="533"/>
      <c r="P55" s="533"/>
      <c r="Q55" s="641"/>
      <c r="R55" s="533"/>
      <c r="S55" s="533"/>
      <c r="T55" s="533"/>
      <c r="U55" s="533"/>
      <c r="V55" s="533"/>
      <c r="W55" s="533"/>
      <c r="X55" s="533"/>
      <c r="Y55" s="533"/>
      <c r="Z55" s="533"/>
      <c r="AA55" s="533"/>
      <c r="AB55" s="533"/>
    </row>
    <row r="56" spans="2:28" ht="15.75" customHeight="1">
      <c r="B56" s="641"/>
      <c r="C56" s="533"/>
      <c r="D56" s="533"/>
      <c r="E56" s="641"/>
      <c r="F56" s="641"/>
      <c r="G56" s="641"/>
      <c r="H56" s="641"/>
      <c r="I56" s="533"/>
      <c r="J56" s="533"/>
      <c r="K56" s="641"/>
      <c r="L56" s="533"/>
      <c r="M56" s="533"/>
      <c r="N56" s="641"/>
      <c r="O56" s="533"/>
      <c r="P56" s="533"/>
      <c r="Q56" s="641"/>
      <c r="R56" s="533"/>
      <c r="S56" s="533"/>
      <c r="T56" s="533"/>
      <c r="U56" s="533"/>
      <c r="V56" s="533"/>
      <c r="W56" s="533"/>
      <c r="X56" s="533"/>
      <c r="Y56" s="533"/>
      <c r="Z56" s="533"/>
      <c r="AA56" s="533"/>
      <c r="AB56" s="533"/>
    </row>
    <row r="57" spans="2:28" ht="15.75" customHeight="1">
      <c r="B57" s="641"/>
      <c r="C57" s="533"/>
      <c r="D57" s="533"/>
      <c r="E57" s="641"/>
      <c r="F57" s="641"/>
      <c r="G57" s="641"/>
      <c r="H57" s="641"/>
      <c r="I57" s="533"/>
      <c r="J57" s="533"/>
      <c r="K57" s="641"/>
      <c r="L57" s="533"/>
      <c r="M57" s="533"/>
      <c r="N57" s="641"/>
      <c r="O57" s="533"/>
      <c r="P57" s="533"/>
      <c r="Q57" s="641"/>
      <c r="R57" s="533"/>
      <c r="S57" s="533"/>
      <c r="T57" s="533"/>
      <c r="U57" s="533"/>
      <c r="V57" s="533"/>
      <c r="W57" s="533"/>
      <c r="X57" s="533"/>
      <c r="Y57" s="533"/>
      <c r="Z57" s="533"/>
      <c r="AA57" s="533"/>
      <c r="AB57" s="533"/>
    </row>
    <row r="58" spans="2:28" ht="15.75" customHeight="1">
      <c r="B58" s="641"/>
      <c r="C58" s="533"/>
      <c r="D58" s="533"/>
      <c r="E58" s="641"/>
      <c r="F58" s="641"/>
      <c r="G58" s="641"/>
      <c r="H58" s="641"/>
      <c r="I58" s="533"/>
      <c r="J58" s="533"/>
      <c r="K58" s="641"/>
      <c r="L58" s="533"/>
      <c r="M58" s="533"/>
      <c r="N58" s="641"/>
      <c r="O58" s="533"/>
      <c r="P58" s="533"/>
      <c r="Q58" s="641"/>
      <c r="R58" s="533"/>
      <c r="S58" s="533"/>
      <c r="T58" s="533"/>
      <c r="U58" s="533"/>
      <c r="V58" s="533"/>
      <c r="W58" s="533"/>
      <c r="X58" s="533"/>
      <c r="Y58" s="533"/>
      <c r="Z58" s="533"/>
      <c r="AA58" s="533"/>
      <c r="AB58" s="533"/>
    </row>
    <row r="59" spans="2:28" ht="15.75" customHeight="1">
      <c r="B59" s="641"/>
      <c r="C59" s="533"/>
      <c r="D59" s="533"/>
      <c r="E59" s="641"/>
      <c r="F59" s="641"/>
      <c r="G59" s="641"/>
      <c r="H59" s="641"/>
      <c r="I59" s="533"/>
      <c r="J59" s="533"/>
      <c r="K59" s="641"/>
      <c r="L59" s="533"/>
      <c r="M59" s="533"/>
      <c r="N59" s="641"/>
      <c r="O59" s="533"/>
      <c r="P59" s="533"/>
      <c r="Q59" s="641"/>
      <c r="R59" s="533"/>
      <c r="S59" s="533"/>
      <c r="T59" s="533"/>
      <c r="U59" s="533"/>
      <c r="V59" s="533"/>
      <c r="W59" s="533"/>
      <c r="X59" s="533"/>
      <c r="Y59" s="533"/>
      <c r="Z59" s="533"/>
      <c r="AA59" s="533"/>
      <c r="AB59" s="533"/>
    </row>
    <row r="60" spans="2:28" ht="15.75" customHeight="1">
      <c r="B60" s="641"/>
      <c r="C60" s="533"/>
      <c r="D60" s="533"/>
      <c r="E60" s="641"/>
      <c r="F60" s="641"/>
      <c r="G60" s="641"/>
      <c r="H60" s="641"/>
      <c r="I60" s="533"/>
      <c r="J60" s="533"/>
      <c r="K60" s="641"/>
      <c r="L60" s="533"/>
      <c r="M60" s="533"/>
      <c r="N60" s="641"/>
      <c r="O60" s="533"/>
      <c r="P60" s="533"/>
      <c r="Q60" s="641"/>
      <c r="R60" s="533"/>
      <c r="S60" s="533"/>
      <c r="T60" s="533"/>
      <c r="U60" s="533"/>
      <c r="V60" s="533"/>
      <c r="W60" s="533"/>
      <c r="X60" s="533"/>
      <c r="Y60" s="533"/>
      <c r="Z60" s="533"/>
      <c r="AA60" s="533"/>
      <c r="AB60" s="533"/>
    </row>
    <row r="61" spans="2:28" ht="15.75" customHeight="1">
      <c r="B61" s="641"/>
      <c r="C61" s="533"/>
      <c r="D61" s="533"/>
      <c r="E61" s="641"/>
      <c r="F61" s="641"/>
      <c r="G61" s="641"/>
      <c r="H61" s="641"/>
      <c r="I61" s="533"/>
      <c r="J61" s="533"/>
      <c r="K61" s="641"/>
      <c r="L61" s="533"/>
      <c r="M61" s="533"/>
      <c r="N61" s="641"/>
      <c r="O61" s="533"/>
      <c r="P61" s="533"/>
      <c r="Q61" s="641"/>
      <c r="R61" s="533"/>
      <c r="S61" s="533"/>
      <c r="T61" s="533"/>
      <c r="U61" s="533"/>
      <c r="V61" s="533"/>
      <c r="W61" s="533"/>
      <c r="X61" s="533"/>
      <c r="Y61" s="533"/>
      <c r="Z61" s="533"/>
      <c r="AA61" s="533"/>
      <c r="AB61" s="533"/>
    </row>
    <row r="62" spans="2:28" ht="15.75" customHeight="1">
      <c r="B62" s="641"/>
      <c r="C62" s="533"/>
      <c r="D62" s="533"/>
      <c r="E62" s="641"/>
      <c r="F62" s="641"/>
      <c r="G62" s="641"/>
      <c r="H62" s="641"/>
      <c r="I62" s="533"/>
      <c r="J62" s="533"/>
      <c r="K62" s="641"/>
      <c r="L62" s="533"/>
      <c r="M62" s="533"/>
      <c r="N62" s="641"/>
      <c r="O62" s="533"/>
      <c r="P62" s="533"/>
      <c r="Q62" s="641"/>
      <c r="R62" s="533"/>
      <c r="S62" s="533"/>
      <c r="T62" s="533"/>
      <c r="U62" s="533"/>
      <c r="V62" s="533"/>
      <c r="W62" s="533"/>
      <c r="X62" s="533"/>
      <c r="Y62" s="533"/>
      <c r="Z62" s="533"/>
      <c r="AA62" s="533"/>
      <c r="AB62" s="533"/>
    </row>
    <row r="63" spans="2:28" ht="15.75" customHeight="1">
      <c r="B63" s="641"/>
      <c r="C63" s="533"/>
      <c r="D63" s="533"/>
      <c r="E63" s="641"/>
      <c r="F63" s="641"/>
      <c r="G63" s="641"/>
      <c r="H63" s="641"/>
      <c r="I63" s="533"/>
      <c r="J63" s="533"/>
      <c r="K63" s="641"/>
      <c r="L63" s="533"/>
      <c r="M63" s="533"/>
      <c r="N63" s="641"/>
      <c r="O63" s="533"/>
      <c r="P63" s="533"/>
      <c r="Q63" s="641"/>
      <c r="R63" s="533"/>
      <c r="S63" s="533"/>
      <c r="T63" s="533"/>
      <c r="U63" s="533"/>
      <c r="V63" s="533"/>
      <c r="W63" s="533"/>
      <c r="X63" s="533"/>
      <c r="Y63" s="533"/>
      <c r="Z63" s="533"/>
      <c r="AA63" s="533"/>
      <c r="AB63" s="533"/>
    </row>
    <row r="64" spans="2:28" ht="15.75" customHeight="1">
      <c r="B64" s="641"/>
      <c r="C64" s="533"/>
      <c r="D64" s="533"/>
      <c r="E64" s="641"/>
      <c r="F64" s="641"/>
      <c r="G64" s="641"/>
      <c r="H64" s="641"/>
      <c r="I64" s="533"/>
      <c r="J64" s="533"/>
      <c r="K64" s="641"/>
      <c r="L64" s="533"/>
      <c r="M64" s="533"/>
      <c r="N64" s="641"/>
      <c r="O64" s="533"/>
      <c r="P64" s="533"/>
      <c r="Q64" s="641"/>
      <c r="R64" s="533"/>
      <c r="S64" s="533"/>
      <c r="T64" s="533"/>
      <c r="U64" s="533"/>
      <c r="V64" s="533"/>
      <c r="W64" s="533"/>
      <c r="X64" s="533"/>
      <c r="Y64" s="533"/>
      <c r="Z64" s="533"/>
      <c r="AA64" s="533"/>
      <c r="AB64" s="533"/>
    </row>
    <row r="65" spans="2:28" ht="15.75" customHeight="1">
      <c r="B65" s="641"/>
      <c r="C65" s="533"/>
      <c r="D65" s="533"/>
      <c r="E65" s="641"/>
      <c r="F65" s="641"/>
      <c r="G65" s="641"/>
      <c r="H65" s="641"/>
      <c r="I65" s="533"/>
      <c r="J65" s="533"/>
      <c r="K65" s="641"/>
      <c r="L65" s="533"/>
      <c r="M65" s="533"/>
      <c r="N65" s="641"/>
      <c r="O65" s="533"/>
      <c r="P65" s="533"/>
      <c r="Q65" s="641"/>
      <c r="R65" s="533"/>
      <c r="S65" s="533"/>
      <c r="T65" s="533"/>
      <c r="U65" s="533"/>
      <c r="V65" s="533"/>
      <c r="W65" s="533"/>
      <c r="X65" s="533"/>
      <c r="Y65" s="533"/>
      <c r="Z65" s="533"/>
      <c r="AA65" s="533"/>
      <c r="AB65" s="533"/>
    </row>
    <row r="66" spans="2:28" ht="15.75" customHeight="1">
      <c r="B66" s="641"/>
      <c r="C66" s="533"/>
      <c r="D66" s="533"/>
      <c r="E66" s="641"/>
      <c r="F66" s="641"/>
      <c r="G66" s="641"/>
      <c r="H66" s="641"/>
      <c r="I66" s="533"/>
      <c r="J66" s="533"/>
      <c r="K66" s="641"/>
      <c r="L66" s="533"/>
      <c r="M66" s="533"/>
      <c r="N66" s="641"/>
      <c r="O66" s="533"/>
      <c r="P66" s="533"/>
      <c r="Q66" s="641"/>
      <c r="R66" s="533"/>
      <c r="S66" s="533"/>
      <c r="T66" s="533"/>
      <c r="U66" s="533"/>
      <c r="V66" s="533"/>
      <c r="W66" s="533"/>
      <c r="X66" s="533"/>
      <c r="Y66" s="533"/>
      <c r="Z66" s="533"/>
      <c r="AA66" s="533"/>
      <c r="AB66" s="533"/>
    </row>
    <row r="67" spans="2:28" ht="15.75" customHeight="1">
      <c r="B67" s="641"/>
      <c r="C67" s="533"/>
      <c r="D67" s="533"/>
      <c r="E67" s="641"/>
      <c r="F67" s="641"/>
      <c r="G67" s="641"/>
      <c r="H67" s="641"/>
      <c r="I67" s="533"/>
      <c r="J67" s="533"/>
      <c r="K67" s="641"/>
      <c r="L67" s="533"/>
      <c r="M67" s="533"/>
      <c r="N67" s="641"/>
      <c r="O67" s="533"/>
      <c r="P67" s="533"/>
      <c r="Q67" s="641"/>
      <c r="R67" s="533"/>
      <c r="S67" s="533"/>
      <c r="T67" s="533"/>
      <c r="U67" s="533"/>
      <c r="V67" s="533"/>
      <c r="W67" s="533"/>
      <c r="X67" s="533"/>
      <c r="Y67" s="533"/>
      <c r="Z67" s="533"/>
      <c r="AA67" s="533"/>
      <c r="AB67" s="533"/>
    </row>
    <row r="68" spans="2:28" ht="15.75" customHeight="1">
      <c r="B68" s="641"/>
      <c r="C68" s="533"/>
      <c r="D68" s="533"/>
      <c r="E68" s="641"/>
      <c r="F68" s="641"/>
      <c r="G68" s="641"/>
      <c r="H68" s="641"/>
      <c r="I68" s="533"/>
      <c r="J68" s="533"/>
      <c r="K68" s="641"/>
      <c r="L68" s="533"/>
      <c r="M68" s="533"/>
      <c r="N68" s="641"/>
      <c r="O68" s="533"/>
      <c r="P68" s="533"/>
      <c r="Q68" s="641"/>
      <c r="R68" s="533"/>
      <c r="S68" s="533"/>
      <c r="T68" s="533"/>
      <c r="U68" s="533"/>
      <c r="V68" s="533"/>
      <c r="W68" s="533"/>
      <c r="X68" s="533"/>
      <c r="Y68" s="533"/>
      <c r="Z68" s="533"/>
      <c r="AA68" s="533"/>
      <c r="AB68" s="533"/>
    </row>
    <row r="69" spans="2:28" ht="15.75" customHeight="1">
      <c r="B69" s="641"/>
      <c r="C69" s="533"/>
      <c r="D69" s="533"/>
      <c r="E69" s="641"/>
      <c r="F69" s="641"/>
      <c r="G69" s="641"/>
      <c r="H69" s="641"/>
      <c r="I69" s="533"/>
      <c r="J69" s="533"/>
      <c r="K69" s="641"/>
      <c r="L69" s="533"/>
      <c r="M69" s="533"/>
      <c r="N69" s="641"/>
      <c r="O69" s="533"/>
      <c r="P69" s="533"/>
      <c r="Q69" s="641"/>
      <c r="R69" s="533"/>
      <c r="S69" s="533"/>
      <c r="T69" s="533"/>
      <c r="U69" s="533"/>
      <c r="V69" s="533"/>
      <c r="W69" s="533"/>
      <c r="X69" s="533"/>
      <c r="Y69" s="533"/>
      <c r="Z69" s="533"/>
      <c r="AA69" s="533"/>
      <c r="AB69" s="533"/>
    </row>
    <row r="70" spans="2:28" ht="15.75" customHeight="1">
      <c r="B70" s="641"/>
      <c r="C70" s="533"/>
      <c r="D70" s="533"/>
      <c r="E70" s="641"/>
      <c r="F70" s="641"/>
      <c r="G70" s="641"/>
      <c r="H70" s="641"/>
      <c r="I70" s="533"/>
      <c r="J70" s="533"/>
      <c r="K70" s="641"/>
      <c r="L70" s="533"/>
      <c r="M70" s="533"/>
      <c r="N70" s="641"/>
      <c r="O70" s="533"/>
      <c r="P70" s="533"/>
      <c r="Q70" s="641"/>
      <c r="R70" s="533"/>
      <c r="S70" s="533"/>
      <c r="T70" s="533"/>
      <c r="U70" s="533"/>
      <c r="V70" s="533"/>
      <c r="W70" s="533"/>
      <c r="X70" s="533"/>
      <c r="Y70" s="533"/>
      <c r="Z70" s="533"/>
      <c r="AA70" s="533"/>
      <c r="AB70" s="533"/>
    </row>
    <row r="71" spans="2:28" ht="15.75" customHeight="1">
      <c r="B71" s="641"/>
      <c r="C71" s="533"/>
      <c r="D71" s="533"/>
      <c r="E71" s="641"/>
      <c r="F71" s="641"/>
      <c r="G71" s="641"/>
      <c r="H71" s="641"/>
      <c r="I71" s="533"/>
      <c r="J71" s="533"/>
      <c r="K71" s="641"/>
      <c r="L71" s="533"/>
      <c r="M71" s="533"/>
      <c r="N71" s="641"/>
      <c r="O71" s="533"/>
      <c r="P71" s="533"/>
      <c r="Q71" s="641"/>
      <c r="R71" s="533"/>
      <c r="S71" s="533"/>
      <c r="T71" s="533"/>
      <c r="U71" s="533"/>
      <c r="V71" s="533"/>
      <c r="W71" s="533"/>
      <c r="X71" s="533"/>
      <c r="Y71" s="533"/>
      <c r="Z71" s="533"/>
      <c r="AA71" s="533"/>
      <c r="AB71" s="533"/>
    </row>
    <row r="72" spans="2:28" ht="15.75" customHeight="1">
      <c r="B72" s="641"/>
      <c r="C72" s="533"/>
      <c r="D72" s="533"/>
      <c r="E72" s="641"/>
      <c r="F72" s="641"/>
      <c r="G72" s="641"/>
      <c r="H72" s="641"/>
      <c r="I72" s="533"/>
      <c r="J72" s="533"/>
      <c r="K72" s="641"/>
      <c r="L72" s="533"/>
      <c r="M72" s="533"/>
      <c r="N72" s="641"/>
      <c r="O72" s="533"/>
      <c r="P72" s="533"/>
      <c r="Q72" s="641"/>
      <c r="R72" s="533"/>
      <c r="S72" s="533"/>
      <c r="T72" s="533"/>
      <c r="U72" s="533"/>
      <c r="V72" s="533"/>
      <c r="W72" s="533"/>
      <c r="X72" s="533"/>
      <c r="Y72" s="533"/>
      <c r="Z72" s="533"/>
      <c r="AA72" s="533"/>
      <c r="AB72" s="533"/>
    </row>
    <row r="73" spans="2:28" ht="15.75" customHeight="1">
      <c r="B73" s="641"/>
      <c r="C73" s="533"/>
      <c r="D73" s="533"/>
      <c r="E73" s="641"/>
      <c r="F73" s="641"/>
      <c r="G73" s="641"/>
      <c r="H73" s="641"/>
      <c r="I73" s="533"/>
      <c r="J73" s="533"/>
      <c r="K73" s="641"/>
      <c r="L73" s="533"/>
      <c r="M73" s="533"/>
      <c r="N73" s="641"/>
      <c r="O73" s="533"/>
      <c r="P73" s="533"/>
      <c r="Q73" s="641"/>
      <c r="R73" s="533"/>
      <c r="S73" s="533"/>
      <c r="T73" s="533"/>
      <c r="U73" s="533"/>
      <c r="V73" s="533"/>
      <c r="W73" s="533"/>
      <c r="X73" s="533"/>
      <c r="Y73" s="533"/>
      <c r="Z73" s="533"/>
      <c r="AA73" s="533"/>
      <c r="AB73" s="533"/>
    </row>
    <row r="74" spans="2:28" ht="15.75" customHeight="1">
      <c r="B74" s="641"/>
      <c r="C74" s="533"/>
      <c r="D74" s="533"/>
      <c r="E74" s="641"/>
      <c r="F74" s="641"/>
      <c r="G74" s="641"/>
      <c r="H74" s="641"/>
      <c r="I74" s="533"/>
      <c r="J74" s="533"/>
      <c r="K74" s="641"/>
      <c r="L74" s="533"/>
      <c r="M74" s="533"/>
      <c r="N74" s="641"/>
      <c r="O74" s="533"/>
      <c r="P74" s="533"/>
      <c r="Q74" s="641"/>
      <c r="R74" s="533"/>
      <c r="S74" s="533"/>
      <c r="T74" s="533"/>
      <c r="U74" s="533"/>
      <c r="V74" s="533"/>
      <c r="W74" s="533"/>
      <c r="X74" s="533"/>
      <c r="Y74" s="533"/>
      <c r="Z74" s="533"/>
      <c r="AA74" s="533"/>
      <c r="AB74" s="533"/>
    </row>
    <row r="75" spans="2:28" ht="15.75" customHeight="1">
      <c r="B75" s="641"/>
      <c r="C75" s="533"/>
      <c r="D75" s="533"/>
      <c r="E75" s="641"/>
      <c r="F75" s="641"/>
      <c r="G75" s="641"/>
      <c r="H75" s="641"/>
      <c r="I75" s="533"/>
      <c r="J75" s="533"/>
      <c r="K75" s="641"/>
      <c r="L75" s="533"/>
      <c r="M75" s="533"/>
      <c r="N75" s="641"/>
      <c r="O75" s="533"/>
      <c r="P75" s="533"/>
      <c r="Q75" s="641"/>
      <c r="R75" s="533"/>
      <c r="S75" s="533"/>
      <c r="T75" s="533"/>
      <c r="U75" s="533"/>
      <c r="V75" s="533"/>
      <c r="W75" s="533"/>
      <c r="X75" s="533"/>
      <c r="Y75" s="533"/>
      <c r="Z75" s="533"/>
      <c r="AA75" s="533"/>
      <c r="AB75" s="533"/>
    </row>
    <row r="76" spans="2:28" ht="15.75" customHeight="1">
      <c r="B76" s="641"/>
      <c r="C76" s="533"/>
      <c r="D76" s="533"/>
      <c r="E76" s="641"/>
      <c r="F76" s="641"/>
      <c r="G76" s="641"/>
      <c r="H76" s="641"/>
      <c r="I76" s="533"/>
      <c r="J76" s="533"/>
      <c r="K76" s="641"/>
      <c r="L76" s="533"/>
      <c r="M76" s="533"/>
      <c r="N76" s="641"/>
      <c r="O76" s="533"/>
      <c r="P76" s="533"/>
      <c r="Q76" s="641"/>
      <c r="R76" s="533"/>
      <c r="S76" s="533"/>
      <c r="T76" s="533"/>
      <c r="U76" s="533"/>
      <c r="V76" s="533"/>
      <c r="W76" s="533"/>
      <c r="X76" s="533"/>
      <c r="Y76" s="533"/>
      <c r="Z76" s="533"/>
      <c r="AA76" s="533"/>
      <c r="AB76" s="533"/>
    </row>
    <row r="77" spans="2:28" ht="15.75" customHeight="1">
      <c r="B77" s="641"/>
      <c r="C77" s="533"/>
      <c r="D77" s="533"/>
      <c r="E77" s="641"/>
      <c r="F77" s="641"/>
      <c r="G77" s="641"/>
      <c r="H77" s="641"/>
      <c r="I77" s="533"/>
      <c r="J77" s="533"/>
      <c r="K77" s="641"/>
      <c r="L77" s="533"/>
      <c r="M77" s="533"/>
      <c r="N77" s="641"/>
      <c r="O77" s="533"/>
      <c r="P77" s="533"/>
      <c r="Q77" s="641"/>
      <c r="R77" s="533"/>
      <c r="S77" s="533"/>
      <c r="T77" s="533"/>
      <c r="U77" s="533"/>
      <c r="V77" s="533"/>
      <c r="W77" s="533"/>
      <c r="X77" s="533"/>
      <c r="Y77" s="533"/>
      <c r="Z77" s="533"/>
      <c r="AA77" s="533"/>
      <c r="AB77" s="533"/>
    </row>
    <row r="78" spans="2:28" ht="15.75" customHeight="1">
      <c r="B78" s="641"/>
      <c r="C78" s="533"/>
      <c r="D78" s="533"/>
      <c r="E78" s="641"/>
      <c r="F78" s="641"/>
      <c r="G78" s="641"/>
      <c r="H78" s="641"/>
      <c r="I78" s="533"/>
      <c r="J78" s="533"/>
      <c r="K78" s="641"/>
      <c r="L78" s="533"/>
      <c r="M78" s="533"/>
      <c r="N78" s="641"/>
      <c r="O78" s="533"/>
      <c r="P78" s="533"/>
      <c r="Q78" s="641"/>
      <c r="R78" s="533"/>
      <c r="S78" s="533"/>
      <c r="T78" s="533"/>
      <c r="U78" s="533"/>
      <c r="V78" s="533"/>
      <c r="W78" s="533"/>
      <c r="X78" s="533"/>
      <c r="Y78" s="533"/>
      <c r="Z78" s="533"/>
      <c r="AA78" s="533"/>
      <c r="AB78" s="533"/>
    </row>
    <row r="79" spans="2:28" ht="15.75" customHeight="1">
      <c r="B79" s="641"/>
      <c r="C79" s="533"/>
      <c r="D79" s="533"/>
      <c r="E79" s="641"/>
      <c r="F79" s="641"/>
      <c r="G79" s="641"/>
      <c r="H79" s="641"/>
      <c r="I79" s="533"/>
      <c r="J79" s="533"/>
      <c r="K79" s="641"/>
      <c r="L79" s="533"/>
      <c r="M79" s="533"/>
      <c r="N79" s="641"/>
      <c r="O79" s="533"/>
      <c r="P79" s="533"/>
      <c r="Q79" s="641"/>
      <c r="R79" s="533"/>
      <c r="S79" s="533"/>
      <c r="T79" s="533"/>
      <c r="U79" s="533"/>
      <c r="V79" s="533"/>
      <c r="W79" s="533"/>
      <c r="X79" s="533"/>
      <c r="Y79" s="533"/>
      <c r="Z79" s="533"/>
      <c r="AA79" s="533"/>
      <c r="AB79" s="533"/>
    </row>
    <row r="80" spans="2:28" ht="15.75" customHeight="1">
      <c r="B80" s="641"/>
      <c r="C80" s="533"/>
      <c r="D80" s="533"/>
      <c r="E80" s="641"/>
      <c r="F80" s="641"/>
      <c r="G80" s="641"/>
      <c r="H80" s="641"/>
      <c r="I80" s="533"/>
      <c r="J80" s="533"/>
      <c r="K80" s="641"/>
      <c r="L80" s="533"/>
      <c r="M80" s="533"/>
      <c r="N80" s="641"/>
      <c r="O80" s="533"/>
      <c r="P80" s="533"/>
      <c r="Q80" s="641"/>
      <c r="R80" s="533"/>
      <c r="S80" s="533"/>
      <c r="T80" s="533"/>
      <c r="U80" s="533"/>
      <c r="V80" s="533"/>
      <c r="W80" s="533"/>
      <c r="X80" s="533"/>
      <c r="Y80" s="533"/>
      <c r="Z80" s="533"/>
      <c r="AA80" s="533"/>
      <c r="AB80" s="533"/>
    </row>
    <row r="81" spans="2:28" ht="15.75" customHeight="1">
      <c r="B81" s="641"/>
      <c r="C81" s="533"/>
      <c r="D81" s="533"/>
      <c r="E81" s="641"/>
      <c r="F81" s="641"/>
      <c r="G81" s="641"/>
      <c r="H81" s="641"/>
      <c r="I81" s="533"/>
      <c r="J81" s="533"/>
      <c r="K81" s="641"/>
      <c r="L81" s="533"/>
      <c r="M81" s="533"/>
      <c r="N81" s="641"/>
      <c r="O81" s="533"/>
      <c r="P81" s="533"/>
      <c r="Q81" s="641"/>
      <c r="R81" s="533"/>
      <c r="S81" s="533"/>
      <c r="T81" s="533"/>
      <c r="U81" s="533"/>
      <c r="V81" s="533"/>
      <c r="W81" s="533"/>
      <c r="X81" s="533"/>
      <c r="Y81" s="533"/>
      <c r="Z81" s="533"/>
      <c r="AA81" s="533"/>
      <c r="AB81" s="533"/>
    </row>
    <row r="82" spans="2:28" ht="15.75" customHeight="1">
      <c r="B82" s="641"/>
      <c r="C82" s="533"/>
      <c r="D82" s="533"/>
      <c r="E82" s="641"/>
      <c r="F82" s="641"/>
      <c r="G82" s="641"/>
      <c r="H82" s="641"/>
      <c r="I82" s="533"/>
      <c r="J82" s="533"/>
      <c r="K82" s="641"/>
      <c r="L82" s="533"/>
      <c r="M82" s="533"/>
      <c r="N82" s="641"/>
      <c r="O82" s="533"/>
      <c r="P82" s="533"/>
      <c r="Q82" s="641"/>
      <c r="R82" s="533"/>
      <c r="S82" s="533"/>
      <c r="T82" s="533"/>
      <c r="U82" s="533"/>
      <c r="V82" s="533"/>
      <c r="W82" s="533"/>
      <c r="X82" s="533"/>
      <c r="Y82" s="533"/>
      <c r="Z82" s="533"/>
      <c r="AA82" s="533"/>
      <c r="AB82" s="533"/>
    </row>
    <row r="83" spans="2:28" ht="15.75" customHeight="1">
      <c r="B83" s="641"/>
      <c r="C83" s="533"/>
      <c r="D83" s="533"/>
      <c r="E83" s="641"/>
      <c r="F83" s="641"/>
      <c r="G83" s="641"/>
      <c r="H83" s="641"/>
      <c r="I83" s="533"/>
      <c r="J83" s="533"/>
      <c r="K83" s="641"/>
      <c r="L83" s="533"/>
      <c r="M83" s="533"/>
      <c r="N83" s="641"/>
      <c r="O83" s="533"/>
      <c r="P83" s="533"/>
      <c r="Q83" s="641"/>
      <c r="R83" s="533"/>
      <c r="S83" s="533"/>
      <c r="T83" s="533"/>
      <c r="U83" s="533"/>
      <c r="V83" s="533"/>
      <c r="W83" s="533"/>
      <c r="X83" s="533"/>
      <c r="Y83" s="533"/>
      <c r="Z83" s="533"/>
      <c r="AA83" s="533"/>
      <c r="AB83" s="533"/>
    </row>
    <row r="84" spans="2:28" ht="15.75" customHeight="1">
      <c r="B84" s="641"/>
      <c r="C84" s="533"/>
      <c r="D84" s="533"/>
      <c r="E84" s="641"/>
      <c r="F84" s="641"/>
      <c r="G84" s="641"/>
      <c r="H84" s="641"/>
      <c r="I84" s="533"/>
      <c r="J84" s="533"/>
      <c r="K84" s="641"/>
      <c r="L84" s="533"/>
      <c r="M84" s="533"/>
      <c r="N84" s="641"/>
      <c r="O84" s="533"/>
      <c r="P84" s="533"/>
      <c r="Q84" s="641"/>
      <c r="R84" s="533"/>
      <c r="S84" s="533"/>
      <c r="T84" s="533"/>
      <c r="U84" s="533"/>
      <c r="V84" s="533"/>
      <c r="W84" s="533"/>
      <c r="X84" s="533"/>
      <c r="Y84" s="533"/>
      <c r="Z84" s="533"/>
      <c r="AA84" s="533"/>
      <c r="AB84" s="533"/>
    </row>
    <row r="85" spans="2:28" ht="15.75" customHeight="1">
      <c r="B85" s="641"/>
      <c r="C85" s="533"/>
      <c r="D85" s="533"/>
      <c r="E85" s="641"/>
      <c r="F85" s="641"/>
      <c r="G85" s="641"/>
      <c r="H85" s="641"/>
      <c r="I85" s="533"/>
      <c r="J85" s="533"/>
      <c r="K85" s="641"/>
      <c r="L85" s="533"/>
      <c r="M85" s="533"/>
      <c r="N85" s="641"/>
      <c r="O85" s="533"/>
      <c r="P85" s="533"/>
      <c r="Q85" s="641"/>
      <c r="R85" s="533"/>
      <c r="S85" s="533"/>
      <c r="T85" s="533"/>
      <c r="U85" s="533"/>
      <c r="V85" s="533"/>
      <c r="W85" s="533"/>
      <c r="X85" s="533"/>
      <c r="Y85" s="533"/>
      <c r="Z85" s="533"/>
      <c r="AA85" s="533"/>
      <c r="AB85" s="533"/>
    </row>
    <row r="86" spans="2:28" ht="15.75" customHeight="1">
      <c r="B86" s="641"/>
      <c r="C86" s="533"/>
      <c r="D86" s="533"/>
      <c r="E86" s="641"/>
      <c r="F86" s="641"/>
      <c r="G86" s="641"/>
      <c r="H86" s="641"/>
      <c r="I86" s="533"/>
      <c r="J86" s="533"/>
      <c r="K86" s="641"/>
      <c r="L86" s="533"/>
      <c r="M86" s="533"/>
      <c r="N86" s="641"/>
      <c r="O86" s="533"/>
      <c r="P86" s="533"/>
      <c r="Q86" s="641"/>
      <c r="R86" s="533"/>
      <c r="S86" s="533"/>
      <c r="T86" s="533"/>
      <c r="U86" s="533"/>
      <c r="V86" s="533"/>
      <c r="W86" s="533"/>
      <c r="X86" s="533"/>
      <c r="Y86" s="533"/>
      <c r="Z86" s="533"/>
      <c r="AA86" s="533"/>
      <c r="AB86" s="533"/>
    </row>
    <row r="87" spans="2:28" ht="15.75" customHeight="1">
      <c r="B87" s="641"/>
      <c r="C87" s="533"/>
      <c r="D87" s="533"/>
      <c r="E87" s="641"/>
      <c r="F87" s="641"/>
      <c r="G87" s="641"/>
      <c r="H87" s="641"/>
      <c r="I87" s="533"/>
      <c r="J87" s="533"/>
      <c r="K87" s="641"/>
      <c r="L87" s="533"/>
      <c r="M87" s="533"/>
      <c r="N87" s="641"/>
      <c r="O87" s="533"/>
      <c r="P87" s="533"/>
      <c r="Q87" s="641"/>
      <c r="R87" s="533"/>
      <c r="S87" s="533"/>
      <c r="T87" s="533"/>
      <c r="U87" s="533"/>
      <c r="V87" s="533"/>
      <c r="W87" s="533"/>
      <c r="X87" s="533"/>
      <c r="Y87" s="533"/>
      <c r="Z87" s="533"/>
      <c r="AA87" s="533"/>
      <c r="AB87" s="533"/>
    </row>
    <row r="88" spans="2:28" ht="15.75" customHeight="1">
      <c r="B88" s="641"/>
      <c r="C88" s="533"/>
      <c r="D88" s="533"/>
      <c r="E88" s="641"/>
      <c r="F88" s="641"/>
      <c r="G88" s="641"/>
      <c r="H88" s="641"/>
      <c r="I88" s="533"/>
      <c r="J88" s="533"/>
      <c r="K88" s="641"/>
      <c r="L88" s="533"/>
      <c r="M88" s="533"/>
      <c r="N88" s="641"/>
      <c r="O88" s="533"/>
      <c r="P88" s="533"/>
      <c r="Q88" s="641"/>
      <c r="R88" s="533"/>
      <c r="S88" s="533"/>
      <c r="T88" s="533"/>
      <c r="U88" s="533"/>
      <c r="V88" s="533"/>
      <c r="W88" s="533"/>
      <c r="X88" s="533"/>
      <c r="Y88" s="533"/>
      <c r="Z88" s="533"/>
      <c r="AA88" s="533"/>
      <c r="AB88" s="533"/>
    </row>
    <row r="89" spans="2:28" ht="15.75" customHeight="1">
      <c r="B89" s="641"/>
      <c r="C89" s="533"/>
      <c r="D89" s="533"/>
      <c r="E89" s="641"/>
      <c r="F89" s="641"/>
      <c r="G89" s="641"/>
      <c r="H89" s="641"/>
      <c r="I89" s="533"/>
      <c r="J89" s="533"/>
      <c r="K89" s="641"/>
      <c r="L89" s="533"/>
      <c r="M89" s="533"/>
      <c r="N89" s="641"/>
      <c r="O89" s="533"/>
      <c r="P89" s="533"/>
      <c r="Q89" s="641"/>
      <c r="R89" s="533"/>
      <c r="S89" s="533"/>
      <c r="T89" s="533"/>
      <c r="U89" s="533"/>
      <c r="V89" s="533"/>
      <c r="W89" s="533"/>
      <c r="X89" s="533"/>
      <c r="Y89" s="533"/>
      <c r="Z89" s="533"/>
      <c r="AA89" s="533"/>
      <c r="AB89" s="533"/>
    </row>
    <row r="90" spans="2:28" ht="15.75" customHeight="1">
      <c r="B90" s="641"/>
      <c r="C90" s="533"/>
      <c r="D90" s="533"/>
      <c r="E90" s="641"/>
      <c r="F90" s="641"/>
      <c r="G90" s="641"/>
      <c r="H90" s="641"/>
      <c r="I90" s="533"/>
      <c r="J90" s="533"/>
      <c r="K90" s="641"/>
      <c r="L90" s="533"/>
      <c r="M90" s="533"/>
      <c r="N90" s="641"/>
      <c r="O90" s="533"/>
      <c r="P90" s="533"/>
      <c r="Q90" s="641"/>
      <c r="R90" s="533"/>
      <c r="S90" s="533"/>
      <c r="T90" s="533"/>
      <c r="U90" s="533"/>
      <c r="V90" s="533"/>
      <c r="W90" s="533"/>
      <c r="X90" s="533"/>
      <c r="Y90" s="533"/>
      <c r="Z90" s="533"/>
      <c r="AA90" s="533"/>
      <c r="AB90" s="533"/>
    </row>
    <row r="91" spans="2:28" ht="15.75" customHeight="1">
      <c r="B91" s="641"/>
      <c r="C91" s="533"/>
      <c r="D91" s="533"/>
      <c r="E91" s="641"/>
      <c r="F91" s="641"/>
      <c r="G91" s="641"/>
      <c r="H91" s="641"/>
      <c r="I91" s="533"/>
      <c r="J91" s="533"/>
      <c r="K91" s="641"/>
      <c r="L91" s="533"/>
      <c r="M91" s="533"/>
      <c r="N91" s="641"/>
      <c r="O91" s="533"/>
      <c r="P91" s="533"/>
      <c r="Q91" s="641"/>
      <c r="R91" s="533"/>
      <c r="S91" s="533"/>
      <c r="T91" s="533"/>
      <c r="U91" s="533"/>
      <c r="V91" s="533"/>
      <c r="W91" s="533"/>
      <c r="X91" s="533"/>
      <c r="Y91" s="533"/>
      <c r="Z91" s="533"/>
      <c r="AA91" s="533"/>
      <c r="AB91" s="533"/>
    </row>
    <row r="92" spans="2:28" ht="15.75" customHeight="1">
      <c r="B92" s="641"/>
      <c r="C92" s="533"/>
      <c r="D92" s="533"/>
      <c r="E92" s="641"/>
      <c r="F92" s="641"/>
      <c r="G92" s="641"/>
      <c r="H92" s="641"/>
      <c r="I92" s="533"/>
      <c r="J92" s="533"/>
      <c r="K92" s="641"/>
      <c r="L92" s="533"/>
      <c r="M92" s="533"/>
      <c r="N92" s="641"/>
      <c r="O92" s="533"/>
      <c r="P92" s="533"/>
      <c r="Q92" s="641"/>
      <c r="R92" s="533"/>
      <c r="S92" s="533"/>
      <c r="T92" s="533"/>
      <c r="U92" s="533"/>
      <c r="V92" s="533"/>
      <c r="W92" s="533"/>
      <c r="X92" s="533"/>
      <c r="Y92" s="533"/>
      <c r="Z92" s="533"/>
      <c r="AA92" s="533"/>
      <c r="AB92" s="533"/>
    </row>
    <row r="93" spans="2:28" ht="15.75" customHeight="1">
      <c r="B93" s="641"/>
      <c r="C93" s="533"/>
      <c r="D93" s="533"/>
      <c r="E93" s="641"/>
      <c r="F93" s="641"/>
      <c r="G93" s="641"/>
      <c r="H93" s="641"/>
      <c r="I93" s="533"/>
      <c r="J93" s="533"/>
      <c r="K93" s="641"/>
      <c r="L93" s="533"/>
      <c r="M93" s="533"/>
      <c r="N93" s="641"/>
      <c r="O93" s="533"/>
      <c r="P93" s="533"/>
      <c r="Q93" s="641"/>
      <c r="R93" s="533"/>
      <c r="S93" s="533"/>
      <c r="T93" s="533"/>
      <c r="U93" s="533"/>
      <c r="V93" s="533"/>
      <c r="W93" s="533"/>
      <c r="X93" s="533"/>
      <c r="Y93" s="533"/>
      <c r="Z93" s="533"/>
      <c r="AA93" s="533"/>
      <c r="AB93" s="533"/>
    </row>
    <row r="94" spans="2:28" ht="15.75" customHeight="1">
      <c r="B94" s="641"/>
      <c r="C94" s="533"/>
      <c r="D94" s="533"/>
      <c r="E94" s="641"/>
      <c r="F94" s="641"/>
      <c r="G94" s="641"/>
      <c r="H94" s="641"/>
      <c r="I94" s="533"/>
      <c r="J94" s="533"/>
      <c r="K94" s="641"/>
      <c r="L94" s="533"/>
      <c r="M94" s="533"/>
      <c r="N94" s="641"/>
      <c r="O94" s="533"/>
      <c r="P94" s="533"/>
      <c r="Q94" s="641"/>
      <c r="R94" s="533"/>
      <c r="S94" s="533"/>
      <c r="T94" s="533"/>
      <c r="U94" s="533"/>
      <c r="V94" s="533"/>
      <c r="W94" s="533"/>
      <c r="X94" s="533"/>
      <c r="Y94" s="533"/>
      <c r="Z94" s="533"/>
      <c r="AA94" s="533"/>
      <c r="AB94" s="533"/>
    </row>
    <row r="95" spans="2:28" ht="15.75" customHeight="1">
      <c r="B95" s="641"/>
      <c r="C95" s="533"/>
      <c r="D95" s="533"/>
      <c r="E95" s="641"/>
      <c r="F95" s="641"/>
      <c r="G95" s="641"/>
      <c r="H95" s="641"/>
      <c r="I95" s="533"/>
      <c r="J95" s="533"/>
      <c r="K95" s="641"/>
      <c r="L95" s="533"/>
      <c r="M95" s="533"/>
      <c r="N95" s="641"/>
      <c r="O95" s="533"/>
      <c r="P95" s="533"/>
      <c r="Q95" s="641"/>
      <c r="R95" s="533"/>
      <c r="S95" s="533"/>
      <c r="T95" s="533"/>
      <c r="U95" s="533"/>
      <c r="V95" s="533"/>
      <c r="W95" s="533"/>
      <c r="X95" s="533"/>
      <c r="Y95" s="533"/>
      <c r="Z95" s="533"/>
      <c r="AA95" s="533"/>
      <c r="AB95" s="533"/>
    </row>
    <row r="96" spans="2:28" ht="15.75" customHeight="1">
      <c r="B96" s="641"/>
      <c r="C96" s="533"/>
      <c r="D96" s="533"/>
      <c r="E96" s="641"/>
      <c r="F96" s="641"/>
      <c r="G96" s="641"/>
      <c r="H96" s="641"/>
      <c r="I96" s="533"/>
      <c r="J96" s="533"/>
      <c r="K96" s="641"/>
      <c r="L96" s="533"/>
      <c r="M96" s="533"/>
      <c r="N96" s="641"/>
      <c r="O96" s="533"/>
      <c r="P96" s="533"/>
      <c r="Q96" s="641"/>
      <c r="R96" s="533"/>
      <c r="S96" s="533"/>
      <c r="T96" s="533"/>
      <c r="U96" s="533"/>
      <c r="V96" s="533"/>
      <c r="W96" s="533"/>
      <c r="X96" s="533"/>
      <c r="Y96" s="533"/>
      <c r="Z96" s="533"/>
      <c r="AA96" s="533"/>
      <c r="AB96" s="533"/>
    </row>
    <row r="97" spans="2:28" ht="15.75" customHeight="1">
      <c r="B97" s="641"/>
      <c r="C97" s="533"/>
      <c r="D97" s="533"/>
      <c r="E97" s="641"/>
      <c r="F97" s="641"/>
      <c r="G97" s="641"/>
      <c r="H97" s="641"/>
      <c r="I97" s="533"/>
      <c r="J97" s="533"/>
      <c r="K97" s="641"/>
      <c r="L97" s="533"/>
      <c r="M97" s="533"/>
      <c r="N97" s="641"/>
      <c r="O97" s="533"/>
      <c r="P97" s="533"/>
      <c r="Q97" s="641"/>
      <c r="R97" s="533"/>
      <c r="S97" s="533"/>
      <c r="T97" s="533"/>
      <c r="U97" s="533"/>
      <c r="V97" s="533"/>
      <c r="W97" s="533"/>
      <c r="X97" s="533"/>
      <c r="Y97" s="533"/>
      <c r="Z97" s="533"/>
      <c r="AA97" s="533"/>
      <c r="AB97" s="533"/>
    </row>
    <row r="98" spans="2:28" ht="15.75" customHeight="1">
      <c r="B98" s="641"/>
      <c r="C98" s="533"/>
      <c r="D98" s="533"/>
      <c r="E98" s="641"/>
      <c r="F98" s="641"/>
      <c r="G98" s="641"/>
      <c r="H98" s="641"/>
      <c r="I98" s="533"/>
      <c r="J98" s="533"/>
      <c r="K98" s="641"/>
      <c r="L98" s="533"/>
      <c r="M98" s="533"/>
      <c r="N98" s="641"/>
      <c r="O98" s="533"/>
      <c r="P98" s="533"/>
      <c r="Q98" s="641"/>
      <c r="R98" s="533"/>
      <c r="S98" s="533"/>
      <c r="T98" s="533"/>
      <c r="U98" s="533"/>
      <c r="V98" s="533"/>
      <c r="W98" s="533"/>
      <c r="X98" s="533"/>
      <c r="Y98" s="533"/>
      <c r="Z98" s="533"/>
      <c r="AA98" s="533"/>
      <c r="AB98" s="533"/>
    </row>
    <row r="99" spans="2:28" ht="15.75" customHeight="1">
      <c r="B99" s="641"/>
      <c r="C99" s="533"/>
      <c r="D99" s="533"/>
      <c r="E99" s="641"/>
      <c r="F99" s="641"/>
      <c r="G99" s="641"/>
      <c r="H99" s="641"/>
      <c r="I99" s="533"/>
      <c r="J99" s="533"/>
      <c r="K99" s="641"/>
      <c r="L99" s="533"/>
      <c r="M99" s="533"/>
      <c r="N99" s="641"/>
      <c r="O99" s="533"/>
      <c r="P99" s="533"/>
      <c r="Q99" s="641"/>
      <c r="R99" s="533"/>
      <c r="S99" s="533"/>
      <c r="T99" s="533"/>
      <c r="U99" s="533"/>
      <c r="V99" s="533"/>
      <c r="W99" s="533"/>
      <c r="X99" s="533"/>
      <c r="Y99" s="533"/>
      <c r="Z99" s="533"/>
      <c r="AA99" s="533"/>
      <c r="AB99" s="533"/>
    </row>
    <row r="100" spans="2:28" ht="15.75" customHeight="1">
      <c r="B100" s="641"/>
      <c r="C100" s="533"/>
      <c r="D100" s="533"/>
      <c r="E100" s="641"/>
      <c r="F100" s="641"/>
      <c r="G100" s="641"/>
      <c r="H100" s="641"/>
      <c r="I100" s="533"/>
      <c r="J100" s="533"/>
      <c r="K100" s="641"/>
      <c r="L100" s="533"/>
      <c r="M100" s="533"/>
      <c r="N100" s="641"/>
      <c r="O100" s="533"/>
      <c r="P100" s="533"/>
      <c r="Q100" s="641"/>
      <c r="R100" s="533"/>
      <c r="S100" s="533"/>
      <c r="T100" s="533"/>
      <c r="U100" s="533"/>
      <c r="V100" s="533"/>
      <c r="W100" s="533"/>
      <c r="X100" s="533"/>
      <c r="Y100" s="533"/>
      <c r="Z100" s="533"/>
      <c r="AA100" s="533"/>
      <c r="AB100" s="533"/>
    </row>
    <row r="101" spans="2:28" ht="15.75" customHeight="1">
      <c r="B101" s="641"/>
      <c r="C101" s="533"/>
      <c r="D101" s="533"/>
      <c r="E101" s="641"/>
      <c r="F101" s="641"/>
      <c r="G101" s="641"/>
      <c r="H101" s="641"/>
      <c r="I101" s="533"/>
      <c r="J101" s="533"/>
      <c r="K101" s="641"/>
      <c r="L101" s="533"/>
      <c r="M101" s="533"/>
      <c r="N101" s="641"/>
      <c r="O101" s="533"/>
      <c r="P101" s="533"/>
      <c r="Q101" s="641"/>
      <c r="R101" s="533"/>
      <c r="S101" s="533"/>
      <c r="T101" s="533"/>
      <c r="U101" s="533"/>
      <c r="V101" s="533"/>
      <c r="W101" s="533"/>
      <c r="X101" s="533"/>
      <c r="Y101" s="533"/>
      <c r="Z101" s="533"/>
      <c r="AA101" s="533"/>
      <c r="AB101" s="533"/>
    </row>
    <row r="102" spans="2:28" ht="15.75" customHeight="1">
      <c r="B102" s="641"/>
      <c r="C102" s="533"/>
      <c r="D102" s="533"/>
      <c r="E102" s="641"/>
      <c r="F102" s="641"/>
      <c r="G102" s="641"/>
      <c r="H102" s="641"/>
      <c r="I102" s="533"/>
      <c r="J102" s="533"/>
      <c r="K102" s="641"/>
      <c r="L102" s="533"/>
      <c r="M102" s="533"/>
      <c r="N102" s="641"/>
      <c r="O102" s="533"/>
      <c r="P102" s="533"/>
      <c r="Q102" s="641"/>
      <c r="R102" s="533"/>
      <c r="S102" s="533"/>
      <c r="T102" s="533"/>
      <c r="U102" s="533"/>
      <c r="V102" s="533"/>
      <c r="W102" s="533"/>
      <c r="X102" s="533"/>
      <c r="Y102" s="533"/>
      <c r="Z102" s="533"/>
      <c r="AA102" s="533"/>
      <c r="AB102" s="533"/>
    </row>
    <row r="103" spans="2:28" ht="15.75" customHeight="1">
      <c r="B103" s="641"/>
      <c r="C103" s="533"/>
      <c r="D103" s="533"/>
      <c r="E103" s="641"/>
      <c r="F103" s="641"/>
      <c r="G103" s="641"/>
      <c r="H103" s="641"/>
      <c r="I103" s="533"/>
      <c r="J103" s="533"/>
      <c r="K103" s="641"/>
      <c r="L103" s="533"/>
      <c r="M103" s="533"/>
      <c r="N103" s="641"/>
      <c r="O103" s="533"/>
      <c r="P103" s="533"/>
      <c r="Q103" s="641"/>
      <c r="R103" s="533"/>
      <c r="S103" s="533"/>
      <c r="T103" s="533"/>
      <c r="U103" s="533"/>
      <c r="V103" s="533"/>
      <c r="W103" s="533"/>
      <c r="X103" s="533"/>
      <c r="Y103" s="533"/>
      <c r="Z103" s="533"/>
      <c r="AA103" s="533"/>
      <c r="AB103" s="533"/>
    </row>
    <row r="104" spans="2:28" ht="15.75" customHeight="1">
      <c r="B104" s="641"/>
      <c r="C104" s="533"/>
      <c r="D104" s="533"/>
      <c r="E104" s="641"/>
      <c r="F104" s="641"/>
      <c r="G104" s="641"/>
      <c r="H104" s="641"/>
      <c r="I104" s="533"/>
      <c r="J104" s="533"/>
      <c r="K104" s="641"/>
      <c r="L104" s="533"/>
      <c r="M104" s="533"/>
      <c r="N104" s="641"/>
      <c r="O104" s="533"/>
      <c r="P104" s="533"/>
      <c r="Q104" s="641"/>
      <c r="R104" s="533"/>
      <c r="S104" s="533"/>
      <c r="T104" s="533"/>
      <c r="U104" s="533"/>
      <c r="V104" s="533"/>
      <c r="W104" s="533"/>
      <c r="X104" s="533"/>
      <c r="Y104" s="533"/>
      <c r="Z104" s="533"/>
      <c r="AA104" s="533"/>
      <c r="AB104" s="533"/>
    </row>
    <row r="105" spans="2:28" ht="15.75" customHeight="1">
      <c r="B105" s="641"/>
      <c r="C105" s="533"/>
      <c r="D105" s="533"/>
      <c r="E105" s="641"/>
      <c r="F105" s="641"/>
      <c r="G105" s="641"/>
      <c r="H105" s="641"/>
      <c r="I105" s="533"/>
      <c r="J105" s="533"/>
      <c r="K105" s="641"/>
      <c r="L105" s="533"/>
      <c r="M105" s="533"/>
      <c r="N105" s="641"/>
      <c r="O105" s="533"/>
      <c r="P105" s="533"/>
      <c r="Q105" s="641"/>
      <c r="R105" s="533"/>
      <c r="S105" s="533"/>
      <c r="T105" s="533"/>
      <c r="U105" s="533"/>
      <c r="V105" s="533"/>
      <c r="W105" s="533"/>
      <c r="X105" s="533"/>
      <c r="Y105" s="533"/>
      <c r="Z105" s="533"/>
      <c r="AA105" s="533"/>
      <c r="AB105" s="533"/>
    </row>
    <row r="106" spans="2:28" ht="15.75" customHeight="1">
      <c r="B106" s="641"/>
      <c r="C106" s="533"/>
      <c r="D106" s="533"/>
      <c r="E106" s="641"/>
      <c r="F106" s="641"/>
      <c r="G106" s="641"/>
      <c r="H106" s="641"/>
      <c r="I106" s="533"/>
      <c r="J106" s="533"/>
      <c r="K106" s="641"/>
      <c r="L106" s="533"/>
      <c r="M106" s="533"/>
      <c r="N106" s="641"/>
      <c r="O106" s="533"/>
      <c r="P106" s="533"/>
      <c r="Q106" s="641"/>
      <c r="R106" s="533"/>
      <c r="S106" s="533"/>
      <c r="T106" s="533"/>
      <c r="U106" s="533"/>
      <c r="V106" s="533"/>
      <c r="W106" s="533"/>
      <c r="X106" s="533"/>
      <c r="Y106" s="533"/>
      <c r="Z106" s="533"/>
      <c r="AA106" s="533"/>
      <c r="AB106" s="533"/>
    </row>
    <row r="107" spans="2:28" ht="15.75" customHeight="1">
      <c r="B107" s="641"/>
      <c r="C107" s="533"/>
      <c r="D107" s="533"/>
      <c r="E107" s="641"/>
      <c r="F107" s="641"/>
      <c r="G107" s="641"/>
      <c r="H107" s="641"/>
      <c r="I107" s="533"/>
      <c r="J107" s="533"/>
      <c r="K107" s="641"/>
      <c r="L107" s="533"/>
      <c r="M107" s="533"/>
      <c r="N107" s="641"/>
      <c r="O107" s="533"/>
      <c r="P107" s="533"/>
      <c r="Q107" s="641"/>
      <c r="R107" s="533"/>
      <c r="S107" s="533"/>
      <c r="T107" s="533"/>
      <c r="U107" s="533"/>
      <c r="V107" s="533"/>
      <c r="W107" s="533"/>
      <c r="X107" s="533"/>
      <c r="Y107" s="533"/>
      <c r="Z107" s="533"/>
      <c r="AA107" s="533"/>
      <c r="AB107" s="533"/>
    </row>
    <row r="108" spans="2:28" ht="15.75" customHeight="1">
      <c r="B108" s="641"/>
      <c r="C108" s="533"/>
      <c r="D108" s="533"/>
      <c r="E108" s="641"/>
      <c r="F108" s="641"/>
      <c r="G108" s="641"/>
      <c r="H108" s="641"/>
      <c r="I108" s="533"/>
      <c r="J108" s="533"/>
      <c r="K108" s="641"/>
      <c r="L108" s="533"/>
      <c r="M108" s="533"/>
      <c r="N108" s="641"/>
      <c r="O108" s="533"/>
      <c r="P108" s="533"/>
      <c r="Q108" s="641"/>
      <c r="R108" s="533"/>
      <c r="S108" s="533"/>
      <c r="T108" s="533"/>
      <c r="U108" s="533"/>
      <c r="V108" s="533"/>
      <c r="W108" s="533"/>
      <c r="X108" s="533"/>
      <c r="Y108" s="533"/>
      <c r="Z108" s="533"/>
      <c r="AA108" s="533"/>
      <c r="AB108" s="533"/>
    </row>
    <row r="109" spans="2:28" ht="15.75" customHeight="1">
      <c r="B109" s="641"/>
      <c r="C109" s="533"/>
      <c r="D109" s="533"/>
      <c r="E109" s="641"/>
      <c r="F109" s="641"/>
      <c r="G109" s="641"/>
      <c r="H109" s="641"/>
      <c r="I109" s="533"/>
      <c r="J109" s="533"/>
      <c r="K109" s="641"/>
      <c r="L109" s="533"/>
      <c r="M109" s="533"/>
      <c r="N109" s="641"/>
      <c r="O109" s="533"/>
      <c r="P109" s="533"/>
      <c r="Q109" s="641"/>
      <c r="R109" s="533"/>
      <c r="S109" s="533"/>
      <c r="T109" s="533"/>
      <c r="U109" s="533"/>
      <c r="V109" s="533"/>
      <c r="W109" s="533"/>
      <c r="X109" s="533"/>
      <c r="Y109" s="533"/>
      <c r="Z109" s="533"/>
      <c r="AA109" s="533"/>
      <c r="AB109" s="533"/>
    </row>
    <row r="110" spans="2:28" ht="15.75" customHeight="1">
      <c r="B110" s="641"/>
      <c r="C110" s="533"/>
      <c r="D110" s="533"/>
      <c r="E110" s="641"/>
      <c r="F110" s="641"/>
      <c r="G110" s="641"/>
      <c r="H110" s="641"/>
      <c r="I110" s="533"/>
      <c r="J110" s="533"/>
      <c r="K110" s="641"/>
      <c r="L110" s="533"/>
      <c r="M110" s="533"/>
      <c r="N110" s="641"/>
      <c r="O110" s="533"/>
      <c r="P110" s="533"/>
      <c r="Q110" s="641"/>
      <c r="R110" s="533"/>
      <c r="S110" s="533"/>
      <c r="T110" s="533"/>
      <c r="U110" s="533"/>
      <c r="V110" s="533"/>
      <c r="W110" s="533"/>
      <c r="X110" s="533"/>
      <c r="Y110" s="533"/>
      <c r="Z110" s="533"/>
      <c r="AA110" s="533"/>
      <c r="AB110" s="533"/>
    </row>
    <row r="111" spans="2:28" ht="15.75" customHeight="1">
      <c r="B111" s="641"/>
      <c r="C111" s="533"/>
      <c r="D111" s="533"/>
      <c r="E111" s="641"/>
      <c r="F111" s="641"/>
      <c r="G111" s="641"/>
      <c r="H111" s="641"/>
      <c r="I111" s="533"/>
      <c r="J111" s="533"/>
      <c r="K111" s="641"/>
      <c r="L111" s="533"/>
      <c r="M111" s="533"/>
      <c r="N111" s="641"/>
      <c r="O111" s="533"/>
      <c r="P111" s="533"/>
      <c r="Q111" s="641"/>
      <c r="R111" s="533"/>
      <c r="S111" s="533"/>
      <c r="T111" s="533"/>
      <c r="U111" s="533"/>
      <c r="V111" s="533"/>
      <c r="W111" s="533"/>
      <c r="X111" s="533"/>
      <c r="Y111" s="533"/>
      <c r="Z111" s="533"/>
      <c r="AA111" s="533"/>
      <c r="AB111" s="533"/>
    </row>
    <row r="112" spans="2:28" ht="15.75" customHeight="1">
      <c r="B112" s="641"/>
      <c r="C112" s="533"/>
      <c r="D112" s="533"/>
      <c r="E112" s="641"/>
      <c r="F112" s="641"/>
      <c r="G112" s="641"/>
      <c r="H112" s="641"/>
      <c r="I112" s="533"/>
      <c r="J112" s="533"/>
      <c r="K112" s="641"/>
      <c r="L112" s="533"/>
      <c r="M112" s="533"/>
      <c r="N112" s="641"/>
      <c r="O112" s="533"/>
      <c r="P112" s="533"/>
      <c r="Q112" s="641"/>
      <c r="R112" s="533"/>
      <c r="S112" s="533"/>
      <c r="T112" s="533"/>
      <c r="U112" s="533"/>
      <c r="V112" s="533"/>
      <c r="W112" s="533"/>
      <c r="X112" s="533"/>
      <c r="Y112" s="533"/>
      <c r="Z112" s="533"/>
      <c r="AA112" s="533"/>
      <c r="AB112" s="533"/>
    </row>
    <row r="113" spans="2:28" ht="15.75" customHeight="1">
      <c r="B113" s="641"/>
      <c r="C113" s="533"/>
      <c r="D113" s="533"/>
      <c r="E113" s="641"/>
      <c r="F113" s="641"/>
      <c r="G113" s="641"/>
      <c r="H113" s="641"/>
      <c r="I113" s="533"/>
      <c r="J113" s="533"/>
      <c r="K113" s="641"/>
      <c r="L113" s="533"/>
      <c r="M113" s="533"/>
      <c r="N113" s="641"/>
      <c r="O113" s="533"/>
      <c r="P113" s="533"/>
      <c r="Q113" s="641"/>
      <c r="R113" s="533"/>
      <c r="S113" s="533"/>
      <c r="T113" s="533"/>
      <c r="U113" s="533"/>
      <c r="V113" s="533"/>
      <c r="W113" s="533"/>
      <c r="X113" s="533"/>
      <c r="Y113" s="533"/>
      <c r="Z113" s="533"/>
      <c r="AA113" s="533"/>
      <c r="AB113" s="533"/>
    </row>
    <row r="114" spans="2:28" ht="15.75" customHeight="1">
      <c r="B114" s="641"/>
      <c r="C114" s="533"/>
      <c r="D114" s="533"/>
      <c r="E114" s="641"/>
      <c r="F114" s="641"/>
      <c r="G114" s="641"/>
      <c r="H114" s="641"/>
      <c r="I114" s="533"/>
      <c r="J114" s="533"/>
      <c r="K114" s="641"/>
      <c r="L114" s="533"/>
      <c r="M114" s="533"/>
      <c r="N114" s="641"/>
      <c r="O114" s="533"/>
      <c r="P114" s="533"/>
      <c r="Q114" s="641"/>
      <c r="R114" s="533"/>
      <c r="S114" s="533"/>
      <c r="T114" s="533"/>
      <c r="U114" s="533"/>
      <c r="V114" s="533"/>
      <c r="W114" s="533"/>
      <c r="X114" s="533"/>
      <c r="Y114" s="533"/>
      <c r="Z114" s="533"/>
      <c r="AA114" s="533"/>
      <c r="AB114" s="533"/>
    </row>
    <row r="115" spans="2:28" ht="15.75" customHeight="1">
      <c r="B115" s="641"/>
      <c r="C115" s="533"/>
      <c r="D115" s="533"/>
      <c r="E115" s="641"/>
      <c r="F115" s="641"/>
      <c r="G115" s="641"/>
      <c r="H115" s="641"/>
      <c r="I115" s="533"/>
      <c r="J115" s="533"/>
      <c r="K115" s="641"/>
      <c r="L115" s="533"/>
      <c r="M115" s="533"/>
      <c r="N115" s="641"/>
      <c r="O115" s="533"/>
      <c r="P115" s="533"/>
      <c r="Q115" s="641"/>
      <c r="R115" s="533"/>
      <c r="S115" s="533"/>
      <c r="T115" s="533"/>
      <c r="U115" s="533"/>
      <c r="V115" s="533"/>
      <c r="W115" s="533"/>
      <c r="X115" s="533"/>
      <c r="Y115" s="533"/>
      <c r="Z115" s="533"/>
      <c r="AA115" s="533"/>
      <c r="AB115" s="533"/>
    </row>
    <row r="116" spans="2:28" ht="15.75" customHeight="1">
      <c r="B116" s="641"/>
      <c r="C116" s="533"/>
      <c r="D116" s="533"/>
      <c r="E116" s="641"/>
      <c r="F116" s="641"/>
      <c r="G116" s="641"/>
      <c r="H116" s="641"/>
      <c r="I116" s="533"/>
      <c r="J116" s="533"/>
      <c r="K116" s="641"/>
      <c r="L116" s="533"/>
      <c r="M116" s="533"/>
      <c r="N116" s="641"/>
      <c r="O116" s="533"/>
      <c r="P116" s="533"/>
      <c r="Q116" s="641"/>
      <c r="R116" s="533"/>
      <c r="S116" s="533"/>
      <c r="T116" s="533"/>
      <c r="U116" s="533"/>
      <c r="V116" s="533"/>
      <c r="W116" s="533"/>
      <c r="X116" s="533"/>
      <c r="Y116" s="533"/>
      <c r="Z116" s="533"/>
      <c r="AA116" s="533"/>
      <c r="AB116" s="533"/>
    </row>
    <row r="117" spans="2:28" ht="15.75" customHeight="1">
      <c r="B117" s="641"/>
      <c r="C117" s="533"/>
      <c r="D117" s="533"/>
      <c r="E117" s="641"/>
      <c r="F117" s="641"/>
      <c r="G117" s="641"/>
      <c r="H117" s="641"/>
      <c r="I117" s="533"/>
      <c r="J117" s="533"/>
      <c r="K117" s="641"/>
      <c r="L117" s="533"/>
      <c r="M117" s="533"/>
      <c r="N117" s="641"/>
      <c r="O117" s="533"/>
      <c r="P117" s="533"/>
      <c r="Q117" s="641"/>
      <c r="R117" s="533"/>
      <c r="S117" s="533"/>
      <c r="T117" s="533"/>
      <c r="U117" s="533"/>
      <c r="V117" s="533"/>
      <c r="W117" s="533"/>
      <c r="X117" s="533"/>
      <c r="Y117" s="533"/>
      <c r="Z117" s="533"/>
      <c r="AA117" s="533"/>
      <c r="AB117" s="533"/>
    </row>
    <row r="118" spans="2:28" ht="15.75" customHeight="1">
      <c r="B118" s="641"/>
      <c r="C118" s="533"/>
      <c r="D118" s="533"/>
      <c r="E118" s="641"/>
      <c r="F118" s="641"/>
      <c r="G118" s="641"/>
      <c r="H118" s="641"/>
      <c r="I118" s="533"/>
      <c r="J118" s="533"/>
      <c r="K118" s="641"/>
      <c r="L118" s="533"/>
      <c r="M118" s="533"/>
      <c r="N118" s="641"/>
      <c r="O118" s="533"/>
      <c r="P118" s="533"/>
      <c r="Q118" s="641"/>
      <c r="R118" s="533"/>
      <c r="S118" s="533"/>
      <c r="T118" s="533"/>
      <c r="U118" s="533"/>
      <c r="V118" s="533"/>
      <c r="W118" s="533"/>
      <c r="X118" s="533"/>
      <c r="Y118" s="533"/>
      <c r="Z118" s="533"/>
      <c r="AA118" s="533"/>
      <c r="AB118" s="533"/>
    </row>
    <row r="119" spans="2:28" ht="15.75" customHeight="1">
      <c r="B119" s="641"/>
      <c r="C119" s="533"/>
      <c r="D119" s="533"/>
      <c r="E119" s="641"/>
      <c r="F119" s="641"/>
      <c r="G119" s="641"/>
      <c r="H119" s="641"/>
      <c r="I119" s="533"/>
      <c r="J119" s="533"/>
      <c r="K119" s="641"/>
      <c r="L119" s="533"/>
      <c r="M119" s="533"/>
      <c r="N119" s="641"/>
      <c r="O119" s="533"/>
      <c r="P119" s="533"/>
      <c r="Q119" s="641"/>
      <c r="R119" s="533"/>
      <c r="S119" s="533"/>
      <c r="T119" s="533"/>
      <c r="U119" s="533"/>
      <c r="V119" s="533"/>
      <c r="W119" s="533"/>
      <c r="X119" s="533"/>
      <c r="Y119" s="533"/>
      <c r="Z119" s="533"/>
      <c r="AA119" s="533"/>
      <c r="AB119" s="533"/>
    </row>
    <row r="120" spans="2:28" ht="15.75" customHeight="1">
      <c r="B120" s="641"/>
      <c r="C120" s="533"/>
      <c r="D120" s="533"/>
      <c r="E120" s="641"/>
      <c r="F120" s="641"/>
      <c r="G120" s="641"/>
      <c r="H120" s="641"/>
      <c r="I120" s="533"/>
      <c r="J120" s="533"/>
      <c r="K120" s="641"/>
      <c r="L120" s="533"/>
      <c r="M120" s="533"/>
      <c r="N120" s="641"/>
      <c r="O120" s="533"/>
      <c r="P120" s="533"/>
      <c r="Q120" s="641"/>
      <c r="R120" s="533"/>
      <c r="S120" s="533"/>
      <c r="T120" s="533"/>
      <c r="U120" s="533"/>
      <c r="V120" s="533"/>
      <c r="W120" s="533"/>
      <c r="X120" s="533"/>
      <c r="Y120" s="533"/>
      <c r="Z120" s="533"/>
      <c r="AA120" s="533"/>
      <c r="AB120" s="533"/>
    </row>
    <row r="121" spans="2:28" ht="15.75" customHeight="1">
      <c r="B121" s="641"/>
      <c r="C121" s="533"/>
      <c r="D121" s="533"/>
      <c r="E121" s="641"/>
      <c r="F121" s="641"/>
      <c r="G121" s="641"/>
      <c r="H121" s="641"/>
      <c r="I121" s="533"/>
      <c r="J121" s="533"/>
      <c r="K121" s="641"/>
      <c r="L121" s="533"/>
      <c r="M121" s="533"/>
      <c r="N121" s="641"/>
      <c r="O121" s="533"/>
      <c r="P121" s="533"/>
      <c r="Q121" s="641"/>
      <c r="R121" s="533"/>
      <c r="S121" s="533"/>
      <c r="T121" s="533"/>
      <c r="U121" s="533"/>
      <c r="V121" s="533"/>
      <c r="W121" s="533"/>
      <c r="X121" s="533"/>
      <c r="Y121" s="533"/>
      <c r="Z121" s="533"/>
      <c r="AA121" s="533"/>
      <c r="AB121" s="533"/>
    </row>
    <row r="122" spans="2:28" ht="15.75" customHeight="1">
      <c r="B122" s="641"/>
      <c r="C122" s="533"/>
      <c r="D122" s="533"/>
      <c r="E122" s="641"/>
      <c r="F122" s="641"/>
      <c r="G122" s="641"/>
      <c r="H122" s="641"/>
      <c r="I122" s="533"/>
      <c r="J122" s="533"/>
      <c r="K122" s="641"/>
      <c r="L122" s="533"/>
      <c r="M122" s="533"/>
      <c r="N122" s="641"/>
      <c r="O122" s="533"/>
      <c r="P122" s="533"/>
      <c r="Q122" s="641"/>
      <c r="R122" s="533"/>
      <c r="S122" s="533"/>
      <c r="T122" s="533"/>
      <c r="U122" s="533"/>
      <c r="V122" s="533"/>
      <c r="W122" s="533"/>
      <c r="X122" s="533"/>
      <c r="Y122" s="533"/>
      <c r="Z122" s="533"/>
      <c r="AA122" s="533"/>
      <c r="AB122" s="533"/>
    </row>
    <row r="123" spans="2:28" ht="15.75" customHeight="1">
      <c r="B123" s="641"/>
      <c r="C123" s="533"/>
      <c r="D123" s="533"/>
      <c r="E123" s="641"/>
      <c r="F123" s="641"/>
      <c r="G123" s="641"/>
      <c r="H123" s="641"/>
      <c r="I123" s="533"/>
      <c r="J123" s="533"/>
      <c r="K123" s="641"/>
      <c r="L123" s="533"/>
      <c r="M123" s="533"/>
      <c r="N123" s="641"/>
      <c r="O123" s="533"/>
      <c r="P123" s="533"/>
      <c r="Q123" s="641"/>
      <c r="R123" s="533"/>
      <c r="S123" s="533"/>
      <c r="T123" s="533"/>
      <c r="U123" s="533"/>
      <c r="V123" s="533"/>
      <c r="W123" s="533"/>
      <c r="X123" s="533"/>
      <c r="Y123" s="533"/>
      <c r="Z123" s="533"/>
      <c r="AA123" s="533"/>
      <c r="AB123" s="533"/>
    </row>
    <row r="124" spans="2:28" ht="15.75" customHeight="1">
      <c r="B124" s="641"/>
      <c r="C124" s="533"/>
      <c r="D124" s="533"/>
      <c r="E124" s="641"/>
      <c r="F124" s="641"/>
      <c r="G124" s="641"/>
      <c r="H124" s="641"/>
      <c r="I124" s="533"/>
      <c r="J124" s="533"/>
      <c r="K124" s="641"/>
      <c r="L124" s="533"/>
      <c r="M124" s="533"/>
      <c r="N124" s="641"/>
      <c r="O124" s="533"/>
      <c r="P124" s="533"/>
      <c r="Q124" s="641"/>
      <c r="R124" s="533"/>
      <c r="S124" s="533"/>
      <c r="T124" s="533"/>
      <c r="U124" s="533"/>
      <c r="V124" s="533"/>
      <c r="W124" s="533"/>
      <c r="X124" s="533"/>
      <c r="Y124" s="533"/>
      <c r="Z124" s="533"/>
      <c r="AA124" s="533"/>
      <c r="AB124" s="533"/>
    </row>
    <row r="125" spans="2:28" ht="15.75" customHeight="1">
      <c r="B125" s="641"/>
      <c r="C125" s="533"/>
      <c r="D125" s="533"/>
      <c r="E125" s="641"/>
      <c r="F125" s="641"/>
      <c r="G125" s="641"/>
      <c r="H125" s="641"/>
      <c r="I125" s="533"/>
      <c r="J125" s="533"/>
      <c r="K125" s="641"/>
      <c r="L125" s="533"/>
      <c r="M125" s="533"/>
      <c r="N125" s="641"/>
      <c r="O125" s="533"/>
      <c r="P125" s="533"/>
      <c r="Q125" s="641"/>
      <c r="R125" s="533"/>
      <c r="S125" s="533"/>
      <c r="T125" s="533"/>
      <c r="U125" s="533"/>
      <c r="V125" s="533"/>
      <c r="W125" s="533"/>
      <c r="X125" s="533"/>
      <c r="Y125" s="533"/>
      <c r="Z125" s="533"/>
      <c r="AA125" s="533"/>
      <c r="AB125" s="533"/>
    </row>
    <row r="126" spans="2:28" ht="15.75" customHeight="1">
      <c r="B126" s="641"/>
      <c r="C126" s="533"/>
      <c r="D126" s="533"/>
      <c r="E126" s="641"/>
      <c r="F126" s="641"/>
      <c r="G126" s="641"/>
      <c r="H126" s="641"/>
      <c r="I126" s="533"/>
      <c r="J126" s="533"/>
      <c r="K126" s="641"/>
      <c r="L126" s="533"/>
      <c r="M126" s="533"/>
      <c r="N126" s="641"/>
      <c r="O126" s="533"/>
      <c r="P126" s="533"/>
      <c r="Q126" s="641"/>
      <c r="R126" s="533"/>
      <c r="S126" s="533"/>
      <c r="T126" s="533"/>
      <c r="U126" s="533"/>
      <c r="V126" s="533"/>
      <c r="W126" s="533"/>
      <c r="X126" s="533"/>
      <c r="Y126" s="533"/>
      <c r="Z126" s="533"/>
      <c r="AA126" s="533"/>
      <c r="AB126" s="533"/>
    </row>
    <row r="127" spans="2:28" ht="15.75" customHeight="1">
      <c r="B127" s="641"/>
      <c r="C127" s="533"/>
      <c r="D127" s="533"/>
      <c r="E127" s="641"/>
      <c r="F127" s="641"/>
      <c r="G127" s="641"/>
      <c r="H127" s="641"/>
      <c r="I127" s="533"/>
      <c r="J127" s="533"/>
      <c r="K127" s="641"/>
      <c r="L127" s="533"/>
      <c r="M127" s="533"/>
      <c r="N127" s="641"/>
      <c r="O127" s="533"/>
      <c r="P127" s="533"/>
      <c r="Q127" s="641"/>
      <c r="R127" s="533"/>
      <c r="S127" s="533"/>
      <c r="T127" s="533"/>
      <c r="U127" s="533"/>
      <c r="V127" s="533"/>
      <c r="W127" s="533"/>
      <c r="X127" s="533"/>
      <c r="Y127" s="533"/>
      <c r="Z127" s="533"/>
      <c r="AA127" s="533"/>
      <c r="AB127" s="533"/>
    </row>
    <row r="128" spans="2:28" ht="15.75" customHeight="1">
      <c r="B128" s="641"/>
      <c r="C128" s="533"/>
      <c r="D128" s="533"/>
      <c r="E128" s="641"/>
      <c r="F128" s="641"/>
      <c r="G128" s="641"/>
      <c r="H128" s="641"/>
      <c r="I128" s="533"/>
      <c r="J128" s="533"/>
      <c r="K128" s="641"/>
      <c r="L128" s="533"/>
      <c r="M128" s="533"/>
      <c r="N128" s="641"/>
      <c r="O128" s="533"/>
      <c r="P128" s="533"/>
      <c r="Q128" s="641"/>
      <c r="R128" s="533"/>
      <c r="S128" s="533"/>
      <c r="T128" s="533"/>
      <c r="U128" s="533"/>
      <c r="V128" s="533"/>
      <c r="W128" s="533"/>
      <c r="X128" s="533"/>
      <c r="Y128" s="533"/>
      <c r="Z128" s="533"/>
      <c r="AA128" s="533"/>
      <c r="AB128" s="533"/>
    </row>
    <row r="129" spans="2:28" ht="15.75" customHeight="1">
      <c r="B129" s="641"/>
      <c r="C129" s="533"/>
      <c r="D129" s="533"/>
      <c r="E129" s="641"/>
      <c r="F129" s="641"/>
      <c r="G129" s="641"/>
      <c r="H129" s="641"/>
      <c r="I129" s="533"/>
      <c r="J129" s="533"/>
      <c r="K129" s="641"/>
      <c r="L129" s="533"/>
      <c r="M129" s="533"/>
      <c r="N129" s="641"/>
      <c r="O129" s="533"/>
      <c r="P129" s="533"/>
      <c r="Q129" s="641"/>
      <c r="R129" s="533"/>
      <c r="S129" s="533"/>
      <c r="T129" s="533"/>
      <c r="U129" s="533"/>
      <c r="V129" s="533"/>
      <c r="W129" s="533"/>
      <c r="X129" s="533"/>
      <c r="Y129" s="533"/>
      <c r="Z129" s="533"/>
      <c r="AA129" s="533"/>
      <c r="AB129" s="533"/>
    </row>
    <row r="130" spans="2:28" ht="15.75" customHeight="1">
      <c r="B130" s="641"/>
      <c r="C130" s="533"/>
      <c r="D130" s="533"/>
      <c r="E130" s="641"/>
      <c r="F130" s="641"/>
      <c r="G130" s="641"/>
      <c r="H130" s="641"/>
      <c r="I130" s="533"/>
      <c r="J130" s="533"/>
      <c r="K130" s="641"/>
      <c r="L130" s="533"/>
      <c r="M130" s="533"/>
      <c r="N130" s="641"/>
      <c r="O130" s="533"/>
      <c r="P130" s="533"/>
      <c r="Q130" s="641"/>
      <c r="R130" s="533"/>
      <c r="S130" s="533"/>
      <c r="T130" s="533"/>
      <c r="U130" s="533"/>
      <c r="V130" s="533"/>
      <c r="W130" s="533"/>
      <c r="X130" s="533"/>
      <c r="Y130" s="533"/>
      <c r="Z130" s="533"/>
      <c r="AA130" s="533"/>
      <c r="AB130" s="533"/>
    </row>
    <row r="131" spans="2:28" ht="15.75" customHeight="1">
      <c r="B131" s="641"/>
      <c r="C131" s="533"/>
      <c r="D131" s="533"/>
      <c r="E131" s="641"/>
      <c r="F131" s="641"/>
      <c r="G131" s="641"/>
      <c r="H131" s="641"/>
      <c r="I131" s="533"/>
      <c r="J131" s="533"/>
      <c r="K131" s="641"/>
      <c r="L131" s="533"/>
      <c r="M131" s="533"/>
      <c r="N131" s="641"/>
      <c r="O131" s="533"/>
      <c r="P131" s="533"/>
      <c r="Q131" s="641"/>
      <c r="R131" s="533"/>
      <c r="S131" s="533"/>
      <c r="T131" s="533"/>
      <c r="U131" s="533"/>
      <c r="V131" s="533"/>
      <c r="W131" s="533"/>
      <c r="X131" s="533"/>
      <c r="Y131" s="533"/>
      <c r="Z131" s="533"/>
      <c r="AA131" s="533"/>
      <c r="AB131" s="533"/>
    </row>
    <row r="132" spans="2:28" ht="15.75" customHeight="1">
      <c r="B132" s="641"/>
      <c r="C132" s="533"/>
      <c r="D132" s="533"/>
      <c r="E132" s="641"/>
      <c r="F132" s="641"/>
      <c r="G132" s="641"/>
      <c r="H132" s="641"/>
      <c r="I132" s="533"/>
      <c r="J132" s="533"/>
      <c r="K132" s="641"/>
      <c r="L132" s="533"/>
      <c r="M132" s="533"/>
      <c r="N132" s="641"/>
      <c r="O132" s="533"/>
      <c r="P132" s="533"/>
      <c r="Q132" s="641"/>
      <c r="R132" s="533"/>
      <c r="S132" s="533"/>
      <c r="T132" s="533"/>
      <c r="U132" s="533"/>
      <c r="V132" s="533"/>
      <c r="W132" s="533"/>
      <c r="X132" s="533"/>
      <c r="Y132" s="533"/>
      <c r="Z132" s="533"/>
      <c r="AA132" s="533"/>
      <c r="AB132" s="533"/>
    </row>
    <row r="133" spans="2:28" ht="15.75" customHeight="1">
      <c r="B133" s="641"/>
      <c r="C133" s="533"/>
      <c r="D133" s="533"/>
      <c r="E133" s="641"/>
      <c r="F133" s="641"/>
      <c r="G133" s="641"/>
      <c r="H133" s="641"/>
      <c r="I133" s="533"/>
      <c r="J133" s="533"/>
      <c r="K133" s="641"/>
      <c r="L133" s="533"/>
      <c r="M133" s="533"/>
      <c r="N133" s="641"/>
      <c r="O133" s="533"/>
      <c r="P133" s="533"/>
      <c r="Q133" s="641"/>
      <c r="R133" s="533"/>
      <c r="S133" s="533"/>
      <c r="T133" s="533"/>
      <c r="U133" s="533"/>
      <c r="V133" s="533"/>
      <c r="W133" s="533"/>
      <c r="X133" s="533"/>
      <c r="Y133" s="533"/>
      <c r="Z133" s="533"/>
      <c r="AA133" s="533"/>
      <c r="AB133" s="533"/>
    </row>
    <row r="134" spans="2:28" ht="15.75" customHeight="1">
      <c r="B134" s="641"/>
      <c r="C134" s="533"/>
      <c r="D134" s="533"/>
      <c r="E134" s="641"/>
      <c r="F134" s="641"/>
      <c r="G134" s="641"/>
      <c r="H134" s="641"/>
      <c r="I134" s="533"/>
      <c r="J134" s="533"/>
      <c r="K134" s="641"/>
      <c r="L134" s="533"/>
      <c r="M134" s="533"/>
      <c r="N134" s="641"/>
      <c r="O134" s="533"/>
      <c r="P134" s="533"/>
      <c r="Q134" s="641"/>
      <c r="R134" s="533"/>
      <c r="S134" s="533"/>
      <c r="T134" s="533"/>
      <c r="U134" s="533"/>
      <c r="V134" s="533"/>
      <c r="W134" s="533"/>
      <c r="X134" s="533"/>
      <c r="Y134" s="533"/>
      <c r="Z134" s="533"/>
      <c r="AA134" s="533"/>
      <c r="AB134" s="533"/>
    </row>
    <row r="135" spans="2:28" ht="15.75" customHeight="1">
      <c r="B135" s="641"/>
      <c r="C135" s="533"/>
      <c r="D135" s="533"/>
      <c r="E135" s="641"/>
      <c r="F135" s="641"/>
      <c r="G135" s="641"/>
      <c r="H135" s="641"/>
      <c r="I135" s="533"/>
      <c r="J135" s="533"/>
      <c r="K135" s="641"/>
      <c r="L135" s="533"/>
      <c r="M135" s="533"/>
      <c r="N135" s="641"/>
      <c r="O135" s="533"/>
      <c r="P135" s="533"/>
      <c r="Q135" s="641"/>
      <c r="R135" s="533"/>
      <c r="S135" s="533"/>
      <c r="T135" s="533"/>
      <c r="U135" s="533"/>
      <c r="V135" s="533"/>
      <c r="W135" s="533"/>
      <c r="X135" s="533"/>
      <c r="Y135" s="533"/>
      <c r="Z135" s="533"/>
      <c r="AA135" s="533"/>
      <c r="AB135" s="533"/>
    </row>
    <row r="136" spans="2:28" ht="15.75" customHeight="1">
      <c r="B136" s="641"/>
      <c r="C136" s="533"/>
      <c r="D136" s="533"/>
      <c r="E136" s="641"/>
      <c r="F136" s="641"/>
      <c r="G136" s="641"/>
      <c r="H136" s="641"/>
      <c r="I136" s="533"/>
      <c r="J136" s="533"/>
      <c r="K136" s="641"/>
      <c r="L136" s="533"/>
      <c r="M136" s="533"/>
      <c r="N136" s="641"/>
      <c r="O136" s="533"/>
      <c r="P136" s="533"/>
      <c r="Q136" s="641"/>
      <c r="R136" s="533"/>
      <c r="S136" s="533"/>
      <c r="T136" s="533"/>
      <c r="U136" s="533"/>
      <c r="V136" s="533"/>
      <c r="W136" s="533"/>
      <c r="X136" s="533"/>
      <c r="Y136" s="533"/>
      <c r="Z136" s="533"/>
      <c r="AA136" s="533"/>
      <c r="AB136" s="533"/>
    </row>
    <row r="137" spans="2:28" ht="15.75" customHeight="1">
      <c r="B137" s="641"/>
      <c r="C137" s="533"/>
      <c r="D137" s="533"/>
      <c r="E137" s="641"/>
      <c r="F137" s="641"/>
      <c r="G137" s="641"/>
      <c r="H137" s="641"/>
      <c r="I137" s="533"/>
      <c r="J137" s="533"/>
      <c r="K137" s="641"/>
      <c r="L137" s="533"/>
      <c r="M137" s="533"/>
      <c r="N137" s="641"/>
      <c r="O137" s="533"/>
      <c r="P137" s="533"/>
      <c r="Q137" s="641"/>
      <c r="R137" s="533"/>
      <c r="S137" s="533"/>
      <c r="T137" s="533"/>
      <c r="U137" s="533"/>
      <c r="V137" s="533"/>
      <c r="W137" s="533"/>
      <c r="X137" s="533"/>
      <c r="Y137" s="533"/>
      <c r="Z137" s="533"/>
      <c r="AA137" s="533"/>
      <c r="AB137" s="533"/>
    </row>
    <row r="138" spans="2:28" ht="15.75" customHeight="1">
      <c r="B138" s="641"/>
      <c r="C138" s="533"/>
      <c r="D138" s="533"/>
      <c r="E138" s="641"/>
      <c r="F138" s="641"/>
      <c r="G138" s="641"/>
      <c r="H138" s="641"/>
      <c r="I138" s="533"/>
      <c r="J138" s="533"/>
      <c r="K138" s="641"/>
      <c r="L138" s="533"/>
      <c r="M138" s="533"/>
      <c r="N138" s="641"/>
      <c r="O138" s="533"/>
      <c r="P138" s="533"/>
      <c r="Q138" s="641"/>
      <c r="R138" s="533"/>
      <c r="S138" s="533"/>
      <c r="T138" s="533"/>
      <c r="U138" s="533"/>
      <c r="V138" s="533"/>
      <c r="W138" s="533"/>
      <c r="X138" s="533"/>
      <c r="Y138" s="533"/>
      <c r="Z138" s="533"/>
      <c r="AA138" s="533"/>
      <c r="AB138" s="533"/>
    </row>
    <row r="139" spans="2:28" ht="15.75" customHeight="1">
      <c r="B139" s="641"/>
      <c r="C139" s="533"/>
      <c r="D139" s="533"/>
      <c r="E139" s="641"/>
      <c r="F139" s="641"/>
      <c r="G139" s="641"/>
      <c r="H139" s="641"/>
      <c r="I139" s="533"/>
      <c r="J139" s="533"/>
      <c r="K139" s="641"/>
      <c r="L139" s="533"/>
      <c r="M139" s="533"/>
      <c r="N139" s="641"/>
      <c r="O139" s="533"/>
      <c r="P139" s="533"/>
      <c r="Q139" s="641"/>
      <c r="R139" s="533"/>
      <c r="S139" s="533"/>
      <c r="T139" s="533"/>
      <c r="U139" s="533"/>
      <c r="V139" s="533"/>
      <c r="W139" s="533"/>
      <c r="X139" s="533"/>
      <c r="Y139" s="533"/>
      <c r="Z139" s="533"/>
      <c r="AA139" s="533"/>
      <c r="AB139" s="533"/>
    </row>
    <row r="140" spans="2:28" ht="15.75" customHeight="1">
      <c r="B140" s="641"/>
      <c r="C140" s="533"/>
      <c r="D140" s="533"/>
      <c r="E140" s="641"/>
      <c r="F140" s="641"/>
      <c r="G140" s="641"/>
      <c r="H140" s="641"/>
      <c r="I140" s="533"/>
      <c r="J140" s="533"/>
      <c r="K140" s="641"/>
      <c r="L140" s="533"/>
      <c r="M140" s="533"/>
      <c r="N140" s="641"/>
      <c r="O140" s="533"/>
      <c r="P140" s="533"/>
      <c r="Q140" s="641"/>
      <c r="R140" s="533"/>
      <c r="S140" s="533"/>
      <c r="T140" s="533"/>
      <c r="U140" s="533"/>
      <c r="V140" s="533"/>
      <c r="W140" s="533"/>
      <c r="X140" s="533"/>
      <c r="Y140" s="533"/>
      <c r="Z140" s="533"/>
      <c r="AA140" s="533"/>
      <c r="AB140" s="533"/>
    </row>
    <row r="141" spans="2:28" ht="15.75" customHeight="1">
      <c r="B141" s="641"/>
      <c r="C141" s="533"/>
      <c r="D141" s="533"/>
      <c r="E141" s="641"/>
      <c r="F141" s="641"/>
      <c r="G141" s="641"/>
      <c r="H141" s="641"/>
      <c r="I141" s="533"/>
      <c r="J141" s="533"/>
      <c r="K141" s="641"/>
      <c r="L141" s="533"/>
      <c r="M141" s="533"/>
      <c r="N141" s="641"/>
      <c r="O141" s="533"/>
      <c r="P141" s="533"/>
      <c r="Q141" s="641"/>
      <c r="R141" s="533"/>
      <c r="S141" s="533"/>
      <c r="T141" s="533"/>
      <c r="U141" s="533"/>
      <c r="V141" s="533"/>
      <c r="W141" s="533"/>
      <c r="X141" s="533"/>
      <c r="Y141" s="533"/>
      <c r="Z141" s="533"/>
      <c r="AA141" s="533"/>
      <c r="AB141" s="533"/>
    </row>
    <row r="142" spans="2:28" ht="15.75" customHeight="1">
      <c r="B142" s="641"/>
      <c r="C142" s="533"/>
      <c r="D142" s="533"/>
      <c r="E142" s="641"/>
      <c r="F142" s="641"/>
      <c r="G142" s="641"/>
      <c r="H142" s="641"/>
      <c r="I142" s="533"/>
      <c r="J142" s="533"/>
      <c r="K142" s="641"/>
      <c r="L142" s="533"/>
      <c r="M142" s="533"/>
      <c r="N142" s="641"/>
      <c r="O142" s="533"/>
      <c r="P142" s="533"/>
      <c r="Q142" s="641"/>
      <c r="R142" s="533"/>
      <c r="S142" s="533"/>
      <c r="T142" s="533"/>
      <c r="U142" s="533"/>
      <c r="V142" s="533"/>
      <c r="W142" s="533"/>
      <c r="X142" s="533"/>
      <c r="Y142" s="533"/>
      <c r="Z142" s="533"/>
      <c r="AA142" s="533"/>
      <c r="AB142" s="533"/>
    </row>
    <row r="143" spans="2:28" ht="15.75" customHeight="1">
      <c r="B143" s="641"/>
      <c r="C143" s="533"/>
      <c r="D143" s="533"/>
      <c r="E143" s="641"/>
      <c r="F143" s="641"/>
      <c r="G143" s="641"/>
      <c r="H143" s="641"/>
      <c r="I143" s="533"/>
      <c r="J143" s="533"/>
      <c r="K143" s="641"/>
      <c r="L143" s="533"/>
      <c r="M143" s="533"/>
      <c r="N143" s="641"/>
      <c r="O143" s="533"/>
      <c r="P143" s="533"/>
      <c r="Q143" s="641"/>
      <c r="R143" s="533"/>
      <c r="S143" s="533"/>
      <c r="T143" s="533"/>
      <c r="U143" s="533"/>
      <c r="V143" s="533"/>
      <c r="W143" s="533"/>
      <c r="X143" s="533"/>
      <c r="Y143" s="533"/>
      <c r="Z143" s="533"/>
      <c r="AA143" s="533"/>
      <c r="AB143" s="533"/>
    </row>
    <row r="144" spans="2:28" ht="15.75" customHeight="1">
      <c r="B144" s="641"/>
      <c r="C144" s="533"/>
      <c r="D144" s="533"/>
      <c r="E144" s="641"/>
      <c r="F144" s="641"/>
      <c r="G144" s="641"/>
      <c r="H144" s="641"/>
      <c r="I144" s="533"/>
      <c r="J144" s="533"/>
      <c r="K144" s="641"/>
      <c r="L144" s="533"/>
      <c r="M144" s="533"/>
      <c r="N144" s="641"/>
      <c r="O144" s="533"/>
      <c r="P144" s="533"/>
      <c r="Q144" s="641"/>
      <c r="R144" s="533"/>
      <c r="S144" s="533"/>
      <c r="T144" s="533"/>
      <c r="U144" s="533"/>
      <c r="V144" s="533"/>
      <c r="W144" s="533"/>
      <c r="X144" s="533"/>
      <c r="Y144" s="533"/>
      <c r="Z144" s="533"/>
      <c r="AA144" s="533"/>
      <c r="AB144" s="533"/>
    </row>
    <row r="145" spans="2:28" ht="15.75" customHeight="1">
      <c r="B145" s="641"/>
      <c r="C145" s="533"/>
      <c r="D145" s="533"/>
      <c r="E145" s="641"/>
      <c r="F145" s="641"/>
      <c r="G145" s="641"/>
      <c r="H145" s="641"/>
      <c r="I145" s="533"/>
      <c r="J145" s="533"/>
      <c r="K145" s="641"/>
      <c r="L145" s="533"/>
      <c r="M145" s="533"/>
      <c r="N145" s="641"/>
      <c r="O145" s="533"/>
      <c r="P145" s="533"/>
      <c r="Q145" s="641"/>
      <c r="R145" s="533"/>
      <c r="S145" s="533"/>
      <c r="T145" s="533"/>
      <c r="U145" s="533"/>
      <c r="V145" s="533"/>
      <c r="W145" s="533"/>
      <c r="X145" s="533"/>
      <c r="Y145" s="533"/>
      <c r="Z145" s="533"/>
      <c r="AA145" s="533"/>
      <c r="AB145" s="533"/>
    </row>
    <row r="146" spans="2:28" ht="15.75" customHeight="1">
      <c r="B146" s="641"/>
      <c r="C146" s="533"/>
      <c r="D146" s="533"/>
      <c r="E146" s="641"/>
      <c r="F146" s="641"/>
      <c r="G146" s="641"/>
      <c r="H146" s="641"/>
      <c r="I146" s="533"/>
      <c r="J146" s="533"/>
      <c r="K146" s="641"/>
      <c r="L146" s="533"/>
      <c r="M146" s="533"/>
      <c r="N146" s="641"/>
      <c r="O146" s="533"/>
      <c r="P146" s="533"/>
      <c r="Q146" s="641"/>
      <c r="R146" s="533"/>
      <c r="S146" s="533"/>
      <c r="T146" s="533"/>
      <c r="U146" s="533"/>
      <c r="V146" s="533"/>
      <c r="W146" s="533"/>
      <c r="X146" s="533"/>
      <c r="Y146" s="533"/>
      <c r="Z146" s="533"/>
      <c r="AA146" s="533"/>
      <c r="AB146" s="533"/>
    </row>
    <row r="147" spans="2:28" ht="15.75" customHeight="1">
      <c r="B147" s="641"/>
      <c r="C147" s="533"/>
      <c r="D147" s="533"/>
      <c r="E147" s="641"/>
      <c r="F147" s="641"/>
      <c r="G147" s="641"/>
      <c r="H147" s="641"/>
      <c r="I147" s="533"/>
      <c r="J147" s="533"/>
      <c r="K147" s="641"/>
      <c r="L147" s="533"/>
      <c r="M147" s="533"/>
      <c r="N147" s="641"/>
      <c r="O147" s="533"/>
      <c r="P147" s="533"/>
      <c r="Q147" s="641"/>
      <c r="R147" s="533"/>
      <c r="S147" s="533"/>
      <c r="T147" s="533"/>
      <c r="U147" s="533"/>
      <c r="V147" s="533"/>
      <c r="W147" s="533"/>
      <c r="X147" s="533"/>
      <c r="Y147" s="533"/>
      <c r="Z147" s="533"/>
      <c r="AA147" s="533"/>
      <c r="AB147" s="533"/>
    </row>
    <row r="148" spans="2:28" ht="15.75" customHeight="1">
      <c r="B148" s="641"/>
      <c r="C148" s="533"/>
      <c r="D148" s="533"/>
      <c r="E148" s="641"/>
      <c r="F148" s="641"/>
      <c r="G148" s="641"/>
      <c r="H148" s="641"/>
      <c r="I148" s="533"/>
      <c r="J148" s="533"/>
      <c r="K148" s="641"/>
      <c r="L148" s="533"/>
      <c r="M148" s="533"/>
      <c r="N148" s="641"/>
      <c r="O148" s="533"/>
      <c r="P148" s="533"/>
      <c r="Q148" s="641"/>
      <c r="R148" s="533"/>
      <c r="S148" s="533"/>
      <c r="T148" s="533"/>
      <c r="U148" s="533"/>
      <c r="V148" s="533"/>
      <c r="W148" s="533"/>
      <c r="X148" s="533"/>
      <c r="Y148" s="533"/>
      <c r="Z148" s="533"/>
      <c r="AA148" s="533"/>
      <c r="AB148" s="533"/>
    </row>
    <row r="149" spans="2:28" ht="15.75" customHeight="1">
      <c r="B149" s="641"/>
      <c r="C149" s="533"/>
      <c r="D149" s="533"/>
      <c r="E149" s="641"/>
      <c r="F149" s="641"/>
      <c r="G149" s="641"/>
      <c r="H149" s="641"/>
      <c r="I149" s="533"/>
      <c r="J149" s="533"/>
      <c r="K149" s="641"/>
      <c r="L149" s="533"/>
      <c r="M149" s="533"/>
      <c r="N149" s="641"/>
      <c r="O149" s="533"/>
      <c r="P149" s="533"/>
      <c r="Q149" s="641"/>
      <c r="R149" s="533"/>
      <c r="S149" s="533"/>
      <c r="T149" s="533"/>
      <c r="U149" s="533"/>
      <c r="V149" s="533"/>
      <c r="W149" s="533"/>
      <c r="X149" s="533"/>
      <c r="Y149" s="533"/>
      <c r="Z149" s="533"/>
      <c r="AA149" s="533"/>
      <c r="AB149" s="533"/>
    </row>
    <row r="150" spans="2:28" ht="15.75" customHeight="1">
      <c r="B150" s="641"/>
      <c r="C150" s="533"/>
      <c r="D150" s="533"/>
      <c r="E150" s="641"/>
      <c r="F150" s="641"/>
      <c r="G150" s="641"/>
      <c r="H150" s="641"/>
      <c r="I150" s="533"/>
      <c r="J150" s="533"/>
      <c r="K150" s="641"/>
      <c r="L150" s="533"/>
      <c r="M150" s="533"/>
      <c r="N150" s="641"/>
      <c r="O150" s="533"/>
      <c r="P150" s="533"/>
      <c r="Q150" s="641"/>
      <c r="R150" s="533"/>
      <c r="S150" s="533"/>
      <c r="T150" s="533"/>
      <c r="U150" s="533"/>
      <c r="V150" s="533"/>
      <c r="W150" s="533"/>
      <c r="X150" s="533"/>
      <c r="Y150" s="533"/>
      <c r="Z150" s="533"/>
      <c r="AA150" s="533"/>
      <c r="AB150" s="533"/>
    </row>
    <row r="151" spans="2:28" ht="15.75" customHeight="1">
      <c r="B151" s="641"/>
      <c r="C151" s="533"/>
      <c r="D151" s="533"/>
      <c r="E151" s="641"/>
      <c r="F151" s="641"/>
      <c r="G151" s="641"/>
      <c r="H151" s="641"/>
      <c r="I151" s="533"/>
      <c r="J151" s="533"/>
      <c r="K151" s="641"/>
      <c r="L151" s="533"/>
      <c r="M151" s="533"/>
      <c r="N151" s="641"/>
      <c r="O151" s="533"/>
      <c r="P151" s="533"/>
      <c r="Q151" s="641"/>
      <c r="R151" s="533"/>
      <c r="S151" s="533"/>
      <c r="T151" s="533"/>
      <c r="U151" s="533"/>
      <c r="V151" s="533"/>
      <c r="W151" s="533"/>
      <c r="X151" s="533"/>
      <c r="Y151" s="533"/>
      <c r="Z151" s="533"/>
      <c r="AA151" s="533"/>
      <c r="AB151" s="533"/>
    </row>
    <row r="152" spans="2:28" ht="15.75" customHeight="1">
      <c r="B152" s="641"/>
      <c r="C152" s="533"/>
      <c r="D152" s="533"/>
      <c r="E152" s="641"/>
      <c r="F152" s="641"/>
      <c r="G152" s="641"/>
      <c r="H152" s="641"/>
      <c r="I152" s="533"/>
      <c r="J152" s="533"/>
      <c r="K152" s="641"/>
      <c r="L152" s="533"/>
      <c r="M152" s="533"/>
      <c r="N152" s="641"/>
      <c r="O152" s="533"/>
      <c r="P152" s="533"/>
      <c r="Q152" s="641"/>
      <c r="R152" s="533"/>
      <c r="S152" s="533"/>
      <c r="T152" s="533"/>
      <c r="U152" s="533"/>
      <c r="V152" s="533"/>
      <c r="W152" s="533"/>
      <c r="X152" s="533"/>
      <c r="Y152" s="533"/>
      <c r="Z152" s="533"/>
      <c r="AA152" s="533"/>
      <c r="AB152" s="533"/>
    </row>
    <row r="153" spans="2:28" ht="15.75" customHeight="1">
      <c r="B153" s="641"/>
      <c r="C153" s="533"/>
      <c r="D153" s="533"/>
      <c r="E153" s="641"/>
      <c r="F153" s="641"/>
      <c r="G153" s="641"/>
      <c r="H153" s="641"/>
      <c r="I153" s="533"/>
      <c r="J153" s="533"/>
      <c r="K153" s="641"/>
      <c r="L153" s="533"/>
      <c r="M153" s="533"/>
      <c r="N153" s="641"/>
      <c r="O153" s="533"/>
      <c r="P153" s="533"/>
      <c r="Q153" s="641"/>
      <c r="R153" s="533"/>
      <c r="S153" s="533"/>
      <c r="T153" s="533"/>
      <c r="U153" s="533"/>
      <c r="V153" s="533"/>
      <c r="W153" s="533"/>
      <c r="X153" s="533"/>
      <c r="Y153" s="533"/>
      <c r="Z153" s="533"/>
      <c r="AA153" s="533"/>
      <c r="AB153" s="533"/>
    </row>
    <row r="154" spans="2:28" ht="15.75" customHeight="1">
      <c r="B154" s="641"/>
      <c r="C154" s="533"/>
      <c r="D154" s="533"/>
      <c r="E154" s="641"/>
      <c r="F154" s="641"/>
      <c r="G154" s="641"/>
      <c r="H154" s="641"/>
      <c r="I154" s="533"/>
      <c r="J154" s="533"/>
      <c r="K154" s="641"/>
      <c r="L154" s="533"/>
      <c r="M154" s="533"/>
      <c r="N154" s="641"/>
      <c r="O154" s="533"/>
      <c r="P154" s="533"/>
      <c r="Q154" s="641"/>
      <c r="R154" s="533"/>
      <c r="S154" s="533"/>
      <c r="T154" s="533"/>
      <c r="U154" s="533"/>
      <c r="V154" s="533"/>
      <c r="W154" s="533"/>
      <c r="X154" s="533"/>
      <c r="Y154" s="533"/>
      <c r="Z154" s="533"/>
      <c r="AA154" s="533"/>
      <c r="AB154" s="533"/>
    </row>
    <row r="155" spans="2:28" ht="15.75" customHeight="1">
      <c r="B155" s="641"/>
      <c r="C155" s="533"/>
      <c r="D155" s="533"/>
      <c r="E155" s="641"/>
      <c r="F155" s="641"/>
      <c r="G155" s="641"/>
      <c r="H155" s="641"/>
      <c r="I155" s="533"/>
      <c r="J155" s="533"/>
      <c r="K155" s="641"/>
      <c r="L155" s="533"/>
      <c r="M155" s="533"/>
      <c r="N155" s="641"/>
      <c r="O155" s="533"/>
      <c r="P155" s="533"/>
      <c r="Q155" s="641"/>
      <c r="R155" s="533"/>
      <c r="S155" s="533"/>
      <c r="T155" s="533"/>
      <c r="U155" s="533"/>
      <c r="V155" s="533"/>
      <c r="W155" s="533"/>
      <c r="X155" s="533"/>
      <c r="Y155" s="533"/>
      <c r="Z155" s="533"/>
      <c r="AA155" s="533"/>
      <c r="AB155" s="533"/>
    </row>
    <row r="156" spans="2:28" ht="15.75" customHeight="1">
      <c r="B156" s="641"/>
      <c r="C156" s="533"/>
      <c r="D156" s="533"/>
      <c r="E156" s="641"/>
      <c r="F156" s="641"/>
      <c r="G156" s="641"/>
      <c r="H156" s="641"/>
      <c r="I156" s="533"/>
      <c r="J156" s="533"/>
      <c r="K156" s="641"/>
      <c r="L156" s="533"/>
      <c r="M156" s="533"/>
      <c r="N156" s="641"/>
      <c r="O156" s="533"/>
      <c r="P156" s="533"/>
      <c r="Q156" s="641"/>
      <c r="R156" s="533"/>
      <c r="S156" s="533"/>
      <c r="T156" s="533"/>
      <c r="U156" s="533"/>
      <c r="V156" s="533"/>
      <c r="W156" s="533"/>
      <c r="X156" s="533"/>
      <c r="Y156" s="533"/>
      <c r="Z156" s="533"/>
      <c r="AA156" s="533"/>
      <c r="AB156" s="533"/>
    </row>
    <row r="157" spans="2:28" ht="15.75" customHeight="1">
      <c r="B157" s="641"/>
      <c r="C157" s="533"/>
      <c r="D157" s="533"/>
      <c r="E157" s="641"/>
      <c r="F157" s="641"/>
      <c r="G157" s="641"/>
      <c r="H157" s="641"/>
      <c r="I157" s="533"/>
      <c r="J157" s="533"/>
      <c r="K157" s="641"/>
      <c r="L157" s="533"/>
      <c r="M157" s="533"/>
      <c r="N157" s="641"/>
      <c r="O157" s="533"/>
      <c r="P157" s="533"/>
      <c r="Q157" s="641"/>
      <c r="R157" s="533"/>
      <c r="S157" s="533"/>
      <c r="T157" s="533"/>
      <c r="U157" s="533"/>
      <c r="V157" s="533"/>
      <c r="W157" s="533"/>
      <c r="X157" s="533"/>
      <c r="Y157" s="533"/>
      <c r="Z157" s="533"/>
      <c r="AA157" s="533"/>
      <c r="AB157" s="533"/>
    </row>
    <row r="158" spans="2:28" ht="15.75" customHeight="1">
      <c r="B158" s="641"/>
      <c r="C158" s="533"/>
      <c r="D158" s="533"/>
      <c r="E158" s="641"/>
      <c r="F158" s="641"/>
      <c r="G158" s="641"/>
      <c r="H158" s="641"/>
      <c r="I158" s="533"/>
      <c r="J158" s="533"/>
      <c r="K158" s="641"/>
      <c r="L158" s="533"/>
      <c r="M158" s="533"/>
      <c r="N158" s="641"/>
      <c r="O158" s="533"/>
      <c r="P158" s="533"/>
      <c r="Q158" s="641"/>
      <c r="R158" s="533"/>
      <c r="S158" s="533"/>
      <c r="T158" s="533"/>
      <c r="U158" s="533"/>
      <c r="V158" s="533"/>
      <c r="W158" s="533"/>
      <c r="X158" s="533"/>
      <c r="Y158" s="533"/>
      <c r="Z158" s="533"/>
      <c r="AA158" s="533"/>
      <c r="AB158" s="533"/>
    </row>
    <row r="159" spans="2:28" ht="15.75" customHeight="1">
      <c r="B159" s="641"/>
      <c r="C159" s="533"/>
      <c r="D159" s="533"/>
      <c r="E159" s="641"/>
      <c r="F159" s="641"/>
      <c r="G159" s="641"/>
      <c r="H159" s="641"/>
      <c r="I159" s="533"/>
      <c r="J159" s="533"/>
      <c r="K159" s="641"/>
      <c r="L159" s="533"/>
      <c r="M159" s="533"/>
      <c r="N159" s="641"/>
      <c r="O159" s="533"/>
      <c r="P159" s="533"/>
      <c r="Q159" s="641"/>
      <c r="R159" s="533"/>
      <c r="S159" s="533"/>
      <c r="T159" s="533"/>
      <c r="U159" s="533"/>
      <c r="V159" s="533"/>
      <c r="W159" s="533"/>
      <c r="X159" s="533"/>
      <c r="Y159" s="533"/>
      <c r="Z159" s="533"/>
      <c r="AA159" s="533"/>
      <c r="AB159" s="533"/>
    </row>
    <row r="160" spans="2:28" ht="15.75" customHeight="1">
      <c r="B160" s="641"/>
      <c r="C160" s="533"/>
      <c r="D160" s="533"/>
      <c r="E160" s="641"/>
      <c r="F160" s="641"/>
      <c r="G160" s="641"/>
      <c r="H160" s="641"/>
      <c r="I160" s="533"/>
      <c r="J160" s="533"/>
      <c r="K160" s="641"/>
      <c r="L160" s="533"/>
      <c r="M160" s="533"/>
      <c r="N160" s="641"/>
      <c r="O160" s="533"/>
      <c r="P160" s="533"/>
      <c r="Q160" s="641"/>
      <c r="R160" s="533"/>
      <c r="S160" s="533"/>
      <c r="T160" s="533"/>
      <c r="U160" s="533"/>
      <c r="V160" s="533"/>
      <c r="W160" s="533"/>
      <c r="X160" s="533"/>
      <c r="Y160" s="533"/>
      <c r="Z160" s="533"/>
      <c r="AA160" s="533"/>
      <c r="AB160" s="533"/>
    </row>
    <row r="161" spans="2:28" ht="15.75" customHeight="1">
      <c r="B161" s="641"/>
      <c r="C161" s="533"/>
      <c r="D161" s="533"/>
      <c r="E161" s="641"/>
      <c r="F161" s="641"/>
      <c r="G161" s="641"/>
      <c r="H161" s="641"/>
      <c r="I161" s="533"/>
      <c r="J161" s="533"/>
      <c r="K161" s="641"/>
      <c r="L161" s="533"/>
      <c r="M161" s="533"/>
      <c r="N161" s="641"/>
      <c r="O161" s="533"/>
      <c r="P161" s="533"/>
      <c r="Q161" s="641"/>
      <c r="R161" s="533"/>
      <c r="S161" s="533"/>
      <c r="T161" s="533"/>
      <c r="U161" s="533"/>
      <c r="V161" s="533"/>
      <c r="W161" s="533"/>
      <c r="X161" s="533"/>
      <c r="Y161" s="533"/>
      <c r="Z161" s="533"/>
      <c r="AA161" s="533"/>
      <c r="AB161" s="533"/>
    </row>
    <row r="162" spans="2:28" ht="15.75" customHeight="1">
      <c r="B162" s="641"/>
      <c r="C162" s="533"/>
      <c r="D162" s="533"/>
      <c r="E162" s="641"/>
      <c r="F162" s="641"/>
      <c r="G162" s="641"/>
      <c r="H162" s="641"/>
      <c r="I162" s="533"/>
      <c r="J162" s="533"/>
      <c r="K162" s="641"/>
      <c r="L162" s="533"/>
      <c r="M162" s="533"/>
      <c r="N162" s="641"/>
      <c r="O162" s="533"/>
      <c r="P162" s="533"/>
      <c r="Q162" s="641"/>
      <c r="R162" s="533"/>
      <c r="S162" s="533"/>
      <c r="T162" s="533"/>
      <c r="U162" s="533"/>
      <c r="V162" s="533"/>
      <c r="W162" s="533"/>
      <c r="X162" s="533"/>
      <c r="Y162" s="533"/>
      <c r="Z162" s="533"/>
      <c r="AA162" s="533"/>
      <c r="AB162" s="533"/>
    </row>
    <row r="163" spans="2:28" ht="15.75" customHeight="1">
      <c r="B163" s="641"/>
      <c r="C163" s="533"/>
      <c r="D163" s="533"/>
      <c r="E163" s="641"/>
      <c r="F163" s="641"/>
      <c r="G163" s="641"/>
      <c r="H163" s="641"/>
      <c r="I163" s="533"/>
      <c r="J163" s="533"/>
      <c r="K163" s="641"/>
      <c r="L163" s="533"/>
      <c r="M163" s="533"/>
      <c r="N163" s="641"/>
      <c r="O163" s="533"/>
      <c r="P163" s="533"/>
      <c r="Q163" s="641"/>
      <c r="R163" s="533"/>
      <c r="S163" s="533"/>
      <c r="T163" s="533"/>
      <c r="U163" s="533"/>
      <c r="V163" s="533"/>
      <c r="W163" s="533"/>
      <c r="X163" s="533"/>
      <c r="Y163" s="533"/>
      <c r="Z163" s="533"/>
      <c r="AA163" s="533"/>
      <c r="AB163" s="533"/>
    </row>
    <row r="164" spans="2:28" ht="15.75" customHeight="1">
      <c r="B164" s="641"/>
      <c r="C164" s="533"/>
      <c r="D164" s="533"/>
      <c r="E164" s="641"/>
      <c r="F164" s="641"/>
      <c r="G164" s="641"/>
      <c r="H164" s="641"/>
      <c r="I164" s="533"/>
      <c r="J164" s="533"/>
      <c r="K164" s="641"/>
      <c r="L164" s="533"/>
      <c r="M164" s="533"/>
      <c r="N164" s="641"/>
      <c r="O164" s="533"/>
      <c r="P164" s="533"/>
      <c r="Q164" s="641"/>
      <c r="R164" s="533"/>
      <c r="S164" s="533"/>
      <c r="T164" s="533"/>
      <c r="U164" s="533"/>
      <c r="V164" s="533"/>
      <c r="W164" s="533"/>
      <c r="X164" s="533"/>
      <c r="Y164" s="533"/>
      <c r="Z164" s="533"/>
      <c r="AA164" s="533"/>
      <c r="AB164" s="533"/>
    </row>
    <row r="165" spans="2:28" ht="15.75" customHeight="1">
      <c r="B165" s="641"/>
      <c r="C165" s="533"/>
      <c r="D165" s="533"/>
      <c r="E165" s="641"/>
      <c r="F165" s="641"/>
      <c r="G165" s="641"/>
      <c r="H165" s="641"/>
      <c r="I165" s="533"/>
      <c r="J165" s="533"/>
      <c r="K165" s="641"/>
      <c r="L165" s="533"/>
      <c r="M165" s="533"/>
      <c r="N165" s="641"/>
      <c r="O165" s="533"/>
      <c r="P165" s="533"/>
      <c r="Q165" s="641"/>
      <c r="R165" s="533"/>
      <c r="S165" s="533"/>
      <c r="T165" s="533"/>
      <c r="U165" s="533"/>
      <c r="V165" s="533"/>
      <c r="W165" s="533"/>
      <c r="X165" s="533"/>
      <c r="Y165" s="533"/>
      <c r="Z165" s="533"/>
      <c r="AA165" s="533"/>
      <c r="AB165" s="533"/>
    </row>
    <row r="166" spans="2:28" ht="15.75" customHeight="1">
      <c r="B166" s="641"/>
      <c r="C166" s="533"/>
      <c r="D166" s="533"/>
      <c r="E166" s="641"/>
      <c r="F166" s="641"/>
      <c r="G166" s="641"/>
      <c r="H166" s="641"/>
      <c r="I166" s="533"/>
      <c r="J166" s="533"/>
      <c r="K166" s="641"/>
      <c r="L166" s="533"/>
      <c r="M166" s="533"/>
      <c r="N166" s="641"/>
      <c r="O166" s="533"/>
      <c r="P166" s="533"/>
      <c r="Q166" s="641"/>
      <c r="R166" s="533"/>
      <c r="S166" s="533"/>
      <c r="T166" s="533"/>
      <c r="U166" s="533"/>
      <c r="V166" s="533"/>
      <c r="W166" s="533"/>
      <c r="X166" s="533"/>
      <c r="Y166" s="533"/>
      <c r="Z166" s="533"/>
      <c r="AA166" s="533"/>
      <c r="AB166" s="533"/>
    </row>
    <row r="167" spans="2:28" ht="15.75" customHeight="1">
      <c r="B167" s="641"/>
      <c r="C167" s="533"/>
      <c r="D167" s="533"/>
      <c r="E167" s="641"/>
      <c r="F167" s="641"/>
      <c r="G167" s="641"/>
      <c r="H167" s="641"/>
      <c r="I167" s="533"/>
      <c r="J167" s="533"/>
      <c r="K167" s="641"/>
      <c r="L167" s="533"/>
      <c r="M167" s="533"/>
      <c r="N167" s="641"/>
      <c r="O167" s="533"/>
      <c r="P167" s="533"/>
      <c r="Q167" s="641"/>
      <c r="R167" s="533"/>
      <c r="S167" s="533"/>
      <c r="T167" s="533"/>
      <c r="U167" s="533"/>
      <c r="V167" s="533"/>
      <c r="W167" s="533"/>
      <c r="X167" s="533"/>
      <c r="Y167" s="533"/>
      <c r="Z167" s="533"/>
      <c r="AA167" s="533"/>
      <c r="AB167" s="533"/>
    </row>
    <row r="168" spans="2:28" ht="15.75" customHeight="1">
      <c r="B168" s="641"/>
      <c r="C168" s="533"/>
      <c r="D168" s="533"/>
      <c r="E168" s="641"/>
      <c r="F168" s="641"/>
      <c r="G168" s="641"/>
      <c r="H168" s="641"/>
      <c r="I168" s="533"/>
      <c r="J168" s="533"/>
      <c r="K168" s="641"/>
      <c r="L168" s="533"/>
      <c r="M168" s="533"/>
      <c r="N168" s="641"/>
      <c r="O168" s="533"/>
      <c r="P168" s="533"/>
      <c r="Q168" s="641"/>
      <c r="R168" s="533"/>
      <c r="S168" s="533"/>
      <c r="T168" s="533"/>
      <c r="U168" s="533"/>
      <c r="V168" s="533"/>
      <c r="W168" s="533"/>
      <c r="X168" s="533"/>
      <c r="Y168" s="533"/>
      <c r="Z168" s="533"/>
      <c r="AA168" s="533"/>
      <c r="AB168" s="533"/>
    </row>
    <row r="169" spans="2:28" ht="15.75" customHeight="1">
      <c r="B169" s="641"/>
      <c r="C169" s="533"/>
      <c r="D169" s="533"/>
      <c r="E169" s="641"/>
      <c r="F169" s="641"/>
      <c r="G169" s="641"/>
      <c r="H169" s="641"/>
      <c r="I169" s="533"/>
      <c r="J169" s="533"/>
      <c r="K169" s="641"/>
      <c r="L169" s="533"/>
      <c r="M169" s="533"/>
      <c r="N169" s="641"/>
      <c r="O169" s="533"/>
      <c r="P169" s="533"/>
      <c r="Q169" s="641"/>
      <c r="R169" s="533"/>
      <c r="S169" s="533"/>
      <c r="T169" s="533"/>
      <c r="U169" s="533"/>
      <c r="V169" s="533"/>
      <c r="W169" s="533"/>
      <c r="X169" s="533"/>
      <c r="Y169" s="533"/>
      <c r="Z169" s="533"/>
      <c r="AA169" s="533"/>
      <c r="AB169" s="533"/>
    </row>
    <row r="170" spans="2:28" ht="15.75" customHeight="1">
      <c r="B170" s="641"/>
      <c r="C170" s="533"/>
      <c r="D170" s="533"/>
      <c r="E170" s="641"/>
      <c r="F170" s="641"/>
      <c r="G170" s="641"/>
      <c r="H170" s="641"/>
      <c r="I170" s="533"/>
      <c r="J170" s="533"/>
      <c r="K170" s="641"/>
      <c r="L170" s="533"/>
      <c r="M170" s="533"/>
      <c r="N170" s="641"/>
      <c r="O170" s="533"/>
      <c r="P170" s="533"/>
      <c r="Q170" s="641"/>
      <c r="R170" s="533"/>
      <c r="S170" s="533"/>
      <c r="T170" s="533"/>
      <c r="U170" s="533"/>
      <c r="V170" s="533"/>
      <c r="W170" s="533"/>
      <c r="X170" s="533"/>
      <c r="Y170" s="533"/>
      <c r="Z170" s="533"/>
      <c r="AA170" s="533"/>
      <c r="AB170" s="533"/>
    </row>
    <row r="171" spans="2:28" ht="15.75" customHeight="1">
      <c r="B171" s="641"/>
      <c r="C171" s="533"/>
      <c r="D171" s="533"/>
      <c r="E171" s="641"/>
      <c r="F171" s="641"/>
      <c r="G171" s="641"/>
      <c r="H171" s="641"/>
      <c r="I171" s="533"/>
      <c r="J171" s="533"/>
      <c r="K171" s="641"/>
      <c r="L171" s="533"/>
      <c r="M171" s="533"/>
      <c r="N171" s="641"/>
      <c r="O171" s="533"/>
      <c r="P171" s="533"/>
      <c r="Q171" s="641"/>
      <c r="R171" s="533"/>
      <c r="S171" s="533"/>
      <c r="T171" s="533"/>
      <c r="U171" s="533"/>
      <c r="V171" s="533"/>
      <c r="W171" s="533"/>
      <c r="X171" s="533"/>
      <c r="Y171" s="533"/>
      <c r="Z171" s="533"/>
      <c r="AA171" s="533"/>
      <c r="AB171" s="533"/>
    </row>
    <row r="172" spans="2:28" ht="15.75" customHeight="1">
      <c r="B172" s="641"/>
      <c r="C172" s="533"/>
      <c r="D172" s="533"/>
      <c r="E172" s="641"/>
      <c r="F172" s="641"/>
      <c r="G172" s="641"/>
      <c r="H172" s="641"/>
      <c r="I172" s="533"/>
      <c r="J172" s="533"/>
      <c r="K172" s="641"/>
      <c r="L172" s="533"/>
      <c r="M172" s="533"/>
      <c r="N172" s="641"/>
      <c r="O172" s="533"/>
      <c r="P172" s="533"/>
      <c r="Q172" s="641"/>
      <c r="R172" s="533"/>
      <c r="S172" s="533"/>
      <c r="T172" s="533"/>
      <c r="U172" s="533"/>
      <c r="V172" s="533"/>
      <c r="W172" s="533"/>
      <c r="X172" s="533"/>
      <c r="Y172" s="533"/>
      <c r="Z172" s="533"/>
      <c r="AA172" s="533"/>
      <c r="AB172" s="533"/>
    </row>
    <row r="173" spans="2:28" ht="15.75" customHeight="1">
      <c r="B173" s="641"/>
      <c r="C173" s="533"/>
      <c r="D173" s="533"/>
      <c r="E173" s="641"/>
      <c r="F173" s="641"/>
      <c r="G173" s="641"/>
      <c r="H173" s="641"/>
      <c r="I173" s="533"/>
      <c r="J173" s="533"/>
      <c r="K173" s="641"/>
      <c r="L173" s="533"/>
      <c r="M173" s="533"/>
      <c r="N173" s="641"/>
      <c r="O173" s="533"/>
      <c r="P173" s="533"/>
      <c r="Q173" s="641"/>
      <c r="R173" s="533"/>
      <c r="S173" s="533"/>
      <c r="T173" s="533"/>
      <c r="U173" s="533"/>
      <c r="V173" s="533"/>
      <c r="W173" s="533"/>
      <c r="X173" s="533"/>
      <c r="Y173" s="533"/>
      <c r="Z173" s="533"/>
      <c r="AA173" s="533"/>
      <c r="AB173" s="533"/>
    </row>
    <row r="174" spans="2:28" ht="15.75" customHeight="1">
      <c r="B174" s="641"/>
      <c r="C174" s="533"/>
      <c r="D174" s="533"/>
      <c r="E174" s="641"/>
      <c r="F174" s="641"/>
      <c r="G174" s="641"/>
      <c r="H174" s="641"/>
      <c r="I174" s="533"/>
      <c r="J174" s="533"/>
      <c r="K174" s="641"/>
      <c r="L174" s="533"/>
      <c r="M174" s="533"/>
      <c r="N174" s="641"/>
      <c r="O174" s="533"/>
      <c r="P174" s="533"/>
      <c r="Q174" s="641"/>
      <c r="R174" s="533"/>
      <c r="S174" s="533"/>
      <c r="T174" s="533"/>
      <c r="U174" s="533"/>
      <c r="V174" s="533"/>
      <c r="W174" s="533"/>
      <c r="X174" s="533"/>
      <c r="Y174" s="533"/>
      <c r="Z174" s="533"/>
      <c r="AA174" s="533"/>
      <c r="AB174" s="533"/>
    </row>
    <row r="175" spans="2:28" ht="15.75" customHeight="1">
      <c r="B175" s="641"/>
      <c r="C175" s="533"/>
      <c r="D175" s="533"/>
      <c r="E175" s="641"/>
      <c r="F175" s="641"/>
      <c r="G175" s="641"/>
      <c r="H175" s="641"/>
      <c r="I175" s="533"/>
      <c r="J175" s="533"/>
      <c r="K175" s="641"/>
      <c r="L175" s="533"/>
      <c r="M175" s="533"/>
      <c r="N175" s="641"/>
      <c r="O175" s="533"/>
      <c r="P175" s="533"/>
      <c r="Q175" s="641"/>
      <c r="R175" s="533"/>
      <c r="S175" s="533"/>
      <c r="T175" s="533"/>
      <c r="U175" s="533"/>
      <c r="V175" s="533"/>
      <c r="W175" s="533"/>
      <c r="X175" s="533"/>
      <c r="Y175" s="533"/>
      <c r="Z175" s="533"/>
      <c r="AA175" s="533"/>
      <c r="AB175" s="533"/>
    </row>
    <row r="176" spans="2:28" ht="15.75" customHeight="1">
      <c r="B176" s="641"/>
      <c r="C176" s="533"/>
      <c r="D176" s="533"/>
      <c r="E176" s="641"/>
      <c r="F176" s="641"/>
      <c r="G176" s="641"/>
      <c r="H176" s="641"/>
      <c r="I176" s="533"/>
      <c r="J176" s="533"/>
      <c r="K176" s="641"/>
      <c r="L176" s="533"/>
      <c r="M176" s="533"/>
      <c r="N176" s="641"/>
      <c r="O176" s="533"/>
      <c r="P176" s="533"/>
      <c r="Q176" s="641"/>
      <c r="R176" s="533"/>
      <c r="S176" s="533"/>
      <c r="T176" s="533"/>
      <c r="U176" s="533"/>
      <c r="V176" s="533"/>
      <c r="W176" s="533"/>
      <c r="X176" s="533"/>
      <c r="Y176" s="533"/>
      <c r="Z176" s="533"/>
      <c r="AA176" s="533"/>
      <c r="AB176" s="533"/>
    </row>
    <row r="177" spans="2:28" ht="15.75" customHeight="1">
      <c r="B177" s="641"/>
      <c r="C177" s="533"/>
      <c r="D177" s="533"/>
      <c r="E177" s="641"/>
      <c r="F177" s="641"/>
      <c r="G177" s="641"/>
      <c r="H177" s="641"/>
      <c r="I177" s="533"/>
      <c r="J177" s="533"/>
      <c r="K177" s="641"/>
      <c r="L177" s="533"/>
      <c r="M177" s="533"/>
      <c r="N177" s="641"/>
      <c r="O177" s="533"/>
      <c r="P177" s="533"/>
      <c r="Q177" s="641"/>
      <c r="R177" s="533"/>
      <c r="S177" s="533"/>
      <c r="T177" s="533"/>
      <c r="U177" s="533"/>
      <c r="V177" s="533"/>
      <c r="W177" s="533"/>
      <c r="X177" s="533"/>
      <c r="Y177" s="533"/>
      <c r="Z177" s="533"/>
      <c r="AA177" s="533"/>
      <c r="AB177" s="533"/>
    </row>
    <row r="178" spans="2:28" ht="15.75" customHeight="1">
      <c r="B178" s="641"/>
      <c r="C178" s="533"/>
      <c r="D178" s="533"/>
      <c r="E178" s="641"/>
      <c r="F178" s="641"/>
      <c r="G178" s="641"/>
      <c r="H178" s="641"/>
      <c r="I178" s="533"/>
      <c r="J178" s="533"/>
      <c r="K178" s="641"/>
      <c r="L178" s="533"/>
      <c r="M178" s="533"/>
      <c r="N178" s="641"/>
      <c r="O178" s="533"/>
      <c r="P178" s="533"/>
      <c r="Q178" s="641"/>
      <c r="R178" s="533"/>
      <c r="S178" s="533"/>
      <c r="T178" s="533"/>
      <c r="U178" s="533"/>
      <c r="V178" s="533"/>
      <c r="W178" s="533"/>
      <c r="X178" s="533"/>
      <c r="Y178" s="533"/>
      <c r="Z178" s="533"/>
      <c r="AA178" s="533"/>
      <c r="AB178" s="533"/>
    </row>
    <row r="179" spans="2:28" ht="15.75" customHeight="1">
      <c r="B179" s="641"/>
      <c r="C179" s="533"/>
      <c r="D179" s="533"/>
      <c r="E179" s="641"/>
      <c r="F179" s="641"/>
      <c r="G179" s="641"/>
      <c r="H179" s="641"/>
      <c r="I179" s="533"/>
      <c r="J179" s="533"/>
      <c r="K179" s="641"/>
      <c r="L179" s="533"/>
      <c r="M179" s="533"/>
      <c r="N179" s="641"/>
      <c r="O179" s="533"/>
      <c r="P179" s="533"/>
      <c r="Q179" s="641"/>
      <c r="R179" s="533"/>
      <c r="S179" s="533"/>
      <c r="T179" s="533"/>
      <c r="U179" s="533"/>
      <c r="V179" s="533"/>
      <c r="W179" s="533"/>
      <c r="X179" s="533"/>
      <c r="Y179" s="533"/>
      <c r="Z179" s="533"/>
      <c r="AA179" s="533"/>
      <c r="AB179" s="533"/>
    </row>
    <row r="180" spans="2:28" ht="15.75" customHeight="1">
      <c r="B180" s="641"/>
      <c r="C180" s="533"/>
      <c r="D180" s="533"/>
      <c r="E180" s="641"/>
      <c r="F180" s="641"/>
      <c r="G180" s="641"/>
      <c r="H180" s="641"/>
      <c r="I180" s="533"/>
      <c r="J180" s="533"/>
      <c r="K180" s="641"/>
      <c r="L180" s="533"/>
      <c r="M180" s="533"/>
      <c r="N180" s="641"/>
      <c r="O180" s="533"/>
      <c r="P180" s="533"/>
      <c r="Q180" s="641"/>
      <c r="R180" s="533"/>
      <c r="S180" s="533"/>
      <c r="T180" s="533"/>
      <c r="U180" s="533"/>
      <c r="V180" s="533"/>
      <c r="W180" s="533"/>
      <c r="X180" s="533"/>
      <c r="Y180" s="533"/>
      <c r="Z180" s="533"/>
      <c r="AA180" s="533"/>
      <c r="AB180" s="533"/>
    </row>
    <row r="181" spans="2:28" ht="15.75" customHeight="1">
      <c r="B181" s="641"/>
      <c r="C181" s="533"/>
      <c r="D181" s="533"/>
      <c r="E181" s="641"/>
      <c r="F181" s="641"/>
      <c r="G181" s="641"/>
      <c r="H181" s="641"/>
      <c r="I181" s="533"/>
      <c r="J181" s="533"/>
      <c r="K181" s="641"/>
      <c r="L181" s="533"/>
      <c r="M181" s="533"/>
      <c r="N181" s="641"/>
      <c r="O181" s="533"/>
      <c r="P181" s="533"/>
      <c r="Q181" s="641"/>
      <c r="R181" s="533"/>
      <c r="S181" s="533"/>
      <c r="T181" s="533"/>
      <c r="U181" s="533"/>
      <c r="V181" s="533"/>
      <c r="W181" s="533"/>
      <c r="X181" s="533"/>
      <c r="Y181" s="533"/>
      <c r="Z181" s="533"/>
      <c r="AA181" s="533"/>
      <c r="AB181" s="533"/>
    </row>
    <row r="182" spans="2:28" ht="15.75" customHeight="1">
      <c r="B182" s="641"/>
      <c r="C182" s="533"/>
      <c r="D182" s="533"/>
      <c r="E182" s="641"/>
      <c r="F182" s="641"/>
      <c r="G182" s="641"/>
      <c r="H182" s="641"/>
      <c r="I182" s="533"/>
      <c r="J182" s="533"/>
      <c r="K182" s="641"/>
      <c r="L182" s="533"/>
      <c r="M182" s="533"/>
      <c r="N182" s="641"/>
      <c r="O182" s="533"/>
      <c r="P182" s="533"/>
      <c r="Q182" s="641"/>
      <c r="R182" s="533"/>
      <c r="S182" s="533"/>
      <c r="T182" s="533"/>
      <c r="U182" s="533"/>
      <c r="V182" s="533"/>
      <c r="W182" s="533"/>
      <c r="X182" s="533"/>
      <c r="Y182" s="533"/>
      <c r="Z182" s="533"/>
      <c r="AA182" s="533"/>
      <c r="AB182" s="533"/>
    </row>
    <row r="183" spans="2:28" ht="15.75" customHeight="1">
      <c r="B183" s="641"/>
      <c r="C183" s="533"/>
      <c r="D183" s="533"/>
      <c r="E183" s="641"/>
      <c r="F183" s="641"/>
      <c r="G183" s="641"/>
      <c r="H183" s="641"/>
      <c r="I183" s="533"/>
      <c r="J183" s="533"/>
      <c r="K183" s="641"/>
      <c r="L183" s="533"/>
      <c r="M183" s="533"/>
      <c r="N183" s="641"/>
      <c r="O183" s="533"/>
      <c r="P183" s="533"/>
      <c r="Q183" s="641"/>
      <c r="R183" s="533"/>
      <c r="S183" s="533"/>
      <c r="T183" s="533"/>
      <c r="U183" s="533"/>
      <c r="V183" s="533"/>
      <c r="W183" s="533"/>
      <c r="X183" s="533"/>
      <c r="Y183" s="533"/>
      <c r="Z183" s="533"/>
      <c r="AA183" s="533"/>
      <c r="AB183" s="533"/>
    </row>
    <row r="184" spans="2:28" ht="15.75" customHeight="1">
      <c r="B184" s="641"/>
      <c r="C184" s="533"/>
      <c r="D184" s="533"/>
      <c r="E184" s="641"/>
      <c r="F184" s="641"/>
      <c r="G184" s="641"/>
      <c r="H184" s="641"/>
      <c r="I184" s="533"/>
      <c r="J184" s="533"/>
      <c r="K184" s="641"/>
      <c r="L184" s="533"/>
      <c r="M184" s="533"/>
      <c r="N184" s="641"/>
      <c r="O184" s="533"/>
      <c r="P184" s="533"/>
      <c r="Q184" s="641"/>
      <c r="R184" s="533"/>
      <c r="S184" s="533"/>
      <c r="T184" s="533"/>
      <c r="U184" s="533"/>
      <c r="V184" s="533"/>
      <c r="W184" s="533"/>
      <c r="X184" s="533"/>
      <c r="Y184" s="533"/>
      <c r="Z184" s="533"/>
      <c r="AA184" s="533"/>
      <c r="AB184" s="533"/>
    </row>
    <row r="185" spans="2:28" ht="15.75" customHeight="1">
      <c r="B185" s="641"/>
      <c r="C185" s="533"/>
      <c r="D185" s="533"/>
      <c r="E185" s="641"/>
      <c r="F185" s="641"/>
      <c r="G185" s="641"/>
      <c r="H185" s="641"/>
      <c r="I185" s="533"/>
      <c r="J185" s="533"/>
      <c r="K185" s="641"/>
      <c r="L185" s="533"/>
      <c r="M185" s="533"/>
      <c r="N185" s="641"/>
      <c r="O185" s="533"/>
      <c r="P185" s="533"/>
      <c r="Q185" s="641"/>
      <c r="R185" s="533"/>
      <c r="S185" s="533"/>
      <c r="T185" s="533"/>
      <c r="U185" s="533"/>
      <c r="V185" s="533"/>
      <c r="W185" s="533"/>
      <c r="X185" s="533"/>
      <c r="Y185" s="533"/>
      <c r="Z185" s="533"/>
      <c r="AA185" s="533"/>
      <c r="AB185" s="533"/>
    </row>
    <row r="186" spans="2:28" ht="15.75" customHeight="1">
      <c r="B186" s="641"/>
      <c r="C186" s="533"/>
      <c r="D186" s="533"/>
      <c r="E186" s="641"/>
      <c r="F186" s="641"/>
      <c r="G186" s="641"/>
      <c r="H186" s="641"/>
      <c r="I186" s="533"/>
      <c r="J186" s="533"/>
      <c r="K186" s="641"/>
      <c r="L186" s="533"/>
      <c r="M186" s="533"/>
      <c r="N186" s="641"/>
      <c r="O186" s="533"/>
      <c r="P186" s="533"/>
      <c r="Q186" s="641"/>
      <c r="R186" s="533"/>
      <c r="S186" s="533"/>
      <c r="T186" s="533"/>
      <c r="U186" s="533"/>
      <c r="V186" s="533"/>
      <c r="W186" s="533"/>
      <c r="X186" s="533"/>
      <c r="Y186" s="533"/>
      <c r="Z186" s="533"/>
      <c r="AA186" s="533"/>
      <c r="AB186" s="533"/>
    </row>
    <row r="187" spans="2:28" ht="15.75" customHeight="1">
      <c r="B187" s="641"/>
      <c r="C187" s="533"/>
      <c r="D187" s="533"/>
      <c r="E187" s="641"/>
      <c r="F187" s="641"/>
      <c r="G187" s="641"/>
      <c r="H187" s="641"/>
      <c r="I187" s="533"/>
      <c r="J187" s="533"/>
      <c r="K187" s="641"/>
      <c r="L187" s="533"/>
      <c r="M187" s="533"/>
      <c r="N187" s="641"/>
      <c r="O187" s="533"/>
      <c r="P187" s="533"/>
      <c r="Q187" s="641"/>
      <c r="R187" s="533"/>
      <c r="S187" s="533"/>
      <c r="T187" s="533"/>
      <c r="U187" s="533"/>
      <c r="V187" s="533"/>
      <c r="W187" s="533"/>
      <c r="X187" s="533"/>
      <c r="Y187" s="533"/>
      <c r="Z187" s="533"/>
      <c r="AA187" s="533"/>
      <c r="AB187" s="533"/>
    </row>
    <row r="188" spans="2:28" ht="15.75" customHeight="1">
      <c r="B188" s="641"/>
      <c r="C188" s="533"/>
      <c r="D188" s="533"/>
      <c r="E188" s="641"/>
      <c r="F188" s="641"/>
      <c r="G188" s="641"/>
      <c r="H188" s="641"/>
      <c r="I188" s="533"/>
      <c r="J188" s="533"/>
      <c r="K188" s="641"/>
      <c r="L188" s="533"/>
      <c r="M188" s="533"/>
      <c r="N188" s="641"/>
      <c r="O188" s="533"/>
      <c r="P188" s="533"/>
      <c r="Q188" s="641"/>
      <c r="R188" s="533"/>
      <c r="S188" s="533"/>
      <c r="T188" s="533"/>
      <c r="U188" s="533"/>
      <c r="V188" s="533"/>
      <c r="W188" s="533"/>
      <c r="X188" s="533"/>
      <c r="Y188" s="533"/>
      <c r="Z188" s="533"/>
      <c r="AA188" s="533"/>
      <c r="AB188" s="533"/>
    </row>
    <row r="189" spans="2:28" ht="15.75" customHeight="1">
      <c r="B189" s="641"/>
      <c r="C189" s="533"/>
      <c r="D189" s="533"/>
      <c r="E189" s="641"/>
      <c r="F189" s="641"/>
      <c r="G189" s="641"/>
      <c r="H189" s="641"/>
      <c r="I189" s="533"/>
      <c r="J189" s="533"/>
      <c r="K189" s="641"/>
      <c r="L189" s="533"/>
      <c r="M189" s="533"/>
      <c r="N189" s="641"/>
      <c r="O189" s="533"/>
      <c r="P189" s="533"/>
      <c r="Q189" s="641"/>
      <c r="R189" s="533"/>
      <c r="S189" s="533"/>
      <c r="T189" s="533"/>
      <c r="U189" s="533"/>
      <c r="V189" s="533"/>
      <c r="W189" s="533"/>
      <c r="X189" s="533"/>
      <c r="Y189" s="533"/>
      <c r="Z189" s="533"/>
      <c r="AA189" s="533"/>
      <c r="AB189" s="533"/>
    </row>
    <row r="190" spans="2:28" ht="15.75" customHeight="1">
      <c r="B190" s="641"/>
      <c r="C190" s="533"/>
      <c r="D190" s="533"/>
      <c r="E190" s="641"/>
      <c r="F190" s="641"/>
      <c r="G190" s="641"/>
      <c r="H190" s="641"/>
      <c r="I190" s="533"/>
      <c r="J190" s="533"/>
      <c r="K190" s="641"/>
      <c r="L190" s="533"/>
      <c r="M190" s="533"/>
      <c r="N190" s="641"/>
      <c r="O190" s="533"/>
      <c r="P190" s="533"/>
      <c r="Q190" s="641"/>
      <c r="R190" s="533"/>
      <c r="S190" s="533"/>
      <c r="T190" s="533"/>
      <c r="U190" s="533"/>
      <c r="V190" s="533"/>
      <c r="W190" s="533"/>
      <c r="X190" s="533"/>
      <c r="Y190" s="533"/>
      <c r="Z190" s="533"/>
      <c r="AA190" s="533"/>
      <c r="AB190" s="533"/>
    </row>
    <row r="191" spans="2:28" ht="15.75" customHeight="1">
      <c r="B191" s="641"/>
      <c r="C191" s="533"/>
      <c r="D191" s="533"/>
      <c r="E191" s="641"/>
      <c r="F191" s="641"/>
      <c r="G191" s="641"/>
      <c r="H191" s="641"/>
      <c r="I191" s="533"/>
      <c r="J191" s="533"/>
      <c r="K191" s="641"/>
      <c r="L191" s="533"/>
      <c r="M191" s="533"/>
      <c r="N191" s="641"/>
      <c r="O191" s="533"/>
      <c r="P191" s="533"/>
      <c r="Q191" s="641"/>
      <c r="R191" s="533"/>
      <c r="S191" s="533"/>
      <c r="T191" s="533"/>
      <c r="U191" s="533"/>
      <c r="V191" s="533"/>
      <c r="W191" s="533"/>
      <c r="X191" s="533"/>
      <c r="Y191" s="533"/>
      <c r="Z191" s="533"/>
      <c r="AA191" s="533"/>
      <c r="AB191" s="533"/>
    </row>
    <row r="192" spans="2:28" ht="15.75" customHeight="1">
      <c r="B192" s="641"/>
      <c r="C192" s="533"/>
      <c r="D192" s="533"/>
      <c r="E192" s="641"/>
      <c r="F192" s="641"/>
      <c r="G192" s="641"/>
      <c r="H192" s="641"/>
      <c r="I192" s="533"/>
      <c r="J192" s="533"/>
      <c r="K192" s="641"/>
      <c r="L192" s="533"/>
      <c r="M192" s="533"/>
      <c r="N192" s="641"/>
      <c r="O192" s="533"/>
      <c r="P192" s="533"/>
      <c r="Q192" s="641"/>
      <c r="R192" s="533"/>
      <c r="S192" s="533"/>
      <c r="T192" s="533"/>
      <c r="U192" s="533"/>
      <c r="V192" s="533"/>
      <c r="W192" s="533"/>
      <c r="X192" s="533"/>
      <c r="Y192" s="533"/>
      <c r="Z192" s="533"/>
      <c r="AA192" s="533"/>
      <c r="AB192" s="533"/>
    </row>
    <row r="193" spans="2:28" ht="15.75" customHeight="1">
      <c r="B193" s="641"/>
      <c r="C193" s="533"/>
      <c r="D193" s="533"/>
      <c r="E193" s="641"/>
      <c r="F193" s="641"/>
      <c r="G193" s="641"/>
      <c r="H193" s="641"/>
      <c r="I193" s="533"/>
      <c r="J193" s="533"/>
      <c r="K193" s="641"/>
      <c r="L193" s="533"/>
      <c r="M193" s="533"/>
      <c r="N193" s="641"/>
      <c r="O193" s="533"/>
      <c r="P193" s="533"/>
      <c r="Q193" s="641"/>
      <c r="R193" s="533"/>
      <c r="S193" s="533"/>
      <c r="T193" s="533"/>
      <c r="U193" s="533"/>
      <c r="V193" s="533"/>
      <c r="W193" s="533"/>
      <c r="X193" s="533"/>
      <c r="Y193" s="533"/>
      <c r="Z193" s="533"/>
      <c r="AA193" s="533"/>
      <c r="AB193" s="533"/>
    </row>
    <row r="194" spans="2:28" ht="15.75" customHeight="1">
      <c r="B194" s="641"/>
      <c r="C194" s="533"/>
      <c r="D194" s="533"/>
      <c r="E194" s="641"/>
      <c r="F194" s="641"/>
      <c r="G194" s="641"/>
      <c r="H194" s="641"/>
      <c r="I194" s="533"/>
      <c r="J194" s="533"/>
      <c r="K194" s="641"/>
      <c r="L194" s="533"/>
      <c r="M194" s="533"/>
      <c r="N194" s="641"/>
      <c r="O194" s="533"/>
      <c r="P194" s="533"/>
      <c r="Q194" s="641"/>
      <c r="R194" s="533"/>
      <c r="S194" s="533"/>
      <c r="T194" s="533"/>
      <c r="U194" s="533"/>
      <c r="V194" s="533"/>
      <c r="W194" s="533"/>
      <c r="X194" s="533"/>
      <c r="Y194" s="533"/>
      <c r="Z194" s="533"/>
      <c r="AA194" s="533"/>
      <c r="AB194" s="533"/>
    </row>
    <row r="195" spans="2:28" ht="15.75" customHeight="1">
      <c r="B195" s="641"/>
      <c r="C195" s="533"/>
      <c r="D195" s="533"/>
      <c r="E195" s="641"/>
      <c r="F195" s="641"/>
      <c r="G195" s="641"/>
      <c r="H195" s="641"/>
      <c r="I195" s="533"/>
      <c r="J195" s="533"/>
      <c r="K195" s="641"/>
      <c r="L195" s="533"/>
      <c r="M195" s="533"/>
      <c r="N195" s="641"/>
      <c r="O195" s="533"/>
      <c r="P195" s="533"/>
      <c r="Q195" s="641"/>
      <c r="R195" s="533"/>
      <c r="S195" s="533"/>
      <c r="T195" s="533"/>
      <c r="U195" s="533"/>
      <c r="V195" s="533"/>
      <c r="W195" s="533"/>
      <c r="X195" s="533"/>
      <c r="Y195" s="533"/>
      <c r="Z195" s="533"/>
      <c r="AA195" s="533"/>
      <c r="AB195" s="533"/>
    </row>
    <row r="196" spans="2:28" ht="15.75" customHeight="1">
      <c r="B196" s="641"/>
      <c r="C196" s="533"/>
      <c r="D196" s="533"/>
      <c r="E196" s="641"/>
      <c r="F196" s="641"/>
      <c r="G196" s="641"/>
      <c r="H196" s="641"/>
      <c r="I196" s="533"/>
      <c r="J196" s="533"/>
      <c r="K196" s="641"/>
      <c r="L196" s="533"/>
      <c r="M196" s="533"/>
      <c r="N196" s="641"/>
      <c r="O196" s="533"/>
      <c r="P196" s="533"/>
      <c r="Q196" s="641"/>
      <c r="R196" s="533"/>
      <c r="S196" s="533"/>
      <c r="T196" s="533"/>
      <c r="U196" s="533"/>
      <c r="V196" s="533"/>
      <c r="W196" s="533"/>
      <c r="X196" s="533"/>
      <c r="Y196" s="533"/>
      <c r="Z196" s="533"/>
      <c r="AA196" s="533"/>
      <c r="AB196" s="533"/>
    </row>
    <row r="197" spans="2:28" ht="15.75" customHeight="1">
      <c r="B197" s="641"/>
      <c r="C197" s="533"/>
      <c r="D197" s="533"/>
      <c r="E197" s="641"/>
      <c r="F197" s="641"/>
      <c r="G197" s="641"/>
      <c r="H197" s="641"/>
      <c r="I197" s="533"/>
      <c r="J197" s="533"/>
      <c r="K197" s="641"/>
      <c r="L197" s="533"/>
      <c r="M197" s="533"/>
      <c r="N197" s="641"/>
      <c r="O197" s="533"/>
      <c r="P197" s="533"/>
      <c r="Q197" s="641"/>
      <c r="R197" s="533"/>
      <c r="S197" s="533"/>
      <c r="T197" s="533"/>
      <c r="U197" s="533"/>
      <c r="V197" s="533"/>
      <c r="W197" s="533"/>
      <c r="X197" s="533"/>
      <c r="Y197" s="533"/>
      <c r="Z197" s="533"/>
      <c r="AA197" s="533"/>
      <c r="AB197" s="533"/>
    </row>
    <row r="198" spans="2:28" ht="15.75" customHeight="1">
      <c r="B198" s="641"/>
      <c r="C198" s="533"/>
      <c r="D198" s="533"/>
      <c r="E198" s="641"/>
      <c r="F198" s="641"/>
      <c r="G198" s="641"/>
      <c r="H198" s="641"/>
      <c r="I198" s="533"/>
      <c r="J198" s="533"/>
      <c r="K198" s="641"/>
      <c r="L198" s="533"/>
      <c r="M198" s="533"/>
      <c r="N198" s="641"/>
      <c r="O198" s="533"/>
      <c r="P198" s="533"/>
      <c r="Q198" s="641"/>
      <c r="R198" s="533"/>
      <c r="S198" s="533"/>
      <c r="T198" s="533"/>
      <c r="U198" s="533"/>
      <c r="V198" s="533"/>
      <c r="W198" s="533"/>
      <c r="X198" s="533"/>
      <c r="Y198" s="533"/>
      <c r="Z198" s="533"/>
      <c r="AA198" s="533"/>
      <c r="AB198" s="533"/>
    </row>
    <row r="199" spans="2:28" ht="15.75" customHeight="1">
      <c r="B199" s="641"/>
      <c r="C199" s="533"/>
      <c r="D199" s="533"/>
      <c r="E199" s="641"/>
      <c r="F199" s="641"/>
      <c r="G199" s="641"/>
      <c r="H199" s="641"/>
      <c r="I199" s="533"/>
      <c r="J199" s="533"/>
      <c r="K199" s="641"/>
      <c r="L199" s="533"/>
      <c r="M199" s="533"/>
      <c r="N199" s="641"/>
      <c r="O199" s="533"/>
      <c r="P199" s="533"/>
      <c r="Q199" s="641"/>
      <c r="R199" s="533"/>
      <c r="S199" s="533"/>
      <c r="T199" s="533"/>
      <c r="U199" s="533"/>
      <c r="V199" s="533"/>
      <c r="W199" s="533"/>
      <c r="X199" s="533"/>
      <c r="Y199" s="533"/>
      <c r="Z199" s="533"/>
      <c r="AA199" s="533"/>
      <c r="AB199" s="533"/>
    </row>
    <row r="200" spans="2:28" ht="15.75" customHeight="1">
      <c r="B200" s="641"/>
      <c r="C200" s="533"/>
      <c r="D200" s="533"/>
      <c r="E200" s="641"/>
      <c r="F200" s="641"/>
      <c r="G200" s="641"/>
      <c r="H200" s="641"/>
      <c r="I200" s="533"/>
      <c r="J200" s="533"/>
      <c r="K200" s="641"/>
      <c r="L200" s="533"/>
      <c r="M200" s="533"/>
      <c r="N200" s="641"/>
      <c r="O200" s="533"/>
      <c r="P200" s="533"/>
      <c r="Q200" s="641"/>
      <c r="R200" s="533"/>
      <c r="S200" s="533"/>
      <c r="T200" s="533"/>
      <c r="U200" s="533"/>
      <c r="V200" s="533"/>
      <c r="W200" s="533"/>
      <c r="X200" s="533"/>
      <c r="Y200" s="533"/>
      <c r="Z200" s="533"/>
      <c r="AA200" s="533"/>
      <c r="AB200" s="533"/>
    </row>
    <row r="201" spans="2:28" ht="15.75" customHeight="1">
      <c r="B201" s="641"/>
      <c r="C201" s="533"/>
      <c r="D201" s="533"/>
      <c r="E201" s="641"/>
      <c r="F201" s="641"/>
      <c r="G201" s="641"/>
      <c r="H201" s="641"/>
      <c r="I201" s="533"/>
      <c r="J201" s="533"/>
      <c r="K201" s="641"/>
      <c r="L201" s="533"/>
      <c r="M201" s="533"/>
      <c r="N201" s="641"/>
      <c r="O201" s="533"/>
      <c r="P201" s="533"/>
      <c r="Q201" s="641"/>
      <c r="R201" s="533"/>
      <c r="S201" s="533"/>
      <c r="T201" s="533"/>
      <c r="U201" s="533"/>
      <c r="V201" s="533"/>
      <c r="W201" s="533"/>
      <c r="X201" s="533"/>
      <c r="Y201" s="533"/>
      <c r="Z201" s="533"/>
      <c r="AA201" s="533"/>
      <c r="AB201" s="533"/>
    </row>
    <row r="202" spans="2:28" ht="15.75" customHeight="1">
      <c r="B202" s="641"/>
      <c r="C202" s="533"/>
      <c r="D202" s="533"/>
      <c r="E202" s="641"/>
      <c r="F202" s="641"/>
      <c r="G202" s="641"/>
      <c r="H202" s="641"/>
      <c r="I202" s="533"/>
      <c r="J202" s="533"/>
      <c r="K202" s="641"/>
      <c r="L202" s="533"/>
      <c r="M202" s="533"/>
      <c r="N202" s="641"/>
      <c r="O202" s="533"/>
      <c r="P202" s="533"/>
      <c r="Q202" s="641"/>
      <c r="R202" s="533"/>
      <c r="S202" s="533"/>
      <c r="T202" s="533"/>
      <c r="U202" s="533"/>
      <c r="V202" s="533"/>
      <c r="W202" s="533"/>
      <c r="X202" s="533"/>
      <c r="Y202" s="533"/>
      <c r="Z202" s="533"/>
      <c r="AA202" s="533"/>
      <c r="AB202" s="533"/>
    </row>
    <row r="203" spans="2:28" ht="15.75" customHeight="1">
      <c r="B203" s="641"/>
      <c r="C203" s="533"/>
      <c r="D203" s="533"/>
      <c r="E203" s="641"/>
      <c r="F203" s="641"/>
      <c r="G203" s="641"/>
      <c r="H203" s="641"/>
      <c r="I203" s="533"/>
      <c r="J203" s="533"/>
      <c r="K203" s="641"/>
      <c r="L203" s="533"/>
      <c r="M203" s="533"/>
      <c r="N203" s="641"/>
      <c r="O203" s="533"/>
      <c r="P203" s="533"/>
      <c r="Q203" s="641"/>
      <c r="R203" s="533"/>
      <c r="S203" s="533"/>
      <c r="T203" s="533"/>
      <c r="U203" s="533"/>
      <c r="V203" s="533"/>
      <c r="W203" s="533"/>
      <c r="X203" s="533"/>
      <c r="Y203" s="533"/>
      <c r="Z203" s="533"/>
      <c r="AA203" s="533"/>
      <c r="AB203" s="533"/>
    </row>
    <row r="204" spans="2:28" ht="15.75" customHeight="1">
      <c r="B204" s="641"/>
      <c r="C204" s="533"/>
      <c r="D204" s="533"/>
      <c r="E204" s="641"/>
      <c r="F204" s="641"/>
      <c r="G204" s="641"/>
      <c r="H204" s="641"/>
      <c r="I204" s="533"/>
      <c r="J204" s="533"/>
      <c r="K204" s="641"/>
      <c r="L204" s="533"/>
      <c r="M204" s="533"/>
      <c r="N204" s="641"/>
      <c r="O204" s="533"/>
      <c r="P204" s="533"/>
      <c r="Q204" s="641"/>
      <c r="R204" s="533"/>
      <c r="S204" s="533"/>
      <c r="T204" s="533"/>
      <c r="U204" s="533"/>
      <c r="V204" s="533"/>
      <c r="W204" s="533"/>
      <c r="X204" s="533"/>
      <c r="Y204" s="533"/>
      <c r="Z204" s="533"/>
      <c r="AA204" s="533"/>
      <c r="AB204" s="533"/>
    </row>
    <row r="205" spans="2:28" ht="15.75" customHeight="1">
      <c r="B205" s="641"/>
      <c r="C205" s="533"/>
      <c r="D205" s="533"/>
      <c r="E205" s="641"/>
      <c r="F205" s="641"/>
      <c r="G205" s="641"/>
      <c r="H205" s="641"/>
      <c r="I205" s="533"/>
      <c r="J205" s="533"/>
      <c r="K205" s="641"/>
      <c r="L205" s="533"/>
      <c r="M205" s="533"/>
      <c r="N205" s="641"/>
      <c r="O205" s="533"/>
      <c r="P205" s="533"/>
      <c r="Q205" s="641"/>
      <c r="R205" s="533"/>
      <c r="S205" s="533"/>
      <c r="T205" s="533"/>
      <c r="U205" s="533"/>
      <c r="V205" s="533"/>
      <c r="W205" s="533"/>
      <c r="X205" s="533"/>
      <c r="Y205" s="533"/>
      <c r="Z205" s="533"/>
      <c r="AA205" s="533"/>
      <c r="AB205" s="533"/>
    </row>
    <row r="206" spans="2:28" ht="15.75" customHeight="1">
      <c r="B206" s="641"/>
      <c r="C206" s="533"/>
      <c r="D206" s="533"/>
      <c r="E206" s="641"/>
      <c r="F206" s="641"/>
      <c r="G206" s="641"/>
      <c r="H206" s="641"/>
      <c r="I206" s="533"/>
      <c r="J206" s="533"/>
      <c r="K206" s="641"/>
      <c r="L206" s="533"/>
      <c r="M206" s="533"/>
      <c r="N206" s="641"/>
      <c r="O206" s="533"/>
      <c r="P206" s="533"/>
      <c r="Q206" s="641"/>
      <c r="R206" s="533"/>
      <c r="S206" s="533"/>
      <c r="T206" s="533"/>
      <c r="U206" s="533"/>
      <c r="V206" s="533"/>
      <c r="W206" s="533"/>
      <c r="X206" s="533"/>
      <c r="Y206" s="533"/>
      <c r="Z206" s="533"/>
      <c r="AA206" s="533"/>
      <c r="AB206" s="533"/>
    </row>
    <row r="207" spans="2:28" ht="15.75" customHeight="1">
      <c r="B207" s="641"/>
      <c r="C207" s="533"/>
      <c r="D207" s="533"/>
      <c r="E207" s="641"/>
      <c r="F207" s="641"/>
      <c r="G207" s="641"/>
      <c r="H207" s="641"/>
      <c r="I207" s="533"/>
      <c r="J207" s="533"/>
      <c r="K207" s="641"/>
      <c r="L207" s="533"/>
      <c r="M207" s="533"/>
      <c r="N207" s="641"/>
      <c r="O207" s="533"/>
      <c r="P207" s="533"/>
      <c r="Q207" s="641"/>
      <c r="R207" s="533"/>
      <c r="S207" s="533"/>
      <c r="T207" s="533"/>
      <c r="U207" s="533"/>
      <c r="V207" s="533"/>
      <c r="W207" s="533"/>
      <c r="X207" s="533"/>
      <c r="Y207" s="533"/>
      <c r="Z207" s="533"/>
      <c r="AA207" s="533"/>
      <c r="AB207" s="533"/>
    </row>
    <row r="208" spans="2:28" ht="15.75" customHeight="1">
      <c r="B208" s="641"/>
      <c r="C208" s="533"/>
      <c r="D208" s="533"/>
      <c r="E208" s="641"/>
      <c r="F208" s="641"/>
      <c r="G208" s="641"/>
      <c r="H208" s="641"/>
      <c r="I208" s="533"/>
      <c r="J208" s="533"/>
      <c r="K208" s="641"/>
      <c r="L208" s="533"/>
      <c r="M208" s="533"/>
      <c r="N208" s="641"/>
      <c r="O208" s="533"/>
      <c r="P208" s="533"/>
      <c r="Q208" s="641"/>
      <c r="R208" s="533"/>
      <c r="S208" s="533"/>
      <c r="T208" s="533"/>
      <c r="U208" s="533"/>
      <c r="V208" s="533"/>
      <c r="W208" s="533"/>
      <c r="X208" s="533"/>
      <c r="Y208" s="533"/>
      <c r="Z208" s="533"/>
      <c r="AA208" s="533"/>
      <c r="AB208" s="533"/>
    </row>
    <row r="209" spans="2:28" ht="15.75" customHeight="1">
      <c r="B209" s="641"/>
      <c r="C209" s="533"/>
      <c r="D209" s="533"/>
      <c r="E209" s="641"/>
      <c r="F209" s="641"/>
      <c r="G209" s="641"/>
      <c r="H209" s="641"/>
      <c r="I209" s="533"/>
      <c r="J209" s="533"/>
      <c r="K209" s="641"/>
      <c r="L209" s="533"/>
      <c r="M209" s="533"/>
      <c r="N209" s="641"/>
      <c r="O209" s="533"/>
      <c r="P209" s="533"/>
      <c r="Q209" s="641"/>
      <c r="R209" s="533"/>
      <c r="S209" s="533"/>
      <c r="T209" s="533"/>
      <c r="U209" s="533"/>
      <c r="V209" s="533"/>
      <c r="W209" s="533"/>
      <c r="X209" s="533"/>
      <c r="Y209" s="533"/>
      <c r="Z209" s="533"/>
      <c r="AA209" s="533"/>
      <c r="AB209" s="533"/>
    </row>
    <row r="210" spans="2:28" ht="15.75" customHeight="1">
      <c r="B210" s="641"/>
      <c r="C210" s="533"/>
      <c r="D210" s="533"/>
      <c r="E210" s="641"/>
      <c r="F210" s="641"/>
      <c r="G210" s="641"/>
      <c r="H210" s="641"/>
      <c r="I210" s="533"/>
      <c r="J210" s="533"/>
      <c r="K210" s="641"/>
      <c r="L210" s="533"/>
      <c r="M210" s="533"/>
      <c r="N210" s="641"/>
      <c r="O210" s="533"/>
      <c r="P210" s="533"/>
      <c r="Q210" s="641"/>
      <c r="R210" s="533"/>
      <c r="S210" s="533"/>
      <c r="T210" s="533"/>
      <c r="U210" s="533"/>
      <c r="V210" s="533"/>
      <c r="W210" s="533"/>
      <c r="X210" s="533"/>
      <c r="Y210" s="533"/>
      <c r="Z210" s="533"/>
      <c r="AA210" s="533"/>
      <c r="AB210" s="533"/>
    </row>
    <row r="211" spans="2:28" ht="15.75" customHeight="1">
      <c r="B211" s="641"/>
      <c r="C211" s="533"/>
      <c r="D211" s="533"/>
      <c r="E211" s="641"/>
      <c r="F211" s="641"/>
      <c r="G211" s="641"/>
      <c r="H211" s="641"/>
      <c r="I211" s="533"/>
      <c r="J211" s="533"/>
      <c r="K211" s="641"/>
      <c r="L211" s="533"/>
      <c r="M211" s="533"/>
      <c r="N211" s="641"/>
      <c r="O211" s="533"/>
      <c r="P211" s="533"/>
      <c r="Q211" s="641"/>
      <c r="R211" s="533"/>
      <c r="S211" s="533"/>
      <c r="T211" s="533"/>
      <c r="U211" s="533"/>
      <c r="V211" s="533"/>
      <c r="W211" s="533"/>
      <c r="X211" s="533"/>
      <c r="Y211" s="533"/>
      <c r="Z211" s="533"/>
      <c r="AA211" s="533"/>
      <c r="AB211" s="533"/>
    </row>
    <row r="212" spans="2:28" ht="15.75" customHeight="1">
      <c r="B212" s="641"/>
      <c r="C212" s="533"/>
      <c r="D212" s="533"/>
      <c r="E212" s="641"/>
      <c r="F212" s="641"/>
      <c r="G212" s="641"/>
      <c r="H212" s="641"/>
      <c r="I212" s="533"/>
      <c r="J212" s="533"/>
      <c r="K212" s="641"/>
      <c r="L212" s="533"/>
      <c r="M212" s="533"/>
      <c r="N212" s="641"/>
      <c r="O212" s="533"/>
      <c r="P212" s="533"/>
      <c r="Q212" s="641"/>
      <c r="R212" s="533"/>
      <c r="S212" s="533"/>
      <c r="T212" s="533"/>
      <c r="U212" s="533"/>
      <c r="V212" s="533"/>
      <c r="W212" s="533"/>
      <c r="X212" s="533"/>
      <c r="Y212" s="533"/>
      <c r="Z212" s="533"/>
      <c r="AA212" s="533"/>
      <c r="AB212" s="533"/>
    </row>
    <row r="213" spans="2:28" ht="15.75" customHeight="1">
      <c r="B213" s="641"/>
      <c r="C213" s="533"/>
      <c r="D213" s="533"/>
      <c r="E213" s="641"/>
      <c r="F213" s="641"/>
      <c r="G213" s="641"/>
      <c r="H213" s="641"/>
      <c r="I213" s="533"/>
      <c r="J213" s="533"/>
      <c r="K213" s="641"/>
      <c r="L213" s="533"/>
      <c r="M213" s="533"/>
      <c r="N213" s="641"/>
      <c r="O213" s="533"/>
      <c r="P213" s="533"/>
      <c r="Q213" s="641"/>
      <c r="R213" s="533"/>
      <c r="S213" s="533"/>
      <c r="T213" s="533"/>
      <c r="U213" s="533"/>
      <c r="V213" s="533"/>
      <c r="W213" s="533"/>
      <c r="X213" s="533"/>
      <c r="Y213" s="533"/>
      <c r="Z213" s="533"/>
      <c r="AA213" s="533"/>
      <c r="AB213" s="533"/>
    </row>
    <row r="214" spans="2:28" ht="15.75" customHeight="1">
      <c r="B214" s="641"/>
      <c r="C214" s="533"/>
      <c r="D214" s="533"/>
      <c r="E214" s="641"/>
      <c r="F214" s="641"/>
      <c r="G214" s="641"/>
      <c r="H214" s="641"/>
      <c r="I214" s="533"/>
      <c r="J214" s="533"/>
      <c r="K214" s="641"/>
      <c r="L214" s="533"/>
      <c r="M214" s="533"/>
      <c r="N214" s="641"/>
      <c r="O214" s="533"/>
      <c r="P214" s="533"/>
      <c r="Q214" s="641"/>
      <c r="R214" s="533"/>
      <c r="S214" s="533"/>
      <c r="T214" s="533"/>
      <c r="U214" s="533"/>
      <c r="V214" s="533"/>
      <c r="W214" s="533"/>
      <c r="X214" s="533"/>
      <c r="Y214" s="533"/>
      <c r="Z214" s="533"/>
      <c r="AA214" s="533"/>
      <c r="AB214" s="533"/>
    </row>
    <row r="215" spans="2:28" ht="15.75" customHeight="1">
      <c r="B215" s="641"/>
      <c r="C215" s="533"/>
      <c r="D215" s="533"/>
      <c r="E215" s="641"/>
      <c r="F215" s="641"/>
      <c r="G215" s="641"/>
      <c r="H215" s="641"/>
      <c r="I215" s="533"/>
      <c r="J215" s="533"/>
      <c r="K215" s="641"/>
      <c r="L215" s="533"/>
      <c r="M215" s="533"/>
      <c r="N215" s="641"/>
      <c r="O215" s="533"/>
      <c r="P215" s="533"/>
      <c r="Q215" s="641"/>
      <c r="R215" s="533"/>
      <c r="S215" s="533"/>
      <c r="T215" s="533"/>
      <c r="U215" s="533"/>
      <c r="V215" s="533"/>
      <c r="W215" s="533"/>
      <c r="X215" s="533"/>
      <c r="Y215" s="533"/>
      <c r="Z215" s="533"/>
      <c r="AA215" s="533"/>
      <c r="AB215" s="533"/>
    </row>
    <row r="216" spans="2:28" ht="15.75" customHeight="1">
      <c r="B216" s="641"/>
      <c r="C216" s="533"/>
      <c r="D216" s="533"/>
      <c r="E216" s="641"/>
      <c r="F216" s="641"/>
      <c r="G216" s="641"/>
      <c r="H216" s="641"/>
      <c r="I216" s="533"/>
      <c r="J216" s="533"/>
      <c r="K216" s="641"/>
      <c r="L216" s="533"/>
      <c r="M216" s="533"/>
      <c r="N216" s="641"/>
      <c r="O216" s="533"/>
      <c r="P216" s="533"/>
      <c r="Q216" s="641"/>
      <c r="R216" s="533"/>
      <c r="S216" s="533"/>
      <c r="T216" s="533"/>
      <c r="U216" s="533"/>
      <c r="V216" s="533"/>
      <c r="W216" s="533"/>
      <c r="X216" s="533"/>
      <c r="Y216" s="533"/>
      <c r="Z216" s="533"/>
      <c r="AA216" s="533"/>
      <c r="AB216" s="533"/>
    </row>
    <row r="217" spans="2:28" ht="15.75" customHeight="1">
      <c r="B217" s="641"/>
      <c r="C217" s="533"/>
      <c r="D217" s="533"/>
      <c r="E217" s="641"/>
      <c r="F217" s="641"/>
      <c r="G217" s="641"/>
      <c r="H217" s="641"/>
      <c r="I217" s="533"/>
      <c r="J217" s="533"/>
      <c r="K217" s="641"/>
      <c r="L217" s="533"/>
      <c r="M217" s="533"/>
      <c r="N217" s="641"/>
      <c r="O217" s="533"/>
      <c r="P217" s="533"/>
      <c r="Q217" s="641"/>
      <c r="R217" s="533"/>
      <c r="S217" s="533"/>
      <c r="T217" s="533"/>
      <c r="U217" s="533"/>
      <c r="V217" s="533"/>
      <c r="W217" s="533"/>
      <c r="X217" s="533"/>
      <c r="Y217" s="533"/>
      <c r="Z217" s="533"/>
      <c r="AA217" s="533"/>
      <c r="AB217" s="533"/>
    </row>
    <row r="218" spans="2:28" ht="15.75" customHeight="1">
      <c r="B218" s="641"/>
      <c r="C218" s="533"/>
      <c r="D218" s="533"/>
      <c r="E218" s="641"/>
      <c r="F218" s="641"/>
      <c r="G218" s="641"/>
      <c r="H218" s="641"/>
      <c r="I218" s="533"/>
      <c r="J218" s="533"/>
      <c r="K218" s="641"/>
      <c r="L218" s="533"/>
      <c r="M218" s="533"/>
      <c r="N218" s="641"/>
      <c r="O218" s="533"/>
      <c r="P218" s="533"/>
      <c r="Q218" s="641"/>
      <c r="R218" s="533"/>
      <c r="S218" s="533"/>
      <c r="T218" s="533"/>
      <c r="U218" s="533"/>
      <c r="V218" s="533"/>
      <c r="W218" s="533"/>
      <c r="X218" s="533"/>
      <c r="Y218" s="533"/>
      <c r="Z218" s="533"/>
      <c r="AA218" s="533"/>
      <c r="AB218" s="533"/>
    </row>
    <row r="219" spans="2:28" ht="15.75" customHeight="1">
      <c r="B219" s="641"/>
      <c r="C219" s="533"/>
      <c r="D219" s="533"/>
      <c r="E219" s="641"/>
      <c r="F219" s="641"/>
      <c r="G219" s="641"/>
      <c r="H219" s="641"/>
      <c r="I219" s="533"/>
      <c r="J219" s="533"/>
      <c r="K219" s="641"/>
      <c r="L219" s="533"/>
      <c r="M219" s="533"/>
      <c r="N219" s="641"/>
      <c r="O219" s="533"/>
      <c r="P219" s="533"/>
      <c r="Q219" s="641"/>
      <c r="R219" s="533"/>
      <c r="S219" s="533"/>
      <c r="T219" s="533"/>
      <c r="U219" s="533"/>
      <c r="V219" s="533"/>
      <c r="W219" s="533"/>
      <c r="X219" s="533"/>
      <c r="Y219" s="533"/>
      <c r="Z219" s="533"/>
      <c r="AA219" s="533"/>
      <c r="AB219" s="533"/>
    </row>
    <row r="220" spans="2:28" ht="15.75" customHeight="1">
      <c r="B220" s="641"/>
      <c r="C220" s="533"/>
      <c r="D220" s="533"/>
      <c r="E220" s="641"/>
      <c r="F220" s="641"/>
      <c r="G220" s="641"/>
      <c r="H220" s="641"/>
      <c r="I220" s="533"/>
      <c r="J220" s="533"/>
      <c r="K220" s="641"/>
      <c r="L220" s="533"/>
      <c r="M220" s="533"/>
      <c r="N220" s="641"/>
      <c r="O220" s="533"/>
      <c r="P220" s="533"/>
      <c r="Q220" s="641"/>
      <c r="R220" s="533"/>
      <c r="S220" s="533"/>
      <c r="T220" s="533"/>
      <c r="U220" s="533"/>
      <c r="V220" s="533"/>
      <c r="W220" s="533"/>
      <c r="X220" s="533"/>
      <c r="Y220" s="533"/>
      <c r="Z220" s="533"/>
      <c r="AA220" s="533"/>
      <c r="AB220" s="533"/>
    </row>
    <row r="221" spans="2:28" ht="15.75" customHeight="1">
      <c r="B221" s="641"/>
      <c r="C221" s="533"/>
      <c r="D221" s="533"/>
      <c r="E221" s="641"/>
      <c r="F221" s="641"/>
      <c r="G221" s="641"/>
      <c r="H221" s="641"/>
      <c r="I221" s="533"/>
      <c r="J221" s="533"/>
      <c r="K221" s="641"/>
      <c r="L221" s="533"/>
      <c r="M221" s="533"/>
      <c r="N221" s="641"/>
      <c r="O221" s="533"/>
      <c r="P221" s="533"/>
      <c r="Q221" s="641"/>
      <c r="R221" s="533"/>
      <c r="S221" s="533"/>
      <c r="T221" s="533"/>
      <c r="U221" s="533"/>
      <c r="V221" s="533"/>
      <c r="W221" s="533"/>
      <c r="X221" s="533"/>
      <c r="Y221" s="533"/>
      <c r="Z221" s="533"/>
      <c r="AA221" s="533"/>
      <c r="AB221" s="533"/>
    </row>
    <row r="222" spans="2:28" ht="15.75" customHeight="1">
      <c r="B222" s="641"/>
      <c r="C222" s="533"/>
      <c r="D222" s="533"/>
      <c r="E222" s="641"/>
      <c r="F222" s="641"/>
      <c r="G222" s="641"/>
      <c r="H222" s="641"/>
      <c r="I222" s="533"/>
      <c r="J222" s="533"/>
      <c r="K222" s="641"/>
      <c r="L222" s="533"/>
      <c r="M222" s="533"/>
      <c r="N222" s="641"/>
      <c r="O222" s="533"/>
      <c r="P222" s="533"/>
      <c r="Q222" s="641"/>
      <c r="R222" s="533"/>
      <c r="S222" s="533"/>
      <c r="T222" s="533"/>
      <c r="U222" s="533"/>
      <c r="V222" s="533"/>
      <c r="W222" s="533"/>
      <c r="X222" s="533"/>
      <c r="Y222" s="533"/>
      <c r="Z222" s="533"/>
      <c r="AA222" s="533"/>
      <c r="AB222" s="533"/>
    </row>
    <row r="223" spans="2:28" ht="15.75" customHeight="1">
      <c r="B223" s="641"/>
      <c r="C223" s="533"/>
      <c r="D223" s="533"/>
      <c r="E223" s="641"/>
      <c r="F223" s="641"/>
      <c r="G223" s="641"/>
      <c r="H223" s="641"/>
      <c r="I223" s="533"/>
      <c r="J223" s="533"/>
      <c r="K223" s="641"/>
      <c r="L223" s="533"/>
      <c r="M223" s="533"/>
      <c r="N223" s="641"/>
      <c r="O223" s="533"/>
      <c r="P223" s="533"/>
      <c r="Q223" s="641"/>
      <c r="R223" s="533"/>
      <c r="S223" s="533"/>
      <c r="T223" s="533"/>
      <c r="U223" s="533"/>
      <c r="V223" s="533"/>
      <c r="W223" s="533"/>
      <c r="X223" s="533"/>
      <c r="Y223" s="533"/>
      <c r="Z223" s="533"/>
      <c r="AA223" s="533"/>
      <c r="AB223" s="533"/>
    </row>
    <row r="224" spans="2:28" ht="15.75" customHeight="1">
      <c r="B224" s="641"/>
      <c r="C224" s="533"/>
      <c r="D224" s="533"/>
      <c r="E224" s="641"/>
      <c r="F224" s="641"/>
      <c r="G224" s="641"/>
      <c r="H224" s="641"/>
      <c r="I224" s="533"/>
      <c r="J224" s="533"/>
      <c r="K224" s="641"/>
      <c r="L224" s="533"/>
      <c r="M224" s="533"/>
      <c r="N224" s="641"/>
      <c r="O224" s="533"/>
      <c r="P224" s="533"/>
      <c r="Q224" s="641"/>
      <c r="R224" s="533"/>
      <c r="S224" s="533"/>
      <c r="T224" s="533"/>
      <c r="U224" s="533"/>
      <c r="V224" s="533"/>
      <c r="W224" s="533"/>
      <c r="X224" s="533"/>
      <c r="Y224" s="533"/>
      <c r="Z224" s="533"/>
      <c r="AA224" s="533"/>
      <c r="AB224" s="533"/>
    </row>
    <row r="225" spans="2:28" ht="15.75" customHeight="1">
      <c r="B225" s="641"/>
      <c r="C225" s="533"/>
      <c r="D225" s="533"/>
      <c r="E225" s="641"/>
      <c r="F225" s="641"/>
      <c r="G225" s="641"/>
      <c r="H225" s="641"/>
      <c r="I225" s="533"/>
      <c r="J225" s="533"/>
      <c r="K225" s="641"/>
      <c r="L225" s="533"/>
      <c r="M225" s="533"/>
      <c r="N225" s="641"/>
      <c r="O225" s="533"/>
      <c r="P225" s="533"/>
      <c r="Q225" s="641"/>
      <c r="R225" s="533"/>
      <c r="S225" s="533"/>
      <c r="T225" s="533"/>
      <c r="U225" s="533"/>
      <c r="V225" s="533"/>
      <c r="W225" s="533"/>
      <c r="X225" s="533"/>
      <c r="Y225" s="533"/>
      <c r="Z225" s="533"/>
      <c r="AA225" s="533"/>
      <c r="AB225" s="533"/>
    </row>
    <row r="226" spans="2:28" ht="15.75" customHeight="1">
      <c r="B226" s="641"/>
      <c r="C226" s="533"/>
      <c r="D226" s="533"/>
      <c r="E226" s="641"/>
      <c r="F226" s="641"/>
      <c r="G226" s="641"/>
      <c r="H226" s="641"/>
      <c r="I226" s="533"/>
      <c r="J226" s="533"/>
      <c r="K226" s="641"/>
      <c r="L226" s="533"/>
      <c r="M226" s="533"/>
      <c r="N226" s="641"/>
      <c r="O226" s="533"/>
      <c r="P226" s="533"/>
      <c r="Q226" s="641"/>
      <c r="R226" s="533"/>
      <c r="S226" s="533"/>
      <c r="T226" s="533"/>
      <c r="U226" s="533"/>
      <c r="V226" s="533"/>
      <c r="W226" s="533"/>
      <c r="X226" s="533"/>
      <c r="Y226" s="533"/>
      <c r="Z226" s="533"/>
      <c r="AA226" s="533"/>
      <c r="AB226" s="533"/>
    </row>
    <row r="227" spans="2:28" ht="15.75" customHeight="1">
      <c r="B227" s="641"/>
      <c r="C227" s="533"/>
      <c r="D227" s="533"/>
      <c r="E227" s="641"/>
      <c r="F227" s="641"/>
      <c r="G227" s="641"/>
      <c r="H227" s="641"/>
      <c r="I227" s="533"/>
      <c r="J227" s="533"/>
      <c r="K227" s="641"/>
      <c r="L227" s="533"/>
      <c r="M227" s="533"/>
      <c r="N227" s="641"/>
      <c r="O227" s="533"/>
      <c r="P227" s="533"/>
      <c r="Q227" s="641"/>
      <c r="R227" s="533"/>
      <c r="S227" s="533"/>
      <c r="T227" s="533"/>
      <c r="U227" s="533"/>
      <c r="V227" s="533"/>
      <c r="W227" s="533"/>
      <c r="X227" s="533"/>
      <c r="Y227" s="533"/>
      <c r="Z227" s="533"/>
      <c r="AA227" s="533"/>
      <c r="AB227" s="533"/>
    </row>
    <row r="228" spans="2:28" ht="15.75" customHeight="1">
      <c r="B228" s="641"/>
      <c r="C228" s="533"/>
      <c r="D228" s="533"/>
      <c r="E228" s="641"/>
      <c r="F228" s="641"/>
      <c r="G228" s="641"/>
      <c r="H228" s="641"/>
      <c r="I228" s="533"/>
      <c r="J228" s="533"/>
      <c r="K228" s="641"/>
      <c r="L228" s="533"/>
      <c r="M228" s="533"/>
      <c r="N228" s="641"/>
      <c r="O228" s="533"/>
      <c r="P228" s="533"/>
      <c r="Q228" s="641"/>
      <c r="R228" s="533"/>
      <c r="S228" s="533"/>
      <c r="T228" s="533"/>
      <c r="U228" s="533"/>
      <c r="V228" s="533"/>
      <c r="W228" s="533"/>
      <c r="X228" s="533"/>
      <c r="Y228" s="533"/>
      <c r="Z228" s="533"/>
      <c r="AA228" s="533"/>
      <c r="AB228" s="533"/>
    </row>
    <row r="229" spans="2:28" ht="15.75" customHeight="1">
      <c r="B229" s="641"/>
      <c r="C229" s="533"/>
      <c r="D229" s="533"/>
      <c r="E229" s="641"/>
      <c r="F229" s="641"/>
      <c r="G229" s="641"/>
      <c r="H229" s="641"/>
      <c r="I229" s="533"/>
      <c r="J229" s="533"/>
      <c r="K229" s="641"/>
      <c r="L229" s="533"/>
      <c r="M229" s="533"/>
      <c r="N229" s="641"/>
      <c r="O229" s="533"/>
      <c r="P229" s="533"/>
      <c r="Q229" s="641"/>
      <c r="R229" s="533"/>
      <c r="S229" s="533"/>
      <c r="T229" s="533"/>
      <c r="U229" s="533"/>
      <c r="V229" s="533"/>
      <c r="W229" s="533"/>
      <c r="X229" s="533"/>
      <c r="Y229" s="533"/>
      <c r="Z229" s="533"/>
      <c r="AA229" s="533"/>
      <c r="AB229" s="533"/>
    </row>
    <row r="230" spans="2:28" ht="15.75" customHeight="1">
      <c r="B230" s="641"/>
      <c r="C230" s="533"/>
      <c r="D230" s="533"/>
      <c r="E230" s="641"/>
      <c r="F230" s="641"/>
      <c r="G230" s="641"/>
      <c r="H230" s="641"/>
      <c r="I230" s="533"/>
      <c r="J230" s="533"/>
      <c r="K230" s="641"/>
      <c r="L230" s="533"/>
      <c r="M230" s="533"/>
      <c r="N230" s="641"/>
      <c r="O230" s="533"/>
      <c r="P230" s="533"/>
      <c r="Q230" s="641"/>
      <c r="R230" s="533"/>
      <c r="S230" s="533"/>
      <c r="T230" s="533"/>
      <c r="U230" s="533"/>
      <c r="V230" s="533"/>
      <c r="W230" s="533"/>
      <c r="X230" s="533"/>
      <c r="Y230" s="533"/>
      <c r="Z230" s="533"/>
      <c r="AA230" s="533"/>
      <c r="AB230" s="533"/>
    </row>
    <row r="231" spans="2:28" ht="15.75" customHeight="1">
      <c r="B231" s="641"/>
      <c r="C231" s="533"/>
      <c r="D231" s="533"/>
      <c r="E231" s="641"/>
      <c r="F231" s="641"/>
      <c r="G231" s="641"/>
      <c r="H231" s="641"/>
      <c r="I231" s="533"/>
      <c r="J231" s="533"/>
      <c r="K231" s="641"/>
      <c r="L231" s="533"/>
      <c r="M231" s="533"/>
      <c r="N231" s="641"/>
      <c r="O231" s="533"/>
      <c r="P231" s="533"/>
      <c r="Q231" s="641"/>
      <c r="R231" s="533"/>
      <c r="S231" s="533"/>
      <c r="T231" s="533"/>
      <c r="U231" s="533"/>
      <c r="V231" s="533"/>
      <c r="W231" s="533"/>
      <c r="X231" s="533"/>
      <c r="Y231" s="533"/>
      <c r="Z231" s="533"/>
      <c r="AA231" s="533"/>
      <c r="AB231" s="533"/>
    </row>
    <row r="232" spans="2:28" ht="15.75" customHeight="1">
      <c r="B232" s="641"/>
      <c r="C232" s="533"/>
      <c r="D232" s="533"/>
      <c r="E232" s="641"/>
      <c r="F232" s="641"/>
      <c r="G232" s="641"/>
      <c r="H232" s="641"/>
      <c r="I232" s="533"/>
      <c r="J232" s="533"/>
      <c r="K232" s="641"/>
      <c r="L232" s="533"/>
      <c r="M232" s="533"/>
      <c r="N232" s="641"/>
      <c r="O232" s="533"/>
      <c r="P232" s="533"/>
      <c r="Q232" s="641"/>
      <c r="R232" s="533"/>
      <c r="S232" s="533"/>
      <c r="T232" s="533"/>
      <c r="U232" s="533"/>
      <c r="V232" s="533"/>
      <c r="W232" s="533"/>
      <c r="X232" s="533"/>
      <c r="Y232" s="533"/>
      <c r="Z232" s="533"/>
      <c r="AA232" s="533"/>
      <c r="AB232" s="533"/>
    </row>
    <row r="233" spans="2:28" ht="15.75" customHeight="1">
      <c r="B233" s="641"/>
      <c r="C233" s="533"/>
      <c r="D233" s="533"/>
      <c r="E233" s="641"/>
      <c r="F233" s="641"/>
      <c r="G233" s="641"/>
      <c r="H233" s="641"/>
      <c r="I233" s="533"/>
      <c r="J233" s="533"/>
      <c r="K233" s="641"/>
      <c r="L233" s="533"/>
      <c r="M233" s="533"/>
      <c r="N233" s="641"/>
      <c r="O233" s="533"/>
      <c r="P233" s="533"/>
      <c r="Q233" s="641"/>
      <c r="R233" s="533"/>
      <c r="S233" s="533"/>
      <c r="T233" s="533"/>
      <c r="U233" s="533"/>
      <c r="V233" s="533"/>
      <c r="W233" s="533"/>
      <c r="X233" s="533"/>
      <c r="Y233" s="533"/>
      <c r="Z233" s="533"/>
      <c r="AA233" s="533"/>
      <c r="AB233" s="533"/>
    </row>
    <row r="234" spans="2:28" ht="15.75" customHeight="1">
      <c r="B234" s="641"/>
      <c r="C234" s="533"/>
      <c r="D234" s="533"/>
      <c r="E234" s="641"/>
      <c r="F234" s="641"/>
      <c r="G234" s="641"/>
      <c r="H234" s="641"/>
      <c r="I234" s="533"/>
      <c r="J234" s="533"/>
      <c r="K234" s="641"/>
      <c r="L234" s="533"/>
      <c r="M234" s="533"/>
      <c r="N234" s="641"/>
      <c r="O234" s="533"/>
      <c r="P234" s="533"/>
      <c r="Q234" s="641"/>
      <c r="R234" s="533"/>
      <c r="S234" s="533"/>
      <c r="T234" s="533"/>
      <c r="U234" s="533"/>
      <c r="V234" s="533"/>
      <c r="W234" s="533"/>
      <c r="X234" s="533"/>
      <c r="Y234" s="533"/>
      <c r="Z234" s="533"/>
      <c r="AA234" s="533"/>
      <c r="AB234" s="533"/>
    </row>
    <row r="235" spans="2:28" ht="15.75" customHeight="1">
      <c r="B235" s="641"/>
      <c r="C235" s="533"/>
      <c r="D235" s="533"/>
      <c r="E235" s="641"/>
      <c r="F235" s="641"/>
      <c r="G235" s="641"/>
      <c r="H235" s="641"/>
      <c r="I235" s="533"/>
      <c r="J235" s="533"/>
      <c r="K235" s="641"/>
      <c r="L235" s="533"/>
      <c r="M235" s="533"/>
      <c r="N235" s="641"/>
      <c r="O235" s="533"/>
      <c r="P235" s="533"/>
      <c r="Q235" s="641"/>
      <c r="R235" s="533"/>
      <c r="S235" s="533"/>
      <c r="T235" s="533"/>
      <c r="U235" s="533"/>
      <c r="V235" s="533"/>
      <c r="W235" s="533"/>
      <c r="X235" s="533"/>
      <c r="Y235" s="533"/>
      <c r="Z235" s="533"/>
      <c r="AA235" s="533"/>
      <c r="AB235" s="533"/>
    </row>
    <row r="236" spans="2:28" ht="15.75" customHeight="1">
      <c r="B236" s="641"/>
      <c r="C236" s="533"/>
      <c r="D236" s="533"/>
      <c r="E236" s="641"/>
      <c r="F236" s="641"/>
      <c r="G236" s="641"/>
      <c r="H236" s="641"/>
      <c r="I236" s="533"/>
      <c r="J236" s="533"/>
      <c r="K236" s="641"/>
      <c r="L236" s="533"/>
      <c r="M236" s="533"/>
      <c r="N236" s="641"/>
      <c r="O236" s="533"/>
      <c r="P236" s="533"/>
      <c r="Q236" s="641"/>
      <c r="R236" s="533"/>
      <c r="S236" s="533"/>
      <c r="T236" s="533"/>
      <c r="U236" s="533"/>
      <c r="V236" s="533"/>
      <c r="W236" s="533"/>
      <c r="X236" s="533"/>
      <c r="Y236" s="533"/>
      <c r="Z236" s="533"/>
      <c r="AA236" s="533"/>
      <c r="AB236" s="533"/>
    </row>
    <row r="237" spans="2:28" ht="15.75" customHeight="1">
      <c r="B237" s="641"/>
      <c r="C237" s="533"/>
      <c r="D237" s="533"/>
      <c r="E237" s="641"/>
      <c r="F237" s="641"/>
      <c r="G237" s="641"/>
      <c r="H237" s="641"/>
      <c r="I237" s="533"/>
      <c r="J237" s="533"/>
      <c r="K237" s="641"/>
      <c r="L237" s="533"/>
      <c r="M237" s="533"/>
      <c r="N237" s="641"/>
      <c r="O237" s="533"/>
      <c r="P237" s="533"/>
      <c r="Q237" s="641"/>
      <c r="R237" s="533"/>
      <c r="S237" s="533"/>
      <c r="T237" s="533"/>
      <c r="U237" s="533"/>
      <c r="V237" s="533"/>
      <c r="W237" s="533"/>
      <c r="X237" s="533"/>
      <c r="Y237" s="533"/>
      <c r="Z237" s="533"/>
      <c r="AA237" s="533"/>
      <c r="AB237" s="533"/>
    </row>
    <row r="238" spans="2:28" ht="15.75" customHeight="1">
      <c r="B238" s="641"/>
      <c r="C238" s="533"/>
      <c r="D238" s="533"/>
      <c r="E238" s="641"/>
      <c r="F238" s="641"/>
      <c r="G238" s="641"/>
      <c r="H238" s="641"/>
      <c r="I238" s="533"/>
      <c r="J238" s="533"/>
      <c r="K238" s="641"/>
      <c r="L238" s="533"/>
      <c r="M238" s="533"/>
      <c r="N238" s="641"/>
      <c r="O238" s="533"/>
      <c r="P238" s="533"/>
      <c r="Q238" s="641"/>
      <c r="R238" s="533"/>
      <c r="S238" s="533"/>
      <c r="T238" s="533"/>
      <c r="U238" s="533"/>
      <c r="V238" s="533"/>
      <c r="W238" s="533"/>
      <c r="X238" s="533"/>
      <c r="Y238" s="533"/>
      <c r="Z238" s="533"/>
      <c r="AA238" s="533"/>
      <c r="AB238" s="533"/>
    </row>
    <row r="239" spans="2:28" ht="15.75" customHeight="1">
      <c r="B239" s="641"/>
      <c r="C239" s="533"/>
      <c r="D239" s="533"/>
      <c r="E239" s="641"/>
      <c r="F239" s="641"/>
      <c r="G239" s="641"/>
      <c r="H239" s="641"/>
      <c r="I239" s="533"/>
      <c r="J239" s="533"/>
      <c r="K239" s="641"/>
      <c r="L239" s="533"/>
      <c r="M239" s="533"/>
      <c r="N239" s="641"/>
      <c r="O239" s="533"/>
      <c r="P239" s="533"/>
      <c r="Q239" s="641"/>
      <c r="R239" s="533"/>
      <c r="S239" s="533"/>
      <c r="T239" s="533"/>
      <c r="U239" s="533"/>
      <c r="V239" s="533"/>
      <c r="W239" s="533"/>
      <c r="X239" s="533"/>
      <c r="Y239" s="533"/>
      <c r="Z239" s="533"/>
      <c r="AA239" s="533"/>
      <c r="AB239" s="533"/>
    </row>
    <row r="240" spans="2:28" ht="15.75" customHeight="1">
      <c r="B240" s="641"/>
      <c r="C240" s="533"/>
      <c r="D240" s="533"/>
      <c r="E240" s="641"/>
      <c r="F240" s="641"/>
      <c r="G240" s="641"/>
      <c r="H240" s="641"/>
      <c r="I240" s="533"/>
      <c r="J240" s="533"/>
      <c r="K240" s="641"/>
      <c r="L240" s="533"/>
      <c r="M240" s="533"/>
      <c r="N240" s="641"/>
      <c r="O240" s="533"/>
      <c r="P240" s="533"/>
      <c r="Q240" s="641"/>
      <c r="R240" s="533"/>
      <c r="S240" s="533"/>
      <c r="T240" s="533"/>
      <c r="U240" s="533"/>
      <c r="V240" s="533"/>
      <c r="W240" s="533"/>
      <c r="X240" s="533"/>
      <c r="Y240" s="533"/>
      <c r="Z240" s="533"/>
      <c r="AA240" s="533"/>
      <c r="AB240" s="533"/>
    </row>
    <row r="241" spans="2:28" ht="15.75" customHeight="1">
      <c r="B241" s="641"/>
      <c r="C241" s="533"/>
      <c r="D241" s="533"/>
      <c r="E241" s="641"/>
      <c r="F241" s="641"/>
      <c r="G241" s="641"/>
      <c r="H241" s="641"/>
      <c r="I241" s="533"/>
      <c r="J241" s="533"/>
      <c r="K241" s="641"/>
      <c r="L241" s="533"/>
      <c r="M241" s="533"/>
      <c r="N241" s="641"/>
      <c r="O241" s="533"/>
      <c r="P241" s="533"/>
      <c r="Q241" s="641"/>
      <c r="R241" s="533"/>
      <c r="S241" s="533"/>
      <c r="T241" s="533"/>
      <c r="U241" s="533"/>
      <c r="V241" s="533"/>
      <c r="W241" s="533"/>
      <c r="X241" s="533"/>
      <c r="Y241" s="533"/>
      <c r="Z241" s="533"/>
      <c r="AA241" s="533"/>
      <c r="AB241" s="533"/>
    </row>
    <row r="242" spans="2:28" ht="15.75" customHeight="1">
      <c r="B242" s="641"/>
      <c r="C242" s="533"/>
      <c r="D242" s="533"/>
      <c r="E242" s="641"/>
      <c r="F242" s="641"/>
      <c r="G242" s="641"/>
      <c r="H242" s="641"/>
      <c r="I242" s="533"/>
      <c r="J242" s="533"/>
      <c r="K242" s="641"/>
      <c r="L242" s="533"/>
      <c r="M242" s="533"/>
      <c r="N242" s="641"/>
      <c r="O242" s="533"/>
      <c r="P242" s="533"/>
      <c r="Q242" s="641"/>
      <c r="R242" s="533"/>
      <c r="S242" s="533"/>
      <c r="T242" s="533"/>
      <c r="U242" s="533"/>
      <c r="V242" s="533"/>
      <c r="W242" s="533"/>
      <c r="X242" s="533"/>
      <c r="Y242" s="533"/>
      <c r="Z242" s="533"/>
      <c r="AA242" s="533"/>
      <c r="AB242" s="533"/>
    </row>
    <row r="243" spans="2:28" ht="15.75" customHeight="1">
      <c r="B243" s="641"/>
      <c r="C243" s="533"/>
      <c r="D243" s="533"/>
      <c r="E243" s="641"/>
      <c r="F243" s="641"/>
      <c r="G243" s="641"/>
      <c r="H243" s="641"/>
      <c r="I243" s="533"/>
      <c r="J243" s="533"/>
      <c r="K243" s="641"/>
      <c r="L243" s="533"/>
      <c r="M243" s="533"/>
      <c r="N243" s="641"/>
      <c r="O243" s="533"/>
      <c r="P243" s="533"/>
      <c r="Q243" s="641"/>
      <c r="R243" s="533"/>
      <c r="S243" s="533"/>
      <c r="T243" s="533"/>
      <c r="U243" s="533"/>
      <c r="V243" s="533"/>
      <c r="W243" s="533"/>
      <c r="X243" s="533"/>
      <c r="Y243" s="533"/>
      <c r="Z243" s="533"/>
      <c r="AA243" s="533"/>
      <c r="AB243" s="533"/>
    </row>
    <row r="244" spans="2:28" ht="15.75" customHeight="1">
      <c r="B244" s="641"/>
      <c r="C244" s="533"/>
      <c r="D244" s="533"/>
      <c r="E244" s="641"/>
      <c r="F244" s="641"/>
      <c r="G244" s="641"/>
      <c r="H244" s="641"/>
      <c r="I244" s="533"/>
      <c r="J244" s="533"/>
      <c r="K244" s="641"/>
      <c r="L244" s="533"/>
      <c r="M244" s="533"/>
      <c r="N244" s="641"/>
      <c r="O244" s="533"/>
      <c r="P244" s="533"/>
      <c r="Q244" s="641"/>
      <c r="R244" s="533"/>
      <c r="S244" s="533"/>
      <c r="T244" s="533"/>
      <c r="U244" s="533"/>
      <c r="V244" s="533"/>
      <c r="W244" s="533"/>
      <c r="X244" s="533"/>
      <c r="Y244" s="533"/>
      <c r="Z244" s="533"/>
      <c r="AA244" s="533"/>
      <c r="AB244" s="533"/>
    </row>
    <row r="245" spans="2:28" ht="15.75" customHeight="1">
      <c r="B245" s="641"/>
      <c r="C245" s="533"/>
      <c r="D245" s="533"/>
      <c r="E245" s="641"/>
      <c r="F245" s="641"/>
      <c r="G245" s="641"/>
      <c r="H245" s="641"/>
      <c r="I245" s="533"/>
      <c r="J245" s="533"/>
      <c r="K245" s="641"/>
      <c r="L245" s="533"/>
      <c r="M245" s="533"/>
      <c r="N245" s="641"/>
      <c r="O245" s="533"/>
      <c r="P245" s="533"/>
      <c r="Q245" s="641"/>
      <c r="R245" s="533"/>
      <c r="S245" s="533"/>
      <c r="T245" s="533"/>
      <c r="U245" s="533"/>
      <c r="V245" s="533"/>
      <c r="W245" s="533"/>
      <c r="X245" s="533"/>
      <c r="Y245" s="533"/>
      <c r="Z245" s="533"/>
      <c r="AA245" s="533"/>
      <c r="AB245" s="533"/>
    </row>
    <row r="246" spans="2:28" ht="15.75" customHeight="1">
      <c r="B246" s="641"/>
      <c r="C246" s="533"/>
      <c r="D246" s="533"/>
      <c r="E246" s="641"/>
      <c r="F246" s="641"/>
      <c r="G246" s="641"/>
      <c r="H246" s="641"/>
      <c r="I246" s="533"/>
      <c r="J246" s="533"/>
      <c r="K246" s="641"/>
      <c r="L246" s="533"/>
      <c r="M246" s="533"/>
      <c r="N246" s="641"/>
      <c r="O246" s="533"/>
      <c r="P246" s="533"/>
      <c r="Q246" s="641"/>
      <c r="R246" s="533"/>
      <c r="S246" s="533"/>
      <c r="T246" s="533"/>
      <c r="U246" s="533"/>
      <c r="V246" s="533"/>
      <c r="W246" s="533"/>
      <c r="X246" s="533"/>
      <c r="Y246" s="533"/>
      <c r="Z246" s="533"/>
      <c r="AA246" s="533"/>
      <c r="AB246" s="533"/>
    </row>
    <row r="247" spans="2:28" ht="15.75" customHeight="1">
      <c r="B247" s="641"/>
      <c r="C247" s="533"/>
      <c r="D247" s="533"/>
      <c r="E247" s="641"/>
      <c r="F247" s="641"/>
      <c r="G247" s="641"/>
      <c r="H247" s="641"/>
      <c r="I247" s="533"/>
      <c r="J247" s="533"/>
      <c r="K247" s="641"/>
      <c r="L247" s="533"/>
      <c r="M247" s="533"/>
      <c r="N247" s="641"/>
      <c r="O247" s="533"/>
      <c r="P247" s="533"/>
      <c r="Q247" s="641"/>
      <c r="R247" s="533"/>
      <c r="S247" s="533"/>
      <c r="T247" s="533"/>
      <c r="U247" s="533"/>
      <c r="V247" s="533"/>
      <c r="W247" s="533"/>
      <c r="X247" s="533"/>
      <c r="Y247" s="533"/>
      <c r="Z247" s="533"/>
      <c r="AA247" s="533"/>
      <c r="AB247" s="533"/>
    </row>
    <row r="248" spans="2:28" ht="15.75" customHeight="1">
      <c r="B248" s="641"/>
      <c r="C248" s="533"/>
      <c r="D248" s="533"/>
      <c r="E248" s="641"/>
      <c r="F248" s="641"/>
      <c r="G248" s="641"/>
      <c r="H248" s="641"/>
      <c r="I248" s="533"/>
      <c r="J248" s="533"/>
      <c r="K248" s="641"/>
      <c r="L248" s="533"/>
      <c r="M248" s="533"/>
      <c r="N248" s="641"/>
      <c r="O248" s="533"/>
      <c r="P248" s="533"/>
      <c r="Q248" s="641"/>
      <c r="R248" s="533"/>
      <c r="S248" s="533"/>
      <c r="T248" s="533"/>
      <c r="U248" s="533"/>
      <c r="V248" s="533"/>
      <c r="W248" s="533"/>
      <c r="X248" s="533"/>
      <c r="Y248" s="533"/>
      <c r="Z248" s="533"/>
      <c r="AA248" s="533"/>
      <c r="AB248" s="533"/>
    </row>
    <row r="249" spans="2:28" ht="15.75" customHeight="1">
      <c r="B249" s="641"/>
      <c r="C249" s="533"/>
      <c r="D249" s="533"/>
      <c r="E249" s="641"/>
      <c r="F249" s="641"/>
      <c r="G249" s="641"/>
      <c r="H249" s="641"/>
      <c r="I249" s="533"/>
      <c r="J249" s="533"/>
      <c r="K249" s="641"/>
      <c r="L249" s="533"/>
      <c r="M249" s="533"/>
      <c r="N249" s="641"/>
      <c r="O249" s="533"/>
      <c r="P249" s="533"/>
      <c r="Q249" s="641"/>
      <c r="R249" s="533"/>
      <c r="S249" s="533"/>
      <c r="T249" s="533"/>
      <c r="U249" s="533"/>
      <c r="V249" s="533"/>
      <c r="W249" s="533"/>
      <c r="X249" s="533"/>
      <c r="Y249" s="533"/>
      <c r="Z249" s="533"/>
      <c r="AA249" s="533"/>
      <c r="AB249" s="533"/>
    </row>
    <row r="250" spans="2:28" ht="15.75" customHeight="1">
      <c r="B250" s="641"/>
      <c r="C250" s="533"/>
      <c r="D250" s="533"/>
      <c r="E250" s="641"/>
      <c r="F250" s="641"/>
      <c r="G250" s="641"/>
      <c r="H250" s="641"/>
      <c r="I250" s="533"/>
      <c r="J250" s="533"/>
      <c r="K250" s="641"/>
      <c r="L250" s="533"/>
      <c r="M250" s="533"/>
      <c r="N250" s="641"/>
      <c r="O250" s="533"/>
      <c r="P250" s="533"/>
      <c r="Q250" s="641"/>
      <c r="R250" s="533"/>
      <c r="S250" s="533"/>
      <c r="T250" s="533"/>
      <c r="U250" s="533"/>
      <c r="V250" s="533"/>
      <c r="W250" s="533"/>
      <c r="X250" s="533"/>
      <c r="Y250" s="533"/>
      <c r="Z250" s="533"/>
      <c r="AA250" s="533"/>
      <c r="AB250" s="533"/>
    </row>
    <row r="251" spans="2:28" ht="15.75" customHeight="1">
      <c r="B251" s="641"/>
      <c r="C251" s="533"/>
      <c r="D251" s="533"/>
      <c r="E251" s="641"/>
      <c r="F251" s="641"/>
      <c r="G251" s="641"/>
      <c r="H251" s="641"/>
      <c r="I251" s="533"/>
      <c r="J251" s="533"/>
      <c r="K251" s="641"/>
      <c r="L251" s="533"/>
      <c r="M251" s="533"/>
      <c r="N251" s="641"/>
      <c r="O251" s="533"/>
      <c r="P251" s="533"/>
      <c r="Q251" s="641"/>
      <c r="R251" s="533"/>
      <c r="S251" s="533"/>
      <c r="T251" s="533"/>
      <c r="U251" s="533"/>
      <c r="V251" s="533"/>
      <c r="W251" s="533"/>
      <c r="X251" s="533"/>
      <c r="Y251" s="533"/>
      <c r="Z251" s="533"/>
      <c r="AA251" s="533"/>
      <c r="AB251" s="533"/>
    </row>
    <row r="252" spans="2:28" ht="15.75" customHeight="1">
      <c r="B252" s="641"/>
      <c r="C252" s="533"/>
      <c r="D252" s="533"/>
      <c r="E252" s="641"/>
      <c r="F252" s="641"/>
      <c r="G252" s="641"/>
      <c r="H252" s="641"/>
      <c r="I252" s="533"/>
      <c r="J252" s="533"/>
      <c r="K252" s="641"/>
      <c r="L252" s="533"/>
      <c r="M252" s="533"/>
      <c r="N252" s="641"/>
      <c r="O252" s="533"/>
      <c r="P252" s="533"/>
      <c r="Q252" s="641"/>
      <c r="R252" s="533"/>
      <c r="S252" s="533"/>
      <c r="T252" s="533"/>
      <c r="U252" s="533"/>
      <c r="V252" s="533"/>
      <c r="W252" s="533"/>
      <c r="X252" s="533"/>
      <c r="Y252" s="533"/>
      <c r="Z252" s="533"/>
      <c r="AA252" s="533"/>
      <c r="AB252" s="533"/>
    </row>
    <row r="253" spans="2:28" ht="15.75" customHeight="1">
      <c r="B253" s="641"/>
      <c r="C253" s="533"/>
      <c r="D253" s="533"/>
      <c r="E253" s="641"/>
      <c r="F253" s="641"/>
      <c r="G253" s="641"/>
      <c r="H253" s="641"/>
      <c r="I253" s="533"/>
      <c r="J253" s="533"/>
      <c r="K253" s="641"/>
      <c r="L253" s="533"/>
      <c r="M253" s="533"/>
      <c r="N253" s="641"/>
      <c r="O253" s="533"/>
      <c r="P253" s="533"/>
      <c r="Q253" s="641"/>
      <c r="R253" s="533"/>
      <c r="S253" s="533"/>
      <c r="T253" s="533"/>
      <c r="U253" s="533"/>
      <c r="V253" s="533"/>
      <c r="W253" s="533"/>
      <c r="X253" s="533"/>
      <c r="Y253" s="533"/>
      <c r="Z253" s="533"/>
      <c r="AA253" s="533"/>
      <c r="AB253" s="533"/>
    </row>
    <row r="254" spans="2:28" ht="15.75" customHeight="1">
      <c r="B254" s="641"/>
      <c r="C254" s="533"/>
      <c r="D254" s="533"/>
      <c r="E254" s="641"/>
      <c r="F254" s="641"/>
      <c r="G254" s="641"/>
      <c r="H254" s="641"/>
      <c r="I254" s="533"/>
      <c r="J254" s="533"/>
      <c r="K254" s="641"/>
      <c r="L254" s="533"/>
      <c r="M254" s="533"/>
      <c r="N254" s="641"/>
      <c r="O254" s="533"/>
      <c r="P254" s="533"/>
      <c r="Q254" s="641"/>
      <c r="R254" s="533"/>
      <c r="S254" s="533"/>
      <c r="T254" s="533"/>
      <c r="U254" s="533"/>
      <c r="V254" s="533"/>
      <c r="W254" s="533"/>
      <c r="X254" s="533"/>
      <c r="Y254" s="533"/>
      <c r="Z254" s="533"/>
      <c r="AA254" s="533"/>
      <c r="AB254" s="533"/>
    </row>
    <row r="255" spans="2:28" ht="15.75" customHeight="1">
      <c r="B255" s="641"/>
      <c r="C255" s="533"/>
      <c r="D255" s="533"/>
      <c r="E255" s="641"/>
      <c r="F255" s="641"/>
      <c r="G255" s="641"/>
      <c r="H255" s="641"/>
      <c r="I255" s="533"/>
      <c r="J255" s="533"/>
      <c r="K255" s="641"/>
      <c r="L255" s="533"/>
      <c r="M255" s="533"/>
      <c r="N255" s="641"/>
      <c r="O255" s="533"/>
      <c r="P255" s="533"/>
      <c r="Q255" s="641"/>
      <c r="R255" s="533"/>
      <c r="S255" s="533"/>
      <c r="T255" s="533"/>
      <c r="U255" s="533"/>
      <c r="V255" s="533"/>
      <c r="W255" s="533"/>
      <c r="X255" s="533"/>
      <c r="Y255" s="533"/>
      <c r="Z255" s="533"/>
      <c r="AA255" s="533"/>
      <c r="AB255" s="533"/>
    </row>
    <row r="256" spans="2:28" ht="15.75" customHeight="1">
      <c r="B256" s="641"/>
      <c r="C256" s="533"/>
      <c r="D256" s="533"/>
      <c r="E256" s="641"/>
      <c r="F256" s="641"/>
      <c r="G256" s="641"/>
      <c r="H256" s="641"/>
      <c r="I256" s="533"/>
      <c r="J256" s="533"/>
      <c r="K256" s="641"/>
      <c r="L256" s="533"/>
      <c r="M256" s="533"/>
      <c r="N256" s="641"/>
      <c r="O256" s="533"/>
      <c r="P256" s="533"/>
      <c r="Q256" s="641"/>
      <c r="R256" s="533"/>
      <c r="S256" s="533"/>
      <c r="T256" s="533"/>
      <c r="U256" s="533"/>
      <c r="V256" s="533"/>
      <c r="W256" s="533"/>
      <c r="X256" s="533"/>
      <c r="Y256" s="533"/>
      <c r="Z256" s="533"/>
      <c r="AA256" s="533"/>
      <c r="AB256" s="533"/>
    </row>
    <row r="257" spans="2:28" ht="15.75" customHeight="1">
      <c r="B257" s="641"/>
      <c r="C257" s="533"/>
      <c r="D257" s="533"/>
      <c r="E257" s="641"/>
      <c r="F257" s="641"/>
      <c r="G257" s="641"/>
      <c r="H257" s="641"/>
      <c r="I257" s="533"/>
      <c r="J257" s="533"/>
      <c r="K257" s="641"/>
      <c r="L257" s="533"/>
      <c r="M257" s="533"/>
      <c r="N257" s="641"/>
      <c r="O257" s="533"/>
      <c r="P257" s="533"/>
      <c r="Q257" s="641"/>
      <c r="R257" s="533"/>
      <c r="S257" s="533"/>
      <c r="T257" s="533"/>
      <c r="U257" s="533"/>
      <c r="V257" s="533"/>
      <c r="W257" s="533"/>
      <c r="X257" s="533"/>
      <c r="Y257" s="533"/>
      <c r="Z257" s="533"/>
      <c r="AA257" s="533"/>
      <c r="AB257" s="533"/>
    </row>
    <row r="258" spans="2:28" ht="15.75" customHeight="1">
      <c r="B258" s="641"/>
      <c r="C258" s="533"/>
      <c r="D258" s="533"/>
      <c r="E258" s="641"/>
      <c r="F258" s="641"/>
      <c r="G258" s="641"/>
      <c r="H258" s="641"/>
      <c r="I258" s="533"/>
      <c r="J258" s="533"/>
      <c r="K258" s="641"/>
      <c r="L258" s="533"/>
      <c r="M258" s="533"/>
      <c r="N258" s="641"/>
      <c r="O258" s="533"/>
      <c r="P258" s="533"/>
      <c r="Q258" s="641"/>
      <c r="R258" s="533"/>
      <c r="S258" s="533"/>
      <c r="T258" s="533"/>
      <c r="U258" s="533"/>
      <c r="V258" s="533"/>
      <c r="W258" s="533"/>
      <c r="X258" s="533"/>
      <c r="Y258" s="533"/>
      <c r="Z258" s="533"/>
      <c r="AA258" s="533"/>
      <c r="AB258" s="533"/>
    </row>
    <row r="259" spans="2:28" ht="15.75" customHeight="1">
      <c r="B259" s="641"/>
      <c r="C259" s="533"/>
      <c r="D259" s="533"/>
      <c r="E259" s="641"/>
      <c r="F259" s="641"/>
      <c r="G259" s="641"/>
      <c r="H259" s="641"/>
      <c r="I259" s="533"/>
      <c r="J259" s="533"/>
      <c r="K259" s="641"/>
      <c r="L259" s="533"/>
      <c r="M259" s="533"/>
      <c r="N259" s="641"/>
      <c r="O259" s="533"/>
      <c r="P259" s="533"/>
      <c r="Q259" s="641"/>
      <c r="R259" s="533"/>
      <c r="S259" s="533"/>
      <c r="T259" s="533"/>
      <c r="U259" s="533"/>
      <c r="V259" s="533"/>
      <c r="W259" s="533"/>
      <c r="X259" s="533"/>
      <c r="Y259" s="533"/>
      <c r="Z259" s="533"/>
      <c r="AA259" s="533"/>
      <c r="AB259" s="533"/>
    </row>
    <row r="260" spans="2:28" ht="15.75" customHeight="1">
      <c r="B260" s="641"/>
      <c r="C260" s="533"/>
      <c r="D260" s="533"/>
      <c r="E260" s="641"/>
      <c r="F260" s="641"/>
      <c r="G260" s="641"/>
      <c r="H260" s="641"/>
      <c r="I260" s="533"/>
      <c r="J260" s="533"/>
      <c r="K260" s="641"/>
      <c r="L260" s="533"/>
      <c r="M260" s="533"/>
      <c r="N260" s="641"/>
      <c r="O260" s="533"/>
      <c r="P260" s="533"/>
      <c r="Q260" s="641"/>
      <c r="R260" s="533"/>
      <c r="S260" s="533"/>
      <c r="T260" s="533"/>
      <c r="U260" s="533"/>
      <c r="V260" s="533"/>
      <c r="W260" s="533"/>
      <c r="X260" s="533"/>
      <c r="Y260" s="533"/>
      <c r="Z260" s="533"/>
      <c r="AA260" s="533"/>
      <c r="AB260" s="533"/>
    </row>
    <row r="261" spans="2:28" ht="15.75" customHeight="1">
      <c r="B261" s="641"/>
      <c r="C261" s="533"/>
      <c r="D261" s="533"/>
      <c r="E261" s="641"/>
      <c r="F261" s="641"/>
      <c r="G261" s="641"/>
      <c r="H261" s="641"/>
      <c r="I261" s="533"/>
      <c r="J261" s="533"/>
      <c r="K261" s="641"/>
      <c r="L261" s="533"/>
      <c r="M261" s="533"/>
      <c r="N261" s="641"/>
      <c r="O261" s="533"/>
      <c r="P261" s="533"/>
      <c r="Q261" s="641"/>
      <c r="R261" s="533"/>
      <c r="S261" s="533"/>
      <c r="T261" s="533"/>
      <c r="U261" s="533"/>
      <c r="V261" s="533"/>
      <c r="W261" s="533"/>
      <c r="X261" s="533"/>
      <c r="Y261" s="533"/>
      <c r="Z261" s="533"/>
      <c r="AA261" s="533"/>
      <c r="AB261" s="533"/>
    </row>
    <row r="262" spans="2:28" ht="15.75" customHeight="1">
      <c r="B262" s="641"/>
      <c r="C262" s="533"/>
      <c r="D262" s="533"/>
      <c r="E262" s="641"/>
      <c r="F262" s="641"/>
      <c r="G262" s="641"/>
      <c r="H262" s="641"/>
      <c r="I262" s="533"/>
      <c r="J262" s="533"/>
      <c r="K262" s="641"/>
      <c r="L262" s="533"/>
      <c r="M262" s="533"/>
      <c r="N262" s="641"/>
      <c r="O262" s="533"/>
      <c r="P262" s="533"/>
      <c r="Q262" s="641"/>
      <c r="R262" s="533"/>
      <c r="S262" s="533"/>
      <c r="T262" s="533"/>
      <c r="U262" s="533"/>
      <c r="V262" s="533"/>
      <c r="W262" s="533"/>
      <c r="X262" s="533"/>
      <c r="Y262" s="533"/>
      <c r="Z262" s="533"/>
      <c r="AA262" s="533"/>
      <c r="AB262" s="533"/>
    </row>
    <row r="263" spans="2:28" ht="15.75" customHeight="1">
      <c r="B263" s="641"/>
      <c r="C263" s="533"/>
      <c r="D263" s="533"/>
      <c r="E263" s="641"/>
      <c r="F263" s="641"/>
      <c r="G263" s="641"/>
      <c r="H263" s="641"/>
      <c r="I263" s="533"/>
      <c r="J263" s="533"/>
      <c r="K263" s="641"/>
      <c r="L263" s="533"/>
      <c r="M263" s="533"/>
      <c r="N263" s="641"/>
      <c r="O263" s="533"/>
      <c r="P263" s="533"/>
      <c r="Q263" s="641"/>
      <c r="R263" s="533"/>
      <c r="S263" s="533"/>
      <c r="T263" s="533"/>
      <c r="U263" s="533"/>
      <c r="V263" s="533"/>
      <c r="W263" s="533"/>
      <c r="X263" s="533"/>
      <c r="Y263" s="533"/>
      <c r="Z263" s="533"/>
      <c r="AA263" s="533"/>
      <c r="AB263" s="533"/>
    </row>
    <row r="264" spans="2:28" ht="15.75" customHeight="1">
      <c r="B264" s="641"/>
      <c r="C264" s="533"/>
      <c r="D264" s="533"/>
      <c r="E264" s="641"/>
      <c r="F264" s="641"/>
      <c r="G264" s="641"/>
      <c r="H264" s="641"/>
      <c r="I264" s="533"/>
      <c r="J264" s="533"/>
      <c r="K264" s="641"/>
      <c r="L264" s="533"/>
      <c r="M264" s="533"/>
      <c r="N264" s="641"/>
      <c r="O264" s="533"/>
      <c r="P264" s="533"/>
      <c r="Q264" s="641"/>
      <c r="R264" s="533"/>
      <c r="S264" s="533"/>
      <c r="T264" s="533"/>
      <c r="U264" s="533"/>
      <c r="V264" s="533"/>
      <c r="W264" s="533"/>
      <c r="X264" s="533"/>
      <c r="Y264" s="533"/>
      <c r="Z264" s="533"/>
      <c r="AA264" s="533"/>
      <c r="AB264" s="533"/>
    </row>
    <row r="265" spans="2:28" ht="15.75" customHeight="1">
      <c r="B265" s="641"/>
      <c r="C265" s="533"/>
      <c r="D265" s="533"/>
      <c r="E265" s="641"/>
      <c r="F265" s="641"/>
      <c r="G265" s="641"/>
      <c r="H265" s="641"/>
      <c r="I265" s="533"/>
      <c r="J265" s="533"/>
      <c r="K265" s="641"/>
      <c r="L265" s="533"/>
      <c r="M265" s="533"/>
      <c r="N265" s="641"/>
      <c r="O265" s="533"/>
      <c r="P265" s="533"/>
      <c r="Q265" s="641"/>
      <c r="R265" s="533"/>
      <c r="S265" s="533"/>
      <c r="T265" s="533"/>
      <c r="U265" s="533"/>
      <c r="V265" s="533"/>
      <c r="W265" s="533"/>
      <c r="X265" s="533"/>
      <c r="Y265" s="533"/>
      <c r="Z265" s="533"/>
      <c r="AA265" s="533"/>
      <c r="AB265" s="533"/>
    </row>
    <row r="266" spans="2:28" ht="15.75" customHeight="1">
      <c r="B266" s="641"/>
      <c r="C266" s="533"/>
      <c r="D266" s="533"/>
      <c r="E266" s="641"/>
      <c r="F266" s="641"/>
      <c r="G266" s="641"/>
      <c r="H266" s="641"/>
      <c r="I266" s="533"/>
      <c r="J266" s="533"/>
      <c r="K266" s="641"/>
      <c r="L266" s="533"/>
      <c r="M266" s="533"/>
      <c r="N266" s="641"/>
      <c r="O266" s="533"/>
      <c r="P266" s="533"/>
      <c r="Q266" s="641"/>
      <c r="R266" s="533"/>
      <c r="S266" s="533"/>
      <c r="T266" s="533"/>
      <c r="U266" s="533"/>
      <c r="V266" s="533"/>
      <c r="W266" s="533"/>
      <c r="X266" s="533"/>
      <c r="Y266" s="533"/>
      <c r="Z266" s="533"/>
      <c r="AA266" s="533"/>
      <c r="AB266" s="533"/>
    </row>
    <row r="267" spans="2:28" ht="15.75" customHeight="1">
      <c r="B267" s="641"/>
      <c r="C267" s="533"/>
      <c r="D267" s="533"/>
      <c r="E267" s="641"/>
      <c r="F267" s="641"/>
      <c r="G267" s="641"/>
      <c r="H267" s="641"/>
      <c r="I267" s="533"/>
      <c r="J267" s="533"/>
      <c r="K267" s="641"/>
      <c r="L267" s="533"/>
      <c r="M267" s="533"/>
      <c r="N267" s="641"/>
      <c r="O267" s="533"/>
      <c r="P267" s="533"/>
      <c r="Q267" s="641"/>
      <c r="R267" s="533"/>
      <c r="S267" s="533"/>
      <c r="T267" s="533"/>
      <c r="U267" s="533"/>
      <c r="V267" s="533"/>
      <c r="W267" s="533"/>
      <c r="X267" s="533"/>
      <c r="Y267" s="533"/>
      <c r="Z267" s="533"/>
      <c r="AA267" s="533"/>
      <c r="AB267" s="533"/>
    </row>
    <row r="268" spans="2:28" ht="15.75" customHeight="1">
      <c r="B268" s="641"/>
      <c r="C268" s="533"/>
      <c r="D268" s="533"/>
      <c r="E268" s="641"/>
      <c r="F268" s="641"/>
      <c r="G268" s="641"/>
      <c r="H268" s="641"/>
      <c r="I268" s="533"/>
      <c r="J268" s="533"/>
      <c r="K268" s="641"/>
      <c r="L268" s="533"/>
      <c r="M268" s="533"/>
      <c r="N268" s="641"/>
      <c r="O268" s="533"/>
      <c r="P268" s="533"/>
      <c r="Q268" s="641"/>
      <c r="R268" s="533"/>
      <c r="S268" s="533"/>
      <c r="T268" s="533"/>
      <c r="U268" s="533"/>
      <c r="V268" s="533"/>
      <c r="W268" s="533"/>
      <c r="X268" s="533"/>
      <c r="Y268" s="533"/>
      <c r="Z268" s="533"/>
      <c r="AA268" s="533"/>
      <c r="AB268" s="533"/>
    </row>
    <row r="269" spans="2:28" ht="15.75" customHeight="1">
      <c r="B269" s="641"/>
      <c r="C269" s="533"/>
      <c r="D269" s="533"/>
      <c r="E269" s="641"/>
      <c r="F269" s="641"/>
      <c r="G269" s="641"/>
      <c r="H269" s="641"/>
      <c r="I269" s="533"/>
      <c r="J269" s="533"/>
      <c r="K269" s="641"/>
      <c r="L269" s="533"/>
      <c r="M269" s="533"/>
      <c r="N269" s="641"/>
      <c r="O269" s="533"/>
      <c r="P269" s="533"/>
      <c r="Q269" s="641"/>
      <c r="R269" s="533"/>
      <c r="S269" s="533"/>
      <c r="T269" s="533"/>
      <c r="U269" s="533"/>
      <c r="V269" s="533"/>
      <c r="W269" s="533"/>
      <c r="X269" s="533"/>
      <c r="Y269" s="533"/>
      <c r="Z269" s="533"/>
      <c r="AA269" s="533"/>
      <c r="AB269" s="533"/>
    </row>
    <row r="270" spans="2:28" ht="15.75" customHeight="1">
      <c r="B270" s="641"/>
      <c r="C270" s="533"/>
      <c r="D270" s="533"/>
      <c r="E270" s="641"/>
      <c r="F270" s="641"/>
      <c r="G270" s="641"/>
      <c r="H270" s="641"/>
      <c r="I270" s="533"/>
      <c r="J270" s="533"/>
      <c r="K270" s="641"/>
      <c r="L270" s="533"/>
      <c r="M270" s="533"/>
      <c r="N270" s="641"/>
      <c r="O270" s="533"/>
      <c r="P270" s="533"/>
      <c r="Q270" s="641"/>
      <c r="R270" s="533"/>
      <c r="S270" s="533"/>
      <c r="T270" s="533"/>
      <c r="U270" s="533"/>
      <c r="V270" s="533"/>
      <c r="W270" s="533"/>
      <c r="X270" s="533"/>
      <c r="Y270" s="533"/>
      <c r="Z270" s="533"/>
      <c r="AA270" s="533"/>
      <c r="AB270" s="533"/>
    </row>
    <row r="271" spans="2:28" ht="15.75" customHeight="1">
      <c r="B271" s="641"/>
      <c r="C271" s="533"/>
      <c r="D271" s="533"/>
      <c r="E271" s="641"/>
      <c r="F271" s="641"/>
      <c r="G271" s="641"/>
      <c r="H271" s="641"/>
      <c r="I271" s="533"/>
      <c r="J271" s="533"/>
      <c r="K271" s="641"/>
      <c r="L271" s="533"/>
      <c r="M271" s="533"/>
      <c r="N271" s="641"/>
      <c r="O271" s="533"/>
      <c r="P271" s="533"/>
      <c r="Q271" s="641"/>
      <c r="R271" s="533"/>
      <c r="S271" s="533"/>
      <c r="T271" s="533"/>
      <c r="U271" s="533"/>
      <c r="V271" s="533"/>
      <c r="W271" s="533"/>
      <c r="X271" s="533"/>
      <c r="Y271" s="533"/>
      <c r="Z271" s="533"/>
      <c r="AA271" s="533"/>
      <c r="AB271" s="533"/>
    </row>
    <row r="272" spans="2:28" ht="15.75" customHeight="1">
      <c r="B272" s="641"/>
      <c r="C272" s="533"/>
      <c r="D272" s="533"/>
      <c r="E272" s="641"/>
      <c r="F272" s="641"/>
      <c r="G272" s="641"/>
      <c r="H272" s="641"/>
      <c r="I272" s="533"/>
      <c r="J272" s="533"/>
      <c r="K272" s="641"/>
      <c r="L272" s="533"/>
      <c r="M272" s="533"/>
      <c r="N272" s="641"/>
      <c r="O272" s="533"/>
      <c r="P272" s="533"/>
      <c r="Q272" s="641"/>
      <c r="R272" s="533"/>
      <c r="S272" s="533"/>
      <c r="T272" s="533"/>
      <c r="U272" s="533"/>
      <c r="V272" s="533"/>
      <c r="W272" s="533"/>
      <c r="X272" s="533"/>
      <c r="Y272" s="533"/>
      <c r="Z272" s="533"/>
      <c r="AA272" s="533"/>
      <c r="AB272" s="533"/>
    </row>
    <row r="273" spans="2:28" ht="15.75" customHeight="1">
      <c r="B273" s="641"/>
      <c r="C273" s="533"/>
      <c r="D273" s="533"/>
      <c r="E273" s="641"/>
      <c r="F273" s="641"/>
      <c r="G273" s="641"/>
      <c r="H273" s="641"/>
      <c r="I273" s="533"/>
      <c r="J273" s="533"/>
      <c r="K273" s="641"/>
      <c r="L273" s="533"/>
      <c r="M273" s="533"/>
      <c r="N273" s="641"/>
      <c r="O273" s="533"/>
      <c r="P273" s="533"/>
      <c r="Q273" s="641"/>
      <c r="R273" s="533"/>
      <c r="S273" s="533"/>
      <c r="T273" s="533"/>
      <c r="U273" s="533"/>
      <c r="V273" s="533"/>
      <c r="W273" s="533"/>
      <c r="X273" s="533"/>
      <c r="Y273" s="533"/>
      <c r="Z273" s="533"/>
      <c r="AA273" s="533"/>
      <c r="AB273" s="533"/>
    </row>
    <row r="274" spans="2:28" ht="15.75" customHeight="1">
      <c r="B274" s="641"/>
      <c r="C274" s="533"/>
      <c r="D274" s="533"/>
      <c r="E274" s="641"/>
      <c r="F274" s="641"/>
      <c r="G274" s="641"/>
      <c r="H274" s="641"/>
      <c r="I274" s="533"/>
      <c r="J274" s="533"/>
      <c r="K274" s="641"/>
      <c r="L274" s="533"/>
      <c r="M274" s="533"/>
      <c r="N274" s="641"/>
      <c r="O274" s="533"/>
      <c r="P274" s="533"/>
      <c r="Q274" s="641"/>
      <c r="R274" s="533"/>
      <c r="S274" s="533"/>
      <c r="T274" s="533"/>
      <c r="U274" s="533"/>
      <c r="V274" s="533"/>
      <c r="W274" s="533"/>
      <c r="X274" s="533"/>
      <c r="Y274" s="533"/>
      <c r="Z274" s="533"/>
      <c r="AA274" s="533"/>
      <c r="AB274" s="533"/>
    </row>
    <row r="275" spans="2:28" ht="15.75" customHeight="1">
      <c r="B275" s="641"/>
      <c r="C275" s="533"/>
      <c r="D275" s="533"/>
      <c r="E275" s="641"/>
      <c r="F275" s="641"/>
      <c r="G275" s="641"/>
      <c r="H275" s="641"/>
      <c r="I275" s="533"/>
      <c r="J275" s="533"/>
      <c r="K275" s="641"/>
      <c r="L275" s="533"/>
      <c r="M275" s="533"/>
      <c r="N275" s="641"/>
      <c r="O275" s="533"/>
      <c r="P275" s="533"/>
      <c r="Q275" s="641"/>
      <c r="R275" s="533"/>
      <c r="S275" s="533"/>
      <c r="T275" s="533"/>
      <c r="U275" s="533"/>
      <c r="V275" s="533"/>
      <c r="W275" s="533"/>
      <c r="X275" s="533"/>
      <c r="Y275" s="533"/>
      <c r="Z275" s="533"/>
      <c r="AA275" s="533"/>
      <c r="AB275" s="533"/>
    </row>
    <row r="276" spans="2:28" ht="15.75" customHeight="1">
      <c r="B276" s="641"/>
      <c r="C276" s="533"/>
      <c r="D276" s="533"/>
      <c r="E276" s="641"/>
      <c r="F276" s="641"/>
      <c r="G276" s="641"/>
      <c r="H276" s="641"/>
      <c r="I276" s="533"/>
      <c r="J276" s="533"/>
      <c r="K276" s="641"/>
      <c r="L276" s="533"/>
      <c r="M276" s="533"/>
      <c r="N276" s="641"/>
      <c r="O276" s="533"/>
      <c r="P276" s="533"/>
      <c r="Q276" s="641"/>
      <c r="R276" s="533"/>
      <c r="S276" s="533"/>
      <c r="T276" s="533"/>
      <c r="U276" s="533"/>
      <c r="V276" s="533"/>
      <c r="W276" s="533"/>
      <c r="X276" s="533"/>
      <c r="Y276" s="533"/>
      <c r="Z276" s="533"/>
      <c r="AA276" s="533"/>
      <c r="AB276" s="533"/>
    </row>
    <row r="277" spans="2:28" ht="15.75" customHeight="1">
      <c r="B277" s="641"/>
      <c r="C277" s="533"/>
      <c r="D277" s="533"/>
      <c r="E277" s="641"/>
      <c r="F277" s="641"/>
      <c r="G277" s="641"/>
      <c r="H277" s="641"/>
      <c r="I277" s="533"/>
      <c r="J277" s="533"/>
      <c r="K277" s="641"/>
      <c r="L277" s="533"/>
      <c r="M277" s="533"/>
      <c r="N277" s="641"/>
      <c r="O277" s="533"/>
      <c r="P277" s="533"/>
      <c r="Q277" s="641"/>
      <c r="R277" s="533"/>
      <c r="S277" s="533"/>
      <c r="T277" s="533"/>
      <c r="U277" s="533"/>
      <c r="V277" s="533"/>
      <c r="W277" s="533"/>
      <c r="X277" s="533"/>
      <c r="Y277" s="533"/>
      <c r="Z277" s="533"/>
      <c r="AA277" s="533"/>
      <c r="AB277" s="533"/>
    </row>
    <row r="278" spans="2:28" ht="15.75" customHeight="1">
      <c r="B278" s="641"/>
      <c r="C278" s="533"/>
      <c r="D278" s="533"/>
      <c r="E278" s="641"/>
      <c r="F278" s="641"/>
      <c r="G278" s="641"/>
      <c r="H278" s="641"/>
      <c r="I278" s="533"/>
      <c r="J278" s="533"/>
      <c r="K278" s="641"/>
      <c r="L278" s="533"/>
      <c r="M278" s="533"/>
      <c r="N278" s="641"/>
      <c r="O278" s="533"/>
      <c r="P278" s="533"/>
      <c r="Q278" s="641"/>
      <c r="R278" s="533"/>
      <c r="S278" s="533"/>
      <c r="T278" s="533"/>
      <c r="U278" s="533"/>
      <c r="V278" s="533"/>
      <c r="W278" s="533"/>
      <c r="X278" s="533"/>
      <c r="Y278" s="533"/>
      <c r="Z278" s="533"/>
      <c r="AA278" s="533"/>
      <c r="AB278" s="533"/>
    </row>
    <row r="279" spans="2:28" ht="15.75" customHeight="1">
      <c r="B279" s="641"/>
      <c r="C279" s="533"/>
      <c r="D279" s="533"/>
      <c r="E279" s="641"/>
      <c r="F279" s="641"/>
      <c r="G279" s="641"/>
      <c r="H279" s="641"/>
      <c r="I279" s="533"/>
      <c r="J279" s="533"/>
      <c r="K279" s="641"/>
      <c r="L279" s="533"/>
      <c r="M279" s="533"/>
      <c r="N279" s="641"/>
      <c r="O279" s="533"/>
      <c r="P279" s="533"/>
      <c r="Q279" s="641"/>
      <c r="R279" s="533"/>
      <c r="S279" s="533"/>
      <c r="T279" s="533"/>
      <c r="U279" s="533"/>
      <c r="V279" s="533"/>
      <c r="W279" s="533"/>
      <c r="X279" s="533"/>
      <c r="Y279" s="533"/>
      <c r="Z279" s="533"/>
      <c r="AA279" s="533"/>
      <c r="AB279" s="533"/>
    </row>
    <row r="280" spans="2:28" ht="15.75" customHeight="1">
      <c r="B280" s="641"/>
      <c r="C280" s="533"/>
      <c r="D280" s="533"/>
      <c r="E280" s="641"/>
      <c r="F280" s="641"/>
      <c r="G280" s="641"/>
      <c r="H280" s="641"/>
      <c r="I280" s="533"/>
      <c r="J280" s="533"/>
      <c r="K280" s="641"/>
      <c r="L280" s="533"/>
      <c r="M280" s="533"/>
      <c r="N280" s="641"/>
      <c r="O280" s="533"/>
      <c r="P280" s="533"/>
      <c r="Q280" s="641"/>
      <c r="R280" s="533"/>
      <c r="S280" s="533"/>
      <c r="T280" s="533"/>
      <c r="U280" s="533"/>
      <c r="V280" s="533"/>
      <c r="W280" s="533"/>
      <c r="X280" s="533"/>
      <c r="Y280" s="533"/>
      <c r="Z280" s="533"/>
      <c r="AA280" s="533"/>
      <c r="AB280" s="533"/>
    </row>
    <row r="281" spans="2:28" ht="15.75" customHeight="1">
      <c r="B281" s="641"/>
      <c r="C281" s="533"/>
      <c r="D281" s="533"/>
      <c r="E281" s="641"/>
      <c r="F281" s="641"/>
      <c r="G281" s="641"/>
      <c r="H281" s="641"/>
      <c r="I281" s="533"/>
      <c r="J281" s="533"/>
      <c r="K281" s="641"/>
      <c r="L281" s="533"/>
      <c r="M281" s="533"/>
      <c r="N281" s="641"/>
      <c r="O281" s="533"/>
      <c r="P281" s="533"/>
      <c r="Q281" s="641"/>
      <c r="R281" s="533"/>
      <c r="S281" s="533"/>
      <c r="T281" s="533"/>
      <c r="U281" s="533"/>
      <c r="V281" s="533"/>
      <c r="W281" s="533"/>
      <c r="X281" s="533"/>
      <c r="Y281" s="533"/>
      <c r="Z281" s="533"/>
      <c r="AA281" s="533"/>
      <c r="AB281" s="533"/>
    </row>
    <row r="282" spans="2:28" ht="15.75" customHeight="1">
      <c r="B282" s="641"/>
      <c r="C282" s="533"/>
      <c r="D282" s="533"/>
      <c r="E282" s="641"/>
      <c r="F282" s="641"/>
      <c r="G282" s="641"/>
      <c r="H282" s="641"/>
      <c r="I282" s="533"/>
      <c r="J282" s="533"/>
      <c r="K282" s="641"/>
      <c r="L282" s="533"/>
      <c r="M282" s="533"/>
      <c r="N282" s="641"/>
      <c r="O282" s="533"/>
      <c r="P282" s="533"/>
      <c r="Q282" s="641"/>
      <c r="R282" s="533"/>
      <c r="S282" s="533"/>
      <c r="T282" s="533"/>
      <c r="U282" s="533"/>
      <c r="V282" s="533"/>
      <c r="W282" s="533"/>
      <c r="X282" s="533"/>
      <c r="Y282" s="533"/>
      <c r="Z282" s="533"/>
      <c r="AA282" s="533"/>
      <c r="AB282" s="533"/>
    </row>
    <row r="283" spans="2:28" ht="15.75" customHeight="1">
      <c r="B283" s="641"/>
      <c r="C283" s="533"/>
      <c r="D283" s="533"/>
      <c r="E283" s="641"/>
      <c r="F283" s="641"/>
      <c r="G283" s="641"/>
      <c r="H283" s="641"/>
      <c r="I283" s="533"/>
      <c r="J283" s="533"/>
      <c r="K283" s="641"/>
      <c r="L283" s="533"/>
      <c r="M283" s="533"/>
      <c r="N283" s="641"/>
      <c r="O283" s="533"/>
      <c r="P283" s="533"/>
      <c r="Q283" s="641"/>
      <c r="R283" s="533"/>
      <c r="S283" s="533"/>
      <c r="T283" s="533"/>
      <c r="U283" s="533"/>
      <c r="V283" s="533"/>
      <c r="W283" s="533"/>
      <c r="X283" s="533"/>
      <c r="Y283" s="533"/>
      <c r="Z283" s="533"/>
      <c r="AA283" s="533"/>
      <c r="AB283" s="533"/>
    </row>
    <row r="284" spans="2:28" ht="15.75" customHeight="1">
      <c r="B284" s="641"/>
      <c r="C284" s="533"/>
      <c r="D284" s="533"/>
      <c r="E284" s="641"/>
      <c r="F284" s="641"/>
      <c r="G284" s="641"/>
      <c r="H284" s="641"/>
      <c r="I284" s="533"/>
      <c r="J284" s="533"/>
      <c r="K284" s="641"/>
      <c r="L284" s="533"/>
      <c r="M284" s="533"/>
      <c r="N284" s="641"/>
      <c r="O284" s="533"/>
      <c r="P284" s="533"/>
      <c r="Q284" s="641"/>
      <c r="R284" s="533"/>
      <c r="S284" s="533"/>
      <c r="T284" s="533"/>
      <c r="U284" s="533"/>
      <c r="V284" s="533"/>
      <c r="W284" s="533"/>
      <c r="X284" s="533"/>
      <c r="Y284" s="533"/>
      <c r="Z284" s="533"/>
      <c r="AA284" s="533"/>
      <c r="AB284" s="533"/>
    </row>
    <row r="285" spans="2:28" ht="15.75" customHeight="1">
      <c r="B285" s="641"/>
      <c r="C285" s="533"/>
      <c r="D285" s="533"/>
      <c r="E285" s="641"/>
      <c r="F285" s="641"/>
      <c r="G285" s="641"/>
      <c r="H285" s="641"/>
      <c r="I285" s="533"/>
      <c r="J285" s="533"/>
      <c r="K285" s="641"/>
      <c r="L285" s="533"/>
      <c r="M285" s="533"/>
      <c r="N285" s="641"/>
      <c r="O285" s="533"/>
      <c r="P285" s="533"/>
      <c r="Q285" s="641"/>
      <c r="R285" s="533"/>
      <c r="S285" s="533"/>
      <c r="T285" s="533"/>
      <c r="U285" s="533"/>
      <c r="V285" s="533"/>
      <c r="W285" s="533"/>
      <c r="X285" s="533"/>
      <c r="Y285" s="533"/>
      <c r="Z285" s="533"/>
      <c r="AA285" s="533"/>
      <c r="AB285" s="533"/>
    </row>
    <row r="286" spans="2:28" ht="15.75" customHeight="1">
      <c r="B286" s="641"/>
      <c r="C286" s="533"/>
      <c r="D286" s="533"/>
      <c r="E286" s="641"/>
      <c r="F286" s="641"/>
      <c r="G286" s="641"/>
      <c r="H286" s="641"/>
      <c r="I286" s="533"/>
      <c r="J286" s="533"/>
      <c r="K286" s="641"/>
      <c r="L286" s="533"/>
      <c r="M286" s="533"/>
      <c r="N286" s="641"/>
      <c r="O286" s="533"/>
      <c r="P286" s="533"/>
      <c r="Q286" s="641"/>
      <c r="R286" s="533"/>
      <c r="S286" s="533"/>
      <c r="T286" s="533"/>
      <c r="U286" s="533"/>
      <c r="V286" s="533"/>
      <c r="W286" s="533"/>
      <c r="X286" s="533"/>
      <c r="Y286" s="533"/>
      <c r="Z286" s="533"/>
      <c r="AA286" s="533"/>
      <c r="AB286" s="533"/>
    </row>
    <row r="287" spans="2:28" ht="15.75" customHeight="1">
      <c r="B287" s="641"/>
      <c r="C287" s="533"/>
      <c r="D287" s="533"/>
      <c r="E287" s="641"/>
      <c r="F287" s="641"/>
      <c r="G287" s="641"/>
      <c r="H287" s="641"/>
      <c r="I287" s="533"/>
      <c r="J287" s="533"/>
      <c r="K287" s="641"/>
      <c r="L287" s="533"/>
      <c r="M287" s="533"/>
      <c r="N287" s="641"/>
      <c r="O287" s="533"/>
      <c r="P287" s="533"/>
      <c r="Q287" s="641"/>
      <c r="R287" s="533"/>
      <c r="S287" s="533"/>
      <c r="T287" s="533"/>
      <c r="U287" s="533"/>
      <c r="V287" s="533"/>
      <c r="W287" s="533"/>
      <c r="X287" s="533"/>
      <c r="Y287" s="533"/>
      <c r="Z287" s="533"/>
      <c r="AA287" s="533"/>
      <c r="AB287" s="533"/>
    </row>
    <row r="288" spans="2:28" ht="15.75" customHeight="1">
      <c r="B288" s="641"/>
      <c r="C288" s="533"/>
      <c r="D288" s="533"/>
      <c r="E288" s="641"/>
      <c r="F288" s="641"/>
      <c r="G288" s="641"/>
      <c r="H288" s="641"/>
      <c r="I288" s="533"/>
      <c r="J288" s="533"/>
      <c r="K288" s="641"/>
      <c r="L288" s="533"/>
      <c r="M288" s="533"/>
      <c r="N288" s="641"/>
      <c r="O288" s="533"/>
      <c r="P288" s="533"/>
      <c r="Q288" s="641"/>
      <c r="R288" s="533"/>
      <c r="S288" s="533"/>
      <c r="T288" s="533"/>
      <c r="U288" s="533"/>
      <c r="V288" s="533"/>
      <c r="W288" s="533"/>
      <c r="X288" s="533"/>
      <c r="Y288" s="533"/>
      <c r="Z288" s="533"/>
      <c r="AA288" s="533"/>
      <c r="AB288" s="533"/>
    </row>
    <row r="289" spans="2:28" ht="15.75" customHeight="1">
      <c r="B289" s="641"/>
      <c r="C289" s="533"/>
      <c r="D289" s="533"/>
      <c r="E289" s="641"/>
      <c r="F289" s="641"/>
      <c r="G289" s="641"/>
      <c r="H289" s="641"/>
      <c r="I289" s="533"/>
      <c r="J289" s="533"/>
      <c r="K289" s="641"/>
      <c r="L289" s="533"/>
      <c r="M289" s="533"/>
      <c r="N289" s="641"/>
      <c r="O289" s="533"/>
      <c r="P289" s="533"/>
      <c r="Q289" s="641"/>
      <c r="R289" s="533"/>
      <c r="S289" s="533"/>
      <c r="T289" s="533"/>
      <c r="U289" s="533"/>
      <c r="V289" s="533"/>
      <c r="W289" s="533"/>
      <c r="X289" s="533"/>
      <c r="Y289" s="533"/>
      <c r="Z289" s="533"/>
      <c r="AA289" s="533"/>
      <c r="AB289" s="533"/>
    </row>
    <row r="290" spans="2:28" ht="15.75" customHeight="1">
      <c r="B290" s="641"/>
      <c r="C290" s="533"/>
      <c r="D290" s="533"/>
      <c r="E290" s="641"/>
      <c r="F290" s="641"/>
      <c r="G290" s="641"/>
      <c r="H290" s="641"/>
      <c r="I290" s="533"/>
      <c r="J290" s="533"/>
      <c r="K290" s="641"/>
      <c r="L290" s="533"/>
      <c r="M290" s="533"/>
      <c r="N290" s="641"/>
      <c r="O290" s="533"/>
      <c r="P290" s="533"/>
      <c r="Q290" s="641"/>
      <c r="R290" s="533"/>
      <c r="S290" s="533"/>
      <c r="T290" s="533"/>
      <c r="U290" s="533"/>
      <c r="V290" s="533"/>
      <c r="W290" s="533"/>
      <c r="X290" s="533"/>
      <c r="Y290" s="533"/>
      <c r="Z290" s="533"/>
      <c r="AA290" s="533"/>
      <c r="AB290" s="533"/>
    </row>
    <row r="291" spans="2:28" ht="15.75" customHeight="1">
      <c r="B291" s="641"/>
      <c r="C291" s="533"/>
      <c r="D291" s="533"/>
      <c r="E291" s="641"/>
      <c r="F291" s="641"/>
      <c r="G291" s="641"/>
      <c r="H291" s="641"/>
      <c r="I291" s="533"/>
      <c r="J291" s="533"/>
      <c r="K291" s="641"/>
      <c r="L291" s="533"/>
      <c r="M291" s="533"/>
      <c r="N291" s="641"/>
      <c r="O291" s="533"/>
      <c r="P291" s="533"/>
      <c r="Q291" s="641"/>
      <c r="R291" s="533"/>
      <c r="S291" s="533"/>
      <c r="T291" s="533"/>
      <c r="U291" s="533"/>
      <c r="V291" s="533"/>
      <c r="W291" s="533"/>
      <c r="X291" s="533"/>
      <c r="Y291" s="533"/>
      <c r="Z291" s="533"/>
      <c r="AA291" s="533"/>
      <c r="AB291" s="533"/>
    </row>
    <row r="292" spans="2:28" ht="15.75" customHeight="1">
      <c r="B292" s="641"/>
      <c r="C292" s="533"/>
      <c r="D292" s="533"/>
      <c r="E292" s="641"/>
      <c r="F292" s="641"/>
      <c r="G292" s="641"/>
      <c r="H292" s="641"/>
      <c r="I292" s="533"/>
      <c r="J292" s="533"/>
      <c r="K292" s="641"/>
      <c r="L292" s="533"/>
      <c r="M292" s="533"/>
      <c r="N292" s="641"/>
      <c r="O292" s="533"/>
      <c r="P292" s="533"/>
      <c r="Q292" s="641"/>
      <c r="R292" s="533"/>
      <c r="S292" s="533"/>
      <c r="T292" s="533"/>
      <c r="U292" s="533"/>
      <c r="V292" s="533"/>
      <c r="W292" s="533"/>
      <c r="X292" s="533"/>
      <c r="Y292" s="533"/>
      <c r="Z292" s="533"/>
      <c r="AA292" s="533"/>
      <c r="AB292" s="533"/>
    </row>
    <row r="293" spans="2:28" ht="15.75" customHeight="1">
      <c r="B293" s="641"/>
      <c r="C293" s="533"/>
      <c r="D293" s="533"/>
      <c r="E293" s="641"/>
      <c r="F293" s="641"/>
      <c r="G293" s="641"/>
      <c r="H293" s="641"/>
      <c r="I293" s="533"/>
      <c r="J293" s="533"/>
      <c r="K293" s="641"/>
      <c r="L293" s="533"/>
      <c r="M293" s="533"/>
      <c r="N293" s="641"/>
      <c r="O293" s="533"/>
      <c r="P293" s="533"/>
      <c r="Q293" s="641"/>
      <c r="R293" s="533"/>
      <c r="S293" s="533"/>
      <c r="T293" s="533"/>
      <c r="U293" s="533"/>
      <c r="V293" s="533"/>
      <c r="W293" s="533"/>
      <c r="X293" s="533"/>
      <c r="Y293" s="533"/>
      <c r="Z293" s="533"/>
      <c r="AA293" s="533"/>
      <c r="AB293" s="533"/>
    </row>
    <row r="294" spans="2:28" ht="15.75" customHeight="1">
      <c r="B294" s="641"/>
      <c r="C294" s="533"/>
      <c r="D294" s="533"/>
      <c r="E294" s="641"/>
      <c r="F294" s="641"/>
      <c r="G294" s="641"/>
      <c r="H294" s="641"/>
      <c r="I294" s="533"/>
      <c r="J294" s="533"/>
      <c r="K294" s="641"/>
      <c r="L294" s="533"/>
      <c r="M294" s="533"/>
      <c r="N294" s="641"/>
      <c r="O294" s="533"/>
      <c r="P294" s="533"/>
      <c r="Q294" s="641"/>
      <c r="R294" s="533"/>
      <c r="S294" s="533"/>
      <c r="T294" s="533"/>
      <c r="U294" s="533"/>
      <c r="V294" s="533"/>
      <c r="W294" s="533"/>
      <c r="X294" s="533"/>
      <c r="Y294" s="533"/>
      <c r="Z294" s="533"/>
      <c r="AA294" s="533"/>
      <c r="AB294" s="533"/>
    </row>
    <row r="295" spans="2:28" ht="15.75" customHeight="1">
      <c r="B295" s="641"/>
      <c r="C295" s="533"/>
      <c r="D295" s="533"/>
      <c r="E295" s="641"/>
      <c r="F295" s="641"/>
      <c r="G295" s="641"/>
      <c r="H295" s="641"/>
      <c r="I295" s="533"/>
      <c r="J295" s="533"/>
      <c r="K295" s="641"/>
      <c r="L295" s="533"/>
      <c r="M295" s="533"/>
      <c r="N295" s="641"/>
      <c r="O295" s="533"/>
      <c r="P295" s="533"/>
      <c r="Q295" s="641"/>
      <c r="R295" s="533"/>
      <c r="S295" s="533"/>
      <c r="T295" s="533"/>
      <c r="U295" s="533"/>
      <c r="V295" s="533"/>
      <c r="W295" s="533"/>
      <c r="X295" s="533"/>
      <c r="Y295" s="533"/>
      <c r="Z295" s="533"/>
      <c r="AA295" s="533"/>
      <c r="AB295" s="533"/>
    </row>
    <row r="296" spans="2:28" ht="15.75" customHeight="1">
      <c r="B296" s="641"/>
      <c r="C296" s="533"/>
      <c r="D296" s="533"/>
      <c r="E296" s="641"/>
      <c r="F296" s="641"/>
      <c r="G296" s="641"/>
      <c r="H296" s="641"/>
      <c r="I296" s="533"/>
      <c r="J296" s="533"/>
      <c r="K296" s="641"/>
      <c r="L296" s="533"/>
      <c r="M296" s="533"/>
      <c r="N296" s="641"/>
      <c r="O296" s="533"/>
      <c r="P296" s="533"/>
      <c r="Q296" s="641"/>
      <c r="R296" s="533"/>
      <c r="S296" s="533"/>
      <c r="T296" s="533"/>
      <c r="U296" s="533"/>
      <c r="V296" s="533"/>
      <c r="W296" s="533"/>
      <c r="X296" s="533"/>
      <c r="Y296" s="533"/>
      <c r="Z296" s="533"/>
      <c r="AA296" s="533"/>
      <c r="AB296" s="533"/>
    </row>
    <row r="297" spans="2:28" ht="15.75" customHeight="1">
      <c r="B297" s="641"/>
      <c r="C297" s="533"/>
      <c r="D297" s="533"/>
      <c r="E297" s="641"/>
      <c r="F297" s="641"/>
      <c r="G297" s="641"/>
      <c r="H297" s="641"/>
      <c r="I297" s="533"/>
      <c r="J297" s="533"/>
      <c r="K297" s="641"/>
      <c r="L297" s="533"/>
      <c r="M297" s="533"/>
      <c r="N297" s="641"/>
      <c r="O297" s="533"/>
      <c r="P297" s="533"/>
      <c r="Q297" s="641"/>
      <c r="R297" s="533"/>
      <c r="S297" s="533"/>
      <c r="T297" s="533"/>
      <c r="U297" s="533"/>
      <c r="V297" s="533"/>
      <c r="W297" s="533"/>
      <c r="X297" s="533"/>
      <c r="Y297" s="533"/>
      <c r="Z297" s="533"/>
      <c r="AA297" s="533"/>
      <c r="AB297" s="533"/>
    </row>
    <row r="298" spans="2:28" ht="15.75" customHeight="1">
      <c r="B298" s="641"/>
      <c r="C298" s="533"/>
      <c r="D298" s="533"/>
      <c r="E298" s="641"/>
      <c r="F298" s="641"/>
      <c r="G298" s="641"/>
      <c r="H298" s="641"/>
      <c r="I298" s="533"/>
      <c r="J298" s="533"/>
      <c r="K298" s="641"/>
      <c r="L298" s="533"/>
      <c r="M298" s="533"/>
      <c r="N298" s="641"/>
      <c r="O298" s="533"/>
      <c r="P298" s="533"/>
      <c r="Q298" s="641"/>
      <c r="R298" s="533"/>
      <c r="S298" s="533"/>
      <c r="T298" s="533"/>
      <c r="U298" s="533"/>
      <c r="V298" s="533"/>
      <c r="W298" s="533"/>
      <c r="X298" s="533"/>
      <c r="Y298" s="533"/>
      <c r="Z298" s="533"/>
      <c r="AA298" s="533"/>
      <c r="AB298" s="533"/>
    </row>
    <row r="299" spans="2:28" ht="15.75" customHeight="1">
      <c r="B299" s="641"/>
      <c r="C299" s="533"/>
      <c r="D299" s="533"/>
      <c r="E299" s="641"/>
      <c r="F299" s="641"/>
      <c r="G299" s="641"/>
      <c r="H299" s="641"/>
      <c r="I299" s="533"/>
      <c r="J299" s="533"/>
      <c r="K299" s="641"/>
      <c r="L299" s="533"/>
      <c r="M299" s="533"/>
      <c r="N299" s="641"/>
      <c r="O299" s="533"/>
      <c r="P299" s="533"/>
      <c r="Q299" s="641"/>
      <c r="R299" s="533"/>
      <c r="S299" s="533"/>
      <c r="T299" s="533"/>
      <c r="U299" s="533"/>
      <c r="V299" s="533"/>
      <c r="W299" s="533"/>
      <c r="X299" s="533"/>
      <c r="Y299" s="533"/>
      <c r="Z299" s="533"/>
      <c r="AA299" s="533"/>
      <c r="AB299" s="533"/>
    </row>
    <row r="300" spans="2:28" ht="15.75" customHeight="1">
      <c r="B300" s="641"/>
      <c r="C300" s="533"/>
      <c r="D300" s="533"/>
      <c r="E300" s="641"/>
      <c r="F300" s="641"/>
      <c r="G300" s="641"/>
      <c r="H300" s="641"/>
      <c r="I300" s="533"/>
      <c r="J300" s="533"/>
      <c r="K300" s="641"/>
      <c r="L300" s="533"/>
      <c r="M300" s="533"/>
      <c r="N300" s="641"/>
      <c r="O300" s="533"/>
      <c r="P300" s="533"/>
      <c r="Q300" s="641"/>
      <c r="R300" s="533"/>
      <c r="S300" s="533"/>
      <c r="T300" s="533"/>
      <c r="U300" s="533"/>
      <c r="V300" s="533"/>
      <c r="W300" s="533"/>
      <c r="X300" s="533"/>
      <c r="Y300" s="533"/>
      <c r="Z300" s="533"/>
      <c r="AA300" s="533"/>
      <c r="AB300" s="533"/>
    </row>
    <row r="301" spans="2:28" ht="15.75" customHeight="1">
      <c r="B301" s="641"/>
      <c r="C301" s="533"/>
      <c r="D301" s="533"/>
      <c r="E301" s="641"/>
      <c r="F301" s="641"/>
      <c r="G301" s="641"/>
      <c r="H301" s="641"/>
      <c r="I301" s="533"/>
      <c r="J301" s="533"/>
      <c r="K301" s="641"/>
      <c r="L301" s="533"/>
      <c r="M301" s="533"/>
      <c r="N301" s="641"/>
      <c r="O301" s="533"/>
      <c r="P301" s="533"/>
      <c r="Q301" s="641"/>
      <c r="R301" s="533"/>
      <c r="S301" s="533"/>
      <c r="T301" s="533"/>
      <c r="U301" s="533"/>
      <c r="V301" s="533"/>
      <c r="W301" s="533"/>
      <c r="X301" s="533"/>
      <c r="Y301" s="533"/>
      <c r="Z301" s="533"/>
      <c r="AA301" s="533"/>
      <c r="AB301" s="533"/>
    </row>
    <row r="302" spans="2:28" ht="15.75" customHeight="1">
      <c r="B302" s="641"/>
      <c r="C302" s="533"/>
      <c r="D302" s="533"/>
      <c r="E302" s="641"/>
      <c r="F302" s="641"/>
      <c r="G302" s="641"/>
      <c r="H302" s="641"/>
      <c r="I302" s="533"/>
      <c r="J302" s="533"/>
      <c r="K302" s="641"/>
      <c r="L302" s="533"/>
      <c r="M302" s="533"/>
      <c r="N302" s="641"/>
      <c r="O302" s="533"/>
      <c r="P302" s="533"/>
      <c r="Q302" s="641"/>
      <c r="R302" s="533"/>
      <c r="S302" s="533"/>
      <c r="T302" s="533"/>
      <c r="U302" s="533"/>
      <c r="V302" s="533"/>
      <c r="W302" s="533"/>
      <c r="X302" s="533"/>
      <c r="Y302" s="533"/>
      <c r="Z302" s="533"/>
      <c r="AA302" s="533"/>
      <c r="AB302" s="533"/>
    </row>
    <row r="303" spans="2:28" ht="15.75" customHeight="1">
      <c r="B303" s="641"/>
      <c r="C303" s="533"/>
      <c r="D303" s="533"/>
      <c r="E303" s="641"/>
      <c r="F303" s="641"/>
      <c r="G303" s="641"/>
      <c r="H303" s="641"/>
      <c r="I303" s="533"/>
      <c r="J303" s="533"/>
      <c r="K303" s="641"/>
      <c r="L303" s="533"/>
      <c r="M303" s="533"/>
      <c r="N303" s="641"/>
      <c r="O303" s="533"/>
      <c r="P303" s="533"/>
      <c r="Q303" s="641"/>
      <c r="R303" s="533"/>
      <c r="S303" s="533"/>
      <c r="T303" s="533"/>
      <c r="U303" s="533"/>
      <c r="V303" s="533"/>
      <c r="W303" s="533"/>
      <c r="X303" s="533"/>
      <c r="Y303" s="533"/>
      <c r="Z303" s="533"/>
      <c r="AA303" s="533"/>
      <c r="AB303" s="533"/>
    </row>
    <row r="304" spans="2:28" ht="15.75" customHeight="1">
      <c r="B304" s="641"/>
      <c r="C304" s="533"/>
      <c r="D304" s="533"/>
      <c r="E304" s="641"/>
      <c r="F304" s="641"/>
      <c r="G304" s="641"/>
      <c r="H304" s="641"/>
      <c r="I304" s="533"/>
      <c r="J304" s="533"/>
      <c r="K304" s="641"/>
      <c r="L304" s="533"/>
      <c r="M304" s="533"/>
      <c r="N304" s="641"/>
      <c r="O304" s="533"/>
      <c r="P304" s="533"/>
      <c r="Q304" s="641"/>
      <c r="R304" s="533"/>
      <c r="S304" s="533"/>
      <c r="T304" s="533"/>
      <c r="U304" s="533"/>
      <c r="V304" s="533"/>
      <c r="W304" s="533"/>
      <c r="X304" s="533"/>
      <c r="Y304" s="533"/>
      <c r="Z304" s="533"/>
      <c r="AA304" s="533"/>
      <c r="AB304" s="533"/>
    </row>
    <row r="305" spans="2:28" ht="15.75" customHeight="1">
      <c r="B305" s="641"/>
      <c r="C305" s="533"/>
      <c r="D305" s="533"/>
      <c r="E305" s="641"/>
      <c r="F305" s="641"/>
      <c r="G305" s="641"/>
      <c r="H305" s="641"/>
      <c r="I305" s="533"/>
      <c r="J305" s="533"/>
      <c r="K305" s="641"/>
      <c r="L305" s="533"/>
      <c r="M305" s="533"/>
      <c r="N305" s="641"/>
      <c r="O305" s="533"/>
      <c r="P305" s="533"/>
      <c r="Q305" s="641"/>
      <c r="R305" s="533"/>
      <c r="S305" s="533"/>
      <c r="T305" s="533"/>
      <c r="U305" s="533"/>
      <c r="V305" s="533"/>
      <c r="W305" s="533"/>
      <c r="X305" s="533"/>
      <c r="Y305" s="533"/>
      <c r="Z305" s="533"/>
      <c r="AA305" s="533"/>
      <c r="AB305" s="533"/>
    </row>
    <row r="306" spans="2:28" ht="15.75" customHeight="1">
      <c r="B306" s="641"/>
      <c r="C306" s="533"/>
      <c r="D306" s="533"/>
      <c r="E306" s="641"/>
      <c r="F306" s="641"/>
      <c r="G306" s="641"/>
      <c r="H306" s="641"/>
      <c r="I306" s="533"/>
      <c r="J306" s="533"/>
      <c r="K306" s="641"/>
      <c r="L306" s="533"/>
      <c r="M306" s="533"/>
      <c r="N306" s="641"/>
      <c r="O306" s="533"/>
      <c r="P306" s="533"/>
      <c r="Q306" s="641"/>
      <c r="R306" s="533"/>
      <c r="S306" s="533"/>
      <c r="T306" s="533"/>
      <c r="U306" s="533"/>
      <c r="V306" s="533"/>
      <c r="W306" s="533"/>
      <c r="X306" s="533"/>
      <c r="Y306" s="533"/>
      <c r="Z306" s="533"/>
      <c r="AA306" s="533"/>
      <c r="AB306" s="533"/>
    </row>
    <row r="307" spans="2:28" ht="15.75" customHeight="1">
      <c r="B307" s="641"/>
      <c r="C307" s="533"/>
      <c r="D307" s="533"/>
      <c r="E307" s="641"/>
      <c r="F307" s="641"/>
      <c r="G307" s="641"/>
      <c r="H307" s="641"/>
      <c r="I307" s="533"/>
      <c r="J307" s="533"/>
      <c r="K307" s="641"/>
      <c r="L307" s="533"/>
      <c r="M307" s="533"/>
      <c r="N307" s="641"/>
      <c r="O307" s="533"/>
      <c r="P307" s="533"/>
      <c r="Q307" s="641"/>
      <c r="R307" s="533"/>
      <c r="S307" s="533"/>
      <c r="T307" s="533"/>
      <c r="U307" s="533"/>
      <c r="V307" s="533"/>
      <c r="W307" s="533"/>
      <c r="X307" s="533"/>
      <c r="Y307" s="533"/>
      <c r="Z307" s="533"/>
      <c r="AA307" s="533"/>
      <c r="AB307" s="533"/>
    </row>
    <row r="308" spans="2:28" ht="15.75" customHeight="1">
      <c r="B308" s="641"/>
      <c r="C308" s="533"/>
      <c r="D308" s="533"/>
      <c r="E308" s="641"/>
      <c r="F308" s="641"/>
      <c r="G308" s="641"/>
      <c r="H308" s="641"/>
      <c r="I308" s="533"/>
      <c r="J308" s="533"/>
      <c r="K308" s="641"/>
      <c r="L308" s="533"/>
      <c r="M308" s="533"/>
      <c r="N308" s="641"/>
      <c r="O308" s="533"/>
      <c r="P308" s="533"/>
      <c r="Q308" s="641"/>
      <c r="R308" s="533"/>
      <c r="S308" s="533"/>
      <c r="T308" s="533"/>
      <c r="U308" s="533"/>
      <c r="V308" s="533"/>
      <c r="W308" s="533"/>
      <c r="X308" s="533"/>
      <c r="Y308" s="533"/>
      <c r="Z308" s="533"/>
      <c r="AA308" s="533"/>
      <c r="AB308" s="533"/>
    </row>
    <row r="309" spans="2:28" ht="15.75" customHeight="1">
      <c r="B309" s="641"/>
      <c r="C309" s="533"/>
      <c r="D309" s="533"/>
      <c r="E309" s="641"/>
      <c r="F309" s="641"/>
      <c r="G309" s="641"/>
      <c r="H309" s="641"/>
      <c r="I309" s="533"/>
      <c r="J309" s="533"/>
      <c r="K309" s="641"/>
      <c r="L309" s="533"/>
      <c r="M309" s="533"/>
      <c r="N309" s="641"/>
      <c r="O309" s="533"/>
      <c r="P309" s="533"/>
      <c r="Q309" s="641"/>
      <c r="R309" s="533"/>
      <c r="S309" s="533"/>
      <c r="T309" s="533"/>
      <c r="U309" s="533"/>
      <c r="V309" s="533"/>
      <c r="W309" s="533"/>
      <c r="X309" s="533"/>
      <c r="Y309" s="533"/>
      <c r="Z309" s="533"/>
      <c r="AA309" s="533"/>
      <c r="AB309" s="533"/>
    </row>
    <row r="310" spans="2:28" ht="15.75" customHeight="1">
      <c r="B310" s="641"/>
      <c r="C310" s="533"/>
      <c r="D310" s="533"/>
      <c r="E310" s="641"/>
      <c r="F310" s="641"/>
      <c r="G310" s="641"/>
      <c r="H310" s="641"/>
      <c r="I310" s="533"/>
      <c r="J310" s="533"/>
      <c r="K310" s="641"/>
      <c r="L310" s="533"/>
      <c r="M310" s="533"/>
      <c r="N310" s="641"/>
      <c r="O310" s="533"/>
      <c r="P310" s="533"/>
      <c r="Q310" s="641"/>
      <c r="R310" s="533"/>
      <c r="S310" s="533"/>
      <c r="T310" s="533"/>
      <c r="U310" s="533"/>
      <c r="V310" s="533"/>
      <c r="W310" s="533"/>
      <c r="X310" s="533"/>
      <c r="Y310" s="533"/>
      <c r="Z310" s="533"/>
      <c r="AA310" s="533"/>
      <c r="AB310" s="533"/>
    </row>
    <row r="311" spans="2:28" ht="15.75" customHeight="1">
      <c r="B311" s="641"/>
      <c r="C311" s="533"/>
      <c r="D311" s="533"/>
      <c r="E311" s="641"/>
      <c r="F311" s="641"/>
      <c r="G311" s="641"/>
      <c r="H311" s="641"/>
      <c r="I311" s="533"/>
      <c r="J311" s="533"/>
      <c r="K311" s="641"/>
      <c r="L311" s="533"/>
      <c r="M311" s="533"/>
      <c r="N311" s="641"/>
      <c r="O311" s="533"/>
      <c r="P311" s="533"/>
      <c r="Q311" s="641"/>
      <c r="R311" s="533"/>
      <c r="S311" s="533"/>
      <c r="T311" s="533"/>
      <c r="U311" s="533"/>
      <c r="V311" s="533"/>
      <c r="W311" s="533"/>
      <c r="X311" s="533"/>
      <c r="Y311" s="533"/>
      <c r="Z311" s="533"/>
      <c r="AA311" s="533"/>
      <c r="AB311" s="533"/>
    </row>
    <row r="312" spans="2:28" ht="15.75" customHeight="1">
      <c r="B312" s="641"/>
      <c r="C312" s="533"/>
      <c r="D312" s="533"/>
      <c r="E312" s="641"/>
      <c r="F312" s="641"/>
      <c r="G312" s="641"/>
      <c r="H312" s="641"/>
      <c r="I312" s="533"/>
      <c r="J312" s="533"/>
      <c r="K312" s="641"/>
      <c r="L312" s="533"/>
      <c r="M312" s="533"/>
      <c r="N312" s="641"/>
      <c r="O312" s="533"/>
      <c r="P312" s="533"/>
      <c r="Q312" s="641"/>
      <c r="R312" s="533"/>
      <c r="S312" s="533"/>
      <c r="T312" s="533"/>
      <c r="U312" s="533"/>
      <c r="V312" s="533"/>
      <c r="W312" s="533"/>
      <c r="X312" s="533"/>
      <c r="Y312" s="533"/>
      <c r="Z312" s="533"/>
      <c r="AA312" s="533"/>
      <c r="AB312" s="533"/>
    </row>
    <row r="313" spans="2:28" ht="15.75" customHeight="1">
      <c r="B313" s="641"/>
      <c r="C313" s="533"/>
      <c r="D313" s="533"/>
      <c r="E313" s="641"/>
      <c r="F313" s="641"/>
      <c r="G313" s="641"/>
      <c r="H313" s="641"/>
      <c r="I313" s="533"/>
      <c r="J313" s="533"/>
      <c r="K313" s="641"/>
      <c r="L313" s="533"/>
      <c r="M313" s="533"/>
      <c r="N313" s="641"/>
      <c r="O313" s="533"/>
      <c r="P313" s="533"/>
      <c r="Q313" s="641"/>
      <c r="R313" s="533"/>
      <c r="S313" s="533"/>
      <c r="T313" s="533"/>
      <c r="U313" s="533"/>
      <c r="V313" s="533"/>
      <c r="W313" s="533"/>
      <c r="X313" s="533"/>
      <c r="Y313" s="533"/>
      <c r="Z313" s="533"/>
      <c r="AA313" s="533"/>
      <c r="AB313" s="533"/>
    </row>
    <row r="314" spans="2:28" ht="15.75" customHeight="1">
      <c r="B314" s="641"/>
      <c r="C314" s="533"/>
      <c r="D314" s="533"/>
      <c r="E314" s="641"/>
      <c r="F314" s="641"/>
      <c r="G314" s="641"/>
      <c r="H314" s="641"/>
      <c r="I314" s="533"/>
      <c r="J314" s="533"/>
      <c r="K314" s="641"/>
      <c r="L314" s="533"/>
      <c r="M314" s="533"/>
      <c r="N314" s="641"/>
      <c r="O314" s="533"/>
      <c r="P314" s="533"/>
      <c r="Q314" s="641"/>
      <c r="R314" s="533"/>
      <c r="S314" s="533"/>
      <c r="T314" s="533"/>
      <c r="U314" s="533"/>
      <c r="V314" s="533"/>
      <c r="W314" s="533"/>
      <c r="X314" s="533"/>
      <c r="Y314" s="533"/>
      <c r="Z314" s="533"/>
      <c r="AA314" s="533"/>
      <c r="AB314" s="533"/>
    </row>
    <row r="315" spans="2:28" ht="15.75" customHeight="1">
      <c r="B315" s="641"/>
      <c r="C315" s="533"/>
      <c r="D315" s="533"/>
      <c r="E315" s="641"/>
      <c r="F315" s="641"/>
      <c r="G315" s="641"/>
      <c r="H315" s="641"/>
      <c r="I315" s="533"/>
      <c r="J315" s="533"/>
      <c r="K315" s="641"/>
      <c r="L315" s="533"/>
      <c r="M315" s="533"/>
      <c r="N315" s="641"/>
      <c r="O315" s="533"/>
      <c r="P315" s="533"/>
      <c r="Q315" s="641"/>
      <c r="R315" s="533"/>
      <c r="S315" s="533"/>
      <c r="T315" s="533"/>
      <c r="U315" s="533"/>
      <c r="V315" s="533"/>
      <c r="W315" s="533"/>
      <c r="X315" s="533"/>
      <c r="Y315" s="533"/>
      <c r="Z315" s="533"/>
      <c r="AA315" s="533"/>
      <c r="AB315" s="533"/>
    </row>
    <row r="316" spans="2:28" ht="15.75" customHeight="1">
      <c r="B316" s="641"/>
      <c r="C316" s="533"/>
      <c r="D316" s="533"/>
      <c r="E316" s="641"/>
      <c r="F316" s="641"/>
      <c r="G316" s="641"/>
      <c r="H316" s="641"/>
      <c r="I316" s="533"/>
      <c r="J316" s="533"/>
      <c r="K316" s="641"/>
      <c r="L316" s="533"/>
      <c r="M316" s="533"/>
      <c r="N316" s="641"/>
      <c r="O316" s="533"/>
      <c r="P316" s="533"/>
      <c r="Q316" s="641"/>
      <c r="R316" s="533"/>
      <c r="S316" s="533"/>
      <c r="T316" s="533"/>
      <c r="U316" s="533"/>
      <c r="V316" s="533"/>
      <c r="W316" s="533"/>
      <c r="X316" s="533"/>
      <c r="Y316" s="533"/>
      <c r="Z316" s="533"/>
      <c r="AA316" s="533"/>
      <c r="AB316" s="533"/>
    </row>
    <row r="317" spans="2:28" ht="15.75" customHeight="1">
      <c r="B317" s="641"/>
      <c r="C317" s="533"/>
      <c r="D317" s="533"/>
      <c r="E317" s="641"/>
      <c r="F317" s="641"/>
      <c r="G317" s="641"/>
      <c r="H317" s="641"/>
      <c r="I317" s="533"/>
      <c r="J317" s="533"/>
      <c r="K317" s="641"/>
      <c r="L317" s="533"/>
      <c r="M317" s="533"/>
      <c r="N317" s="641"/>
      <c r="O317" s="533"/>
      <c r="P317" s="533"/>
      <c r="Q317" s="641"/>
      <c r="R317" s="533"/>
      <c r="S317" s="533"/>
      <c r="T317" s="533"/>
      <c r="U317" s="533"/>
      <c r="V317" s="533"/>
      <c r="W317" s="533"/>
      <c r="X317" s="533"/>
      <c r="Y317" s="533"/>
      <c r="Z317" s="533"/>
      <c r="AA317" s="533"/>
      <c r="AB317" s="533"/>
    </row>
    <row r="318" spans="2:28" ht="15.75" customHeight="1">
      <c r="B318" s="641"/>
      <c r="C318" s="533"/>
      <c r="D318" s="533"/>
      <c r="E318" s="641"/>
      <c r="F318" s="641"/>
      <c r="G318" s="641"/>
      <c r="H318" s="641"/>
      <c r="I318" s="533"/>
      <c r="J318" s="533"/>
      <c r="K318" s="641"/>
      <c r="L318" s="533"/>
      <c r="M318" s="533"/>
      <c r="N318" s="641"/>
      <c r="O318" s="533"/>
      <c r="P318" s="533"/>
      <c r="Q318" s="641"/>
      <c r="R318" s="533"/>
      <c r="S318" s="533"/>
      <c r="T318" s="533"/>
      <c r="U318" s="533"/>
      <c r="V318" s="533"/>
      <c r="W318" s="533"/>
      <c r="X318" s="533"/>
      <c r="Y318" s="533"/>
      <c r="Z318" s="533"/>
      <c r="AA318" s="533"/>
      <c r="AB318" s="533"/>
    </row>
    <row r="319" spans="2:28" ht="15.75" customHeight="1">
      <c r="B319" s="641"/>
      <c r="C319" s="533"/>
      <c r="D319" s="533"/>
      <c r="E319" s="641"/>
      <c r="F319" s="641"/>
      <c r="G319" s="641"/>
      <c r="H319" s="641"/>
      <c r="I319" s="533"/>
      <c r="J319" s="533"/>
      <c r="K319" s="641"/>
      <c r="L319" s="533"/>
      <c r="M319" s="533"/>
      <c r="N319" s="641"/>
      <c r="O319" s="533"/>
      <c r="P319" s="533"/>
      <c r="Q319" s="641"/>
      <c r="R319" s="533"/>
      <c r="S319" s="533"/>
      <c r="T319" s="533"/>
      <c r="U319" s="533"/>
      <c r="V319" s="533"/>
      <c r="W319" s="533"/>
      <c r="X319" s="533"/>
      <c r="Y319" s="533"/>
      <c r="Z319" s="533"/>
      <c r="AA319" s="533"/>
      <c r="AB319" s="533"/>
    </row>
    <row r="320" spans="2:28" ht="15.75" customHeight="1">
      <c r="B320" s="641"/>
      <c r="C320" s="533"/>
      <c r="D320" s="533"/>
      <c r="E320" s="641"/>
      <c r="F320" s="641"/>
      <c r="G320" s="641"/>
      <c r="H320" s="641"/>
      <c r="I320" s="533"/>
      <c r="J320" s="533"/>
      <c r="K320" s="641"/>
      <c r="L320" s="533"/>
      <c r="M320" s="533"/>
      <c r="N320" s="641"/>
      <c r="O320" s="533"/>
      <c r="P320" s="533"/>
      <c r="Q320" s="641"/>
      <c r="R320" s="533"/>
      <c r="S320" s="533"/>
      <c r="T320" s="533"/>
      <c r="U320" s="533"/>
      <c r="V320" s="533"/>
      <c r="W320" s="533"/>
      <c r="X320" s="533"/>
      <c r="Y320" s="533"/>
      <c r="Z320" s="533"/>
      <c r="AA320" s="533"/>
      <c r="AB320" s="533"/>
    </row>
    <row r="321" spans="2:28" ht="15.75" customHeight="1">
      <c r="B321" s="641"/>
      <c r="C321" s="533"/>
      <c r="D321" s="533"/>
      <c r="E321" s="641"/>
      <c r="F321" s="641"/>
      <c r="G321" s="641"/>
      <c r="H321" s="641"/>
      <c r="I321" s="533"/>
      <c r="J321" s="533"/>
      <c r="K321" s="641"/>
      <c r="L321" s="533"/>
      <c r="M321" s="533"/>
      <c r="N321" s="641"/>
      <c r="O321" s="533"/>
      <c r="P321" s="533"/>
      <c r="Q321" s="641"/>
      <c r="R321" s="533"/>
      <c r="S321" s="533"/>
      <c r="T321" s="533"/>
      <c r="U321" s="533"/>
      <c r="V321" s="533"/>
      <c r="W321" s="533"/>
      <c r="X321" s="533"/>
      <c r="Y321" s="533"/>
      <c r="Z321" s="533"/>
      <c r="AA321" s="533"/>
      <c r="AB321" s="533"/>
    </row>
    <row r="322" spans="2:28" ht="15.75" customHeight="1">
      <c r="B322" s="641"/>
      <c r="C322" s="533"/>
      <c r="D322" s="533"/>
      <c r="E322" s="641"/>
      <c r="F322" s="641"/>
      <c r="G322" s="641"/>
      <c r="H322" s="641"/>
      <c r="I322" s="533"/>
      <c r="J322" s="533"/>
      <c r="K322" s="641"/>
      <c r="L322" s="533"/>
      <c r="M322" s="533"/>
      <c r="N322" s="641"/>
      <c r="O322" s="533"/>
      <c r="P322" s="533"/>
      <c r="Q322" s="641"/>
      <c r="R322" s="533"/>
      <c r="S322" s="533"/>
      <c r="T322" s="533"/>
      <c r="U322" s="533"/>
      <c r="V322" s="533"/>
      <c r="W322" s="533"/>
      <c r="X322" s="533"/>
      <c r="Y322" s="533"/>
      <c r="Z322" s="533"/>
      <c r="AA322" s="533"/>
      <c r="AB322" s="533"/>
    </row>
    <row r="323" spans="2:28" ht="15.75" customHeight="1">
      <c r="B323" s="641"/>
      <c r="C323" s="533"/>
      <c r="D323" s="533"/>
      <c r="E323" s="641"/>
      <c r="F323" s="641"/>
      <c r="G323" s="641"/>
      <c r="H323" s="641"/>
      <c r="I323" s="533"/>
      <c r="J323" s="533"/>
      <c r="K323" s="641"/>
      <c r="L323" s="533"/>
      <c r="M323" s="533"/>
      <c r="N323" s="641"/>
      <c r="O323" s="533"/>
      <c r="P323" s="533"/>
      <c r="Q323" s="641"/>
      <c r="R323" s="533"/>
      <c r="S323" s="533"/>
      <c r="T323" s="533"/>
      <c r="U323" s="533"/>
      <c r="V323" s="533"/>
      <c r="W323" s="533"/>
      <c r="X323" s="533"/>
      <c r="Y323" s="533"/>
      <c r="Z323" s="533"/>
      <c r="AA323" s="533"/>
      <c r="AB323" s="533"/>
    </row>
    <row r="324" spans="2:28" ht="15.75" customHeight="1">
      <c r="B324" s="641"/>
      <c r="C324" s="533"/>
      <c r="D324" s="533"/>
      <c r="E324" s="641"/>
      <c r="F324" s="641"/>
      <c r="G324" s="641"/>
      <c r="H324" s="641"/>
      <c r="I324" s="533"/>
      <c r="J324" s="533"/>
      <c r="K324" s="641"/>
      <c r="L324" s="533"/>
      <c r="M324" s="533"/>
      <c r="N324" s="641"/>
      <c r="O324" s="533"/>
      <c r="P324" s="533"/>
      <c r="Q324" s="641"/>
      <c r="R324" s="533"/>
      <c r="S324" s="533"/>
      <c r="T324" s="533"/>
      <c r="U324" s="533"/>
      <c r="V324" s="533"/>
      <c r="W324" s="533"/>
      <c r="X324" s="533"/>
      <c r="Y324" s="533"/>
      <c r="Z324" s="533"/>
      <c r="AA324" s="533"/>
      <c r="AB324" s="533"/>
    </row>
    <row r="325" spans="2:28" ht="15.75" customHeight="1">
      <c r="B325" s="641"/>
      <c r="C325" s="533"/>
      <c r="D325" s="533"/>
      <c r="E325" s="641"/>
      <c r="F325" s="641"/>
      <c r="G325" s="641"/>
      <c r="H325" s="641"/>
      <c r="I325" s="533"/>
      <c r="J325" s="533"/>
      <c r="K325" s="641"/>
      <c r="L325" s="533"/>
      <c r="M325" s="533"/>
      <c r="N325" s="641"/>
      <c r="O325" s="533"/>
      <c r="P325" s="533"/>
      <c r="Q325" s="641"/>
      <c r="R325" s="533"/>
      <c r="S325" s="533"/>
      <c r="T325" s="533"/>
      <c r="U325" s="533"/>
      <c r="V325" s="533"/>
      <c r="W325" s="533"/>
      <c r="X325" s="533"/>
      <c r="Y325" s="533"/>
      <c r="Z325" s="533"/>
      <c r="AA325" s="533"/>
      <c r="AB325" s="533"/>
    </row>
    <row r="326" spans="2:28" ht="15.75" customHeight="1">
      <c r="B326" s="641"/>
      <c r="C326" s="533"/>
      <c r="D326" s="533"/>
      <c r="E326" s="641"/>
      <c r="F326" s="641"/>
      <c r="G326" s="641"/>
      <c r="H326" s="641"/>
      <c r="I326" s="533"/>
      <c r="J326" s="533"/>
      <c r="K326" s="641"/>
      <c r="L326" s="533"/>
      <c r="M326" s="533"/>
      <c r="N326" s="641"/>
      <c r="O326" s="533"/>
      <c r="P326" s="533"/>
      <c r="Q326" s="641"/>
      <c r="R326" s="533"/>
      <c r="S326" s="533"/>
      <c r="T326" s="533"/>
      <c r="U326" s="533"/>
      <c r="V326" s="533"/>
      <c r="W326" s="533"/>
      <c r="X326" s="533"/>
      <c r="Y326" s="533"/>
      <c r="Z326" s="533"/>
      <c r="AA326" s="533"/>
      <c r="AB326" s="533"/>
    </row>
    <row r="327" spans="2:28" ht="15.75" customHeight="1">
      <c r="B327" s="641"/>
      <c r="C327" s="533"/>
      <c r="D327" s="533"/>
      <c r="E327" s="641"/>
      <c r="F327" s="641"/>
      <c r="G327" s="641"/>
      <c r="H327" s="641"/>
      <c r="I327" s="533"/>
      <c r="J327" s="533"/>
      <c r="K327" s="641"/>
      <c r="L327" s="533"/>
      <c r="M327" s="533"/>
      <c r="N327" s="641"/>
      <c r="O327" s="533"/>
      <c r="P327" s="533"/>
      <c r="Q327" s="641"/>
      <c r="R327" s="533"/>
      <c r="S327" s="533"/>
      <c r="T327" s="533"/>
      <c r="U327" s="533"/>
      <c r="V327" s="533"/>
      <c r="W327" s="533"/>
      <c r="X327" s="533"/>
      <c r="Y327" s="533"/>
      <c r="Z327" s="533"/>
      <c r="AA327" s="533"/>
      <c r="AB327" s="533"/>
    </row>
    <row r="328" spans="2:28" ht="15.75" customHeight="1">
      <c r="B328" s="641"/>
      <c r="C328" s="533"/>
      <c r="D328" s="533"/>
      <c r="E328" s="641"/>
      <c r="F328" s="641"/>
      <c r="G328" s="641"/>
      <c r="H328" s="641"/>
      <c r="I328" s="533"/>
      <c r="J328" s="533"/>
      <c r="K328" s="641"/>
      <c r="L328" s="533"/>
      <c r="M328" s="533"/>
      <c r="N328" s="641"/>
      <c r="O328" s="533"/>
      <c r="P328" s="533"/>
      <c r="Q328" s="641"/>
      <c r="R328" s="533"/>
      <c r="S328" s="533"/>
      <c r="T328" s="533"/>
      <c r="U328" s="533"/>
      <c r="V328" s="533"/>
      <c r="W328" s="533"/>
      <c r="X328" s="533"/>
      <c r="Y328" s="533"/>
      <c r="Z328" s="533"/>
      <c r="AA328" s="533"/>
      <c r="AB328" s="533"/>
    </row>
    <row r="329" spans="2:28" ht="15.75" customHeight="1">
      <c r="B329" s="641"/>
      <c r="C329" s="533"/>
      <c r="D329" s="533"/>
      <c r="E329" s="641"/>
      <c r="F329" s="641"/>
      <c r="G329" s="641"/>
      <c r="H329" s="641"/>
      <c r="I329" s="533"/>
      <c r="J329" s="533"/>
      <c r="K329" s="641"/>
      <c r="L329" s="533"/>
      <c r="M329" s="533"/>
      <c r="N329" s="641"/>
      <c r="O329" s="533"/>
      <c r="P329" s="533"/>
      <c r="Q329" s="641"/>
      <c r="R329" s="533"/>
      <c r="S329" s="533"/>
      <c r="T329" s="533"/>
      <c r="U329" s="533"/>
      <c r="V329" s="533"/>
      <c r="W329" s="533"/>
      <c r="X329" s="533"/>
      <c r="Y329" s="533"/>
      <c r="Z329" s="533"/>
      <c r="AA329" s="533"/>
      <c r="AB329" s="533"/>
    </row>
    <row r="330" spans="2:28" ht="15.75" customHeight="1">
      <c r="B330" s="641"/>
      <c r="C330" s="533"/>
      <c r="D330" s="533"/>
      <c r="E330" s="641"/>
      <c r="F330" s="641"/>
      <c r="G330" s="641"/>
      <c r="H330" s="641"/>
      <c r="I330" s="533"/>
      <c r="J330" s="533"/>
      <c r="K330" s="641"/>
      <c r="L330" s="533"/>
      <c r="M330" s="533"/>
      <c r="N330" s="641"/>
      <c r="O330" s="533"/>
      <c r="P330" s="533"/>
      <c r="Q330" s="641"/>
      <c r="R330" s="533"/>
      <c r="S330" s="533"/>
      <c r="T330" s="533"/>
      <c r="U330" s="533"/>
      <c r="V330" s="533"/>
      <c r="W330" s="533"/>
      <c r="X330" s="533"/>
      <c r="Y330" s="533"/>
      <c r="Z330" s="533"/>
      <c r="AA330" s="533"/>
      <c r="AB330" s="533"/>
    </row>
    <row r="331" spans="2:28" ht="15.75" customHeight="1">
      <c r="B331" s="641"/>
      <c r="C331" s="533"/>
      <c r="D331" s="533"/>
      <c r="E331" s="641"/>
      <c r="F331" s="641"/>
      <c r="G331" s="641"/>
      <c r="H331" s="641"/>
      <c r="I331" s="533"/>
      <c r="J331" s="533"/>
      <c r="K331" s="641"/>
      <c r="L331" s="533"/>
      <c r="M331" s="533"/>
      <c r="N331" s="641"/>
      <c r="O331" s="533"/>
      <c r="P331" s="533"/>
      <c r="Q331" s="641"/>
      <c r="R331" s="533"/>
      <c r="S331" s="533"/>
      <c r="T331" s="533"/>
      <c r="U331" s="533"/>
      <c r="V331" s="533"/>
      <c r="W331" s="533"/>
      <c r="X331" s="533"/>
      <c r="Y331" s="533"/>
      <c r="Z331" s="533"/>
      <c r="AA331" s="533"/>
      <c r="AB331" s="533"/>
    </row>
    <row r="332" spans="2:28" ht="15.75" customHeight="1">
      <c r="B332" s="641"/>
      <c r="C332" s="533"/>
      <c r="D332" s="533"/>
      <c r="E332" s="641"/>
      <c r="F332" s="641"/>
      <c r="G332" s="641"/>
      <c r="H332" s="641"/>
      <c r="I332" s="533"/>
      <c r="J332" s="533"/>
      <c r="K332" s="641"/>
      <c r="L332" s="533"/>
      <c r="M332" s="533"/>
      <c r="N332" s="641"/>
      <c r="O332" s="533"/>
      <c r="P332" s="533"/>
      <c r="Q332" s="641"/>
      <c r="R332" s="533"/>
      <c r="S332" s="533"/>
      <c r="T332" s="533"/>
      <c r="U332" s="533"/>
      <c r="V332" s="533"/>
      <c r="W332" s="533"/>
      <c r="X332" s="533"/>
      <c r="Y332" s="533"/>
      <c r="Z332" s="533"/>
      <c r="AA332" s="533"/>
      <c r="AB332" s="533"/>
    </row>
    <row r="333" spans="2:28" ht="15.75" customHeight="1">
      <c r="B333" s="641"/>
      <c r="C333" s="533"/>
      <c r="D333" s="533"/>
      <c r="E333" s="641"/>
      <c r="F333" s="641"/>
      <c r="G333" s="641"/>
      <c r="H333" s="641"/>
      <c r="I333" s="533"/>
      <c r="J333" s="533"/>
      <c r="K333" s="641"/>
      <c r="L333" s="533"/>
      <c r="M333" s="533"/>
      <c r="N333" s="641"/>
      <c r="O333" s="533"/>
      <c r="P333" s="533"/>
      <c r="Q333" s="641"/>
      <c r="R333" s="533"/>
      <c r="S333" s="533"/>
      <c r="T333" s="533"/>
      <c r="U333" s="533"/>
      <c r="V333" s="533"/>
      <c r="W333" s="533"/>
      <c r="X333" s="533"/>
      <c r="Y333" s="533"/>
      <c r="Z333" s="533"/>
      <c r="AA333" s="533"/>
      <c r="AB333" s="533"/>
    </row>
    <row r="334" spans="2:28" ht="15.75" customHeight="1">
      <c r="B334" s="641"/>
      <c r="C334" s="533"/>
      <c r="D334" s="533"/>
      <c r="E334" s="641"/>
      <c r="F334" s="641"/>
      <c r="G334" s="641"/>
      <c r="H334" s="641"/>
      <c r="I334" s="533"/>
      <c r="J334" s="533"/>
      <c r="K334" s="641"/>
      <c r="L334" s="533"/>
      <c r="M334" s="533"/>
      <c r="N334" s="641"/>
      <c r="O334" s="533"/>
      <c r="P334" s="533"/>
      <c r="Q334" s="641"/>
      <c r="R334" s="533"/>
      <c r="S334" s="533"/>
      <c r="T334" s="533"/>
      <c r="U334" s="533"/>
      <c r="V334" s="533"/>
      <c r="W334" s="533"/>
      <c r="X334" s="533"/>
      <c r="Y334" s="533"/>
      <c r="Z334" s="533"/>
      <c r="AA334" s="533"/>
      <c r="AB334" s="533"/>
    </row>
    <row r="335" spans="2:28" ht="15.75" customHeight="1">
      <c r="B335" s="641"/>
      <c r="C335" s="533"/>
      <c r="D335" s="533"/>
      <c r="E335" s="641"/>
      <c r="F335" s="641"/>
      <c r="G335" s="641"/>
      <c r="H335" s="641"/>
      <c r="I335" s="533"/>
      <c r="J335" s="533"/>
      <c r="K335" s="641"/>
      <c r="L335" s="533"/>
      <c r="M335" s="533"/>
      <c r="N335" s="641"/>
      <c r="O335" s="533"/>
      <c r="P335" s="533"/>
      <c r="Q335" s="641"/>
      <c r="R335" s="533"/>
      <c r="S335" s="533"/>
      <c r="T335" s="533"/>
      <c r="U335" s="533"/>
      <c r="V335" s="533"/>
      <c r="W335" s="533"/>
      <c r="X335" s="533"/>
      <c r="Y335" s="533"/>
      <c r="Z335" s="533"/>
      <c r="AA335" s="533"/>
      <c r="AB335" s="533"/>
    </row>
    <row r="336" spans="2:28" ht="15.75" customHeight="1">
      <c r="B336" s="641"/>
      <c r="C336" s="533"/>
      <c r="D336" s="533"/>
      <c r="E336" s="641"/>
      <c r="F336" s="641"/>
      <c r="G336" s="641"/>
      <c r="H336" s="641"/>
      <c r="I336" s="533"/>
      <c r="J336" s="533"/>
      <c r="K336" s="641"/>
      <c r="L336" s="533"/>
      <c r="M336" s="533"/>
      <c r="N336" s="641"/>
      <c r="O336" s="533"/>
      <c r="P336" s="533"/>
      <c r="Q336" s="641"/>
      <c r="R336" s="533"/>
      <c r="S336" s="533"/>
      <c r="T336" s="533"/>
      <c r="U336" s="533"/>
      <c r="V336" s="533"/>
      <c r="W336" s="533"/>
      <c r="X336" s="533"/>
      <c r="Y336" s="533"/>
      <c r="Z336" s="533"/>
      <c r="AA336" s="533"/>
      <c r="AB336" s="533"/>
    </row>
    <row r="337" spans="2:28" ht="15.75" customHeight="1">
      <c r="B337" s="641"/>
      <c r="C337" s="533"/>
      <c r="D337" s="533"/>
      <c r="E337" s="641"/>
      <c r="F337" s="641"/>
      <c r="G337" s="641"/>
      <c r="H337" s="641"/>
      <c r="I337" s="533"/>
      <c r="J337" s="533"/>
      <c r="K337" s="641"/>
      <c r="L337" s="533"/>
      <c r="M337" s="533"/>
      <c r="N337" s="641"/>
      <c r="O337" s="533"/>
      <c r="P337" s="533"/>
      <c r="Q337" s="641"/>
      <c r="R337" s="533"/>
      <c r="S337" s="533"/>
      <c r="T337" s="533"/>
      <c r="U337" s="533"/>
      <c r="V337" s="533"/>
      <c r="W337" s="533"/>
      <c r="X337" s="533"/>
      <c r="Y337" s="533"/>
      <c r="Z337" s="533"/>
      <c r="AA337" s="533"/>
      <c r="AB337" s="533"/>
    </row>
    <row r="338" spans="2:28" ht="15.75" customHeight="1">
      <c r="B338" s="641"/>
      <c r="C338" s="533"/>
      <c r="D338" s="533"/>
      <c r="E338" s="641"/>
      <c r="F338" s="641"/>
      <c r="G338" s="641"/>
      <c r="H338" s="641"/>
      <c r="I338" s="533"/>
      <c r="J338" s="533"/>
      <c r="K338" s="641"/>
      <c r="L338" s="533"/>
      <c r="M338" s="533"/>
      <c r="N338" s="641"/>
      <c r="O338" s="533"/>
      <c r="P338" s="533"/>
      <c r="Q338" s="641"/>
      <c r="R338" s="533"/>
      <c r="S338" s="533"/>
      <c r="T338" s="533"/>
      <c r="U338" s="533"/>
      <c r="V338" s="533"/>
      <c r="W338" s="533"/>
      <c r="X338" s="533"/>
      <c r="Y338" s="533"/>
      <c r="Z338" s="533"/>
      <c r="AA338" s="533"/>
      <c r="AB338" s="533"/>
    </row>
    <row r="339" spans="2:28" ht="15.75" customHeight="1">
      <c r="B339" s="641"/>
      <c r="C339" s="533"/>
      <c r="D339" s="533"/>
      <c r="E339" s="641"/>
      <c r="F339" s="641"/>
      <c r="G339" s="641"/>
      <c r="H339" s="641"/>
      <c r="I339" s="533"/>
      <c r="J339" s="533"/>
      <c r="K339" s="641"/>
      <c r="L339" s="533"/>
      <c r="M339" s="533"/>
      <c r="N339" s="641"/>
      <c r="O339" s="533"/>
      <c r="P339" s="533"/>
      <c r="Q339" s="641"/>
      <c r="R339" s="533"/>
      <c r="S339" s="533"/>
      <c r="T339" s="533"/>
      <c r="U339" s="533"/>
      <c r="V339" s="533"/>
      <c r="W339" s="533"/>
      <c r="X339" s="533"/>
      <c r="Y339" s="533"/>
      <c r="Z339" s="533"/>
      <c r="AA339" s="533"/>
      <c r="AB339" s="533"/>
    </row>
    <row r="340" spans="2:28" ht="15.75" customHeight="1">
      <c r="B340" s="641"/>
      <c r="C340" s="533"/>
      <c r="D340" s="533"/>
      <c r="E340" s="641"/>
      <c r="F340" s="641"/>
      <c r="G340" s="641"/>
      <c r="H340" s="641"/>
      <c r="I340" s="533"/>
      <c r="J340" s="533"/>
      <c r="K340" s="641"/>
      <c r="L340" s="533"/>
      <c r="M340" s="533"/>
      <c r="N340" s="641"/>
      <c r="O340" s="533"/>
      <c r="P340" s="533"/>
      <c r="Q340" s="641"/>
      <c r="R340" s="533"/>
      <c r="S340" s="533"/>
      <c r="T340" s="533"/>
      <c r="U340" s="533"/>
      <c r="V340" s="533"/>
      <c r="W340" s="533"/>
      <c r="X340" s="533"/>
      <c r="Y340" s="533"/>
      <c r="Z340" s="533"/>
      <c r="AA340" s="533"/>
      <c r="AB340" s="533"/>
    </row>
    <row r="341" spans="2:28" ht="15.75" customHeight="1">
      <c r="B341" s="641"/>
      <c r="C341" s="533"/>
      <c r="D341" s="533"/>
      <c r="E341" s="641"/>
      <c r="F341" s="641"/>
      <c r="G341" s="641"/>
      <c r="H341" s="641"/>
      <c r="I341" s="533"/>
      <c r="J341" s="533"/>
      <c r="K341" s="641"/>
      <c r="L341" s="533"/>
      <c r="M341" s="533"/>
      <c r="N341" s="641"/>
      <c r="O341" s="533"/>
      <c r="P341" s="533"/>
      <c r="Q341" s="641"/>
      <c r="R341" s="533"/>
      <c r="S341" s="533"/>
      <c r="T341" s="533"/>
      <c r="U341" s="533"/>
      <c r="V341" s="533"/>
      <c r="W341" s="533"/>
      <c r="X341" s="533"/>
      <c r="Y341" s="533"/>
      <c r="Z341" s="533"/>
      <c r="AA341" s="533"/>
      <c r="AB341" s="533"/>
    </row>
    <row r="342" spans="2:28" ht="15.75" customHeight="1">
      <c r="B342" s="641"/>
      <c r="C342" s="533"/>
      <c r="D342" s="533"/>
      <c r="E342" s="641"/>
      <c r="F342" s="641"/>
      <c r="G342" s="641"/>
      <c r="H342" s="641"/>
      <c r="I342" s="533"/>
      <c r="J342" s="533"/>
      <c r="K342" s="641"/>
      <c r="L342" s="533"/>
      <c r="M342" s="533"/>
      <c r="N342" s="641"/>
      <c r="O342" s="533"/>
      <c r="P342" s="533"/>
      <c r="Q342" s="641"/>
      <c r="R342" s="533"/>
      <c r="S342" s="533"/>
      <c r="T342" s="533"/>
      <c r="U342" s="533"/>
      <c r="V342" s="533"/>
      <c r="W342" s="533"/>
      <c r="X342" s="533"/>
      <c r="Y342" s="533"/>
      <c r="Z342" s="533"/>
      <c r="AA342" s="533"/>
      <c r="AB342" s="533"/>
    </row>
    <row r="343" spans="2:28" ht="15.75" customHeight="1">
      <c r="B343" s="641"/>
      <c r="C343" s="533"/>
      <c r="D343" s="533"/>
      <c r="E343" s="641"/>
      <c r="F343" s="641"/>
      <c r="G343" s="641"/>
      <c r="H343" s="641"/>
      <c r="I343" s="533"/>
      <c r="J343" s="533"/>
      <c r="K343" s="641"/>
      <c r="L343" s="533"/>
      <c r="M343" s="533"/>
      <c r="N343" s="641"/>
      <c r="O343" s="533"/>
      <c r="P343" s="533"/>
      <c r="Q343" s="641"/>
      <c r="R343" s="533"/>
      <c r="S343" s="533"/>
      <c r="T343" s="533"/>
      <c r="U343" s="533"/>
      <c r="V343" s="533"/>
      <c r="W343" s="533"/>
      <c r="X343" s="533"/>
      <c r="Y343" s="533"/>
      <c r="Z343" s="533"/>
      <c r="AA343" s="533"/>
      <c r="AB343" s="533"/>
    </row>
    <row r="344" spans="2:28" ht="15.75" customHeight="1">
      <c r="B344" s="641"/>
      <c r="C344" s="533"/>
      <c r="D344" s="533"/>
      <c r="E344" s="641"/>
      <c r="F344" s="641"/>
      <c r="G344" s="641"/>
      <c r="H344" s="641"/>
      <c r="I344" s="533"/>
      <c r="J344" s="533"/>
      <c r="K344" s="641"/>
      <c r="L344" s="533"/>
      <c r="M344" s="533"/>
      <c r="N344" s="641"/>
      <c r="O344" s="533"/>
      <c r="P344" s="533"/>
      <c r="Q344" s="641"/>
      <c r="R344" s="533"/>
      <c r="S344" s="533"/>
      <c r="T344" s="533"/>
      <c r="U344" s="533"/>
      <c r="V344" s="533"/>
      <c r="W344" s="533"/>
      <c r="X344" s="533"/>
      <c r="Y344" s="533"/>
      <c r="Z344" s="533"/>
      <c r="AA344" s="533"/>
      <c r="AB344" s="533"/>
    </row>
    <row r="345" spans="2:28" ht="15.75" customHeight="1">
      <c r="B345" s="641"/>
      <c r="C345" s="533"/>
      <c r="D345" s="533"/>
      <c r="E345" s="641"/>
      <c r="F345" s="641"/>
      <c r="G345" s="641"/>
      <c r="H345" s="641"/>
      <c r="I345" s="533"/>
      <c r="J345" s="533"/>
      <c r="K345" s="641"/>
      <c r="L345" s="533"/>
      <c r="M345" s="533"/>
      <c r="N345" s="641"/>
      <c r="O345" s="533"/>
      <c r="P345" s="533"/>
      <c r="Q345" s="641"/>
      <c r="R345" s="533"/>
      <c r="S345" s="533"/>
      <c r="T345" s="533"/>
      <c r="U345" s="533"/>
      <c r="V345" s="533"/>
      <c r="W345" s="533"/>
      <c r="X345" s="533"/>
      <c r="Y345" s="533"/>
      <c r="Z345" s="533"/>
      <c r="AA345" s="533"/>
      <c r="AB345" s="533"/>
    </row>
    <row r="346" spans="2:28" ht="15.75" customHeight="1">
      <c r="B346" s="641"/>
      <c r="C346" s="533"/>
      <c r="D346" s="533"/>
      <c r="E346" s="641"/>
      <c r="F346" s="641"/>
      <c r="G346" s="641"/>
      <c r="H346" s="641"/>
      <c r="I346" s="533"/>
      <c r="J346" s="533"/>
      <c r="K346" s="641"/>
      <c r="L346" s="533"/>
      <c r="M346" s="533"/>
      <c r="N346" s="641"/>
      <c r="O346" s="533"/>
      <c r="P346" s="533"/>
      <c r="Q346" s="641"/>
      <c r="R346" s="533"/>
      <c r="S346" s="533"/>
      <c r="T346" s="533"/>
      <c r="U346" s="533"/>
      <c r="V346" s="533"/>
      <c r="W346" s="533"/>
      <c r="X346" s="533"/>
      <c r="Y346" s="533"/>
      <c r="Z346" s="533"/>
      <c r="AA346" s="533"/>
      <c r="AB346" s="533"/>
    </row>
    <row r="347" spans="2:28" ht="15.75" customHeight="1">
      <c r="B347" s="641"/>
      <c r="C347" s="533"/>
      <c r="D347" s="533"/>
      <c r="E347" s="641"/>
      <c r="F347" s="641"/>
      <c r="G347" s="641"/>
      <c r="H347" s="641"/>
      <c r="I347" s="533"/>
      <c r="J347" s="533"/>
      <c r="K347" s="641"/>
      <c r="L347" s="533"/>
      <c r="M347" s="533"/>
      <c r="N347" s="641"/>
      <c r="O347" s="533"/>
      <c r="P347" s="533"/>
      <c r="Q347" s="641"/>
      <c r="R347" s="533"/>
      <c r="S347" s="533"/>
      <c r="T347" s="533"/>
      <c r="U347" s="533"/>
      <c r="V347" s="533"/>
      <c r="W347" s="533"/>
      <c r="X347" s="533"/>
      <c r="Y347" s="533"/>
      <c r="Z347" s="533"/>
      <c r="AA347" s="533"/>
      <c r="AB347" s="533"/>
    </row>
    <row r="348" spans="2:28" ht="15.75" customHeight="1">
      <c r="B348" s="641"/>
      <c r="C348" s="533"/>
      <c r="D348" s="533"/>
      <c r="E348" s="641"/>
      <c r="F348" s="641"/>
      <c r="G348" s="641"/>
      <c r="H348" s="641"/>
      <c r="I348" s="533"/>
      <c r="J348" s="533"/>
      <c r="K348" s="641"/>
      <c r="L348" s="533"/>
      <c r="M348" s="533"/>
      <c r="N348" s="641"/>
      <c r="O348" s="533"/>
      <c r="P348" s="533"/>
      <c r="Q348" s="641"/>
      <c r="R348" s="533"/>
      <c r="S348" s="533"/>
      <c r="T348" s="533"/>
      <c r="U348" s="533"/>
      <c r="V348" s="533"/>
      <c r="W348" s="533"/>
      <c r="X348" s="533"/>
      <c r="Y348" s="533"/>
      <c r="Z348" s="533"/>
      <c r="AA348" s="533"/>
      <c r="AB348" s="533"/>
    </row>
    <row r="349" spans="2:28" ht="15.75" customHeight="1">
      <c r="B349" s="641"/>
      <c r="C349" s="533"/>
      <c r="D349" s="533"/>
      <c r="E349" s="641"/>
      <c r="F349" s="641"/>
      <c r="G349" s="641"/>
      <c r="H349" s="641"/>
      <c r="I349" s="533"/>
      <c r="J349" s="533"/>
      <c r="K349" s="641"/>
      <c r="L349" s="533"/>
      <c r="M349" s="533"/>
      <c r="N349" s="641"/>
      <c r="O349" s="533"/>
      <c r="P349" s="533"/>
      <c r="Q349" s="641"/>
      <c r="R349" s="533"/>
      <c r="S349" s="533"/>
      <c r="T349" s="533"/>
      <c r="U349" s="533"/>
      <c r="V349" s="533"/>
      <c r="W349" s="533"/>
      <c r="X349" s="533"/>
      <c r="Y349" s="533"/>
      <c r="Z349" s="533"/>
      <c r="AA349" s="533"/>
      <c r="AB349" s="533"/>
    </row>
    <row r="350" spans="2:28" ht="15.75" customHeight="1">
      <c r="B350" s="641"/>
      <c r="C350" s="533"/>
      <c r="D350" s="533"/>
      <c r="E350" s="641"/>
      <c r="F350" s="641"/>
      <c r="G350" s="641"/>
      <c r="H350" s="641"/>
      <c r="I350" s="533"/>
      <c r="J350" s="533"/>
      <c r="K350" s="641"/>
      <c r="L350" s="533"/>
      <c r="M350" s="533"/>
      <c r="N350" s="641"/>
      <c r="O350" s="533"/>
      <c r="P350" s="533"/>
      <c r="Q350" s="641"/>
      <c r="R350" s="533"/>
      <c r="S350" s="533"/>
      <c r="T350" s="533"/>
      <c r="U350" s="533"/>
      <c r="V350" s="533"/>
      <c r="W350" s="533"/>
      <c r="X350" s="533"/>
      <c r="Y350" s="533"/>
      <c r="Z350" s="533"/>
      <c r="AA350" s="533"/>
      <c r="AB350" s="533"/>
    </row>
    <row r="351" spans="2:28" ht="15.75" customHeight="1">
      <c r="B351" s="641"/>
      <c r="C351" s="533"/>
      <c r="D351" s="533"/>
      <c r="E351" s="641"/>
      <c r="F351" s="641"/>
      <c r="G351" s="641"/>
      <c r="H351" s="641"/>
      <c r="I351" s="533"/>
      <c r="J351" s="533"/>
      <c r="K351" s="641"/>
      <c r="L351" s="533"/>
      <c r="M351" s="533"/>
      <c r="N351" s="641"/>
      <c r="O351" s="533"/>
      <c r="P351" s="533"/>
      <c r="Q351" s="641"/>
      <c r="R351" s="533"/>
      <c r="S351" s="533"/>
      <c r="T351" s="533"/>
      <c r="U351" s="533"/>
      <c r="V351" s="533"/>
      <c r="W351" s="533"/>
      <c r="X351" s="533"/>
      <c r="Y351" s="533"/>
      <c r="Z351" s="533"/>
      <c r="AA351" s="533"/>
      <c r="AB351" s="533"/>
    </row>
    <row r="352" spans="2:28" ht="15.75" customHeight="1">
      <c r="B352" s="641"/>
      <c r="C352" s="533"/>
      <c r="D352" s="533"/>
      <c r="E352" s="641"/>
      <c r="F352" s="641"/>
      <c r="G352" s="641"/>
      <c r="H352" s="641"/>
      <c r="I352" s="533"/>
      <c r="J352" s="533"/>
      <c r="K352" s="641"/>
      <c r="L352" s="533"/>
      <c r="M352" s="533"/>
      <c r="N352" s="641"/>
      <c r="O352" s="533"/>
      <c r="P352" s="533"/>
      <c r="Q352" s="641"/>
      <c r="R352" s="533"/>
      <c r="S352" s="533"/>
      <c r="T352" s="533"/>
      <c r="U352" s="533"/>
      <c r="V352" s="533"/>
      <c r="W352" s="533"/>
      <c r="X352" s="533"/>
      <c r="Y352" s="533"/>
      <c r="Z352" s="533"/>
      <c r="AA352" s="533"/>
      <c r="AB352" s="533"/>
    </row>
    <row r="353" spans="2:28" ht="15.75" customHeight="1">
      <c r="B353" s="641"/>
      <c r="C353" s="533"/>
      <c r="D353" s="533"/>
      <c r="E353" s="641"/>
      <c r="F353" s="641"/>
      <c r="G353" s="641"/>
      <c r="H353" s="641"/>
      <c r="I353" s="533"/>
      <c r="J353" s="533"/>
      <c r="K353" s="641"/>
      <c r="L353" s="533"/>
      <c r="M353" s="533"/>
      <c r="N353" s="641"/>
      <c r="O353" s="533"/>
      <c r="P353" s="533"/>
      <c r="Q353" s="641"/>
      <c r="R353" s="533"/>
      <c r="S353" s="533"/>
      <c r="T353" s="533"/>
      <c r="U353" s="533"/>
      <c r="V353" s="533"/>
      <c r="W353" s="533"/>
      <c r="X353" s="533"/>
      <c r="Y353" s="533"/>
      <c r="Z353" s="533"/>
      <c r="AA353" s="533"/>
      <c r="AB353" s="533"/>
    </row>
    <row r="354" spans="2:28" ht="15.75" customHeight="1">
      <c r="B354" s="641"/>
      <c r="C354" s="533"/>
      <c r="D354" s="533"/>
      <c r="E354" s="641"/>
      <c r="F354" s="641"/>
      <c r="G354" s="641"/>
      <c r="H354" s="641"/>
      <c r="I354" s="533"/>
      <c r="J354" s="533"/>
      <c r="K354" s="641"/>
      <c r="L354" s="533"/>
      <c r="M354" s="533"/>
      <c r="N354" s="641"/>
      <c r="O354" s="533"/>
      <c r="P354" s="533"/>
      <c r="Q354" s="641"/>
      <c r="R354" s="533"/>
      <c r="S354" s="533"/>
      <c r="T354" s="533"/>
      <c r="U354" s="533"/>
      <c r="V354" s="533"/>
      <c r="W354" s="533"/>
      <c r="X354" s="533"/>
      <c r="Y354" s="533"/>
      <c r="Z354" s="533"/>
      <c r="AA354" s="533"/>
      <c r="AB354" s="533"/>
    </row>
    <row r="355" spans="2:28" ht="15.75" customHeight="1">
      <c r="B355" s="641"/>
      <c r="C355" s="533"/>
      <c r="D355" s="533"/>
      <c r="E355" s="641"/>
      <c r="F355" s="641"/>
      <c r="G355" s="641"/>
      <c r="H355" s="641"/>
      <c r="I355" s="533"/>
      <c r="J355" s="533"/>
      <c r="K355" s="641"/>
      <c r="L355" s="533"/>
      <c r="M355" s="533"/>
      <c r="N355" s="641"/>
      <c r="O355" s="533"/>
      <c r="P355" s="533"/>
      <c r="Q355" s="641"/>
      <c r="R355" s="533"/>
      <c r="S355" s="533"/>
      <c r="T355" s="533"/>
      <c r="U355" s="533"/>
      <c r="V355" s="533"/>
      <c r="W355" s="533"/>
      <c r="X355" s="533"/>
      <c r="Y355" s="533"/>
      <c r="Z355" s="533"/>
      <c r="AA355" s="533"/>
      <c r="AB355" s="533"/>
    </row>
    <row r="356" spans="2:28" ht="15.75" customHeight="1">
      <c r="B356" s="641"/>
      <c r="C356" s="533"/>
      <c r="D356" s="533"/>
      <c r="E356" s="641"/>
      <c r="F356" s="641"/>
      <c r="G356" s="641"/>
      <c r="H356" s="641"/>
      <c r="I356" s="533"/>
      <c r="J356" s="533"/>
      <c r="K356" s="641"/>
      <c r="L356" s="533"/>
      <c r="M356" s="533"/>
      <c r="N356" s="641"/>
      <c r="O356" s="533"/>
      <c r="P356" s="533"/>
      <c r="Q356" s="641"/>
      <c r="R356" s="533"/>
      <c r="S356" s="533"/>
      <c r="T356" s="533"/>
      <c r="U356" s="533"/>
      <c r="V356" s="533"/>
      <c r="W356" s="533"/>
      <c r="X356" s="533"/>
      <c r="Y356" s="533"/>
      <c r="Z356" s="533"/>
      <c r="AA356" s="533"/>
      <c r="AB356" s="533"/>
    </row>
    <row r="357" spans="2:28" ht="15.75" customHeight="1">
      <c r="B357" s="641"/>
      <c r="C357" s="533"/>
      <c r="D357" s="533"/>
      <c r="E357" s="641"/>
      <c r="F357" s="641"/>
      <c r="G357" s="641"/>
      <c r="H357" s="641"/>
      <c r="I357" s="533"/>
      <c r="J357" s="533"/>
      <c r="K357" s="641"/>
      <c r="L357" s="533"/>
      <c r="M357" s="533"/>
      <c r="N357" s="641"/>
      <c r="O357" s="533"/>
      <c r="P357" s="533"/>
      <c r="Q357" s="641"/>
      <c r="R357" s="533"/>
      <c r="S357" s="533"/>
      <c r="T357" s="533"/>
      <c r="U357" s="533"/>
      <c r="V357" s="533"/>
      <c r="W357" s="533"/>
      <c r="X357" s="533"/>
      <c r="Y357" s="533"/>
      <c r="Z357" s="533"/>
      <c r="AA357" s="533"/>
      <c r="AB357" s="533"/>
    </row>
    <row r="358" spans="2:28" ht="15.75" customHeight="1">
      <c r="B358" s="641"/>
      <c r="C358" s="533"/>
      <c r="D358" s="533"/>
      <c r="E358" s="641"/>
      <c r="F358" s="641"/>
      <c r="G358" s="641"/>
      <c r="H358" s="641"/>
      <c r="I358" s="533"/>
      <c r="J358" s="533"/>
      <c r="K358" s="641"/>
      <c r="L358" s="533"/>
      <c r="M358" s="533"/>
      <c r="N358" s="641"/>
      <c r="O358" s="533"/>
      <c r="P358" s="533"/>
      <c r="Q358" s="641"/>
      <c r="R358" s="533"/>
      <c r="S358" s="533"/>
      <c r="T358" s="533"/>
      <c r="U358" s="533"/>
      <c r="V358" s="533"/>
      <c r="W358" s="533"/>
      <c r="X358" s="533"/>
      <c r="Y358" s="533"/>
      <c r="Z358" s="533"/>
      <c r="AA358" s="533"/>
      <c r="AB358" s="533"/>
    </row>
    <row r="359" spans="2:28" ht="15.75" customHeight="1">
      <c r="B359" s="641"/>
      <c r="C359" s="533"/>
      <c r="D359" s="533"/>
      <c r="E359" s="641"/>
      <c r="F359" s="641"/>
      <c r="G359" s="641"/>
      <c r="H359" s="641"/>
      <c r="I359" s="533"/>
      <c r="J359" s="533"/>
      <c r="K359" s="641"/>
      <c r="L359" s="533"/>
      <c r="M359" s="533"/>
      <c r="N359" s="641"/>
      <c r="O359" s="533"/>
      <c r="P359" s="533"/>
      <c r="Q359" s="641"/>
      <c r="R359" s="533"/>
      <c r="S359" s="533"/>
      <c r="T359" s="533"/>
      <c r="U359" s="533"/>
      <c r="V359" s="533"/>
      <c r="W359" s="533"/>
      <c r="X359" s="533"/>
      <c r="Y359" s="533"/>
      <c r="Z359" s="533"/>
      <c r="AA359" s="533"/>
      <c r="AB359" s="533"/>
    </row>
    <row r="360" spans="2:28" ht="15.75" customHeight="1">
      <c r="B360" s="641"/>
      <c r="C360" s="533"/>
      <c r="D360" s="533"/>
      <c r="E360" s="641"/>
      <c r="F360" s="641"/>
      <c r="G360" s="641"/>
      <c r="H360" s="641"/>
      <c r="I360" s="533"/>
      <c r="J360" s="533"/>
      <c r="K360" s="641"/>
      <c r="L360" s="533"/>
      <c r="M360" s="533"/>
      <c r="N360" s="641"/>
      <c r="O360" s="533"/>
      <c r="P360" s="533"/>
      <c r="Q360" s="641"/>
      <c r="R360" s="533"/>
      <c r="S360" s="533"/>
      <c r="T360" s="533"/>
      <c r="U360" s="533"/>
      <c r="V360" s="533"/>
      <c r="W360" s="533"/>
      <c r="X360" s="533"/>
      <c r="Y360" s="533"/>
      <c r="Z360" s="533"/>
      <c r="AA360" s="533"/>
      <c r="AB360" s="533"/>
    </row>
    <row r="361" spans="2:28" ht="15.75" customHeight="1">
      <c r="B361" s="641"/>
      <c r="C361" s="533"/>
      <c r="D361" s="533"/>
      <c r="E361" s="641"/>
      <c r="F361" s="641"/>
      <c r="G361" s="641"/>
      <c r="H361" s="641"/>
      <c r="I361" s="533"/>
      <c r="J361" s="533"/>
      <c r="K361" s="641"/>
      <c r="L361" s="533"/>
      <c r="M361" s="533"/>
      <c r="N361" s="641"/>
      <c r="O361" s="533"/>
      <c r="P361" s="533"/>
      <c r="Q361" s="641"/>
      <c r="R361" s="533"/>
      <c r="S361" s="533"/>
      <c r="T361" s="533"/>
      <c r="U361" s="533"/>
      <c r="V361" s="533"/>
      <c r="W361" s="533"/>
      <c r="X361" s="533"/>
      <c r="Y361" s="533"/>
      <c r="Z361" s="533"/>
      <c r="AA361" s="533"/>
      <c r="AB361" s="533"/>
    </row>
    <row r="362" spans="2:28" ht="15.75" customHeight="1">
      <c r="B362" s="641"/>
      <c r="C362" s="533"/>
      <c r="D362" s="533"/>
      <c r="E362" s="641"/>
      <c r="F362" s="641"/>
      <c r="G362" s="641"/>
      <c r="H362" s="641"/>
      <c r="I362" s="533"/>
      <c r="J362" s="533"/>
      <c r="K362" s="641"/>
      <c r="L362" s="533"/>
      <c r="M362" s="533"/>
      <c r="N362" s="641"/>
      <c r="O362" s="533"/>
      <c r="P362" s="533"/>
      <c r="Q362" s="641"/>
      <c r="R362" s="533"/>
      <c r="S362" s="533"/>
      <c r="T362" s="533"/>
      <c r="U362" s="533"/>
      <c r="V362" s="533"/>
      <c r="W362" s="533"/>
      <c r="X362" s="533"/>
      <c r="Y362" s="533"/>
      <c r="Z362" s="533"/>
      <c r="AA362" s="533"/>
      <c r="AB362" s="533"/>
    </row>
    <row r="363" spans="2:28" ht="15.75" customHeight="1">
      <c r="B363" s="641"/>
      <c r="C363" s="533"/>
      <c r="D363" s="533"/>
      <c r="E363" s="641"/>
      <c r="F363" s="641"/>
      <c r="G363" s="641"/>
      <c r="H363" s="641"/>
      <c r="I363" s="533"/>
      <c r="J363" s="533"/>
      <c r="K363" s="641"/>
      <c r="L363" s="533"/>
      <c r="M363" s="533"/>
      <c r="N363" s="641"/>
      <c r="O363" s="533"/>
      <c r="P363" s="533"/>
      <c r="Q363" s="641"/>
      <c r="R363" s="533"/>
      <c r="S363" s="533"/>
      <c r="T363" s="533"/>
      <c r="U363" s="533"/>
      <c r="V363" s="533"/>
      <c r="W363" s="533"/>
      <c r="X363" s="533"/>
      <c r="Y363" s="533"/>
      <c r="Z363" s="533"/>
      <c r="AA363" s="533"/>
      <c r="AB363" s="533"/>
    </row>
    <row r="364" spans="2:28" ht="15.75" customHeight="1">
      <c r="B364" s="641"/>
      <c r="C364" s="533"/>
      <c r="D364" s="533"/>
      <c r="E364" s="641"/>
      <c r="F364" s="641"/>
      <c r="G364" s="641"/>
      <c r="H364" s="641"/>
      <c r="I364" s="533"/>
      <c r="J364" s="533"/>
      <c r="K364" s="641"/>
      <c r="L364" s="533"/>
      <c r="M364" s="533"/>
      <c r="N364" s="641"/>
      <c r="O364" s="533"/>
      <c r="P364" s="533"/>
      <c r="Q364" s="641"/>
      <c r="R364" s="533"/>
      <c r="S364" s="533"/>
      <c r="T364" s="533"/>
      <c r="U364" s="533"/>
      <c r="V364" s="533"/>
      <c r="W364" s="533"/>
      <c r="X364" s="533"/>
      <c r="Y364" s="533"/>
      <c r="Z364" s="533"/>
      <c r="AA364" s="533"/>
      <c r="AB364" s="533"/>
    </row>
    <row r="365" spans="2:28" ht="15.75" customHeight="1">
      <c r="B365" s="641"/>
      <c r="C365" s="533"/>
      <c r="D365" s="533"/>
      <c r="E365" s="641"/>
      <c r="F365" s="641"/>
      <c r="G365" s="641"/>
      <c r="H365" s="641"/>
      <c r="I365" s="533"/>
      <c r="J365" s="533"/>
      <c r="K365" s="641"/>
      <c r="L365" s="533"/>
      <c r="M365" s="533"/>
      <c r="N365" s="641"/>
      <c r="O365" s="533"/>
      <c r="P365" s="533"/>
      <c r="Q365" s="641"/>
      <c r="R365" s="533"/>
      <c r="S365" s="533"/>
      <c r="T365" s="533"/>
      <c r="U365" s="533"/>
      <c r="V365" s="533"/>
      <c r="W365" s="533"/>
      <c r="X365" s="533"/>
      <c r="Y365" s="533"/>
      <c r="Z365" s="533"/>
      <c r="AA365" s="533"/>
      <c r="AB365" s="533"/>
    </row>
    <row r="366" spans="2:28" ht="15.75" customHeight="1">
      <c r="B366" s="641"/>
      <c r="C366" s="533"/>
      <c r="D366" s="533"/>
      <c r="E366" s="641"/>
      <c r="F366" s="641"/>
      <c r="G366" s="641"/>
      <c r="H366" s="641"/>
      <c r="I366" s="533"/>
      <c r="J366" s="533"/>
      <c r="K366" s="641"/>
      <c r="L366" s="533"/>
      <c r="M366" s="533"/>
      <c r="N366" s="641"/>
      <c r="O366" s="533"/>
      <c r="P366" s="533"/>
      <c r="Q366" s="641"/>
      <c r="R366" s="533"/>
      <c r="S366" s="533"/>
      <c r="T366" s="533"/>
      <c r="U366" s="533"/>
      <c r="V366" s="533"/>
      <c r="W366" s="533"/>
      <c r="X366" s="533"/>
      <c r="Y366" s="533"/>
      <c r="Z366" s="533"/>
      <c r="AA366" s="533"/>
      <c r="AB366" s="533"/>
    </row>
    <row r="367" spans="2:28" ht="15.75" customHeight="1">
      <c r="B367" s="641"/>
      <c r="C367" s="533"/>
      <c r="D367" s="533"/>
      <c r="E367" s="641"/>
      <c r="F367" s="641"/>
      <c r="G367" s="641"/>
      <c r="H367" s="641"/>
      <c r="I367" s="533"/>
      <c r="J367" s="533"/>
      <c r="K367" s="641"/>
      <c r="L367" s="533"/>
      <c r="M367" s="533"/>
      <c r="N367" s="641"/>
      <c r="O367" s="533"/>
      <c r="P367" s="533"/>
      <c r="Q367" s="641"/>
      <c r="R367" s="533"/>
      <c r="S367" s="533"/>
      <c r="T367" s="533"/>
      <c r="U367" s="533"/>
      <c r="V367" s="533"/>
      <c r="W367" s="533"/>
      <c r="X367" s="533"/>
      <c r="Y367" s="533"/>
      <c r="Z367" s="533"/>
      <c r="AA367" s="533"/>
      <c r="AB367" s="533"/>
    </row>
    <row r="368" spans="2:28" ht="15.75" customHeight="1">
      <c r="B368" s="641"/>
      <c r="C368" s="533"/>
      <c r="D368" s="533"/>
      <c r="E368" s="641"/>
      <c r="F368" s="641"/>
      <c r="G368" s="641"/>
      <c r="H368" s="641"/>
      <c r="I368" s="533"/>
      <c r="J368" s="533"/>
      <c r="K368" s="641"/>
      <c r="L368" s="533"/>
      <c r="M368" s="533"/>
      <c r="N368" s="641"/>
      <c r="O368" s="533"/>
      <c r="P368" s="533"/>
      <c r="Q368" s="641"/>
      <c r="R368" s="533"/>
      <c r="S368" s="533"/>
      <c r="T368" s="533"/>
      <c r="U368" s="533"/>
      <c r="V368" s="533"/>
      <c r="W368" s="533"/>
      <c r="X368" s="533"/>
      <c r="Y368" s="533"/>
      <c r="Z368" s="533"/>
      <c r="AA368" s="533"/>
      <c r="AB368" s="533"/>
    </row>
    <row r="369" spans="2:28" ht="15.75" customHeight="1">
      <c r="B369" s="641"/>
      <c r="C369" s="533"/>
      <c r="D369" s="533"/>
      <c r="E369" s="641"/>
      <c r="F369" s="641"/>
      <c r="G369" s="641"/>
      <c r="H369" s="641"/>
      <c r="I369" s="533"/>
      <c r="J369" s="533"/>
      <c r="K369" s="641"/>
      <c r="L369" s="533"/>
      <c r="M369" s="533"/>
      <c r="N369" s="641"/>
      <c r="O369" s="533"/>
      <c r="P369" s="533"/>
      <c r="Q369" s="641"/>
      <c r="R369" s="533"/>
      <c r="S369" s="533"/>
      <c r="T369" s="533"/>
      <c r="U369" s="533"/>
      <c r="V369" s="533"/>
      <c r="W369" s="533"/>
      <c r="X369" s="533"/>
      <c r="Y369" s="533"/>
      <c r="Z369" s="533"/>
      <c r="AA369" s="533"/>
      <c r="AB369" s="533"/>
    </row>
    <row r="370" spans="2:28" ht="15.75" customHeight="1">
      <c r="B370" s="641"/>
      <c r="C370" s="533"/>
      <c r="D370" s="533"/>
      <c r="E370" s="641"/>
      <c r="F370" s="641"/>
      <c r="G370" s="641"/>
      <c r="H370" s="641"/>
      <c r="I370" s="533"/>
      <c r="J370" s="533"/>
      <c r="K370" s="641"/>
      <c r="L370" s="533"/>
      <c r="M370" s="533"/>
      <c r="N370" s="641"/>
      <c r="O370" s="533"/>
      <c r="P370" s="533"/>
      <c r="Q370" s="641"/>
      <c r="R370" s="533"/>
      <c r="S370" s="533"/>
      <c r="T370" s="533"/>
      <c r="U370" s="533"/>
      <c r="V370" s="533"/>
      <c r="W370" s="533"/>
      <c r="X370" s="533"/>
      <c r="Y370" s="533"/>
      <c r="Z370" s="533"/>
      <c r="AA370" s="533"/>
      <c r="AB370" s="533"/>
    </row>
    <row r="371" spans="2:28" ht="15.75" customHeight="1">
      <c r="B371" s="641"/>
      <c r="C371" s="533"/>
      <c r="D371" s="533"/>
      <c r="E371" s="641"/>
      <c r="F371" s="641"/>
      <c r="G371" s="641"/>
      <c r="H371" s="641"/>
      <c r="I371" s="533"/>
      <c r="J371" s="533"/>
      <c r="K371" s="641"/>
      <c r="L371" s="533"/>
      <c r="M371" s="533"/>
      <c r="N371" s="641"/>
      <c r="O371" s="533"/>
      <c r="P371" s="533"/>
      <c r="Q371" s="641"/>
      <c r="R371" s="533"/>
      <c r="S371" s="533"/>
      <c r="T371" s="533"/>
      <c r="U371" s="533"/>
      <c r="V371" s="533"/>
      <c r="W371" s="533"/>
      <c r="X371" s="533"/>
      <c r="Y371" s="533"/>
      <c r="Z371" s="533"/>
      <c r="AA371" s="533"/>
      <c r="AB371" s="533"/>
    </row>
    <row r="372" spans="2:28" ht="15.75" customHeight="1">
      <c r="B372" s="641"/>
      <c r="C372" s="533"/>
      <c r="D372" s="533"/>
      <c r="E372" s="641"/>
      <c r="F372" s="641"/>
      <c r="G372" s="641"/>
      <c r="H372" s="641"/>
      <c r="I372" s="533"/>
      <c r="J372" s="533"/>
      <c r="K372" s="641"/>
      <c r="L372" s="533"/>
      <c r="M372" s="533"/>
      <c r="N372" s="641"/>
      <c r="O372" s="533"/>
      <c r="P372" s="533"/>
      <c r="Q372" s="641"/>
      <c r="R372" s="533"/>
      <c r="S372" s="533"/>
      <c r="T372" s="533"/>
      <c r="U372" s="533"/>
      <c r="V372" s="533"/>
      <c r="W372" s="533"/>
      <c r="X372" s="533"/>
      <c r="Y372" s="533"/>
      <c r="Z372" s="533"/>
      <c r="AA372" s="533"/>
      <c r="AB372" s="533"/>
    </row>
    <row r="373" spans="2:28" ht="15.75" customHeight="1">
      <c r="B373" s="641"/>
      <c r="C373" s="533"/>
      <c r="D373" s="533"/>
      <c r="E373" s="641"/>
      <c r="F373" s="641"/>
      <c r="G373" s="641"/>
      <c r="H373" s="641"/>
      <c r="I373" s="533"/>
      <c r="J373" s="533"/>
      <c r="K373" s="641"/>
      <c r="L373" s="533"/>
      <c r="M373" s="533"/>
      <c r="N373" s="641"/>
      <c r="O373" s="533"/>
      <c r="P373" s="533"/>
      <c r="Q373" s="641"/>
      <c r="R373" s="533"/>
      <c r="S373" s="533"/>
      <c r="T373" s="533"/>
      <c r="U373" s="533"/>
      <c r="V373" s="533"/>
      <c r="W373" s="533"/>
      <c r="X373" s="533"/>
      <c r="Y373" s="533"/>
      <c r="Z373" s="533"/>
      <c r="AA373" s="533"/>
      <c r="AB373" s="533"/>
    </row>
    <row r="374" spans="2:28" ht="15.75" customHeight="1">
      <c r="B374" s="641"/>
      <c r="C374" s="533"/>
      <c r="D374" s="533"/>
      <c r="E374" s="641"/>
      <c r="F374" s="641"/>
      <c r="G374" s="641"/>
      <c r="H374" s="641"/>
      <c r="I374" s="533"/>
      <c r="J374" s="533"/>
      <c r="K374" s="641"/>
      <c r="L374" s="533"/>
      <c r="M374" s="533"/>
      <c r="N374" s="641"/>
      <c r="O374" s="533"/>
      <c r="P374" s="533"/>
      <c r="Q374" s="641"/>
      <c r="R374" s="533"/>
      <c r="S374" s="533"/>
      <c r="T374" s="533"/>
      <c r="U374" s="533"/>
      <c r="V374" s="533"/>
      <c r="W374" s="533"/>
      <c r="X374" s="533"/>
      <c r="Y374" s="533"/>
      <c r="Z374" s="533"/>
      <c r="AA374" s="533"/>
      <c r="AB374" s="533"/>
    </row>
    <row r="375" spans="2:28" ht="15.75" customHeight="1">
      <c r="B375" s="641"/>
      <c r="C375" s="533"/>
      <c r="D375" s="533"/>
      <c r="E375" s="641"/>
      <c r="F375" s="641"/>
      <c r="G375" s="641"/>
      <c r="H375" s="641"/>
      <c r="I375" s="533"/>
      <c r="J375" s="533"/>
      <c r="K375" s="641"/>
      <c r="L375" s="533"/>
      <c r="M375" s="533"/>
      <c r="N375" s="641"/>
      <c r="O375" s="533"/>
      <c r="P375" s="533"/>
      <c r="Q375" s="641"/>
      <c r="R375" s="533"/>
      <c r="S375" s="533"/>
      <c r="T375" s="533"/>
      <c r="U375" s="533"/>
      <c r="V375" s="533"/>
      <c r="W375" s="533"/>
      <c r="X375" s="533"/>
      <c r="Y375" s="533"/>
      <c r="Z375" s="533"/>
      <c r="AA375" s="533"/>
      <c r="AB375" s="533"/>
    </row>
    <row r="376" spans="2:28" ht="15.75" customHeight="1">
      <c r="B376" s="641"/>
      <c r="C376" s="533"/>
      <c r="D376" s="533"/>
      <c r="E376" s="641"/>
      <c r="F376" s="641"/>
      <c r="G376" s="641"/>
      <c r="H376" s="641"/>
      <c r="I376" s="533"/>
      <c r="J376" s="533"/>
      <c r="K376" s="641"/>
      <c r="L376" s="533"/>
      <c r="M376" s="533"/>
      <c r="N376" s="641"/>
      <c r="O376" s="533"/>
      <c r="P376" s="533"/>
      <c r="Q376" s="641"/>
      <c r="R376" s="533"/>
      <c r="S376" s="533"/>
      <c r="T376" s="533"/>
      <c r="U376" s="533"/>
      <c r="V376" s="533"/>
      <c r="W376" s="533"/>
      <c r="X376" s="533"/>
      <c r="Y376" s="533"/>
      <c r="Z376" s="533"/>
      <c r="AA376" s="533"/>
      <c r="AB376" s="533"/>
    </row>
    <row r="377" spans="2:28" ht="15.75" customHeight="1">
      <c r="B377" s="641"/>
      <c r="C377" s="533"/>
      <c r="D377" s="533"/>
      <c r="E377" s="641"/>
      <c r="F377" s="641"/>
      <c r="G377" s="641"/>
      <c r="H377" s="641"/>
      <c r="I377" s="533"/>
      <c r="J377" s="533"/>
      <c r="K377" s="641"/>
      <c r="L377" s="533"/>
      <c r="M377" s="533"/>
      <c r="N377" s="641"/>
      <c r="O377" s="533"/>
      <c r="P377" s="533"/>
      <c r="Q377" s="641"/>
      <c r="R377" s="533"/>
      <c r="S377" s="533"/>
      <c r="T377" s="533"/>
      <c r="U377" s="533"/>
      <c r="V377" s="533"/>
      <c r="W377" s="533"/>
      <c r="X377" s="533"/>
      <c r="Y377" s="533"/>
      <c r="Z377" s="533"/>
      <c r="AA377" s="533"/>
      <c r="AB377" s="533"/>
    </row>
    <row r="378" spans="2:28" ht="15.75" customHeight="1">
      <c r="B378" s="641"/>
      <c r="C378" s="533"/>
      <c r="D378" s="533"/>
      <c r="E378" s="641"/>
      <c r="F378" s="641"/>
      <c r="G378" s="641"/>
      <c r="H378" s="641"/>
      <c r="I378" s="533"/>
      <c r="J378" s="533"/>
      <c r="K378" s="641"/>
      <c r="L378" s="533"/>
      <c r="M378" s="533"/>
      <c r="N378" s="641"/>
      <c r="O378" s="533"/>
      <c r="P378" s="533"/>
      <c r="Q378" s="641"/>
      <c r="R378" s="533"/>
      <c r="S378" s="533"/>
      <c r="T378" s="533"/>
      <c r="U378" s="533"/>
      <c r="V378" s="533"/>
      <c r="W378" s="533"/>
      <c r="X378" s="533"/>
      <c r="Y378" s="533"/>
      <c r="Z378" s="533"/>
      <c r="AA378" s="533"/>
      <c r="AB378" s="533"/>
    </row>
    <row r="379" spans="2:28" ht="15.75" customHeight="1">
      <c r="B379" s="641"/>
      <c r="C379" s="533"/>
      <c r="D379" s="533"/>
      <c r="E379" s="641"/>
      <c r="F379" s="641"/>
      <c r="G379" s="641"/>
      <c r="H379" s="641"/>
      <c r="I379" s="533"/>
      <c r="J379" s="533"/>
      <c r="K379" s="641"/>
      <c r="L379" s="533"/>
      <c r="M379" s="533"/>
      <c r="N379" s="641"/>
      <c r="O379" s="533"/>
      <c r="P379" s="533"/>
      <c r="Q379" s="641"/>
      <c r="R379" s="533"/>
      <c r="S379" s="533"/>
      <c r="T379" s="533"/>
      <c r="U379" s="533"/>
      <c r="V379" s="533"/>
      <c r="W379" s="533"/>
      <c r="X379" s="533"/>
      <c r="Y379" s="533"/>
      <c r="Z379" s="533"/>
      <c r="AA379" s="533"/>
      <c r="AB379" s="533"/>
    </row>
    <row r="380" spans="2:28" ht="15.75" customHeight="1">
      <c r="B380" s="641"/>
      <c r="C380" s="533"/>
      <c r="D380" s="533"/>
      <c r="E380" s="641"/>
      <c r="F380" s="641"/>
      <c r="G380" s="641"/>
      <c r="H380" s="641"/>
      <c r="I380" s="533"/>
      <c r="J380" s="533"/>
      <c r="K380" s="641"/>
      <c r="L380" s="533"/>
      <c r="M380" s="533"/>
      <c r="N380" s="641"/>
      <c r="O380" s="533"/>
      <c r="P380" s="533"/>
      <c r="Q380" s="641"/>
      <c r="R380" s="533"/>
      <c r="S380" s="533"/>
      <c r="T380" s="533"/>
      <c r="U380" s="533"/>
      <c r="V380" s="533"/>
      <c r="W380" s="533"/>
      <c r="X380" s="533"/>
      <c r="Y380" s="533"/>
      <c r="Z380" s="533"/>
      <c r="AA380" s="533"/>
      <c r="AB380" s="533"/>
    </row>
    <row r="381" spans="2:28" ht="15.75" customHeight="1">
      <c r="B381" s="641"/>
      <c r="C381" s="533"/>
      <c r="D381" s="533"/>
      <c r="E381" s="641"/>
      <c r="F381" s="641"/>
      <c r="G381" s="641"/>
      <c r="H381" s="641"/>
      <c r="I381" s="533"/>
      <c r="J381" s="533"/>
      <c r="K381" s="641"/>
      <c r="L381" s="533"/>
      <c r="M381" s="533"/>
      <c r="N381" s="641"/>
      <c r="O381" s="533"/>
      <c r="P381" s="533"/>
      <c r="Q381" s="641"/>
      <c r="R381" s="533"/>
      <c r="S381" s="533"/>
      <c r="T381" s="533"/>
      <c r="U381" s="533"/>
      <c r="V381" s="533"/>
      <c r="W381" s="533"/>
      <c r="X381" s="533"/>
      <c r="Y381" s="533"/>
      <c r="Z381" s="533"/>
      <c r="AA381" s="533"/>
      <c r="AB381" s="533"/>
    </row>
    <row r="382" spans="2:28" ht="15.75" customHeight="1">
      <c r="B382" s="641"/>
      <c r="C382" s="533"/>
      <c r="D382" s="533"/>
      <c r="E382" s="641"/>
      <c r="F382" s="641"/>
      <c r="G382" s="641"/>
      <c r="H382" s="641"/>
      <c r="I382" s="533"/>
      <c r="J382" s="533"/>
      <c r="K382" s="641"/>
      <c r="L382" s="533"/>
      <c r="M382" s="533"/>
      <c r="N382" s="641"/>
      <c r="O382" s="533"/>
      <c r="P382" s="533"/>
      <c r="Q382" s="641"/>
      <c r="R382" s="533"/>
      <c r="S382" s="533"/>
      <c r="T382" s="533"/>
      <c r="U382" s="533"/>
      <c r="V382" s="533"/>
      <c r="W382" s="533"/>
      <c r="X382" s="533"/>
      <c r="Y382" s="533"/>
      <c r="Z382" s="533"/>
      <c r="AA382" s="533"/>
      <c r="AB382" s="533"/>
    </row>
    <row r="383" spans="2:28" ht="15.75" customHeight="1">
      <c r="B383" s="641"/>
      <c r="C383" s="533"/>
      <c r="D383" s="533"/>
      <c r="E383" s="641"/>
      <c r="F383" s="641"/>
      <c r="G383" s="641"/>
      <c r="H383" s="641"/>
      <c r="I383" s="533"/>
      <c r="J383" s="533"/>
      <c r="K383" s="641"/>
      <c r="L383" s="533"/>
      <c r="M383" s="533"/>
      <c r="N383" s="641"/>
      <c r="O383" s="533"/>
      <c r="P383" s="533"/>
      <c r="Q383" s="641"/>
      <c r="R383" s="533"/>
      <c r="S383" s="533"/>
      <c r="T383" s="533"/>
      <c r="U383" s="533"/>
      <c r="V383" s="533"/>
      <c r="W383" s="533"/>
      <c r="X383" s="533"/>
      <c r="Y383" s="533"/>
      <c r="Z383" s="533"/>
      <c r="AA383" s="533"/>
      <c r="AB383" s="533"/>
    </row>
    <row r="384" spans="2:28" ht="15.75" customHeight="1">
      <c r="B384" s="641"/>
      <c r="C384" s="533"/>
      <c r="D384" s="533"/>
      <c r="E384" s="641"/>
      <c r="F384" s="641"/>
      <c r="G384" s="641"/>
      <c r="H384" s="641"/>
      <c r="I384" s="533"/>
      <c r="J384" s="533"/>
      <c r="K384" s="641"/>
      <c r="L384" s="533"/>
      <c r="M384" s="533"/>
      <c r="N384" s="641"/>
      <c r="O384" s="533"/>
      <c r="P384" s="533"/>
      <c r="Q384" s="641"/>
      <c r="R384" s="533"/>
      <c r="S384" s="533"/>
      <c r="T384" s="533"/>
      <c r="U384" s="533"/>
      <c r="V384" s="533"/>
      <c r="W384" s="533"/>
      <c r="X384" s="533"/>
      <c r="Y384" s="533"/>
      <c r="Z384" s="533"/>
      <c r="AA384" s="533"/>
      <c r="AB384" s="533"/>
    </row>
    <row r="385" spans="2:28" ht="15.75" customHeight="1">
      <c r="B385" s="641"/>
      <c r="C385" s="533"/>
      <c r="D385" s="533"/>
      <c r="E385" s="641"/>
      <c r="F385" s="641"/>
      <c r="G385" s="641"/>
      <c r="H385" s="641"/>
      <c r="I385" s="533"/>
      <c r="J385" s="533"/>
      <c r="K385" s="641"/>
      <c r="L385" s="533"/>
      <c r="M385" s="533"/>
      <c r="N385" s="641"/>
      <c r="O385" s="533"/>
      <c r="P385" s="533"/>
      <c r="Q385" s="641"/>
      <c r="R385" s="533"/>
      <c r="S385" s="533"/>
      <c r="T385" s="533"/>
      <c r="U385" s="533"/>
      <c r="V385" s="533"/>
      <c r="W385" s="533"/>
      <c r="X385" s="533"/>
      <c r="Y385" s="533"/>
      <c r="Z385" s="533"/>
      <c r="AA385" s="533"/>
      <c r="AB385" s="533"/>
    </row>
    <row r="386" spans="2:28" ht="15.75" customHeight="1">
      <c r="B386" s="641"/>
      <c r="C386" s="533"/>
      <c r="D386" s="533"/>
      <c r="E386" s="641"/>
      <c r="F386" s="641"/>
      <c r="G386" s="641"/>
      <c r="H386" s="641"/>
      <c r="I386" s="533"/>
      <c r="J386" s="533"/>
      <c r="K386" s="641"/>
      <c r="L386" s="533"/>
      <c r="M386" s="533"/>
      <c r="N386" s="641"/>
      <c r="O386" s="533"/>
      <c r="P386" s="533"/>
      <c r="Q386" s="641"/>
      <c r="R386" s="533"/>
      <c r="S386" s="533"/>
      <c r="T386" s="533"/>
      <c r="U386" s="533"/>
      <c r="V386" s="533"/>
      <c r="W386" s="533"/>
      <c r="X386" s="533"/>
      <c r="Y386" s="533"/>
      <c r="Z386" s="533"/>
      <c r="AA386" s="533"/>
      <c r="AB386" s="533"/>
    </row>
    <row r="387" spans="2:28" ht="15.75" customHeight="1">
      <c r="B387" s="641"/>
      <c r="C387" s="533"/>
      <c r="D387" s="533"/>
      <c r="E387" s="641"/>
      <c r="F387" s="641"/>
      <c r="G387" s="641"/>
      <c r="H387" s="641"/>
      <c r="I387" s="533"/>
      <c r="J387" s="533"/>
      <c r="K387" s="641"/>
      <c r="L387" s="533"/>
      <c r="M387" s="533"/>
      <c r="N387" s="641"/>
      <c r="O387" s="533"/>
      <c r="P387" s="533"/>
      <c r="Q387" s="641"/>
      <c r="R387" s="533"/>
      <c r="S387" s="533"/>
      <c r="T387" s="533"/>
      <c r="U387" s="533"/>
      <c r="V387" s="533"/>
      <c r="W387" s="533"/>
      <c r="X387" s="533"/>
      <c r="Y387" s="533"/>
      <c r="Z387" s="533"/>
      <c r="AA387" s="533"/>
      <c r="AB387" s="533"/>
    </row>
    <row r="388" spans="2:28" ht="15.75" customHeight="1">
      <c r="B388" s="641"/>
      <c r="C388" s="533"/>
      <c r="D388" s="533"/>
      <c r="E388" s="641"/>
      <c r="F388" s="641"/>
      <c r="G388" s="641"/>
      <c r="H388" s="641"/>
      <c r="I388" s="533"/>
      <c r="J388" s="533"/>
      <c r="K388" s="641"/>
      <c r="L388" s="533"/>
      <c r="M388" s="533"/>
      <c r="N388" s="641"/>
      <c r="O388" s="533"/>
      <c r="P388" s="533"/>
      <c r="Q388" s="641"/>
      <c r="R388" s="533"/>
      <c r="S388" s="533"/>
      <c r="T388" s="533"/>
      <c r="U388" s="533"/>
      <c r="V388" s="533"/>
      <c r="W388" s="533"/>
      <c r="X388" s="533"/>
      <c r="Y388" s="533"/>
      <c r="Z388" s="533"/>
      <c r="AA388" s="533"/>
      <c r="AB388" s="533"/>
    </row>
    <row r="389" spans="2:28" ht="15.75" customHeight="1">
      <c r="B389" s="641"/>
      <c r="C389" s="533"/>
      <c r="D389" s="533"/>
      <c r="E389" s="641"/>
      <c r="F389" s="641"/>
      <c r="G389" s="641"/>
      <c r="H389" s="641"/>
      <c r="I389" s="533"/>
      <c r="J389" s="533"/>
      <c r="K389" s="641"/>
      <c r="L389" s="533"/>
      <c r="M389" s="533"/>
      <c r="N389" s="641"/>
      <c r="O389" s="533"/>
      <c r="P389" s="533"/>
      <c r="Q389" s="641"/>
      <c r="R389" s="533"/>
      <c r="S389" s="533"/>
      <c r="T389" s="533"/>
      <c r="U389" s="533"/>
      <c r="V389" s="533"/>
      <c r="W389" s="533"/>
      <c r="X389" s="533"/>
      <c r="Y389" s="533"/>
      <c r="Z389" s="533"/>
      <c r="AA389" s="533"/>
      <c r="AB389" s="533"/>
    </row>
    <row r="390" spans="2:28" ht="15.75" customHeight="1">
      <c r="B390" s="641"/>
      <c r="C390" s="533"/>
      <c r="D390" s="533"/>
      <c r="E390" s="641"/>
      <c r="F390" s="641"/>
      <c r="G390" s="641"/>
      <c r="H390" s="641"/>
      <c r="I390" s="533"/>
      <c r="J390" s="533"/>
      <c r="K390" s="641"/>
      <c r="L390" s="533"/>
      <c r="M390" s="533"/>
      <c r="N390" s="641"/>
      <c r="O390" s="533"/>
      <c r="P390" s="533"/>
      <c r="Q390" s="641"/>
      <c r="R390" s="533"/>
      <c r="S390" s="533"/>
      <c r="T390" s="533"/>
      <c r="U390" s="533"/>
      <c r="V390" s="533"/>
      <c r="W390" s="533"/>
      <c r="X390" s="533"/>
      <c r="Y390" s="533"/>
      <c r="Z390" s="533"/>
      <c r="AA390" s="533"/>
      <c r="AB390" s="533"/>
    </row>
    <row r="391" spans="2:28" ht="15.75" customHeight="1">
      <c r="B391" s="641"/>
      <c r="C391" s="533"/>
      <c r="D391" s="533"/>
      <c r="E391" s="641"/>
      <c r="F391" s="641"/>
      <c r="G391" s="641"/>
      <c r="H391" s="641"/>
      <c r="I391" s="533"/>
      <c r="J391" s="533"/>
      <c r="K391" s="641"/>
      <c r="L391" s="533"/>
      <c r="M391" s="533"/>
      <c r="N391" s="641"/>
      <c r="O391" s="533"/>
      <c r="P391" s="533"/>
      <c r="Q391" s="641"/>
      <c r="R391" s="533"/>
      <c r="S391" s="533"/>
      <c r="T391" s="533"/>
      <c r="U391" s="533"/>
      <c r="V391" s="533"/>
      <c r="W391" s="533"/>
      <c r="X391" s="533"/>
      <c r="Y391" s="533"/>
      <c r="Z391" s="533"/>
      <c r="AA391" s="533"/>
      <c r="AB391" s="533"/>
    </row>
    <row r="392" spans="2:28" ht="15.75" customHeight="1">
      <c r="B392" s="641"/>
      <c r="C392" s="533"/>
      <c r="D392" s="533"/>
      <c r="E392" s="641"/>
      <c r="F392" s="641"/>
      <c r="G392" s="641"/>
      <c r="H392" s="641"/>
      <c r="I392" s="533"/>
      <c r="J392" s="533"/>
      <c r="K392" s="641"/>
      <c r="L392" s="533"/>
      <c r="M392" s="533"/>
      <c r="N392" s="641"/>
      <c r="O392" s="533"/>
      <c r="P392" s="533"/>
      <c r="Q392" s="641"/>
      <c r="R392" s="533"/>
      <c r="S392" s="533"/>
      <c r="T392" s="533"/>
      <c r="U392" s="533"/>
      <c r="V392" s="533"/>
      <c r="W392" s="533"/>
      <c r="X392" s="533"/>
      <c r="Y392" s="533"/>
      <c r="Z392" s="533"/>
      <c r="AA392" s="533"/>
      <c r="AB392" s="533"/>
    </row>
    <row r="393" spans="2:28" ht="15.75" customHeight="1">
      <c r="B393" s="641"/>
      <c r="C393" s="533"/>
      <c r="D393" s="533"/>
      <c r="E393" s="641"/>
      <c r="F393" s="641"/>
      <c r="G393" s="641"/>
      <c r="H393" s="641"/>
      <c r="I393" s="533"/>
      <c r="J393" s="533"/>
      <c r="K393" s="641"/>
      <c r="L393" s="533"/>
      <c r="M393" s="533"/>
      <c r="N393" s="641"/>
      <c r="O393" s="533"/>
      <c r="P393" s="533"/>
      <c r="Q393" s="641"/>
      <c r="R393" s="533"/>
      <c r="S393" s="533"/>
      <c r="T393" s="533"/>
      <c r="U393" s="533"/>
      <c r="V393" s="533"/>
      <c r="W393" s="533"/>
      <c r="X393" s="533"/>
      <c r="Y393" s="533"/>
      <c r="Z393" s="533"/>
      <c r="AA393" s="533"/>
      <c r="AB393" s="533"/>
    </row>
    <row r="394" spans="2:28" ht="15.75" customHeight="1">
      <c r="B394" s="641"/>
      <c r="C394" s="533"/>
      <c r="D394" s="533"/>
      <c r="E394" s="641"/>
      <c r="F394" s="641"/>
      <c r="G394" s="641"/>
      <c r="H394" s="641"/>
      <c r="I394" s="533"/>
      <c r="J394" s="533"/>
      <c r="K394" s="641"/>
      <c r="L394" s="533"/>
      <c r="M394" s="533"/>
      <c r="N394" s="641"/>
      <c r="O394" s="533"/>
      <c r="P394" s="533"/>
      <c r="Q394" s="641"/>
      <c r="R394" s="533"/>
      <c r="S394" s="533"/>
      <c r="T394" s="533"/>
      <c r="U394" s="533"/>
      <c r="V394" s="533"/>
      <c r="W394" s="533"/>
      <c r="X394" s="533"/>
      <c r="Y394" s="533"/>
      <c r="Z394" s="533"/>
      <c r="AA394" s="533"/>
      <c r="AB394" s="533"/>
    </row>
    <row r="395" spans="2:28" ht="15.75" customHeight="1">
      <c r="B395" s="641"/>
      <c r="C395" s="533"/>
      <c r="D395" s="533"/>
      <c r="E395" s="641"/>
      <c r="F395" s="641"/>
      <c r="G395" s="641"/>
      <c r="H395" s="641"/>
      <c r="I395" s="533"/>
      <c r="J395" s="533"/>
      <c r="K395" s="641"/>
      <c r="L395" s="533"/>
      <c r="M395" s="533"/>
      <c r="N395" s="641"/>
      <c r="O395" s="533"/>
      <c r="P395" s="533"/>
      <c r="Q395" s="641"/>
      <c r="R395" s="533"/>
      <c r="S395" s="533"/>
      <c r="T395" s="533"/>
      <c r="U395" s="533"/>
      <c r="V395" s="533"/>
      <c r="W395" s="533"/>
      <c r="X395" s="533"/>
      <c r="Y395" s="533"/>
      <c r="Z395" s="533"/>
      <c r="AA395" s="533"/>
      <c r="AB395" s="533"/>
    </row>
    <row r="396" spans="2:28" ht="15.75" customHeight="1">
      <c r="B396" s="641"/>
      <c r="C396" s="533"/>
      <c r="D396" s="533"/>
      <c r="E396" s="641"/>
      <c r="F396" s="641"/>
      <c r="G396" s="641"/>
      <c r="H396" s="641"/>
      <c r="I396" s="533"/>
      <c r="J396" s="533"/>
      <c r="K396" s="641"/>
      <c r="L396" s="533"/>
      <c r="M396" s="533"/>
      <c r="N396" s="641"/>
      <c r="O396" s="533"/>
      <c r="P396" s="533"/>
      <c r="Q396" s="641"/>
      <c r="R396" s="533"/>
      <c r="S396" s="533"/>
      <c r="T396" s="533"/>
      <c r="U396" s="533"/>
      <c r="V396" s="533"/>
      <c r="W396" s="533"/>
      <c r="X396" s="533"/>
      <c r="Y396" s="533"/>
      <c r="Z396" s="533"/>
      <c r="AA396" s="533"/>
      <c r="AB396" s="533"/>
    </row>
    <row r="397" spans="2:28" ht="15.75" customHeight="1">
      <c r="B397" s="641"/>
      <c r="C397" s="533"/>
      <c r="D397" s="533"/>
      <c r="E397" s="641"/>
      <c r="F397" s="641"/>
      <c r="G397" s="641"/>
      <c r="H397" s="641"/>
      <c r="I397" s="533"/>
      <c r="J397" s="533"/>
      <c r="K397" s="641"/>
      <c r="L397" s="533"/>
      <c r="M397" s="533"/>
      <c r="N397" s="641"/>
      <c r="O397" s="533"/>
      <c r="P397" s="533"/>
      <c r="Q397" s="641"/>
      <c r="R397" s="533"/>
      <c r="S397" s="533"/>
      <c r="T397" s="533"/>
      <c r="U397" s="533"/>
      <c r="V397" s="533"/>
      <c r="W397" s="533"/>
      <c r="X397" s="533"/>
      <c r="Y397" s="533"/>
      <c r="Z397" s="533"/>
      <c r="AA397" s="533"/>
      <c r="AB397" s="533"/>
    </row>
    <row r="398" spans="2:28" ht="15.75" customHeight="1">
      <c r="B398" s="641"/>
      <c r="C398" s="533"/>
      <c r="D398" s="533"/>
      <c r="E398" s="641"/>
      <c r="F398" s="641"/>
      <c r="G398" s="641"/>
      <c r="H398" s="641"/>
      <c r="I398" s="533"/>
      <c r="J398" s="533"/>
      <c r="K398" s="641"/>
      <c r="L398" s="533"/>
      <c r="M398" s="533"/>
      <c r="N398" s="641"/>
      <c r="O398" s="533"/>
      <c r="P398" s="533"/>
      <c r="Q398" s="641"/>
      <c r="R398" s="533"/>
      <c r="S398" s="533"/>
      <c r="T398" s="533"/>
      <c r="U398" s="533"/>
      <c r="V398" s="533"/>
      <c r="W398" s="533"/>
      <c r="X398" s="533"/>
      <c r="Y398" s="533"/>
      <c r="Z398" s="533"/>
      <c r="AA398" s="533"/>
      <c r="AB398" s="533"/>
    </row>
    <row r="399" spans="2:28" ht="15.75" customHeight="1">
      <c r="B399" s="641"/>
      <c r="C399" s="533"/>
      <c r="D399" s="533"/>
      <c r="E399" s="641"/>
      <c r="F399" s="641"/>
      <c r="G399" s="641"/>
      <c r="H399" s="641"/>
      <c r="I399" s="533"/>
      <c r="J399" s="533"/>
      <c r="K399" s="641"/>
      <c r="L399" s="533"/>
      <c r="M399" s="533"/>
      <c r="N399" s="641"/>
      <c r="O399" s="533"/>
      <c r="P399" s="533"/>
      <c r="Q399" s="641"/>
      <c r="R399" s="533"/>
      <c r="S399" s="533"/>
      <c r="T399" s="533"/>
      <c r="U399" s="533"/>
      <c r="V399" s="533"/>
      <c r="W399" s="533"/>
      <c r="X399" s="533"/>
      <c r="Y399" s="533"/>
      <c r="Z399" s="533"/>
      <c r="AA399" s="533"/>
      <c r="AB399" s="533"/>
    </row>
    <row r="400" spans="2:28" ht="15.75" customHeight="1">
      <c r="B400" s="641"/>
      <c r="C400" s="533"/>
      <c r="D400" s="533"/>
      <c r="E400" s="641"/>
      <c r="F400" s="641"/>
      <c r="G400" s="641"/>
      <c r="H400" s="641"/>
      <c r="I400" s="533"/>
      <c r="J400" s="533"/>
      <c r="K400" s="641"/>
      <c r="L400" s="533"/>
      <c r="M400" s="533"/>
      <c r="N400" s="641"/>
      <c r="O400" s="533"/>
      <c r="P400" s="533"/>
      <c r="Q400" s="641"/>
      <c r="R400" s="533"/>
      <c r="S400" s="533"/>
      <c r="T400" s="533"/>
      <c r="U400" s="533"/>
      <c r="V400" s="533"/>
      <c r="W400" s="533"/>
      <c r="X400" s="533"/>
      <c r="Y400" s="533"/>
      <c r="Z400" s="533"/>
      <c r="AA400" s="533"/>
      <c r="AB400" s="533"/>
    </row>
    <row r="401" spans="2:28" ht="15.75" customHeight="1">
      <c r="B401" s="641"/>
      <c r="C401" s="533"/>
      <c r="D401" s="533"/>
      <c r="E401" s="641"/>
      <c r="F401" s="641"/>
      <c r="G401" s="641"/>
      <c r="H401" s="641"/>
      <c r="I401" s="533"/>
      <c r="J401" s="533"/>
      <c r="K401" s="641"/>
      <c r="L401" s="533"/>
      <c r="M401" s="533"/>
      <c r="N401" s="641"/>
      <c r="O401" s="533"/>
      <c r="P401" s="533"/>
      <c r="Q401" s="641"/>
      <c r="R401" s="533"/>
      <c r="S401" s="533"/>
      <c r="T401" s="533"/>
      <c r="U401" s="533"/>
      <c r="V401" s="533"/>
      <c r="W401" s="533"/>
      <c r="X401" s="533"/>
      <c r="Y401" s="533"/>
      <c r="Z401" s="533"/>
      <c r="AA401" s="533"/>
      <c r="AB401" s="533"/>
    </row>
    <row r="402" spans="2:28" ht="15.75" customHeight="1">
      <c r="B402" s="641"/>
      <c r="C402" s="533"/>
      <c r="D402" s="533"/>
      <c r="E402" s="641"/>
      <c r="F402" s="641"/>
      <c r="G402" s="641"/>
      <c r="H402" s="641"/>
      <c r="I402" s="533"/>
      <c r="J402" s="533"/>
      <c r="K402" s="641"/>
      <c r="L402" s="533"/>
      <c r="M402" s="533"/>
      <c r="N402" s="641"/>
      <c r="O402" s="533"/>
      <c r="P402" s="533"/>
      <c r="Q402" s="641"/>
      <c r="R402" s="533"/>
      <c r="S402" s="533"/>
      <c r="T402" s="533"/>
      <c r="U402" s="533"/>
      <c r="V402" s="533"/>
      <c r="W402" s="533"/>
      <c r="X402" s="533"/>
      <c r="Y402" s="533"/>
      <c r="Z402" s="533"/>
      <c r="AA402" s="533"/>
      <c r="AB402" s="533"/>
    </row>
    <row r="403" spans="2:28" ht="15.75" customHeight="1">
      <c r="B403" s="641"/>
      <c r="C403" s="533"/>
      <c r="D403" s="533"/>
      <c r="E403" s="641"/>
      <c r="F403" s="641"/>
      <c r="G403" s="641"/>
      <c r="H403" s="641"/>
      <c r="I403" s="533"/>
      <c r="J403" s="533"/>
      <c r="K403" s="641"/>
      <c r="L403" s="533"/>
      <c r="M403" s="533"/>
      <c r="N403" s="641"/>
      <c r="O403" s="533"/>
      <c r="P403" s="533"/>
      <c r="Q403" s="641"/>
      <c r="R403" s="533"/>
      <c r="S403" s="533"/>
      <c r="T403" s="533"/>
      <c r="U403" s="533"/>
      <c r="V403" s="533"/>
      <c r="W403" s="533"/>
      <c r="X403" s="533"/>
      <c r="Y403" s="533"/>
      <c r="Z403" s="533"/>
      <c r="AA403" s="533"/>
      <c r="AB403" s="533"/>
    </row>
    <row r="404" spans="2:28" ht="15.75" customHeight="1">
      <c r="B404" s="641"/>
      <c r="C404" s="533"/>
      <c r="D404" s="533"/>
      <c r="E404" s="641"/>
      <c r="F404" s="641"/>
      <c r="G404" s="641"/>
      <c r="H404" s="641"/>
      <c r="I404" s="533"/>
      <c r="J404" s="533"/>
      <c r="K404" s="641"/>
      <c r="L404" s="533"/>
      <c r="M404" s="533"/>
      <c r="N404" s="641"/>
      <c r="O404" s="533"/>
      <c r="P404" s="533"/>
      <c r="Q404" s="641"/>
      <c r="R404" s="533"/>
      <c r="S404" s="533"/>
      <c r="T404" s="533"/>
      <c r="U404" s="533"/>
      <c r="V404" s="533"/>
      <c r="W404" s="533"/>
      <c r="X404" s="533"/>
      <c r="Y404" s="533"/>
      <c r="Z404" s="533"/>
      <c r="AA404" s="533"/>
      <c r="AB404" s="533"/>
    </row>
    <row r="405" spans="2:28" ht="15.75" customHeight="1">
      <c r="B405" s="641"/>
      <c r="C405" s="533"/>
      <c r="D405" s="533"/>
      <c r="E405" s="641"/>
      <c r="F405" s="641"/>
      <c r="G405" s="641"/>
      <c r="H405" s="641"/>
      <c r="I405" s="533"/>
      <c r="J405" s="533"/>
      <c r="K405" s="641"/>
      <c r="L405" s="533"/>
      <c r="M405" s="533"/>
      <c r="N405" s="641"/>
      <c r="O405" s="533"/>
      <c r="P405" s="533"/>
      <c r="Q405" s="641"/>
      <c r="R405" s="533"/>
      <c r="S405" s="533"/>
      <c r="T405" s="533"/>
      <c r="U405" s="533"/>
      <c r="V405" s="533"/>
      <c r="W405" s="533"/>
      <c r="X405" s="533"/>
      <c r="Y405" s="533"/>
      <c r="Z405" s="533"/>
      <c r="AA405" s="533"/>
      <c r="AB405" s="533"/>
    </row>
    <row r="406" spans="2:28" ht="15.75" customHeight="1">
      <c r="B406" s="641"/>
      <c r="C406" s="533"/>
      <c r="D406" s="533"/>
      <c r="E406" s="641"/>
      <c r="F406" s="641"/>
      <c r="G406" s="641"/>
      <c r="H406" s="641"/>
      <c r="I406" s="533"/>
      <c r="J406" s="533"/>
      <c r="K406" s="641"/>
      <c r="L406" s="533"/>
      <c r="M406" s="533"/>
      <c r="N406" s="641"/>
      <c r="O406" s="533"/>
      <c r="P406" s="533"/>
      <c r="Q406" s="641"/>
      <c r="R406" s="533"/>
      <c r="S406" s="533"/>
      <c r="T406" s="533"/>
      <c r="U406" s="533"/>
      <c r="V406" s="533"/>
      <c r="W406" s="533"/>
      <c r="X406" s="533"/>
      <c r="Y406" s="533"/>
      <c r="Z406" s="533"/>
      <c r="AA406" s="533"/>
      <c r="AB406" s="533"/>
    </row>
    <row r="407" spans="2:28" ht="15.75" customHeight="1">
      <c r="B407" s="641"/>
      <c r="C407" s="533"/>
      <c r="D407" s="533"/>
      <c r="E407" s="641"/>
      <c r="F407" s="641"/>
      <c r="G407" s="641"/>
      <c r="H407" s="641"/>
      <c r="I407" s="533"/>
      <c r="J407" s="533"/>
      <c r="K407" s="641"/>
      <c r="L407" s="533"/>
      <c r="M407" s="533"/>
      <c r="N407" s="641"/>
      <c r="O407" s="533"/>
      <c r="P407" s="533"/>
      <c r="Q407" s="641"/>
      <c r="R407" s="533"/>
      <c r="S407" s="533"/>
      <c r="T407" s="533"/>
      <c r="U407" s="533"/>
      <c r="V407" s="533"/>
      <c r="W407" s="533"/>
      <c r="X407" s="533"/>
      <c r="Y407" s="533"/>
      <c r="Z407" s="533"/>
      <c r="AA407" s="533"/>
      <c r="AB407" s="533"/>
    </row>
    <row r="408" spans="2:28" ht="15.75" customHeight="1">
      <c r="B408" s="641"/>
      <c r="C408" s="533"/>
      <c r="D408" s="533"/>
      <c r="E408" s="641"/>
      <c r="F408" s="641"/>
      <c r="G408" s="641"/>
      <c r="H408" s="641"/>
      <c r="I408" s="533"/>
      <c r="J408" s="533"/>
      <c r="K408" s="641"/>
      <c r="L408" s="533"/>
      <c r="M408" s="533"/>
      <c r="N408" s="641"/>
      <c r="O408" s="533"/>
      <c r="P408" s="533"/>
      <c r="Q408" s="641"/>
      <c r="R408" s="533"/>
      <c r="S408" s="533"/>
      <c r="T408" s="533"/>
      <c r="U408" s="533"/>
      <c r="V408" s="533"/>
      <c r="W408" s="533"/>
      <c r="X408" s="533"/>
      <c r="Y408" s="533"/>
      <c r="Z408" s="533"/>
      <c r="AA408" s="533"/>
      <c r="AB408" s="533"/>
    </row>
    <row r="409" spans="2:28" ht="15.75" customHeight="1">
      <c r="B409" s="641"/>
      <c r="C409" s="533"/>
      <c r="D409" s="533"/>
      <c r="E409" s="641"/>
      <c r="F409" s="641"/>
      <c r="G409" s="641"/>
      <c r="H409" s="641"/>
      <c r="I409" s="533"/>
      <c r="J409" s="533"/>
      <c r="K409" s="641"/>
      <c r="L409" s="533"/>
      <c r="M409" s="533"/>
      <c r="N409" s="641"/>
      <c r="O409" s="533"/>
      <c r="P409" s="533"/>
      <c r="Q409" s="641"/>
      <c r="R409" s="533"/>
      <c r="S409" s="533"/>
      <c r="T409" s="533"/>
      <c r="U409" s="533"/>
      <c r="V409" s="533"/>
      <c r="W409" s="533"/>
      <c r="X409" s="533"/>
      <c r="Y409" s="533"/>
      <c r="Z409" s="533"/>
      <c r="AA409" s="533"/>
      <c r="AB409" s="533"/>
    </row>
    <row r="410" spans="2:28" ht="15.75" customHeight="1">
      <c r="B410" s="641"/>
      <c r="C410" s="533"/>
      <c r="D410" s="533"/>
      <c r="E410" s="641"/>
      <c r="F410" s="641"/>
      <c r="G410" s="641"/>
      <c r="H410" s="641"/>
      <c r="I410" s="533"/>
      <c r="J410" s="533"/>
      <c r="K410" s="641"/>
      <c r="L410" s="533"/>
      <c r="M410" s="533"/>
      <c r="N410" s="641"/>
      <c r="O410" s="533"/>
      <c r="P410" s="533"/>
      <c r="Q410" s="641"/>
      <c r="R410" s="533"/>
      <c r="S410" s="533"/>
      <c r="T410" s="533"/>
      <c r="U410" s="533"/>
      <c r="V410" s="533"/>
      <c r="W410" s="533"/>
      <c r="X410" s="533"/>
      <c r="Y410" s="533"/>
      <c r="Z410" s="533"/>
      <c r="AA410" s="533"/>
      <c r="AB410" s="533"/>
    </row>
    <row r="411" spans="2:28" ht="15.75" customHeight="1">
      <c r="B411" s="641"/>
      <c r="C411" s="533"/>
      <c r="D411" s="533"/>
      <c r="E411" s="641"/>
      <c r="F411" s="641"/>
      <c r="G411" s="641"/>
      <c r="H411" s="641"/>
      <c r="I411" s="533"/>
      <c r="J411" s="533"/>
      <c r="K411" s="641"/>
      <c r="L411" s="533"/>
      <c r="M411" s="533"/>
      <c r="N411" s="641"/>
      <c r="O411" s="533"/>
      <c r="P411" s="533"/>
      <c r="Q411" s="641"/>
      <c r="R411" s="533"/>
      <c r="S411" s="533"/>
      <c r="T411" s="533"/>
      <c r="U411" s="533"/>
      <c r="V411" s="533"/>
      <c r="W411" s="533"/>
      <c r="X411" s="533"/>
      <c r="Y411" s="533"/>
      <c r="Z411" s="533"/>
      <c r="AA411" s="533"/>
      <c r="AB411" s="533"/>
    </row>
    <row r="412" spans="2:28" ht="15.75" customHeight="1">
      <c r="B412" s="641"/>
      <c r="C412" s="533"/>
      <c r="D412" s="533"/>
      <c r="E412" s="641"/>
      <c r="F412" s="641"/>
      <c r="G412" s="641"/>
      <c r="H412" s="641"/>
      <c r="I412" s="533"/>
      <c r="J412" s="533"/>
      <c r="K412" s="641"/>
      <c r="L412" s="533"/>
      <c r="M412" s="533"/>
      <c r="N412" s="641"/>
      <c r="O412" s="533"/>
      <c r="P412" s="533"/>
      <c r="Q412" s="641"/>
      <c r="R412" s="533"/>
      <c r="S412" s="533"/>
      <c r="T412" s="533"/>
      <c r="U412" s="533"/>
      <c r="V412" s="533"/>
      <c r="W412" s="533"/>
      <c r="X412" s="533"/>
      <c r="Y412" s="533"/>
      <c r="Z412" s="533"/>
      <c r="AA412" s="533"/>
      <c r="AB412" s="533"/>
    </row>
    <row r="413" spans="2:28" ht="15.75" customHeight="1">
      <c r="B413" s="641"/>
      <c r="C413" s="533"/>
      <c r="D413" s="533"/>
      <c r="E413" s="641"/>
      <c r="F413" s="641"/>
      <c r="G413" s="641"/>
      <c r="H413" s="641"/>
      <c r="I413" s="533"/>
      <c r="J413" s="533"/>
      <c r="K413" s="641"/>
      <c r="L413" s="533"/>
      <c r="M413" s="533"/>
      <c r="N413" s="641"/>
      <c r="O413" s="533"/>
      <c r="P413" s="533"/>
      <c r="Q413" s="641"/>
      <c r="R413" s="533"/>
      <c r="S413" s="533"/>
      <c r="T413" s="533"/>
      <c r="U413" s="533"/>
      <c r="V413" s="533"/>
      <c r="W413" s="533"/>
      <c r="X413" s="533"/>
      <c r="Y413" s="533"/>
      <c r="Z413" s="533"/>
      <c r="AA413" s="533"/>
      <c r="AB413" s="533"/>
    </row>
    <row r="414" spans="2:28" ht="15.75" customHeight="1">
      <c r="B414" s="641"/>
      <c r="C414" s="533"/>
      <c r="D414" s="533"/>
      <c r="E414" s="641"/>
      <c r="F414" s="641"/>
      <c r="G414" s="641"/>
      <c r="H414" s="641"/>
      <c r="I414" s="533"/>
      <c r="J414" s="533"/>
      <c r="K414" s="641"/>
      <c r="L414" s="533"/>
      <c r="M414" s="533"/>
      <c r="N414" s="641"/>
      <c r="O414" s="533"/>
      <c r="P414" s="533"/>
      <c r="Q414" s="641"/>
      <c r="R414" s="533"/>
      <c r="S414" s="533"/>
      <c r="T414" s="533"/>
      <c r="U414" s="533"/>
      <c r="V414" s="533"/>
      <c r="W414" s="533"/>
      <c r="X414" s="533"/>
      <c r="Y414" s="533"/>
      <c r="Z414" s="533"/>
      <c r="AA414" s="533"/>
      <c r="AB414" s="533"/>
    </row>
    <row r="415" spans="2:28" ht="15.75" customHeight="1">
      <c r="B415" s="641"/>
      <c r="C415" s="533"/>
      <c r="D415" s="533"/>
      <c r="E415" s="641"/>
      <c r="F415" s="641"/>
      <c r="G415" s="641"/>
      <c r="H415" s="641"/>
      <c r="I415" s="533"/>
      <c r="J415" s="533"/>
      <c r="K415" s="641"/>
      <c r="L415" s="533"/>
      <c r="M415" s="533"/>
      <c r="N415" s="641"/>
      <c r="O415" s="533"/>
      <c r="P415" s="533"/>
      <c r="Q415" s="641"/>
      <c r="R415" s="533"/>
      <c r="S415" s="533"/>
      <c r="T415" s="533"/>
      <c r="U415" s="533"/>
      <c r="V415" s="533"/>
      <c r="W415" s="533"/>
      <c r="X415" s="533"/>
      <c r="Y415" s="533"/>
      <c r="Z415" s="533"/>
      <c r="AA415" s="533"/>
      <c r="AB415" s="533"/>
    </row>
    <row r="416" spans="2:28" ht="15.75" customHeight="1">
      <c r="B416" s="641"/>
      <c r="C416" s="533"/>
      <c r="D416" s="533"/>
      <c r="E416" s="641"/>
      <c r="F416" s="641"/>
      <c r="G416" s="641"/>
      <c r="H416" s="641"/>
      <c r="I416" s="533"/>
      <c r="J416" s="533"/>
      <c r="K416" s="641"/>
      <c r="L416" s="533"/>
      <c r="M416" s="533"/>
      <c r="N416" s="641"/>
      <c r="O416" s="533"/>
      <c r="P416" s="533"/>
      <c r="Q416" s="641"/>
      <c r="R416" s="533"/>
      <c r="S416" s="533"/>
      <c r="T416" s="533"/>
      <c r="U416" s="533"/>
      <c r="V416" s="533"/>
      <c r="W416" s="533"/>
      <c r="X416" s="533"/>
      <c r="Y416" s="533"/>
      <c r="Z416" s="533"/>
      <c r="AA416" s="533"/>
      <c r="AB416" s="533"/>
    </row>
    <row r="417" spans="2:28" ht="15.75" customHeight="1">
      <c r="B417" s="641"/>
      <c r="C417" s="533"/>
      <c r="D417" s="533"/>
      <c r="E417" s="641"/>
      <c r="F417" s="641"/>
      <c r="G417" s="641"/>
      <c r="H417" s="641"/>
      <c r="I417" s="533"/>
      <c r="J417" s="533"/>
      <c r="K417" s="641"/>
      <c r="L417" s="533"/>
      <c r="M417" s="533"/>
      <c r="N417" s="641"/>
      <c r="O417" s="533"/>
      <c r="P417" s="533"/>
      <c r="Q417" s="641"/>
      <c r="R417" s="533"/>
      <c r="S417" s="533"/>
      <c r="T417" s="533"/>
      <c r="U417" s="533"/>
      <c r="V417" s="533"/>
      <c r="W417" s="533"/>
      <c r="X417" s="533"/>
      <c r="Y417" s="533"/>
      <c r="Z417" s="533"/>
      <c r="AA417" s="533"/>
      <c r="AB417" s="533"/>
    </row>
    <row r="418" spans="2:28" ht="15.75" customHeight="1">
      <c r="B418" s="641"/>
      <c r="C418" s="533"/>
      <c r="D418" s="533"/>
      <c r="E418" s="641"/>
      <c r="F418" s="641"/>
      <c r="G418" s="641"/>
      <c r="H418" s="641"/>
      <c r="I418" s="533"/>
      <c r="J418" s="533"/>
      <c r="K418" s="641"/>
      <c r="L418" s="533"/>
      <c r="M418" s="533"/>
      <c r="N418" s="641"/>
      <c r="O418" s="533"/>
      <c r="P418" s="533"/>
      <c r="Q418" s="641"/>
      <c r="R418" s="533"/>
      <c r="S418" s="533"/>
      <c r="T418" s="533"/>
      <c r="U418" s="533"/>
      <c r="V418" s="533"/>
      <c r="W418" s="533"/>
      <c r="X418" s="533"/>
      <c r="Y418" s="533"/>
      <c r="Z418" s="533"/>
      <c r="AA418" s="533"/>
      <c r="AB418" s="533"/>
    </row>
    <row r="419" spans="2:28" ht="15.75" customHeight="1">
      <c r="B419" s="641"/>
      <c r="C419" s="533"/>
      <c r="D419" s="533"/>
      <c r="E419" s="641"/>
      <c r="F419" s="641"/>
      <c r="G419" s="641"/>
      <c r="H419" s="641"/>
      <c r="I419" s="533"/>
      <c r="J419" s="533"/>
      <c r="K419" s="641"/>
      <c r="L419" s="533"/>
      <c r="M419" s="533"/>
      <c r="N419" s="641"/>
      <c r="O419" s="533"/>
      <c r="P419" s="533"/>
      <c r="Q419" s="641"/>
      <c r="R419" s="533"/>
      <c r="S419" s="533"/>
      <c r="T419" s="533"/>
      <c r="U419" s="533"/>
      <c r="V419" s="533"/>
      <c r="W419" s="533"/>
      <c r="X419" s="533"/>
      <c r="Y419" s="533"/>
      <c r="Z419" s="533"/>
      <c r="AA419" s="533"/>
      <c r="AB419" s="533"/>
    </row>
    <row r="420" spans="2:28" ht="15.75" customHeight="1">
      <c r="B420" s="641"/>
      <c r="C420" s="533"/>
      <c r="D420" s="533"/>
      <c r="E420" s="641"/>
      <c r="F420" s="641"/>
      <c r="G420" s="641"/>
      <c r="H420" s="641"/>
      <c r="I420" s="533"/>
      <c r="J420" s="533"/>
      <c r="K420" s="641"/>
      <c r="L420" s="533"/>
      <c r="M420" s="533"/>
      <c r="N420" s="641"/>
      <c r="O420" s="533"/>
      <c r="P420" s="533"/>
      <c r="Q420" s="641"/>
      <c r="R420" s="533"/>
      <c r="S420" s="533"/>
      <c r="T420" s="533"/>
      <c r="U420" s="533"/>
      <c r="V420" s="533"/>
      <c r="W420" s="533"/>
      <c r="X420" s="533"/>
      <c r="Y420" s="533"/>
      <c r="Z420" s="533"/>
      <c r="AA420" s="533"/>
      <c r="AB420" s="533"/>
    </row>
    <row r="421" spans="2:28" ht="15.75" customHeight="1">
      <c r="B421" s="641"/>
      <c r="C421" s="533"/>
      <c r="D421" s="533"/>
      <c r="E421" s="641"/>
      <c r="F421" s="641"/>
      <c r="G421" s="641"/>
      <c r="H421" s="641"/>
      <c r="I421" s="533"/>
      <c r="J421" s="533"/>
      <c r="K421" s="641"/>
      <c r="L421" s="533"/>
      <c r="M421" s="533"/>
      <c r="N421" s="641"/>
      <c r="O421" s="533"/>
      <c r="P421" s="533"/>
      <c r="Q421" s="641"/>
      <c r="R421" s="533"/>
      <c r="S421" s="533"/>
      <c r="T421" s="533"/>
      <c r="U421" s="533"/>
      <c r="V421" s="533"/>
      <c r="W421" s="533"/>
      <c r="X421" s="533"/>
      <c r="Y421" s="533"/>
      <c r="Z421" s="533"/>
      <c r="AA421" s="533"/>
      <c r="AB421" s="533"/>
    </row>
    <row r="422" spans="2:28" ht="15.75" customHeight="1">
      <c r="B422" s="641"/>
      <c r="C422" s="533"/>
      <c r="D422" s="533"/>
      <c r="E422" s="641"/>
      <c r="F422" s="641"/>
      <c r="G422" s="641"/>
      <c r="H422" s="641"/>
      <c r="I422" s="533"/>
      <c r="J422" s="533"/>
      <c r="K422" s="641"/>
      <c r="L422" s="533"/>
      <c r="M422" s="533"/>
      <c r="N422" s="641"/>
      <c r="O422" s="533"/>
      <c r="P422" s="533"/>
      <c r="Q422" s="641"/>
      <c r="R422" s="533"/>
      <c r="S422" s="533"/>
      <c r="T422" s="533"/>
      <c r="U422" s="533"/>
      <c r="V422" s="533"/>
      <c r="W422" s="533"/>
      <c r="X422" s="533"/>
      <c r="Y422" s="533"/>
      <c r="Z422" s="533"/>
      <c r="AA422" s="533"/>
      <c r="AB422" s="533"/>
    </row>
    <row r="423" spans="2:28" ht="15.75" customHeight="1">
      <c r="B423" s="641"/>
      <c r="C423" s="533"/>
      <c r="D423" s="533"/>
      <c r="E423" s="641"/>
      <c r="F423" s="641"/>
      <c r="G423" s="641"/>
      <c r="H423" s="641"/>
      <c r="I423" s="533"/>
      <c r="J423" s="533"/>
      <c r="K423" s="641"/>
      <c r="L423" s="533"/>
      <c r="M423" s="533"/>
      <c r="N423" s="641"/>
      <c r="O423" s="533"/>
      <c r="P423" s="533"/>
      <c r="Q423" s="641"/>
      <c r="R423" s="533"/>
      <c r="S423" s="533"/>
      <c r="T423" s="533"/>
      <c r="U423" s="533"/>
      <c r="V423" s="533"/>
      <c r="W423" s="533"/>
      <c r="X423" s="533"/>
      <c r="Y423" s="533"/>
      <c r="Z423" s="533"/>
      <c r="AA423" s="533"/>
      <c r="AB423" s="533"/>
    </row>
    <row r="424" spans="2:28" ht="15.75" customHeight="1">
      <c r="B424" s="641"/>
      <c r="C424" s="533"/>
      <c r="D424" s="533"/>
      <c r="E424" s="641"/>
      <c r="F424" s="641"/>
      <c r="G424" s="641"/>
      <c r="H424" s="641"/>
      <c r="I424" s="533"/>
      <c r="J424" s="533"/>
      <c r="K424" s="641"/>
      <c r="L424" s="533"/>
      <c r="M424" s="533"/>
      <c r="N424" s="641"/>
      <c r="O424" s="533"/>
      <c r="P424" s="533"/>
      <c r="Q424" s="641"/>
      <c r="R424" s="533"/>
      <c r="S424" s="533"/>
      <c r="T424" s="533"/>
      <c r="U424" s="533"/>
      <c r="V424" s="533"/>
      <c r="W424" s="533"/>
      <c r="X424" s="533"/>
      <c r="Y424" s="533"/>
      <c r="Z424" s="533"/>
      <c r="AA424" s="533"/>
      <c r="AB424" s="533"/>
    </row>
    <row r="425" spans="2:28" ht="15.75" customHeight="1">
      <c r="B425" s="641"/>
      <c r="C425" s="533"/>
      <c r="D425" s="533"/>
      <c r="E425" s="641"/>
      <c r="F425" s="641"/>
      <c r="G425" s="641"/>
      <c r="H425" s="641"/>
      <c r="I425" s="533"/>
      <c r="J425" s="533"/>
      <c r="K425" s="641"/>
      <c r="L425" s="533"/>
      <c r="M425" s="533"/>
      <c r="N425" s="641"/>
      <c r="O425" s="533"/>
      <c r="P425" s="533"/>
      <c r="Q425" s="641"/>
      <c r="R425" s="533"/>
      <c r="S425" s="533"/>
      <c r="T425" s="533"/>
      <c r="U425" s="533"/>
      <c r="V425" s="533"/>
      <c r="W425" s="533"/>
      <c r="X425" s="533"/>
      <c r="Y425" s="533"/>
      <c r="Z425" s="533"/>
      <c r="AA425" s="533"/>
      <c r="AB425" s="533"/>
    </row>
    <row r="426" spans="2:28" ht="15.75" customHeight="1">
      <c r="B426" s="641"/>
      <c r="C426" s="533"/>
      <c r="D426" s="533"/>
      <c r="E426" s="641"/>
      <c r="F426" s="641"/>
      <c r="G426" s="641"/>
      <c r="H426" s="641"/>
      <c r="I426" s="533"/>
      <c r="J426" s="533"/>
      <c r="K426" s="641"/>
      <c r="L426" s="533"/>
      <c r="M426" s="533"/>
      <c r="N426" s="641"/>
      <c r="O426" s="533"/>
      <c r="P426" s="533"/>
      <c r="Q426" s="641"/>
      <c r="R426" s="533"/>
      <c r="S426" s="533"/>
      <c r="T426" s="533"/>
      <c r="U426" s="533"/>
      <c r="V426" s="533"/>
      <c r="W426" s="533"/>
      <c r="X426" s="533"/>
      <c r="Y426" s="533"/>
      <c r="Z426" s="533"/>
      <c r="AA426" s="533"/>
      <c r="AB426" s="533"/>
    </row>
    <row r="427" spans="2:28" ht="15.75" customHeight="1">
      <c r="B427" s="641"/>
      <c r="C427" s="533"/>
      <c r="D427" s="533"/>
      <c r="E427" s="641"/>
      <c r="F427" s="641"/>
      <c r="G427" s="641"/>
      <c r="H427" s="641"/>
      <c r="I427" s="533"/>
      <c r="J427" s="533"/>
      <c r="K427" s="641"/>
      <c r="L427" s="533"/>
      <c r="M427" s="533"/>
      <c r="N427" s="641"/>
      <c r="O427" s="533"/>
      <c r="P427" s="533"/>
      <c r="Q427" s="641"/>
      <c r="R427" s="533"/>
      <c r="S427" s="533"/>
      <c r="T427" s="533"/>
      <c r="U427" s="533"/>
      <c r="V427" s="533"/>
      <c r="W427" s="533"/>
      <c r="X427" s="533"/>
      <c r="Y427" s="533"/>
      <c r="Z427" s="533"/>
      <c r="AA427" s="533"/>
      <c r="AB427" s="533"/>
    </row>
    <row r="428" spans="2:28" ht="15.75" customHeight="1">
      <c r="B428" s="641"/>
      <c r="C428" s="533"/>
      <c r="D428" s="533"/>
      <c r="E428" s="641"/>
      <c r="F428" s="641"/>
      <c r="G428" s="641"/>
      <c r="H428" s="641"/>
      <c r="I428" s="533"/>
      <c r="J428" s="533"/>
      <c r="K428" s="641"/>
      <c r="L428" s="533"/>
      <c r="M428" s="533"/>
      <c r="N428" s="641"/>
      <c r="O428" s="533"/>
      <c r="P428" s="533"/>
      <c r="Q428" s="641"/>
      <c r="R428" s="533"/>
      <c r="S428" s="533"/>
      <c r="T428" s="533"/>
      <c r="U428" s="533"/>
      <c r="V428" s="533"/>
      <c r="W428" s="533"/>
      <c r="X428" s="533"/>
      <c r="Y428" s="533"/>
      <c r="Z428" s="533"/>
      <c r="AA428" s="533"/>
      <c r="AB428" s="533"/>
    </row>
    <row r="429" spans="2:28" ht="15.75" customHeight="1">
      <c r="B429" s="641"/>
      <c r="C429" s="533"/>
      <c r="D429" s="533"/>
      <c r="E429" s="641"/>
      <c r="F429" s="641"/>
      <c r="G429" s="641"/>
      <c r="H429" s="641"/>
      <c r="I429" s="533"/>
      <c r="J429" s="533"/>
      <c r="K429" s="641"/>
      <c r="L429" s="533"/>
      <c r="M429" s="533"/>
      <c r="N429" s="641"/>
      <c r="O429" s="533"/>
      <c r="P429" s="533"/>
      <c r="Q429" s="641"/>
      <c r="R429" s="533"/>
      <c r="S429" s="533"/>
      <c r="T429" s="533"/>
      <c r="U429" s="533"/>
      <c r="V429" s="533"/>
      <c r="W429" s="533"/>
      <c r="X429" s="533"/>
      <c r="Y429" s="533"/>
      <c r="Z429" s="533"/>
      <c r="AA429" s="533"/>
      <c r="AB429" s="533"/>
    </row>
    <row r="430" spans="2:28" ht="15.75" customHeight="1">
      <c r="B430" s="641"/>
      <c r="C430" s="533"/>
      <c r="D430" s="533"/>
      <c r="E430" s="641"/>
      <c r="F430" s="641"/>
      <c r="G430" s="641"/>
      <c r="H430" s="641"/>
      <c r="I430" s="533"/>
      <c r="J430" s="533"/>
      <c r="K430" s="641"/>
      <c r="L430" s="533"/>
      <c r="M430" s="533"/>
      <c r="N430" s="641"/>
      <c r="O430" s="533"/>
      <c r="P430" s="533"/>
      <c r="Q430" s="641"/>
      <c r="R430" s="533"/>
      <c r="S430" s="533"/>
      <c r="T430" s="533"/>
      <c r="U430" s="533"/>
      <c r="V430" s="533"/>
      <c r="W430" s="533"/>
      <c r="X430" s="533"/>
      <c r="Y430" s="533"/>
      <c r="Z430" s="533"/>
      <c r="AA430" s="533"/>
      <c r="AB430" s="533"/>
    </row>
    <row r="431" spans="2:28" ht="15.75" customHeight="1">
      <c r="B431" s="641"/>
      <c r="C431" s="533"/>
      <c r="D431" s="533"/>
      <c r="E431" s="641"/>
      <c r="F431" s="641"/>
      <c r="G431" s="641"/>
      <c r="H431" s="641"/>
      <c r="I431" s="533"/>
      <c r="J431" s="533"/>
      <c r="K431" s="641"/>
      <c r="L431" s="533"/>
      <c r="M431" s="533"/>
      <c r="N431" s="641"/>
      <c r="O431" s="533"/>
      <c r="P431" s="533"/>
      <c r="Q431" s="641"/>
      <c r="R431" s="533"/>
      <c r="S431" s="533"/>
      <c r="T431" s="533"/>
      <c r="U431" s="533"/>
      <c r="V431" s="533"/>
      <c r="W431" s="533"/>
      <c r="X431" s="533"/>
      <c r="Y431" s="533"/>
      <c r="Z431" s="533"/>
      <c r="AA431" s="533"/>
      <c r="AB431" s="533"/>
    </row>
    <row r="432" spans="2:28" ht="15.75" customHeight="1">
      <c r="B432" s="641"/>
      <c r="C432" s="533"/>
      <c r="D432" s="533"/>
      <c r="E432" s="641"/>
      <c r="F432" s="641"/>
      <c r="G432" s="641"/>
      <c r="H432" s="641"/>
      <c r="I432" s="533"/>
      <c r="J432" s="533"/>
      <c r="K432" s="641"/>
      <c r="L432" s="533"/>
      <c r="M432" s="533"/>
      <c r="N432" s="641"/>
      <c r="O432" s="533"/>
      <c r="P432" s="533"/>
      <c r="Q432" s="641"/>
      <c r="R432" s="533"/>
      <c r="S432" s="533"/>
      <c r="T432" s="533"/>
      <c r="U432" s="533"/>
      <c r="V432" s="533"/>
      <c r="W432" s="533"/>
      <c r="X432" s="533"/>
      <c r="Y432" s="533"/>
      <c r="Z432" s="533"/>
      <c r="AA432" s="533"/>
      <c r="AB432" s="533"/>
    </row>
    <row r="433" spans="2:28" ht="15.75" customHeight="1">
      <c r="B433" s="641"/>
      <c r="C433" s="533"/>
      <c r="D433" s="533"/>
      <c r="E433" s="641"/>
      <c r="F433" s="641"/>
      <c r="G433" s="641"/>
      <c r="H433" s="641"/>
      <c r="I433" s="533"/>
      <c r="J433" s="533"/>
      <c r="K433" s="641"/>
      <c r="L433" s="533"/>
      <c r="M433" s="533"/>
      <c r="N433" s="641"/>
      <c r="O433" s="533"/>
      <c r="P433" s="533"/>
      <c r="Q433" s="641"/>
      <c r="R433" s="533"/>
      <c r="S433" s="533"/>
      <c r="T433" s="533"/>
      <c r="U433" s="533"/>
      <c r="V433" s="533"/>
      <c r="W433" s="533"/>
      <c r="X433" s="533"/>
      <c r="Y433" s="533"/>
      <c r="Z433" s="533"/>
      <c r="AA433" s="533"/>
      <c r="AB433" s="533"/>
    </row>
    <row r="434" spans="2:28" ht="15.75" customHeight="1">
      <c r="B434" s="641"/>
      <c r="C434" s="533"/>
      <c r="D434" s="533"/>
      <c r="E434" s="641"/>
      <c r="F434" s="641"/>
      <c r="G434" s="641"/>
      <c r="H434" s="641"/>
      <c r="I434" s="533"/>
      <c r="J434" s="533"/>
      <c r="K434" s="641"/>
      <c r="L434" s="533"/>
      <c r="M434" s="533"/>
      <c r="N434" s="641"/>
      <c r="O434" s="533"/>
      <c r="P434" s="533"/>
      <c r="Q434" s="641"/>
      <c r="R434" s="533"/>
      <c r="S434" s="533"/>
      <c r="T434" s="533"/>
      <c r="U434" s="533"/>
      <c r="V434" s="533"/>
      <c r="W434" s="533"/>
      <c r="X434" s="533"/>
      <c r="Y434" s="533"/>
      <c r="Z434" s="533"/>
      <c r="AA434" s="533"/>
      <c r="AB434" s="533"/>
    </row>
    <row r="435" spans="2:28" ht="15.75" customHeight="1">
      <c r="B435" s="641"/>
      <c r="C435" s="533"/>
      <c r="D435" s="533"/>
      <c r="E435" s="641"/>
      <c r="F435" s="641"/>
      <c r="G435" s="641"/>
      <c r="H435" s="641"/>
      <c r="I435" s="533"/>
      <c r="J435" s="533"/>
      <c r="K435" s="641"/>
      <c r="L435" s="533"/>
      <c r="M435" s="533"/>
      <c r="N435" s="641"/>
      <c r="O435" s="533"/>
      <c r="P435" s="533"/>
      <c r="Q435" s="641"/>
      <c r="R435" s="533"/>
      <c r="S435" s="533"/>
      <c r="T435" s="533"/>
      <c r="U435" s="533"/>
      <c r="V435" s="533"/>
      <c r="W435" s="533"/>
      <c r="X435" s="533"/>
      <c r="Y435" s="533"/>
      <c r="Z435" s="533"/>
      <c r="AA435" s="533"/>
      <c r="AB435" s="533"/>
    </row>
    <row r="436" spans="2:28" ht="15.75" customHeight="1">
      <c r="B436" s="641"/>
      <c r="C436" s="533"/>
      <c r="D436" s="533"/>
      <c r="E436" s="641"/>
      <c r="F436" s="641"/>
      <c r="G436" s="641"/>
      <c r="H436" s="641"/>
      <c r="I436" s="533"/>
      <c r="J436" s="533"/>
      <c r="K436" s="641"/>
      <c r="L436" s="533"/>
      <c r="M436" s="533"/>
      <c r="N436" s="641"/>
      <c r="O436" s="533"/>
      <c r="P436" s="533"/>
      <c r="Q436" s="641"/>
      <c r="R436" s="533"/>
      <c r="S436" s="533"/>
      <c r="T436" s="533"/>
      <c r="U436" s="533"/>
      <c r="V436" s="533"/>
      <c r="W436" s="533"/>
      <c r="X436" s="533"/>
      <c r="Y436" s="533"/>
      <c r="Z436" s="533"/>
      <c r="AA436" s="533"/>
      <c r="AB436" s="533"/>
    </row>
    <row r="437" spans="2:28" ht="15.75" customHeight="1">
      <c r="B437" s="641"/>
      <c r="C437" s="533"/>
      <c r="D437" s="533"/>
      <c r="E437" s="641"/>
      <c r="F437" s="641"/>
      <c r="G437" s="641"/>
      <c r="H437" s="641"/>
      <c r="I437" s="533"/>
      <c r="J437" s="533"/>
      <c r="K437" s="641"/>
      <c r="L437" s="533"/>
      <c r="M437" s="533"/>
      <c r="N437" s="641"/>
      <c r="O437" s="533"/>
      <c r="P437" s="533"/>
      <c r="Q437" s="641"/>
      <c r="R437" s="533"/>
      <c r="S437" s="533"/>
      <c r="T437" s="533"/>
      <c r="U437" s="533"/>
      <c r="V437" s="533"/>
      <c r="W437" s="533"/>
      <c r="X437" s="533"/>
      <c r="Y437" s="533"/>
      <c r="Z437" s="533"/>
      <c r="AA437" s="533"/>
      <c r="AB437" s="533"/>
    </row>
    <row r="438" spans="2:28" ht="15.75" customHeight="1">
      <c r="B438" s="641"/>
      <c r="C438" s="533"/>
      <c r="D438" s="533"/>
      <c r="E438" s="641"/>
      <c r="F438" s="641"/>
      <c r="G438" s="641"/>
      <c r="H438" s="641"/>
      <c r="I438" s="533"/>
      <c r="J438" s="533"/>
      <c r="K438" s="641"/>
      <c r="L438" s="533"/>
      <c r="M438" s="533"/>
      <c r="N438" s="641"/>
      <c r="O438" s="533"/>
      <c r="P438" s="533"/>
      <c r="Q438" s="641"/>
      <c r="R438" s="533"/>
      <c r="S438" s="533"/>
      <c r="T438" s="533"/>
      <c r="U438" s="533"/>
      <c r="V438" s="533"/>
      <c r="W438" s="533"/>
      <c r="X438" s="533"/>
      <c r="Y438" s="533"/>
      <c r="Z438" s="533"/>
      <c r="AA438" s="533"/>
      <c r="AB438" s="533"/>
    </row>
    <row r="439" spans="2:28" ht="15.75" customHeight="1">
      <c r="B439" s="641"/>
      <c r="C439" s="533"/>
      <c r="D439" s="533"/>
      <c r="E439" s="641"/>
      <c r="F439" s="641"/>
      <c r="G439" s="641"/>
      <c r="H439" s="641"/>
      <c r="I439" s="533"/>
      <c r="J439" s="533"/>
      <c r="K439" s="641"/>
      <c r="L439" s="533"/>
      <c r="M439" s="533"/>
      <c r="N439" s="641"/>
      <c r="O439" s="533"/>
      <c r="P439" s="533"/>
      <c r="Q439" s="641"/>
      <c r="R439" s="533"/>
      <c r="S439" s="533"/>
      <c r="T439" s="533"/>
      <c r="U439" s="533"/>
      <c r="V439" s="533"/>
      <c r="W439" s="533"/>
      <c r="X439" s="533"/>
      <c r="Y439" s="533"/>
      <c r="Z439" s="533"/>
      <c r="AA439" s="533"/>
      <c r="AB439" s="533"/>
    </row>
    <row r="440" spans="2:28" ht="15.75" customHeight="1">
      <c r="B440" s="641"/>
      <c r="C440" s="533"/>
      <c r="D440" s="533"/>
      <c r="E440" s="641"/>
      <c r="F440" s="641"/>
      <c r="G440" s="641"/>
      <c r="H440" s="641"/>
      <c r="I440" s="533"/>
      <c r="J440" s="533"/>
      <c r="K440" s="641"/>
      <c r="L440" s="533"/>
      <c r="M440" s="533"/>
      <c r="N440" s="641"/>
      <c r="O440" s="533"/>
      <c r="P440" s="533"/>
      <c r="Q440" s="641"/>
      <c r="R440" s="533"/>
      <c r="S440" s="533"/>
      <c r="T440" s="533"/>
      <c r="U440" s="533"/>
      <c r="V440" s="533"/>
      <c r="W440" s="533"/>
      <c r="X440" s="533"/>
      <c r="Y440" s="533"/>
      <c r="Z440" s="533"/>
      <c r="AA440" s="533"/>
      <c r="AB440" s="533"/>
    </row>
    <row r="441" spans="2:28" ht="15.75" customHeight="1">
      <c r="B441" s="641"/>
      <c r="C441" s="533"/>
      <c r="D441" s="533"/>
      <c r="E441" s="641"/>
      <c r="F441" s="641"/>
      <c r="G441" s="641"/>
      <c r="H441" s="641"/>
      <c r="I441" s="533"/>
      <c r="J441" s="533"/>
      <c r="K441" s="641"/>
      <c r="L441" s="533"/>
      <c r="M441" s="533"/>
      <c r="N441" s="641"/>
      <c r="O441" s="533"/>
      <c r="P441" s="533"/>
      <c r="Q441" s="641"/>
      <c r="R441" s="533"/>
      <c r="S441" s="533"/>
      <c r="T441" s="533"/>
      <c r="U441" s="533"/>
      <c r="V441" s="533"/>
      <c r="W441" s="533"/>
      <c r="X441" s="533"/>
      <c r="Y441" s="533"/>
      <c r="Z441" s="533"/>
      <c r="AA441" s="533"/>
      <c r="AB441" s="533"/>
    </row>
    <row r="442" spans="2:28" ht="15.75" customHeight="1">
      <c r="B442" s="641"/>
      <c r="C442" s="533"/>
      <c r="D442" s="533"/>
      <c r="E442" s="641"/>
      <c r="F442" s="641"/>
      <c r="G442" s="641"/>
      <c r="H442" s="641"/>
      <c r="I442" s="533"/>
      <c r="J442" s="533"/>
      <c r="K442" s="641"/>
      <c r="L442" s="533"/>
      <c r="M442" s="533"/>
      <c r="N442" s="641"/>
      <c r="O442" s="533"/>
      <c r="P442" s="533"/>
      <c r="Q442" s="641"/>
      <c r="R442" s="533"/>
      <c r="S442" s="533"/>
      <c r="T442" s="533"/>
      <c r="U442" s="533"/>
      <c r="V442" s="533"/>
      <c r="W442" s="533"/>
      <c r="X442" s="533"/>
      <c r="Y442" s="533"/>
      <c r="Z442" s="533"/>
      <c r="AA442" s="533"/>
      <c r="AB442" s="533"/>
    </row>
    <row r="443" spans="2:28" ht="15.75" customHeight="1">
      <c r="B443" s="641"/>
      <c r="C443" s="533"/>
      <c r="D443" s="533"/>
      <c r="E443" s="641"/>
      <c r="F443" s="641"/>
      <c r="G443" s="641"/>
      <c r="H443" s="641"/>
      <c r="I443" s="533"/>
      <c r="J443" s="533"/>
      <c r="K443" s="641"/>
      <c r="L443" s="533"/>
      <c r="M443" s="533"/>
      <c r="N443" s="641"/>
      <c r="O443" s="533"/>
      <c r="P443" s="533"/>
      <c r="Q443" s="641"/>
      <c r="R443" s="533"/>
      <c r="S443" s="533"/>
      <c r="T443" s="533"/>
      <c r="U443" s="533"/>
      <c r="V443" s="533"/>
      <c r="W443" s="533"/>
      <c r="X443" s="533"/>
      <c r="Y443" s="533"/>
      <c r="Z443" s="533"/>
      <c r="AA443" s="533"/>
      <c r="AB443" s="533"/>
    </row>
    <row r="444" spans="2:28" ht="15.75" customHeight="1">
      <c r="B444" s="641"/>
      <c r="C444" s="533"/>
      <c r="D444" s="533"/>
      <c r="E444" s="641"/>
      <c r="F444" s="641"/>
      <c r="G444" s="641"/>
      <c r="H444" s="641"/>
      <c r="I444" s="533"/>
      <c r="J444" s="533"/>
      <c r="K444" s="641"/>
      <c r="L444" s="533"/>
      <c r="M444" s="533"/>
      <c r="N444" s="641"/>
      <c r="O444" s="533"/>
      <c r="P444" s="533"/>
      <c r="Q444" s="641"/>
      <c r="R444" s="533"/>
      <c r="S444" s="533"/>
      <c r="T444" s="533"/>
      <c r="U444" s="533"/>
      <c r="V444" s="533"/>
      <c r="W444" s="533"/>
      <c r="X444" s="533"/>
      <c r="Y444" s="533"/>
      <c r="Z444" s="533"/>
      <c r="AA444" s="533"/>
      <c r="AB444" s="533"/>
    </row>
    <row r="445" spans="2:28" ht="15.75" customHeight="1">
      <c r="B445" s="641"/>
      <c r="C445" s="533"/>
      <c r="D445" s="533"/>
      <c r="E445" s="641"/>
      <c r="F445" s="641"/>
      <c r="G445" s="641"/>
      <c r="H445" s="641"/>
      <c r="I445" s="533"/>
      <c r="J445" s="533"/>
      <c r="K445" s="641"/>
      <c r="L445" s="533"/>
      <c r="M445" s="533"/>
      <c r="N445" s="641"/>
      <c r="O445" s="533"/>
      <c r="P445" s="533"/>
      <c r="Q445" s="641"/>
      <c r="R445" s="533"/>
      <c r="S445" s="533"/>
      <c r="T445" s="533"/>
      <c r="U445" s="533"/>
      <c r="V445" s="533"/>
      <c r="W445" s="533"/>
      <c r="X445" s="533"/>
      <c r="Y445" s="533"/>
      <c r="Z445" s="533"/>
      <c r="AA445" s="533"/>
      <c r="AB445" s="533"/>
    </row>
    <row r="446" spans="2:28" ht="15.75" customHeight="1">
      <c r="B446" s="641"/>
      <c r="C446" s="533"/>
      <c r="D446" s="533"/>
      <c r="E446" s="641"/>
      <c r="F446" s="641"/>
      <c r="G446" s="641"/>
      <c r="H446" s="641"/>
      <c r="I446" s="533"/>
      <c r="J446" s="533"/>
      <c r="K446" s="641"/>
      <c r="L446" s="533"/>
      <c r="M446" s="533"/>
      <c r="N446" s="641"/>
      <c r="O446" s="533"/>
      <c r="P446" s="533"/>
      <c r="Q446" s="641"/>
      <c r="R446" s="533"/>
      <c r="S446" s="533"/>
      <c r="T446" s="533"/>
      <c r="U446" s="533"/>
      <c r="V446" s="533"/>
      <c r="W446" s="533"/>
      <c r="X446" s="533"/>
      <c r="Y446" s="533"/>
      <c r="Z446" s="533"/>
      <c r="AA446" s="533"/>
      <c r="AB446" s="533"/>
    </row>
    <row r="447" spans="2:28" ht="15.75" customHeight="1">
      <c r="B447" s="641"/>
      <c r="C447" s="533"/>
      <c r="D447" s="533"/>
      <c r="E447" s="641"/>
      <c r="F447" s="641"/>
      <c r="G447" s="641"/>
      <c r="H447" s="641"/>
      <c r="I447" s="533"/>
      <c r="J447" s="533"/>
      <c r="K447" s="641"/>
      <c r="L447" s="533"/>
      <c r="M447" s="533"/>
      <c r="N447" s="641"/>
      <c r="O447" s="533"/>
      <c r="P447" s="533"/>
      <c r="Q447" s="641"/>
      <c r="R447" s="533"/>
      <c r="S447" s="533"/>
      <c r="T447" s="533"/>
      <c r="U447" s="533"/>
      <c r="V447" s="533"/>
      <c r="W447" s="533"/>
      <c r="X447" s="533"/>
      <c r="Y447" s="533"/>
      <c r="Z447" s="533"/>
      <c r="AA447" s="533"/>
      <c r="AB447" s="533"/>
    </row>
    <row r="448" spans="2:28" ht="15.75" customHeight="1">
      <c r="B448" s="641"/>
      <c r="C448" s="533"/>
      <c r="D448" s="533"/>
      <c r="E448" s="641"/>
      <c r="F448" s="641"/>
      <c r="G448" s="641"/>
      <c r="H448" s="641"/>
      <c r="I448" s="533"/>
      <c r="J448" s="533"/>
      <c r="K448" s="641"/>
      <c r="L448" s="533"/>
      <c r="M448" s="533"/>
      <c r="N448" s="641"/>
      <c r="O448" s="533"/>
      <c r="P448" s="533"/>
      <c r="Q448" s="641"/>
      <c r="R448" s="533"/>
      <c r="S448" s="533"/>
      <c r="T448" s="533"/>
      <c r="U448" s="533"/>
      <c r="V448" s="533"/>
      <c r="W448" s="533"/>
      <c r="X448" s="533"/>
      <c r="Y448" s="533"/>
      <c r="Z448" s="533"/>
      <c r="AA448" s="533"/>
      <c r="AB448" s="533"/>
    </row>
    <row r="449" spans="2:28" ht="15.75" customHeight="1">
      <c r="B449" s="641"/>
      <c r="C449" s="533"/>
      <c r="D449" s="533"/>
      <c r="E449" s="641"/>
      <c r="F449" s="641"/>
      <c r="G449" s="641"/>
      <c r="H449" s="641"/>
      <c r="I449" s="533"/>
      <c r="J449" s="533"/>
      <c r="K449" s="641"/>
      <c r="L449" s="533"/>
      <c r="M449" s="533"/>
      <c r="N449" s="641"/>
      <c r="O449" s="533"/>
      <c r="P449" s="533"/>
      <c r="Q449" s="641"/>
      <c r="R449" s="533"/>
      <c r="S449" s="533"/>
      <c r="T449" s="533"/>
      <c r="U449" s="533"/>
      <c r="V449" s="533"/>
      <c r="W449" s="533"/>
      <c r="X449" s="533"/>
      <c r="Y449" s="533"/>
      <c r="Z449" s="533"/>
      <c r="AA449" s="533"/>
      <c r="AB449" s="533"/>
    </row>
    <row r="450" spans="2:28" ht="15.75" customHeight="1">
      <c r="B450" s="641"/>
      <c r="C450" s="533"/>
      <c r="D450" s="533"/>
      <c r="E450" s="641"/>
      <c r="F450" s="641"/>
      <c r="G450" s="641"/>
      <c r="H450" s="641"/>
      <c r="I450" s="533"/>
      <c r="J450" s="533"/>
      <c r="K450" s="641"/>
      <c r="L450" s="533"/>
      <c r="M450" s="533"/>
      <c r="N450" s="641"/>
      <c r="O450" s="533"/>
      <c r="P450" s="533"/>
      <c r="Q450" s="641"/>
      <c r="R450" s="533"/>
      <c r="S450" s="533"/>
      <c r="T450" s="533"/>
      <c r="U450" s="533"/>
      <c r="V450" s="533"/>
      <c r="W450" s="533"/>
      <c r="X450" s="533"/>
      <c r="Y450" s="533"/>
      <c r="Z450" s="533"/>
      <c r="AA450" s="533"/>
      <c r="AB450" s="533"/>
    </row>
    <row r="451" spans="2:28" ht="15.75" customHeight="1">
      <c r="B451" s="641"/>
      <c r="C451" s="533"/>
      <c r="D451" s="533"/>
      <c r="E451" s="641"/>
      <c r="F451" s="641"/>
      <c r="G451" s="641"/>
      <c r="H451" s="641"/>
      <c r="I451" s="533"/>
      <c r="J451" s="533"/>
      <c r="K451" s="641"/>
      <c r="L451" s="533"/>
      <c r="M451" s="533"/>
      <c r="N451" s="641"/>
      <c r="O451" s="533"/>
      <c r="P451" s="533"/>
      <c r="Q451" s="641"/>
      <c r="R451" s="533"/>
      <c r="S451" s="533"/>
      <c r="T451" s="533"/>
      <c r="U451" s="533"/>
      <c r="V451" s="533"/>
      <c r="W451" s="533"/>
      <c r="X451" s="533"/>
      <c r="Y451" s="533"/>
      <c r="Z451" s="533"/>
      <c r="AA451" s="533"/>
      <c r="AB451" s="533"/>
    </row>
    <row r="452" spans="2:28" ht="15.75" customHeight="1">
      <c r="B452" s="641"/>
      <c r="C452" s="533"/>
      <c r="D452" s="533"/>
      <c r="E452" s="641"/>
      <c r="F452" s="641"/>
      <c r="G452" s="641"/>
      <c r="H452" s="641"/>
      <c r="I452" s="533"/>
      <c r="J452" s="533"/>
      <c r="K452" s="641"/>
      <c r="L452" s="533"/>
      <c r="M452" s="533"/>
      <c r="N452" s="641"/>
      <c r="O452" s="533"/>
      <c r="P452" s="533"/>
      <c r="Q452" s="641"/>
      <c r="R452" s="533"/>
      <c r="S452" s="533"/>
      <c r="T452" s="533"/>
      <c r="U452" s="533"/>
      <c r="V452" s="533"/>
      <c r="W452" s="533"/>
      <c r="X452" s="533"/>
      <c r="Y452" s="533"/>
      <c r="Z452" s="533"/>
      <c r="AA452" s="533"/>
      <c r="AB452" s="533"/>
    </row>
    <row r="453" spans="2:28" ht="15.75" customHeight="1">
      <c r="B453" s="641"/>
      <c r="C453" s="533"/>
      <c r="D453" s="533"/>
      <c r="E453" s="641"/>
      <c r="F453" s="641"/>
      <c r="G453" s="641"/>
      <c r="H453" s="641"/>
      <c r="I453" s="533"/>
      <c r="J453" s="533"/>
      <c r="K453" s="641"/>
      <c r="L453" s="533"/>
      <c r="M453" s="533"/>
      <c r="N453" s="641"/>
      <c r="O453" s="533"/>
      <c r="P453" s="533"/>
      <c r="Q453" s="641"/>
      <c r="R453" s="533"/>
      <c r="S453" s="533"/>
      <c r="T453" s="533"/>
      <c r="U453" s="533"/>
      <c r="V453" s="533"/>
      <c r="W453" s="533"/>
      <c r="X453" s="533"/>
      <c r="Y453" s="533"/>
      <c r="Z453" s="533"/>
      <c r="AA453" s="533"/>
      <c r="AB453" s="533"/>
    </row>
    <row r="454" spans="2:28" ht="15.75" customHeight="1">
      <c r="B454" s="641"/>
      <c r="C454" s="533"/>
      <c r="D454" s="533"/>
      <c r="E454" s="641"/>
      <c r="F454" s="641"/>
      <c r="G454" s="641"/>
      <c r="H454" s="641"/>
      <c r="I454" s="533"/>
      <c r="J454" s="533"/>
      <c r="K454" s="641"/>
      <c r="L454" s="533"/>
      <c r="M454" s="533"/>
      <c r="N454" s="641"/>
      <c r="O454" s="533"/>
      <c r="P454" s="533"/>
      <c r="Q454" s="641"/>
      <c r="R454" s="533"/>
      <c r="S454" s="533"/>
      <c r="T454" s="533"/>
      <c r="U454" s="533"/>
      <c r="V454" s="533"/>
      <c r="W454" s="533"/>
      <c r="X454" s="533"/>
      <c r="Y454" s="533"/>
      <c r="Z454" s="533"/>
      <c r="AA454" s="533"/>
      <c r="AB454" s="533"/>
    </row>
    <row r="455" spans="2:28" ht="15.75" customHeight="1">
      <c r="B455" s="641"/>
      <c r="C455" s="533"/>
      <c r="D455" s="533"/>
      <c r="E455" s="641"/>
      <c r="F455" s="641"/>
      <c r="G455" s="641"/>
      <c r="H455" s="641"/>
      <c r="I455" s="533"/>
      <c r="J455" s="533"/>
      <c r="K455" s="641"/>
      <c r="L455" s="533"/>
      <c r="M455" s="533"/>
      <c r="N455" s="641"/>
      <c r="O455" s="533"/>
      <c r="P455" s="533"/>
      <c r="Q455" s="641"/>
      <c r="R455" s="533"/>
      <c r="S455" s="533"/>
      <c r="T455" s="533"/>
      <c r="U455" s="533"/>
      <c r="V455" s="533"/>
      <c r="W455" s="533"/>
      <c r="X455" s="533"/>
      <c r="Y455" s="533"/>
      <c r="Z455" s="533"/>
      <c r="AA455" s="533"/>
      <c r="AB455" s="533"/>
    </row>
    <row r="456" spans="2:28" ht="15.75" customHeight="1">
      <c r="B456" s="641"/>
      <c r="C456" s="533"/>
      <c r="D456" s="533"/>
      <c r="E456" s="641"/>
      <c r="F456" s="641"/>
      <c r="G456" s="641"/>
      <c r="H456" s="641"/>
      <c r="I456" s="533"/>
      <c r="J456" s="533"/>
      <c r="K456" s="641"/>
      <c r="L456" s="533"/>
      <c r="M456" s="533"/>
      <c r="N456" s="641"/>
      <c r="O456" s="533"/>
      <c r="P456" s="533"/>
      <c r="Q456" s="641"/>
      <c r="R456" s="533"/>
      <c r="S456" s="533"/>
      <c r="T456" s="533"/>
      <c r="U456" s="533"/>
      <c r="V456" s="533"/>
      <c r="W456" s="533"/>
      <c r="X456" s="533"/>
      <c r="Y456" s="533"/>
      <c r="Z456" s="533"/>
      <c r="AA456" s="533"/>
      <c r="AB456" s="533"/>
    </row>
    <row r="457" spans="2:28" ht="15.75" customHeight="1">
      <c r="B457" s="641"/>
      <c r="C457" s="533"/>
      <c r="D457" s="533"/>
      <c r="E457" s="641"/>
      <c r="F457" s="641"/>
      <c r="G457" s="641"/>
      <c r="H457" s="641"/>
      <c r="I457" s="533"/>
      <c r="J457" s="533"/>
      <c r="K457" s="641"/>
      <c r="L457" s="533"/>
      <c r="M457" s="533"/>
      <c r="N457" s="641"/>
      <c r="O457" s="533"/>
      <c r="P457" s="533"/>
      <c r="Q457" s="641"/>
      <c r="R457" s="533"/>
      <c r="S457" s="533"/>
      <c r="T457" s="533"/>
      <c r="U457" s="533"/>
      <c r="V457" s="533"/>
      <c r="W457" s="533"/>
      <c r="X457" s="533"/>
      <c r="Y457" s="533"/>
      <c r="Z457" s="533"/>
      <c r="AA457" s="533"/>
      <c r="AB457" s="533"/>
    </row>
    <row r="458" spans="2:28" ht="15.75" customHeight="1">
      <c r="B458" s="641"/>
      <c r="C458" s="533"/>
      <c r="D458" s="533"/>
      <c r="E458" s="641"/>
      <c r="F458" s="641"/>
      <c r="G458" s="641"/>
      <c r="H458" s="641"/>
      <c r="I458" s="533"/>
      <c r="J458" s="533"/>
      <c r="K458" s="641"/>
      <c r="L458" s="533"/>
      <c r="M458" s="533"/>
      <c r="N458" s="641"/>
      <c r="O458" s="533"/>
      <c r="P458" s="533"/>
      <c r="Q458" s="641"/>
      <c r="R458" s="533"/>
      <c r="S458" s="533"/>
      <c r="T458" s="533"/>
      <c r="U458" s="533"/>
      <c r="V458" s="533"/>
      <c r="W458" s="533"/>
      <c r="X458" s="533"/>
      <c r="Y458" s="533"/>
      <c r="Z458" s="533"/>
      <c r="AA458" s="533"/>
      <c r="AB458" s="533"/>
    </row>
    <row r="459" spans="2:28" ht="15.75" customHeight="1">
      <c r="B459" s="641"/>
      <c r="C459" s="533"/>
      <c r="D459" s="533"/>
      <c r="E459" s="641"/>
      <c r="F459" s="641"/>
      <c r="G459" s="641"/>
      <c r="H459" s="641"/>
      <c r="I459" s="533"/>
      <c r="J459" s="533"/>
      <c r="K459" s="641"/>
      <c r="L459" s="533"/>
      <c r="M459" s="533"/>
      <c r="N459" s="641"/>
      <c r="O459" s="533"/>
      <c r="P459" s="533"/>
      <c r="Q459" s="641"/>
      <c r="R459" s="533"/>
      <c r="S459" s="533"/>
      <c r="T459" s="533"/>
      <c r="U459" s="533"/>
      <c r="V459" s="533"/>
      <c r="W459" s="533"/>
      <c r="X459" s="533"/>
      <c r="Y459" s="533"/>
      <c r="Z459" s="533"/>
      <c r="AA459" s="533"/>
      <c r="AB459" s="533"/>
    </row>
    <row r="460" spans="2:28" ht="15.75" customHeight="1">
      <c r="B460" s="641"/>
      <c r="C460" s="533"/>
      <c r="D460" s="533"/>
      <c r="E460" s="641"/>
      <c r="F460" s="641"/>
      <c r="G460" s="641"/>
      <c r="H460" s="641"/>
      <c r="I460" s="533"/>
      <c r="J460" s="533"/>
      <c r="K460" s="641"/>
      <c r="L460" s="533"/>
      <c r="M460" s="533"/>
      <c r="N460" s="641"/>
      <c r="O460" s="533"/>
      <c r="P460" s="533"/>
      <c r="Q460" s="641"/>
      <c r="R460" s="533"/>
      <c r="S460" s="533"/>
      <c r="T460" s="533"/>
      <c r="U460" s="533"/>
      <c r="V460" s="533"/>
      <c r="W460" s="533"/>
      <c r="X460" s="533"/>
      <c r="Y460" s="533"/>
      <c r="Z460" s="533"/>
      <c r="AA460" s="533"/>
      <c r="AB460" s="533"/>
    </row>
    <row r="461" spans="2:28" ht="15.75" customHeight="1">
      <c r="B461" s="641"/>
      <c r="C461" s="533"/>
      <c r="D461" s="533"/>
      <c r="E461" s="641"/>
      <c r="F461" s="641"/>
      <c r="G461" s="641"/>
      <c r="H461" s="641"/>
      <c r="I461" s="533"/>
      <c r="J461" s="533"/>
      <c r="K461" s="641"/>
      <c r="L461" s="533"/>
      <c r="M461" s="533"/>
      <c r="N461" s="641"/>
      <c r="O461" s="533"/>
      <c r="P461" s="533"/>
      <c r="Q461" s="641"/>
      <c r="R461" s="533"/>
      <c r="S461" s="533"/>
      <c r="T461" s="533"/>
      <c r="U461" s="533"/>
      <c r="V461" s="533"/>
      <c r="W461" s="533"/>
      <c r="X461" s="533"/>
      <c r="Y461" s="533"/>
      <c r="Z461" s="533"/>
      <c r="AA461" s="533"/>
      <c r="AB461" s="533"/>
    </row>
    <row r="462" spans="2:28" ht="15.75" customHeight="1">
      <c r="B462" s="641"/>
      <c r="C462" s="533"/>
      <c r="D462" s="533"/>
      <c r="E462" s="641"/>
      <c r="F462" s="641"/>
      <c r="G462" s="641"/>
      <c r="H462" s="641"/>
      <c r="I462" s="533"/>
      <c r="J462" s="533"/>
      <c r="K462" s="641"/>
      <c r="L462" s="533"/>
      <c r="M462" s="533"/>
      <c r="N462" s="641"/>
      <c r="O462" s="533"/>
      <c r="P462" s="533"/>
      <c r="Q462" s="641"/>
      <c r="R462" s="533"/>
      <c r="S462" s="533"/>
      <c r="T462" s="533"/>
      <c r="U462" s="533"/>
      <c r="V462" s="533"/>
      <c r="W462" s="533"/>
      <c r="X462" s="533"/>
      <c r="Y462" s="533"/>
      <c r="Z462" s="533"/>
      <c r="AA462" s="533"/>
      <c r="AB462" s="533"/>
    </row>
    <row r="463" spans="2:28" ht="15.75" customHeight="1">
      <c r="B463" s="641"/>
      <c r="C463" s="533"/>
      <c r="D463" s="533"/>
      <c r="E463" s="641"/>
      <c r="F463" s="641"/>
      <c r="G463" s="641"/>
      <c r="H463" s="641"/>
      <c r="I463" s="533"/>
      <c r="J463" s="533"/>
      <c r="K463" s="641"/>
      <c r="L463" s="533"/>
      <c r="M463" s="533"/>
      <c r="N463" s="641"/>
      <c r="O463" s="533"/>
      <c r="P463" s="533"/>
      <c r="Q463" s="641"/>
      <c r="R463" s="533"/>
      <c r="S463" s="533"/>
      <c r="T463" s="533"/>
      <c r="U463" s="533"/>
      <c r="V463" s="533"/>
      <c r="W463" s="533"/>
      <c r="X463" s="533"/>
      <c r="Y463" s="533"/>
      <c r="Z463" s="533"/>
      <c r="AA463" s="533"/>
      <c r="AB463" s="533"/>
    </row>
    <row r="464" spans="2:28" ht="15.75" customHeight="1">
      <c r="B464" s="641"/>
      <c r="C464" s="533"/>
      <c r="D464" s="533"/>
      <c r="E464" s="641"/>
      <c r="F464" s="641"/>
      <c r="G464" s="641"/>
      <c r="H464" s="641"/>
      <c r="I464" s="533"/>
      <c r="J464" s="533"/>
      <c r="K464" s="641"/>
      <c r="L464" s="533"/>
      <c r="M464" s="533"/>
      <c r="N464" s="641"/>
      <c r="O464" s="533"/>
      <c r="P464" s="533"/>
      <c r="Q464" s="641"/>
      <c r="R464" s="533"/>
      <c r="S464" s="533"/>
      <c r="T464" s="533"/>
      <c r="U464" s="533"/>
      <c r="V464" s="533"/>
      <c r="W464" s="533"/>
      <c r="X464" s="533"/>
      <c r="Y464" s="533"/>
      <c r="Z464" s="533"/>
      <c r="AA464" s="533"/>
      <c r="AB464" s="533"/>
    </row>
    <row r="465" spans="2:28" ht="15.75" customHeight="1">
      <c r="B465" s="641"/>
      <c r="C465" s="533"/>
      <c r="D465" s="533"/>
      <c r="E465" s="641"/>
      <c r="F465" s="641"/>
      <c r="G465" s="641"/>
      <c r="H465" s="641"/>
      <c r="I465" s="533"/>
      <c r="J465" s="533"/>
      <c r="K465" s="641"/>
      <c r="L465" s="533"/>
      <c r="M465" s="533"/>
      <c r="N465" s="641"/>
      <c r="O465" s="533"/>
      <c r="P465" s="533"/>
      <c r="Q465" s="641"/>
      <c r="R465" s="533"/>
      <c r="S465" s="533"/>
      <c r="T465" s="533"/>
      <c r="U465" s="533"/>
      <c r="V465" s="533"/>
      <c r="W465" s="533"/>
      <c r="X465" s="533"/>
      <c r="Y465" s="533"/>
      <c r="Z465" s="533"/>
      <c r="AA465" s="533"/>
      <c r="AB465" s="533"/>
    </row>
    <row r="466" spans="2:28" ht="15.75" customHeight="1">
      <c r="B466" s="641"/>
      <c r="C466" s="533"/>
      <c r="D466" s="533"/>
      <c r="E466" s="641"/>
      <c r="F466" s="641"/>
      <c r="G466" s="641"/>
      <c r="H466" s="641"/>
      <c r="I466" s="533"/>
      <c r="J466" s="533"/>
      <c r="K466" s="641"/>
      <c r="L466" s="533"/>
      <c r="M466" s="533"/>
      <c r="N466" s="641"/>
      <c r="O466" s="533"/>
      <c r="P466" s="533"/>
      <c r="Q466" s="641"/>
      <c r="R466" s="533"/>
      <c r="S466" s="533"/>
      <c r="T466" s="533"/>
      <c r="U466" s="533"/>
      <c r="V466" s="533"/>
      <c r="W466" s="533"/>
      <c r="X466" s="533"/>
      <c r="Y466" s="533"/>
      <c r="Z466" s="533"/>
      <c r="AA466" s="533"/>
      <c r="AB466" s="533"/>
    </row>
    <row r="467" spans="2:28" ht="15.75" customHeight="1">
      <c r="B467" s="641"/>
      <c r="C467" s="533"/>
      <c r="D467" s="533"/>
      <c r="E467" s="641"/>
      <c r="F467" s="641"/>
      <c r="G467" s="641"/>
      <c r="H467" s="641"/>
      <c r="I467" s="533"/>
      <c r="J467" s="533"/>
      <c r="K467" s="641"/>
      <c r="L467" s="533"/>
      <c r="M467" s="533"/>
      <c r="N467" s="641"/>
      <c r="O467" s="533"/>
      <c r="P467" s="533"/>
      <c r="Q467" s="641"/>
      <c r="R467" s="533"/>
      <c r="S467" s="533"/>
      <c r="T467" s="533"/>
      <c r="U467" s="533"/>
      <c r="V467" s="533"/>
      <c r="W467" s="533"/>
      <c r="X467" s="533"/>
      <c r="Y467" s="533"/>
      <c r="Z467" s="533"/>
      <c r="AA467" s="533"/>
      <c r="AB467" s="533"/>
    </row>
    <row r="468" spans="2:28" ht="15.75" customHeight="1">
      <c r="B468" s="641"/>
      <c r="C468" s="533"/>
      <c r="D468" s="533"/>
      <c r="E468" s="641"/>
      <c r="F468" s="641"/>
      <c r="G468" s="641"/>
      <c r="H468" s="641"/>
      <c r="I468" s="533"/>
      <c r="J468" s="533"/>
      <c r="K468" s="641"/>
      <c r="L468" s="533"/>
      <c r="M468" s="533"/>
      <c r="N468" s="641"/>
      <c r="O468" s="533"/>
      <c r="P468" s="533"/>
      <c r="Q468" s="641"/>
      <c r="R468" s="533"/>
      <c r="S468" s="533"/>
      <c r="T468" s="533"/>
      <c r="U468" s="533"/>
      <c r="V468" s="533"/>
      <c r="W468" s="533"/>
      <c r="X468" s="533"/>
      <c r="Y468" s="533"/>
      <c r="Z468" s="533"/>
      <c r="AA468" s="533"/>
      <c r="AB468" s="533"/>
    </row>
    <row r="469" spans="2:28" ht="15.75" customHeight="1">
      <c r="B469" s="641"/>
      <c r="C469" s="533"/>
      <c r="D469" s="533"/>
      <c r="E469" s="641"/>
      <c r="F469" s="641"/>
      <c r="G469" s="641"/>
      <c r="H469" s="641"/>
      <c r="I469" s="533"/>
      <c r="J469" s="533"/>
      <c r="K469" s="641"/>
      <c r="L469" s="533"/>
      <c r="M469" s="533"/>
      <c r="N469" s="641"/>
      <c r="O469" s="533"/>
      <c r="P469" s="533"/>
      <c r="Q469" s="641"/>
      <c r="R469" s="533"/>
      <c r="S469" s="533"/>
      <c r="T469" s="533"/>
      <c r="U469" s="533"/>
      <c r="V469" s="533"/>
      <c r="W469" s="533"/>
      <c r="X469" s="533"/>
      <c r="Y469" s="533"/>
      <c r="Z469" s="533"/>
      <c r="AA469" s="533"/>
      <c r="AB469" s="533"/>
    </row>
    <row r="470" spans="2:28" ht="15.75" customHeight="1">
      <c r="B470" s="641"/>
      <c r="C470" s="533"/>
      <c r="D470" s="533"/>
      <c r="E470" s="641"/>
      <c r="F470" s="641"/>
      <c r="G470" s="641"/>
      <c r="H470" s="641"/>
      <c r="I470" s="533"/>
      <c r="J470" s="533"/>
      <c r="K470" s="641"/>
      <c r="L470" s="533"/>
      <c r="M470" s="533"/>
      <c r="N470" s="641"/>
      <c r="O470" s="533"/>
      <c r="P470" s="533"/>
      <c r="Q470" s="641"/>
      <c r="R470" s="533"/>
      <c r="S470" s="533"/>
      <c r="T470" s="533"/>
      <c r="U470" s="533"/>
      <c r="V470" s="533"/>
      <c r="W470" s="533"/>
      <c r="X470" s="533"/>
      <c r="Y470" s="533"/>
      <c r="Z470" s="533"/>
      <c r="AA470" s="533"/>
      <c r="AB470" s="533"/>
    </row>
    <row r="471" spans="2:28" ht="15.75" customHeight="1">
      <c r="B471" s="641"/>
      <c r="C471" s="533"/>
      <c r="D471" s="533"/>
      <c r="E471" s="641"/>
      <c r="F471" s="641"/>
      <c r="G471" s="641"/>
      <c r="H471" s="641"/>
      <c r="I471" s="533"/>
      <c r="J471" s="533"/>
      <c r="K471" s="641"/>
      <c r="L471" s="533"/>
      <c r="M471" s="533"/>
      <c r="N471" s="641"/>
      <c r="O471" s="533"/>
      <c r="P471" s="533"/>
      <c r="Q471" s="641"/>
      <c r="R471" s="533"/>
      <c r="S471" s="533"/>
      <c r="T471" s="533"/>
      <c r="U471" s="533"/>
      <c r="V471" s="533"/>
      <c r="W471" s="533"/>
      <c r="X471" s="533"/>
      <c r="Y471" s="533"/>
      <c r="Z471" s="533"/>
      <c r="AA471" s="533"/>
      <c r="AB471" s="533"/>
    </row>
    <row r="472" spans="2:28" ht="15.75" customHeight="1">
      <c r="B472" s="641"/>
      <c r="C472" s="533"/>
      <c r="D472" s="533"/>
      <c r="E472" s="641"/>
      <c r="F472" s="641"/>
      <c r="G472" s="641"/>
      <c r="H472" s="641"/>
      <c r="I472" s="533"/>
      <c r="J472" s="533"/>
      <c r="K472" s="641"/>
      <c r="L472" s="533"/>
      <c r="M472" s="533"/>
      <c r="N472" s="641"/>
      <c r="O472" s="533"/>
      <c r="P472" s="533"/>
      <c r="Q472" s="641"/>
      <c r="R472" s="533"/>
      <c r="S472" s="533"/>
      <c r="T472" s="533"/>
      <c r="U472" s="533"/>
      <c r="V472" s="533"/>
      <c r="W472" s="533"/>
      <c r="X472" s="533"/>
      <c r="Y472" s="533"/>
      <c r="Z472" s="533"/>
      <c r="AA472" s="533"/>
      <c r="AB472" s="533"/>
    </row>
    <row r="473" spans="2:28" ht="15.75" customHeight="1">
      <c r="B473" s="641"/>
      <c r="C473" s="533"/>
      <c r="D473" s="533"/>
      <c r="E473" s="641"/>
      <c r="F473" s="641"/>
      <c r="G473" s="641"/>
      <c r="H473" s="641"/>
      <c r="I473" s="533"/>
      <c r="J473" s="533"/>
      <c r="K473" s="641"/>
      <c r="L473" s="533"/>
      <c r="M473" s="533"/>
      <c r="N473" s="641"/>
      <c r="O473" s="533"/>
      <c r="P473" s="533"/>
      <c r="Q473" s="641"/>
      <c r="R473" s="533"/>
      <c r="S473" s="533"/>
      <c r="T473" s="533"/>
      <c r="U473" s="533"/>
      <c r="V473" s="533"/>
      <c r="W473" s="533"/>
      <c r="X473" s="533"/>
      <c r="Y473" s="533"/>
      <c r="Z473" s="533"/>
      <c r="AA473" s="533"/>
      <c r="AB473" s="533"/>
    </row>
    <row r="474" spans="2:28" ht="15.75" customHeight="1">
      <c r="B474" s="641"/>
      <c r="C474" s="533"/>
      <c r="D474" s="533"/>
      <c r="E474" s="641"/>
      <c r="F474" s="641"/>
      <c r="G474" s="641"/>
      <c r="H474" s="641"/>
      <c r="I474" s="533"/>
      <c r="J474" s="533"/>
      <c r="K474" s="641"/>
      <c r="L474" s="533"/>
      <c r="M474" s="533"/>
      <c r="N474" s="641"/>
      <c r="O474" s="533"/>
      <c r="P474" s="533"/>
      <c r="Q474" s="641"/>
      <c r="R474" s="533"/>
      <c r="S474" s="533"/>
      <c r="T474" s="533"/>
      <c r="U474" s="533"/>
      <c r="V474" s="533"/>
      <c r="W474" s="533"/>
      <c r="X474" s="533"/>
      <c r="Y474" s="533"/>
      <c r="Z474" s="533"/>
      <c r="AA474" s="533"/>
      <c r="AB474" s="533"/>
    </row>
    <row r="475" spans="2:28" ht="15.75" customHeight="1">
      <c r="B475" s="641"/>
      <c r="C475" s="533"/>
      <c r="D475" s="533"/>
      <c r="E475" s="641"/>
      <c r="F475" s="641"/>
      <c r="G475" s="641"/>
      <c r="H475" s="641"/>
      <c r="I475" s="533"/>
      <c r="J475" s="533"/>
      <c r="K475" s="641"/>
      <c r="L475" s="533"/>
      <c r="M475" s="533"/>
      <c r="N475" s="641"/>
      <c r="O475" s="533"/>
      <c r="P475" s="533"/>
      <c r="Q475" s="641"/>
      <c r="R475" s="533"/>
      <c r="S475" s="533"/>
      <c r="T475" s="533"/>
      <c r="U475" s="533"/>
      <c r="V475" s="533"/>
      <c r="W475" s="533"/>
      <c r="X475" s="533"/>
      <c r="Y475" s="533"/>
      <c r="Z475" s="533"/>
      <c r="AA475" s="533"/>
      <c r="AB475" s="533"/>
    </row>
    <row r="476" spans="2:28" ht="15.75" customHeight="1">
      <c r="B476" s="641"/>
      <c r="C476" s="533"/>
      <c r="D476" s="533"/>
      <c r="E476" s="641"/>
      <c r="F476" s="641"/>
      <c r="G476" s="641"/>
      <c r="H476" s="641"/>
      <c r="I476" s="533"/>
      <c r="J476" s="533"/>
      <c r="K476" s="641"/>
      <c r="L476" s="533"/>
      <c r="M476" s="533"/>
      <c r="N476" s="641"/>
      <c r="O476" s="533"/>
      <c r="P476" s="533"/>
      <c r="Q476" s="641"/>
      <c r="R476" s="533"/>
      <c r="S476" s="533"/>
      <c r="T476" s="533"/>
      <c r="U476" s="533"/>
      <c r="V476" s="533"/>
      <c r="W476" s="533"/>
      <c r="X476" s="533"/>
      <c r="Y476" s="533"/>
      <c r="Z476" s="533"/>
      <c r="AA476" s="533"/>
      <c r="AB476" s="533"/>
    </row>
    <row r="477" spans="2:28" ht="15.75" customHeight="1">
      <c r="B477" s="641"/>
      <c r="C477" s="533"/>
      <c r="D477" s="533"/>
      <c r="E477" s="641"/>
      <c r="F477" s="641"/>
      <c r="G477" s="641"/>
      <c r="H477" s="641"/>
      <c r="I477" s="533"/>
      <c r="J477" s="533"/>
      <c r="K477" s="641"/>
      <c r="L477" s="533"/>
      <c r="M477" s="533"/>
      <c r="N477" s="641"/>
      <c r="O477" s="533"/>
      <c r="P477" s="533"/>
      <c r="Q477" s="641"/>
      <c r="R477" s="533"/>
      <c r="S477" s="533"/>
      <c r="T477" s="533"/>
      <c r="U477" s="533"/>
      <c r="V477" s="533"/>
      <c r="W477" s="533"/>
      <c r="X477" s="533"/>
      <c r="Y477" s="533"/>
      <c r="Z477" s="533"/>
      <c r="AA477" s="533"/>
      <c r="AB477" s="533"/>
    </row>
    <row r="478" spans="2:28" ht="15.75" customHeight="1">
      <c r="B478" s="641"/>
      <c r="C478" s="533"/>
      <c r="D478" s="533"/>
      <c r="E478" s="641"/>
      <c r="F478" s="641"/>
      <c r="G478" s="641"/>
      <c r="H478" s="641"/>
      <c r="I478" s="533"/>
      <c r="J478" s="533"/>
      <c r="K478" s="641"/>
      <c r="L478" s="533"/>
      <c r="M478" s="533"/>
      <c r="N478" s="641"/>
      <c r="O478" s="533"/>
      <c r="P478" s="533"/>
      <c r="Q478" s="641"/>
      <c r="R478" s="533"/>
      <c r="S478" s="533"/>
      <c r="T478" s="533"/>
      <c r="U478" s="533"/>
      <c r="V478" s="533"/>
      <c r="W478" s="533"/>
      <c r="X478" s="533"/>
      <c r="Y478" s="533"/>
      <c r="Z478" s="533"/>
      <c r="AA478" s="533"/>
      <c r="AB478" s="533"/>
    </row>
    <row r="479" spans="2:28" ht="15.75" customHeight="1">
      <c r="B479" s="641"/>
      <c r="C479" s="533"/>
      <c r="D479" s="533"/>
      <c r="E479" s="641"/>
      <c r="F479" s="641"/>
      <c r="G479" s="641"/>
      <c r="H479" s="641"/>
      <c r="I479" s="533"/>
      <c r="J479" s="533"/>
      <c r="K479" s="641"/>
      <c r="L479" s="533"/>
      <c r="M479" s="533"/>
      <c r="N479" s="641"/>
      <c r="O479" s="533"/>
      <c r="P479" s="533"/>
      <c r="Q479" s="641"/>
      <c r="R479" s="533"/>
      <c r="S479" s="533"/>
      <c r="T479" s="533"/>
      <c r="U479" s="533"/>
      <c r="V479" s="533"/>
      <c r="W479" s="533"/>
      <c r="X479" s="533"/>
      <c r="Y479" s="533"/>
      <c r="Z479" s="533"/>
      <c r="AA479" s="533"/>
      <c r="AB479" s="533"/>
    </row>
    <row r="480" spans="2:28" ht="15.75" customHeight="1">
      <c r="B480" s="641"/>
      <c r="C480" s="533"/>
      <c r="D480" s="533"/>
      <c r="E480" s="641"/>
      <c r="F480" s="641"/>
      <c r="G480" s="641"/>
      <c r="H480" s="641"/>
      <c r="I480" s="533"/>
      <c r="J480" s="533"/>
      <c r="K480" s="641"/>
      <c r="L480" s="533"/>
      <c r="M480" s="533"/>
      <c r="N480" s="641"/>
      <c r="O480" s="533"/>
      <c r="P480" s="533"/>
      <c r="Q480" s="641"/>
      <c r="R480" s="533"/>
      <c r="S480" s="533"/>
      <c r="T480" s="533"/>
      <c r="U480" s="533"/>
      <c r="V480" s="533"/>
      <c r="W480" s="533"/>
      <c r="X480" s="533"/>
      <c r="Y480" s="533"/>
      <c r="Z480" s="533"/>
      <c r="AA480" s="533"/>
      <c r="AB480" s="533"/>
    </row>
    <row r="481" spans="2:28" ht="15.75" customHeight="1">
      <c r="B481" s="641"/>
      <c r="C481" s="533"/>
      <c r="D481" s="533"/>
      <c r="E481" s="641"/>
      <c r="F481" s="641"/>
      <c r="G481" s="641"/>
      <c r="H481" s="641"/>
      <c r="I481" s="533"/>
      <c r="J481" s="533"/>
      <c r="K481" s="641"/>
      <c r="L481" s="533"/>
      <c r="M481" s="533"/>
      <c r="N481" s="641"/>
      <c r="O481" s="533"/>
      <c r="P481" s="533"/>
      <c r="Q481" s="641"/>
      <c r="R481" s="533"/>
      <c r="S481" s="533"/>
      <c r="T481" s="533"/>
      <c r="U481" s="533"/>
      <c r="V481" s="533"/>
      <c r="W481" s="533"/>
      <c r="X481" s="533"/>
      <c r="Y481" s="533"/>
      <c r="Z481" s="533"/>
      <c r="AA481" s="533"/>
      <c r="AB481" s="533"/>
    </row>
    <row r="482" spans="2:28" ht="15.75" customHeight="1">
      <c r="B482" s="641"/>
      <c r="C482" s="533"/>
      <c r="D482" s="533"/>
      <c r="E482" s="641"/>
      <c r="F482" s="641"/>
      <c r="G482" s="641"/>
      <c r="H482" s="641"/>
      <c r="I482" s="533"/>
      <c r="J482" s="533"/>
      <c r="K482" s="641"/>
      <c r="L482" s="533"/>
      <c r="M482" s="533"/>
      <c r="N482" s="641"/>
      <c r="O482" s="533"/>
      <c r="P482" s="533"/>
      <c r="Q482" s="641"/>
      <c r="R482" s="533"/>
      <c r="S482" s="533"/>
      <c r="T482" s="533"/>
      <c r="U482" s="533"/>
      <c r="V482" s="533"/>
      <c r="W482" s="533"/>
      <c r="X482" s="533"/>
      <c r="Y482" s="533"/>
      <c r="Z482" s="533"/>
      <c r="AA482" s="533"/>
      <c r="AB482" s="533"/>
    </row>
    <row r="483" spans="2:28" ht="15.75" customHeight="1">
      <c r="B483" s="641"/>
      <c r="C483" s="533"/>
      <c r="D483" s="533"/>
      <c r="E483" s="641"/>
      <c r="F483" s="641"/>
      <c r="G483" s="641"/>
      <c r="H483" s="641"/>
      <c r="I483" s="533"/>
      <c r="J483" s="533"/>
      <c r="K483" s="641"/>
      <c r="L483" s="533"/>
      <c r="M483" s="533"/>
      <c r="N483" s="641"/>
      <c r="O483" s="533"/>
      <c r="P483" s="533"/>
      <c r="Q483" s="641"/>
      <c r="R483" s="533"/>
      <c r="S483" s="533"/>
      <c r="T483" s="533"/>
      <c r="U483" s="533"/>
      <c r="V483" s="533"/>
      <c r="W483" s="533"/>
      <c r="X483" s="533"/>
      <c r="Y483" s="533"/>
      <c r="Z483" s="533"/>
      <c r="AA483" s="533"/>
      <c r="AB483" s="533"/>
    </row>
    <row r="484" spans="2:28" ht="15.75" customHeight="1">
      <c r="B484" s="641"/>
      <c r="C484" s="533"/>
      <c r="D484" s="533"/>
      <c r="E484" s="641"/>
      <c r="F484" s="641"/>
      <c r="G484" s="641"/>
      <c r="H484" s="641"/>
      <c r="I484" s="533"/>
      <c r="J484" s="533"/>
      <c r="K484" s="641"/>
      <c r="L484" s="533"/>
      <c r="M484" s="533"/>
      <c r="N484" s="641"/>
      <c r="O484" s="533"/>
      <c r="P484" s="533"/>
      <c r="Q484" s="641"/>
      <c r="R484" s="533"/>
      <c r="S484" s="533"/>
      <c r="T484" s="533"/>
      <c r="U484" s="533"/>
      <c r="V484" s="533"/>
      <c r="W484" s="533"/>
      <c r="X484" s="533"/>
      <c r="Y484" s="533"/>
      <c r="Z484" s="533"/>
      <c r="AA484" s="533"/>
      <c r="AB484" s="533"/>
    </row>
    <row r="485" spans="2:28" ht="15.75" customHeight="1">
      <c r="B485" s="641"/>
      <c r="C485" s="533"/>
      <c r="D485" s="533"/>
      <c r="E485" s="641"/>
      <c r="F485" s="641"/>
      <c r="G485" s="641"/>
      <c r="H485" s="641"/>
      <c r="I485" s="533"/>
      <c r="J485" s="533"/>
      <c r="K485" s="641"/>
      <c r="L485" s="533"/>
      <c r="M485" s="533"/>
      <c r="N485" s="641"/>
      <c r="O485" s="533"/>
      <c r="P485" s="533"/>
      <c r="Q485" s="641"/>
      <c r="R485" s="533"/>
      <c r="S485" s="533"/>
      <c r="T485" s="533"/>
      <c r="U485" s="533"/>
      <c r="V485" s="533"/>
      <c r="W485" s="533"/>
      <c r="X485" s="533"/>
      <c r="Y485" s="533"/>
      <c r="Z485" s="533"/>
      <c r="AA485" s="533"/>
      <c r="AB485" s="533"/>
    </row>
    <row r="486" spans="2:28" ht="15.75" customHeight="1">
      <c r="B486" s="641"/>
      <c r="C486" s="533"/>
      <c r="D486" s="533"/>
      <c r="E486" s="641"/>
      <c r="F486" s="641"/>
      <c r="G486" s="641"/>
      <c r="H486" s="641"/>
      <c r="I486" s="533"/>
      <c r="J486" s="533"/>
      <c r="K486" s="641"/>
      <c r="L486" s="533"/>
      <c r="M486" s="533"/>
      <c r="N486" s="641"/>
      <c r="O486" s="533"/>
      <c r="P486" s="533"/>
      <c r="Q486" s="641"/>
      <c r="R486" s="533"/>
      <c r="S486" s="533"/>
      <c r="T486" s="533"/>
      <c r="U486" s="533"/>
      <c r="V486" s="533"/>
      <c r="W486" s="533"/>
      <c r="X486" s="533"/>
      <c r="Y486" s="533"/>
      <c r="Z486" s="533"/>
      <c r="AA486" s="533"/>
      <c r="AB486" s="533"/>
    </row>
    <row r="487" spans="2:28" ht="15.75" customHeight="1">
      <c r="B487" s="641"/>
      <c r="C487" s="533"/>
      <c r="D487" s="533"/>
      <c r="E487" s="641"/>
      <c r="F487" s="641"/>
      <c r="G487" s="641"/>
      <c r="H487" s="641"/>
      <c r="I487" s="533"/>
      <c r="J487" s="533"/>
      <c r="K487" s="641"/>
      <c r="L487" s="533"/>
      <c r="M487" s="533"/>
      <c r="N487" s="641"/>
      <c r="O487" s="533"/>
      <c r="P487" s="533"/>
      <c r="Q487" s="641"/>
      <c r="R487" s="533"/>
      <c r="S487" s="533"/>
      <c r="T487" s="533"/>
      <c r="U487" s="533"/>
      <c r="V487" s="533"/>
      <c r="W487" s="533"/>
      <c r="X487" s="533"/>
      <c r="Y487" s="533"/>
      <c r="Z487" s="533"/>
      <c r="AA487" s="533"/>
      <c r="AB487" s="533"/>
    </row>
    <row r="488" spans="2:28" ht="15.75" customHeight="1">
      <c r="B488" s="641"/>
      <c r="C488" s="533"/>
      <c r="D488" s="533"/>
      <c r="E488" s="641"/>
      <c r="F488" s="641"/>
      <c r="G488" s="641"/>
      <c r="H488" s="641"/>
      <c r="I488" s="533"/>
      <c r="J488" s="533"/>
      <c r="K488" s="641"/>
      <c r="L488" s="533"/>
      <c r="M488" s="533"/>
      <c r="N488" s="641"/>
      <c r="O488" s="533"/>
      <c r="P488" s="533"/>
      <c r="Q488" s="641"/>
      <c r="R488" s="533"/>
      <c r="S488" s="533"/>
      <c r="T488" s="533"/>
      <c r="U488" s="533"/>
      <c r="V488" s="533"/>
      <c r="W488" s="533"/>
      <c r="X488" s="533"/>
      <c r="Y488" s="533"/>
      <c r="Z488" s="533"/>
      <c r="AA488" s="533"/>
      <c r="AB488" s="533"/>
    </row>
    <row r="489" spans="2:28" ht="15.75" customHeight="1">
      <c r="B489" s="641"/>
      <c r="C489" s="533"/>
      <c r="D489" s="533"/>
      <c r="E489" s="641"/>
      <c r="F489" s="641"/>
      <c r="G489" s="641"/>
      <c r="H489" s="641"/>
      <c r="I489" s="533"/>
      <c r="J489" s="533"/>
      <c r="K489" s="641"/>
      <c r="L489" s="533"/>
      <c r="M489" s="533"/>
      <c r="N489" s="641"/>
      <c r="O489" s="533"/>
      <c r="P489" s="533"/>
      <c r="Q489" s="641"/>
      <c r="R489" s="533"/>
      <c r="S489" s="533"/>
      <c r="T489" s="533"/>
      <c r="U489" s="533"/>
      <c r="V489" s="533"/>
      <c r="W489" s="533"/>
      <c r="X489" s="533"/>
      <c r="Y489" s="533"/>
      <c r="Z489" s="533"/>
      <c r="AA489" s="533"/>
      <c r="AB489" s="533"/>
    </row>
    <row r="490" spans="2:28" ht="15.75" customHeight="1">
      <c r="B490" s="641"/>
      <c r="C490" s="533"/>
      <c r="D490" s="533"/>
      <c r="E490" s="641"/>
      <c r="F490" s="641"/>
      <c r="G490" s="641"/>
      <c r="H490" s="641"/>
      <c r="I490" s="533"/>
      <c r="J490" s="533"/>
      <c r="K490" s="641"/>
      <c r="L490" s="533"/>
      <c r="M490" s="533"/>
      <c r="N490" s="641"/>
      <c r="O490" s="533"/>
      <c r="P490" s="533"/>
      <c r="Q490" s="641"/>
      <c r="R490" s="533"/>
      <c r="S490" s="533"/>
      <c r="T490" s="533"/>
      <c r="U490" s="533"/>
      <c r="V490" s="533"/>
      <c r="W490" s="533"/>
      <c r="X490" s="533"/>
      <c r="Y490" s="533"/>
      <c r="Z490" s="533"/>
      <c r="AA490" s="533"/>
      <c r="AB490" s="533"/>
    </row>
    <row r="491" spans="2:28" ht="15.75" customHeight="1">
      <c r="B491" s="641"/>
      <c r="C491" s="533"/>
      <c r="D491" s="533"/>
      <c r="E491" s="641"/>
      <c r="F491" s="641"/>
      <c r="G491" s="641"/>
      <c r="H491" s="641"/>
      <c r="I491" s="533"/>
      <c r="J491" s="533"/>
      <c r="K491" s="641"/>
      <c r="L491" s="533"/>
      <c r="M491" s="533"/>
      <c r="N491" s="641"/>
      <c r="O491" s="533"/>
      <c r="P491" s="533"/>
      <c r="Q491" s="641"/>
      <c r="R491" s="533"/>
      <c r="S491" s="533"/>
      <c r="T491" s="533"/>
      <c r="U491" s="533"/>
      <c r="V491" s="533"/>
      <c r="W491" s="533"/>
      <c r="X491" s="533"/>
      <c r="Y491" s="533"/>
      <c r="Z491" s="533"/>
      <c r="AA491" s="533"/>
      <c r="AB491" s="533"/>
    </row>
    <row r="492" spans="2:28" ht="15.75" customHeight="1">
      <c r="B492" s="641"/>
      <c r="C492" s="533"/>
      <c r="D492" s="533"/>
      <c r="E492" s="641"/>
      <c r="F492" s="641"/>
      <c r="G492" s="641"/>
      <c r="H492" s="641"/>
      <c r="I492" s="533"/>
      <c r="J492" s="533"/>
      <c r="K492" s="641"/>
      <c r="L492" s="533"/>
      <c r="M492" s="533"/>
      <c r="N492" s="641"/>
      <c r="O492" s="533"/>
      <c r="P492" s="533"/>
      <c r="Q492" s="641"/>
      <c r="R492" s="533"/>
      <c r="S492" s="533"/>
      <c r="T492" s="533"/>
      <c r="U492" s="533"/>
      <c r="V492" s="533"/>
      <c r="W492" s="533"/>
      <c r="X492" s="533"/>
      <c r="Y492" s="533"/>
      <c r="Z492" s="533"/>
      <c r="AA492" s="533"/>
      <c r="AB492" s="533"/>
    </row>
    <row r="493" spans="2:28" ht="15.75" customHeight="1">
      <c r="B493" s="641"/>
      <c r="C493" s="533"/>
      <c r="D493" s="533"/>
      <c r="E493" s="641"/>
      <c r="F493" s="641"/>
      <c r="G493" s="641"/>
      <c r="H493" s="641"/>
      <c r="I493" s="533"/>
      <c r="J493" s="533"/>
      <c r="K493" s="641"/>
      <c r="L493" s="533"/>
      <c r="M493" s="533"/>
      <c r="N493" s="641"/>
      <c r="O493" s="533"/>
      <c r="P493" s="533"/>
      <c r="Q493" s="641"/>
      <c r="R493" s="533"/>
      <c r="S493" s="533"/>
      <c r="T493" s="533"/>
      <c r="U493" s="533"/>
      <c r="V493" s="533"/>
      <c r="W493" s="533"/>
      <c r="X493" s="533"/>
      <c r="Y493" s="533"/>
      <c r="Z493" s="533"/>
      <c r="AA493" s="533"/>
      <c r="AB493" s="533"/>
    </row>
    <row r="494" spans="2:28" ht="15.75" customHeight="1">
      <c r="B494" s="641"/>
      <c r="C494" s="533"/>
      <c r="D494" s="533"/>
      <c r="E494" s="641"/>
      <c r="F494" s="641"/>
      <c r="G494" s="641"/>
      <c r="H494" s="641"/>
      <c r="I494" s="533"/>
      <c r="J494" s="533"/>
      <c r="K494" s="641"/>
      <c r="L494" s="533"/>
      <c r="M494" s="533"/>
      <c r="N494" s="641"/>
      <c r="O494" s="533"/>
      <c r="P494" s="533"/>
      <c r="Q494" s="641"/>
      <c r="R494" s="533"/>
      <c r="S494" s="533"/>
      <c r="T494" s="533"/>
      <c r="U494" s="533"/>
      <c r="V494" s="533"/>
      <c r="W494" s="533"/>
      <c r="X494" s="533"/>
      <c r="Y494" s="533"/>
      <c r="Z494" s="533"/>
      <c r="AA494" s="533"/>
      <c r="AB494" s="533"/>
    </row>
    <row r="495" spans="2:28" ht="15.75" customHeight="1">
      <c r="B495" s="641"/>
      <c r="C495" s="533"/>
      <c r="D495" s="533"/>
      <c r="E495" s="641"/>
      <c r="F495" s="641"/>
      <c r="G495" s="641"/>
      <c r="H495" s="641"/>
      <c r="I495" s="533"/>
      <c r="J495" s="533"/>
      <c r="K495" s="641"/>
      <c r="L495" s="533"/>
      <c r="M495" s="533"/>
      <c r="N495" s="641"/>
      <c r="O495" s="533"/>
      <c r="P495" s="533"/>
      <c r="Q495" s="641"/>
      <c r="R495" s="533"/>
      <c r="S495" s="533"/>
      <c r="T495" s="533"/>
      <c r="U495" s="533"/>
      <c r="V495" s="533"/>
      <c r="W495" s="533"/>
      <c r="X495" s="533"/>
      <c r="Y495" s="533"/>
      <c r="Z495" s="533"/>
      <c r="AA495" s="533"/>
      <c r="AB495" s="533"/>
    </row>
    <row r="496" spans="2:28" ht="15.75" customHeight="1">
      <c r="B496" s="641"/>
      <c r="C496" s="533"/>
      <c r="D496" s="533"/>
      <c r="E496" s="641"/>
      <c r="F496" s="641"/>
      <c r="G496" s="641"/>
      <c r="H496" s="641"/>
      <c r="I496" s="533"/>
      <c r="J496" s="533"/>
      <c r="K496" s="641"/>
      <c r="L496" s="533"/>
      <c r="M496" s="533"/>
      <c r="N496" s="641"/>
      <c r="O496" s="533"/>
      <c r="P496" s="533"/>
      <c r="Q496" s="641"/>
      <c r="R496" s="533"/>
      <c r="S496" s="533"/>
      <c r="T496" s="533"/>
      <c r="U496" s="533"/>
      <c r="V496" s="533"/>
      <c r="W496" s="533"/>
      <c r="X496" s="533"/>
      <c r="Y496" s="533"/>
      <c r="Z496" s="533"/>
      <c r="AA496" s="533"/>
      <c r="AB496" s="533"/>
    </row>
    <row r="497" spans="2:28" ht="15.75" customHeight="1">
      <c r="B497" s="641"/>
      <c r="C497" s="533"/>
      <c r="D497" s="533"/>
      <c r="E497" s="641"/>
      <c r="F497" s="641"/>
      <c r="G497" s="641"/>
      <c r="H497" s="641"/>
      <c r="I497" s="533"/>
      <c r="J497" s="533"/>
      <c r="K497" s="641"/>
      <c r="L497" s="533"/>
      <c r="M497" s="533"/>
      <c r="N497" s="641"/>
      <c r="O497" s="533"/>
      <c r="P497" s="533"/>
      <c r="Q497" s="641"/>
      <c r="R497" s="533"/>
      <c r="S497" s="533"/>
      <c r="T497" s="533"/>
      <c r="U497" s="533"/>
      <c r="V497" s="533"/>
      <c r="W497" s="533"/>
      <c r="X497" s="533"/>
      <c r="Y497" s="533"/>
      <c r="Z497" s="533"/>
      <c r="AA497" s="533"/>
      <c r="AB497" s="533"/>
    </row>
    <row r="498" spans="2:28" ht="15.75" customHeight="1">
      <c r="B498" s="641"/>
      <c r="C498" s="533"/>
      <c r="D498" s="533"/>
      <c r="E498" s="641"/>
      <c r="F498" s="641"/>
      <c r="G498" s="641"/>
      <c r="H498" s="641"/>
      <c r="I498" s="533"/>
      <c r="J498" s="533"/>
      <c r="K498" s="641"/>
      <c r="L498" s="533"/>
      <c r="M498" s="533"/>
      <c r="N498" s="641"/>
      <c r="O498" s="533"/>
      <c r="P498" s="533"/>
      <c r="Q498" s="641"/>
      <c r="R498" s="533"/>
      <c r="S498" s="533"/>
      <c r="T498" s="533"/>
      <c r="U498" s="533"/>
      <c r="V498" s="533"/>
      <c r="W498" s="533"/>
      <c r="X498" s="533"/>
      <c r="Y498" s="533"/>
      <c r="Z498" s="533"/>
      <c r="AA498" s="533"/>
      <c r="AB498" s="533"/>
    </row>
    <row r="499" spans="2:28" ht="15.75" customHeight="1">
      <c r="B499" s="641"/>
      <c r="C499" s="533"/>
      <c r="D499" s="533"/>
      <c r="E499" s="641"/>
      <c r="F499" s="641"/>
      <c r="G499" s="641"/>
      <c r="H499" s="641"/>
      <c r="I499" s="533"/>
      <c r="J499" s="533"/>
      <c r="K499" s="641"/>
      <c r="L499" s="533"/>
      <c r="M499" s="533"/>
      <c r="N499" s="641"/>
      <c r="O499" s="533"/>
      <c r="P499" s="533"/>
      <c r="Q499" s="641"/>
      <c r="R499" s="533"/>
      <c r="S499" s="533"/>
      <c r="T499" s="533"/>
      <c r="U499" s="533"/>
      <c r="V499" s="533"/>
      <c r="W499" s="533"/>
      <c r="X499" s="533"/>
      <c r="Y499" s="533"/>
      <c r="Z499" s="533"/>
      <c r="AA499" s="533"/>
      <c r="AB499" s="533"/>
    </row>
    <row r="500" spans="2:28" ht="15.75" customHeight="1">
      <c r="B500" s="641"/>
      <c r="C500" s="533"/>
      <c r="D500" s="533"/>
      <c r="E500" s="641"/>
      <c r="F500" s="641"/>
      <c r="G500" s="641"/>
      <c r="H500" s="641"/>
      <c r="I500" s="533"/>
      <c r="J500" s="533"/>
      <c r="K500" s="641"/>
      <c r="L500" s="533"/>
      <c r="M500" s="533"/>
      <c r="N500" s="641"/>
      <c r="O500" s="533"/>
      <c r="P500" s="533"/>
      <c r="Q500" s="641"/>
      <c r="R500" s="533"/>
      <c r="S500" s="533"/>
      <c r="T500" s="533"/>
      <c r="U500" s="533"/>
      <c r="V500" s="533"/>
      <c r="W500" s="533"/>
      <c r="X500" s="533"/>
      <c r="Y500" s="533"/>
      <c r="Z500" s="533"/>
      <c r="AA500" s="533"/>
      <c r="AB500" s="533"/>
    </row>
    <row r="501" spans="2:28" ht="15.75" customHeight="1">
      <c r="B501" s="641"/>
      <c r="C501" s="533"/>
      <c r="D501" s="533"/>
      <c r="E501" s="641"/>
      <c r="F501" s="641"/>
      <c r="G501" s="641"/>
      <c r="H501" s="641"/>
      <c r="I501" s="533"/>
      <c r="J501" s="533"/>
      <c r="K501" s="641"/>
      <c r="L501" s="533"/>
      <c r="M501" s="533"/>
      <c r="N501" s="641"/>
      <c r="O501" s="533"/>
      <c r="P501" s="533"/>
      <c r="Q501" s="641"/>
      <c r="R501" s="533"/>
      <c r="S501" s="533"/>
      <c r="T501" s="533"/>
      <c r="U501" s="533"/>
      <c r="V501" s="533"/>
      <c r="W501" s="533"/>
      <c r="X501" s="533"/>
      <c r="Y501" s="533"/>
      <c r="Z501" s="533"/>
      <c r="AA501" s="533"/>
      <c r="AB501" s="533"/>
    </row>
    <row r="502" spans="2:28" ht="15.75" customHeight="1">
      <c r="B502" s="641"/>
      <c r="C502" s="533"/>
      <c r="D502" s="533"/>
      <c r="E502" s="641"/>
      <c r="F502" s="641"/>
      <c r="G502" s="641"/>
      <c r="H502" s="641"/>
      <c r="I502" s="533"/>
      <c r="J502" s="533"/>
      <c r="K502" s="641"/>
      <c r="L502" s="533"/>
      <c r="M502" s="533"/>
      <c r="N502" s="641"/>
      <c r="O502" s="533"/>
      <c r="P502" s="533"/>
      <c r="Q502" s="641"/>
      <c r="R502" s="533"/>
      <c r="S502" s="533"/>
      <c r="T502" s="533"/>
      <c r="U502" s="533"/>
      <c r="V502" s="533"/>
      <c r="W502" s="533"/>
      <c r="X502" s="533"/>
      <c r="Y502" s="533"/>
      <c r="Z502" s="533"/>
      <c r="AA502" s="533"/>
      <c r="AB502" s="533"/>
    </row>
    <row r="503" spans="2:28" ht="15.75" customHeight="1">
      <c r="B503" s="641"/>
      <c r="C503" s="533"/>
      <c r="D503" s="533"/>
      <c r="E503" s="641"/>
      <c r="F503" s="641"/>
      <c r="G503" s="641"/>
      <c r="H503" s="641"/>
      <c r="I503" s="533"/>
      <c r="J503" s="533"/>
      <c r="K503" s="641"/>
      <c r="L503" s="533"/>
      <c r="M503" s="533"/>
      <c r="N503" s="641"/>
      <c r="O503" s="533"/>
      <c r="P503" s="533"/>
      <c r="Q503" s="641"/>
      <c r="R503" s="533"/>
      <c r="S503" s="533"/>
      <c r="T503" s="533"/>
      <c r="U503" s="533"/>
      <c r="V503" s="533"/>
      <c r="W503" s="533"/>
      <c r="X503" s="533"/>
      <c r="Y503" s="533"/>
      <c r="Z503" s="533"/>
      <c r="AA503" s="533"/>
      <c r="AB503" s="533"/>
    </row>
    <row r="504" spans="2:28" ht="15.75" customHeight="1">
      <c r="B504" s="641"/>
      <c r="C504" s="533"/>
      <c r="D504" s="533"/>
      <c r="E504" s="641"/>
      <c r="F504" s="641"/>
      <c r="G504" s="641"/>
      <c r="H504" s="641"/>
      <c r="I504" s="533"/>
      <c r="J504" s="533"/>
      <c r="K504" s="641"/>
      <c r="L504" s="533"/>
      <c r="M504" s="533"/>
      <c r="N504" s="641"/>
      <c r="O504" s="533"/>
      <c r="P504" s="533"/>
      <c r="Q504" s="641"/>
      <c r="R504" s="533"/>
      <c r="S504" s="533"/>
      <c r="T504" s="533"/>
      <c r="U504" s="533"/>
      <c r="V504" s="533"/>
      <c r="W504" s="533"/>
      <c r="X504" s="533"/>
      <c r="Y504" s="533"/>
      <c r="Z504" s="533"/>
      <c r="AA504" s="533"/>
      <c r="AB504" s="533"/>
    </row>
    <row r="505" spans="2:28" ht="15.75" customHeight="1">
      <c r="B505" s="641"/>
      <c r="C505" s="533"/>
      <c r="D505" s="533"/>
      <c r="E505" s="641"/>
      <c r="F505" s="641"/>
      <c r="G505" s="641"/>
      <c r="H505" s="641"/>
      <c r="I505" s="533"/>
      <c r="J505" s="533"/>
      <c r="K505" s="641"/>
      <c r="L505" s="533"/>
      <c r="M505" s="533"/>
      <c r="N505" s="641"/>
      <c r="O505" s="533"/>
      <c r="P505" s="533"/>
      <c r="Q505" s="641"/>
      <c r="R505" s="533"/>
      <c r="S505" s="533"/>
      <c r="T505" s="533"/>
      <c r="U505" s="533"/>
      <c r="V505" s="533"/>
      <c r="W505" s="533"/>
      <c r="X505" s="533"/>
      <c r="Y505" s="533"/>
      <c r="Z505" s="533"/>
      <c r="AA505" s="533"/>
      <c r="AB505" s="533"/>
    </row>
    <row r="506" spans="2:28" ht="15.75" customHeight="1">
      <c r="B506" s="641"/>
      <c r="C506" s="533"/>
      <c r="D506" s="533"/>
      <c r="E506" s="641"/>
      <c r="F506" s="641"/>
      <c r="G506" s="641"/>
      <c r="H506" s="641"/>
      <c r="I506" s="533"/>
      <c r="J506" s="533"/>
      <c r="K506" s="641"/>
      <c r="L506" s="533"/>
      <c r="M506" s="533"/>
      <c r="N506" s="641"/>
      <c r="O506" s="533"/>
      <c r="P506" s="533"/>
      <c r="Q506" s="641"/>
      <c r="R506" s="533"/>
      <c r="S506" s="533"/>
      <c r="T506" s="533"/>
      <c r="U506" s="533"/>
      <c r="V506" s="533"/>
      <c r="W506" s="533"/>
      <c r="X506" s="533"/>
      <c r="Y506" s="533"/>
      <c r="Z506" s="533"/>
      <c r="AA506" s="533"/>
      <c r="AB506" s="533"/>
    </row>
    <row r="507" spans="2:28" ht="15.75" customHeight="1">
      <c r="B507" s="641"/>
      <c r="C507" s="533"/>
      <c r="D507" s="533"/>
      <c r="E507" s="641"/>
      <c r="F507" s="641"/>
      <c r="G507" s="641"/>
      <c r="H507" s="641"/>
      <c r="I507" s="533"/>
      <c r="J507" s="533"/>
      <c r="K507" s="641"/>
      <c r="L507" s="533"/>
      <c r="M507" s="533"/>
      <c r="N507" s="641"/>
      <c r="O507" s="533"/>
      <c r="P507" s="533"/>
      <c r="Q507" s="641"/>
      <c r="R507" s="533"/>
      <c r="S507" s="533"/>
      <c r="T507" s="533"/>
      <c r="U507" s="533"/>
      <c r="V507" s="533"/>
      <c r="W507" s="533"/>
      <c r="X507" s="533"/>
      <c r="Y507" s="533"/>
      <c r="Z507" s="533"/>
      <c r="AA507" s="533"/>
      <c r="AB507" s="533"/>
    </row>
    <row r="508" spans="2:28" ht="15.75" customHeight="1">
      <c r="B508" s="641"/>
      <c r="C508" s="533"/>
      <c r="D508" s="533"/>
      <c r="E508" s="641"/>
      <c r="F508" s="641"/>
      <c r="G508" s="641"/>
      <c r="H508" s="641"/>
      <c r="I508" s="533"/>
      <c r="J508" s="533"/>
      <c r="K508" s="641"/>
      <c r="L508" s="533"/>
      <c r="M508" s="533"/>
      <c r="N508" s="641"/>
      <c r="O508" s="533"/>
      <c r="P508" s="533"/>
      <c r="Q508" s="641"/>
      <c r="R508" s="533"/>
      <c r="S508" s="533"/>
      <c r="T508" s="533"/>
      <c r="U508" s="533"/>
      <c r="V508" s="533"/>
      <c r="W508" s="533"/>
      <c r="X508" s="533"/>
      <c r="Y508" s="533"/>
      <c r="Z508" s="533"/>
      <c r="AA508" s="533"/>
      <c r="AB508" s="533"/>
    </row>
    <row r="509" spans="2:28" ht="15.75" customHeight="1">
      <c r="B509" s="641"/>
      <c r="C509" s="533"/>
      <c r="D509" s="533"/>
      <c r="E509" s="641"/>
      <c r="F509" s="641"/>
      <c r="G509" s="641"/>
      <c r="H509" s="641"/>
      <c r="I509" s="533"/>
      <c r="J509" s="533"/>
      <c r="K509" s="641"/>
      <c r="L509" s="533"/>
      <c r="M509" s="533"/>
      <c r="N509" s="641"/>
      <c r="O509" s="533"/>
      <c r="P509" s="533"/>
      <c r="Q509" s="641"/>
      <c r="R509" s="533"/>
      <c r="S509" s="533"/>
      <c r="T509" s="533"/>
      <c r="U509" s="533"/>
      <c r="V509" s="533"/>
      <c r="W509" s="533"/>
      <c r="X509" s="533"/>
      <c r="Y509" s="533"/>
      <c r="Z509" s="533"/>
      <c r="AA509" s="533"/>
      <c r="AB509" s="533"/>
    </row>
    <row r="510" spans="2:28" ht="15.75" customHeight="1">
      <c r="B510" s="641"/>
      <c r="C510" s="533"/>
      <c r="D510" s="533"/>
      <c r="E510" s="641"/>
      <c r="F510" s="641"/>
      <c r="G510" s="641"/>
      <c r="H510" s="641"/>
      <c r="I510" s="533"/>
      <c r="J510" s="533"/>
      <c r="K510" s="641"/>
      <c r="L510" s="533"/>
      <c r="M510" s="533"/>
      <c r="N510" s="641"/>
      <c r="O510" s="533"/>
      <c r="P510" s="533"/>
      <c r="Q510" s="641"/>
      <c r="R510" s="533"/>
      <c r="S510" s="533"/>
      <c r="T510" s="533"/>
      <c r="U510" s="533"/>
      <c r="V510" s="533"/>
      <c r="W510" s="533"/>
      <c r="X510" s="533"/>
      <c r="Y510" s="533"/>
      <c r="Z510" s="533"/>
      <c r="AA510" s="533"/>
      <c r="AB510" s="533"/>
    </row>
    <row r="511" spans="2:28" ht="15.75" customHeight="1">
      <c r="B511" s="641"/>
      <c r="C511" s="533"/>
      <c r="D511" s="533"/>
      <c r="E511" s="641"/>
      <c r="F511" s="641"/>
      <c r="G511" s="641"/>
      <c r="H511" s="641"/>
      <c r="I511" s="533"/>
      <c r="J511" s="533"/>
      <c r="K511" s="641"/>
      <c r="L511" s="533"/>
      <c r="M511" s="533"/>
      <c r="N511" s="641"/>
      <c r="O511" s="533"/>
      <c r="P511" s="533"/>
      <c r="Q511" s="641"/>
      <c r="R511" s="533"/>
      <c r="S511" s="533"/>
      <c r="T511" s="533"/>
      <c r="U511" s="533"/>
      <c r="V511" s="533"/>
      <c r="W511" s="533"/>
      <c r="X511" s="533"/>
      <c r="Y511" s="533"/>
      <c r="Z511" s="533"/>
      <c r="AA511" s="533"/>
      <c r="AB511" s="533"/>
    </row>
    <row r="512" spans="2:28" ht="15.75" customHeight="1">
      <c r="B512" s="641"/>
      <c r="C512" s="533"/>
      <c r="D512" s="533"/>
      <c r="E512" s="641"/>
      <c r="F512" s="641"/>
      <c r="G512" s="641"/>
      <c r="H512" s="641"/>
      <c r="I512" s="533"/>
      <c r="J512" s="533"/>
      <c r="K512" s="641"/>
      <c r="L512" s="533"/>
      <c r="M512" s="533"/>
      <c r="N512" s="641"/>
      <c r="O512" s="533"/>
      <c r="P512" s="533"/>
      <c r="Q512" s="641"/>
      <c r="R512" s="533"/>
      <c r="S512" s="533"/>
      <c r="T512" s="533"/>
      <c r="U512" s="533"/>
      <c r="V512" s="533"/>
      <c r="W512" s="533"/>
      <c r="X512" s="533"/>
      <c r="Y512" s="533"/>
      <c r="Z512" s="533"/>
      <c r="AA512" s="533"/>
      <c r="AB512" s="533"/>
    </row>
    <row r="513" spans="2:28" ht="15.75" customHeight="1">
      <c r="B513" s="641"/>
      <c r="C513" s="533"/>
      <c r="D513" s="533"/>
      <c r="E513" s="641"/>
      <c r="F513" s="641"/>
      <c r="G513" s="641"/>
      <c r="H513" s="641"/>
      <c r="I513" s="533"/>
      <c r="J513" s="533"/>
      <c r="K513" s="641"/>
      <c r="L513" s="533"/>
      <c r="M513" s="533"/>
      <c r="N513" s="641"/>
      <c r="O513" s="533"/>
      <c r="P513" s="533"/>
      <c r="Q513" s="641"/>
      <c r="R513" s="533"/>
      <c r="S513" s="533"/>
      <c r="T513" s="533"/>
      <c r="U513" s="533"/>
      <c r="V513" s="533"/>
      <c r="W513" s="533"/>
      <c r="X513" s="533"/>
      <c r="Y513" s="533"/>
      <c r="Z513" s="533"/>
      <c r="AA513" s="533"/>
      <c r="AB513" s="533"/>
    </row>
    <row r="514" spans="2:28" ht="15.75" customHeight="1">
      <c r="B514" s="641"/>
      <c r="C514" s="533"/>
      <c r="D514" s="533"/>
      <c r="E514" s="641"/>
      <c r="F514" s="641"/>
      <c r="G514" s="641"/>
      <c r="H514" s="641"/>
      <c r="I514" s="533"/>
      <c r="J514" s="533"/>
      <c r="K514" s="641"/>
      <c r="L514" s="533"/>
      <c r="M514" s="533"/>
      <c r="N514" s="641"/>
      <c r="O514" s="533"/>
      <c r="P514" s="533"/>
      <c r="Q514" s="641"/>
      <c r="R514" s="533"/>
      <c r="S514" s="533"/>
      <c r="T514" s="533"/>
      <c r="U514" s="533"/>
      <c r="V514" s="533"/>
      <c r="W514" s="533"/>
      <c r="X514" s="533"/>
      <c r="Y514" s="533"/>
      <c r="Z514" s="533"/>
      <c r="AA514" s="533"/>
      <c r="AB514" s="533"/>
    </row>
    <row r="515" spans="2:28" ht="15.75" customHeight="1">
      <c r="B515" s="641"/>
      <c r="C515" s="533"/>
      <c r="D515" s="533"/>
      <c r="E515" s="641"/>
      <c r="F515" s="641"/>
      <c r="G515" s="641"/>
      <c r="H515" s="641"/>
      <c r="I515" s="533"/>
      <c r="J515" s="533"/>
      <c r="K515" s="641"/>
      <c r="L515" s="533"/>
      <c r="M515" s="533"/>
      <c r="N515" s="641"/>
      <c r="O515" s="533"/>
      <c r="P515" s="533"/>
      <c r="Q515" s="641"/>
      <c r="R515" s="533"/>
      <c r="S515" s="533"/>
      <c r="T515" s="533"/>
      <c r="U515" s="533"/>
      <c r="V515" s="533"/>
      <c r="W515" s="533"/>
      <c r="X515" s="533"/>
      <c r="Y515" s="533"/>
      <c r="Z515" s="533"/>
      <c r="AA515" s="533"/>
      <c r="AB515" s="533"/>
    </row>
    <row r="516" spans="2:28" ht="15.75" customHeight="1">
      <c r="B516" s="641"/>
      <c r="C516" s="533"/>
      <c r="D516" s="533"/>
      <c r="E516" s="641"/>
      <c r="F516" s="641"/>
      <c r="G516" s="641"/>
      <c r="H516" s="641"/>
      <c r="I516" s="533"/>
      <c r="J516" s="533"/>
      <c r="K516" s="641"/>
      <c r="L516" s="533"/>
      <c r="M516" s="533"/>
      <c r="N516" s="641"/>
      <c r="O516" s="533"/>
      <c r="P516" s="533"/>
      <c r="Q516" s="641"/>
      <c r="R516" s="533"/>
      <c r="S516" s="533"/>
      <c r="T516" s="533"/>
      <c r="U516" s="533"/>
      <c r="V516" s="533"/>
      <c r="W516" s="533"/>
      <c r="X516" s="533"/>
      <c r="Y516" s="533"/>
      <c r="Z516" s="533"/>
      <c r="AA516" s="533"/>
      <c r="AB516" s="533"/>
    </row>
    <row r="517" spans="2:28" ht="15.75" customHeight="1">
      <c r="B517" s="641"/>
      <c r="C517" s="533"/>
      <c r="D517" s="533"/>
      <c r="E517" s="641"/>
      <c r="F517" s="641"/>
      <c r="G517" s="641"/>
      <c r="H517" s="641"/>
      <c r="I517" s="533"/>
      <c r="J517" s="533"/>
      <c r="K517" s="641"/>
      <c r="L517" s="533"/>
      <c r="M517" s="533"/>
      <c r="N517" s="641"/>
      <c r="O517" s="533"/>
      <c r="P517" s="533"/>
      <c r="Q517" s="641"/>
      <c r="R517" s="533"/>
      <c r="S517" s="533"/>
      <c r="T517" s="533"/>
      <c r="U517" s="533"/>
      <c r="V517" s="533"/>
      <c r="W517" s="533"/>
      <c r="X517" s="533"/>
      <c r="Y517" s="533"/>
      <c r="Z517" s="533"/>
      <c r="AA517" s="533"/>
      <c r="AB517" s="533"/>
    </row>
    <row r="518" spans="2:28" ht="15.75" customHeight="1">
      <c r="B518" s="641"/>
      <c r="C518" s="533"/>
      <c r="D518" s="533"/>
      <c r="E518" s="641"/>
      <c r="F518" s="641"/>
      <c r="G518" s="641"/>
      <c r="H518" s="641"/>
      <c r="I518" s="533"/>
      <c r="J518" s="533"/>
      <c r="K518" s="641"/>
      <c r="L518" s="533"/>
      <c r="M518" s="533"/>
      <c r="N518" s="641"/>
      <c r="O518" s="533"/>
      <c r="P518" s="533"/>
      <c r="Q518" s="641"/>
      <c r="R518" s="533"/>
      <c r="S518" s="533"/>
      <c r="T518" s="533"/>
      <c r="U518" s="533"/>
      <c r="V518" s="533"/>
      <c r="W518" s="533"/>
      <c r="X518" s="533"/>
      <c r="Y518" s="533"/>
      <c r="Z518" s="533"/>
      <c r="AA518" s="533"/>
      <c r="AB518" s="533"/>
    </row>
    <row r="519" spans="2:28" ht="15.75" customHeight="1">
      <c r="B519" s="641"/>
      <c r="C519" s="533"/>
      <c r="D519" s="533"/>
      <c r="E519" s="641"/>
      <c r="F519" s="641"/>
      <c r="G519" s="641"/>
      <c r="H519" s="641"/>
      <c r="I519" s="533"/>
      <c r="J519" s="533"/>
      <c r="K519" s="641"/>
      <c r="L519" s="533"/>
      <c r="M519" s="533"/>
      <c r="N519" s="641"/>
      <c r="O519" s="533"/>
      <c r="P519" s="533"/>
      <c r="Q519" s="641"/>
      <c r="R519" s="533"/>
      <c r="S519" s="533"/>
      <c r="T519" s="533"/>
      <c r="U519" s="533"/>
      <c r="V519" s="533"/>
      <c r="W519" s="533"/>
      <c r="X519" s="533"/>
      <c r="Y519" s="533"/>
      <c r="Z519" s="533"/>
      <c r="AA519" s="533"/>
      <c r="AB519" s="533"/>
    </row>
    <row r="520" spans="2:28" ht="15.75" customHeight="1">
      <c r="B520" s="641"/>
      <c r="C520" s="533"/>
      <c r="D520" s="533"/>
      <c r="E520" s="641"/>
      <c r="F520" s="641"/>
      <c r="G520" s="641"/>
      <c r="H520" s="641"/>
      <c r="I520" s="533"/>
      <c r="J520" s="533"/>
      <c r="K520" s="641"/>
      <c r="L520" s="533"/>
      <c r="M520" s="533"/>
      <c r="N520" s="641"/>
      <c r="O520" s="533"/>
      <c r="P520" s="533"/>
      <c r="Q520" s="641"/>
      <c r="R520" s="533"/>
      <c r="S520" s="533"/>
      <c r="T520" s="533"/>
      <c r="U520" s="533"/>
      <c r="V520" s="533"/>
      <c r="W520" s="533"/>
      <c r="X520" s="533"/>
      <c r="Y520" s="533"/>
      <c r="Z520" s="533"/>
      <c r="AA520" s="533"/>
      <c r="AB520" s="533"/>
    </row>
    <row r="521" spans="2:28" ht="15.75" customHeight="1">
      <c r="B521" s="641"/>
      <c r="C521" s="533"/>
      <c r="D521" s="533"/>
      <c r="E521" s="641"/>
      <c r="F521" s="641"/>
      <c r="G521" s="641"/>
      <c r="H521" s="641"/>
      <c r="I521" s="533"/>
      <c r="J521" s="533"/>
      <c r="K521" s="641"/>
      <c r="L521" s="533"/>
      <c r="M521" s="533"/>
      <c r="N521" s="641"/>
      <c r="O521" s="533"/>
      <c r="P521" s="533"/>
      <c r="Q521" s="641"/>
      <c r="R521" s="533"/>
      <c r="S521" s="533"/>
      <c r="T521" s="533"/>
      <c r="U521" s="533"/>
      <c r="V521" s="533"/>
      <c r="W521" s="533"/>
      <c r="X521" s="533"/>
      <c r="Y521" s="533"/>
      <c r="Z521" s="533"/>
      <c r="AA521" s="533"/>
      <c r="AB521" s="533"/>
    </row>
    <row r="522" spans="2:28" ht="15.75" customHeight="1">
      <c r="B522" s="641"/>
      <c r="C522" s="533"/>
      <c r="D522" s="533"/>
      <c r="E522" s="641"/>
      <c r="F522" s="641"/>
      <c r="G522" s="641"/>
      <c r="H522" s="641"/>
      <c r="I522" s="533"/>
      <c r="J522" s="533"/>
      <c r="K522" s="641"/>
      <c r="L522" s="533"/>
      <c r="M522" s="533"/>
      <c r="N522" s="641"/>
      <c r="O522" s="533"/>
      <c r="P522" s="533"/>
      <c r="Q522" s="641"/>
      <c r="R522" s="533"/>
      <c r="S522" s="533"/>
      <c r="T522" s="533"/>
      <c r="U522" s="533"/>
      <c r="V522" s="533"/>
      <c r="W522" s="533"/>
      <c r="X522" s="533"/>
      <c r="Y522" s="533"/>
      <c r="Z522" s="533"/>
      <c r="AA522" s="533"/>
      <c r="AB522" s="533"/>
    </row>
    <row r="523" spans="2:28" ht="15.75" customHeight="1">
      <c r="B523" s="641"/>
      <c r="C523" s="533"/>
      <c r="D523" s="533"/>
      <c r="E523" s="641"/>
      <c r="F523" s="641"/>
      <c r="G523" s="641"/>
      <c r="H523" s="641"/>
      <c r="I523" s="533"/>
      <c r="J523" s="533"/>
      <c r="K523" s="641"/>
      <c r="L523" s="533"/>
      <c r="M523" s="533"/>
      <c r="N523" s="641"/>
      <c r="O523" s="533"/>
      <c r="P523" s="533"/>
      <c r="Q523" s="641"/>
      <c r="R523" s="533"/>
      <c r="S523" s="533"/>
      <c r="T523" s="533"/>
      <c r="U523" s="533"/>
      <c r="V523" s="533"/>
      <c r="W523" s="533"/>
      <c r="X523" s="533"/>
      <c r="Y523" s="533"/>
      <c r="Z523" s="533"/>
      <c r="AA523" s="533"/>
      <c r="AB523" s="533"/>
    </row>
    <row r="524" spans="2:28" ht="15.75" customHeight="1">
      <c r="B524" s="641"/>
      <c r="C524" s="533"/>
      <c r="D524" s="533"/>
      <c r="E524" s="641"/>
      <c r="F524" s="641"/>
      <c r="G524" s="641"/>
      <c r="H524" s="641"/>
      <c r="I524" s="533"/>
      <c r="J524" s="533"/>
      <c r="K524" s="641"/>
      <c r="L524" s="533"/>
      <c r="M524" s="533"/>
      <c r="N524" s="641"/>
      <c r="O524" s="533"/>
      <c r="P524" s="533"/>
      <c r="Q524" s="641"/>
      <c r="R524" s="533"/>
      <c r="S524" s="533"/>
      <c r="T524" s="533"/>
      <c r="U524" s="533"/>
      <c r="V524" s="533"/>
      <c r="W524" s="533"/>
      <c r="X524" s="533"/>
      <c r="Y524" s="533"/>
      <c r="Z524" s="533"/>
      <c r="AA524" s="533"/>
      <c r="AB524" s="533"/>
    </row>
    <row r="525" spans="2:28" ht="15.75" customHeight="1">
      <c r="B525" s="641"/>
      <c r="C525" s="533"/>
      <c r="D525" s="533"/>
      <c r="E525" s="641"/>
      <c r="F525" s="641"/>
      <c r="G525" s="641"/>
      <c r="H525" s="641"/>
      <c r="I525" s="533"/>
      <c r="J525" s="533"/>
      <c r="K525" s="641"/>
      <c r="L525" s="533"/>
      <c r="M525" s="533"/>
      <c r="N525" s="641"/>
      <c r="O525" s="533"/>
      <c r="P525" s="533"/>
      <c r="Q525" s="641"/>
      <c r="R525" s="533"/>
      <c r="S525" s="533"/>
      <c r="T525" s="533"/>
      <c r="U525" s="533"/>
      <c r="V525" s="533"/>
      <c r="W525" s="533"/>
      <c r="X525" s="533"/>
      <c r="Y525" s="533"/>
      <c r="Z525" s="533"/>
      <c r="AA525" s="533"/>
      <c r="AB525" s="533"/>
    </row>
    <row r="526" spans="2:28" ht="15.75" customHeight="1">
      <c r="B526" s="641"/>
      <c r="C526" s="533"/>
      <c r="D526" s="533"/>
      <c r="E526" s="641"/>
      <c r="F526" s="641"/>
      <c r="G526" s="641"/>
      <c r="H526" s="641"/>
      <c r="I526" s="533"/>
      <c r="J526" s="533"/>
      <c r="K526" s="641"/>
      <c r="L526" s="533"/>
      <c r="M526" s="533"/>
      <c r="N526" s="641"/>
      <c r="O526" s="533"/>
      <c r="P526" s="533"/>
      <c r="Q526" s="641"/>
      <c r="R526" s="533"/>
      <c r="S526" s="533"/>
      <c r="T526" s="533"/>
      <c r="U526" s="533"/>
      <c r="V526" s="533"/>
      <c r="W526" s="533"/>
      <c r="X526" s="533"/>
      <c r="Y526" s="533"/>
      <c r="Z526" s="533"/>
      <c r="AA526" s="533"/>
      <c r="AB526" s="533"/>
    </row>
    <row r="527" spans="2:28" ht="15.75" customHeight="1">
      <c r="B527" s="641"/>
      <c r="C527" s="533"/>
      <c r="D527" s="533"/>
      <c r="E527" s="641"/>
      <c r="F527" s="641"/>
      <c r="G527" s="641"/>
      <c r="H527" s="641"/>
      <c r="I527" s="533"/>
      <c r="J527" s="533"/>
      <c r="K527" s="641"/>
      <c r="L527" s="533"/>
      <c r="M527" s="533"/>
      <c r="N527" s="641"/>
      <c r="O527" s="533"/>
      <c r="P527" s="533"/>
      <c r="Q527" s="641"/>
      <c r="R527" s="533"/>
      <c r="S527" s="533"/>
      <c r="T527" s="533"/>
      <c r="U527" s="533"/>
      <c r="V527" s="533"/>
      <c r="W527" s="533"/>
      <c r="X527" s="533"/>
      <c r="Y527" s="533"/>
      <c r="Z527" s="533"/>
      <c r="AA527" s="533"/>
      <c r="AB527" s="533"/>
    </row>
    <row r="528" spans="2:28" ht="15.75" customHeight="1">
      <c r="B528" s="641"/>
      <c r="C528" s="533"/>
      <c r="D528" s="533"/>
      <c r="E528" s="641"/>
      <c r="F528" s="641"/>
      <c r="G528" s="641"/>
      <c r="H528" s="641"/>
      <c r="I528" s="533"/>
      <c r="J528" s="533"/>
      <c r="K528" s="641"/>
      <c r="L528" s="533"/>
      <c r="M528" s="533"/>
      <c r="N528" s="641"/>
      <c r="O528" s="533"/>
      <c r="P528" s="533"/>
      <c r="Q528" s="641"/>
      <c r="R528" s="533"/>
      <c r="S528" s="533"/>
      <c r="T528" s="533"/>
      <c r="U528" s="533"/>
      <c r="V528" s="533"/>
      <c r="W528" s="533"/>
      <c r="X528" s="533"/>
      <c r="Y528" s="533"/>
      <c r="Z528" s="533"/>
      <c r="AA528" s="533"/>
      <c r="AB528" s="533"/>
    </row>
    <row r="529" spans="2:28" ht="15.75" customHeight="1">
      <c r="B529" s="641"/>
      <c r="C529" s="533"/>
      <c r="D529" s="533"/>
      <c r="E529" s="641"/>
      <c r="F529" s="641"/>
      <c r="G529" s="641"/>
      <c r="H529" s="641"/>
      <c r="I529" s="533"/>
      <c r="J529" s="533"/>
      <c r="K529" s="641"/>
      <c r="L529" s="533"/>
      <c r="M529" s="533"/>
      <c r="N529" s="641"/>
      <c r="O529" s="533"/>
      <c r="P529" s="533"/>
      <c r="Q529" s="641"/>
      <c r="R529" s="533"/>
      <c r="S529" s="533"/>
      <c r="T529" s="533"/>
      <c r="U529" s="533"/>
      <c r="V529" s="533"/>
      <c r="W529" s="533"/>
      <c r="X529" s="533"/>
      <c r="Y529" s="533"/>
      <c r="Z529" s="533"/>
      <c r="AA529" s="533"/>
      <c r="AB529" s="533"/>
    </row>
    <row r="530" spans="2:28" ht="15.75" customHeight="1">
      <c r="B530" s="641"/>
      <c r="C530" s="533"/>
      <c r="D530" s="533"/>
      <c r="E530" s="641"/>
      <c r="F530" s="641"/>
      <c r="G530" s="641"/>
      <c r="H530" s="641"/>
      <c r="I530" s="533"/>
      <c r="J530" s="533"/>
      <c r="K530" s="641"/>
      <c r="L530" s="533"/>
      <c r="M530" s="533"/>
      <c r="N530" s="641"/>
      <c r="O530" s="533"/>
      <c r="P530" s="533"/>
      <c r="Q530" s="641"/>
      <c r="R530" s="533"/>
      <c r="S530" s="533"/>
      <c r="T530" s="533"/>
      <c r="U530" s="533"/>
      <c r="V530" s="533"/>
      <c r="W530" s="533"/>
      <c r="X530" s="533"/>
      <c r="Y530" s="533"/>
      <c r="Z530" s="533"/>
      <c r="AA530" s="533"/>
      <c r="AB530" s="533"/>
    </row>
    <row r="531" spans="2:28" ht="15.75" customHeight="1">
      <c r="B531" s="641"/>
      <c r="C531" s="533"/>
      <c r="D531" s="533"/>
      <c r="E531" s="641"/>
      <c r="F531" s="641"/>
      <c r="G531" s="641"/>
      <c r="H531" s="641"/>
      <c r="I531" s="533"/>
      <c r="J531" s="533"/>
      <c r="K531" s="641"/>
      <c r="L531" s="533"/>
      <c r="M531" s="533"/>
      <c r="N531" s="641"/>
      <c r="O531" s="533"/>
      <c r="P531" s="533"/>
      <c r="Q531" s="641"/>
      <c r="R531" s="533"/>
      <c r="S531" s="533"/>
      <c r="T531" s="533"/>
      <c r="U531" s="533"/>
      <c r="V531" s="533"/>
      <c r="W531" s="533"/>
      <c r="X531" s="533"/>
      <c r="Y531" s="533"/>
      <c r="Z531" s="533"/>
      <c r="AA531" s="533"/>
      <c r="AB531" s="533"/>
    </row>
    <row r="532" spans="2:28" ht="15.75" customHeight="1">
      <c r="B532" s="641"/>
      <c r="C532" s="533"/>
      <c r="D532" s="533"/>
      <c r="E532" s="641"/>
      <c r="F532" s="641"/>
      <c r="G532" s="641"/>
      <c r="H532" s="641"/>
      <c r="I532" s="533"/>
      <c r="J532" s="533"/>
      <c r="K532" s="641"/>
      <c r="L532" s="533"/>
      <c r="M532" s="533"/>
      <c r="N532" s="641"/>
      <c r="O532" s="533"/>
      <c r="P532" s="533"/>
      <c r="Q532" s="641"/>
      <c r="R532" s="533"/>
      <c r="S532" s="533"/>
      <c r="T532" s="533"/>
      <c r="U532" s="533"/>
      <c r="V532" s="533"/>
      <c r="W532" s="533"/>
      <c r="X532" s="533"/>
      <c r="Y532" s="533"/>
      <c r="Z532" s="533"/>
      <c r="AA532" s="533"/>
      <c r="AB532" s="533"/>
    </row>
    <row r="533" spans="2:28" ht="15.75" customHeight="1">
      <c r="B533" s="641"/>
      <c r="C533" s="533"/>
      <c r="D533" s="533"/>
      <c r="E533" s="641"/>
      <c r="F533" s="641"/>
      <c r="G533" s="641"/>
      <c r="H533" s="641"/>
      <c r="I533" s="533"/>
      <c r="J533" s="533"/>
      <c r="K533" s="641"/>
      <c r="L533" s="533"/>
      <c r="M533" s="533"/>
      <c r="N533" s="641"/>
      <c r="O533" s="533"/>
      <c r="P533" s="533"/>
      <c r="Q533" s="641"/>
      <c r="R533" s="533"/>
      <c r="S533" s="533"/>
      <c r="T533" s="533"/>
      <c r="U533" s="533"/>
      <c r="V533" s="533"/>
      <c r="W533" s="533"/>
      <c r="X533" s="533"/>
      <c r="Y533" s="533"/>
      <c r="Z533" s="533"/>
      <c r="AA533" s="533"/>
      <c r="AB533" s="533"/>
    </row>
    <row r="534" spans="2:28" ht="15.75" customHeight="1">
      <c r="B534" s="641"/>
      <c r="C534" s="533"/>
      <c r="D534" s="533"/>
      <c r="E534" s="641"/>
      <c r="F534" s="641"/>
      <c r="G534" s="641"/>
      <c r="H534" s="641"/>
      <c r="I534" s="533"/>
      <c r="J534" s="533"/>
      <c r="K534" s="641"/>
      <c r="L534" s="533"/>
      <c r="M534" s="533"/>
      <c r="N534" s="641"/>
      <c r="O534" s="533"/>
      <c r="P534" s="533"/>
      <c r="Q534" s="641"/>
      <c r="R534" s="533"/>
      <c r="S534" s="533"/>
      <c r="T534" s="533"/>
      <c r="U534" s="533"/>
      <c r="V534" s="533"/>
      <c r="W534" s="533"/>
      <c r="X534" s="533"/>
      <c r="Y534" s="533"/>
      <c r="Z534" s="533"/>
      <c r="AA534" s="533"/>
      <c r="AB534" s="533"/>
    </row>
    <row r="535" spans="2:28" ht="15.75" customHeight="1">
      <c r="B535" s="641"/>
      <c r="C535" s="533"/>
      <c r="D535" s="533"/>
      <c r="E535" s="641"/>
      <c r="F535" s="641"/>
      <c r="G535" s="641"/>
      <c r="H535" s="641"/>
      <c r="I535" s="533"/>
      <c r="J535" s="533"/>
      <c r="K535" s="641"/>
      <c r="L535" s="533"/>
      <c r="M535" s="533"/>
      <c r="N535" s="641"/>
      <c r="O535" s="533"/>
      <c r="P535" s="533"/>
      <c r="Q535" s="641"/>
      <c r="R535" s="533"/>
      <c r="S535" s="533"/>
      <c r="T535" s="533"/>
      <c r="U535" s="533"/>
      <c r="V535" s="533"/>
      <c r="W535" s="533"/>
      <c r="X535" s="533"/>
      <c r="Y535" s="533"/>
      <c r="Z535" s="533"/>
      <c r="AA535" s="533"/>
      <c r="AB535" s="533"/>
    </row>
    <row r="536" spans="2:28" ht="15.75" customHeight="1">
      <c r="B536" s="641"/>
      <c r="C536" s="533"/>
      <c r="D536" s="533"/>
      <c r="E536" s="641"/>
      <c r="F536" s="641"/>
      <c r="G536" s="641"/>
      <c r="H536" s="641"/>
      <c r="I536" s="533"/>
      <c r="J536" s="533"/>
      <c r="K536" s="641"/>
      <c r="L536" s="533"/>
      <c r="M536" s="533"/>
      <c r="N536" s="641"/>
      <c r="O536" s="533"/>
      <c r="P536" s="533"/>
      <c r="Q536" s="641"/>
      <c r="R536" s="533"/>
      <c r="S536" s="533"/>
      <c r="T536" s="533"/>
      <c r="U536" s="533"/>
      <c r="V536" s="533"/>
      <c r="W536" s="533"/>
      <c r="X536" s="533"/>
      <c r="Y536" s="533"/>
      <c r="Z536" s="533"/>
      <c r="AA536" s="533"/>
      <c r="AB536" s="533"/>
    </row>
    <row r="537" spans="2:28" ht="15.75" customHeight="1">
      <c r="B537" s="641"/>
      <c r="C537" s="533"/>
      <c r="D537" s="533"/>
      <c r="E537" s="641"/>
      <c r="F537" s="641"/>
      <c r="G537" s="641"/>
      <c r="H537" s="641"/>
      <c r="I537" s="533"/>
      <c r="J537" s="533"/>
      <c r="K537" s="641"/>
      <c r="L537" s="533"/>
      <c r="M537" s="533"/>
      <c r="N537" s="641"/>
      <c r="O537" s="533"/>
      <c r="P537" s="533"/>
      <c r="Q537" s="641"/>
      <c r="R537" s="533"/>
      <c r="S537" s="533"/>
      <c r="T537" s="533"/>
      <c r="U537" s="533"/>
      <c r="V537" s="533"/>
      <c r="W537" s="533"/>
      <c r="X537" s="533"/>
      <c r="Y537" s="533"/>
      <c r="Z537" s="533"/>
      <c r="AA537" s="533"/>
      <c r="AB537" s="533"/>
    </row>
    <row r="538" spans="2:28" ht="15.75" customHeight="1">
      <c r="B538" s="641"/>
      <c r="C538" s="533"/>
      <c r="D538" s="533"/>
      <c r="E538" s="641"/>
      <c r="F538" s="641"/>
      <c r="G538" s="641"/>
      <c r="H538" s="641"/>
      <c r="I538" s="533"/>
      <c r="J538" s="533"/>
      <c r="K538" s="641"/>
      <c r="L538" s="533"/>
      <c r="M538" s="533"/>
      <c r="N538" s="641"/>
      <c r="O538" s="533"/>
      <c r="P538" s="533"/>
      <c r="Q538" s="641"/>
      <c r="R538" s="533"/>
      <c r="S538" s="533"/>
      <c r="T538" s="533"/>
      <c r="U538" s="533"/>
      <c r="V538" s="533"/>
      <c r="W538" s="533"/>
      <c r="X538" s="533"/>
      <c r="Y538" s="533"/>
      <c r="Z538" s="533"/>
      <c r="AA538" s="533"/>
      <c r="AB538" s="533"/>
    </row>
    <row r="539" spans="2:28" ht="15.75" customHeight="1">
      <c r="B539" s="641"/>
      <c r="C539" s="533"/>
      <c r="D539" s="533"/>
      <c r="E539" s="641"/>
      <c r="F539" s="641"/>
      <c r="G539" s="641"/>
      <c r="H539" s="641"/>
      <c r="I539" s="533"/>
      <c r="J539" s="533"/>
      <c r="K539" s="641"/>
      <c r="L539" s="533"/>
      <c r="M539" s="533"/>
      <c r="N539" s="641"/>
      <c r="O539" s="533"/>
      <c r="P539" s="533"/>
      <c r="Q539" s="641"/>
      <c r="R539" s="533"/>
      <c r="S539" s="533"/>
      <c r="T539" s="533"/>
      <c r="U539" s="533"/>
      <c r="V539" s="533"/>
      <c r="W539" s="533"/>
      <c r="X539" s="533"/>
      <c r="Y539" s="533"/>
      <c r="Z539" s="533"/>
      <c r="AA539" s="533"/>
      <c r="AB539" s="533"/>
    </row>
    <row r="540" spans="2:28" ht="15.75" customHeight="1">
      <c r="B540" s="641"/>
      <c r="C540" s="533"/>
      <c r="D540" s="533"/>
      <c r="E540" s="641"/>
      <c r="F540" s="641"/>
      <c r="G540" s="641"/>
      <c r="H540" s="641"/>
      <c r="I540" s="533"/>
      <c r="J540" s="533"/>
      <c r="K540" s="641"/>
      <c r="L540" s="533"/>
      <c r="M540" s="533"/>
      <c r="N540" s="641"/>
      <c r="O540" s="533"/>
      <c r="P540" s="533"/>
      <c r="Q540" s="641"/>
      <c r="R540" s="533"/>
      <c r="S540" s="533"/>
      <c r="T540" s="533"/>
      <c r="U540" s="533"/>
      <c r="V540" s="533"/>
      <c r="W540" s="533"/>
      <c r="X540" s="533"/>
      <c r="Y540" s="533"/>
      <c r="Z540" s="533"/>
      <c r="AA540" s="533"/>
      <c r="AB540" s="533"/>
    </row>
    <row r="541" spans="2:28" ht="15.75" customHeight="1">
      <c r="B541" s="641"/>
      <c r="C541" s="533"/>
      <c r="D541" s="533"/>
      <c r="E541" s="641"/>
      <c r="F541" s="641"/>
      <c r="G541" s="641"/>
      <c r="H541" s="641"/>
      <c r="I541" s="533"/>
      <c r="J541" s="533"/>
      <c r="K541" s="641"/>
      <c r="L541" s="533"/>
      <c r="M541" s="533"/>
      <c r="N541" s="641"/>
      <c r="O541" s="533"/>
      <c r="P541" s="533"/>
      <c r="Q541" s="641"/>
      <c r="R541" s="533"/>
      <c r="S541" s="533"/>
      <c r="T541" s="533"/>
      <c r="U541" s="533"/>
      <c r="V541" s="533"/>
      <c r="W541" s="533"/>
      <c r="X541" s="533"/>
      <c r="Y541" s="533"/>
      <c r="Z541" s="533"/>
      <c r="AA541" s="533"/>
      <c r="AB541" s="533"/>
    </row>
    <row r="542" spans="2:28" ht="15.75" customHeight="1">
      <c r="B542" s="641"/>
      <c r="C542" s="533"/>
      <c r="D542" s="533"/>
      <c r="E542" s="641"/>
      <c r="F542" s="641"/>
      <c r="G542" s="641"/>
      <c r="H542" s="641"/>
      <c r="I542" s="533"/>
      <c r="J542" s="533"/>
      <c r="K542" s="641"/>
      <c r="L542" s="533"/>
      <c r="M542" s="533"/>
      <c r="N542" s="641"/>
      <c r="O542" s="533"/>
      <c r="P542" s="533"/>
      <c r="Q542" s="641"/>
      <c r="R542" s="533"/>
      <c r="S542" s="533"/>
      <c r="T542" s="533"/>
      <c r="U542" s="533"/>
      <c r="V542" s="533"/>
      <c r="W542" s="533"/>
      <c r="X542" s="533"/>
      <c r="Y542" s="533"/>
      <c r="Z542" s="533"/>
      <c r="AA542" s="533"/>
      <c r="AB542" s="533"/>
    </row>
    <row r="543" spans="2:28" ht="15.75" customHeight="1">
      <c r="B543" s="641"/>
      <c r="C543" s="533"/>
      <c r="D543" s="533"/>
      <c r="E543" s="641"/>
      <c r="F543" s="641"/>
      <c r="G543" s="641"/>
      <c r="H543" s="641"/>
      <c r="I543" s="533"/>
      <c r="J543" s="533"/>
      <c r="K543" s="641"/>
      <c r="L543" s="533"/>
      <c r="M543" s="533"/>
      <c r="N543" s="641"/>
      <c r="O543" s="533"/>
      <c r="P543" s="533"/>
      <c r="Q543" s="641"/>
      <c r="R543" s="533"/>
      <c r="S543" s="533"/>
      <c r="T543" s="533"/>
      <c r="U543" s="533"/>
      <c r="V543" s="533"/>
      <c r="W543" s="533"/>
      <c r="X543" s="533"/>
      <c r="Y543" s="533"/>
      <c r="Z543" s="533"/>
      <c r="AA543" s="533"/>
      <c r="AB543" s="533"/>
    </row>
    <row r="544" spans="2:28" ht="15.75" customHeight="1">
      <c r="B544" s="641"/>
      <c r="C544" s="533"/>
      <c r="D544" s="533"/>
      <c r="E544" s="641"/>
      <c r="F544" s="641"/>
      <c r="G544" s="641"/>
      <c r="H544" s="641"/>
      <c r="I544" s="533"/>
      <c r="J544" s="533"/>
      <c r="K544" s="641"/>
      <c r="L544" s="533"/>
      <c r="M544" s="533"/>
      <c r="N544" s="641"/>
      <c r="O544" s="533"/>
      <c r="P544" s="533"/>
      <c r="Q544" s="641"/>
      <c r="R544" s="533"/>
      <c r="S544" s="533"/>
      <c r="T544" s="533"/>
      <c r="U544" s="533"/>
      <c r="V544" s="533"/>
      <c r="W544" s="533"/>
      <c r="X544" s="533"/>
      <c r="Y544" s="533"/>
      <c r="Z544" s="533"/>
      <c r="AA544" s="533"/>
      <c r="AB544" s="533"/>
    </row>
    <row r="545" spans="2:28" ht="15.75" customHeight="1">
      <c r="B545" s="641"/>
      <c r="C545" s="533"/>
      <c r="D545" s="533"/>
      <c r="E545" s="641"/>
      <c r="F545" s="641"/>
      <c r="G545" s="641"/>
      <c r="H545" s="641"/>
      <c r="I545" s="533"/>
      <c r="J545" s="533"/>
      <c r="K545" s="641"/>
      <c r="L545" s="533"/>
      <c r="M545" s="533"/>
      <c r="N545" s="641"/>
      <c r="O545" s="533"/>
      <c r="P545" s="533"/>
      <c r="Q545" s="641"/>
      <c r="R545" s="533"/>
      <c r="S545" s="533"/>
      <c r="T545" s="533"/>
      <c r="U545" s="533"/>
      <c r="V545" s="533"/>
      <c r="W545" s="533"/>
      <c r="X545" s="533"/>
      <c r="Y545" s="533"/>
      <c r="Z545" s="533"/>
      <c r="AA545" s="533"/>
      <c r="AB545" s="533"/>
    </row>
    <row r="546" spans="2:28" ht="15.75" customHeight="1">
      <c r="B546" s="641"/>
      <c r="C546" s="533"/>
      <c r="D546" s="533"/>
      <c r="E546" s="641"/>
      <c r="F546" s="641"/>
      <c r="G546" s="641"/>
      <c r="H546" s="641"/>
      <c r="I546" s="533"/>
      <c r="J546" s="533"/>
      <c r="K546" s="641"/>
      <c r="L546" s="533"/>
      <c r="M546" s="533"/>
      <c r="N546" s="641"/>
      <c r="O546" s="533"/>
      <c r="P546" s="533"/>
      <c r="Q546" s="641"/>
      <c r="R546" s="533"/>
      <c r="S546" s="533"/>
      <c r="T546" s="533"/>
      <c r="U546" s="533"/>
      <c r="V546" s="533"/>
      <c r="W546" s="533"/>
      <c r="X546" s="533"/>
      <c r="Y546" s="533"/>
      <c r="Z546" s="533"/>
      <c r="AA546" s="533"/>
      <c r="AB546" s="533"/>
    </row>
    <row r="547" spans="2:28" ht="15.75" customHeight="1">
      <c r="B547" s="641"/>
      <c r="C547" s="533"/>
      <c r="D547" s="533"/>
      <c r="E547" s="641"/>
      <c r="F547" s="641"/>
      <c r="G547" s="641"/>
      <c r="H547" s="641"/>
      <c r="I547" s="533"/>
      <c r="J547" s="533"/>
      <c r="K547" s="641"/>
      <c r="L547" s="533"/>
      <c r="M547" s="533"/>
      <c r="N547" s="641"/>
      <c r="O547" s="533"/>
      <c r="P547" s="533"/>
      <c r="Q547" s="641"/>
      <c r="R547" s="533"/>
      <c r="S547" s="533"/>
      <c r="T547" s="533"/>
      <c r="U547" s="533"/>
      <c r="V547" s="533"/>
      <c r="W547" s="533"/>
      <c r="X547" s="533"/>
      <c r="Y547" s="533"/>
      <c r="Z547" s="533"/>
      <c r="AA547" s="533"/>
      <c r="AB547" s="533"/>
    </row>
    <row r="548" spans="2:28" ht="15.75" customHeight="1">
      <c r="B548" s="641"/>
      <c r="C548" s="533"/>
      <c r="D548" s="533"/>
      <c r="E548" s="641"/>
      <c r="F548" s="641"/>
      <c r="G548" s="641"/>
      <c r="H548" s="641"/>
      <c r="I548" s="533"/>
      <c r="J548" s="533"/>
      <c r="K548" s="641"/>
      <c r="L548" s="533"/>
      <c r="M548" s="533"/>
      <c r="N548" s="641"/>
      <c r="O548" s="533"/>
      <c r="P548" s="533"/>
      <c r="Q548" s="641"/>
      <c r="R548" s="533"/>
      <c r="S548" s="533"/>
      <c r="T548" s="533"/>
      <c r="U548" s="533"/>
      <c r="V548" s="533"/>
      <c r="W548" s="533"/>
      <c r="X548" s="533"/>
      <c r="Y548" s="533"/>
      <c r="Z548" s="533"/>
      <c r="AA548" s="533"/>
      <c r="AB548" s="533"/>
    </row>
    <row r="549" spans="2:28" ht="15.75" customHeight="1">
      <c r="B549" s="641"/>
      <c r="C549" s="533"/>
      <c r="D549" s="533"/>
      <c r="E549" s="641"/>
      <c r="F549" s="641"/>
      <c r="G549" s="641"/>
      <c r="H549" s="641"/>
      <c r="I549" s="533"/>
      <c r="J549" s="533"/>
      <c r="K549" s="641"/>
      <c r="L549" s="533"/>
      <c r="M549" s="533"/>
      <c r="N549" s="641"/>
      <c r="O549" s="533"/>
      <c r="P549" s="533"/>
      <c r="Q549" s="641"/>
      <c r="R549" s="533"/>
      <c r="S549" s="533"/>
      <c r="T549" s="533"/>
      <c r="U549" s="533"/>
      <c r="V549" s="533"/>
      <c r="W549" s="533"/>
      <c r="X549" s="533"/>
      <c r="Y549" s="533"/>
      <c r="Z549" s="533"/>
      <c r="AA549" s="533"/>
      <c r="AB549" s="533"/>
    </row>
    <row r="550" spans="2:28" ht="15.75" customHeight="1">
      <c r="B550" s="641"/>
      <c r="C550" s="533"/>
      <c r="D550" s="533"/>
      <c r="E550" s="641"/>
      <c r="F550" s="641"/>
      <c r="G550" s="641"/>
      <c r="H550" s="641"/>
      <c r="I550" s="533"/>
      <c r="J550" s="533"/>
      <c r="K550" s="641"/>
      <c r="L550" s="533"/>
      <c r="M550" s="533"/>
      <c r="N550" s="641"/>
      <c r="O550" s="533"/>
      <c r="P550" s="533"/>
      <c r="Q550" s="641"/>
      <c r="R550" s="533"/>
      <c r="S550" s="533"/>
      <c r="T550" s="533"/>
      <c r="U550" s="533"/>
      <c r="V550" s="533"/>
      <c r="W550" s="533"/>
      <c r="X550" s="533"/>
      <c r="Y550" s="533"/>
      <c r="Z550" s="533"/>
      <c r="AA550" s="533"/>
      <c r="AB550" s="533"/>
    </row>
    <row r="551" spans="2:28" ht="15.75" customHeight="1">
      <c r="B551" s="641"/>
      <c r="C551" s="533"/>
      <c r="D551" s="533"/>
      <c r="E551" s="641"/>
      <c r="F551" s="641"/>
      <c r="G551" s="641"/>
      <c r="H551" s="641"/>
      <c r="I551" s="533"/>
      <c r="J551" s="533"/>
      <c r="K551" s="641"/>
      <c r="L551" s="533"/>
      <c r="M551" s="533"/>
      <c r="N551" s="641"/>
      <c r="O551" s="533"/>
      <c r="P551" s="533"/>
      <c r="Q551" s="641"/>
      <c r="R551" s="533"/>
      <c r="S551" s="533"/>
      <c r="T551" s="533"/>
      <c r="U551" s="533"/>
      <c r="V551" s="533"/>
      <c r="W551" s="533"/>
      <c r="X551" s="533"/>
      <c r="Y551" s="533"/>
      <c r="Z551" s="533"/>
      <c r="AA551" s="533"/>
      <c r="AB551" s="533"/>
    </row>
    <row r="552" spans="2:28" ht="15.75" customHeight="1">
      <c r="B552" s="641"/>
      <c r="C552" s="533"/>
      <c r="D552" s="533"/>
      <c r="E552" s="641"/>
      <c r="F552" s="641"/>
      <c r="G552" s="641"/>
      <c r="H552" s="641"/>
      <c r="I552" s="533"/>
      <c r="J552" s="533"/>
      <c r="K552" s="641"/>
      <c r="L552" s="533"/>
      <c r="M552" s="533"/>
      <c r="N552" s="641"/>
      <c r="O552" s="533"/>
      <c r="P552" s="533"/>
      <c r="Q552" s="641"/>
      <c r="R552" s="533"/>
      <c r="S552" s="533"/>
      <c r="T552" s="533"/>
      <c r="U552" s="533"/>
      <c r="V552" s="533"/>
      <c r="W552" s="533"/>
      <c r="X552" s="533"/>
      <c r="Y552" s="533"/>
      <c r="Z552" s="533"/>
      <c r="AA552" s="533"/>
      <c r="AB552" s="533"/>
    </row>
    <row r="553" spans="2:28" ht="15.75" customHeight="1">
      <c r="B553" s="641"/>
      <c r="C553" s="533"/>
      <c r="D553" s="533"/>
      <c r="E553" s="641"/>
      <c r="F553" s="641"/>
      <c r="G553" s="641"/>
      <c r="H553" s="641"/>
      <c r="I553" s="533"/>
      <c r="J553" s="533"/>
      <c r="K553" s="641"/>
      <c r="L553" s="533"/>
      <c r="M553" s="533"/>
      <c r="N553" s="641"/>
      <c r="O553" s="533"/>
      <c r="P553" s="533"/>
      <c r="Q553" s="641"/>
      <c r="R553" s="533"/>
      <c r="S553" s="533"/>
      <c r="T553" s="533"/>
      <c r="U553" s="533"/>
      <c r="V553" s="533"/>
      <c r="W553" s="533"/>
      <c r="X553" s="533"/>
      <c r="Y553" s="533"/>
      <c r="Z553" s="533"/>
      <c r="AA553" s="533"/>
      <c r="AB553" s="533"/>
    </row>
    <row r="554" spans="2:28" ht="15.75" customHeight="1">
      <c r="B554" s="641"/>
      <c r="C554" s="533"/>
      <c r="D554" s="533"/>
      <c r="E554" s="641"/>
      <c r="F554" s="641"/>
      <c r="G554" s="641"/>
      <c r="H554" s="641"/>
      <c r="I554" s="533"/>
      <c r="J554" s="533"/>
      <c r="K554" s="641"/>
      <c r="L554" s="533"/>
      <c r="M554" s="533"/>
      <c r="N554" s="641"/>
      <c r="O554" s="533"/>
      <c r="P554" s="533"/>
      <c r="Q554" s="641"/>
      <c r="R554" s="533"/>
      <c r="S554" s="533"/>
      <c r="T554" s="533"/>
      <c r="U554" s="533"/>
      <c r="V554" s="533"/>
      <c r="W554" s="533"/>
      <c r="X554" s="533"/>
      <c r="Y554" s="533"/>
      <c r="Z554" s="533"/>
      <c r="AA554" s="533"/>
      <c r="AB554" s="533"/>
    </row>
    <row r="555" spans="2:28" ht="15.75" customHeight="1">
      <c r="B555" s="641"/>
      <c r="C555" s="533"/>
      <c r="D555" s="533"/>
      <c r="E555" s="641"/>
      <c r="F555" s="641"/>
      <c r="G555" s="641"/>
      <c r="H555" s="641"/>
      <c r="I555" s="533"/>
      <c r="J555" s="533"/>
      <c r="K555" s="641"/>
      <c r="L555" s="533"/>
      <c r="M555" s="533"/>
      <c r="N555" s="641"/>
      <c r="O555" s="533"/>
      <c r="P555" s="533"/>
      <c r="Q555" s="641"/>
      <c r="R555" s="533"/>
      <c r="S555" s="533"/>
      <c r="T555" s="533"/>
      <c r="U555" s="533"/>
      <c r="V555" s="533"/>
      <c r="W555" s="533"/>
      <c r="X555" s="533"/>
      <c r="Y555" s="533"/>
      <c r="Z555" s="533"/>
      <c r="AA555" s="533"/>
      <c r="AB555" s="533"/>
    </row>
    <row r="556" spans="2:28" ht="15.75" customHeight="1">
      <c r="B556" s="641"/>
      <c r="C556" s="533"/>
      <c r="D556" s="533"/>
      <c r="E556" s="641"/>
      <c r="F556" s="641"/>
      <c r="G556" s="641"/>
      <c r="H556" s="641"/>
      <c r="I556" s="533"/>
      <c r="J556" s="533"/>
      <c r="K556" s="641"/>
      <c r="L556" s="533"/>
      <c r="M556" s="533"/>
      <c r="N556" s="641"/>
      <c r="O556" s="533"/>
      <c r="P556" s="533"/>
      <c r="Q556" s="641"/>
      <c r="R556" s="533"/>
      <c r="S556" s="533"/>
      <c r="T556" s="533"/>
      <c r="U556" s="533"/>
      <c r="V556" s="533"/>
      <c r="W556" s="533"/>
      <c r="X556" s="533"/>
      <c r="Y556" s="533"/>
      <c r="Z556" s="533"/>
      <c r="AA556" s="533"/>
      <c r="AB556" s="533"/>
    </row>
    <row r="557" spans="2:28" ht="15.75" customHeight="1">
      <c r="B557" s="641"/>
      <c r="C557" s="533"/>
      <c r="D557" s="533"/>
      <c r="E557" s="641"/>
      <c r="F557" s="641"/>
      <c r="G557" s="641"/>
      <c r="H557" s="641"/>
      <c r="I557" s="533"/>
      <c r="J557" s="533"/>
      <c r="K557" s="641"/>
      <c r="L557" s="533"/>
      <c r="M557" s="533"/>
      <c r="N557" s="641"/>
      <c r="O557" s="533"/>
      <c r="P557" s="533"/>
      <c r="Q557" s="641"/>
      <c r="R557" s="533"/>
      <c r="S557" s="533"/>
      <c r="T557" s="533"/>
      <c r="U557" s="533"/>
      <c r="V557" s="533"/>
      <c r="W557" s="533"/>
      <c r="X557" s="533"/>
      <c r="Y557" s="533"/>
      <c r="Z557" s="533"/>
      <c r="AA557" s="533"/>
      <c r="AB557" s="533"/>
    </row>
    <row r="558" spans="2:28" ht="15.75" customHeight="1">
      <c r="B558" s="641"/>
      <c r="C558" s="533"/>
      <c r="D558" s="533"/>
      <c r="E558" s="641"/>
      <c r="F558" s="641"/>
      <c r="G558" s="641"/>
      <c r="H558" s="641"/>
      <c r="I558" s="533"/>
      <c r="J558" s="533"/>
      <c r="K558" s="641"/>
      <c r="L558" s="533"/>
      <c r="M558" s="533"/>
      <c r="N558" s="641"/>
      <c r="O558" s="533"/>
      <c r="P558" s="533"/>
      <c r="Q558" s="641"/>
      <c r="R558" s="533"/>
      <c r="S558" s="533"/>
      <c r="T558" s="533"/>
      <c r="U558" s="533"/>
      <c r="V558" s="533"/>
      <c r="W558" s="533"/>
      <c r="X558" s="533"/>
      <c r="Y558" s="533"/>
      <c r="Z558" s="533"/>
      <c r="AA558" s="533"/>
      <c r="AB558" s="533"/>
    </row>
    <row r="559" spans="2:28" ht="15.75" customHeight="1">
      <c r="B559" s="641"/>
      <c r="C559" s="533"/>
      <c r="D559" s="533"/>
      <c r="E559" s="641"/>
      <c r="F559" s="641"/>
      <c r="G559" s="641"/>
      <c r="H559" s="641"/>
      <c r="I559" s="533"/>
      <c r="J559" s="533"/>
      <c r="K559" s="641"/>
      <c r="L559" s="533"/>
      <c r="M559" s="533"/>
      <c r="N559" s="641"/>
      <c r="O559" s="533"/>
      <c r="P559" s="533"/>
      <c r="Q559" s="641"/>
      <c r="R559" s="533"/>
      <c r="S559" s="533"/>
      <c r="T559" s="533"/>
      <c r="U559" s="533"/>
      <c r="V559" s="533"/>
      <c r="W559" s="533"/>
      <c r="X559" s="533"/>
      <c r="Y559" s="533"/>
      <c r="Z559" s="533"/>
      <c r="AA559" s="533"/>
      <c r="AB559" s="533"/>
    </row>
    <row r="560" spans="2:28" ht="15.75" customHeight="1">
      <c r="B560" s="641"/>
      <c r="C560" s="533"/>
      <c r="D560" s="533"/>
      <c r="E560" s="641"/>
      <c r="F560" s="641"/>
      <c r="G560" s="641"/>
      <c r="H560" s="641"/>
      <c r="I560" s="533"/>
      <c r="J560" s="533"/>
      <c r="K560" s="641"/>
      <c r="L560" s="533"/>
      <c r="M560" s="533"/>
      <c r="N560" s="641"/>
      <c r="O560" s="533"/>
      <c r="P560" s="533"/>
      <c r="Q560" s="641"/>
      <c r="R560" s="533"/>
      <c r="S560" s="533"/>
      <c r="T560" s="533"/>
      <c r="U560" s="533"/>
      <c r="V560" s="533"/>
      <c r="W560" s="533"/>
      <c r="X560" s="533"/>
      <c r="Y560" s="533"/>
      <c r="Z560" s="533"/>
      <c r="AA560" s="533"/>
      <c r="AB560" s="533"/>
    </row>
    <row r="561" spans="2:28" ht="15.75" customHeight="1">
      <c r="B561" s="641"/>
      <c r="C561" s="533"/>
      <c r="D561" s="533"/>
      <c r="E561" s="641"/>
      <c r="F561" s="641"/>
      <c r="G561" s="641"/>
      <c r="H561" s="641"/>
      <c r="I561" s="533"/>
      <c r="J561" s="533"/>
      <c r="K561" s="641"/>
      <c r="L561" s="533"/>
      <c r="M561" s="533"/>
      <c r="N561" s="641"/>
      <c r="O561" s="533"/>
      <c r="P561" s="533"/>
      <c r="Q561" s="641"/>
      <c r="R561" s="533"/>
      <c r="S561" s="533"/>
      <c r="T561" s="533"/>
      <c r="U561" s="533"/>
      <c r="V561" s="533"/>
      <c r="W561" s="533"/>
      <c r="X561" s="533"/>
      <c r="Y561" s="533"/>
      <c r="Z561" s="533"/>
      <c r="AA561" s="533"/>
      <c r="AB561" s="533"/>
    </row>
    <row r="562" spans="2:28" ht="15.75" customHeight="1">
      <c r="B562" s="641"/>
      <c r="C562" s="533"/>
      <c r="D562" s="533"/>
      <c r="E562" s="641"/>
      <c r="F562" s="641"/>
      <c r="G562" s="641"/>
      <c r="H562" s="641"/>
      <c r="I562" s="533"/>
      <c r="J562" s="533"/>
      <c r="K562" s="641"/>
      <c r="L562" s="533"/>
      <c r="M562" s="533"/>
      <c r="N562" s="641"/>
      <c r="O562" s="533"/>
      <c r="P562" s="533"/>
      <c r="Q562" s="641"/>
      <c r="R562" s="533"/>
      <c r="S562" s="533"/>
      <c r="T562" s="533"/>
      <c r="U562" s="533"/>
      <c r="V562" s="533"/>
      <c r="W562" s="533"/>
      <c r="X562" s="533"/>
      <c r="Y562" s="533"/>
      <c r="Z562" s="533"/>
      <c r="AA562" s="533"/>
      <c r="AB562" s="533"/>
    </row>
    <row r="563" spans="2:28" ht="15.75" customHeight="1">
      <c r="B563" s="641"/>
      <c r="C563" s="533"/>
      <c r="D563" s="533"/>
      <c r="E563" s="641"/>
      <c r="F563" s="641"/>
      <c r="G563" s="641"/>
      <c r="H563" s="641"/>
      <c r="I563" s="533"/>
      <c r="J563" s="533"/>
      <c r="K563" s="641"/>
      <c r="L563" s="533"/>
      <c r="M563" s="533"/>
      <c r="N563" s="641"/>
      <c r="O563" s="533"/>
      <c r="P563" s="533"/>
      <c r="Q563" s="641"/>
      <c r="R563" s="533"/>
      <c r="S563" s="533"/>
      <c r="T563" s="533"/>
      <c r="U563" s="533"/>
      <c r="V563" s="533"/>
      <c r="W563" s="533"/>
      <c r="X563" s="533"/>
      <c r="Y563" s="533"/>
      <c r="Z563" s="533"/>
      <c r="AA563" s="533"/>
      <c r="AB563" s="533"/>
    </row>
    <row r="564" spans="2:28" ht="15.75" customHeight="1">
      <c r="B564" s="641"/>
      <c r="C564" s="533"/>
      <c r="D564" s="533"/>
      <c r="E564" s="641"/>
      <c r="F564" s="641"/>
      <c r="G564" s="641"/>
      <c r="H564" s="641"/>
      <c r="I564" s="533"/>
      <c r="J564" s="533"/>
      <c r="K564" s="641"/>
      <c r="L564" s="533"/>
      <c r="M564" s="533"/>
      <c r="N564" s="641"/>
      <c r="O564" s="533"/>
      <c r="P564" s="533"/>
      <c r="Q564" s="641"/>
      <c r="R564" s="533"/>
      <c r="S564" s="533"/>
      <c r="T564" s="533"/>
      <c r="U564" s="533"/>
      <c r="V564" s="533"/>
      <c r="W564" s="533"/>
      <c r="X564" s="533"/>
      <c r="Y564" s="533"/>
      <c r="Z564" s="533"/>
      <c r="AA564" s="533"/>
      <c r="AB564" s="533"/>
    </row>
    <row r="565" spans="2:28" ht="15.75" customHeight="1">
      <c r="B565" s="641"/>
      <c r="C565" s="533"/>
      <c r="D565" s="533"/>
      <c r="E565" s="641"/>
      <c r="F565" s="641"/>
      <c r="G565" s="641"/>
      <c r="H565" s="641"/>
      <c r="I565" s="533"/>
      <c r="J565" s="533"/>
      <c r="K565" s="641"/>
      <c r="L565" s="533"/>
      <c r="M565" s="533"/>
      <c r="N565" s="641"/>
      <c r="O565" s="533"/>
      <c r="P565" s="533"/>
      <c r="Q565" s="641"/>
      <c r="R565" s="533"/>
      <c r="S565" s="533"/>
      <c r="T565" s="533"/>
      <c r="U565" s="533"/>
      <c r="V565" s="533"/>
      <c r="W565" s="533"/>
      <c r="X565" s="533"/>
      <c r="Y565" s="533"/>
      <c r="Z565" s="533"/>
      <c r="AA565" s="533"/>
      <c r="AB565" s="533"/>
    </row>
    <row r="566" spans="2:28" ht="15.75" customHeight="1">
      <c r="B566" s="641"/>
      <c r="C566" s="533"/>
      <c r="D566" s="533"/>
      <c r="E566" s="641"/>
      <c r="F566" s="641"/>
      <c r="G566" s="641"/>
      <c r="H566" s="641"/>
      <c r="I566" s="533"/>
      <c r="J566" s="533"/>
      <c r="K566" s="641"/>
      <c r="L566" s="533"/>
      <c r="M566" s="533"/>
      <c r="N566" s="641"/>
      <c r="O566" s="533"/>
      <c r="P566" s="533"/>
      <c r="Q566" s="641"/>
      <c r="R566" s="533"/>
      <c r="S566" s="533"/>
      <c r="T566" s="533"/>
      <c r="U566" s="533"/>
      <c r="V566" s="533"/>
      <c r="W566" s="533"/>
      <c r="X566" s="533"/>
      <c r="Y566" s="533"/>
      <c r="Z566" s="533"/>
      <c r="AA566" s="533"/>
      <c r="AB566" s="533"/>
    </row>
    <row r="567" spans="2:28" ht="15.75" customHeight="1">
      <c r="B567" s="641"/>
      <c r="C567" s="533"/>
      <c r="D567" s="533"/>
      <c r="E567" s="641"/>
      <c r="F567" s="641"/>
      <c r="G567" s="641"/>
      <c r="H567" s="641"/>
      <c r="I567" s="533"/>
      <c r="J567" s="533"/>
      <c r="K567" s="641"/>
      <c r="L567" s="533"/>
      <c r="M567" s="533"/>
      <c r="N567" s="641"/>
      <c r="O567" s="533"/>
      <c r="P567" s="533"/>
      <c r="Q567" s="641"/>
      <c r="R567" s="533"/>
      <c r="S567" s="533"/>
      <c r="T567" s="533"/>
      <c r="U567" s="533"/>
      <c r="V567" s="533"/>
      <c r="W567" s="533"/>
      <c r="X567" s="533"/>
      <c r="Y567" s="533"/>
      <c r="Z567" s="533"/>
      <c r="AA567" s="533"/>
      <c r="AB567" s="533"/>
    </row>
    <row r="568" spans="2:28" ht="15.75" customHeight="1">
      <c r="B568" s="641"/>
      <c r="C568" s="533"/>
      <c r="D568" s="533"/>
      <c r="E568" s="641"/>
      <c r="F568" s="641"/>
      <c r="G568" s="641"/>
      <c r="H568" s="641"/>
      <c r="I568" s="533"/>
      <c r="J568" s="533"/>
      <c r="K568" s="641"/>
      <c r="L568" s="533"/>
      <c r="M568" s="533"/>
      <c r="N568" s="641"/>
      <c r="O568" s="533"/>
      <c r="P568" s="533"/>
      <c r="Q568" s="641"/>
      <c r="R568" s="533"/>
      <c r="S568" s="533"/>
      <c r="T568" s="533"/>
      <c r="U568" s="533"/>
      <c r="V568" s="533"/>
      <c r="W568" s="533"/>
      <c r="X568" s="533"/>
      <c r="Y568" s="533"/>
      <c r="Z568" s="533"/>
      <c r="AA568" s="533"/>
      <c r="AB568" s="533"/>
    </row>
    <row r="569" spans="2:28" ht="15.75" customHeight="1">
      <c r="B569" s="641"/>
      <c r="C569" s="533"/>
      <c r="D569" s="533"/>
      <c r="E569" s="641"/>
      <c r="F569" s="641"/>
      <c r="G569" s="641"/>
      <c r="H569" s="641"/>
      <c r="I569" s="533"/>
      <c r="J569" s="533"/>
      <c r="K569" s="641"/>
      <c r="L569" s="533"/>
      <c r="M569" s="533"/>
      <c r="N569" s="641"/>
      <c r="O569" s="533"/>
      <c r="P569" s="533"/>
      <c r="Q569" s="641"/>
      <c r="R569" s="533"/>
      <c r="S569" s="533"/>
      <c r="T569" s="533"/>
      <c r="U569" s="533"/>
      <c r="V569" s="533"/>
      <c r="W569" s="533"/>
      <c r="X569" s="533"/>
      <c r="Y569" s="533"/>
      <c r="Z569" s="533"/>
      <c r="AA569" s="533"/>
      <c r="AB569" s="533"/>
    </row>
    <row r="570" spans="2:28" ht="15.75" customHeight="1">
      <c r="B570" s="641"/>
      <c r="C570" s="533"/>
      <c r="D570" s="533"/>
      <c r="E570" s="641"/>
      <c r="F570" s="641"/>
      <c r="G570" s="641"/>
      <c r="H570" s="641"/>
      <c r="I570" s="533"/>
      <c r="J570" s="533"/>
      <c r="K570" s="641"/>
      <c r="L570" s="533"/>
      <c r="M570" s="533"/>
      <c r="N570" s="641"/>
      <c r="O570" s="533"/>
      <c r="P570" s="533"/>
      <c r="Q570" s="641"/>
      <c r="R570" s="533"/>
      <c r="S570" s="533"/>
      <c r="T570" s="533"/>
      <c r="U570" s="533"/>
      <c r="V570" s="533"/>
      <c r="W570" s="533"/>
      <c r="X570" s="533"/>
      <c r="Y570" s="533"/>
      <c r="Z570" s="533"/>
      <c r="AA570" s="533"/>
      <c r="AB570" s="533"/>
    </row>
    <row r="571" spans="2:28" ht="15.75" customHeight="1">
      <c r="B571" s="641"/>
      <c r="C571" s="533"/>
      <c r="D571" s="533"/>
      <c r="E571" s="641"/>
      <c r="F571" s="641"/>
      <c r="G571" s="641"/>
      <c r="H571" s="641"/>
      <c r="I571" s="533"/>
      <c r="J571" s="533"/>
      <c r="K571" s="641"/>
      <c r="L571" s="533"/>
      <c r="M571" s="533"/>
      <c r="N571" s="641"/>
      <c r="O571" s="533"/>
      <c r="P571" s="533"/>
      <c r="Q571" s="641"/>
      <c r="R571" s="533"/>
      <c r="S571" s="533"/>
      <c r="T571" s="533"/>
      <c r="U571" s="533"/>
      <c r="V571" s="533"/>
      <c r="W571" s="533"/>
      <c r="X571" s="533"/>
      <c r="Y571" s="533"/>
      <c r="Z571" s="533"/>
      <c r="AA571" s="533"/>
      <c r="AB571" s="533"/>
    </row>
    <row r="572" spans="2:28" ht="15.75" customHeight="1">
      <c r="B572" s="641"/>
      <c r="C572" s="533"/>
      <c r="D572" s="533"/>
      <c r="E572" s="641"/>
      <c r="F572" s="641"/>
      <c r="G572" s="641"/>
      <c r="H572" s="641"/>
      <c r="I572" s="533"/>
      <c r="J572" s="533"/>
      <c r="K572" s="641"/>
      <c r="L572" s="533"/>
      <c r="M572" s="533"/>
      <c r="N572" s="641"/>
      <c r="O572" s="533"/>
      <c r="P572" s="533"/>
      <c r="Q572" s="641"/>
      <c r="R572" s="533"/>
      <c r="S572" s="533"/>
      <c r="T572" s="533"/>
      <c r="U572" s="533"/>
      <c r="V572" s="533"/>
      <c r="W572" s="533"/>
      <c r="X572" s="533"/>
      <c r="Y572" s="533"/>
      <c r="Z572" s="533"/>
      <c r="AA572" s="533"/>
      <c r="AB572" s="533"/>
    </row>
    <row r="573" spans="2:28" ht="15.75" customHeight="1">
      <c r="B573" s="641"/>
      <c r="C573" s="533"/>
      <c r="D573" s="533"/>
      <c r="E573" s="641"/>
      <c r="F573" s="641"/>
      <c r="G573" s="641"/>
      <c r="H573" s="641"/>
      <c r="I573" s="533"/>
      <c r="J573" s="533"/>
      <c r="K573" s="641"/>
      <c r="L573" s="533"/>
      <c r="M573" s="533"/>
      <c r="N573" s="641"/>
      <c r="O573" s="533"/>
      <c r="P573" s="533"/>
      <c r="Q573" s="641"/>
      <c r="R573" s="533"/>
      <c r="S573" s="533"/>
      <c r="T573" s="533"/>
      <c r="U573" s="533"/>
      <c r="V573" s="533"/>
      <c r="W573" s="533"/>
      <c r="X573" s="533"/>
      <c r="Y573" s="533"/>
      <c r="Z573" s="533"/>
      <c r="AA573" s="533"/>
      <c r="AB573" s="533"/>
    </row>
    <row r="574" spans="2:28" ht="15.75" customHeight="1">
      <c r="B574" s="641"/>
      <c r="C574" s="533"/>
      <c r="D574" s="533"/>
      <c r="E574" s="641"/>
      <c r="F574" s="641"/>
      <c r="G574" s="641"/>
      <c r="H574" s="641"/>
      <c r="I574" s="533"/>
      <c r="J574" s="533"/>
      <c r="K574" s="641"/>
      <c r="L574" s="533"/>
      <c r="M574" s="533"/>
      <c r="N574" s="641"/>
      <c r="O574" s="533"/>
      <c r="P574" s="533"/>
      <c r="Q574" s="641"/>
      <c r="R574" s="533"/>
      <c r="S574" s="533"/>
      <c r="T574" s="533"/>
      <c r="U574" s="533"/>
      <c r="V574" s="533"/>
      <c r="W574" s="533"/>
      <c r="X574" s="533"/>
      <c r="Y574" s="533"/>
      <c r="Z574" s="533"/>
      <c r="AA574" s="533"/>
      <c r="AB574" s="533"/>
    </row>
    <row r="575" spans="2:28" ht="15.75" customHeight="1">
      <c r="B575" s="641"/>
      <c r="C575" s="533"/>
      <c r="D575" s="533"/>
      <c r="E575" s="641"/>
      <c r="F575" s="641"/>
      <c r="G575" s="641"/>
      <c r="H575" s="641"/>
      <c r="I575" s="533"/>
      <c r="J575" s="533"/>
      <c r="K575" s="641"/>
      <c r="L575" s="533"/>
      <c r="M575" s="533"/>
      <c r="N575" s="641"/>
      <c r="O575" s="533"/>
      <c r="P575" s="533"/>
      <c r="Q575" s="641"/>
      <c r="R575" s="533"/>
      <c r="S575" s="533"/>
      <c r="T575" s="533"/>
      <c r="U575" s="533"/>
      <c r="V575" s="533"/>
      <c r="W575" s="533"/>
      <c r="X575" s="533"/>
      <c r="Y575" s="533"/>
      <c r="Z575" s="533"/>
      <c r="AA575" s="533"/>
      <c r="AB575" s="533"/>
    </row>
    <row r="576" spans="2:28" ht="15.75" customHeight="1">
      <c r="B576" s="641"/>
      <c r="C576" s="533"/>
      <c r="D576" s="533"/>
      <c r="E576" s="641"/>
      <c r="F576" s="641"/>
      <c r="G576" s="641"/>
      <c r="H576" s="641"/>
      <c r="I576" s="533"/>
      <c r="J576" s="533"/>
      <c r="K576" s="641"/>
      <c r="L576" s="533"/>
      <c r="M576" s="533"/>
      <c r="N576" s="641"/>
      <c r="O576" s="533"/>
      <c r="P576" s="533"/>
      <c r="Q576" s="641"/>
      <c r="R576" s="533"/>
      <c r="S576" s="533"/>
      <c r="T576" s="533"/>
      <c r="U576" s="533"/>
      <c r="V576" s="533"/>
      <c r="W576" s="533"/>
      <c r="X576" s="533"/>
      <c r="Y576" s="533"/>
      <c r="Z576" s="533"/>
      <c r="AA576" s="533"/>
      <c r="AB576" s="533"/>
    </row>
    <row r="577" spans="2:28" ht="15.75" customHeight="1">
      <c r="B577" s="641"/>
      <c r="C577" s="533"/>
      <c r="D577" s="533"/>
      <c r="E577" s="641"/>
      <c r="F577" s="641"/>
      <c r="G577" s="641"/>
      <c r="H577" s="641"/>
      <c r="I577" s="533"/>
      <c r="J577" s="533"/>
      <c r="K577" s="641"/>
      <c r="L577" s="533"/>
      <c r="M577" s="533"/>
      <c r="N577" s="641"/>
      <c r="O577" s="533"/>
      <c r="P577" s="533"/>
      <c r="Q577" s="641"/>
      <c r="R577" s="533"/>
      <c r="S577" s="533"/>
      <c r="T577" s="533"/>
      <c r="U577" s="533"/>
      <c r="V577" s="533"/>
      <c r="W577" s="533"/>
      <c r="X577" s="533"/>
      <c r="Y577" s="533"/>
      <c r="Z577" s="533"/>
      <c r="AA577" s="533"/>
      <c r="AB577" s="533"/>
    </row>
    <row r="578" spans="2:28" ht="15.75" customHeight="1">
      <c r="B578" s="641"/>
      <c r="C578" s="533"/>
      <c r="D578" s="533"/>
      <c r="E578" s="641"/>
      <c r="F578" s="641"/>
      <c r="G578" s="641"/>
      <c r="H578" s="641"/>
      <c r="I578" s="533"/>
      <c r="J578" s="533"/>
      <c r="K578" s="641"/>
      <c r="L578" s="533"/>
      <c r="M578" s="533"/>
      <c r="N578" s="641"/>
      <c r="O578" s="533"/>
      <c r="P578" s="533"/>
      <c r="Q578" s="641"/>
      <c r="R578" s="533"/>
      <c r="S578" s="533"/>
      <c r="T578" s="533"/>
      <c r="U578" s="533"/>
      <c r="V578" s="533"/>
      <c r="W578" s="533"/>
      <c r="X578" s="533"/>
      <c r="Y578" s="533"/>
      <c r="Z578" s="533"/>
      <c r="AA578" s="533"/>
      <c r="AB578" s="533"/>
    </row>
    <row r="579" spans="2:28" ht="15.75" customHeight="1">
      <c r="B579" s="641"/>
      <c r="C579" s="533"/>
      <c r="D579" s="533"/>
      <c r="E579" s="641"/>
      <c r="F579" s="641"/>
      <c r="G579" s="641"/>
      <c r="H579" s="641"/>
      <c r="I579" s="533"/>
      <c r="J579" s="533"/>
      <c r="K579" s="641"/>
      <c r="L579" s="533"/>
      <c r="M579" s="533"/>
      <c r="N579" s="641"/>
      <c r="O579" s="533"/>
      <c r="P579" s="533"/>
      <c r="Q579" s="641"/>
      <c r="R579" s="533"/>
      <c r="S579" s="533"/>
      <c r="T579" s="533"/>
      <c r="U579" s="533"/>
      <c r="V579" s="533"/>
      <c r="W579" s="533"/>
      <c r="X579" s="533"/>
      <c r="Y579" s="533"/>
      <c r="Z579" s="533"/>
      <c r="AA579" s="533"/>
      <c r="AB579" s="533"/>
    </row>
    <row r="580" spans="2:28" ht="15.75" customHeight="1">
      <c r="B580" s="641"/>
      <c r="C580" s="533"/>
      <c r="D580" s="533"/>
      <c r="E580" s="641"/>
      <c r="F580" s="641"/>
      <c r="G580" s="641"/>
      <c r="H580" s="641"/>
      <c r="I580" s="533"/>
      <c r="J580" s="533"/>
      <c r="K580" s="641"/>
      <c r="L580" s="533"/>
      <c r="M580" s="533"/>
      <c r="N580" s="641"/>
      <c r="O580" s="533"/>
      <c r="P580" s="533"/>
      <c r="Q580" s="641"/>
      <c r="R580" s="533"/>
      <c r="S580" s="533"/>
      <c r="T580" s="533"/>
      <c r="U580" s="533"/>
      <c r="V580" s="533"/>
      <c r="W580" s="533"/>
      <c r="X580" s="533"/>
      <c r="Y580" s="533"/>
      <c r="Z580" s="533"/>
      <c r="AA580" s="533"/>
      <c r="AB580" s="533"/>
    </row>
    <row r="581" spans="2:28" ht="15.75" customHeight="1">
      <c r="B581" s="641"/>
      <c r="C581" s="533"/>
      <c r="D581" s="533"/>
      <c r="E581" s="641"/>
      <c r="F581" s="641"/>
      <c r="G581" s="641"/>
      <c r="H581" s="641"/>
      <c r="I581" s="533"/>
      <c r="J581" s="533"/>
      <c r="K581" s="641"/>
      <c r="L581" s="533"/>
      <c r="M581" s="533"/>
      <c r="N581" s="641"/>
      <c r="O581" s="533"/>
      <c r="P581" s="533"/>
      <c r="Q581" s="641"/>
      <c r="R581" s="533"/>
      <c r="S581" s="533"/>
      <c r="T581" s="533"/>
      <c r="U581" s="533"/>
      <c r="V581" s="533"/>
      <c r="W581" s="533"/>
      <c r="X581" s="533"/>
      <c r="Y581" s="533"/>
      <c r="Z581" s="533"/>
      <c r="AA581" s="533"/>
      <c r="AB581" s="533"/>
    </row>
    <row r="582" spans="2:28" ht="15.75" customHeight="1">
      <c r="B582" s="641"/>
      <c r="C582" s="533"/>
      <c r="D582" s="533"/>
      <c r="E582" s="641"/>
      <c r="F582" s="641"/>
      <c r="G582" s="641"/>
      <c r="H582" s="641"/>
      <c r="I582" s="533"/>
      <c r="J582" s="533"/>
      <c r="K582" s="641"/>
      <c r="L582" s="533"/>
      <c r="M582" s="533"/>
      <c r="N582" s="641"/>
      <c r="O582" s="533"/>
      <c r="P582" s="533"/>
      <c r="Q582" s="641"/>
      <c r="R582" s="533"/>
      <c r="S582" s="533"/>
      <c r="T582" s="533"/>
      <c r="U582" s="533"/>
      <c r="V582" s="533"/>
      <c r="W582" s="533"/>
      <c r="X582" s="533"/>
      <c r="Y582" s="533"/>
      <c r="Z582" s="533"/>
      <c r="AA582" s="533"/>
      <c r="AB582" s="533"/>
    </row>
    <row r="583" spans="2:28" ht="15.75" customHeight="1">
      <c r="B583" s="641"/>
      <c r="C583" s="533"/>
      <c r="D583" s="533"/>
      <c r="E583" s="641"/>
      <c r="F583" s="641"/>
      <c r="G583" s="641"/>
      <c r="H583" s="641"/>
      <c r="I583" s="533"/>
      <c r="J583" s="533"/>
      <c r="K583" s="641"/>
      <c r="L583" s="533"/>
      <c r="M583" s="533"/>
      <c r="N583" s="641"/>
      <c r="O583" s="533"/>
      <c r="P583" s="533"/>
      <c r="Q583" s="641"/>
      <c r="R583" s="533"/>
      <c r="S583" s="533"/>
      <c r="T583" s="533"/>
      <c r="U583" s="533"/>
      <c r="V583" s="533"/>
      <c r="W583" s="533"/>
      <c r="X583" s="533"/>
      <c r="Y583" s="533"/>
      <c r="Z583" s="533"/>
      <c r="AA583" s="533"/>
      <c r="AB583" s="533"/>
    </row>
    <row r="584" spans="2:28" ht="15.75" customHeight="1">
      <c r="B584" s="641"/>
      <c r="C584" s="533"/>
      <c r="D584" s="533"/>
      <c r="E584" s="641"/>
      <c r="F584" s="641"/>
      <c r="G584" s="641"/>
      <c r="H584" s="641"/>
      <c r="I584" s="533"/>
      <c r="J584" s="533"/>
      <c r="K584" s="641"/>
      <c r="L584" s="533"/>
      <c r="M584" s="533"/>
      <c r="N584" s="641"/>
      <c r="O584" s="533"/>
      <c r="P584" s="533"/>
      <c r="Q584" s="641"/>
      <c r="R584" s="533"/>
      <c r="S584" s="533"/>
      <c r="T584" s="533"/>
      <c r="U584" s="533"/>
      <c r="V584" s="533"/>
      <c r="W584" s="533"/>
      <c r="X584" s="533"/>
      <c r="Y584" s="533"/>
      <c r="Z584" s="533"/>
      <c r="AA584" s="533"/>
      <c r="AB584" s="533"/>
    </row>
    <row r="585" spans="2:28" ht="15.75" customHeight="1">
      <c r="B585" s="641"/>
      <c r="C585" s="533"/>
      <c r="D585" s="533"/>
      <c r="E585" s="641"/>
      <c r="F585" s="641"/>
      <c r="G585" s="641"/>
      <c r="H585" s="641"/>
      <c r="I585" s="533"/>
      <c r="J585" s="533"/>
      <c r="K585" s="641"/>
      <c r="L585" s="533"/>
      <c r="M585" s="533"/>
      <c r="N585" s="641"/>
      <c r="O585" s="533"/>
      <c r="P585" s="533"/>
      <c r="Q585" s="641"/>
      <c r="R585" s="533"/>
      <c r="S585" s="533"/>
      <c r="T585" s="533"/>
      <c r="U585" s="533"/>
      <c r="V585" s="533"/>
      <c r="W585" s="533"/>
      <c r="X585" s="533"/>
      <c r="Y585" s="533"/>
      <c r="Z585" s="533"/>
      <c r="AA585" s="533"/>
      <c r="AB585" s="533"/>
    </row>
    <row r="586" spans="2:28" ht="15.75" customHeight="1">
      <c r="B586" s="641"/>
      <c r="C586" s="533"/>
      <c r="D586" s="533"/>
      <c r="E586" s="641"/>
      <c r="F586" s="641"/>
      <c r="G586" s="641"/>
      <c r="H586" s="641"/>
      <c r="I586" s="533"/>
      <c r="J586" s="533"/>
      <c r="K586" s="641"/>
      <c r="L586" s="533"/>
      <c r="M586" s="533"/>
      <c r="N586" s="641"/>
      <c r="O586" s="533"/>
      <c r="P586" s="533"/>
      <c r="Q586" s="641"/>
      <c r="R586" s="533"/>
      <c r="S586" s="533"/>
      <c r="T586" s="533"/>
      <c r="U586" s="533"/>
      <c r="V586" s="533"/>
      <c r="W586" s="533"/>
      <c r="X586" s="533"/>
      <c r="Y586" s="533"/>
      <c r="Z586" s="533"/>
      <c r="AA586" s="533"/>
      <c r="AB586" s="533"/>
    </row>
    <row r="587" spans="2:28" ht="15.75" customHeight="1">
      <c r="B587" s="641"/>
      <c r="C587" s="533"/>
      <c r="D587" s="533"/>
      <c r="E587" s="641"/>
      <c r="F587" s="641"/>
      <c r="G587" s="641"/>
      <c r="H587" s="641"/>
      <c r="I587" s="533"/>
      <c r="J587" s="533"/>
      <c r="K587" s="641"/>
      <c r="L587" s="533"/>
      <c r="M587" s="533"/>
      <c r="N587" s="641"/>
      <c r="O587" s="533"/>
      <c r="P587" s="533"/>
      <c r="Q587" s="641"/>
      <c r="R587" s="533"/>
      <c r="S587" s="533"/>
      <c r="T587" s="533"/>
      <c r="U587" s="533"/>
      <c r="V587" s="533"/>
      <c r="W587" s="533"/>
      <c r="X587" s="533"/>
      <c r="Y587" s="533"/>
      <c r="Z587" s="533"/>
      <c r="AA587" s="533"/>
      <c r="AB587" s="533"/>
    </row>
    <row r="588" spans="2:28" ht="15.75" customHeight="1">
      <c r="B588" s="641"/>
      <c r="C588" s="533"/>
      <c r="D588" s="533"/>
      <c r="E588" s="641"/>
      <c r="F588" s="641"/>
      <c r="G588" s="641"/>
      <c r="H588" s="641"/>
      <c r="I588" s="533"/>
      <c r="J588" s="533"/>
      <c r="K588" s="641"/>
      <c r="L588" s="533"/>
      <c r="M588" s="533"/>
      <c r="N588" s="641"/>
      <c r="O588" s="533"/>
      <c r="P588" s="533"/>
      <c r="Q588" s="641"/>
      <c r="R588" s="533"/>
      <c r="S588" s="533"/>
      <c r="T588" s="533"/>
      <c r="U588" s="533"/>
      <c r="V588" s="533"/>
      <c r="W588" s="533"/>
      <c r="X588" s="533"/>
      <c r="Y588" s="533"/>
      <c r="Z588" s="533"/>
      <c r="AA588" s="533"/>
      <c r="AB588" s="533"/>
    </row>
    <row r="589" spans="2:28" ht="15.75" customHeight="1">
      <c r="B589" s="641"/>
      <c r="C589" s="533"/>
      <c r="D589" s="533"/>
      <c r="E589" s="641"/>
      <c r="F589" s="641"/>
      <c r="G589" s="641"/>
      <c r="H589" s="641"/>
      <c r="I589" s="533"/>
      <c r="J589" s="533"/>
      <c r="K589" s="641"/>
      <c r="L589" s="533"/>
      <c r="M589" s="533"/>
      <c r="N589" s="641"/>
      <c r="O589" s="533"/>
      <c r="P589" s="533"/>
      <c r="Q589" s="641"/>
      <c r="R589" s="533"/>
      <c r="S589" s="533"/>
      <c r="T589" s="533"/>
      <c r="U589" s="533"/>
      <c r="V589" s="533"/>
      <c r="W589" s="533"/>
      <c r="X589" s="533"/>
      <c r="Y589" s="533"/>
      <c r="Z589" s="533"/>
      <c r="AA589" s="533"/>
      <c r="AB589" s="533"/>
    </row>
    <row r="590" spans="2:28" ht="15.75" customHeight="1">
      <c r="B590" s="641"/>
      <c r="C590" s="533"/>
      <c r="D590" s="533"/>
      <c r="E590" s="641"/>
      <c r="F590" s="641"/>
      <c r="G590" s="641"/>
      <c r="H590" s="641"/>
      <c r="I590" s="533"/>
      <c r="J590" s="533"/>
      <c r="K590" s="641"/>
      <c r="L590" s="533"/>
      <c r="M590" s="533"/>
      <c r="N590" s="641"/>
      <c r="O590" s="533"/>
      <c r="P590" s="533"/>
      <c r="Q590" s="641"/>
      <c r="R590" s="533"/>
      <c r="S590" s="533"/>
      <c r="T590" s="533"/>
      <c r="U590" s="533"/>
      <c r="V590" s="533"/>
      <c r="W590" s="533"/>
      <c r="X590" s="533"/>
      <c r="Y590" s="533"/>
      <c r="Z590" s="533"/>
      <c r="AA590" s="533"/>
      <c r="AB590" s="533"/>
    </row>
    <row r="591" spans="2:28" ht="15.75" customHeight="1">
      <c r="B591" s="641"/>
      <c r="C591" s="533"/>
      <c r="D591" s="533"/>
      <c r="E591" s="641"/>
      <c r="F591" s="641"/>
      <c r="G591" s="641"/>
      <c r="H591" s="641"/>
      <c r="I591" s="533"/>
      <c r="J591" s="533"/>
      <c r="K591" s="641"/>
      <c r="L591" s="533"/>
      <c r="M591" s="533"/>
      <c r="N591" s="641"/>
      <c r="O591" s="533"/>
      <c r="P591" s="533"/>
      <c r="Q591" s="641"/>
      <c r="R591" s="533"/>
      <c r="S591" s="533"/>
      <c r="T591" s="533"/>
      <c r="U591" s="533"/>
      <c r="V591" s="533"/>
      <c r="W591" s="533"/>
      <c r="X591" s="533"/>
      <c r="Y591" s="533"/>
      <c r="Z591" s="533"/>
      <c r="AA591" s="533"/>
      <c r="AB591" s="533"/>
    </row>
    <row r="592" spans="2:28" ht="15.75" customHeight="1">
      <c r="B592" s="641"/>
      <c r="C592" s="533"/>
      <c r="D592" s="533"/>
      <c r="E592" s="641"/>
      <c r="F592" s="641"/>
      <c r="G592" s="641"/>
      <c r="H592" s="641"/>
      <c r="I592" s="533"/>
      <c r="J592" s="533"/>
      <c r="K592" s="641"/>
      <c r="L592" s="533"/>
      <c r="M592" s="533"/>
      <c r="N592" s="641"/>
      <c r="O592" s="533"/>
      <c r="P592" s="533"/>
      <c r="Q592" s="641"/>
      <c r="R592" s="533"/>
      <c r="S592" s="533"/>
      <c r="T592" s="533"/>
      <c r="U592" s="533"/>
      <c r="V592" s="533"/>
      <c r="W592" s="533"/>
      <c r="X592" s="533"/>
      <c r="Y592" s="533"/>
      <c r="Z592" s="533"/>
      <c r="AA592" s="533"/>
      <c r="AB592" s="533"/>
    </row>
    <row r="593" spans="2:28" ht="15.75" customHeight="1">
      <c r="B593" s="641"/>
      <c r="C593" s="533"/>
      <c r="D593" s="533"/>
      <c r="E593" s="641"/>
      <c r="F593" s="641"/>
      <c r="G593" s="641"/>
      <c r="H593" s="641"/>
      <c r="I593" s="533"/>
      <c r="J593" s="533"/>
      <c r="K593" s="641"/>
      <c r="L593" s="533"/>
      <c r="M593" s="533"/>
      <c r="N593" s="641"/>
      <c r="O593" s="533"/>
      <c r="P593" s="533"/>
      <c r="Q593" s="641"/>
      <c r="R593" s="533"/>
      <c r="S593" s="533"/>
      <c r="T593" s="533"/>
      <c r="U593" s="533"/>
      <c r="V593" s="533"/>
      <c r="W593" s="533"/>
      <c r="X593" s="533"/>
      <c r="Y593" s="533"/>
      <c r="Z593" s="533"/>
      <c r="AA593" s="533"/>
      <c r="AB593" s="533"/>
    </row>
    <row r="594" spans="2:28" ht="15.75" customHeight="1">
      <c r="B594" s="641"/>
      <c r="C594" s="533"/>
      <c r="D594" s="533"/>
      <c r="E594" s="641"/>
      <c r="F594" s="641"/>
      <c r="G594" s="641"/>
      <c r="H594" s="641"/>
      <c r="I594" s="533"/>
      <c r="J594" s="533"/>
      <c r="K594" s="641"/>
      <c r="L594" s="533"/>
      <c r="M594" s="533"/>
      <c r="N594" s="641"/>
      <c r="O594" s="533"/>
      <c r="P594" s="533"/>
      <c r="Q594" s="641"/>
      <c r="R594" s="533"/>
      <c r="S594" s="533"/>
      <c r="T594" s="533"/>
      <c r="U594" s="533"/>
      <c r="V594" s="533"/>
      <c r="W594" s="533"/>
      <c r="X594" s="533"/>
      <c r="Y594" s="533"/>
      <c r="Z594" s="533"/>
      <c r="AA594" s="533"/>
      <c r="AB594" s="533"/>
    </row>
    <row r="595" spans="2:28" ht="15.75" customHeight="1">
      <c r="B595" s="641"/>
      <c r="C595" s="533"/>
      <c r="D595" s="533"/>
      <c r="E595" s="641"/>
      <c r="F595" s="641"/>
      <c r="G595" s="641"/>
      <c r="H595" s="641"/>
      <c r="I595" s="533"/>
      <c r="J595" s="533"/>
      <c r="K595" s="641"/>
      <c r="L595" s="533"/>
      <c r="M595" s="533"/>
      <c r="N595" s="641"/>
      <c r="O595" s="533"/>
      <c r="P595" s="533"/>
      <c r="Q595" s="641"/>
      <c r="R595" s="533"/>
      <c r="S595" s="533"/>
      <c r="T595" s="533"/>
      <c r="U595" s="533"/>
      <c r="V595" s="533"/>
      <c r="W595" s="533"/>
      <c r="X595" s="533"/>
      <c r="Y595" s="533"/>
      <c r="Z595" s="533"/>
      <c r="AA595" s="533"/>
      <c r="AB595" s="533"/>
    </row>
    <row r="596" spans="2:28" ht="15.75" customHeight="1">
      <c r="B596" s="641"/>
      <c r="C596" s="533"/>
      <c r="D596" s="533"/>
      <c r="E596" s="641"/>
      <c r="F596" s="641"/>
      <c r="G596" s="641"/>
      <c r="H596" s="641"/>
      <c r="I596" s="533"/>
      <c r="J596" s="533"/>
      <c r="K596" s="641"/>
      <c r="L596" s="533"/>
      <c r="M596" s="533"/>
      <c r="N596" s="641"/>
      <c r="O596" s="533"/>
      <c r="P596" s="533"/>
      <c r="Q596" s="641"/>
      <c r="R596" s="533"/>
      <c r="S596" s="533"/>
      <c r="T596" s="533"/>
      <c r="U596" s="533"/>
      <c r="V596" s="533"/>
      <c r="W596" s="533"/>
      <c r="X596" s="533"/>
      <c r="Y596" s="533"/>
      <c r="Z596" s="533"/>
      <c r="AA596" s="533"/>
      <c r="AB596" s="533"/>
    </row>
    <row r="597" spans="2:28" ht="15.75" customHeight="1">
      <c r="B597" s="641"/>
      <c r="C597" s="533"/>
      <c r="D597" s="533"/>
      <c r="E597" s="641"/>
      <c r="F597" s="641"/>
      <c r="G597" s="641"/>
      <c r="H597" s="641"/>
      <c r="I597" s="533"/>
      <c r="J597" s="533"/>
      <c r="K597" s="641"/>
      <c r="L597" s="533"/>
      <c r="M597" s="533"/>
      <c r="N597" s="641"/>
      <c r="O597" s="533"/>
      <c r="P597" s="533"/>
      <c r="Q597" s="641"/>
      <c r="R597" s="533"/>
      <c r="S597" s="533"/>
      <c r="T597" s="533"/>
      <c r="U597" s="533"/>
      <c r="V597" s="533"/>
      <c r="W597" s="533"/>
      <c r="X597" s="533"/>
      <c r="Y597" s="533"/>
      <c r="Z597" s="533"/>
      <c r="AA597" s="533"/>
      <c r="AB597" s="533"/>
    </row>
    <row r="598" spans="2:28" ht="15.75" customHeight="1">
      <c r="B598" s="641"/>
      <c r="C598" s="533"/>
      <c r="D598" s="533"/>
      <c r="E598" s="641"/>
      <c r="F598" s="641"/>
      <c r="G598" s="641"/>
      <c r="H598" s="641"/>
      <c r="I598" s="533"/>
      <c r="J598" s="533"/>
      <c r="K598" s="641"/>
      <c r="L598" s="533"/>
      <c r="M598" s="533"/>
      <c r="N598" s="641"/>
      <c r="O598" s="533"/>
      <c r="P598" s="533"/>
      <c r="Q598" s="641"/>
      <c r="R598" s="533"/>
      <c r="S598" s="533"/>
      <c r="T598" s="533"/>
      <c r="U598" s="533"/>
      <c r="V598" s="533"/>
      <c r="W598" s="533"/>
      <c r="X598" s="533"/>
      <c r="Y598" s="533"/>
      <c r="Z598" s="533"/>
      <c r="AA598" s="533"/>
      <c r="AB598" s="533"/>
    </row>
    <row r="599" spans="2:28" ht="15.75" customHeight="1">
      <c r="B599" s="641"/>
      <c r="C599" s="533"/>
      <c r="D599" s="533"/>
      <c r="E599" s="641"/>
      <c r="F599" s="641"/>
      <c r="G599" s="641"/>
      <c r="H599" s="641"/>
      <c r="I599" s="533"/>
      <c r="J599" s="533"/>
      <c r="K599" s="641"/>
      <c r="L599" s="533"/>
      <c r="M599" s="533"/>
      <c r="N599" s="641"/>
      <c r="O599" s="533"/>
      <c r="P599" s="533"/>
      <c r="Q599" s="641"/>
      <c r="R599" s="533"/>
      <c r="S599" s="533"/>
      <c r="T599" s="533"/>
      <c r="U599" s="533"/>
      <c r="V599" s="533"/>
      <c r="W599" s="533"/>
      <c r="X599" s="533"/>
      <c r="Y599" s="533"/>
      <c r="Z599" s="533"/>
      <c r="AA599" s="533"/>
      <c r="AB599" s="533"/>
    </row>
    <row r="600" spans="2:28" ht="15.75" customHeight="1">
      <c r="B600" s="641"/>
      <c r="C600" s="533"/>
      <c r="D600" s="533"/>
      <c r="E600" s="641"/>
      <c r="F600" s="641"/>
      <c r="G600" s="641"/>
      <c r="H600" s="641"/>
      <c r="I600" s="533"/>
      <c r="J600" s="533"/>
      <c r="K600" s="641"/>
      <c r="L600" s="533"/>
      <c r="M600" s="533"/>
      <c r="N600" s="641"/>
      <c r="O600" s="533"/>
      <c r="P600" s="533"/>
      <c r="Q600" s="641"/>
      <c r="R600" s="533"/>
      <c r="S600" s="533"/>
      <c r="T600" s="533"/>
      <c r="U600" s="533"/>
      <c r="V600" s="533"/>
      <c r="W600" s="533"/>
      <c r="X600" s="533"/>
      <c r="Y600" s="533"/>
      <c r="Z600" s="533"/>
      <c r="AA600" s="533"/>
      <c r="AB600" s="533"/>
    </row>
    <row r="601" spans="2:28" ht="15.75" customHeight="1">
      <c r="B601" s="641"/>
      <c r="C601" s="533"/>
      <c r="D601" s="533"/>
      <c r="E601" s="641"/>
      <c r="F601" s="641"/>
      <c r="G601" s="641"/>
      <c r="H601" s="641"/>
      <c r="I601" s="533"/>
      <c r="J601" s="533"/>
      <c r="K601" s="641"/>
      <c r="L601" s="533"/>
      <c r="M601" s="533"/>
      <c r="N601" s="641"/>
      <c r="O601" s="533"/>
      <c r="P601" s="533"/>
      <c r="Q601" s="641"/>
      <c r="R601" s="533"/>
      <c r="S601" s="533"/>
      <c r="T601" s="533"/>
      <c r="U601" s="533"/>
      <c r="V601" s="533"/>
      <c r="W601" s="533"/>
      <c r="X601" s="533"/>
      <c r="Y601" s="533"/>
      <c r="Z601" s="533"/>
      <c r="AA601" s="533"/>
      <c r="AB601" s="533"/>
    </row>
    <row r="602" spans="2:28" ht="15.75" customHeight="1">
      <c r="B602" s="641"/>
      <c r="C602" s="533"/>
      <c r="D602" s="533"/>
      <c r="E602" s="641"/>
      <c r="F602" s="641"/>
      <c r="G602" s="641"/>
      <c r="H602" s="641"/>
      <c r="I602" s="533"/>
      <c r="J602" s="533"/>
      <c r="K602" s="641"/>
      <c r="L602" s="533"/>
      <c r="M602" s="533"/>
      <c r="N602" s="641"/>
      <c r="O602" s="533"/>
      <c r="P602" s="533"/>
      <c r="Q602" s="641"/>
      <c r="R602" s="533"/>
      <c r="S602" s="533"/>
      <c r="T602" s="533"/>
      <c r="U602" s="533"/>
      <c r="V602" s="533"/>
      <c r="W602" s="533"/>
      <c r="X602" s="533"/>
      <c r="Y602" s="533"/>
      <c r="Z602" s="533"/>
      <c r="AA602" s="533"/>
      <c r="AB602" s="533"/>
    </row>
    <row r="603" spans="2:28" ht="15.75" customHeight="1">
      <c r="B603" s="641"/>
      <c r="C603" s="533"/>
      <c r="D603" s="533"/>
      <c r="E603" s="641"/>
      <c r="F603" s="641"/>
      <c r="G603" s="641"/>
      <c r="H603" s="641"/>
      <c r="I603" s="533"/>
      <c r="J603" s="533"/>
      <c r="K603" s="641"/>
      <c r="L603" s="533"/>
      <c r="M603" s="533"/>
      <c r="N603" s="641"/>
      <c r="O603" s="533"/>
      <c r="P603" s="533"/>
      <c r="Q603" s="641"/>
      <c r="R603" s="533"/>
      <c r="S603" s="533"/>
      <c r="T603" s="533"/>
      <c r="U603" s="533"/>
      <c r="V603" s="533"/>
      <c r="W603" s="533"/>
      <c r="X603" s="533"/>
      <c r="Y603" s="533"/>
      <c r="Z603" s="533"/>
      <c r="AA603" s="533"/>
      <c r="AB603" s="533"/>
    </row>
    <row r="604" spans="2:28" ht="15.75" customHeight="1">
      <c r="B604" s="641"/>
      <c r="C604" s="533"/>
      <c r="D604" s="533"/>
      <c r="E604" s="641"/>
      <c r="F604" s="641"/>
      <c r="G604" s="641"/>
      <c r="H604" s="641"/>
      <c r="I604" s="533"/>
      <c r="J604" s="533"/>
      <c r="K604" s="641"/>
      <c r="L604" s="533"/>
      <c r="M604" s="533"/>
      <c r="N604" s="641"/>
      <c r="O604" s="533"/>
      <c r="P604" s="533"/>
      <c r="Q604" s="641"/>
      <c r="R604" s="533"/>
      <c r="S604" s="533"/>
      <c r="T604" s="533"/>
      <c r="U604" s="533"/>
      <c r="V604" s="533"/>
      <c r="W604" s="533"/>
      <c r="X604" s="533"/>
      <c r="Y604" s="533"/>
      <c r="Z604" s="533"/>
      <c r="AA604" s="533"/>
      <c r="AB604" s="533"/>
    </row>
    <row r="605" spans="2:28" ht="15.75" customHeight="1">
      <c r="B605" s="641"/>
      <c r="C605" s="533"/>
      <c r="D605" s="533"/>
      <c r="E605" s="641"/>
      <c r="F605" s="641"/>
      <c r="G605" s="641"/>
      <c r="H605" s="641"/>
      <c r="I605" s="533"/>
      <c r="J605" s="533"/>
      <c r="K605" s="641"/>
      <c r="L605" s="533"/>
      <c r="M605" s="533"/>
      <c r="N605" s="641"/>
      <c r="O605" s="533"/>
      <c r="P605" s="533"/>
      <c r="Q605" s="641"/>
      <c r="R605" s="533"/>
      <c r="S605" s="533"/>
      <c r="T605" s="533"/>
      <c r="U605" s="533"/>
      <c r="V605" s="533"/>
      <c r="W605" s="533"/>
      <c r="X605" s="533"/>
      <c r="Y605" s="533"/>
      <c r="Z605" s="533"/>
      <c r="AA605" s="533"/>
      <c r="AB605" s="533"/>
    </row>
    <row r="606" spans="2:28" ht="15.75" customHeight="1">
      <c r="B606" s="641"/>
      <c r="C606" s="533"/>
      <c r="D606" s="533"/>
      <c r="E606" s="641"/>
      <c r="F606" s="641"/>
      <c r="G606" s="641"/>
      <c r="H606" s="641"/>
      <c r="I606" s="533"/>
      <c r="J606" s="533"/>
      <c r="K606" s="641"/>
      <c r="L606" s="533"/>
      <c r="M606" s="533"/>
      <c r="N606" s="641"/>
      <c r="O606" s="533"/>
      <c r="P606" s="533"/>
      <c r="Q606" s="641"/>
      <c r="R606" s="533"/>
      <c r="S606" s="533"/>
      <c r="T606" s="533"/>
      <c r="U606" s="533"/>
      <c r="V606" s="533"/>
      <c r="W606" s="533"/>
      <c r="X606" s="533"/>
      <c r="Y606" s="533"/>
      <c r="Z606" s="533"/>
      <c r="AA606" s="533"/>
      <c r="AB606" s="533"/>
    </row>
    <row r="607" spans="2:28" ht="15.75" customHeight="1">
      <c r="B607" s="641"/>
      <c r="C607" s="533"/>
      <c r="D607" s="533"/>
      <c r="E607" s="641"/>
      <c r="F607" s="641"/>
      <c r="G607" s="641"/>
      <c r="H607" s="641"/>
      <c r="I607" s="533"/>
      <c r="J607" s="533"/>
      <c r="K607" s="641"/>
      <c r="L607" s="533"/>
      <c r="M607" s="533"/>
      <c r="N607" s="641"/>
      <c r="O607" s="533"/>
      <c r="P607" s="533"/>
      <c r="Q607" s="641"/>
      <c r="R607" s="533"/>
      <c r="S607" s="533"/>
      <c r="T607" s="533"/>
      <c r="U607" s="533"/>
      <c r="V607" s="533"/>
      <c r="W607" s="533"/>
      <c r="X607" s="533"/>
      <c r="Y607" s="533"/>
      <c r="Z607" s="533"/>
      <c r="AA607" s="533"/>
      <c r="AB607" s="533"/>
    </row>
    <row r="608" spans="2:28" ht="15.75" customHeight="1">
      <c r="B608" s="641"/>
      <c r="C608" s="533"/>
      <c r="D608" s="533"/>
      <c r="E608" s="641"/>
      <c r="F608" s="641"/>
      <c r="G608" s="641"/>
      <c r="H608" s="641"/>
      <c r="I608" s="533"/>
      <c r="J608" s="533"/>
      <c r="K608" s="641"/>
      <c r="L608" s="533"/>
      <c r="M608" s="533"/>
      <c r="N608" s="641"/>
      <c r="O608" s="533"/>
      <c r="P608" s="533"/>
      <c r="Q608" s="641"/>
      <c r="R608" s="533"/>
      <c r="S608" s="533"/>
      <c r="T608" s="533"/>
      <c r="U608" s="533"/>
      <c r="V608" s="533"/>
      <c r="W608" s="533"/>
      <c r="X608" s="533"/>
      <c r="Y608" s="533"/>
      <c r="Z608" s="533"/>
      <c r="AA608" s="533"/>
      <c r="AB608" s="533"/>
    </row>
    <row r="609" spans="2:28" ht="15.75" customHeight="1">
      <c r="B609" s="641"/>
      <c r="C609" s="533"/>
      <c r="D609" s="533"/>
      <c r="E609" s="641"/>
      <c r="F609" s="641"/>
      <c r="G609" s="641"/>
      <c r="H609" s="641"/>
      <c r="I609" s="533"/>
      <c r="J609" s="533"/>
      <c r="K609" s="641"/>
      <c r="L609" s="533"/>
      <c r="M609" s="533"/>
      <c r="N609" s="641"/>
      <c r="O609" s="533"/>
      <c r="P609" s="533"/>
      <c r="Q609" s="641"/>
      <c r="R609" s="533"/>
      <c r="S609" s="533"/>
      <c r="T609" s="533"/>
      <c r="U609" s="533"/>
      <c r="V609" s="533"/>
      <c r="W609" s="533"/>
      <c r="X609" s="533"/>
      <c r="Y609" s="533"/>
      <c r="Z609" s="533"/>
      <c r="AA609" s="533"/>
      <c r="AB609" s="533"/>
    </row>
    <row r="610" spans="2:28" ht="15.75" customHeight="1">
      <c r="B610" s="641"/>
      <c r="C610" s="533"/>
      <c r="D610" s="533"/>
      <c r="E610" s="641"/>
      <c r="F610" s="641"/>
      <c r="G610" s="641"/>
      <c r="H610" s="641"/>
      <c r="I610" s="533"/>
      <c r="J610" s="533"/>
      <c r="K610" s="641"/>
      <c r="L610" s="533"/>
      <c r="M610" s="533"/>
      <c r="N610" s="641"/>
      <c r="O610" s="533"/>
      <c r="P610" s="533"/>
      <c r="Q610" s="641"/>
      <c r="R610" s="533"/>
      <c r="S610" s="533"/>
      <c r="T610" s="533"/>
      <c r="U610" s="533"/>
      <c r="V610" s="533"/>
      <c r="W610" s="533"/>
      <c r="X610" s="533"/>
      <c r="Y610" s="533"/>
      <c r="Z610" s="533"/>
      <c r="AA610" s="533"/>
      <c r="AB610" s="533"/>
    </row>
    <row r="611" spans="2:28" ht="15.75" customHeight="1">
      <c r="B611" s="641"/>
      <c r="C611" s="533"/>
      <c r="D611" s="533"/>
      <c r="E611" s="641"/>
      <c r="F611" s="641"/>
      <c r="G611" s="641"/>
      <c r="H611" s="641"/>
      <c r="I611" s="533"/>
      <c r="J611" s="533"/>
      <c r="K611" s="641"/>
      <c r="L611" s="533"/>
      <c r="M611" s="533"/>
      <c r="N611" s="641"/>
      <c r="O611" s="533"/>
      <c r="P611" s="533"/>
      <c r="Q611" s="641"/>
      <c r="R611" s="533"/>
      <c r="S611" s="533"/>
      <c r="T611" s="533"/>
      <c r="U611" s="533"/>
      <c r="V611" s="533"/>
      <c r="W611" s="533"/>
      <c r="X611" s="533"/>
      <c r="Y611" s="533"/>
      <c r="Z611" s="533"/>
      <c r="AA611" s="533"/>
      <c r="AB611" s="533"/>
    </row>
    <row r="612" spans="2:28" ht="15.75" customHeight="1">
      <c r="B612" s="641"/>
      <c r="C612" s="533"/>
      <c r="D612" s="533"/>
      <c r="E612" s="641"/>
      <c r="F612" s="641"/>
      <c r="G612" s="641"/>
      <c r="H612" s="641"/>
      <c r="I612" s="533"/>
      <c r="J612" s="533"/>
      <c r="K612" s="641"/>
      <c r="L612" s="533"/>
      <c r="M612" s="533"/>
      <c r="N612" s="641"/>
      <c r="O612" s="533"/>
      <c r="P612" s="533"/>
      <c r="Q612" s="641"/>
      <c r="R612" s="533"/>
      <c r="S612" s="533"/>
      <c r="T612" s="533"/>
      <c r="U612" s="533"/>
      <c r="V612" s="533"/>
      <c r="W612" s="533"/>
      <c r="X612" s="533"/>
      <c r="Y612" s="533"/>
      <c r="Z612" s="533"/>
      <c r="AA612" s="533"/>
      <c r="AB612" s="533"/>
    </row>
    <row r="613" spans="2:28" ht="15.75" customHeight="1">
      <c r="B613" s="641"/>
      <c r="C613" s="533"/>
      <c r="D613" s="533"/>
      <c r="E613" s="641"/>
      <c r="F613" s="641"/>
      <c r="G613" s="641"/>
      <c r="H613" s="641"/>
      <c r="I613" s="533"/>
      <c r="J613" s="533"/>
      <c r="K613" s="641"/>
      <c r="L613" s="533"/>
      <c r="M613" s="533"/>
      <c r="N613" s="641"/>
      <c r="O613" s="533"/>
      <c r="P613" s="533"/>
      <c r="Q613" s="641"/>
      <c r="R613" s="533"/>
      <c r="S613" s="533"/>
      <c r="T613" s="533"/>
      <c r="U613" s="533"/>
      <c r="V613" s="533"/>
      <c r="W613" s="533"/>
      <c r="X613" s="533"/>
      <c r="Y613" s="533"/>
      <c r="Z613" s="533"/>
      <c r="AA613" s="533"/>
      <c r="AB613" s="533"/>
    </row>
    <row r="614" spans="2:28" ht="15.75" customHeight="1">
      <c r="B614" s="641"/>
      <c r="C614" s="533"/>
      <c r="D614" s="533"/>
      <c r="E614" s="641"/>
      <c r="F614" s="641"/>
      <c r="G614" s="641"/>
      <c r="H614" s="641"/>
      <c r="I614" s="533"/>
      <c r="J614" s="533"/>
      <c r="K614" s="641"/>
      <c r="L614" s="533"/>
      <c r="M614" s="533"/>
      <c r="N614" s="641"/>
      <c r="O614" s="533"/>
      <c r="P614" s="533"/>
      <c r="Q614" s="641"/>
      <c r="R614" s="533"/>
      <c r="S614" s="533"/>
      <c r="T614" s="533"/>
      <c r="U614" s="533"/>
      <c r="V614" s="533"/>
      <c r="W614" s="533"/>
      <c r="X614" s="533"/>
      <c r="Y614" s="533"/>
      <c r="Z614" s="533"/>
      <c r="AA614" s="533"/>
      <c r="AB614" s="533"/>
    </row>
    <row r="615" spans="2:28" ht="15.75" customHeight="1">
      <c r="B615" s="641"/>
      <c r="C615" s="533"/>
      <c r="D615" s="533"/>
      <c r="E615" s="641"/>
      <c r="F615" s="641"/>
      <c r="G615" s="641"/>
      <c r="H615" s="641"/>
      <c r="I615" s="533"/>
      <c r="J615" s="533"/>
      <c r="K615" s="641"/>
      <c r="L615" s="533"/>
      <c r="M615" s="533"/>
      <c r="N615" s="641"/>
      <c r="O615" s="533"/>
      <c r="P615" s="533"/>
      <c r="Q615" s="641"/>
      <c r="R615" s="533"/>
      <c r="S615" s="533"/>
      <c r="T615" s="533"/>
      <c r="U615" s="533"/>
      <c r="V615" s="533"/>
      <c r="W615" s="533"/>
      <c r="X615" s="533"/>
      <c r="Y615" s="533"/>
      <c r="Z615" s="533"/>
      <c r="AA615" s="533"/>
      <c r="AB615" s="533"/>
    </row>
    <row r="616" spans="2:28" ht="15.75" customHeight="1">
      <c r="B616" s="641"/>
      <c r="C616" s="533"/>
      <c r="D616" s="533"/>
      <c r="E616" s="641"/>
      <c r="F616" s="641"/>
      <c r="G616" s="641"/>
      <c r="H616" s="641"/>
      <c r="I616" s="533"/>
      <c r="J616" s="533"/>
      <c r="K616" s="641"/>
      <c r="L616" s="533"/>
      <c r="M616" s="533"/>
      <c r="N616" s="641"/>
      <c r="O616" s="533"/>
      <c r="P616" s="533"/>
      <c r="Q616" s="641"/>
      <c r="R616" s="533"/>
      <c r="S616" s="533"/>
      <c r="T616" s="533"/>
      <c r="U616" s="533"/>
      <c r="V616" s="533"/>
      <c r="W616" s="533"/>
      <c r="X616" s="533"/>
      <c r="Y616" s="533"/>
      <c r="Z616" s="533"/>
      <c r="AA616" s="533"/>
      <c r="AB616" s="533"/>
    </row>
    <row r="617" spans="2:28" ht="15.75" customHeight="1">
      <c r="B617" s="641"/>
      <c r="C617" s="533"/>
      <c r="D617" s="533"/>
      <c r="E617" s="641"/>
      <c r="F617" s="641"/>
      <c r="G617" s="641"/>
      <c r="H617" s="641"/>
      <c r="I617" s="533"/>
      <c r="J617" s="533"/>
      <c r="K617" s="641"/>
      <c r="L617" s="533"/>
      <c r="M617" s="533"/>
      <c r="N617" s="641"/>
      <c r="O617" s="533"/>
      <c r="P617" s="533"/>
      <c r="Q617" s="641"/>
      <c r="R617" s="533"/>
      <c r="S617" s="533"/>
      <c r="T617" s="533"/>
      <c r="U617" s="533"/>
      <c r="V617" s="533"/>
      <c r="W617" s="533"/>
      <c r="X617" s="533"/>
      <c r="Y617" s="533"/>
      <c r="Z617" s="533"/>
      <c r="AA617" s="533"/>
      <c r="AB617" s="533"/>
    </row>
    <row r="618" spans="2:28" ht="15.75" customHeight="1">
      <c r="B618" s="641"/>
      <c r="C618" s="533"/>
      <c r="D618" s="533"/>
      <c r="E618" s="641"/>
      <c r="F618" s="641"/>
      <c r="G618" s="641"/>
      <c r="H618" s="641"/>
      <c r="I618" s="533"/>
      <c r="J618" s="533"/>
      <c r="K618" s="641"/>
      <c r="L618" s="533"/>
      <c r="M618" s="533"/>
      <c r="N618" s="641"/>
      <c r="O618" s="533"/>
      <c r="P618" s="533"/>
      <c r="Q618" s="641"/>
      <c r="R618" s="533"/>
      <c r="S618" s="533"/>
      <c r="T618" s="533"/>
      <c r="U618" s="533"/>
      <c r="V618" s="533"/>
      <c r="W618" s="533"/>
      <c r="X618" s="533"/>
      <c r="Y618" s="533"/>
      <c r="Z618" s="533"/>
      <c r="AA618" s="533"/>
      <c r="AB618" s="533"/>
    </row>
    <row r="619" spans="2:28" ht="15.75" customHeight="1">
      <c r="B619" s="641"/>
      <c r="C619" s="533"/>
      <c r="D619" s="533"/>
      <c r="E619" s="641"/>
      <c r="F619" s="641"/>
      <c r="G619" s="641"/>
      <c r="H619" s="641"/>
      <c r="I619" s="533"/>
      <c r="J619" s="533"/>
      <c r="K619" s="641"/>
      <c r="L619" s="533"/>
      <c r="M619" s="533"/>
      <c r="N619" s="641"/>
      <c r="O619" s="533"/>
      <c r="P619" s="533"/>
      <c r="Q619" s="641"/>
      <c r="R619" s="533"/>
      <c r="S619" s="533"/>
      <c r="T619" s="533"/>
      <c r="U619" s="533"/>
      <c r="V619" s="533"/>
      <c r="W619" s="533"/>
      <c r="X619" s="533"/>
      <c r="Y619" s="533"/>
      <c r="Z619" s="533"/>
      <c r="AA619" s="533"/>
      <c r="AB619" s="533"/>
    </row>
    <row r="620" spans="2:28" ht="15.75" customHeight="1">
      <c r="B620" s="641"/>
      <c r="C620" s="533"/>
      <c r="D620" s="533"/>
      <c r="E620" s="641"/>
      <c r="F620" s="641"/>
      <c r="G620" s="641"/>
      <c r="H620" s="641"/>
      <c r="I620" s="533"/>
      <c r="J620" s="533"/>
      <c r="K620" s="641"/>
      <c r="L620" s="533"/>
      <c r="M620" s="533"/>
      <c r="N620" s="641"/>
      <c r="O620" s="533"/>
      <c r="P620" s="533"/>
      <c r="Q620" s="641"/>
      <c r="R620" s="533"/>
      <c r="S620" s="533"/>
      <c r="T620" s="533"/>
      <c r="U620" s="533"/>
      <c r="V620" s="533"/>
      <c r="W620" s="533"/>
      <c r="X620" s="533"/>
      <c r="Y620" s="533"/>
      <c r="Z620" s="533"/>
      <c r="AA620" s="533"/>
      <c r="AB620" s="533"/>
    </row>
    <row r="621" spans="2:28" ht="15.75" customHeight="1">
      <c r="B621" s="641"/>
      <c r="C621" s="533"/>
      <c r="D621" s="533"/>
      <c r="E621" s="641"/>
      <c r="F621" s="641"/>
      <c r="G621" s="641"/>
      <c r="H621" s="641"/>
      <c r="I621" s="533"/>
      <c r="J621" s="533"/>
      <c r="K621" s="641"/>
      <c r="L621" s="533"/>
      <c r="M621" s="533"/>
      <c r="N621" s="641"/>
      <c r="O621" s="533"/>
      <c r="P621" s="533"/>
      <c r="Q621" s="641"/>
      <c r="R621" s="533"/>
      <c r="S621" s="533"/>
      <c r="T621" s="533"/>
      <c r="U621" s="533"/>
      <c r="V621" s="533"/>
      <c r="W621" s="533"/>
      <c r="X621" s="533"/>
      <c r="Y621" s="533"/>
      <c r="Z621" s="533"/>
      <c r="AA621" s="533"/>
      <c r="AB621" s="533"/>
    </row>
    <row r="622" spans="2:28" ht="15.75" customHeight="1">
      <c r="B622" s="641"/>
      <c r="C622" s="533"/>
      <c r="D622" s="533"/>
      <c r="E622" s="641"/>
      <c r="F622" s="641"/>
      <c r="G622" s="641"/>
      <c r="H622" s="641"/>
      <c r="I622" s="533"/>
      <c r="J622" s="533"/>
      <c r="K622" s="641"/>
      <c r="L622" s="533"/>
      <c r="M622" s="533"/>
      <c r="N622" s="641"/>
      <c r="O622" s="533"/>
      <c r="P622" s="533"/>
      <c r="Q622" s="641"/>
      <c r="R622" s="533"/>
      <c r="S622" s="533"/>
      <c r="T622" s="533"/>
      <c r="U622" s="533"/>
      <c r="V622" s="533"/>
      <c r="W622" s="533"/>
      <c r="X622" s="533"/>
      <c r="Y622" s="533"/>
      <c r="Z622" s="533"/>
      <c r="AA622" s="533"/>
      <c r="AB622" s="533"/>
    </row>
    <row r="623" spans="2:28" ht="15.75" customHeight="1">
      <c r="B623" s="641"/>
      <c r="C623" s="533"/>
      <c r="D623" s="533"/>
      <c r="E623" s="641"/>
      <c r="F623" s="641"/>
      <c r="G623" s="641"/>
      <c r="H623" s="641"/>
      <c r="I623" s="533"/>
      <c r="J623" s="533"/>
      <c r="K623" s="641"/>
      <c r="L623" s="533"/>
      <c r="M623" s="533"/>
      <c r="N623" s="641"/>
      <c r="O623" s="533"/>
      <c r="P623" s="533"/>
      <c r="Q623" s="641"/>
      <c r="R623" s="533"/>
      <c r="S623" s="533"/>
      <c r="T623" s="533"/>
      <c r="U623" s="533"/>
      <c r="V623" s="533"/>
      <c r="W623" s="533"/>
      <c r="X623" s="533"/>
      <c r="Y623" s="533"/>
      <c r="Z623" s="533"/>
      <c r="AA623" s="533"/>
      <c r="AB623" s="533"/>
    </row>
    <row r="624" spans="2:28" ht="15.75" customHeight="1">
      <c r="B624" s="641"/>
      <c r="C624" s="533"/>
      <c r="D624" s="533"/>
      <c r="E624" s="641"/>
      <c r="F624" s="641"/>
      <c r="G624" s="641"/>
      <c r="H624" s="641"/>
      <c r="I624" s="533"/>
      <c r="J624" s="533"/>
      <c r="K624" s="641"/>
      <c r="L624" s="533"/>
      <c r="M624" s="533"/>
      <c r="N624" s="641"/>
      <c r="O624" s="533"/>
      <c r="P624" s="533"/>
      <c r="Q624" s="641"/>
      <c r="R624" s="533"/>
      <c r="S624" s="533"/>
      <c r="T624" s="533"/>
      <c r="U624" s="533"/>
      <c r="V624" s="533"/>
      <c r="W624" s="533"/>
      <c r="X624" s="533"/>
      <c r="Y624" s="533"/>
      <c r="Z624" s="533"/>
      <c r="AA624" s="533"/>
      <c r="AB624" s="533"/>
    </row>
    <row r="625" spans="2:28" ht="15.75" customHeight="1">
      <c r="B625" s="641"/>
      <c r="C625" s="533"/>
      <c r="D625" s="533"/>
      <c r="E625" s="641"/>
      <c r="F625" s="641"/>
      <c r="G625" s="641"/>
      <c r="H625" s="641"/>
      <c r="I625" s="533"/>
      <c r="J625" s="533"/>
      <c r="K625" s="641"/>
      <c r="L625" s="533"/>
      <c r="M625" s="533"/>
      <c r="N625" s="641"/>
      <c r="O625" s="533"/>
      <c r="P625" s="533"/>
      <c r="Q625" s="641"/>
      <c r="R625" s="533"/>
      <c r="S625" s="533"/>
      <c r="T625" s="533"/>
      <c r="U625" s="533"/>
      <c r="V625" s="533"/>
      <c r="W625" s="533"/>
      <c r="X625" s="533"/>
      <c r="Y625" s="533"/>
      <c r="Z625" s="533"/>
      <c r="AA625" s="533"/>
      <c r="AB625" s="533"/>
    </row>
    <row r="626" spans="2:28" ht="15.75" customHeight="1">
      <c r="B626" s="641"/>
      <c r="C626" s="533"/>
      <c r="D626" s="533"/>
      <c r="E626" s="641"/>
      <c r="F626" s="641"/>
      <c r="G626" s="641"/>
      <c r="H626" s="641"/>
      <c r="I626" s="533"/>
      <c r="J626" s="533"/>
      <c r="K626" s="641"/>
      <c r="L626" s="533"/>
      <c r="M626" s="533"/>
      <c r="N626" s="641"/>
      <c r="O626" s="533"/>
      <c r="P626" s="533"/>
      <c r="Q626" s="641"/>
      <c r="R626" s="533"/>
      <c r="S626" s="533"/>
      <c r="T626" s="533"/>
      <c r="U626" s="533"/>
      <c r="V626" s="533"/>
      <c r="W626" s="533"/>
      <c r="X626" s="533"/>
      <c r="Y626" s="533"/>
      <c r="Z626" s="533"/>
      <c r="AA626" s="533"/>
      <c r="AB626" s="533"/>
    </row>
    <row r="627" spans="2:28" ht="15.75" customHeight="1">
      <c r="B627" s="641"/>
      <c r="C627" s="533"/>
      <c r="D627" s="533"/>
      <c r="E627" s="641"/>
      <c r="F627" s="641"/>
      <c r="G627" s="641"/>
      <c r="H627" s="641"/>
      <c r="I627" s="533"/>
      <c r="J627" s="533"/>
      <c r="K627" s="641"/>
      <c r="L627" s="533"/>
      <c r="M627" s="533"/>
      <c r="N627" s="641"/>
      <c r="O627" s="533"/>
      <c r="P627" s="533"/>
      <c r="Q627" s="641"/>
      <c r="R627" s="533"/>
      <c r="S627" s="533"/>
      <c r="T627" s="533"/>
      <c r="U627" s="533"/>
      <c r="V627" s="533"/>
      <c r="W627" s="533"/>
      <c r="X627" s="533"/>
      <c r="Y627" s="533"/>
      <c r="Z627" s="533"/>
      <c r="AA627" s="533"/>
      <c r="AB627" s="533"/>
    </row>
    <row r="628" spans="2:28" ht="15.75" customHeight="1">
      <c r="B628" s="641"/>
      <c r="C628" s="533"/>
      <c r="D628" s="533"/>
      <c r="E628" s="641"/>
      <c r="F628" s="641"/>
      <c r="G628" s="641"/>
      <c r="H628" s="641"/>
      <c r="I628" s="533"/>
      <c r="J628" s="533"/>
      <c r="K628" s="641"/>
      <c r="L628" s="533"/>
      <c r="M628" s="533"/>
      <c r="N628" s="641"/>
      <c r="O628" s="533"/>
      <c r="P628" s="533"/>
      <c r="Q628" s="641"/>
      <c r="R628" s="533"/>
      <c r="S628" s="533"/>
      <c r="T628" s="533"/>
      <c r="U628" s="533"/>
      <c r="V628" s="533"/>
      <c r="W628" s="533"/>
      <c r="X628" s="533"/>
      <c r="Y628" s="533"/>
      <c r="Z628" s="533"/>
      <c r="AA628" s="533"/>
      <c r="AB628" s="533"/>
    </row>
    <row r="629" spans="2:28" ht="15.75" customHeight="1">
      <c r="B629" s="641"/>
      <c r="C629" s="533"/>
      <c r="D629" s="533"/>
      <c r="E629" s="641"/>
      <c r="F629" s="641"/>
      <c r="G629" s="641"/>
      <c r="H629" s="641"/>
      <c r="I629" s="533"/>
      <c r="J629" s="533"/>
      <c r="K629" s="641"/>
      <c r="L629" s="533"/>
      <c r="M629" s="533"/>
      <c r="N629" s="641"/>
      <c r="O629" s="533"/>
      <c r="P629" s="533"/>
      <c r="Q629" s="641"/>
      <c r="R629" s="533"/>
      <c r="S629" s="533"/>
      <c r="T629" s="533"/>
      <c r="U629" s="533"/>
      <c r="V629" s="533"/>
      <c r="W629" s="533"/>
      <c r="X629" s="533"/>
      <c r="Y629" s="533"/>
      <c r="Z629" s="533"/>
      <c r="AA629" s="533"/>
      <c r="AB629" s="533"/>
    </row>
    <row r="630" spans="2:28" ht="15.75" customHeight="1">
      <c r="B630" s="641"/>
      <c r="C630" s="533"/>
      <c r="D630" s="533"/>
      <c r="E630" s="641"/>
      <c r="F630" s="641"/>
      <c r="G630" s="641"/>
      <c r="H630" s="641"/>
      <c r="I630" s="533"/>
      <c r="J630" s="533"/>
      <c r="K630" s="641"/>
      <c r="L630" s="533"/>
      <c r="M630" s="533"/>
      <c r="N630" s="641"/>
      <c r="O630" s="533"/>
      <c r="P630" s="533"/>
      <c r="Q630" s="641"/>
      <c r="R630" s="533"/>
      <c r="S630" s="533"/>
      <c r="T630" s="533"/>
      <c r="U630" s="533"/>
      <c r="V630" s="533"/>
      <c r="W630" s="533"/>
      <c r="X630" s="533"/>
      <c r="Y630" s="533"/>
      <c r="Z630" s="533"/>
      <c r="AA630" s="533"/>
      <c r="AB630" s="533"/>
    </row>
    <row r="631" spans="2:28" ht="15.75" customHeight="1">
      <c r="B631" s="641"/>
      <c r="C631" s="533"/>
      <c r="D631" s="533"/>
      <c r="E631" s="641"/>
      <c r="F631" s="641"/>
      <c r="G631" s="641"/>
      <c r="H631" s="641"/>
      <c r="I631" s="533"/>
      <c r="J631" s="533"/>
      <c r="K631" s="641"/>
      <c r="L631" s="533"/>
      <c r="M631" s="533"/>
      <c r="N631" s="641"/>
      <c r="O631" s="533"/>
      <c r="P631" s="533"/>
      <c r="Q631" s="641"/>
      <c r="R631" s="533"/>
      <c r="S631" s="533"/>
      <c r="T631" s="533"/>
      <c r="U631" s="533"/>
      <c r="V631" s="533"/>
      <c r="W631" s="533"/>
      <c r="X631" s="533"/>
      <c r="Y631" s="533"/>
      <c r="Z631" s="533"/>
      <c r="AA631" s="533"/>
      <c r="AB631" s="533"/>
    </row>
    <row r="632" spans="2:28" ht="15.75" customHeight="1">
      <c r="B632" s="641"/>
      <c r="C632" s="533"/>
      <c r="D632" s="533"/>
      <c r="E632" s="641"/>
      <c r="F632" s="641"/>
      <c r="G632" s="641"/>
      <c r="H632" s="641"/>
      <c r="I632" s="533"/>
      <c r="J632" s="533"/>
      <c r="K632" s="641"/>
      <c r="L632" s="533"/>
      <c r="M632" s="533"/>
      <c r="N632" s="641"/>
      <c r="O632" s="533"/>
      <c r="P632" s="533"/>
      <c r="Q632" s="641"/>
      <c r="R632" s="533"/>
      <c r="S632" s="533"/>
      <c r="T632" s="533"/>
      <c r="U632" s="533"/>
      <c r="V632" s="533"/>
      <c r="W632" s="533"/>
      <c r="X632" s="533"/>
      <c r="Y632" s="533"/>
      <c r="Z632" s="533"/>
      <c r="AA632" s="533"/>
      <c r="AB632" s="533"/>
    </row>
    <row r="633" spans="2:28" ht="15.75" customHeight="1">
      <c r="B633" s="641"/>
      <c r="C633" s="533"/>
      <c r="D633" s="533"/>
      <c r="E633" s="641"/>
      <c r="F633" s="641"/>
      <c r="G633" s="641"/>
      <c r="H633" s="641"/>
      <c r="I633" s="533"/>
      <c r="J633" s="533"/>
      <c r="K633" s="641"/>
      <c r="L633" s="533"/>
      <c r="M633" s="533"/>
      <c r="N633" s="641"/>
      <c r="O633" s="533"/>
      <c r="P633" s="533"/>
      <c r="Q633" s="641"/>
      <c r="R633" s="533"/>
      <c r="S633" s="533"/>
      <c r="T633" s="533"/>
      <c r="U633" s="533"/>
      <c r="V633" s="533"/>
      <c r="W633" s="533"/>
      <c r="X633" s="533"/>
      <c r="Y633" s="533"/>
      <c r="Z633" s="533"/>
      <c r="AA633" s="533"/>
      <c r="AB633" s="533"/>
    </row>
    <row r="634" spans="2:28" ht="15.75" customHeight="1">
      <c r="B634" s="641"/>
      <c r="C634" s="533"/>
      <c r="D634" s="533"/>
      <c r="E634" s="641"/>
      <c r="F634" s="641"/>
      <c r="G634" s="641"/>
      <c r="H634" s="641"/>
      <c r="I634" s="533"/>
      <c r="J634" s="533"/>
      <c r="K634" s="641"/>
      <c r="L634" s="533"/>
      <c r="M634" s="533"/>
      <c r="N634" s="641"/>
      <c r="O634" s="533"/>
      <c r="P634" s="533"/>
      <c r="Q634" s="641"/>
      <c r="R634" s="533"/>
      <c r="S634" s="533"/>
      <c r="T634" s="533"/>
      <c r="U634" s="533"/>
      <c r="V634" s="533"/>
      <c r="W634" s="533"/>
      <c r="X634" s="533"/>
      <c r="Y634" s="533"/>
      <c r="Z634" s="533"/>
      <c r="AA634" s="533"/>
      <c r="AB634" s="533"/>
    </row>
    <row r="635" spans="2:28" ht="15.75" customHeight="1">
      <c r="B635" s="641"/>
      <c r="C635" s="533"/>
      <c r="D635" s="533"/>
      <c r="E635" s="641"/>
      <c r="F635" s="641"/>
      <c r="G635" s="641"/>
      <c r="H635" s="641"/>
      <c r="I635" s="533"/>
      <c r="J635" s="533"/>
      <c r="K635" s="641"/>
      <c r="L635" s="533"/>
      <c r="M635" s="533"/>
      <c r="N635" s="641"/>
      <c r="O635" s="533"/>
      <c r="P635" s="533"/>
      <c r="Q635" s="641"/>
      <c r="R635" s="533"/>
      <c r="S635" s="533"/>
      <c r="T635" s="533"/>
      <c r="U635" s="533"/>
      <c r="V635" s="533"/>
      <c r="W635" s="533"/>
      <c r="X635" s="533"/>
      <c r="Y635" s="533"/>
      <c r="Z635" s="533"/>
      <c r="AA635" s="533"/>
      <c r="AB635" s="533"/>
    </row>
    <row r="636" spans="2:28" ht="15.75" customHeight="1">
      <c r="B636" s="641"/>
      <c r="C636" s="533"/>
      <c r="D636" s="533"/>
      <c r="E636" s="641"/>
      <c r="F636" s="641"/>
      <c r="G636" s="641"/>
      <c r="H636" s="641"/>
      <c r="I636" s="533"/>
      <c r="J636" s="533"/>
      <c r="K636" s="641"/>
      <c r="L636" s="533"/>
      <c r="M636" s="533"/>
      <c r="N636" s="641"/>
      <c r="O636" s="533"/>
      <c r="P636" s="533"/>
      <c r="Q636" s="641"/>
      <c r="R636" s="533"/>
      <c r="S636" s="533"/>
      <c r="T636" s="533"/>
      <c r="U636" s="533"/>
      <c r="V636" s="533"/>
      <c r="W636" s="533"/>
      <c r="X636" s="533"/>
      <c r="Y636" s="533"/>
      <c r="Z636" s="533"/>
      <c r="AA636" s="533"/>
      <c r="AB636" s="533"/>
    </row>
    <row r="637" spans="2:28" ht="15.75" customHeight="1">
      <c r="B637" s="641"/>
      <c r="C637" s="533"/>
      <c r="D637" s="533"/>
      <c r="E637" s="641"/>
      <c r="F637" s="641"/>
      <c r="G637" s="641"/>
      <c r="H637" s="641"/>
      <c r="I637" s="533"/>
      <c r="J637" s="533"/>
      <c r="K637" s="641"/>
      <c r="L637" s="533"/>
      <c r="M637" s="533"/>
      <c r="N637" s="641"/>
      <c r="O637" s="533"/>
      <c r="P637" s="533"/>
      <c r="Q637" s="641"/>
      <c r="R637" s="533"/>
      <c r="S637" s="533"/>
      <c r="T637" s="533"/>
      <c r="U637" s="533"/>
      <c r="V637" s="533"/>
      <c r="W637" s="533"/>
      <c r="X637" s="533"/>
      <c r="Y637" s="533"/>
      <c r="Z637" s="533"/>
      <c r="AA637" s="533"/>
      <c r="AB637" s="533"/>
    </row>
    <row r="638" spans="2:28" ht="15.75" customHeight="1">
      <c r="B638" s="641"/>
      <c r="C638" s="533"/>
      <c r="D638" s="533"/>
      <c r="E638" s="641"/>
      <c r="F638" s="641"/>
      <c r="G638" s="641"/>
      <c r="H638" s="641"/>
      <c r="I638" s="533"/>
      <c r="J638" s="533"/>
      <c r="K638" s="641"/>
      <c r="L638" s="533"/>
      <c r="M638" s="533"/>
      <c r="N638" s="641"/>
      <c r="O638" s="533"/>
      <c r="P638" s="533"/>
      <c r="Q638" s="641"/>
      <c r="R638" s="533"/>
      <c r="S638" s="533"/>
      <c r="T638" s="533"/>
      <c r="U638" s="533"/>
      <c r="V638" s="533"/>
      <c r="W638" s="533"/>
      <c r="X638" s="533"/>
      <c r="Y638" s="533"/>
      <c r="Z638" s="533"/>
      <c r="AA638" s="533"/>
      <c r="AB638" s="533"/>
    </row>
    <row r="639" spans="2:28" ht="15.75" customHeight="1">
      <c r="B639" s="641"/>
      <c r="C639" s="533"/>
      <c r="D639" s="533"/>
      <c r="E639" s="641"/>
      <c r="F639" s="641"/>
      <c r="G639" s="641"/>
      <c r="H639" s="641"/>
      <c r="I639" s="533"/>
      <c r="J639" s="533"/>
      <c r="K639" s="641"/>
      <c r="L639" s="533"/>
      <c r="M639" s="533"/>
      <c r="N639" s="641"/>
      <c r="O639" s="533"/>
      <c r="P639" s="533"/>
      <c r="Q639" s="641"/>
      <c r="R639" s="533"/>
      <c r="S639" s="533"/>
      <c r="T639" s="533"/>
      <c r="U639" s="533"/>
      <c r="V639" s="533"/>
      <c r="W639" s="533"/>
      <c r="X639" s="533"/>
      <c r="Y639" s="533"/>
      <c r="Z639" s="533"/>
      <c r="AA639" s="533"/>
      <c r="AB639" s="533"/>
    </row>
    <row r="640" spans="2:28" ht="15.75" customHeight="1">
      <c r="B640" s="641"/>
      <c r="C640" s="533"/>
      <c r="D640" s="533"/>
      <c r="E640" s="641"/>
      <c r="F640" s="641"/>
      <c r="G640" s="641"/>
      <c r="H640" s="641"/>
      <c r="I640" s="533"/>
      <c r="J640" s="533"/>
      <c r="K640" s="641"/>
      <c r="L640" s="533"/>
      <c r="M640" s="533"/>
      <c r="N640" s="641"/>
      <c r="O640" s="533"/>
      <c r="P640" s="533"/>
      <c r="Q640" s="641"/>
      <c r="R640" s="533"/>
      <c r="S640" s="533"/>
      <c r="T640" s="533"/>
      <c r="U640" s="533"/>
      <c r="V640" s="533"/>
      <c r="W640" s="533"/>
      <c r="X640" s="533"/>
      <c r="Y640" s="533"/>
      <c r="Z640" s="533"/>
      <c r="AA640" s="533"/>
      <c r="AB640" s="533"/>
    </row>
    <row r="641" spans="2:28" ht="15.75" customHeight="1">
      <c r="B641" s="641"/>
      <c r="C641" s="533"/>
      <c r="D641" s="533"/>
      <c r="E641" s="641"/>
      <c r="F641" s="641"/>
      <c r="G641" s="641"/>
      <c r="H641" s="641"/>
      <c r="I641" s="533"/>
      <c r="J641" s="533"/>
      <c r="K641" s="641"/>
      <c r="L641" s="533"/>
      <c r="M641" s="533"/>
      <c r="N641" s="641"/>
      <c r="O641" s="533"/>
      <c r="P641" s="533"/>
      <c r="Q641" s="641"/>
      <c r="R641" s="533"/>
      <c r="S641" s="533"/>
      <c r="T641" s="533"/>
      <c r="U641" s="533"/>
      <c r="V641" s="533"/>
      <c r="W641" s="533"/>
      <c r="X641" s="533"/>
      <c r="Y641" s="533"/>
      <c r="Z641" s="533"/>
      <c r="AA641" s="533"/>
      <c r="AB641" s="533"/>
    </row>
    <row r="642" spans="2:28" ht="15.75" customHeight="1">
      <c r="B642" s="641"/>
      <c r="C642" s="533"/>
      <c r="D642" s="533"/>
      <c r="E642" s="641"/>
      <c r="F642" s="641"/>
      <c r="G642" s="641"/>
      <c r="H642" s="641"/>
      <c r="I642" s="533"/>
      <c r="J642" s="533"/>
      <c r="K642" s="641"/>
      <c r="L642" s="533"/>
      <c r="M642" s="533"/>
      <c r="N642" s="641"/>
      <c r="O642" s="533"/>
      <c r="P642" s="533"/>
      <c r="Q642" s="641"/>
      <c r="R642" s="533"/>
      <c r="S642" s="533"/>
      <c r="T642" s="533"/>
      <c r="U642" s="533"/>
      <c r="V642" s="533"/>
      <c r="W642" s="533"/>
      <c r="X642" s="533"/>
      <c r="Y642" s="533"/>
      <c r="Z642" s="533"/>
      <c r="AA642" s="533"/>
      <c r="AB642" s="533"/>
    </row>
    <row r="643" spans="2:28" ht="15.75" customHeight="1">
      <c r="B643" s="641"/>
      <c r="C643" s="533"/>
      <c r="D643" s="533"/>
      <c r="E643" s="641"/>
      <c r="F643" s="641"/>
      <c r="G643" s="641"/>
      <c r="H643" s="641"/>
      <c r="I643" s="533"/>
      <c r="J643" s="533"/>
      <c r="K643" s="641"/>
      <c r="L643" s="533"/>
      <c r="M643" s="533"/>
      <c r="N643" s="641"/>
      <c r="O643" s="533"/>
      <c r="P643" s="533"/>
      <c r="Q643" s="641"/>
      <c r="R643" s="533"/>
      <c r="S643" s="533"/>
      <c r="T643" s="533"/>
      <c r="U643" s="533"/>
      <c r="V643" s="533"/>
      <c r="W643" s="533"/>
      <c r="X643" s="533"/>
      <c r="Y643" s="533"/>
      <c r="Z643" s="533"/>
      <c r="AA643" s="533"/>
      <c r="AB643" s="533"/>
    </row>
    <row r="644" spans="2:28" ht="15.75" customHeight="1">
      <c r="B644" s="641"/>
      <c r="C644" s="533"/>
      <c r="D644" s="533"/>
      <c r="E644" s="641"/>
      <c r="F644" s="641"/>
      <c r="G644" s="641"/>
      <c r="H644" s="641"/>
      <c r="I644" s="533"/>
      <c r="J644" s="533"/>
      <c r="K644" s="641"/>
      <c r="L644" s="533"/>
      <c r="M644" s="533"/>
      <c r="N644" s="641"/>
      <c r="O644" s="533"/>
      <c r="P644" s="533"/>
      <c r="Q644" s="641"/>
      <c r="R644" s="533"/>
      <c r="S644" s="533"/>
      <c r="T644" s="533"/>
      <c r="U644" s="533"/>
      <c r="V644" s="533"/>
      <c r="W644" s="533"/>
      <c r="X644" s="533"/>
      <c r="Y644" s="533"/>
      <c r="Z644" s="533"/>
      <c r="AA644" s="533"/>
      <c r="AB644" s="533"/>
    </row>
    <row r="645" spans="2:28" ht="15.75" customHeight="1">
      <c r="B645" s="641"/>
      <c r="C645" s="533"/>
      <c r="D645" s="533"/>
      <c r="E645" s="641"/>
      <c r="F645" s="641"/>
      <c r="G645" s="641"/>
      <c r="H645" s="641"/>
      <c r="I645" s="533"/>
      <c r="J645" s="533"/>
      <c r="K645" s="641"/>
      <c r="L645" s="533"/>
      <c r="M645" s="533"/>
      <c r="N645" s="641"/>
      <c r="O645" s="533"/>
      <c r="P645" s="533"/>
      <c r="Q645" s="641"/>
      <c r="R645" s="533"/>
      <c r="S645" s="533"/>
      <c r="T645" s="533"/>
      <c r="U645" s="533"/>
      <c r="V645" s="533"/>
      <c r="W645" s="533"/>
      <c r="X645" s="533"/>
      <c r="Y645" s="533"/>
      <c r="Z645" s="533"/>
      <c r="AA645" s="533"/>
      <c r="AB645" s="533"/>
    </row>
    <row r="646" spans="2:28" ht="15.75" customHeight="1">
      <c r="B646" s="641"/>
      <c r="C646" s="533"/>
      <c r="D646" s="533"/>
      <c r="E646" s="641"/>
      <c r="F646" s="641"/>
      <c r="G646" s="641"/>
      <c r="H646" s="641"/>
      <c r="I646" s="533"/>
      <c r="J646" s="533"/>
      <c r="K646" s="641"/>
      <c r="L646" s="533"/>
      <c r="M646" s="533"/>
      <c r="N646" s="641"/>
      <c r="O646" s="533"/>
      <c r="P646" s="533"/>
      <c r="Q646" s="641"/>
      <c r="R646" s="533"/>
      <c r="S646" s="533"/>
      <c r="T646" s="533"/>
      <c r="U646" s="533"/>
      <c r="V646" s="533"/>
      <c r="W646" s="533"/>
      <c r="X646" s="533"/>
      <c r="Y646" s="533"/>
      <c r="Z646" s="533"/>
      <c r="AA646" s="533"/>
      <c r="AB646" s="533"/>
    </row>
    <row r="647" spans="2:28" ht="15.75" customHeight="1">
      <c r="B647" s="641"/>
      <c r="C647" s="533"/>
      <c r="D647" s="533"/>
      <c r="E647" s="641"/>
      <c r="F647" s="641"/>
      <c r="G647" s="641"/>
      <c r="H647" s="641"/>
      <c r="I647" s="533"/>
      <c r="J647" s="533"/>
      <c r="K647" s="641"/>
      <c r="L647" s="533"/>
      <c r="M647" s="533"/>
      <c r="N647" s="641"/>
      <c r="O647" s="533"/>
      <c r="P647" s="533"/>
      <c r="Q647" s="641"/>
      <c r="R647" s="533"/>
      <c r="S647" s="533"/>
      <c r="T647" s="533"/>
      <c r="U647" s="533"/>
      <c r="V647" s="533"/>
      <c r="W647" s="533"/>
      <c r="X647" s="533"/>
      <c r="Y647" s="533"/>
      <c r="Z647" s="533"/>
      <c r="AA647" s="533"/>
      <c r="AB647" s="533"/>
    </row>
    <row r="648" spans="2:28" ht="15.75" customHeight="1">
      <c r="B648" s="641"/>
      <c r="C648" s="533"/>
      <c r="D648" s="533"/>
      <c r="E648" s="641"/>
      <c r="F648" s="641"/>
      <c r="G648" s="641"/>
      <c r="H648" s="641"/>
      <c r="I648" s="533"/>
      <c r="J648" s="533"/>
      <c r="K648" s="641"/>
      <c r="L648" s="533"/>
      <c r="M648" s="533"/>
      <c r="N648" s="641"/>
      <c r="O648" s="533"/>
      <c r="P648" s="533"/>
      <c r="Q648" s="641"/>
      <c r="R648" s="533"/>
      <c r="S648" s="533"/>
      <c r="T648" s="533"/>
      <c r="U648" s="533"/>
      <c r="V648" s="533"/>
      <c r="W648" s="533"/>
      <c r="X648" s="533"/>
      <c r="Y648" s="533"/>
      <c r="Z648" s="533"/>
      <c r="AA648" s="533"/>
      <c r="AB648" s="533"/>
    </row>
    <row r="649" spans="2:28" ht="15.75" customHeight="1">
      <c r="B649" s="641"/>
      <c r="C649" s="533"/>
      <c r="D649" s="533"/>
      <c r="E649" s="641"/>
      <c r="F649" s="641"/>
      <c r="G649" s="641"/>
      <c r="H649" s="641"/>
      <c r="I649" s="533"/>
      <c r="J649" s="533"/>
      <c r="K649" s="641"/>
      <c r="L649" s="533"/>
      <c r="M649" s="533"/>
      <c r="N649" s="641"/>
      <c r="O649" s="533"/>
      <c r="P649" s="533"/>
      <c r="Q649" s="641"/>
      <c r="R649" s="533"/>
      <c r="S649" s="533"/>
      <c r="T649" s="533"/>
      <c r="U649" s="533"/>
      <c r="V649" s="533"/>
      <c r="W649" s="533"/>
      <c r="X649" s="533"/>
      <c r="Y649" s="533"/>
      <c r="Z649" s="533"/>
      <c r="AA649" s="533"/>
      <c r="AB649" s="533"/>
    </row>
    <row r="650" spans="2:28" ht="15.75" customHeight="1">
      <c r="B650" s="641"/>
      <c r="C650" s="533"/>
      <c r="D650" s="533"/>
      <c r="E650" s="641"/>
      <c r="F650" s="641"/>
      <c r="G650" s="641"/>
      <c r="H650" s="641"/>
      <c r="I650" s="533"/>
      <c r="J650" s="533"/>
      <c r="K650" s="641"/>
      <c r="L650" s="533"/>
      <c r="M650" s="533"/>
      <c r="N650" s="641"/>
      <c r="O650" s="533"/>
      <c r="P650" s="533"/>
      <c r="Q650" s="641"/>
      <c r="R650" s="533"/>
      <c r="S650" s="533"/>
      <c r="T650" s="533"/>
      <c r="U650" s="533"/>
      <c r="V650" s="533"/>
      <c r="W650" s="533"/>
      <c r="X650" s="533"/>
      <c r="Y650" s="533"/>
      <c r="Z650" s="533"/>
      <c r="AA650" s="533"/>
      <c r="AB650" s="533"/>
    </row>
    <row r="651" spans="2:28" ht="15.75" customHeight="1">
      <c r="B651" s="641"/>
      <c r="C651" s="533"/>
      <c r="D651" s="533"/>
      <c r="E651" s="641"/>
      <c r="F651" s="641"/>
      <c r="G651" s="641"/>
      <c r="H651" s="641"/>
      <c r="I651" s="533"/>
      <c r="J651" s="533"/>
      <c r="K651" s="641"/>
      <c r="L651" s="533"/>
      <c r="M651" s="533"/>
      <c r="N651" s="641"/>
      <c r="O651" s="533"/>
      <c r="P651" s="533"/>
      <c r="Q651" s="641"/>
      <c r="R651" s="533"/>
      <c r="S651" s="533"/>
      <c r="T651" s="533"/>
      <c r="U651" s="533"/>
      <c r="V651" s="533"/>
      <c r="W651" s="533"/>
      <c r="X651" s="533"/>
      <c r="Y651" s="533"/>
      <c r="Z651" s="533"/>
      <c r="AA651" s="533"/>
      <c r="AB651" s="533"/>
    </row>
    <row r="652" spans="2:28" ht="15.75" customHeight="1">
      <c r="B652" s="641"/>
      <c r="C652" s="533"/>
      <c r="D652" s="533"/>
      <c r="E652" s="641"/>
      <c r="F652" s="641"/>
      <c r="G652" s="641"/>
      <c r="H652" s="641"/>
      <c r="I652" s="533"/>
      <c r="J652" s="533"/>
      <c r="K652" s="641"/>
      <c r="L652" s="533"/>
      <c r="M652" s="533"/>
      <c r="N652" s="641"/>
      <c r="O652" s="533"/>
      <c r="P652" s="533"/>
      <c r="Q652" s="641"/>
      <c r="R652" s="533"/>
      <c r="S652" s="533"/>
      <c r="T652" s="533"/>
      <c r="U652" s="533"/>
      <c r="V652" s="533"/>
      <c r="W652" s="533"/>
      <c r="X652" s="533"/>
      <c r="Y652" s="533"/>
      <c r="Z652" s="533"/>
      <c r="AA652" s="533"/>
      <c r="AB652" s="533"/>
    </row>
    <row r="653" spans="2:28" ht="15.75" customHeight="1">
      <c r="B653" s="641"/>
      <c r="C653" s="533"/>
      <c r="D653" s="533"/>
      <c r="E653" s="641"/>
      <c r="F653" s="641"/>
      <c r="G653" s="641"/>
      <c r="H653" s="641"/>
      <c r="I653" s="533"/>
      <c r="J653" s="533"/>
      <c r="K653" s="641"/>
      <c r="L653" s="533"/>
      <c r="M653" s="533"/>
      <c r="N653" s="641"/>
      <c r="O653" s="533"/>
      <c r="P653" s="533"/>
      <c r="Q653" s="641"/>
      <c r="R653" s="533"/>
      <c r="S653" s="533"/>
      <c r="T653" s="533"/>
      <c r="U653" s="533"/>
      <c r="V653" s="533"/>
      <c r="W653" s="533"/>
      <c r="X653" s="533"/>
      <c r="Y653" s="533"/>
      <c r="Z653" s="533"/>
      <c r="AA653" s="533"/>
      <c r="AB653" s="533"/>
    </row>
    <row r="654" spans="2:28" ht="15.75" customHeight="1">
      <c r="B654" s="641"/>
      <c r="C654" s="533"/>
      <c r="D654" s="533"/>
      <c r="E654" s="641"/>
      <c r="F654" s="641"/>
      <c r="G654" s="641"/>
      <c r="H654" s="641"/>
      <c r="I654" s="533"/>
      <c r="J654" s="533"/>
      <c r="K654" s="641"/>
      <c r="L654" s="533"/>
      <c r="M654" s="533"/>
      <c r="N654" s="641"/>
      <c r="O654" s="533"/>
      <c r="P654" s="533"/>
      <c r="Q654" s="641"/>
      <c r="R654" s="533"/>
      <c r="S654" s="533"/>
      <c r="T654" s="533"/>
      <c r="U654" s="533"/>
      <c r="V654" s="533"/>
      <c r="W654" s="533"/>
      <c r="X654" s="533"/>
      <c r="Y654" s="533"/>
      <c r="Z654" s="533"/>
      <c r="AA654" s="533"/>
      <c r="AB654" s="533"/>
    </row>
    <row r="655" spans="2:28" ht="15.75" customHeight="1">
      <c r="B655" s="641"/>
      <c r="C655" s="533"/>
      <c r="D655" s="533"/>
      <c r="E655" s="641"/>
      <c r="F655" s="641"/>
      <c r="G655" s="641"/>
      <c r="H655" s="641"/>
      <c r="I655" s="533"/>
      <c r="J655" s="533"/>
      <c r="K655" s="641"/>
      <c r="L655" s="533"/>
      <c r="M655" s="533"/>
      <c r="N655" s="641"/>
      <c r="O655" s="533"/>
      <c r="P655" s="533"/>
      <c r="Q655" s="641"/>
      <c r="R655" s="533"/>
      <c r="S655" s="533"/>
      <c r="T655" s="533"/>
      <c r="U655" s="533"/>
      <c r="V655" s="533"/>
      <c r="W655" s="533"/>
      <c r="X655" s="533"/>
      <c r="Y655" s="533"/>
      <c r="Z655" s="533"/>
      <c r="AA655" s="533"/>
      <c r="AB655" s="533"/>
    </row>
    <row r="656" spans="2:28" ht="15.75" customHeight="1">
      <c r="B656" s="641"/>
      <c r="C656" s="533"/>
      <c r="D656" s="533"/>
      <c r="E656" s="641"/>
      <c r="F656" s="641"/>
      <c r="G656" s="641"/>
      <c r="H656" s="641"/>
      <c r="I656" s="533"/>
      <c r="J656" s="533"/>
      <c r="K656" s="641"/>
      <c r="L656" s="533"/>
      <c r="M656" s="533"/>
      <c r="N656" s="641"/>
      <c r="O656" s="533"/>
      <c r="P656" s="533"/>
      <c r="Q656" s="641"/>
      <c r="R656" s="533"/>
      <c r="S656" s="533"/>
      <c r="T656" s="533"/>
      <c r="U656" s="533"/>
      <c r="V656" s="533"/>
      <c r="W656" s="533"/>
      <c r="X656" s="533"/>
      <c r="Y656" s="533"/>
      <c r="Z656" s="533"/>
      <c r="AA656" s="533"/>
      <c r="AB656" s="533"/>
    </row>
    <row r="657" spans="2:28" ht="15.75" customHeight="1">
      <c r="B657" s="641"/>
      <c r="C657" s="533"/>
      <c r="D657" s="533"/>
      <c r="E657" s="641"/>
      <c r="F657" s="641"/>
      <c r="G657" s="641"/>
      <c r="H657" s="641"/>
      <c r="I657" s="533"/>
      <c r="J657" s="533"/>
      <c r="K657" s="641"/>
      <c r="L657" s="533"/>
      <c r="M657" s="533"/>
      <c r="N657" s="641"/>
      <c r="O657" s="533"/>
      <c r="P657" s="533"/>
      <c r="Q657" s="641"/>
      <c r="R657" s="533"/>
      <c r="S657" s="533"/>
      <c r="T657" s="533"/>
      <c r="U657" s="533"/>
      <c r="V657" s="533"/>
      <c r="W657" s="533"/>
      <c r="X657" s="533"/>
      <c r="Y657" s="533"/>
      <c r="Z657" s="533"/>
      <c r="AA657" s="533"/>
      <c r="AB657" s="533"/>
    </row>
    <row r="658" spans="2:28" ht="15.75" customHeight="1">
      <c r="B658" s="641"/>
      <c r="C658" s="533"/>
      <c r="D658" s="533"/>
      <c r="E658" s="641"/>
      <c r="F658" s="641"/>
      <c r="G658" s="641"/>
      <c r="H658" s="641"/>
      <c r="I658" s="533"/>
      <c r="J658" s="533"/>
      <c r="K658" s="641"/>
      <c r="L658" s="533"/>
      <c r="M658" s="533"/>
      <c r="N658" s="641"/>
      <c r="O658" s="533"/>
      <c r="P658" s="533"/>
      <c r="Q658" s="641"/>
      <c r="R658" s="533"/>
      <c r="S658" s="533"/>
      <c r="T658" s="533"/>
      <c r="U658" s="533"/>
      <c r="V658" s="533"/>
      <c r="W658" s="533"/>
      <c r="X658" s="533"/>
      <c r="Y658" s="533"/>
      <c r="Z658" s="533"/>
      <c r="AA658" s="533"/>
      <c r="AB658" s="533"/>
    </row>
    <row r="659" spans="2:28" ht="15.75" customHeight="1">
      <c r="B659" s="641"/>
      <c r="C659" s="533"/>
      <c r="D659" s="533"/>
      <c r="E659" s="641"/>
      <c r="F659" s="641"/>
      <c r="G659" s="641"/>
      <c r="H659" s="641"/>
      <c r="I659" s="533"/>
      <c r="J659" s="533"/>
      <c r="K659" s="641"/>
      <c r="L659" s="533"/>
      <c r="M659" s="533"/>
      <c r="N659" s="641"/>
      <c r="O659" s="533"/>
      <c r="P659" s="533"/>
      <c r="Q659" s="641"/>
      <c r="R659" s="533"/>
      <c r="S659" s="533"/>
      <c r="T659" s="533"/>
      <c r="U659" s="533"/>
      <c r="V659" s="533"/>
      <c r="W659" s="533"/>
      <c r="X659" s="533"/>
      <c r="Y659" s="533"/>
      <c r="Z659" s="533"/>
      <c r="AA659" s="533"/>
      <c r="AB659" s="533"/>
    </row>
    <row r="660" spans="2:28" ht="15.75" customHeight="1">
      <c r="B660" s="641"/>
      <c r="C660" s="533"/>
      <c r="D660" s="533"/>
      <c r="E660" s="641"/>
      <c r="F660" s="641"/>
      <c r="G660" s="641"/>
      <c r="H660" s="641"/>
      <c r="I660" s="533"/>
      <c r="J660" s="533"/>
      <c r="K660" s="641"/>
      <c r="L660" s="533"/>
      <c r="M660" s="533"/>
      <c r="N660" s="641"/>
      <c r="O660" s="533"/>
      <c r="P660" s="533"/>
      <c r="Q660" s="641"/>
      <c r="R660" s="533"/>
      <c r="S660" s="533"/>
      <c r="T660" s="533"/>
      <c r="U660" s="533"/>
      <c r="V660" s="533"/>
      <c r="W660" s="533"/>
      <c r="X660" s="533"/>
      <c r="Y660" s="533"/>
      <c r="Z660" s="533"/>
      <c r="AA660" s="533"/>
      <c r="AB660" s="533"/>
    </row>
    <row r="661" spans="2:28" ht="15.75" customHeight="1">
      <c r="B661" s="641"/>
      <c r="C661" s="533"/>
      <c r="D661" s="533"/>
      <c r="E661" s="641"/>
      <c r="F661" s="641"/>
      <c r="G661" s="641"/>
      <c r="H661" s="641"/>
      <c r="I661" s="533"/>
      <c r="J661" s="533"/>
      <c r="K661" s="641"/>
      <c r="L661" s="533"/>
      <c r="M661" s="533"/>
      <c r="N661" s="641"/>
      <c r="O661" s="533"/>
      <c r="P661" s="533"/>
      <c r="Q661" s="641"/>
      <c r="R661" s="533"/>
      <c r="S661" s="533"/>
      <c r="T661" s="533"/>
      <c r="U661" s="533"/>
      <c r="V661" s="533"/>
      <c r="W661" s="533"/>
      <c r="X661" s="533"/>
      <c r="Y661" s="533"/>
      <c r="Z661" s="533"/>
      <c r="AA661" s="533"/>
      <c r="AB661" s="533"/>
    </row>
    <row r="662" spans="2:28" ht="15.75" customHeight="1">
      <c r="B662" s="641"/>
      <c r="C662" s="533"/>
      <c r="D662" s="533"/>
      <c r="E662" s="641"/>
      <c r="F662" s="641"/>
      <c r="G662" s="641"/>
      <c r="H662" s="641"/>
      <c r="I662" s="533"/>
      <c r="J662" s="533"/>
      <c r="K662" s="641"/>
      <c r="L662" s="533"/>
      <c r="M662" s="533"/>
      <c r="N662" s="641"/>
      <c r="O662" s="533"/>
      <c r="P662" s="533"/>
      <c r="Q662" s="641"/>
      <c r="R662" s="533"/>
      <c r="S662" s="533"/>
      <c r="T662" s="533"/>
      <c r="U662" s="533"/>
      <c r="V662" s="533"/>
      <c r="W662" s="533"/>
      <c r="X662" s="533"/>
      <c r="Y662" s="533"/>
      <c r="Z662" s="533"/>
      <c r="AA662" s="533"/>
      <c r="AB662" s="533"/>
    </row>
    <row r="663" spans="2:28" ht="15.75" customHeight="1">
      <c r="B663" s="641"/>
      <c r="C663" s="533"/>
      <c r="D663" s="533"/>
      <c r="E663" s="641"/>
      <c r="F663" s="641"/>
      <c r="G663" s="641"/>
      <c r="H663" s="641"/>
      <c r="I663" s="533"/>
      <c r="J663" s="533"/>
      <c r="K663" s="641"/>
      <c r="L663" s="533"/>
      <c r="M663" s="533"/>
      <c r="N663" s="641"/>
      <c r="O663" s="533"/>
      <c r="P663" s="533"/>
      <c r="Q663" s="641"/>
      <c r="R663" s="533"/>
      <c r="S663" s="533"/>
      <c r="T663" s="533"/>
      <c r="U663" s="533"/>
      <c r="V663" s="533"/>
      <c r="W663" s="533"/>
      <c r="X663" s="533"/>
      <c r="Y663" s="533"/>
      <c r="Z663" s="533"/>
      <c r="AA663" s="533"/>
      <c r="AB663" s="533"/>
    </row>
    <row r="664" spans="2:28" ht="15.75" customHeight="1">
      <c r="B664" s="641"/>
      <c r="C664" s="533"/>
      <c r="D664" s="533"/>
      <c r="E664" s="641"/>
      <c r="F664" s="641"/>
      <c r="G664" s="641"/>
      <c r="H664" s="641"/>
      <c r="I664" s="533"/>
      <c r="J664" s="533"/>
      <c r="K664" s="641"/>
      <c r="L664" s="533"/>
      <c r="M664" s="533"/>
      <c r="N664" s="641"/>
      <c r="O664" s="533"/>
      <c r="P664" s="533"/>
      <c r="Q664" s="641"/>
      <c r="R664" s="533"/>
      <c r="S664" s="533"/>
      <c r="T664" s="533"/>
      <c r="U664" s="533"/>
      <c r="V664" s="533"/>
      <c r="W664" s="533"/>
      <c r="X664" s="533"/>
      <c r="Y664" s="533"/>
      <c r="Z664" s="533"/>
      <c r="AA664" s="533"/>
      <c r="AB664" s="533"/>
    </row>
    <row r="665" spans="2:28" ht="15.75" customHeight="1">
      <c r="B665" s="641"/>
      <c r="C665" s="533"/>
      <c r="D665" s="533"/>
      <c r="E665" s="641"/>
      <c r="F665" s="641"/>
      <c r="G665" s="641"/>
      <c r="H665" s="641"/>
      <c r="I665" s="533"/>
      <c r="J665" s="533"/>
      <c r="K665" s="641"/>
      <c r="L665" s="533"/>
      <c r="M665" s="533"/>
      <c r="N665" s="641"/>
      <c r="O665" s="533"/>
      <c r="P665" s="533"/>
      <c r="Q665" s="641"/>
      <c r="R665" s="533"/>
      <c r="S665" s="533"/>
      <c r="T665" s="533"/>
      <c r="U665" s="533"/>
      <c r="V665" s="533"/>
      <c r="W665" s="533"/>
      <c r="X665" s="533"/>
      <c r="Y665" s="533"/>
      <c r="Z665" s="533"/>
      <c r="AA665" s="533"/>
      <c r="AB665" s="533"/>
    </row>
    <row r="666" spans="2:28" ht="15.75" customHeight="1">
      <c r="B666" s="641"/>
      <c r="C666" s="533"/>
      <c r="D666" s="533"/>
      <c r="E666" s="641"/>
      <c r="F666" s="641"/>
      <c r="G666" s="641"/>
      <c r="H666" s="641"/>
      <c r="I666" s="533"/>
      <c r="J666" s="533"/>
      <c r="K666" s="641"/>
      <c r="L666" s="533"/>
      <c r="M666" s="533"/>
      <c r="N666" s="641"/>
      <c r="O666" s="533"/>
      <c r="P666" s="533"/>
      <c r="Q666" s="641"/>
      <c r="R666" s="533"/>
      <c r="S666" s="533"/>
      <c r="T666" s="533"/>
      <c r="U666" s="533"/>
      <c r="V666" s="533"/>
      <c r="W666" s="533"/>
      <c r="X666" s="533"/>
      <c r="Y666" s="533"/>
      <c r="Z666" s="533"/>
      <c r="AA666" s="533"/>
      <c r="AB666" s="533"/>
    </row>
    <row r="667" spans="2:28" ht="15.75" customHeight="1">
      <c r="B667" s="641"/>
      <c r="C667" s="533"/>
      <c r="D667" s="533"/>
      <c r="E667" s="641"/>
      <c r="F667" s="641"/>
      <c r="G667" s="641"/>
      <c r="H667" s="641"/>
      <c r="I667" s="533"/>
      <c r="J667" s="533"/>
      <c r="K667" s="641"/>
      <c r="L667" s="533"/>
      <c r="M667" s="533"/>
      <c r="N667" s="641"/>
      <c r="O667" s="533"/>
      <c r="P667" s="533"/>
      <c r="Q667" s="641"/>
      <c r="R667" s="533"/>
      <c r="S667" s="533"/>
      <c r="T667" s="533"/>
      <c r="U667" s="533"/>
      <c r="V667" s="533"/>
      <c r="W667" s="533"/>
      <c r="X667" s="533"/>
      <c r="Y667" s="533"/>
      <c r="Z667" s="533"/>
      <c r="AA667" s="533"/>
      <c r="AB667" s="533"/>
    </row>
    <row r="668" spans="2:28" ht="15.75" customHeight="1">
      <c r="B668" s="641"/>
      <c r="C668" s="533"/>
      <c r="D668" s="533"/>
      <c r="E668" s="641"/>
      <c r="F668" s="641"/>
      <c r="G668" s="641"/>
      <c r="H668" s="641"/>
      <c r="I668" s="533"/>
      <c r="J668" s="533"/>
      <c r="K668" s="641"/>
      <c r="L668" s="533"/>
      <c r="M668" s="533"/>
      <c r="N668" s="641"/>
      <c r="O668" s="533"/>
      <c r="P668" s="533"/>
      <c r="Q668" s="641"/>
      <c r="R668" s="533"/>
      <c r="S668" s="533"/>
      <c r="T668" s="533"/>
      <c r="U668" s="533"/>
      <c r="V668" s="533"/>
      <c r="W668" s="533"/>
      <c r="X668" s="533"/>
      <c r="Y668" s="533"/>
      <c r="Z668" s="533"/>
      <c r="AA668" s="533"/>
      <c r="AB668" s="533"/>
    </row>
    <row r="669" spans="2:28" ht="15.75" customHeight="1">
      <c r="B669" s="641"/>
      <c r="C669" s="533"/>
      <c r="D669" s="533"/>
      <c r="E669" s="641"/>
      <c r="F669" s="641"/>
      <c r="G669" s="641"/>
      <c r="H669" s="641"/>
      <c r="I669" s="533"/>
      <c r="J669" s="533"/>
      <c r="K669" s="641"/>
      <c r="L669" s="533"/>
      <c r="M669" s="533"/>
      <c r="N669" s="641"/>
      <c r="O669" s="533"/>
      <c r="P669" s="533"/>
      <c r="Q669" s="641"/>
      <c r="R669" s="533"/>
      <c r="S669" s="533"/>
      <c r="T669" s="533"/>
      <c r="U669" s="533"/>
      <c r="V669" s="533"/>
      <c r="W669" s="533"/>
      <c r="X669" s="533"/>
      <c r="Y669" s="533"/>
      <c r="Z669" s="533"/>
      <c r="AA669" s="533"/>
      <c r="AB669" s="533"/>
    </row>
    <row r="670" spans="2:28" ht="15.75" customHeight="1">
      <c r="B670" s="641"/>
      <c r="C670" s="533"/>
      <c r="D670" s="533"/>
      <c r="E670" s="641"/>
      <c r="F670" s="641"/>
      <c r="G670" s="641"/>
      <c r="H670" s="641"/>
      <c r="I670" s="533"/>
      <c r="J670" s="533"/>
      <c r="K670" s="641"/>
      <c r="L670" s="533"/>
      <c r="M670" s="533"/>
      <c r="N670" s="641"/>
      <c r="O670" s="533"/>
      <c r="P670" s="533"/>
      <c r="Q670" s="641"/>
      <c r="R670" s="533"/>
      <c r="S670" s="533"/>
      <c r="T670" s="533"/>
      <c r="U670" s="533"/>
      <c r="V670" s="533"/>
      <c r="W670" s="533"/>
      <c r="X670" s="533"/>
      <c r="Y670" s="533"/>
      <c r="Z670" s="533"/>
      <c r="AA670" s="533"/>
      <c r="AB670" s="533"/>
    </row>
    <row r="671" spans="2:28" ht="15.75" customHeight="1">
      <c r="B671" s="641"/>
      <c r="C671" s="533"/>
      <c r="D671" s="533"/>
      <c r="E671" s="641"/>
      <c r="F671" s="641"/>
      <c r="G671" s="641"/>
      <c r="H671" s="641"/>
      <c r="I671" s="533"/>
      <c r="J671" s="533"/>
      <c r="K671" s="641"/>
      <c r="L671" s="533"/>
      <c r="M671" s="533"/>
      <c r="N671" s="641"/>
      <c r="O671" s="533"/>
      <c r="P671" s="533"/>
      <c r="Q671" s="641"/>
      <c r="R671" s="533"/>
      <c r="S671" s="533"/>
      <c r="T671" s="533"/>
      <c r="U671" s="533"/>
      <c r="V671" s="533"/>
      <c r="W671" s="533"/>
      <c r="X671" s="533"/>
      <c r="Y671" s="533"/>
      <c r="Z671" s="533"/>
      <c r="AA671" s="533"/>
      <c r="AB671" s="533"/>
    </row>
    <row r="672" spans="2:28" ht="15.75" customHeight="1">
      <c r="B672" s="641"/>
      <c r="C672" s="533"/>
      <c r="D672" s="533"/>
      <c r="E672" s="641"/>
      <c r="F672" s="641"/>
      <c r="G672" s="641"/>
      <c r="H672" s="641"/>
      <c r="I672" s="533"/>
      <c r="J672" s="533"/>
      <c r="K672" s="641"/>
      <c r="L672" s="533"/>
      <c r="M672" s="533"/>
      <c r="N672" s="641"/>
      <c r="O672" s="533"/>
      <c r="P672" s="533"/>
      <c r="Q672" s="641"/>
      <c r="R672" s="533"/>
      <c r="S672" s="533"/>
      <c r="T672" s="533"/>
      <c r="U672" s="533"/>
      <c r="V672" s="533"/>
      <c r="W672" s="533"/>
      <c r="X672" s="533"/>
      <c r="Y672" s="533"/>
      <c r="Z672" s="533"/>
      <c r="AA672" s="533"/>
      <c r="AB672" s="533"/>
    </row>
    <row r="673" spans="2:28" ht="15.75" customHeight="1">
      <c r="B673" s="641"/>
      <c r="C673" s="533"/>
      <c r="D673" s="533"/>
      <c r="E673" s="641"/>
      <c r="F673" s="641"/>
      <c r="G673" s="641"/>
      <c r="H673" s="641"/>
      <c r="I673" s="533"/>
      <c r="J673" s="533"/>
      <c r="K673" s="641"/>
      <c r="L673" s="533"/>
      <c r="M673" s="533"/>
      <c r="N673" s="641"/>
      <c r="O673" s="533"/>
      <c r="P673" s="533"/>
      <c r="Q673" s="641"/>
      <c r="R673" s="533"/>
      <c r="S673" s="533"/>
      <c r="T673" s="533"/>
      <c r="U673" s="533"/>
      <c r="V673" s="533"/>
      <c r="W673" s="533"/>
      <c r="X673" s="533"/>
      <c r="Y673" s="533"/>
      <c r="Z673" s="533"/>
      <c r="AA673" s="533"/>
      <c r="AB673" s="533"/>
    </row>
    <row r="674" spans="2:28" ht="15.75" customHeight="1">
      <c r="B674" s="641"/>
      <c r="C674" s="533"/>
      <c r="D674" s="533"/>
      <c r="E674" s="641"/>
      <c r="F674" s="641"/>
      <c r="G674" s="641"/>
      <c r="H674" s="641"/>
      <c r="I674" s="533"/>
      <c r="J674" s="533"/>
      <c r="K674" s="641"/>
      <c r="L674" s="533"/>
      <c r="M674" s="533"/>
      <c r="N674" s="641"/>
      <c r="O674" s="533"/>
      <c r="P674" s="533"/>
      <c r="Q674" s="641"/>
      <c r="R674" s="533"/>
      <c r="S674" s="533"/>
      <c r="T674" s="533"/>
      <c r="U674" s="533"/>
      <c r="V674" s="533"/>
      <c r="W674" s="533"/>
      <c r="X674" s="533"/>
      <c r="Y674" s="533"/>
      <c r="Z674" s="533"/>
      <c r="AA674" s="533"/>
      <c r="AB674" s="533"/>
    </row>
    <row r="675" spans="2:28" ht="15.75" customHeight="1">
      <c r="B675" s="641"/>
      <c r="C675" s="533"/>
      <c r="D675" s="533"/>
      <c r="E675" s="641"/>
      <c r="F675" s="641"/>
      <c r="G675" s="641"/>
      <c r="H675" s="641"/>
      <c r="I675" s="533"/>
      <c r="J675" s="533"/>
      <c r="K675" s="641"/>
      <c r="L675" s="533"/>
      <c r="M675" s="533"/>
      <c r="N675" s="641"/>
      <c r="O675" s="533"/>
      <c r="P675" s="533"/>
      <c r="Q675" s="641"/>
      <c r="R675" s="533"/>
      <c r="S675" s="533"/>
      <c r="T675" s="533"/>
      <c r="U675" s="533"/>
      <c r="V675" s="533"/>
      <c r="W675" s="533"/>
      <c r="X675" s="533"/>
      <c r="Y675" s="533"/>
      <c r="Z675" s="533"/>
      <c r="AA675" s="533"/>
      <c r="AB675" s="533"/>
    </row>
    <row r="676" spans="2:28" ht="15.75" customHeight="1">
      <c r="B676" s="641"/>
      <c r="C676" s="533"/>
      <c r="D676" s="533"/>
      <c r="E676" s="641"/>
      <c r="F676" s="641"/>
      <c r="G676" s="641"/>
      <c r="H676" s="641"/>
      <c r="I676" s="533"/>
      <c r="J676" s="533"/>
      <c r="K676" s="641"/>
      <c r="L676" s="533"/>
      <c r="M676" s="533"/>
      <c r="N676" s="641"/>
      <c r="O676" s="533"/>
      <c r="P676" s="533"/>
      <c r="Q676" s="641"/>
      <c r="R676" s="533"/>
      <c r="S676" s="533"/>
      <c r="T676" s="533"/>
      <c r="U676" s="533"/>
      <c r="V676" s="533"/>
      <c r="W676" s="533"/>
      <c r="X676" s="533"/>
      <c r="Y676" s="533"/>
      <c r="Z676" s="533"/>
      <c r="AA676" s="533"/>
      <c r="AB676" s="533"/>
    </row>
    <row r="677" spans="2:28" ht="15.75" customHeight="1">
      <c r="B677" s="641"/>
      <c r="C677" s="533"/>
      <c r="D677" s="533"/>
      <c r="E677" s="641"/>
      <c r="F677" s="641"/>
      <c r="G677" s="641"/>
      <c r="H677" s="641"/>
      <c r="I677" s="533"/>
      <c r="J677" s="533"/>
      <c r="K677" s="641"/>
      <c r="L677" s="533"/>
      <c r="M677" s="533"/>
      <c r="N677" s="641"/>
      <c r="O677" s="533"/>
      <c r="P677" s="533"/>
      <c r="Q677" s="641"/>
      <c r="R677" s="533"/>
      <c r="S677" s="533"/>
      <c r="T677" s="533"/>
      <c r="U677" s="533"/>
      <c r="V677" s="533"/>
      <c r="W677" s="533"/>
      <c r="X677" s="533"/>
      <c r="Y677" s="533"/>
      <c r="Z677" s="533"/>
      <c r="AA677" s="533"/>
      <c r="AB677" s="533"/>
    </row>
    <row r="678" spans="2:28" ht="15.75" customHeight="1">
      <c r="B678" s="641"/>
      <c r="C678" s="533"/>
      <c r="D678" s="533"/>
      <c r="E678" s="641"/>
      <c r="F678" s="641"/>
      <c r="G678" s="641"/>
      <c r="H678" s="641"/>
      <c r="I678" s="533"/>
      <c r="J678" s="533"/>
      <c r="K678" s="641"/>
      <c r="L678" s="533"/>
      <c r="M678" s="533"/>
      <c r="N678" s="641"/>
      <c r="O678" s="533"/>
      <c r="P678" s="533"/>
      <c r="Q678" s="641"/>
      <c r="R678" s="533"/>
      <c r="S678" s="533"/>
      <c r="T678" s="533"/>
      <c r="U678" s="533"/>
      <c r="V678" s="533"/>
      <c r="W678" s="533"/>
      <c r="X678" s="533"/>
      <c r="Y678" s="533"/>
      <c r="Z678" s="533"/>
      <c r="AA678" s="533"/>
      <c r="AB678" s="533"/>
    </row>
    <row r="679" spans="2:28" ht="15.75" customHeight="1">
      <c r="B679" s="641"/>
      <c r="C679" s="533"/>
      <c r="D679" s="533"/>
      <c r="E679" s="641"/>
      <c r="F679" s="641"/>
      <c r="G679" s="641"/>
      <c r="H679" s="641"/>
      <c r="I679" s="533"/>
      <c r="J679" s="533"/>
      <c r="K679" s="641"/>
      <c r="L679" s="533"/>
      <c r="M679" s="533"/>
      <c r="N679" s="641"/>
      <c r="O679" s="533"/>
      <c r="P679" s="533"/>
      <c r="Q679" s="641"/>
      <c r="R679" s="533"/>
      <c r="S679" s="533"/>
      <c r="T679" s="533"/>
      <c r="U679" s="533"/>
      <c r="V679" s="533"/>
      <c r="W679" s="533"/>
      <c r="X679" s="533"/>
      <c r="Y679" s="533"/>
      <c r="Z679" s="533"/>
      <c r="AA679" s="533"/>
      <c r="AB679" s="533"/>
    </row>
    <row r="680" spans="2:28" ht="15.75" customHeight="1">
      <c r="B680" s="641"/>
      <c r="C680" s="533"/>
      <c r="D680" s="533"/>
      <c r="E680" s="641"/>
      <c r="F680" s="641"/>
      <c r="G680" s="641"/>
      <c r="H680" s="641"/>
      <c r="I680" s="533"/>
      <c r="J680" s="533"/>
      <c r="K680" s="641"/>
      <c r="L680" s="533"/>
      <c r="M680" s="533"/>
      <c r="N680" s="641"/>
      <c r="O680" s="533"/>
      <c r="P680" s="533"/>
      <c r="Q680" s="641"/>
      <c r="R680" s="533"/>
      <c r="S680" s="533"/>
      <c r="T680" s="533"/>
      <c r="U680" s="533"/>
      <c r="V680" s="533"/>
      <c r="W680" s="533"/>
      <c r="X680" s="533"/>
      <c r="Y680" s="533"/>
      <c r="Z680" s="533"/>
      <c r="AA680" s="533"/>
      <c r="AB680" s="533"/>
    </row>
    <row r="681" spans="2:28" ht="15.75" customHeight="1">
      <c r="B681" s="641"/>
      <c r="C681" s="533"/>
      <c r="D681" s="533"/>
      <c r="E681" s="641"/>
      <c r="F681" s="641"/>
      <c r="G681" s="641"/>
      <c r="H681" s="641"/>
      <c r="I681" s="533"/>
      <c r="J681" s="533"/>
      <c r="K681" s="641"/>
      <c r="L681" s="533"/>
      <c r="M681" s="533"/>
      <c r="N681" s="641"/>
      <c r="O681" s="533"/>
      <c r="P681" s="533"/>
      <c r="Q681" s="641"/>
      <c r="R681" s="533"/>
      <c r="S681" s="533"/>
      <c r="T681" s="533"/>
      <c r="U681" s="533"/>
      <c r="V681" s="533"/>
      <c r="W681" s="533"/>
      <c r="X681" s="533"/>
      <c r="Y681" s="533"/>
      <c r="Z681" s="533"/>
      <c r="AA681" s="533"/>
      <c r="AB681" s="533"/>
    </row>
    <row r="682" spans="2:28" ht="15.75" customHeight="1">
      <c r="B682" s="641"/>
      <c r="C682" s="533"/>
      <c r="D682" s="533"/>
      <c r="E682" s="641"/>
      <c r="F682" s="641"/>
      <c r="G682" s="641"/>
      <c r="H682" s="641"/>
      <c r="I682" s="533"/>
      <c r="J682" s="533"/>
      <c r="K682" s="641"/>
      <c r="L682" s="533"/>
      <c r="M682" s="533"/>
      <c r="N682" s="641"/>
      <c r="O682" s="533"/>
      <c r="P682" s="533"/>
      <c r="Q682" s="641"/>
      <c r="R682" s="533"/>
      <c r="S682" s="533"/>
      <c r="T682" s="533"/>
      <c r="U682" s="533"/>
      <c r="V682" s="533"/>
      <c r="W682" s="533"/>
      <c r="X682" s="533"/>
      <c r="Y682" s="533"/>
      <c r="Z682" s="533"/>
      <c r="AA682" s="533"/>
      <c r="AB682" s="533"/>
    </row>
    <row r="683" spans="2:28" ht="15.75" customHeight="1">
      <c r="B683" s="641"/>
      <c r="C683" s="533"/>
      <c r="D683" s="533"/>
      <c r="E683" s="641"/>
      <c r="F683" s="641"/>
      <c r="G683" s="641"/>
      <c r="H683" s="641"/>
      <c r="I683" s="533"/>
      <c r="J683" s="533"/>
      <c r="K683" s="641"/>
      <c r="L683" s="533"/>
      <c r="M683" s="533"/>
      <c r="N683" s="641"/>
      <c r="O683" s="533"/>
      <c r="P683" s="533"/>
      <c r="Q683" s="641"/>
      <c r="R683" s="533"/>
      <c r="S683" s="533"/>
      <c r="T683" s="533"/>
      <c r="U683" s="533"/>
      <c r="V683" s="533"/>
      <c r="W683" s="533"/>
      <c r="X683" s="533"/>
      <c r="Y683" s="533"/>
      <c r="Z683" s="533"/>
      <c r="AA683" s="533"/>
      <c r="AB683" s="533"/>
    </row>
    <row r="684" spans="2:28" ht="15.75" customHeight="1">
      <c r="B684" s="641"/>
      <c r="C684" s="533"/>
      <c r="D684" s="533"/>
      <c r="E684" s="641"/>
      <c r="F684" s="641"/>
      <c r="G684" s="641"/>
      <c r="H684" s="641"/>
      <c r="I684" s="533"/>
      <c r="J684" s="533"/>
      <c r="K684" s="641"/>
      <c r="L684" s="533"/>
      <c r="M684" s="533"/>
      <c r="N684" s="641"/>
      <c r="O684" s="533"/>
      <c r="P684" s="533"/>
      <c r="Q684" s="641"/>
      <c r="R684" s="533"/>
      <c r="S684" s="533"/>
      <c r="T684" s="533"/>
      <c r="U684" s="533"/>
      <c r="V684" s="533"/>
      <c r="W684" s="533"/>
      <c r="X684" s="533"/>
      <c r="Y684" s="533"/>
      <c r="Z684" s="533"/>
      <c r="AA684" s="533"/>
      <c r="AB684" s="533"/>
    </row>
    <row r="685" spans="2:28" ht="15.75" customHeight="1">
      <c r="B685" s="641"/>
      <c r="C685" s="533"/>
      <c r="D685" s="533"/>
      <c r="E685" s="641"/>
      <c r="F685" s="641"/>
      <c r="G685" s="641"/>
      <c r="H685" s="641"/>
      <c r="I685" s="533"/>
      <c r="J685" s="533"/>
      <c r="K685" s="641"/>
      <c r="L685" s="533"/>
      <c r="M685" s="533"/>
      <c r="N685" s="641"/>
      <c r="O685" s="533"/>
      <c r="P685" s="533"/>
      <c r="Q685" s="641"/>
      <c r="R685" s="533"/>
      <c r="S685" s="533"/>
      <c r="T685" s="533"/>
      <c r="U685" s="533"/>
      <c r="V685" s="533"/>
      <c r="W685" s="533"/>
      <c r="X685" s="533"/>
      <c r="Y685" s="533"/>
      <c r="Z685" s="533"/>
      <c r="AA685" s="533"/>
      <c r="AB685" s="533"/>
    </row>
    <row r="686" spans="2:28" ht="15.75" customHeight="1">
      <c r="B686" s="641"/>
      <c r="C686" s="533"/>
      <c r="D686" s="533"/>
      <c r="E686" s="641"/>
      <c r="F686" s="641"/>
      <c r="G686" s="641"/>
      <c r="H686" s="641"/>
      <c r="I686" s="533"/>
      <c r="J686" s="533"/>
      <c r="K686" s="641"/>
      <c r="L686" s="533"/>
      <c r="M686" s="533"/>
      <c r="N686" s="641"/>
      <c r="O686" s="533"/>
      <c r="P686" s="533"/>
      <c r="Q686" s="641"/>
      <c r="R686" s="533"/>
      <c r="S686" s="533"/>
      <c r="T686" s="533"/>
      <c r="U686" s="533"/>
      <c r="V686" s="533"/>
      <c r="W686" s="533"/>
      <c r="X686" s="533"/>
      <c r="Y686" s="533"/>
      <c r="Z686" s="533"/>
      <c r="AA686" s="533"/>
      <c r="AB686" s="533"/>
    </row>
    <row r="687" spans="2:28" ht="15.75" customHeight="1">
      <c r="B687" s="641"/>
      <c r="C687" s="533"/>
      <c r="D687" s="533"/>
      <c r="E687" s="641"/>
      <c r="F687" s="641"/>
      <c r="G687" s="641"/>
      <c r="H687" s="641"/>
      <c r="I687" s="533"/>
      <c r="J687" s="533"/>
      <c r="K687" s="641"/>
      <c r="L687" s="533"/>
      <c r="M687" s="533"/>
      <c r="N687" s="641"/>
      <c r="O687" s="533"/>
      <c r="P687" s="533"/>
      <c r="Q687" s="641"/>
      <c r="R687" s="533"/>
      <c r="S687" s="533"/>
      <c r="T687" s="533"/>
      <c r="U687" s="533"/>
      <c r="V687" s="533"/>
      <c r="W687" s="533"/>
      <c r="X687" s="533"/>
      <c r="Y687" s="533"/>
      <c r="Z687" s="533"/>
      <c r="AA687" s="533"/>
      <c r="AB687" s="533"/>
    </row>
    <row r="688" spans="2:28" ht="15.75" customHeight="1">
      <c r="B688" s="641"/>
      <c r="C688" s="533"/>
      <c r="D688" s="533"/>
      <c r="E688" s="641"/>
      <c r="F688" s="641"/>
      <c r="G688" s="641"/>
      <c r="H688" s="641"/>
      <c r="I688" s="533"/>
      <c r="J688" s="533"/>
      <c r="K688" s="641"/>
      <c r="L688" s="533"/>
      <c r="M688" s="533"/>
      <c r="N688" s="641"/>
      <c r="O688" s="533"/>
      <c r="P688" s="533"/>
      <c r="Q688" s="641"/>
      <c r="R688" s="533"/>
      <c r="S688" s="533"/>
      <c r="T688" s="533"/>
      <c r="U688" s="533"/>
      <c r="V688" s="533"/>
      <c r="W688" s="533"/>
      <c r="X688" s="533"/>
      <c r="Y688" s="533"/>
      <c r="Z688" s="533"/>
      <c r="AA688" s="533"/>
      <c r="AB688" s="533"/>
    </row>
    <row r="689" spans="2:28" ht="15.75" customHeight="1">
      <c r="B689" s="641"/>
      <c r="C689" s="533"/>
      <c r="D689" s="533"/>
      <c r="E689" s="641"/>
      <c r="F689" s="641"/>
      <c r="G689" s="641"/>
      <c r="H689" s="641"/>
      <c r="I689" s="533"/>
      <c r="J689" s="533"/>
      <c r="K689" s="641"/>
      <c r="L689" s="533"/>
      <c r="M689" s="533"/>
      <c r="N689" s="641"/>
      <c r="O689" s="533"/>
      <c r="P689" s="533"/>
      <c r="Q689" s="641"/>
      <c r="R689" s="533"/>
      <c r="S689" s="533"/>
      <c r="T689" s="533"/>
      <c r="U689" s="533"/>
      <c r="V689" s="533"/>
      <c r="W689" s="533"/>
      <c r="X689" s="533"/>
      <c r="Y689" s="533"/>
      <c r="Z689" s="533"/>
      <c r="AA689" s="533"/>
      <c r="AB689" s="533"/>
    </row>
    <row r="690" spans="2:28" ht="15.75" customHeight="1">
      <c r="B690" s="641"/>
      <c r="C690" s="533"/>
      <c r="D690" s="533"/>
      <c r="E690" s="641"/>
      <c r="F690" s="641"/>
      <c r="G690" s="641"/>
      <c r="H690" s="641"/>
      <c r="I690" s="533"/>
      <c r="J690" s="533"/>
      <c r="K690" s="641"/>
      <c r="L690" s="533"/>
      <c r="M690" s="533"/>
      <c r="N690" s="641"/>
      <c r="O690" s="533"/>
      <c r="P690" s="533"/>
      <c r="Q690" s="641"/>
      <c r="R690" s="533"/>
      <c r="S690" s="533"/>
      <c r="T690" s="533"/>
      <c r="U690" s="533"/>
      <c r="V690" s="533"/>
      <c r="W690" s="533"/>
      <c r="X690" s="533"/>
      <c r="Y690" s="533"/>
      <c r="Z690" s="533"/>
      <c r="AA690" s="533"/>
      <c r="AB690" s="533"/>
    </row>
    <row r="691" spans="2:28" ht="15.75" customHeight="1">
      <c r="B691" s="641"/>
      <c r="C691" s="533"/>
      <c r="D691" s="533"/>
      <c r="E691" s="641"/>
      <c r="F691" s="641"/>
      <c r="G691" s="641"/>
      <c r="H691" s="641"/>
      <c r="I691" s="533"/>
      <c r="J691" s="533"/>
      <c r="K691" s="641"/>
      <c r="L691" s="533"/>
      <c r="M691" s="533"/>
      <c r="N691" s="641"/>
      <c r="O691" s="533"/>
      <c r="P691" s="533"/>
      <c r="Q691" s="641"/>
      <c r="R691" s="533"/>
      <c r="S691" s="533"/>
      <c r="T691" s="533"/>
      <c r="U691" s="533"/>
      <c r="V691" s="533"/>
      <c r="W691" s="533"/>
      <c r="X691" s="533"/>
      <c r="Y691" s="533"/>
      <c r="Z691" s="533"/>
      <c r="AA691" s="533"/>
      <c r="AB691" s="533"/>
    </row>
    <row r="692" spans="2:28" ht="15.75" customHeight="1">
      <c r="B692" s="641"/>
      <c r="C692" s="533"/>
      <c r="D692" s="533"/>
      <c r="E692" s="641"/>
      <c r="F692" s="641"/>
      <c r="G692" s="641"/>
      <c r="H692" s="641"/>
      <c r="I692" s="533"/>
      <c r="J692" s="533"/>
      <c r="K692" s="641"/>
      <c r="L692" s="533"/>
      <c r="M692" s="533"/>
      <c r="N692" s="641"/>
      <c r="O692" s="533"/>
      <c r="P692" s="533"/>
      <c r="Q692" s="641"/>
      <c r="R692" s="533"/>
      <c r="S692" s="533"/>
      <c r="T692" s="533"/>
      <c r="U692" s="533"/>
      <c r="V692" s="533"/>
      <c r="W692" s="533"/>
      <c r="X692" s="533"/>
      <c r="Y692" s="533"/>
      <c r="Z692" s="533"/>
      <c r="AA692" s="533"/>
      <c r="AB692" s="533"/>
    </row>
    <row r="693" spans="2:28" ht="15.75" customHeight="1">
      <c r="B693" s="641"/>
      <c r="C693" s="533"/>
      <c r="D693" s="533"/>
      <c r="E693" s="641"/>
      <c r="F693" s="641"/>
      <c r="G693" s="641"/>
      <c r="H693" s="641"/>
      <c r="I693" s="533"/>
      <c r="J693" s="533"/>
      <c r="K693" s="641"/>
      <c r="L693" s="533"/>
      <c r="M693" s="533"/>
      <c r="N693" s="641"/>
      <c r="O693" s="533"/>
      <c r="P693" s="533"/>
      <c r="Q693" s="641"/>
      <c r="R693" s="533"/>
      <c r="S693" s="533"/>
      <c r="T693" s="533"/>
      <c r="U693" s="533"/>
      <c r="V693" s="533"/>
      <c r="W693" s="533"/>
      <c r="X693" s="533"/>
      <c r="Y693" s="533"/>
      <c r="Z693" s="533"/>
      <c r="AA693" s="533"/>
      <c r="AB693" s="533"/>
    </row>
    <row r="694" spans="2:28" ht="15.75" customHeight="1">
      <c r="B694" s="641"/>
      <c r="C694" s="533"/>
      <c r="D694" s="533"/>
      <c r="E694" s="641"/>
      <c r="F694" s="641"/>
      <c r="G694" s="641"/>
      <c r="H694" s="641"/>
      <c r="I694" s="533"/>
      <c r="J694" s="533"/>
      <c r="K694" s="641"/>
      <c r="L694" s="533"/>
      <c r="M694" s="533"/>
      <c r="N694" s="641"/>
      <c r="O694" s="533"/>
      <c r="P694" s="533"/>
      <c r="Q694" s="641"/>
      <c r="R694" s="533"/>
      <c r="S694" s="533"/>
      <c r="T694" s="533"/>
      <c r="U694" s="533"/>
      <c r="V694" s="533"/>
      <c r="W694" s="533"/>
      <c r="X694" s="533"/>
      <c r="Y694" s="533"/>
      <c r="Z694" s="533"/>
      <c r="AA694" s="533"/>
      <c r="AB694" s="533"/>
    </row>
    <row r="695" spans="2:28" ht="15.75" customHeight="1">
      <c r="B695" s="641"/>
      <c r="C695" s="533"/>
      <c r="D695" s="533"/>
      <c r="E695" s="641"/>
      <c r="F695" s="641"/>
      <c r="G695" s="641"/>
      <c r="H695" s="641"/>
      <c r="I695" s="533"/>
      <c r="J695" s="533"/>
      <c r="K695" s="641"/>
      <c r="L695" s="533"/>
      <c r="M695" s="533"/>
      <c r="N695" s="641"/>
      <c r="O695" s="533"/>
      <c r="P695" s="533"/>
      <c r="Q695" s="641"/>
      <c r="R695" s="533"/>
      <c r="S695" s="533"/>
      <c r="T695" s="533"/>
      <c r="U695" s="533"/>
      <c r="V695" s="533"/>
      <c r="W695" s="533"/>
      <c r="X695" s="533"/>
      <c r="Y695" s="533"/>
      <c r="Z695" s="533"/>
      <c r="AA695" s="533"/>
      <c r="AB695" s="533"/>
    </row>
    <row r="696" spans="2:28" ht="15.75" customHeight="1">
      <c r="B696" s="641"/>
      <c r="C696" s="533"/>
      <c r="D696" s="533"/>
      <c r="E696" s="641"/>
      <c r="F696" s="641"/>
      <c r="G696" s="641"/>
      <c r="H696" s="641"/>
      <c r="I696" s="533"/>
      <c r="J696" s="533"/>
      <c r="K696" s="641"/>
      <c r="L696" s="533"/>
      <c r="M696" s="533"/>
      <c r="N696" s="641"/>
      <c r="O696" s="533"/>
      <c r="P696" s="533"/>
      <c r="Q696" s="641"/>
      <c r="R696" s="533"/>
      <c r="S696" s="533"/>
      <c r="T696" s="533"/>
      <c r="U696" s="533"/>
      <c r="V696" s="533"/>
      <c r="W696" s="533"/>
      <c r="X696" s="533"/>
      <c r="Y696" s="533"/>
      <c r="Z696" s="533"/>
      <c r="AA696" s="533"/>
      <c r="AB696" s="533"/>
    </row>
    <row r="697" spans="2:28" ht="15.75" customHeight="1">
      <c r="B697" s="641"/>
      <c r="C697" s="533"/>
      <c r="D697" s="533"/>
      <c r="E697" s="641"/>
      <c r="F697" s="641"/>
      <c r="G697" s="641"/>
      <c r="H697" s="641"/>
      <c r="I697" s="533"/>
      <c r="J697" s="533"/>
      <c r="K697" s="641"/>
      <c r="L697" s="533"/>
      <c r="M697" s="533"/>
      <c r="N697" s="641"/>
      <c r="O697" s="533"/>
      <c r="P697" s="533"/>
      <c r="Q697" s="641"/>
      <c r="R697" s="533"/>
      <c r="S697" s="533"/>
      <c r="T697" s="533"/>
      <c r="U697" s="533"/>
      <c r="V697" s="533"/>
      <c r="W697" s="533"/>
      <c r="X697" s="533"/>
      <c r="Y697" s="533"/>
      <c r="Z697" s="533"/>
      <c r="AA697" s="533"/>
      <c r="AB697" s="533"/>
    </row>
    <row r="698" spans="2:28" ht="15.75" customHeight="1">
      <c r="B698" s="641"/>
      <c r="C698" s="533"/>
      <c r="D698" s="533"/>
      <c r="E698" s="641"/>
      <c r="F698" s="641"/>
      <c r="G698" s="641"/>
      <c r="H698" s="641"/>
      <c r="I698" s="533"/>
      <c r="J698" s="533"/>
      <c r="K698" s="641"/>
      <c r="L698" s="533"/>
      <c r="M698" s="533"/>
      <c r="N698" s="641"/>
      <c r="O698" s="533"/>
      <c r="P698" s="533"/>
      <c r="Q698" s="641"/>
      <c r="R698" s="533"/>
      <c r="S698" s="533"/>
      <c r="T698" s="533"/>
      <c r="U698" s="533"/>
      <c r="V698" s="533"/>
      <c r="W698" s="533"/>
      <c r="X698" s="533"/>
      <c r="Y698" s="533"/>
      <c r="Z698" s="533"/>
      <c r="AA698" s="533"/>
      <c r="AB698" s="533"/>
    </row>
    <row r="699" spans="2:28" ht="15.75" customHeight="1">
      <c r="B699" s="641"/>
      <c r="C699" s="533"/>
      <c r="D699" s="533"/>
      <c r="E699" s="641"/>
      <c r="F699" s="641"/>
      <c r="G699" s="641"/>
      <c r="H699" s="641"/>
      <c r="I699" s="533"/>
      <c r="J699" s="533"/>
      <c r="K699" s="641"/>
      <c r="L699" s="533"/>
      <c r="M699" s="533"/>
      <c r="N699" s="641"/>
      <c r="O699" s="533"/>
      <c r="P699" s="533"/>
      <c r="Q699" s="641"/>
      <c r="R699" s="533"/>
      <c r="S699" s="533"/>
      <c r="T699" s="533"/>
      <c r="U699" s="533"/>
      <c r="V699" s="533"/>
      <c r="W699" s="533"/>
      <c r="X699" s="533"/>
      <c r="Y699" s="533"/>
      <c r="Z699" s="533"/>
      <c r="AA699" s="533"/>
      <c r="AB699" s="533"/>
    </row>
    <row r="700" spans="2:28" ht="15.75" customHeight="1">
      <c r="B700" s="641"/>
      <c r="C700" s="533"/>
      <c r="D700" s="533"/>
      <c r="E700" s="641"/>
      <c r="F700" s="641"/>
      <c r="G700" s="641"/>
      <c r="H700" s="641"/>
      <c r="I700" s="533"/>
      <c r="J700" s="533"/>
      <c r="K700" s="641"/>
      <c r="L700" s="533"/>
      <c r="M700" s="533"/>
      <c r="N700" s="641"/>
      <c r="O700" s="533"/>
      <c r="P700" s="533"/>
      <c r="Q700" s="641"/>
      <c r="R700" s="533"/>
      <c r="S700" s="533"/>
      <c r="T700" s="533"/>
      <c r="U700" s="533"/>
      <c r="V700" s="533"/>
      <c r="W700" s="533"/>
      <c r="X700" s="533"/>
      <c r="Y700" s="533"/>
      <c r="Z700" s="533"/>
      <c r="AA700" s="533"/>
      <c r="AB700" s="533"/>
    </row>
    <row r="701" spans="2:28" ht="15.75" customHeight="1">
      <c r="B701" s="641"/>
      <c r="C701" s="533"/>
      <c r="D701" s="533"/>
      <c r="E701" s="641"/>
      <c r="F701" s="641"/>
      <c r="G701" s="641"/>
      <c r="H701" s="641"/>
      <c r="I701" s="533"/>
      <c r="J701" s="533"/>
      <c r="K701" s="641"/>
      <c r="L701" s="533"/>
      <c r="M701" s="533"/>
      <c r="N701" s="641"/>
      <c r="O701" s="533"/>
      <c r="P701" s="533"/>
      <c r="Q701" s="641"/>
      <c r="R701" s="533"/>
      <c r="S701" s="533"/>
      <c r="T701" s="533"/>
      <c r="U701" s="533"/>
      <c r="V701" s="533"/>
      <c r="W701" s="533"/>
      <c r="X701" s="533"/>
      <c r="Y701" s="533"/>
      <c r="Z701" s="533"/>
      <c r="AA701" s="533"/>
      <c r="AB701" s="533"/>
    </row>
    <row r="702" spans="2:28" ht="15.75" customHeight="1">
      <c r="B702" s="641"/>
      <c r="C702" s="533"/>
      <c r="D702" s="533"/>
      <c r="E702" s="641"/>
      <c r="F702" s="641"/>
      <c r="G702" s="641"/>
      <c r="H702" s="641"/>
      <c r="I702" s="533"/>
      <c r="J702" s="533"/>
      <c r="K702" s="641"/>
      <c r="L702" s="533"/>
      <c r="M702" s="533"/>
      <c r="N702" s="641"/>
      <c r="O702" s="533"/>
      <c r="P702" s="533"/>
      <c r="Q702" s="641"/>
      <c r="R702" s="533"/>
      <c r="S702" s="533"/>
      <c r="T702" s="533"/>
      <c r="U702" s="533"/>
      <c r="V702" s="533"/>
      <c r="W702" s="533"/>
      <c r="X702" s="533"/>
      <c r="Y702" s="533"/>
      <c r="Z702" s="533"/>
      <c r="AA702" s="533"/>
      <c r="AB702" s="533"/>
    </row>
    <row r="703" spans="2:28" ht="15.75" customHeight="1">
      <c r="B703" s="641"/>
      <c r="C703" s="533"/>
      <c r="D703" s="533"/>
      <c r="E703" s="641"/>
      <c r="F703" s="641"/>
      <c r="G703" s="641"/>
      <c r="H703" s="641"/>
      <c r="I703" s="533"/>
      <c r="J703" s="533"/>
      <c r="K703" s="641"/>
      <c r="L703" s="533"/>
      <c r="M703" s="533"/>
      <c r="N703" s="641"/>
      <c r="O703" s="533"/>
      <c r="P703" s="533"/>
      <c r="Q703" s="641"/>
      <c r="R703" s="533"/>
      <c r="S703" s="533"/>
      <c r="T703" s="533"/>
      <c r="U703" s="533"/>
      <c r="V703" s="533"/>
      <c r="W703" s="533"/>
      <c r="X703" s="533"/>
      <c r="Y703" s="533"/>
      <c r="Z703" s="533"/>
      <c r="AA703" s="533"/>
      <c r="AB703" s="533"/>
    </row>
    <row r="704" spans="2:28" ht="15.75" customHeight="1">
      <c r="B704" s="641"/>
      <c r="C704" s="533"/>
      <c r="D704" s="533"/>
      <c r="E704" s="641"/>
      <c r="F704" s="641"/>
      <c r="G704" s="641"/>
      <c r="H704" s="641"/>
      <c r="I704" s="533"/>
      <c r="J704" s="533"/>
      <c r="K704" s="641"/>
      <c r="L704" s="533"/>
      <c r="M704" s="533"/>
      <c r="N704" s="641"/>
      <c r="O704" s="533"/>
      <c r="P704" s="533"/>
      <c r="Q704" s="641"/>
      <c r="R704" s="533"/>
      <c r="S704" s="533"/>
      <c r="T704" s="533"/>
      <c r="U704" s="533"/>
      <c r="V704" s="533"/>
      <c r="W704" s="533"/>
      <c r="X704" s="533"/>
      <c r="Y704" s="533"/>
      <c r="Z704" s="533"/>
      <c r="AA704" s="533"/>
      <c r="AB704" s="533"/>
    </row>
    <row r="705" spans="2:28" ht="15.75" customHeight="1">
      <c r="B705" s="641"/>
      <c r="C705" s="533"/>
      <c r="D705" s="533"/>
      <c r="E705" s="641"/>
      <c r="F705" s="641"/>
      <c r="G705" s="641"/>
      <c r="H705" s="641"/>
      <c r="I705" s="533"/>
      <c r="J705" s="533"/>
      <c r="K705" s="641"/>
      <c r="L705" s="533"/>
      <c r="M705" s="533"/>
      <c r="N705" s="641"/>
      <c r="O705" s="533"/>
      <c r="P705" s="533"/>
      <c r="Q705" s="641"/>
      <c r="R705" s="533"/>
      <c r="S705" s="533"/>
      <c r="T705" s="533"/>
      <c r="U705" s="533"/>
      <c r="V705" s="533"/>
      <c r="W705" s="533"/>
      <c r="X705" s="533"/>
      <c r="Y705" s="533"/>
      <c r="Z705" s="533"/>
      <c r="AA705" s="533"/>
      <c r="AB705" s="533"/>
    </row>
    <row r="706" spans="2:28" ht="15.75" customHeight="1">
      <c r="B706" s="641"/>
      <c r="C706" s="533"/>
      <c r="D706" s="533"/>
      <c r="E706" s="641"/>
      <c r="F706" s="641"/>
      <c r="G706" s="641"/>
      <c r="H706" s="641"/>
      <c r="I706" s="533"/>
      <c r="J706" s="533"/>
      <c r="K706" s="641"/>
      <c r="L706" s="533"/>
      <c r="M706" s="533"/>
      <c r="N706" s="641"/>
      <c r="O706" s="533"/>
      <c r="P706" s="533"/>
      <c r="Q706" s="641"/>
      <c r="R706" s="533"/>
      <c r="S706" s="533"/>
      <c r="T706" s="533"/>
      <c r="U706" s="533"/>
      <c r="V706" s="533"/>
      <c r="W706" s="533"/>
      <c r="X706" s="533"/>
      <c r="Y706" s="533"/>
      <c r="Z706" s="533"/>
      <c r="AA706" s="533"/>
      <c r="AB706" s="533"/>
    </row>
    <row r="707" spans="2:28" ht="15.75" customHeight="1">
      <c r="B707" s="641"/>
      <c r="C707" s="533"/>
      <c r="D707" s="533"/>
      <c r="E707" s="641"/>
      <c r="F707" s="641"/>
      <c r="G707" s="641"/>
      <c r="H707" s="641"/>
      <c r="I707" s="533"/>
      <c r="J707" s="533"/>
      <c r="K707" s="641"/>
      <c r="L707" s="533"/>
      <c r="M707" s="533"/>
      <c r="N707" s="641"/>
      <c r="O707" s="533"/>
      <c r="P707" s="533"/>
      <c r="Q707" s="641"/>
      <c r="R707" s="533"/>
      <c r="S707" s="533"/>
      <c r="T707" s="533"/>
      <c r="U707" s="533"/>
      <c r="V707" s="533"/>
      <c r="W707" s="533"/>
      <c r="X707" s="533"/>
      <c r="Y707" s="533"/>
      <c r="Z707" s="533"/>
      <c r="AA707" s="533"/>
      <c r="AB707" s="533"/>
    </row>
    <row r="708" spans="2:28" ht="15.75" customHeight="1">
      <c r="B708" s="641"/>
      <c r="C708" s="533"/>
      <c r="D708" s="533"/>
      <c r="E708" s="641"/>
      <c r="F708" s="641"/>
      <c r="G708" s="641"/>
      <c r="H708" s="641"/>
      <c r="I708" s="533"/>
      <c r="J708" s="533"/>
      <c r="K708" s="641"/>
      <c r="L708" s="533"/>
      <c r="M708" s="533"/>
      <c r="N708" s="641"/>
      <c r="O708" s="533"/>
      <c r="P708" s="533"/>
      <c r="Q708" s="641"/>
      <c r="R708" s="533"/>
      <c r="S708" s="533"/>
      <c r="T708" s="533"/>
      <c r="U708" s="533"/>
      <c r="V708" s="533"/>
      <c r="W708" s="533"/>
      <c r="X708" s="533"/>
      <c r="Y708" s="533"/>
      <c r="Z708" s="533"/>
      <c r="AA708" s="533"/>
      <c r="AB708" s="533"/>
    </row>
    <row r="709" spans="2:28" ht="15.75" customHeight="1">
      <c r="B709" s="641"/>
      <c r="C709" s="533"/>
      <c r="D709" s="533"/>
      <c r="E709" s="641"/>
      <c r="F709" s="641"/>
      <c r="G709" s="641"/>
      <c r="H709" s="641"/>
      <c r="I709" s="533"/>
      <c r="J709" s="533"/>
      <c r="K709" s="641"/>
      <c r="L709" s="533"/>
      <c r="M709" s="533"/>
      <c r="N709" s="641"/>
      <c r="O709" s="533"/>
      <c r="P709" s="533"/>
      <c r="Q709" s="641"/>
      <c r="R709" s="533"/>
      <c r="S709" s="533"/>
      <c r="T709" s="533"/>
      <c r="U709" s="533"/>
      <c r="V709" s="533"/>
      <c r="W709" s="533"/>
      <c r="X709" s="533"/>
      <c r="Y709" s="533"/>
      <c r="Z709" s="533"/>
      <c r="AA709" s="533"/>
      <c r="AB709" s="533"/>
    </row>
    <row r="710" spans="2:28" ht="15.75" customHeight="1">
      <c r="B710" s="641"/>
      <c r="C710" s="533"/>
      <c r="D710" s="533"/>
      <c r="E710" s="641"/>
      <c r="F710" s="641"/>
      <c r="G710" s="641"/>
      <c r="H710" s="641"/>
      <c r="I710" s="533"/>
      <c r="J710" s="533"/>
      <c r="K710" s="641"/>
      <c r="L710" s="533"/>
      <c r="M710" s="533"/>
      <c r="N710" s="641"/>
      <c r="O710" s="533"/>
      <c r="P710" s="533"/>
      <c r="Q710" s="641"/>
      <c r="R710" s="533"/>
      <c r="S710" s="533"/>
      <c r="T710" s="533"/>
      <c r="U710" s="533"/>
      <c r="V710" s="533"/>
      <c r="W710" s="533"/>
      <c r="X710" s="533"/>
      <c r="Y710" s="533"/>
      <c r="Z710" s="533"/>
      <c r="AA710" s="533"/>
      <c r="AB710" s="533"/>
    </row>
    <row r="711" spans="2:28" ht="15.75" customHeight="1">
      <c r="B711" s="641"/>
      <c r="C711" s="533"/>
      <c r="D711" s="533"/>
      <c r="E711" s="641"/>
      <c r="F711" s="641"/>
      <c r="G711" s="641"/>
      <c r="H711" s="641"/>
      <c r="I711" s="533"/>
      <c r="J711" s="533"/>
      <c r="K711" s="641"/>
      <c r="L711" s="533"/>
      <c r="M711" s="533"/>
      <c r="N711" s="641"/>
      <c r="O711" s="533"/>
      <c r="P711" s="533"/>
      <c r="Q711" s="641"/>
      <c r="R711" s="533"/>
      <c r="S711" s="533"/>
      <c r="T711" s="533"/>
      <c r="U711" s="533"/>
      <c r="V711" s="533"/>
      <c r="W711" s="533"/>
      <c r="X711" s="533"/>
      <c r="Y711" s="533"/>
      <c r="Z711" s="533"/>
      <c r="AA711" s="533"/>
      <c r="AB711" s="533"/>
    </row>
    <row r="712" spans="2:28" ht="15.75" customHeight="1">
      <c r="B712" s="641"/>
      <c r="C712" s="533"/>
      <c r="D712" s="533"/>
      <c r="E712" s="641"/>
      <c r="F712" s="641"/>
      <c r="G712" s="641"/>
      <c r="H712" s="641"/>
      <c r="I712" s="533"/>
      <c r="J712" s="533"/>
      <c r="K712" s="641"/>
      <c r="L712" s="533"/>
      <c r="M712" s="533"/>
      <c r="N712" s="641"/>
      <c r="O712" s="533"/>
      <c r="P712" s="533"/>
      <c r="Q712" s="641"/>
      <c r="R712" s="533"/>
      <c r="S712" s="533"/>
      <c r="T712" s="533"/>
      <c r="U712" s="533"/>
      <c r="V712" s="533"/>
      <c r="W712" s="533"/>
      <c r="X712" s="533"/>
      <c r="Y712" s="533"/>
      <c r="Z712" s="533"/>
      <c r="AA712" s="533"/>
      <c r="AB712" s="533"/>
    </row>
    <row r="713" spans="2:28" ht="15.75" customHeight="1">
      <c r="B713" s="641"/>
      <c r="C713" s="533"/>
      <c r="D713" s="533"/>
      <c r="E713" s="641"/>
      <c r="F713" s="641"/>
      <c r="G713" s="641"/>
      <c r="H713" s="641"/>
      <c r="I713" s="533"/>
      <c r="J713" s="533"/>
      <c r="K713" s="641"/>
      <c r="L713" s="533"/>
      <c r="M713" s="533"/>
      <c r="N713" s="641"/>
      <c r="O713" s="533"/>
      <c r="P713" s="533"/>
      <c r="Q713" s="641"/>
      <c r="R713" s="533"/>
      <c r="S713" s="533"/>
      <c r="T713" s="533"/>
      <c r="U713" s="533"/>
      <c r="V713" s="533"/>
      <c r="W713" s="533"/>
      <c r="X713" s="533"/>
      <c r="Y713" s="533"/>
      <c r="Z713" s="533"/>
      <c r="AA713" s="533"/>
      <c r="AB713" s="533"/>
    </row>
    <row r="714" spans="2:28" ht="15.75" customHeight="1">
      <c r="B714" s="641"/>
      <c r="C714" s="533"/>
      <c r="D714" s="533"/>
      <c r="E714" s="641"/>
      <c r="F714" s="641"/>
      <c r="G714" s="641"/>
      <c r="H714" s="641"/>
      <c r="I714" s="533"/>
      <c r="J714" s="533"/>
      <c r="K714" s="641"/>
      <c r="L714" s="533"/>
      <c r="M714" s="533"/>
      <c r="N714" s="641"/>
      <c r="O714" s="533"/>
      <c r="P714" s="533"/>
      <c r="Q714" s="641"/>
      <c r="R714" s="533"/>
      <c r="S714" s="533"/>
      <c r="T714" s="533"/>
      <c r="U714" s="533"/>
      <c r="V714" s="533"/>
      <c r="W714" s="533"/>
      <c r="X714" s="533"/>
      <c r="Y714" s="533"/>
      <c r="Z714" s="533"/>
      <c r="AA714" s="533"/>
      <c r="AB714" s="533"/>
    </row>
    <row r="715" spans="2:28" ht="15.75" customHeight="1">
      <c r="B715" s="641"/>
      <c r="C715" s="533"/>
      <c r="D715" s="533"/>
      <c r="E715" s="641"/>
      <c r="F715" s="641"/>
      <c r="G715" s="641"/>
      <c r="H715" s="641"/>
      <c r="I715" s="533"/>
      <c r="J715" s="533"/>
      <c r="K715" s="641"/>
      <c r="L715" s="533"/>
      <c r="M715" s="533"/>
      <c r="N715" s="641"/>
      <c r="O715" s="533"/>
      <c r="P715" s="533"/>
      <c r="Q715" s="641"/>
      <c r="R715" s="533"/>
      <c r="S715" s="533"/>
      <c r="T715" s="533"/>
      <c r="U715" s="533"/>
      <c r="V715" s="533"/>
      <c r="W715" s="533"/>
      <c r="X715" s="533"/>
      <c r="Y715" s="533"/>
      <c r="Z715" s="533"/>
      <c r="AA715" s="533"/>
      <c r="AB715" s="533"/>
    </row>
    <row r="716" spans="2:28" ht="15.75" customHeight="1">
      <c r="B716" s="641"/>
      <c r="C716" s="533"/>
      <c r="D716" s="533"/>
      <c r="E716" s="641"/>
      <c r="F716" s="641"/>
      <c r="G716" s="641"/>
      <c r="H716" s="641"/>
      <c r="I716" s="533"/>
      <c r="J716" s="533"/>
      <c r="K716" s="641"/>
      <c r="L716" s="533"/>
      <c r="M716" s="533"/>
      <c r="N716" s="641"/>
      <c r="O716" s="533"/>
      <c r="P716" s="533"/>
      <c r="Q716" s="641"/>
      <c r="R716" s="533"/>
      <c r="S716" s="533"/>
      <c r="T716" s="533"/>
      <c r="U716" s="533"/>
      <c r="V716" s="533"/>
      <c r="W716" s="533"/>
      <c r="X716" s="533"/>
      <c r="Y716" s="533"/>
      <c r="Z716" s="533"/>
      <c r="AA716" s="533"/>
      <c r="AB716" s="533"/>
    </row>
    <row r="717" spans="2:28" ht="15.75" customHeight="1">
      <c r="B717" s="641"/>
      <c r="C717" s="533"/>
      <c r="D717" s="533"/>
      <c r="E717" s="641"/>
      <c r="F717" s="641"/>
      <c r="G717" s="641"/>
      <c r="H717" s="641"/>
      <c r="I717" s="533"/>
      <c r="J717" s="533"/>
      <c r="K717" s="641"/>
      <c r="L717" s="533"/>
      <c r="M717" s="533"/>
      <c r="N717" s="641"/>
      <c r="O717" s="533"/>
      <c r="P717" s="533"/>
      <c r="Q717" s="641"/>
      <c r="R717" s="533"/>
      <c r="S717" s="533"/>
      <c r="T717" s="533"/>
      <c r="U717" s="533"/>
      <c r="V717" s="533"/>
      <c r="W717" s="533"/>
      <c r="X717" s="533"/>
      <c r="Y717" s="533"/>
      <c r="Z717" s="533"/>
      <c r="AA717" s="533"/>
      <c r="AB717" s="533"/>
    </row>
    <row r="718" spans="2:28" ht="15.75" customHeight="1">
      <c r="B718" s="641"/>
      <c r="C718" s="533"/>
      <c r="D718" s="533"/>
      <c r="E718" s="641"/>
      <c r="F718" s="641"/>
      <c r="G718" s="641"/>
      <c r="H718" s="641"/>
      <c r="I718" s="533"/>
      <c r="J718" s="533"/>
      <c r="K718" s="641"/>
      <c r="L718" s="533"/>
      <c r="M718" s="533"/>
      <c r="N718" s="641"/>
      <c r="O718" s="533"/>
      <c r="P718" s="533"/>
      <c r="Q718" s="641"/>
      <c r="R718" s="533"/>
      <c r="S718" s="533"/>
      <c r="T718" s="533"/>
      <c r="U718" s="533"/>
      <c r="V718" s="533"/>
      <c r="W718" s="533"/>
      <c r="X718" s="533"/>
      <c r="Y718" s="533"/>
      <c r="Z718" s="533"/>
      <c r="AA718" s="533"/>
      <c r="AB718" s="533"/>
    </row>
    <row r="719" spans="2:28" ht="15.75" customHeight="1">
      <c r="B719" s="641"/>
      <c r="C719" s="533"/>
      <c r="D719" s="533"/>
      <c r="E719" s="641"/>
      <c r="F719" s="641"/>
      <c r="G719" s="641"/>
      <c r="H719" s="641"/>
      <c r="I719" s="533"/>
      <c r="J719" s="533"/>
      <c r="K719" s="641"/>
      <c r="L719" s="533"/>
      <c r="M719" s="533"/>
      <c r="N719" s="641"/>
      <c r="O719" s="533"/>
      <c r="P719" s="533"/>
      <c r="Q719" s="641"/>
      <c r="R719" s="533"/>
      <c r="S719" s="533"/>
      <c r="T719" s="533"/>
      <c r="U719" s="533"/>
      <c r="V719" s="533"/>
      <c r="W719" s="533"/>
      <c r="X719" s="533"/>
      <c r="Y719" s="533"/>
      <c r="Z719" s="533"/>
      <c r="AA719" s="533"/>
      <c r="AB719" s="533"/>
    </row>
    <row r="720" spans="2:28" ht="15.75" customHeight="1">
      <c r="B720" s="641"/>
      <c r="C720" s="533"/>
      <c r="D720" s="533"/>
      <c r="E720" s="641"/>
      <c r="F720" s="641"/>
      <c r="G720" s="641"/>
      <c r="H720" s="641"/>
      <c r="I720" s="533"/>
      <c r="J720" s="533"/>
      <c r="K720" s="641"/>
      <c r="L720" s="533"/>
      <c r="M720" s="533"/>
      <c r="N720" s="641"/>
      <c r="O720" s="533"/>
      <c r="P720" s="533"/>
      <c r="Q720" s="641"/>
      <c r="R720" s="533"/>
      <c r="S720" s="533"/>
      <c r="T720" s="533"/>
      <c r="U720" s="533"/>
      <c r="V720" s="533"/>
      <c r="W720" s="533"/>
      <c r="X720" s="533"/>
      <c r="Y720" s="533"/>
      <c r="Z720" s="533"/>
      <c r="AA720" s="533"/>
      <c r="AB720" s="533"/>
    </row>
    <row r="721" spans="2:28" ht="15.75" customHeight="1">
      <c r="B721" s="641"/>
      <c r="C721" s="533"/>
      <c r="D721" s="533"/>
      <c r="E721" s="641"/>
      <c r="F721" s="641"/>
      <c r="G721" s="641"/>
      <c r="H721" s="641"/>
      <c r="I721" s="533"/>
      <c r="J721" s="533"/>
      <c r="K721" s="641"/>
      <c r="L721" s="533"/>
      <c r="M721" s="533"/>
      <c r="N721" s="641"/>
      <c r="O721" s="533"/>
      <c r="P721" s="533"/>
      <c r="Q721" s="641"/>
      <c r="R721" s="533"/>
      <c r="S721" s="533"/>
      <c r="T721" s="533"/>
      <c r="U721" s="533"/>
      <c r="V721" s="533"/>
      <c r="W721" s="533"/>
      <c r="X721" s="533"/>
      <c r="Y721" s="533"/>
      <c r="Z721" s="533"/>
      <c r="AA721" s="533"/>
      <c r="AB721" s="533"/>
    </row>
    <row r="722" spans="2:28" ht="15.75" customHeight="1">
      <c r="B722" s="641"/>
      <c r="C722" s="533"/>
      <c r="D722" s="533"/>
      <c r="E722" s="641"/>
      <c r="F722" s="641"/>
      <c r="G722" s="641"/>
      <c r="H722" s="641"/>
      <c r="I722" s="533"/>
      <c r="J722" s="533"/>
      <c r="K722" s="641"/>
      <c r="L722" s="533"/>
      <c r="M722" s="533"/>
      <c r="N722" s="641"/>
      <c r="O722" s="533"/>
      <c r="P722" s="533"/>
      <c r="Q722" s="641"/>
      <c r="R722" s="533"/>
      <c r="S722" s="533"/>
      <c r="T722" s="533"/>
      <c r="U722" s="533"/>
      <c r="V722" s="533"/>
      <c r="W722" s="533"/>
      <c r="X722" s="533"/>
      <c r="Y722" s="533"/>
      <c r="Z722" s="533"/>
      <c r="AA722" s="533"/>
      <c r="AB722" s="533"/>
    </row>
    <row r="723" spans="2:28" ht="15.75" customHeight="1">
      <c r="B723" s="641"/>
      <c r="C723" s="533"/>
      <c r="D723" s="533"/>
      <c r="E723" s="641"/>
      <c r="F723" s="641"/>
      <c r="G723" s="641"/>
      <c r="H723" s="641"/>
      <c r="I723" s="533"/>
      <c r="J723" s="533"/>
      <c r="K723" s="641"/>
      <c r="L723" s="533"/>
      <c r="M723" s="533"/>
      <c r="N723" s="641"/>
      <c r="O723" s="533"/>
      <c r="P723" s="533"/>
      <c r="Q723" s="641"/>
      <c r="R723" s="533"/>
      <c r="S723" s="533"/>
      <c r="T723" s="533"/>
      <c r="U723" s="533"/>
      <c r="V723" s="533"/>
      <c r="W723" s="533"/>
      <c r="X723" s="533"/>
      <c r="Y723" s="533"/>
      <c r="Z723" s="533"/>
      <c r="AA723" s="533"/>
      <c r="AB723" s="533"/>
    </row>
    <row r="724" spans="2:28" ht="15.75" customHeight="1">
      <c r="B724" s="641"/>
      <c r="C724" s="533"/>
      <c r="D724" s="533"/>
      <c r="E724" s="641"/>
      <c r="F724" s="641"/>
      <c r="G724" s="641"/>
      <c r="H724" s="641"/>
      <c r="I724" s="533"/>
      <c r="J724" s="533"/>
      <c r="K724" s="641"/>
      <c r="L724" s="533"/>
      <c r="M724" s="533"/>
      <c r="N724" s="641"/>
      <c r="O724" s="533"/>
      <c r="P724" s="533"/>
      <c r="Q724" s="641"/>
      <c r="R724" s="533"/>
      <c r="S724" s="533"/>
      <c r="T724" s="533"/>
      <c r="U724" s="533"/>
      <c r="V724" s="533"/>
      <c r="W724" s="533"/>
      <c r="X724" s="533"/>
      <c r="Y724" s="533"/>
      <c r="Z724" s="533"/>
      <c r="AA724" s="533"/>
      <c r="AB724" s="533"/>
    </row>
    <row r="725" spans="2:28" ht="15.75" customHeight="1">
      <c r="B725" s="641"/>
      <c r="C725" s="533"/>
      <c r="D725" s="533"/>
      <c r="E725" s="641"/>
      <c r="F725" s="641"/>
      <c r="G725" s="641"/>
      <c r="H725" s="641"/>
      <c r="I725" s="533"/>
      <c r="J725" s="533"/>
      <c r="K725" s="641"/>
      <c r="L725" s="533"/>
      <c r="M725" s="533"/>
      <c r="N725" s="641"/>
      <c r="O725" s="533"/>
      <c r="P725" s="533"/>
      <c r="Q725" s="641"/>
      <c r="R725" s="533"/>
      <c r="S725" s="533"/>
      <c r="T725" s="533"/>
      <c r="U725" s="533"/>
      <c r="V725" s="533"/>
      <c r="W725" s="533"/>
      <c r="X725" s="533"/>
      <c r="Y725" s="533"/>
      <c r="Z725" s="533"/>
      <c r="AA725" s="533"/>
      <c r="AB725" s="533"/>
    </row>
    <row r="726" spans="2:28" ht="15.75" customHeight="1">
      <c r="B726" s="641"/>
      <c r="C726" s="533"/>
      <c r="D726" s="533"/>
      <c r="E726" s="641"/>
      <c r="F726" s="641"/>
      <c r="G726" s="641"/>
      <c r="H726" s="641"/>
      <c r="I726" s="533"/>
      <c r="J726" s="533"/>
      <c r="K726" s="641"/>
      <c r="L726" s="533"/>
      <c r="M726" s="533"/>
      <c r="N726" s="641"/>
      <c r="O726" s="533"/>
      <c r="P726" s="533"/>
      <c r="Q726" s="641"/>
      <c r="R726" s="533"/>
      <c r="S726" s="533"/>
      <c r="T726" s="533"/>
      <c r="U726" s="533"/>
      <c r="V726" s="533"/>
      <c r="W726" s="533"/>
      <c r="X726" s="533"/>
      <c r="Y726" s="533"/>
      <c r="Z726" s="533"/>
      <c r="AA726" s="533"/>
      <c r="AB726" s="533"/>
    </row>
    <row r="727" spans="2:28" ht="15.75" customHeight="1">
      <c r="B727" s="641"/>
      <c r="C727" s="533"/>
      <c r="D727" s="533"/>
      <c r="E727" s="641"/>
      <c r="F727" s="641"/>
      <c r="G727" s="641"/>
      <c r="H727" s="641"/>
      <c r="I727" s="533"/>
      <c r="J727" s="533"/>
      <c r="K727" s="641"/>
      <c r="L727" s="533"/>
      <c r="M727" s="533"/>
      <c r="N727" s="641"/>
      <c r="O727" s="533"/>
      <c r="P727" s="533"/>
      <c r="Q727" s="641"/>
      <c r="R727" s="533"/>
      <c r="S727" s="533"/>
      <c r="T727" s="533"/>
      <c r="U727" s="533"/>
      <c r="V727" s="533"/>
      <c r="W727" s="533"/>
      <c r="X727" s="533"/>
      <c r="Y727" s="533"/>
      <c r="Z727" s="533"/>
      <c r="AA727" s="533"/>
      <c r="AB727" s="533"/>
    </row>
    <row r="728" spans="2:28" ht="15.75" customHeight="1">
      <c r="B728" s="641"/>
      <c r="C728" s="533"/>
      <c r="D728" s="533"/>
      <c r="E728" s="641"/>
      <c r="F728" s="641"/>
      <c r="G728" s="641"/>
      <c r="H728" s="641"/>
      <c r="I728" s="533"/>
      <c r="J728" s="533"/>
      <c r="K728" s="641"/>
      <c r="L728" s="533"/>
      <c r="M728" s="533"/>
      <c r="N728" s="641"/>
      <c r="O728" s="533"/>
      <c r="P728" s="533"/>
      <c r="Q728" s="641"/>
      <c r="R728" s="533"/>
      <c r="S728" s="533"/>
      <c r="T728" s="533"/>
      <c r="U728" s="533"/>
      <c r="V728" s="533"/>
      <c r="W728" s="533"/>
      <c r="X728" s="533"/>
      <c r="Y728" s="533"/>
      <c r="Z728" s="533"/>
      <c r="AA728" s="533"/>
      <c r="AB728" s="533"/>
    </row>
    <row r="729" spans="2:28" ht="15.75" customHeight="1">
      <c r="B729" s="641"/>
      <c r="C729" s="533"/>
      <c r="D729" s="533"/>
      <c r="E729" s="641"/>
      <c r="F729" s="641"/>
      <c r="G729" s="641"/>
      <c r="H729" s="641"/>
      <c r="I729" s="533"/>
      <c r="J729" s="533"/>
      <c r="K729" s="641"/>
      <c r="L729" s="533"/>
      <c r="M729" s="533"/>
      <c r="N729" s="641"/>
      <c r="O729" s="533"/>
      <c r="P729" s="533"/>
      <c r="Q729" s="641"/>
      <c r="R729" s="533"/>
      <c r="S729" s="533"/>
      <c r="T729" s="533"/>
      <c r="U729" s="533"/>
      <c r="V729" s="533"/>
      <c r="W729" s="533"/>
      <c r="X729" s="533"/>
      <c r="Y729" s="533"/>
      <c r="Z729" s="533"/>
      <c r="AA729" s="533"/>
      <c r="AB729" s="533"/>
    </row>
    <row r="730" spans="2:28" ht="15.75" customHeight="1">
      <c r="B730" s="641"/>
      <c r="C730" s="533"/>
      <c r="D730" s="533"/>
      <c r="E730" s="641"/>
      <c r="F730" s="641"/>
      <c r="G730" s="641"/>
      <c r="H730" s="641"/>
      <c r="I730" s="533"/>
      <c r="J730" s="533"/>
      <c r="K730" s="641"/>
      <c r="L730" s="533"/>
      <c r="M730" s="533"/>
      <c r="N730" s="641"/>
      <c r="O730" s="533"/>
      <c r="P730" s="533"/>
      <c r="Q730" s="641"/>
      <c r="R730" s="533"/>
      <c r="S730" s="533"/>
      <c r="T730" s="533"/>
      <c r="U730" s="533"/>
      <c r="V730" s="533"/>
      <c r="W730" s="533"/>
      <c r="X730" s="533"/>
      <c r="Y730" s="533"/>
      <c r="Z730" s="533"/>
      <c r="AA730" s="533"/>
      <c r="AB730" s="533"/>
    </row>
    <row r="731" spans="2:28" ht="15.75" customHeight="1">
      <c r="B731" s="641"/>
      <c r="C731" s="533"/>
      <c r="D731" s="533"/>
      <c r="E731" s="641"/>
      <c r="F731" s="641"/>
      <c r="G731" s="641"/>
      <c r="H731" s="641"/>
      <c r="I731" s="533"/>
      <c r="J731" s="533"/>
      <c r="K731" s="641"/>
      <c r="L731" s="533"/>
      <c r="M731" s="533"/>
      <c r="N731" s="641"/>
      <c r="O731" s="533"/>
      <c r="P731" s="533"/>
      <c r="Q731" s="641"/>
      <c r="R731" s="533"/>
      <c r="S731" s="533"/>
      <c r="T731" s="533"/>
      <c r="U731" s="533"/>
      <c r="V731" s="533"/>
      <c r="W731" s="533"/>
      <c r="X731" s="533"/>
      <c r="Y731" s="533"/>
      <c r="Z731" s="533"/>
      <c r="AA731" s="533"/>
      <c r="AB731" s="533"/>
    </row>
    <row r="732" spans="2:28" ht="15.75" customHeight="1">
      <c r="B732" s="641"/>
      <c r="C732" s="533"/>
      <c r="D732" s="533"/>
      <c r="E732" s="641"/>
      <c r="F732" s="641"/>
      <c r="G732" s="641"/>
      <c r="H732" s="641"/>
      <c r="I732" s="533"/>
      <c r="J732" s="533"/>
      <c r="K732" s="641"/>
      <c r="L732" s="533"/>
      <c r="M732" s="533"/>
      <c r="N732" s="641"/>
      <c r="O732" s="533"/>
      <c r="P732" s="533"/>
      <c r="Q732" s="641"/>
      <c r="R732" s="533"/>
      <c r="S732" s="533"/>
      <c r="T732" s="533"/>
      <c r="U732" s="533"/>
      <c r="V732" s="533"/>
      <c r="W732" s="533"/>
      <c r="X732" s="533"/>
      <c r="Y732" s="533"/>
      <c r="Z732" s="533"/>
      <c r="AA732" s="533"/>
      <c r="AB732" s="533"/>
    </row>
    <row r="733" spans="2:28" ht="15.75" customHeight="1">
      <c r="B733" s="641"/>
      <c r="C733" s="533"/>
      <c r="D733" s="533"/>
      <c r="E733" s="641"/>
      <c r="F733" s="641"/>
      <c r="G733" s="641"/>
      <c r="H733" s="641"/>
      <c r="I733" s="533"/>
      <c r="J733" s="533"/>
      <c r="K733" s="641"/>
      <c r="L733" s="533"/>
      <c r="M733" s="533"/>
      <c r="N733" s="641"/>
      <c r="O733" s="533"/>
      <c r="P733" s="533"/>
      <c r="Q733" s="641"/>
      <c r="R733" s="533"/>
      <c r="S733" s="533"/>
      <c r="T733" s="533"/>
      <c r="U733" s="533"/>
      <c r="V733" s="533"/>
      <c r="W733" s="533"/>
      <c r="X733" s="533"/>
      <c r="Y733" s="533"/>
      <c r="Z733" s="533"/>
      <c r="AA733" s="533"/>
      <c r="AB733" s="533"/>
    </row>
    <row r="734" spans="2:28" ht="15.75" customHeight="1">
      <c r="B734" s="641"/>
      <c r="C734" s="533"/>
      <c r="D734" s="533"/>
      <c r="E734" s="641"/>
      <c r="F734" s="641"/>
      <c r="G734" s="641"/>
      <c r="H734" s="641"/>
      <c r="I734" s="533"/>
      <c r="J734" s="533"/>
      <c r="K734" s="641"/>
      <c r="L734" s="533"/>
      <c r="M734" s="533"/>
      <c r="N734" s="641"/>
      <c r="O734" s="533"/>
      <c r="P734" s="533"/>
      <c r="Q734" s="641"/>
      <c r="R734" s="533"/>
      <c r="S734" s="533"/>
      <c r="T734" s="533"/>
      <c r="U734" s="533"/>
      <c r="V734" s="533"/>
      <c r="W734" s="533"/>
      <c r="X734" s="533"/>
      <c r="Y734" s="533"/>
      <c r="Z734" s="533"/>
      <c r="AA734" s="533"/>
      <c r="AB734" s="533"/>
    </row>
    <row r="735" spans="2:28" ht="15.75" customHeight="1">
      <c r="B735" s="641"/>
      <c r="C735" s="533"/>
      <c r="D735" s="533"/>
      <c r="E735" s="641"/>
      <c r="F735" s="641"/>
      <c r="G735" s="641"/>
      <c r="H735" s="641"/>
      <c r="I735" s="533"/>
      <c r="J735" s="533"/>
      <c r="K735" s="641"/>
      <c r="L735" s="533"/>
      <c r="M735" s="533"/>
      <c r="N735" s="641"/>
      <c r="O735" s="533"/>
      <c r="P735" s="533"/>
      <c r="Q735" s="641"/>
      <c r="R735" s="533"/>
      <c r="S735" s="533"/>
      <c r="T735" s="533"/>
      <c r="U735" s="533"/>
      <c r="V735" s="533"/>
      <c r="W735" s="533"/>
      <c r="X735" s="533"/>
      <c r="Y735" s="533"/>
      <c r="Z735" s="533"/>
      <c r="AA735" s="533"/>
      <c r="AB735" s="533"/>
    </row>
    <row r="736" spans="2:28" ht="15.75" customHeight="1">
      <c r="B736" s="641"/>
      <c r="C736" s="533"/>
      <c r="D736" s="533"/>
      <c r="E736" s="641"/>
      <c r="F736" s="641"/>
      <c r="G736" s="641"/>
      <c r="H736" s="641"/>
      <c r="I736" s="533"/>
      <c r="J736" s="533"/>
      <c r="K736" s="641"/>
      <c r="L736" s="533"/>
      <c r="M736" s="533"/>
      <c r="N736" s="641"/>
      <c r="O736" s="533"/>
      <c r="P736" s="533"/>
      <c r="Q736" s="641"/>
      <c r="R736" s="533"/>
      <c r="S736" s="533"/>
      <c r="T736" s="533"/>
      <c r="U736" s="533"/>
      <c r="V736" s="533"/>
      <c r="W736" s="533"/>
      <c r="X736" s="533"/>
      <c r="Y736" s="533"/>
      <c r="Z736" s="533"/>
      <c r="AA736" s="533"/>
      <c r="AB736" s="533"/>
    </row>
    <row r="737" spans="2:28" ht="15.75" customHeight="1">
      <c r="B737" s="641"/>
      <c r="C737" s="533"/>
      <c r="D737" s="533"/>
      <c r="E737" s="641"/>
      <c r="F737" s="641"/>
      <c r="G737" s="641"/>
      <c r="H737" s="641"/>
      <c r="I737" s="533"/>
      <c r="J737" s="533"/>
      <c r="K737" s="641"/>
      <c r="L737" s="533"/>
      <c r="M737" s="533"/>
      <c r="N737" s="641"/>
      <c r="O737" s="533"/>
      <c r="P737" s="533"/>
      <c r="Q737" s="641"/>
      <c r="R737" s="533"/>
      <c r="S737" s="533"/>
      <c r="T737" s="533"/>
      <c r="U737" s="533"/>
      <c r="V737" s="533"/>
      <c r="W737" s="533"/>
      <c r="X737" s="533"/>
      <c r="Y737" s="533"/>
      <c r="Z737" s="533"/>
      <c r="AA737" s="533"/>
      <c r="AB737" s="533"/>
    </row>
    <row r="738" spans="2:28" ht="15.75" customHeight="1">
      <c r="B738" s="641"/>
      <c r="C738" s="533"/>
      <c r="D738" s="533"/>
      <c r="E738" s="641"/>
      <c r="F738" s="641"/>
      <c r="G738" s="641"/>
      <c r="H738" s="641"/>
      <c r="I738" s="533"/>
      <c r="J738" s="533"/>
      <c r="K738" s="641"/>
      <c r="L738" s="533"/>
      <c r="M738" s="533"/>
      <c r="N738" s="641"/>
      <c r="O738" s="533"/>
      <c r="P738" s="533"/>
      <c r="Q738" s="641"/>
      <c r="R738" s="533"/>
      <c r="S738" s="533"/>
      <c r="T738" s="533"/>
      <c r="U738" s="533"/>
      <c r="V738" s="533"/>
      <c r="W738" s="533"/>
      <c r="X738" s="533"/>
      <c r="Y738" s="533"/>
      <c r="Z738" s="533"/>
      <c r="AA738" s="533"/>
      <c r="AB738" s="533"/>
    </row>
    <row r="739" spans="2:28" ht="15.75" customHeight="1">
      <c r="B739" s="641"/>
      <c r="C739" s="533"/>
      <c r="D739" s="533"/>
      <c r="E739" s="641"/>
      <c r="F739" s="641"/>
      <c r="G739" s="641"/>
      <c r="H739" s="641"/>
      <c r="I739" s="533"/>
      <c r="J739" s="533"/>
      <c r="K739" s="641"/>
      <c r="L739" s="533"/>
      <c r="M739" s="533"/>
      <c r="N739" s="641"/>
      <c r="O739" s="533"/>
      <c r="P739" s="533"/>
      <c r="Q739" s="641"/>
      <c r="R739" s="533"/>
      <c r="S739" s="533"/>
      <c r="T739" s="533"/>
      <c r="U739" s="533"/>
      <c r="V739" s="533"/>
      <c r="W739" s="533"/>
      <c r="X739" s="533"/>
      <c r="Y739" s="533"/>
      <c r="Z739" s="533"/>
      <c r="AA739" s="533"/>
      <c r="AB739" s="533"/>
    </row>
    <row r="740" spans="2:28" ht="15.75" customHeight="1">
      <c r="B740" s="641"/>
      <c r="C740" s="533"/>
      <c r="D740" s="533"/>
      <c r="E740" s="641"/>
      <c r="F740" s="641"/>
      <c r="G740" s="641"/>
      <c r="H740" s="641"/>
      <c r="I740" s="533"/>
      <c r="J740" s="533"/>
      <c r="K740" s="641"/>
      <c r="L740" s="533"/>
      <c r="M740" s="533"/>
      <c r="N740" s="641"/>
      <c r="O740" s="533"/>
      <c r="P740" s="533"/>
      <c r="Q740" s="641"/>
      <c r="R740" s="533"/>
      <c r="S740" s="533"/>
      <c r="T740" s="533"/>
      <c r="U740" s="533"/>
      <c r="V740" s="533"/>
      <c r="W740" s="533"/>
      <c r="X740" s="533"/>
      <c r="Y740" s="533"/>
      <c r="Z740" s="533"/>
      <c r="AA740" s="533"/>
      <c r="AB740" s="533"/>
    </row>
    <row r="741" spans="2:28" ht="15.75" customHeight="1">
      <c r="B741" s="641"/>
      <c r="C741" s="533"/>
      <c r="D741" s="533"/>
      <c r="E741" s="641"/>
      <c r="F741" s="641"/>
      <c r="G741" s="641"/>
      <c r="H741" s="641"/>
      <c r="I741" s="533"/>
      <c r="J741" s="533"/>
      <c r="K741" s="641"/>
      <c r="L741" s="533"/>
      <c r="M741" s="533"/>
      <c r="N741" s="641"/>
      <c r="O741" s="533"/>
      <c r="P741" s="533"/>
      <c r="Q741" s="641"/>
      <c r="R741" s="533"/>
      <c r="S741" s="533"/>
      <c r="T741" s="533"/>
      <c r="U741" s="533"/>
      <c r="V741" s="533"/>
      <c r="W741" s="533"/>
      <c r="X741" s="533"/>
      <c r="Y741" s="533"/>
      <c r="Z741" s="533"/>
      <c r="AA741" s="533"/>
      <c r="AB741" s="533"/>
    </row>
    <row r="742" spans="2:28" ht="15.75" customHeight="1">
      <c r="B742" s="641"/>
      <c r="C742" s="533"/>
      <c r="D742" s="533"/>
      <c r="E742" s="641"/>
      <c r="F742" s="641"/>
      <c r="G742" s="641"/>
      <c r="H742" s="641"/>
      <c r="I742" s="533"/>
      <c r="J742" s="533"/>
      <c r="K742" s="641"/>
      <c r="L742" s="533"/>
      <c r="M742" s="533"/>
      <c r="N742" s="641"/>
      <c r="O742" s="533"/>
      <c r="P742" s="533"/>
      <c r="Q742" s="641"/>
      <c r="R742" s="533"/>
      <c r="S742" s="533"/>
      <c r="T742" s="533"/>
      <c r="U742" s="533"/>
      <c r="V742" s="533"/>
      <c r="W742" s="533"/>
      <c r="X742" s="533"/>
      <c r="Y742" s="533"/>
      <c r="Z742" s="533"/>
      <c r="AA742" s="533"/>
      <c r="AB742" s="533"/>
    </row>
    <row r="743" spans="2:28" ht="15.75" customHeight="1">
      <c r="B743" s="641"/>
      <c r="C743" s="533"/>
      <c r="D743" s="533"/>
      <c r="E743" s="641"/>
      <c r="F743" s="641"/>
      <c r="G743" s="641"/>
      <c r="H743" s="641"/>
      <c r="I743" s="533"/>
      <c r="J743" s="533"/>
      <c r="K743" s="641"/>
      <c r="L743" s="533"/>
      <c r="M743" s="533"/>
      <c r="N743" s="641"/>
      <c r="O743" s="533"/>
      <c r="P743" s="533"/>
      <c r="Q743" s="641"/>
      <c r="R743" s="533"/>
      <c r="S743" s="533"/>
      <c r="T743" s="533"/>
      <c r="U743" s="533"/>
      <c r="V743" s="533"/>
      <c r="W743" s="533"/>
      <c r="X743" s="533"/>
      <c r="Y743" s="533"/>
      <c r="Z743" s="533"/>
      <c r="AA743" s="533"/>
      <c r="AB743" s="533"/>
    </row>
    <row r="744" spans="2:28" ht="15.75" customHeight="1">
      <c r="B744" s="641"/>
      <c r="C744" s="533"/>
      <c r="D744" s="533"/>
      <c r="E744" s="641"/>
      <c r="F744" s="641"/>
      <c r="G744" s="641"/>
      <c r="H744" s="641"/>
      <c r="I744" s="533"/>
      <c r="J744" s="533"/>
      <c r="K744" s="641"/>
      <c r="L744" s="533"/>
      <c r="M744" s="533"/>
      <c r="N744" s="641"/>
      <c r="O744" s="533"/>
      <c r="P744" s="533"/>
      <c r="Q744" s="641"/>
      <c r="R744" s="533"/>
      <c r="S744" s="533"/>
      <c r="T744" s="533"/>
      <c r="U744" s="533"/>
      <c r="V744" s="533"/>
      <c r="W744" s="533"/>
      <c r="X744" s="533"/>
      <c r="Y744" s="533"/>
      <c r="Z744" s="533"/>
      <c r="AA744" s="533"/>
      <c r="AB744" s="533"/>
    </row>
    <row r="745" spans="2:28" ht="15.75" customHeight="1">
      <c r="B745" s="641"/>
      <c r="C745" s="533"/>
      <c r="D745" s="533"/>
      <c r="E745" s="641"/>
      <c r="F745" s="641"/>
      <c r="G745" s="641"/>
      <c r="H745" s="641"/>
      <c r="I745" s="533"/>
      <c r="J745" s="533"/>
      <c r="K745" s="641"/>
      <c r="L745" s="533"/>
      <c r="M745" s="533"/>
      <c r="N745" s="641"/>
      <c r="O745" s="533"/>
      <c r="P745" s="533"/>
      <c r="Q745" s="641"/>
      <c r="R745" s="533"/>
      <c r="S745" s="533"/>
      <c r="T745" s="533"/>
      <c r="U745" s="533"/>
      <c r="V745" s="533"/>
      <c r="W745" s="533"/>
      <c r="X745" s="533"/>
      <c r="Y745" s="533"/>
      <c r="Z745" s="533"/>
      <c r="AA745" s="533"/>
      <c r="AB745" s="533"/>
    </row>
    <row r="746" spans="2:28" ht="15.75" customHeight="1">
      <c r="B746" s="641"/>
      <c r="C746" s="533"/>
      <c r="D746" s="533"/>
      <c r="E746" s="641"/>
      <c r="F746" s="641"/>
      <c r="G746" s="641"/>
      <c r="H746" s="641"/>
      <c r="I746" s="533"/>
      <c r="J746" s="533"/>
      <c r="K746" s="641"/>
      <c r="L746" s="533"/>
      <c r="M746" s="533"/>
      <c r="N746" s="641"/>
      <c r="O746" s="533"/>
      <c r="P746" s="533"/>
      <c r="Q746" s="641"/>
      <c r="R746" s="533"/>
      <c r="S746" s="533"/>
      <c r="T746" s="533"/>
      <c r="U746" s="533"/>
      <c r="V746" s="533"/>
      <c r="W746" s="533"/>
      <c r="X746" s="533"/>
      <c r="Y746" s="533"/>
      <c r="Z746" s="533"/>
      <c r="AA746" s="533"/>
      <c r="AB746" s="533"/>
    </row>
    <row r="747" spans="2:28" ht="15.75" customHeight="1">
      <c r="B747" s="641"/>
      <c r="C747" s="533"/>
      <c r="D747" s="533"/>
      <c r="E747" s="641"/>
      <c r="F747" s="641"/>
      <c r="G747" s="641"/>
      <c r="H747" s="641"/>
      <c r="I747" s="533"/>
      <c r="J747" s="533"/>
      <c r="K747" s="641"/>
      <c r="L747" s="533"/>
      <c r="M747" s="533"/>
      <c r="N747" s="641"/>
      <c r="O747" s="533"/>
      <c r="P747" s="533"/>
      <c r="Q747" s="641"/>
      <c r="R747" s="533"/>
      <c r="S747" s="533"/>
      <c r="T747" s="533"/>
      <c r="U747" s="533"/>
      <c r="V747" s="533"/>
      <c r="W747" s="533"/>
      <c r="X747" s="533"/>
      <c r="Y747" s="533"/>
      <c r="Z747" s="533"/>
      <c r="AA747" s="533"/>
      <c r="AB747" s="533"/>
    </row>
    <row r="748" spans="2:28" ht="15.75" customHeight="1">
      <c r="B748" s="641"/>
      <c r="C748" s="533"/>
      <c r="D748" s="533"/>
      <c r="E748" s="641"/>
      <c r="F748" s="641"/>
      <c r="G748" s="641"/>
      <c r="H748" s="641"/>
      <c r="I748" s="533"/>
      <c r="J748" s="533"/>
      <c r="K748" s="641"/>
      <c r="L748" s="533"/>
      <c r="M748" s="533"/>
      <c r="N748" s="641"/>
      <c r="O748" s="533"/>
      <c r="P748" s="533"/>
      <c r="Q748" s="641"/>
      <c r="R748" s="533"/>
      <c r="S748" s="533"/>
      <c r="T748" s="533"/>
      <c r="U748" s="533"/>
      <c r="V748" s="533"/>
      <c r="W748" s="533"/>
      <c r="X748" s="533"/>
      <c r="Y748" s="533"/>
      <c r="Z748" s="533"/>
      <c r="AA748" s="533"/>
      <c r="AB748" s="533"/>
    </row>
    <row r="749" spans="2:28" ht="15.75" customHeight="1">
      <c r="B749" s="641"/>
      <c r="C749" s="533"/>
      <c r="D749" s="533"/>
      <c r="E749" s="641"/>
      <c r="F749" s="641"/>
      <c r="G749" s="641"/>
      <c r="H749" s="641"/>
      <c r="I749" s="533"/>
      <c r="J749" s="533"/>
      <c r="K749" s="641"/>
      <c r="L749" s="533"/>
      <c r="M749" s="533"/>
      <c r="N749" s="641"/>
      <c r="O749" s="533"/>
      <c r="P749" s="533"/>
      <c r="Q749" s="641"/>
      <c r="R749" s="533"/>
      <c r="S749" s="533"/>
      <c r="T749" s="533"/>
      <c r="U749" s="533"/>
      <c r="V749" s="533"/>
      <c r="W749" s="533"/>
      <c r="X749" s="533"/>
      <c r="Y749" s="533"/>
      <c r="Z749" s="533"/>
      <c r="AA749" s="533"/>
      <c r="AB749" s="533"/>
    </row>
    <row r="750" spans="2:28" ht="15.75" customHeight="1">
      <c r="B750" s="641"/>
      <c r="C750" s="533"/>
      <c r="D750" s="533"/>
      <c r="E750" s="641"/>
      <c r="F750" s="641"/>
      <c r="G750" s="641"/>
      <c r="H750" s="641"/>
      <c r="I750" s="533"/>
      <c r="J750" s="533"/>
      <c r="K750" s="641"/>
      <c r="L750" s="533"/>
      <c r="M750" s="533"/>
      <c r="N750" s="641"/>
      <c r="O750" s="533"/>
      <c r="P750" s="533"/>
      <c r="Q750" s="641"/>
      <c r="R750" s="533"/>
      <c r="S750" s="533"/>
      <c r="T750" s="533"/>
      <c r="U750" s="533"/>
      <c r="V750" s="533"/>
      <c r="W750" s="533"/>
      <c r="X750" s="533"/>
      <c r="Y750" s="533"/>
      <c r="Z750" s="533"/>
      <c r="AA750" s="533"/>
      <c r="AB750" s="533"/>
    </row>
    <row r="751" spans="2:28" ht="15.75" customHeight="1">
      <c r="B751" s="641"/>
      <c r="C751" s="533"/>
      <c r="D751" s="533"/>
      <c r="E751" s="641"/>
      <c r="F751" s="641"/>
      <c r="G751" s="641"/>
      <c r="H751" s="641"/>
      <c r="I751" s="533"/>
      <c r="J751" s="533"/>
      <c r="K751" s="641"/>
      <c r="L751" s="533"/>
      <c r="M751" s="533"/>
      <c r="N751" s="641"/>
      <c r="O751" s="533"/>
      <c r="P751" s="533"/>
      <c r="Q751" s="641"/>
      <c r="R751" s="533"/>
      <c r="S751" s="533"/>
      <c r="T751" s="533"/>
      <c r="U751" s="533"/>
      <c r="V751" s="533"/>
      <c r="W751" s="533"/>
      <c r="X751" s="533"/>
      <c r="Y751" s="533"/>
      <c r="Z751" s="533"/>
      <c r="AA751" s="533"/>
      <c r="AB751" s="533"/>
    </row>
    <row r="752" spans="2:28" ht="15.75" customHeight="1">
      <c r="B752" s="641"/>
      <c r="C752" s="533"/>
      <c r="D752" s="533"/>
      <c r="E752" s="641"/>
      <c r="F752" s="641"/>
      <c r="G752" s="641"/>
      <c r="H752" s="641"/>
      <c r="I752" s="533"/>
      <c r="J752" s="533"/>
      <c r="K752" s="641"/>
      <c r="L752" s="533"/>
      <c r="M752" s="533"/>
      <c r="N752" s="641"/>
      <c r="O752" s="533"/>
      <c r="P752" s="533"/>
      <c r="Q752" s="641"/>
      <c r="R752" s="533"/>
      <c r="S752" s="533"/>
      <c r="T752" s="533"/>
      <c r="U752" s="533"/>
      <c r="V752" s="533"/>
      <c r="W752" s="533"/>
      <c r="X752" s="533"/>
      <c r="Y752" s="533"/>
      <c r="Z752" s="533"/>
      <c r="AA752" s="533"/>
      <c r="AB752" s="533"/>
    </row>
    <row r="753" spans="2:28" ht="15.75" customHeight="1">
      <c r="B753" s="641"/>
      <c r="C753" s="533"/>
      <c r="D753" s="533"/>
      <c r="E753" s="641"/>
      <c r="F753" s="641"/>
      <c r="G753" s="641"/>
      <c r="H753" s="641"/>
      <c r="I753" s="533"/>
      <c r="J753" s="533"/>
      <c r="K753" s="641"/>
      <c r="L753" s="533"/>
      <c r="M753" s="533"/>
      <c r="N753" s="641"/>
      <c r="O753" s="533"/>
      <c r="P753" s="533"/>
      <c r="Q753" s="641"/>
      <c r="R753" s="533"/>
      <c r="S753" s="533"/>
      <c r="T753" s="533"/>
      <c r="U753" s="533"/>
      <c r="V753" s="533"/>
      <c r="W753" s="533"/>
      <c r="X753" s="533"/>
      <c r="Y753" s="533"/>
      <c r="Z753" s="533"/>
      <c r="AA753" s="533"/>
      <c r="AB753" s="533"/>
    </row>
    <row r="754" spans="2:28" ht="15.75" customHeight="1">
      <c r="B754" s="641"/>
      <c r="C754" s="533"/>
      <c r="D754" s="533"/>
      <c r="E754" s="641"/>
      <c r="F754" s="641"/>
      <c r="G754" s="641"/>
      <c r="H754" s="641"/>
      <c r="I754" s="533"/>
      <c r="J754" s="533"/>
      <c r="K754" s="641"/>
      <c r="L754" s="533"/>
      <c r="M754" s="533"/>
      <c r="N754" s="641"/>
      <c r="O754" s="533"/>
      <c r="P754" s="533"/>
      <c r="Q754" s="641"/>
      <c r="R754" s="533"/>
      <c r="S754" s="533"/>
      <c r="T754" s="533"/>
      <c r="U754" s="533"/>
      <c r="V754" s="533"/>
      <c r="W754" s="533"/>
      <c r="X754" s="533"/>
      <c r="Y754" s="533"/>
      <c r="Z754" s="533"/>
      <c r="AA754" s="533"/>
      <c r="AB754" s="533"/>
    </row>
    <row r="755" spans="2:28" ht="15.75" customHeight="1">
      <c r="B755" s="641"/>
      <c r="C755" s="533"/>
      <c r="D755" s="533"/>
      <c r="E755" s="641"/>
      <c r="F755" s="641"/>
      <c r="G755" s="641"/>
      <c r="H755" s="641"/>
      <c r="I755" s="533"/>
      <c r="J755" s="533"/>
      <c r="K755" s="641"/>
      <c r="L755" s="533"/>
      <c r="M755" s="533"/>
      <c r="N755" s="641"/>
      <c r="O755" s="533"/>
      <c r="P755" s="533"/>
      <c r="Q755" s="641"/>
      <c r="R755" s="533"/>
      <c r="S755" s="533"/>
      <c r="T755" s="533"/>
      <c r="U755" s="533"/>
      <c r="V755" s="533"/>
      <c r="W755" s="533"/>
      <c r="X755" s="533"/>
      <c r="Y755" s="533"/>
      <c r="Z755" s="533"/>
      <c r="AA755" s="533"/>
      <c r="AB755" s="533"/>
    </row>
    <row r="756" spans="2:28" ht="15.75" customHeight="1">
      <c r="B756" s="641"/>
      <c r="C756" s="533"/>
      <c r="D756" s="533"/>
      <c r="E756" s="641"/>
      <c r="F756" s="641"/>
      <c r="G756" s="641"/>
      <c r="H756" s="641"/>
      <c r="I756" s="533"/>
      <c r="J756" s="533"/>
      <c r="K756" s="641"/>
      <c r="L756" s="533"/>
      <c r="M756" s="533"/>
      <c r="N756" s="641"/>
      <c r="O756" s="533"/>
      <c r="P756" s="533"/>
      <c r="Q756" s="641"/>
      <c r="R756" s="533"/>
      <c r="S756" s="533"/>
      <c r="T756" s="533"/>
      <c r="U756" s="533"/>
      <c r="V756" s="533"/>
      <c r="W756" s="533"/>
      <c r="X756" s="533"/>
      <c r="Y756" s="533"/>
      <c r="Z756" s="533"/>
      <c r="AA756" s="533"/>
      <c r="AB756" s="533"/>
    </row>
    <row r="757" spans="2:28" ht="15.75" customHeight="1">
      <c r="B757" s="641"/>
      <c r="C757" s="533"/>
      <c r="D757" s="533"/>
      <c r="E757" s="641"/>
      <c r="F757" s="641"/>
      <c r="G757" s="641"/>
      <c r="H757" s="641"/>
      <c r="I757" s="533"/>
      <c r="J757" s="533"/>
      <c r="K757" s="641"/>
      <c r="L757" s="533"/>
      <c r="M757" s="533"/>
      <c r="N757" s="641"/>
      <c r="O757" s="533"/>
      <c r="P757" s="533"/>
      <c r="Q757" s="641"/>
      <c r="R757" s="533"/>
      <c r="S757" s="533"/>
      <c r="T757" s="533"/>
      <c r="U757" s="533"/>
      <c r="V757" s="533"/>
      <c r="W757" s="533"/>
      <c r="X757" s="533"/>
      <c r="Y757" s="533"/>
      <c r="Z757" s="533"/>
      <c r="AA757" s="533"/>
      <c r="AB757" s="533"/>
    </row>
    <row r="758" spans="2:28" ht="15.75" customHeight="1">
      <c r="B758" s="641"/>
      <c r="C758" s="533"/>
      <c r="D758" s="533"/>
      <c r="E758" s="641"/>
      <c r="F758" s="641"/>
      <c r="G758" s="641"/>
      <c r="H758" s="641"/>
      <c r="I758" s="533"/>
      <c r="J758" s="533"/>
      <c r="K758" s="641"/>
      <c r="L758" s="533"/>
      <c r="M758" s="533"/>
      <c r="N758" s="641"/>
      <c r="O758" s="533"/>
      <c r="P758" s="533"/>
      <c r="Q758" s="641"/>
      <c r="R758" s="533"/>
      <c r="S758" s="533"/>
      <c r="T758" s="533"/>
      <c r="U758" s="533"/>
      <c r="V758" s="533"/>
      <c r="W758" s="533"/>
      <c r="X758" s="533"/>
      <c r="Y758" s="533"/>
      <c r="Z758" s="533"/>
      <c r="AA758" s="533"/>
      <c r="AB758" s="533"/>
    </row>
    <row r="759" spans="2:28" ht="15.75" customHeight="1">
      <c r="B759" s="641"/>
      <c r="C759" s="533"/>
      <c r="D759" s="533"/>
      <c r="E759" s="641"/>
      <c r="F759" s="641"/>
      <c r="G759" s="641"/>
      <c r="H759" s="641"/>
      <c r="I759" s="533"/>
      <c r="J759" s="533"/>
      <c r="K759" s="641"/>
      <c r="L759" s="533"/>
      <c r="M759" s="533"/>
      <c r="N759" s="641"/>
      <c r="O759" s="533"/>
      <c r="P759" s="533"/>
      <c r="Q759" s="641"/>
      <c r="R759" s="533"/>
      <c r="S759" s="533"/>
      <c r="T759" s="533"/>
      <c r="U759" s="533"/>
      <c r="V759" s="533"/>
      <c r="W759" s="533"/>
      <c r="X759" s="533"/>
      <c r="Y759" s="533"/>
      <c r="Z759" s="533"/>
      <c r="AA759" s="533"/>
      <c r="AB759" s="533"/>
    </row>
    <row r="760" spans="2:28" ht="15.75" customHeight="1">
      <c r="B760" s="641"/>
      <c r="C760" s="533"/>
      <c r="D760" s="533"/>
      <c r="E760" s="641"/>
      <c r="F760" s="641"/>
      <c r="G760" s="641"/>
      <c r="H760" s="641"/>
      <c r="I760" s="533"/>
      <c r="J760" s="533"/>
      <c r="K760" s="641"/>
      <c r="L760" s="533"/>
      <c r="M760" s="533"/>
      <c r="N760" s="641"/>
      <c r="O760" s="533"/>
      <c r="P760" s="533"/>
      <c r="Q760" s="641"/>
      <c r="R760" s="533"/>
      <c r="S760" s="533"/>
      <c r="T760" s="533"/>
      <c r="U760" s="533"/>
      <c r="V760" s="533"/>
      <c r="W760" s="533"/>
      <c r="X760" s="533"/>
      <c r="Y760" s="533"/>
      <c r="Z760" s="533"/>
      <c r="AA760" s="533"/>
      <c r="AB760" s="533"/>
    </row>
    <row r="761" spans="2:28" ht="15.75" customHeight="1">
      <c r="B761" s="641"/>
      <c r="C761" s="533"/>
      <c r="D761" s="533"/>
      <c r="E761" s="641"/>
      <c r="F761" s="641"/>
      <c r="G761" s="641"/>
      <c r="H761" s="641"/>
      <c r="I761" s="533"/>
      <c r="J761" s="533"/>
      <c r="K761" s="641"/>
      <c r="L761" s="533"/>
      <c r="M761" s="533"/>
      <c r="N761" s="641"/>
      <c r="O761" s="533"/>
      <c r="P761" s="533"/>
      <c r="Q761" s="641"/>
      <c r="R761" s="533"/>
      <c r="S761" s="533"/>
      <c r="T761" s="533"/>
      <c r="U761" s="533"/>
      <c r="V761" s="533"/>
      <c r="W761" s="533"/>
      <c r="X761" s="533"/>
      <c r="Y761" s="533"/>
      <c r="Z761" s="533"/>
      <c r="AA761" s="533"/>
      <c r="AB761" s="533"/>
    </row>
    <row r="762" spans="2:28" ht="15.75" customHeight="1">
      <c r="B762" s="641"/>
      <c r="C762" s="533"/>
      <c r="D762" s="533"/>
      <c r="E762" s="641"/>
      <c r="F762" s="641"/>
      <c r="G762" s="641"/>
      <c r="H762" s="641"/>
      <c r="I762" s="533"/>
      <c r="J762" s="533"/>
      <c r="K762" s="641"/>
      <c r="L762" s="533"/>
      <c r="M762" s="533"/>
      <c r="N762" s="641"/>
      <c r="O762" s="533"/>
      <c r="P762" s="533"/>
      <c r="Q762" s="641"/>
      <c r="R762" s="533"/>
      <c r="S762" s="533"/>
      <c r="T762" s="533"/>
      <c r="U762" s="533"/>
      <c r="V762" s="533"/>
      <c r="W762" s="533"/>
      <c r="X762" s="533"/>
      <c r="Y762" s="533"/>
      <c r="Z762" s="533"/>
      <c r="AA762" s="533"/>
      <c r="AB762" s="533"/>
    </row>
    <row r="763" spans="2:28" ht="15.75" customHeight="1">
      <c r="B763" s="641"/>
      <c r="C763" s="533"/>
      <c r="D763" s="533"/>
      <c r="E763" s="641"/>
      <c r="F763" s="641"/>
      <c r="G763" s="641"/>
      <c r="H763" s="641"/>
      <c r="I763" s="533"/>
      <c r="J763" s="533"/>
      <c r="K763" s="641"/>
      <c r="L763" s="533"/>
      <c r="M763" s="533"/>
      <c r="N763" s="641"/>
      <c r="O763" s="533"/>
      <c r="P763" s="533"/>
      <c r="Q763" s="641"/>
      <c r="R763" s="533"/>
      <c r="S763" s="533"/>
      <c r="T763" s="533"/>
      <c r="U763" s="533"/>
      <c r="V763" s="533"/>
      <c r="W763" s="533"/>
      <c r="X763" s="533"/>
      <c r="Y763" s="533"/>
      <c r="Z763" s="533"/>
      <c r="AA763" s="533"/>
      <c r="AB763" s="533"/>
    </row>
    <row r="764" spans="2:28" ht="15.75" customHeight="1">
      <c r="B764" s="641"/>
      <c r="C764" s="533"/>
      <c r="D764" s="533"/>
      <c r="E764" s="641"/>
      <c r="F764" s="641"/>
      <c r="G764" s="641"/>
      <c r="H764" s="641"/>
      <c r="I764" s="533"/>
      <c r="J764" s="533"/>
      <c r="K764" s="641"/>
      <c r="L764" s="533"/>
      <c r="M764" s="533"/>
      <c r="N764" s="641"/>
      <c r="O764" s="533"/>
      <c r="P764" s="533"/>
      <c r="Q764" s="641"/>
      <c r="R764" s="533"/>
      <c r="S764" s="533"/>
      <c r="T764" s="533"/>
      <c r="U764" s="533"/>
      <c r="V764" s="533"/>
      <c r="W764" s="533"/>
      <c r="X764" s="533"/>
      <c r="Y764" s="533"/>
      <c r="Z764" s="533"/>
      <c r="AA764" s="533"/>
      <c r="AB764" s="533"/>
    </row>
    <row r="765" spans="2:28" ht="15.75" customHeight="1">
      <c r="B765" s="641"/>
      <c r="C765" s="533"/>
      <c r="D765" s="533"/>
      <c r="E765" s="641"/>
      <c r="F765" s="641"/>
      <c r="G765" s="641"/>
      <c r="H765" s="641"/>
      <c r="I765" s="533"/>
      <c r="J765" s="533"/>
      <c r="K765" s="641"/>
      <c r="L765" s="533"/>
      <c r="M765" s="533"/>
      <c r="N765" s="641"/>
      <c r="O765" s="533"/>
      <c r="P765" s="533"/>
      <c r="Q765" s="641"/>
      <c r="R765" s="533"/>
      <c r="S765" s="533"/>
      <c r="T765" s="533"/>
      <c r="U765" s="533"/>
      <c r="V765" s="533"/>
      <c r="W765" s="533"/>
      <c r="X765" s="533"/>
      <c r="Y765" s="533"/>
      <c r="Z765" s="533"/>
      <c r="AA765" s="533"/>
      <c r="AB765" s="533"/>
    </row>
    <row r="766" spans="2:28" ht="15.75" customHeight="1">
      <c r="B766" s="641"/>
      <c r="C766" s="533"/>
      <c r="D766" s="533"/>
      <c r="E766" s="641"/>
      <c r="F766" s="641"/>
      <c r="G766" s="641"/>
      <c r="H766" s="641"/>
      <c r="I766" s="533"/>
      <c r="J766" s="533"/>
      <c r="K766" s="641"/>
      <c r="L766" s="533"/>
      <c r="M766" s="533"/>
      <c r="N766" s="641"/>
      <c r="O766" s="533"/>
      <c r="P766" s="533"/>
      <c r="Q766" s="641"/>
      <c r="R766" s="533"/>
      <c r="S766" s="533"/>
      <c r="T766" s="533"/>
      <c r="U766" s="533"/>
      <c r="V766" s="533"/>
      <c r="W766" s="533"/>
      <c r="X766" s="533"/>
      <c r="Y766" s="533"/>
      <c r="Z766" s="533"/>
      <c r="AA766" s="533"/>
      <c r="AB766" s="533"/>
    </row>
    <row r="767" spans="2:28" ht="15.75" customHeight="1">
      <c r="B767" s="641"/>
      <c r="C767" s="533"/>
      <c r="D767" s="533"/>
      <c r="E767" s="641"/>
      <c r="F767" s="641"/>
      <c r="G767" s="641"/>
      <c r="H767" s="641"/>
      <c r="I767" s="533"/>
      <c r="J767" s="533"/>
      <c r="K767" s="641"/>
      <c r="L767" s="533"/>
      <c r="M767" s="533"/>
      <c r="N767" s="641"/>
      <c r="O767" s="533"/>
      <c r="P767" s="533"/>
      <c r="Q767" s="641"/>
      <c r="R767" s="533"/>
      <c r="S767" s="533"/>
      <c r="T767" s="533"/>
      <c r="U767" s="533"/>
      <c r="V767" s="533"/>
      <c r="W767" s="533"/>
      <c r="X767" s="533"/>
      <c r="Y767" s="533"/>
      <c r="Z767" s="533"/>
      <c r="AA767" s="533"/>
      <c r="AB767" s="533"/>
    </row>
    <row r="768" spans="2:28" ht="15.75" customHeight="1">
      <c r="B768" s="641"/>
      <c r="C768" s="533"/>
      <c r="D768" s="533"/>
      <c r="E768" s="641"/>
      <c r="F768" s="641"/>
      <c r="G768" s="641"/>
      <c r="H768" s="641"/>
      <c r="I768" s="533"/>
      <c r="J768" s="533"/>
      <c r="K768" s="641"/>
      <c r="L768" s="533"/>
      <c r="M768" s="533"/>
      <c r="N768" s="641"/>
      <c r="O768" s="533"/>
      <c r="P768" s="533"/>
      <c r="Q768" s="641"/>
      <c r="R768" s="533"/>
      <c r="S768" s="533"/>
      <c r="T768" s="533"/>
      <c r="U768" s="533"/>
      <c r="V768" s="533"/>
      <c r="W768" s="533"/>
      <c r="X768" s="533"/>
      <c r="Y768" s="533"/>
      <c r="Z768" s="533"/>
      <c r="AA768" s="533"/>
      <c r="AB768" s="533"/>
    </row>
    <row r="769" spans="2:28" ht="15.75" customHeight="1">
      <c r="B769" s="641"/>
      <c r="C769" s="533"/>
      <c r="D769" s="533"/>
      <c r="E769" s="641"/>
      <c r="F769" s="641"/>
      <c r="G769" s="641"/>
      <c r="H769" s="641"/>
      <c r="I769" s="533"/>
      <c r="J769" s="533"/>
      <c r="K769" s="641"/>
      <c r="L769" s="533"/>
      <c r="M769" s="533"/>
      <c r="N769" s="641"/>
      <c r="O769" s="533"/>
      <c r="P769" s="533"/>
      <c r="Q769" s="641"/>
      <c r="R769" s="533"/>
      <c r="S769" s="533"/>
      <c r="T769" s="533"/>
      <c r="U769" s="533"/>
      <c r="V769" s="533"/>
      <c r="W769" s="533"/>
      <c r="X769" s="533"/>
      <c r="Y769" s="533"/>
      <c r="Z769" s="533"/>
      <c r="AA769" s="533"/>
      <c r="AB769" s="533"/>
    </row>
    <row r="770" spans="2:28" ht="15.75" customHeight="1">
      <c r="B770" s="641"/>
      <c r="C770" s="533"/>
      <c r="D770" s="533"/>
      <c r="E770" s="641"/>
      <c r="F770" s="641"/>
      <c r="G770" s="641"/>
      <c r="H770" s="641"/>
      <c r="I770" s="533"/>
      <c r="J770" s="533"/>
      <c r="K770" s="641"/>
      <c r="L770" s="533"/>
      <c r="M770" s="533"/>
      <c r="N770" s="641"/>
      <c r="O770" s="533"/>
      <c r="P770" s="533"/>
      <c r="Q770" s="641"/>
      <c r="R770" s="533"/>
      <c r="S770" s="533"/>
      <c r="T770" s="533"/>
      <c r="U770" s="533"/>
      <c r="V770" s="533"/>
      <c r="W770" s="533"/>
      <c r="X770" s="533"/>
      <c r="Y770" s="533"/>
      <c r="Z770" s="533"/>
      <c r="AA770" s="533"/>
      <c r="AB770" s="533"/>
    </row>
    <row r="771" spans="2:28" ht="15.75" customHeight="1">
      <c r="B771" s="641"/>
      <c r="C771" s="533"/>
      <c r="D771" s="533"/>
      <c r="E771" s="641"/>
      <c r="F771" s="641"/>
      <c r="G771" s="641"/>
      <c r="H771" s="641"/>
      <c r="I771" s="533"/>
      <c r="J771" s="533"/>
      <c r="K771" s="641"/>
      <c r="L771" s="533"/>
      <c r="M771" s="533"/>
      <c r="N771" s="641"/>
      <c r="O771" s="533"/>
      <c r="P771" s="533"/>
      <c r="Q771" s="641"/>
      <c r="R771" s="533"/>
      <c r="S771" s="533"/>
      <c r="T771" s="533"/>
      <c r="U771" s="533"/>
      <c r="V771" s="533"/>
      <c r="W771" s="533"/>
      <c r="X771" s="533"/>
      <c r="Y771" s="533"/>
      <c r="Z771" s="533"/>
      <c r="AA771" s="533"/>
      <c r="AB771" s="533"/>
    </row>
    <row r="772" spans="2:28" ht="15.75" customHeight="1">
      <c r="B772" s="641"/>
      <c r="C772" s="533"/>
      <c r="D772" s="533"/>
      <c r="E772" s="641"/>
      <c r="F772" s="641"/>
      <c r="G772" s="641"/>
      <c r="H772" s="641"/>
      <c r="I772" s="533"/>
      <c r="J772" s="533"/>
      <c r="K772" s="641"/>
      <c r="L772" s="533"/>
      <c r="M772" s="533"/>
      <c r="N772" s="641"/>
      <c r="O772" s="533"/>
      <c r="P772" s="533"/>
      <c r="Q772" s="641"/>
      <c r="R772" s="533"/>
      <c r="S772" s="533"/>
      <c r="T772" s="533"/>
      <c r="U772" s="533"/>
      <c r="V772" s="533"/>
      <c r="W772" s="533"/>
      <c r="X772" s="533"/>
      <c r="Y772" s="533"/>
      <c r="Z772" s="533"/>
      <c r="AA772" s="533"/>
      <c r="AB772" s="533"/>
    </row>
    <row r="773" spans="2:28" ht="15.75" customHeight="1">
      <c r="B773" s="641"/>
      <c r="C773" s="533"/>
      <c r="D773" s="533"/>
      <c r="E773" s="641"/>
      <c r="F773" s="641"/>
      <c r="G773" s="641"/>
      <c r="H773" s="641"/>
      <c r="I773" s="533"/>
      <c r="J773" s="533"/>
      <c r="K773" s="641"/>
      <c r="L773" s="533"/>
      <c r="M773" s="533"/>
      <c r="N773" s="641"/>
      <c r="O773" s="533"/>
      <c r="P773" s="533"/>
      <c r="Q773" s="641"/>
      <c r="R773" s="533"/>
      <c r="S773" s="533"/>
      <c r="T773" s="533"/>
      <c r="U773" s="533"/>
      <c r="V773" s="533"/>
      <c r="W773" s="533"/>
      <c r="X773" s="533"/>
      <c r="Y773" s="533"/>
      <c r="Z773" s="533"/>
      <c r="AA773" s="533"/>
      <c r="AB773" s="533"/>
    </row>
    <row r="774" spans="2:28" ht="15.75" customHeight="1">
      <c r="B774" s="641"/>
      <c r="C774" s="533"/>
      <c r="D774" s="533"/>
      <c r="E774" s="641"/>
      <c r="F774" s="641"/>
      <c r="G774" s="641"/>
      <c r="H774" s="641"/>
      <c r="I774" s="533"/>
      <c r="J774" s="533"/>
      <c r="K774" s="641"/>
      <c r="L774" s="533"/>
      <c r="M774" s="533"/>
      <c r="N774" s="641"/>
      <c r="O774" s="533"/>
      <c r="P774" s="533"/>
      <c r="Q774" s="641"/>
      <c r="R774" s="533"/>
      <c r="S774" s="533"/>
      <c r="T774" s="533"/>
      <c r="U774" s="533"/>
      <c r="V774" s="533"/>
      <c r="W774" s="533"/>
      <c r="X774" s="533"/>
      <c r="Y774" s="533"/>
      <c r="Z774" s="533"/>
      <c r="AA774" s="533"/>
      <c r="AB774" s="533"/>
    </row>
    <row r="775" spans="2:28" ht="15.75" customHeight="1">
      <c r="B775" s="641"/>
      <c r="C775" s="533"/>
      <c r="D775" s="533"/>
      <c r="E775" s="641"/>
      <c r="F775" s="641"/>
      <c r="G775" s="641"/>
      <c r="H775" s="641"/>
      <c r="I775" s="533"/>
      <c r="J775" s="533"/>
      <c r="K775" s="641"/>
      <c r="L775" s="533"/>
      <c r="M775" s="533"/>
      <c r="N775" s="641"/>
      <c r="O775" s="533"/>
      <c r="P775" s="533"/>
      <c r="Q775" s="641"/>
      <c r="R775" s="533"/>
      <c r="S775" s="533"/>
      <c r="T775" s="533"/>
      <c r="U775" s="533"/>
      <c r="V775" s="533"/>
      <c r="W775" s="533"/>
      <c r="X775" s="533"/>
      <c r="Y775" s="533"/>
      <c r="Z775" s="533"/>
      <c r="AA775" s="533"/>
      <c r="AB775" s="533"/>
    </row>
    <row r="776" spans="2:28" ht="15.75" customHeight="1">
      <c r="B776" s="641"/>
      <c r="C776" s="533"/>
      <c r="D776" s="533"/>
      <c r="E776" s="641"/>
      <c r="F776" s="641"/>
      <c r="G776" s="641"/>
      <c r="H776" s="641"/>
      <c r="I776" s="533"/>
      <c r="J776" s="533"/>
      <c r="K776" s="641"/>
      <c r="L776" s="533"/>
      <c r="M776" s="533"/>
      <c r="N776" s="641"/>
      <c r="O776" s="533"/>
      <c r="P776" s="533"/>
      <c r="Q776" s="641"/>
      <c r="R776" s="533"/>
      <c r="S776" s="533"/>
      <c r="T776" s="533"/>
      <c r="U776" s="533"/>
      <c r="V776" s="533"/>
      <c r="W776" s="533"/>
      <c r="X776" s="533"/>
      <c r="Y776" s="533"/>
      <c r="Z776" s="533"/>
      <c r="AA776" s="533"/>
      <c r="AB776" s="533"/>
    </row>
    <row r="777" spans="2:28" ht="15.75" customHeight="1">
      <c r="B777" s="641"/>
      <c r="C777" s="533"/>
      <c r="D777" s="533"/>
      <c r="E777" s="641"/>
      <c r="F777" s="641"/>
      <c r="G777" s="641"/>
      <c r="H777" s="641"/>
      <c r="I777" s="533"/>
      <c r="J777" s="533"/>
      <c r="K777" s="641"/>
      <c r="L777" s="533"/>
      <c r="M777" s="533"/>
      <c r="N777" s="641"/>
      <c r="O777" s="533"/>
      <c r="P777" s="533"/>
      <c r="Q777" s="641"/>
      <c r="R777" s="533"/>
      <c r="S777" s="533"/>
      <c r="T777" s="533"/>
      <c r="U777" s="533"/>
      <c r="V777" s="533"/>
      <c r="W777" s="533"/>
      <c r="X777" s="533"/>
      <c r="Y777" s="533"/>
      <c r="Z777" s="533"/>
      <c r="AA777" s="533"/>
      <c r="AB777" s="533"/>
    </row>
    <row r="778" spans="2:28" ht="15.75" customHeight="1">
      <c r="B778" s="641"/>
      <c r="C778" s="533"/>
      <c r="D778" s="533"/>
      <c r="E778" s="641"/>
      <c r="F778" s="641"/>
      <c r="G778" s="641"/>
      <c r="H778" s="641"/>
      <c r="I778" s="533"/>
      <c r="J778" s="533"/>
      <c r="K778" s="641"/>
      <c r="L778" s="533"/>
      <c r="M778" s="533"/>
      <c r="N778" s="641"/>
      <c r="O778" s="533"/>
      <c r="P778" s="533"/>
      <c r="Q778" s="641"/>
      <c r="R778" s="533"/>
      <c r="S778" s="533"/>
      <c r="T778" s="533"/>
      <c r="U778" s="533"/>
      <c r="V778" s="533"/>
      <c r="W778" s="533"/>
      <c r="X778" s="533"/>
      <c r="Y778" s="533"/>
      <c r="Z778" s="533"/>
      <c r="AA778" s="533"/>
      <c r="AB778" s="533"/>
    </row>
    <row r="779" spans="2:28" ht="15.75" customHeight="1">
      <c r="B779" s="641"/>
      <c r="C779" s="533"/>
      <c r="D779" s="533"/>
      <c r="E779" s="641"/>
      <c r="F779" s="641"/>
      <c r="G779" s="641"/>
      <c r="H779" s="641"/>
      <c r="I779" s="533"/>
      <c r="J779" s="533"/>
      <c r="K779" s="641"/>
      <c r="L779" s="533"/>
      <c r="M779" s="533"/>
      <c r="N779" s="641"/>
      <c r="O779" s="533"/>
      <c r="P779" s="533"/>
      <c r="Q779" s="641"/>
      <c r="R779" s="533"/>
      <c r="S779" s="533"/>
      <c r="T779" s="533"/>
      <c r="U779" s="533"/>
      <c r="V779" s="533"/>
      <c r="W779" s="533"/>
      <c r="X779" s="533"/>
      <c r="Y779" s="533"/>
      <c r="Z779" s="533"/>
      <c r="AA779" s="533"/>
      <c r="AB779" s="533"/>
    </row>
    <row r="780" spans="2:28" ht="15.75" customHeight="1">
      <c r="B780" s="641"/>
      <c r="C780" s="533"/>
      <c r="D780" s="533"/>
      <c r="E780" s="641"/>
      <c r="F780" s="641"/>
      <c r="G780" s="641"/>
      <c r="H780" s="641"/>
      <c r="I780" s="533"/>
      <c r="J780" s="533"/>
      <c r="K780" s="641"/>
      <c r="L780" s="533"/>
      <c r="M780" s="533"/>
      <c r="N780" s="641"/>
      <c r="O780" s="533"/>
      <c r="P780" s="533"/>
      <c r="Q780" s="641"/>
      <c r="R780" s="533"/>
      <c r="S780" s="533"/>
      <c r="T780" s="533"/>
      <c r="U780" s="533"/>
      <c r="V780" s="533"/>
      <c r="W780" s="533"/>
      <c r="X780" s="533"/>
      <c r="Y780" s="533"/>
      <c r="Z780" s="533"/>
      <c r="AA780" s="533"/>
      <c r="AB780" s="533"/>
    </row>
    <row r="781" spans="2:28" ht="15.75" customHeight="1">
      <c r="B781" s="641"/>
      <c r="C781" s="533"/>
      <c r="D781" s="533"/>
      <c r="E781" s="641"/>
      <c r="F781" s="641"/>
      <c r="G781" s="641"/>
      <c r="H781" s="641"/>
      <c r="I781" s="533"/>
      <c r="J781" s="533"/>
      <c r="K781" s="641"/>
      <c r="L781" s="533"/>
      <c r="M781" s="533"/>
      <c r="N781" s="641"/>
      <c r="O781" s="533"/>
      <c r="P781" s="533"/>
      <c r="Q781" s="641"/>
      <c r="R781" s="533"/>
      <c r="S781" s="533"/>
      <c r="T781" s="533"/>
      <c r="U781" s="533"/>
      <c r="V781" s="533"/>
      <c r="W781" s="533"/>
      <c r="X781" s="533"/>
      <c r="Y781" s="533"/>
      <c r="Z781" s="533"/>
      <c r="AA781" s="533"/>
      <c r="AB781" s="533"/>
    </row>
    <row r="782" spans="2:28" ht="15.75" customHeight="1">
      <c r="B782" s="641"/>
      <c r="C782" s="533"/>
      <c r="D782" s="533"/>
      <c r="E782" s="641"/>
      <c r="F782" s="641"/>
      <c r="G782" s="641"/>
      <c r="H782" s="641"/>
      <c r="I782" s="533"/>
      <c r="J782" s="533"/>
      <c r="K782" s="641"/>
      <c r="L782" s="533"/>
      <c r="M782" s="533"/>
      <c r="N782" s="641"/>
      <c r="O782" s="533"/>
      <c r="P782" s="533"/>
      <c r="Q782" s="641"/>
      <c r="R782" s="533"/>
      <c r="S782" s="533"/>
      <c r="T782" s="533"/>
      <c r="U782" s="533"/>
      <c r="V782" s="533"/>
      <c r="W782" s="533"/>
      <c r="X782" s="533"/>
      <c r="Y782" s="533"/>
      <c r="Z782" s="533"/>
      <c r="AA782" s="533"/>
      <c r="AB782" s="533"/>
    </row>
    <row r="783" spans="2:28" ht="15.75" customHeight="1">
      <c r="B783" s="641"/>
      <c r="C783" s="533"/>
      <c r="D783" s="533"/>
      <c r="E783" s="641"/>
      <c r="F783" s="641"/>
      <c r="G783" s="641"/>
      <c r="H783" s="641"/>
      <c r="I783" s="533"/>
      <c r="J783" s="533"/>
      <c r="K783" s="641"/>
      <c r="L783" s="533"/>
      <c r="M783" s="533"/>
      <c r="N783" s="641"/>
      <c r="O783" s="533"/>
      <c r="P783" s="533"/>
      <c r="Q783" s="641"/>
      <c r="R783" s="533"/>
      <c r="S783" s="533"/>
      <c r="T783" s="533"/>
      <c r="U783" s="533"/>
      <c r="V783" s="533"/>
      <c r="W783" s="533"/>
      <c r="X783" s="533"/>
      <c r="Y783" s="533"/>
      <c r="Z783" s="533"/>
      <c r="AA783" s="533"/>
      <c r="AB783" s="533"/>
    </row>
    <row r="784" spans="2:28" ht="15.75" customHeight="1">
      <c r="B784" s="641"/>
      <c r="C784" s="533"/>
      <c r="D784" s="533"/>
      <c r="E784" s="641"/>
      <c r="F784" s="641"/>
      <c r="G784" s="641"/>
      <c r="H784" s="641"/>
      <c r="I784" s="533"/>
      <c r="J784" s="533"/>
      <c r="K784" s="641"/>
      <c r="L784" s="533"/>
      <c r="M784" s="533"/>
      <c r="N784" s="641"/>
      <c r="O784" s="533"/>
      <c r="P784" s="533"/>
      <c r="Q784" s="641"/>
      <c r="R784" s="533"/>
      <c r="S784" s="533"/>
      <c r="T784" s="533"/>
      <c r="U784" s="533"/>
      <c r="V784" s="533"/>
      <c r="W784" s="533"/>
      <c r="X784" s="533"/>
      <c r="Y784" s="533"/>
      <c r="Z784" s="533"/>
      <c r="AA784" s="533"/>
      <c r="AB784" s="533"/>
    </row>
    <row r="785" spans="2:28" ht="15.75" customHeight="1">
      <c r="B785" s="641"/>
      <c r="C785" s="533"/>
      <c r="D785" s="533"/>
      <c r="E785" s="641"/>
      <c r="F785" s="641"/>
      <c r="G785" s="641"/>
      <c r="H785" s="641"/>
      <c r="I785" s="533"/>
      <c r="J785" s="533"/>
      <c r="K785" s="641"/>
      <c r="L785" s="533"/>
      <c r="M785" s="533"/>
      <c r="N785" s="641"/>
      <c r="O785" s="533"/>
      <c r="P785" s="533"/>
      <c r="Q785" s="641"/>
      <c r="R785" s="533"/>
      <c r="S785" s="533"/>
      <c r="T785" s="533"/>
      <c r="U785" s="533"/>
      <c r="V785" s="533"/>
      <c r="W785" s="533"/>
      <c r="X785" s="533"/>
      <c r="Y785" s="533"/>
      <c r="Z785" s="533"/>
      <c r="AA785" s="533"/>
      <c r="AB785" s="533"/>
    </row>
    <row r="786" spans="2:28" ht="15.75" customHeight="1">
      <c r="B786" s="641"/>
      <c r="C786" s="533"/>
      <c r="D786" s="533"/>
      <c r="E786" s="641"/>
      <c r="F786" s="641"/>
      <c r="G786" s="641"/>
      <c r="H786" s="641"/>
      <c r="I786" s="533"/>
      <c r="J786" s="533"/>
      <c r="K786" s="641"/>
      <c r="L786" s="533"/>
      <c r="M786" s="533"/>
      <c r="N786" s="641"/>
      <c r="O786" s="533"/>
      <c r="P786" s="533"/>
      <c r="Q786" s="641"/>
      <c r="R786" s="533"/>
      <c r="S786" s="533"/>
      <c r="T786" s="533"/>
      <c r="U786" s="533"/>
      <c r="V786" s="533"/>
      <c r="W786" s="533"/>
      <c r="X786" s="533"/>
      <c r="Y786" s="533"/>
      <c r="Z786" s="533"/>
      <c r="AA786" s="533"/>
      <c r="AB786" s="533"/>
    </row>
    <row r="787" spans="2:28" ht="15.75" customHeight="1">
      <c r="B787" s="641"/>
      <c r="C787" s="533"/>
      <c r="D787" s="533"/>
      <c r="E787" s="641"/>
      <c r="F787" s="641"/>
      <c r="G787" s="641"/>
      <c r="H787" s="641"/>
      <c r="I787" s="533"/>
      <c r="J787" s="533"/>
      <c r="K787" s="641"/>
      <c r="L787" s="533"/>
      <c r="M787" s="533"/>
      <c r="N787" s="641"/>
      <c r="O787" s="533"/>
      <c r="P787" s="533"/>
      <c r="Q787" s="641"/>
      <c r="R787" s="533"/>
      <c r="S787" s="533"/>
      <c r="T787" s="533"/>
      <c r="U787" s="533"/>
      <c r="V787" s="533"/>
      <c r="W787" s="533"/>
      <c r="X787" s="533"/>
      <c r="Y787" s="533"/>
      <c r="Z787" s="533"/>
      <c r="AA787" s="533"/>
      <c r="AB787" s="533"/>
    </row>
    <row r="788" spans="2:28" ht="15.75" customHeight="1">
      <c r="B788" s="641"/>
      <c r="C788" s="533"/>
      <c r="D788" s="533"/>
      <c r="E788" s="641"/>
      <c r="F788" s="641"/>
      <c r="G788" s="641"/>
      <c r="H788" s="641"/>
      <c r="I788" s="533"/>
      <c r="J788" s="533"/>
      <c r="K788" s="641"/>
      <c r="L788" s="533"/>
      <c r="M788" s="533"/>
      <c r="N788" s="641"/>
      <c r="O788" s="533"/>
      <c r="P788" s="533"/>
      <c r="Q788" s="641"/>
      <c r="R788" s="533"/>
      <c r="S788" s="533"/>
      <c r="T788" s="533"/>
      <c r="U788" s="533"/>
      <c r="V788" s="533"/>
      <c r="W788" s="533"/>
      <c r="X788" s="533"/>
      <c r="Y788" s="533"/>
      <c r="Z788" s="533"/>
      <c r="AA788" s="533"/>
      <c r="AB788" s="533"/>
    </row>
    <row r="789" spans="2:28" ht="15.75" customHeight="1">
      <c r="B789" s="641"/>
      <c r="C789" s="533"/>
      <c r="D789" s="533"/>
      <c r="E789" s="641"/>
      <c r="F789" s="641"/>
      <c r="G789" s="641"/>
      <c r="H789" s="641"/>
      <c r="I789" s="533"/>
      <c r="J789" s="533"/>
      <c r="K789" s="641"/>
      <c r="L789" s="533"/>
      <c r="M789" s="533"/>
      <c r="N789" s="641"/>
      <c r="O789" s="533"/>
      <c r="P789" s="533"/>
      <c r="Q789" s="641"/>
      <c r="R789" s="533"/>
      <c r="S789" s="533"/>
      <c r="T789" s="533"/>
      <c r="U789" s="533"/>
      <c r="V789" s="533"/>
      <c r="W789" s="533"/>
      <c r="X789" s="533"/>
      <c r="Y789" s="533"/>
      <c r="Z789" s="533"/>
      <c r="AA789" s="533"/>
      <c r="AB789" s="533"/>
    </row>
    <row r="790" spans="2:28" ht="15.75" customHeight="1">
      <c r="B790" s="641"/>
      <c r="C790" s="533"/>
      <c r="D790" s="533"/>
      <c r="E790" s="641"/>
      <c r="F790" s="641"/>
      <c r="G790" s="641"/>
      <c r="H790" s="641"/>
      <c r="I790" s="533"/>
      <c r="J790" s="533"/>
      <c r="K790" s="641"/>
      <c r="L790" s="533"/>
      <c r="M790" s="533"/>
      <c r="N790" s="641"/>
      <c r="O790" s="533"/>
      <c r="P790" s="533"/>
      <c r="Q790" s="641"/>
      <c r="R790" s="533"/>
      <c r="S790" s="533"/>
      <c r="T790" s="533"/>
      <c r="U790" s="533"/>
      <c r="V790" s="533"/>
      <c r="W790" s="533"/>
      <c r="X790" s="533"/>
      <c r="Y790" s="533"/>
      <c r="Z790" s="533"/>
      <c r="AA790" s="533"/>
      <c r="AB790" s="533"/>
    </row>
    <row r="791" spans="2:28" ht="15.75" customHeight="1">
      <c r="B791" s="641"/>
      <c r="C791" s="533"/>
      <c r="D791" s="533"/>
      <c r="E791" s="641"/>
      <c r="F791" s="641"/>
      <c r="G791" s="641"/>
      <c r="H791" s="641"/>
      <c r="I791" s="533"/>
      <c r="J791" s="533"/>
      <c r="K791" s="641"/>
      <c r="L791" s="533"/>
      <c r="M791" s="533"/>
      <c r="N791" s="641"/>
      <c r="O791" s="533"/>
      <c r="P791" s="533"/>
      <c r="Q791" s="641"/>
      <c r="R791" s="533"/>
      <c r="S791" s="533"/>
      <c r="T791" s="533"/>
      <c r="U791" s="533"/>
      <c r="V791" s="533"/>
      <c r="W791" s="533"/>
      <c r="X791" s="533"/>
      <c r="Y791" s="533"/>
      <c r="Z791" s="533"/>
      <c r="AA791" s="533"/>
      <c r="AB791" s="533"/>
    </row>
    <row r="792" spans="2:28" ht="15.75" customHeight="1">
      <c r="B792" s="641"/>
      <c r="C792" s="533"/>
      <c r="D792" s="533"/>
      <c r="E792" s="641"/>
      <c r="F792" s="641"/>
      <c r="G792" s="641"/>
      <c r="H792" s="641"/>
      <c r="I792" s="533"/>
      <c r="J792" s="533"/>
      <c r="K792" s="641"/>
      <c r="L792" s="533"/>
      <c r="M792" s="533"/>
      <c r="N792" s="641"/>
      <c r="O792" s="533"/>
      <c r="P792" s="533"/>
      <c r="Q792" s="641"/>
      <c r="R792" s="533"/>
      <c r="S792" s="533"/>
      <c r="T792" s="533"/>
      <c r="U792" s="533"/>
      <c r="V792" s="533"/>
      <c r="W792" s="533"/>
      <c r="X792" s="533"/>
      <c r="Y792" s="533"/>
      <c r="Z792" s="533"/>
      <c r="AA792" s="533"/>
      <c r="AB792" s="533"/>
    </row>
    <row r="793" spans="2:28" ht="15.75" customHeight="1">
      <c r="B793" s="641"/>
      <c r="C793" s="533"/>
      <c r="D793" s="533"/>
      <c r="E793" s="641"/>
      <c r="F793" s="641"/>
      <c r="G793" s="641"/>
      <c r="H793" s="641"/>
      <c r="I793" s="533"/>
      <c r="J793" s="533"/>
      <c r="K793" s="641"/>
      <c r="L793" s="533"/>
      <c r="M793" s="533"/>
      <c r="N793" s="641"/>
      <c r="O793" s="533"/>
      <c r="P793" s="533"/>
      <c r="Q793" s="641"/>
      <c r="R793" s="533"/>
      <c r="S793" s="533"/>
      <c r="T793" s="533"/>
      <c r="U793" s="533"/>
      <c r="V793" s="533"/>
      <c r="W793" s="533"/>
      <c r="X793" s="533"/>
      <c r="Y793" s="533"/>
      <c r="Z793" s="533"/>
      <c r="AA793" s="533"/>
      <c r="AB793" s="533"/>
    </row>
    <row r="794" spans="2:28" ht="15.75" customHeight="1">
      <c r="B794" s="641"/>
      <c r="C794" s="533"/>
      <c r="D794" s="533"/>
      <c r="E794" s="641"/>
      <c r="F794" s="641"/>
      <c r="G794" s="641"/>
      <c r="H794" s="641"/>
      <c r="I794" s="533"/>
      <c r="J794" s="533"/>
      <c r="K794" s="641"/>
      <c r="L794" s="533"/>
      <c r="M794" s="533"/>
      <c r="N794" s="641"/>
      <c r="O794" s="533"/>
      <c r="P794" s="533"/>
      <c r="Q794" s="641"/>
      <c r="R794" s="533"/>
      <c r="S794" s="533"/>
      <c r="T794" s="533"/>
      <c r="U794" s="533"/>
      <c r="V794" s="533"/>
      <c r="W794" s="533"/>
      <c r="X794" s="533"/>
      <c r="Y794" s="533"/>
      <c r="Z794" s="533"/>
      <c r="AA794" s="533"/>
      <c r="AB794" s="533"/>
    </row>
    <row r="795" spans="2:28" ht="15.75" customHeight="1">
      <c r="B795" s="641"/>
      <c r="C795" s="533"/>
      <c r="D795" s="533"/>
      <c r="E795" s="641"/>
      <c r="F795" s="641"/>
      <c r="G795" s="641"/>
      <c r="H795" s="641"/>
      <c r="I795" s="533"/>
      <c r="J795" s="533"/>
      <c r="K795" s="641"/>
      <c r="L795" s="533"/>
      <c r="M795" s="533"/>
      <c r="N795" s="641"/>
      <c r="O795" s="533"/>
      <c r="P795" s="533"/>
      <c r="Q795" s="641"/>
      <c r="R795" s="533"/>
      <c r="S795" s="533"/>
      <c r="T795" s="533"/>
      <c r="U795" s="533"/>
      <c r="V795" s="533"/>
      <c r="W795" s="533"/>
      <c r="X795" s="533"/>
      <c r="Y795" s="533"/>
      <c r="Z795" s="533"/>
      <c r="AA795" s="533"/>
      <c r="AB795" s="533"/>
    </row>
    <row r="796" spans="2:28" ht="15.75" customHeight="1">
      <c r="B796" s="641"/>
      <c r="C796" s="533"/>
      <c r="D796" s="533"/>
      <c r="E796" s="641"/>
      <c r="F796" s="641"/>
      <c r="G796" s="641"/>
      <c r="H796" s="641"/>
      <c r="I796" s="533"/>
      <c r="J796" s="533"/>
      <c r="K796" s="641"/>
      <c r="L796" s="533"/>
      <c r="M796" s="533"/>
      <c r="N796" s="641"/>
      <c r="O796" s="533"/>
      <c r="P796" s="533"/>
      <c r="Q796" s="641"/>
      <c r="R796" s="533"/>
      <c r="S796" s="533"/>
      <c r="T796" s="533"/>
      <c r="U796" s="533"/>
      <c r="V796" s="533"/>
      <c r="W796" s="533"/>
      <c r="X796" s="533"/>
      <c r="Y796" s="533"/>
      <c r="Z796" s="533"/>
      <c r="AA796" s="533"/>
      <c r="AB796" s="533"/>
    </row>
    <row r="797" spans="2:28" ht="15.75" customHeight="1">
      <c r="B797" s="641"/>
      <c r="C797" s="533"/>
      <c r="D797" s="533"/>
      <c r="E797" s="641"/>
      <c r="F797" s="641"/>
      <c r="G797" s="641"/>
      <c r="H797" s="641"/>
      <c r="I797" s="533"/>
      <c r="J797" s="533"/>
      <c r="K797" s="641"/>
      <c r="L797" s="533"/>
      <c r="M797" s="533"/>
      <c r="N797" s="641"/>
      <c r="O797" s="533"/>
      <c r="P797" s="533"/>
      <c r="Q797" s="641"/>
      <c r="R797" s="533"/>
      <c r="S797" s="533"/>
      <c r="T797" s="533"/>
      <c r="U797" s="533"/>
      <c r="V797" s="533"/>
      <c r="W797" s="533"/>
      <c r="X797" s="533"/>
      <c r="Y797" s="533"/>
      <c r="Z797" s="533"/>
      <c r="AA797" s="533"/>
      <c r="AB797" s="533"/>
    </row>
    <row r="798" spans="2:28" ht="15.75" customHeight="1">
      <c r="B798" s="641"/>
      <c r="C798" s="533"/>
      <c r="D798" s="533"/>
      <c r="E798" s="641"/>
      <c r="F798" s="641"/>
      <c r="G798" s="641"/>
      <c r="H798" s="641"/>
      <c r="I798" s="533"/>
      <c r="J798" s="533"/>
      <c r="K798" s="641"/>
      <c r="L798" s="533"/>
      <c r="M798" s="533"/>
      <c r="N798" s="641"/>
      <c r="O798" s="533"/>
      <c r="P798" s="533"/>
      <c r="Q798" s="641"/>
      <c r="R798" s="533"/>
      <c r="S798" s="533"/>
      <c r="T798" s="533"/>
      <c r="U798" s="533"/>
      <c r="V798" s="533"/>
      <c r="W798" s="533"/>
      <c r="X798" s="533"/>
      <c r="Y798" s="533"/>
      <c r="Z798" s="533"/>
      <c r="AA798" s="533"/>
      <c r="AB798" s="533"/>
    </row>
    <row r="799" spans="2:28" ht="15.75" customHeight="1">
      <c r="B799" s="641"/>
      <c r="C799" s="533"/>
      <c r="D799" s="533"/>
      <c r="E799" s="641"/>
      <c r="F799" s="641"/>
      <c r="G799" s="641"/>
      <c r="H799" s="641"/>
      <c r="I799" s="533"/>
      <c r="J799" s="533"/>
      <c r="K799" s="641"/>
      <c r="L799" s="533"/>
      <c r="M799" s="533"/>
      <c r="N799" s="641"/>
      <c r="O799" s="533"/>
      <c r="P799" s="533"/>
      <c r="Q799" s="641"/>
      <c r="R799" s="533"/>
      <c r="S799" s="533"/>
      <c r="T799" s="533"/>
      <c r="U799" s="533"/>
      <c r="V799" s="533"/>
      <c r="W799" s="533"/>
      <c r="X799" s="533"/>
      <c r="Y799" s="533"/>
      <c r="Z799" s="533"/>
      <c r="AA799" s="533"/>
      <c r="AB799" s="533"/>
    </row>
    <row r="800" spans="2:28" ht="15.75" customHeight="1">
      <c r="B800" s="641"/>
      <c r="C800" s="533"/>
      <c r="D800" s="533"/>
      <c r="E800" s="641"/>
      <c r="F800" s="641"/>
      <c r="G800" s="641"/>
      <c r="H800" s="641"/>
      <c r="I800" s="533"/>
      <c r="J800" s="533"/>
      <c r="K800" s="641"/>
      <c r="L800" s="533"/>
      <c r="M800" s="533"/>
      <c r="N800" s="641"/>
      <c r="O800" s="533"/>
      <c r="P800" s="533"/>
      <c r="Q800" s="641"/>
      <c r="R800" s="533"/>
      <c r="S800" s="533"/>
      <c r="T800" s="533"/>
      <c r="U800" s="533"/>
      <c r="V800" s="533"/>
      <c r="W800" s="533"/>
      <c r="X800" s="533"/>
      <c r="Y800" s="533"/>
      <c r="Z800" s="533"/>
      <c r="AA800" s="533"/>
      <c r="AB800" s="533"/>
    </row>
    <row r="801" spans="2:28" ht="15.75" customHeight="1">
      <c r="B801" s="641"/>
      <c r="C801" s="533"/>
      <c r="D801" s="533"/>
      <c r="E801" s="641"/>
      <c r="F801" s="641"/>
      <c r="G801" s="641"/>
      <c r="H801" s="641"/>
      <c r="I801" s="533"/>
      <c r="J801" s="533"/>
      <c r="K801" s="641"/>
      <c r="L801" s="533"/>
      <c r="M801" s="533"/>
      <c r="N801" s="641"/>
      <c r="O801" s="533"/>
      <c r="P801" s="533"/>
      <c r="Q801" s="641"/>
      <c r="R801" s="533"/>
      <c r="S801" s="533"/>
      <c r="T801" s="533"/>
      <c r="U801" s="533"/>
      <c r="V801" s="533"/>
      <c r="W801" s="533"/>
      <c r="X801" s="533"/>
      <c r="Y801" s="533"/>
      <c r="Z801" s="533"/>
      <c r="AA801" s="533"/>
      <c r="AB801" s="533"/>
    </row>
    <row r="802" spans="2:28" ht="15.75" customHeight="1">
      <c r="B802" s="641"/>
      <c r="C802" s="533"/>
      <c r="D802" s="533"/>
      <c r="E802" s="641"/>
      <c r="F802" s="641"/>
      <c r="G802" s="641"/>
      <c r="H802" s="641"/>
      <c r="I802" s="533"/>
      <c r="J802" s="533"/>
      <c r="K802" s="641"/>
      <c r="L802" s="533"/>
      <c r="M802" s="533"/>
      <c r="N802" s="641"/>
      <c r="O802" s="533"/>
      <c r="P802" s="533"/>
      <c r="Q802" s="641"/>
      <c r="R802" s="533"/>
      <c r="S802" s="533"/>
      <c r="T802" s="533"/>
      <c r="U802" s="533"/>
      <c r="V802" s="533"/>
      <c r="W802" s="533"/>
      <c r="X802" s="533"/>
      <c r="Y802" s="533"/>
      <c r="Z802" s="533"/>
      <c r="AA802" s="533"/>
      <c r="AB802" s="533"/>
    </row>
    <row r="803" spans="2:28" ht="15.75" customHeight="1">
      <c r="B803" s="641"/>
      <c r="C803" s="533"/>
      <c r="D803" s="533"/>
      <c r="E803" s="641"/>
      <c r="F803" s="641"/>
      <c r="G803" s="641"/>
      <c r="H803" s="641"/>
      <c r="I803" s="533"/>
      <c r="J803" s="533"/>
      <c r="K803" s="641"/>
      <c r="L803" s="533"/>
      <c r="M803" s="533"/>
      <c r="N803" s="641"/>
      <c r="O803" s="533"/>
      <c r="P803" s="533"/>
      <c r="Q803" s="641"/>
      <c r="R803" s="533"/>
      <c r="S803" s="533"/>
      <c r="T803" s="533"/>
      <c r="U803" s="533"/>
      <c r="V803" s="533"/>
      <c r="W803" s="533"/>
      <c r="X803" s="533"/>
      <c r="Y803" s="533"/>
      <c r="Z803" s="533"/>
      <c r="AA803" s="533"/>
      <c r="AB803" s="533"/>
    </row>
    <row r="804" spans="2:28" ht="15.75" customHeight="1">
      <c r="B804" s="641"/>
      <c r="C804" s="533"/>
      <c r="D804" s="533"/>
      <c r="E804" s="641"/>
      <c r="F804" s="641"/>
      <c r="G804" s="641"/>
      <c r="H804" s="641"/>
      <c r="I804" s="533"/>
      <c r="J804" s="533"/>
      <c r="K804" s="641"/>
      <c r="L804" s="533"/>
      <c r="M804" s="533"/>
      <c r="N804" s="641"/>
      <c r="O804" s="533"/>
      <c r="P804" s="533"/>
      <c r="Q804" s="641"/>
      <c r="R804" s="533"/>
      <c r="S804" s="533"/>
      <c r="T804" s="533"/>
      <c r="U804" s="533"/>
      <c r="V804" s="533"/>
      <c r="W804" s="533"/>
      <c r="X804" s="533"/>
      <c r="Y804" s="533"/>
      <c r="Z804" s="533"/>
      <c r="AA804" s="533"/>
      <c r="AB804" s="533"/>
    </row>
    <row r="805" spans="2:28" ht="15.75" customHeight="1">
      <c r="B805" s="641"/>
      <c r="C805" s="533"/>
      <c r="D805" s="533"/>
      <c r="E805" s="641"/>
      <c r="F805" s="641"/>
      <c r="G805" s="641"/>
      <c r="H805" s="641"/>
      <c r="I805" s="533"/>
      <c r="J805" s="533"/>
      <c r="K805" s="641"/>
      <c r="L805" s="533"/>
      <c r="M805" s="533"/>
      <c r="N805" s="641"/>
      <c r="O805" s="533"/>
      <c r="P805" s="533"/>
      <c r="Q805" s="641"/>
      <c r="R805" s="533"/>
      <c r="S805" s="533"/>
      <c r="T805" s="533"/>
      <c r="U805" s="533"/>
      <c r="V805" s="533"/>
      <c r="W805" s="533"/>
      <c r="X805" s="533"/>
      <c r="Y805" s="533"/>
      <c r="Z805" s="533"/>
      <c r="AA805" s="533"/>
      <c r="AB805" s="533"/>
    </row>
    <row r="806" spans="2:28" ht="15.75" customHeight="1">
      <c r="B806" s="641"/>
      <c r="C806" s="533"/>
      <c r="D806" s="533"/>
      <c r="E806" s="641"/>
      <c r="F806" s="641"/>
      <c r="G806" s="641"/>
      <c r="H806" s="641"/>
      <c r="I806" s="533"/>
      <c r="J806" s="533"/>
      <c r="K806" s="641"/>
      <c r="L806" s="533"/>
      <c r="M806" s="533"/>
      <c r="N806" s="641"/>
      <c r="O806" s="533"/>
      <c r="P806" s="533"/>
      <c r="Q806" s="641"/>
      <c r="R806" s="533"/>
      <c r="S806" s="533"/>
      <c r="T806" s="533"/>
      <c r="U806" s="533"/>
      <c r="V806" s="533"/>
      <c r="W806" s="533"/>
      <c r="X806" s="533"/>
      <c r="Y806" s="533"/>
      <c r="Z806" s="533"/>
      <c r="AA806" s="533"/>
      <c r="AB806" s="533"/>
    </row>
    <row r="807" spans="2:28" ht="15.75" customHeight="1">
      <c r="B807" s="641"/>
      <c r="C807" s="533"/>
      <c r="D807" s="533"/>
      <c r="E807" s="641"/>
      <c r="F807" s="641"/>
      <c r="G807" s="641"/>
      <c r="H807" s="641"/>
      <c r="I807" s="533"/>
      <c r="J807" s="533"/>
      <c r="K807" s="641"/>
      <c r="L807" s="533"/>
      <c r="M807" s="533"/>
      <c r="N807" s="641"/>
      <c r="O807" s="533"/>
      <c r="P807" s="533"/>
      <c r="Q807" s="641"/>
      <c r="R807" s="533"/>
      <c r="S807" s="533"/>
      <c r="T807" s="533"/>
      <c r="U807" s="533"/>
      <c r="V807" s="533"/>
      <c r="W807" s="533"/>
      <c r="X807" s="533"/>
      <c r="Y807" s="533"/>
      <c r="Z807" s="533"/>
      <c r="AA807" s="533"/>
      <c r="AB807" s="533"/>
    </row>
    <row r="808" spans="2:28" ht="15.75" customHeight="1">
      <c r="B808" s="641"/>
      <c r="C808" s="533"/>
      <c r="D808" s="533"/>
      <c r="E808" s="641"/>
      <c r="F808" s="641"/>
      <c r="G808" s="641"/>
      <c r="H808" s="641"/>
      <c r="I808" s="533"/>
      <c r="J808" s="533"/>
      <c r="K808" s="641"/>
      <c r="L808" s="533"/>
      <c r="M808" s="533"/>
      <c r="N808" s="641"/>
      <c r="O808" s="533"/>
      <c r="P808" s="533"/>
      <c r="Q808" s="641"/>
      <c r="R808" s="533"/>
      <c r="S808" s="533"/>
      <c r="T808" s="533"/>
      <c r="U808" s="533"/>
      <c r="V808" s="533"/>
      <c r="W808" s="533"/>
      <c r="X808" s="533"/>
      <c r="Y808" s="533"/>
      <c r="Z808" s="533"/>
      <c r="AA808" s="533"/>
      <c r="AB808" s="533"/>
    </row>
    <row r="809" spans="2:28" ht="15.75" customHeight="1">
      <c r="B809" s="641"/>
      <c r="C809" s="533"/>
      <c r="D809" s="533"/>
      <c r="E809" s="641"/>
      <c r="F809" s="641"/>
      <c r="G809" s="641"/>
      <c r="H809" s="641"/>
      <c r="I809" s="533"/>
      <c r="J809" s="533"/>
      <c r="K809" s="641"/>
      <c r="L809" s="533"/>
      <c r="M809" s="533"/>
      <c r="N809" s="641"/>
      <c r="O809" s="533"/>
      <c r="P809" s="533"/>
      <c r="Q809" s="641"/>
      <c r="R809" s="533"/>
      <c r="S809" s="533"/>
      <c r="T809" s="533"/>
      <c r="U809" s="533"/>
      <c r="V809" s="533"/>
      <c r="W809" s="533"/>
      <c r="X809" s="533"/>
      <c r="Y809" s="533"/>
      <c r="Z809" s="533"/>
      <c r="AA809" s="533"/>
      <c r="AB809" s="533"/>
    </row>
    <row r="810" spans="2:28" ht="15.75" customHeight="1">
      <c r="B810" s="641"/>
      <c r="C810" s="533"/>
      <c r="D810" s="533"/>
      <c r="E810" s="641"/>
      <c r="F810" s="641"/>
      <c r="G810" s="641"/>
      <c r="H810" s="641"/>
      <c r="I810" s="533"/>
      <c r="J810" s="533"/>
      <c r="K810" s="641"/>
      <c r="L810" s="533"/>
      <c r="M810" s="533"/>
      <c r="N810" s="641"/>
      <c r="O810" s="533"/>
      <c r="P810" s="533"/>
      <c r="Q810" s="641"/>
      <c r="R810" s="533"/>
      <c r="S810" s="533"/>
      <c r="T810" s="533"/>
      <c r="U810" s="533"/>
      <c r="V810" s="533"/>
      <c r="W810" s="533"/>
      <c r="X810" s="533"/>
      <c r="Y810" s="533"/>
      <c r="Z810" s="533"/>
      <c r="AA810" s="533"/>
      <c r="AB810" s="533"/>
    </row>
    <row r="811" spans="2:28" ht="15.75" customHeight="1">
      <c r="B811" s="641"/>
      <c r="C811" s="533"/>
      <c r="D811" s="533"/>
      <c r="E811" s="641"/>
      <c r="F811" s="641"/>
      <c r="G811" s="641"/>
      <c r="H811" s="641"/>
      <c r="I811" s="533"/>
      <c r="J811" s="533"/>
      <c r="K811" s="641"/>
      <c r="L811" s="533"/>
      <c r="M811" s="533"/>
      <c r="N811" s="641"/>
      <c r="O811" s="533"/>
      <c r="P811" s="533"/>
      <c r="Q811" s="641"/>
      <c r="R811" s="533"/>
      <c r="S811" s="533"/>
      <c r="T811" s="533"/>
      <c r="U811" s="533"/>
      <c r="V811" s="533"/>
      <c r="W811" s="533"/>
      <c r="X811" s="533"/>
      <c r="Y811" s="533"/>
      <c r="Z811" s="533"/>
      <c r="AA811" s="533"/>
      <c r="AB811" s="533"/>
    </row>
    <row r="812" spans="2:28" ht="15.75" customHeight="1">
      <c r="B812" s="641"/>
      <c r="C812" s="533"/>
      <c r="D812" s="533"/>
      <c r="E812" s="641"/>
      <c r="F812" s="641"/>
      <c r="G812" s="641"/>
      <c r="H812" s="641"/>
      <c r="I812" s="533"/>
      <c r="J812" s="533"/>
      <c r="K812" s="641"/>
      <c r="L812" s="533"/>
      <c r="M812" s="533"/>
      <c r="N812" s="641"/>
      <c r="O812" s="533"/>
      <c r="P812" s="533"/>
      <c r="Q812" s="641"/>
      <c r="R812" s="533"/>
      <c r="S812" s="533"/>
      <c r="T812" s="533"/>
      <c r="U812" s="533"/>
      <c r="V812" s="533"/>
      <c r="W812" s="533"/>
      <c r="X812" s="533"/>
      <c r="Y812" s="533"/>
      <c r="Z812" s="533"/>
      <c r="AA812" s="533"/>
      <c r="AB812" s="533"/>
    </row>
    <row r="813" spans="2:28" ht="15.75" customHeight="1">
      <c r="B813" s="641"/>
      <c r="C813" s="533"/>
      <c r="D813" s="533"/>
      <c r="E813" s="641"/>
      <c r="F813" s="641"/>
      <c r="G813" s="641"/>
      <c r="H813" s="641"/>
      <c r="I813" s="533"/>
      <c r="J813" s="533"/>
      <c r="K813" s="641"/>
      <c r="L813" s="533"/>
      <c r="M813" s="533"/>
      <c r="N813" s="641"/>
      <c r="O813" s="533"/>
      <c r="P813" s="533"/>
      <c r="Q813" s="641"/>
      <c r="R813" s="533"/>
      <c r="S813" s="533"/>
      <c r="T813" s="533"/>
      <c r="U813" s="533"/>
      <c r="V813" s="533"/>
      <c r="W813" s="533"/>
      <c r="X813" s="533"/>
      <c r="Y813" s="533"/>
      <c r="Z813" s="533"/>
      <c r="AA813" s="533"/>
      <c r="AB813" s="533"/>
    </row>
    <row r="814" spans="2:28" ht="15.75" customHeight="1">
      <c r="B814" s="641"/>
      <c r="C814" s="533"/>
      <c r="D814" s="533"/>
      <c r="E814" s="641"/>
      <c r="F814" s="641"/>
      <c r="G814" s="641"/>
      <c r="H814" s="641"/>
      <c r="I814" s="533"/>
      <c r="J814" s="533"/>
      <c r="K814" s="641"/>
      <c r="L814" s="533"/>
      <c r="M814" s="533"/>
      <c r="N814" s="641"/>
      <c r="O814" s="533"/>
      <c r="P814" s="533"/>
      <c r="Q814" s="641"/>
      <c r="R814" s="533"/>
      <c r="S814" s="533"/>
      <c r="T814" s="533"/>
      <c r="U814" s="533"/>
      <c r="V814" s="533"/>
      <c r="W814" s="533"/>
      <c r="X814" s="533"/>
      <c r="Y814" s="533"/>
      <c r="Z814" s="533"/>
      <c r="AA814" s="533"/>
      <c r="AB814" s="533"/>
    </row>
    <row r="815" spans="2:28" ht="15.75" customHeight="1">
      <c r="B815" s="641"/>
      <c r="C815" s="533"/>
      <c r="D815" s="533"/>
      <c r="E815" s="641"/>
      <c r="F815" s="641"/>
      <c r="G815" s="641"/>
      <c r="H815" s="641"/>
      <c r="I815" s="533"/>
      <c r="J815" s="533"/>
      <c r="K815" s="641"/>
      <c r="L815" s="533"/>
      <c r="M815" s="533"/>
      <c r="N815" s="641"/>
      <c r="O815" s="533"/>
      <c r="P815" s="533"/>
      <c r="Q815" s="641"/>
      <c r="R815" s="533"/>
      <c r="S815" s="533"/>
      <c r="T815" s="533"/>
      <c r="U815" s="533"/>
      <c r="V815" s="533"/>
      <c r="W815" s="533"/>
      <c r="X815" s="533"/>
      <c r="Y815" s="533"/>
      <c r="Z815" s="533"/>
      <c r="AA815" s="533"/>
      <c r="AB815" s="533"/>
    </row>
    <row r="816" spans="2:28" ht="15.75" customHeight="1">
      <c r="B816" s="641"/>
      <c r="C816" s="533"/>
      <c r="D816" s="533"/>
      <c r="E816" s="641"/>
      <c r="F816" s="641"/>
      <c r="G816" s="641"/>
      <c r="H816" s="641"/>
      <c r="I816" s="533"/>
      <c r="J816" s="533"/>
      <c r="K816" s="641"/>
      <c r="L816" s="533"/>
      <c r="M816" s="533"/>
      <c r="N816" s="641"/>
      <c r="O816" s="533"/>
      <c r="P816" s="533"/>
      <c r="Q816" s="641"/>
      <c r="R816" s="533"/>
      <c r="S816" s="533"/>
      <c r="T816" s="533"/>
      <c r="U816" s="533"/>
      <c r="V816" s="533"/>
      <c r="W816" s="533"/>
      <c r="X816" s="533"/>
      <c r="Y816" s="533"/>
      <c r="Z816" s="533"/>
      <c r="AA816" s="533"/>
      <c r="AB816" s="533"/>
    </row>
    <row r="817" spans="2:28" ht="15.75" customHeight="1">
      <c r="B817" s="641"/>
      <c r="C817" s="533"/>
      <c r="D817" s="533"/>
      <c r="E817" s="641"/>
      <c r="F817" s="641"/>
      <c r="G817" s="641"/>
      <c r="H817" s="641"/>
      <c r="I817" s="533"/>
      <c r="J817" s="533"/>
      <c r="K817" s="641"/>
      <c r="L817" s="533"/>
      <c r="M817" s="533"/>
      <c r="N817" s="641"/>
      <c r="O817" s="533"/>
      <c r="P817" s="533"/>
      <c r="Q817" s="641"/>
      <c r="R817" s="533"/>
      <c r="S817" s="533"/>
      <c r="T817" s="533"/>
      <c r="U817" s="533"/>
      <c r="V817" s="533"/>
      <c r="W817" s="533"/>
      <c r="X817" s="533"/>
      <c r="Y817" s="533"/>
      <c r="Z817" s="533"/>
      <c r="AA817" s="533"/>
      <c r="AB817" s="533"/>
    </row>
    <row r="818" spans="2:28" ht="15.75" customHeight="1">
      <c r="B818" s="641"/>
      <c r="C818" s="533"/>
      <c r="D818" s="533"/>
      <c r="E818" s="641"/>
      <c r="F818" s="641"/>
      <c r="G818" s="641"/>
      <c r="H818" s="641"/>
      <c r="I818" s="533"/>
      <c r="J818" s="533"/>
      <c r="K818" s="641"/>
      <c r="L818" s="533"/>
      <c r="M818" s="533"/>
      <c r="N818" s="641"/>
      <c r="O818" s="533"/>
      <c r="P818" s="533"/>
      <c r="Q818" s="641"/>
      <c r="R818" s="533"/>
      <c r="S818" s="533"/>
      <c r="T818" s="533"/>
      <c r="U818" s="533"/>
      <c r="V818" s="533"/>
      <c r="W818" s="533"/>
      <c r="X818" s="533"/>
      <c r="Y818" s="533"/>
      <c r="Z818" s="533"/>
      <c r="AA818" s="533"/>
      <c r="AB818" s="533"/>
    </row>
    <row r="819" spans="2:28" ht="15.75" customHeight="1">
      <c r="B819" s="641"/>
      <c r="C819" s="533"/>
      <c r="D819" s="533"/>
      <c r="E819" s="641"/>
      <c r="F819" s="641"/>
      <c r="G819" s="641"/>
      <c r="H819" s="641"/>
      <c r="I819" s="533"/>
      <c r="J819" s="533"/>
      <c r="K819" s="641"/>
      <c r="L819" s="533"/>
      <c r="M819" s="533"/>
      <c r="N819" s="641"/>
      <c r="O819" s="533"/>
      <c r="P819" s="533"/>
      <c r="Q819" s="641"/>
      <c r="R819" s="533"/>
      <c r="S819" s="533"/>
      <c r="T819" s="533"/>
      <c r="U819" s="533"/>
      <c r="V819" s="533"/>
      <c r="W819" s="533"/>
      <c r="X819" s="533"/>
      <c r="Y819" s="533"/>
      <c r="Z819" s="533"/>
      <c r="AA819" s="533"/>
      <c r="AB819" s="533"/>
    </row>
    <row r="820" spans="2:28" ht="15.75" customHeight="1">
      <c r="B820" s="641"/>
      <c r="C820" s="533"/>
      <c r="D820" s="533"/>
      <c r="E820" s="641"/>
      <c r="F820" s="641"/>
      <c r="G820" s="641"/>
      <c r="H820" s="641"/>
      <c r="I820" s="533"/>
      <c r="J820" s="533"/>
      <c r="K820" s="641"/>
      <c r="L820" s="533"/>
      <c r="M820" s="533"/>
      <c r="N820" s="641"/>
      <c r="O820" s="533"/>
      <c r="P820" s="533"/>
      <c r="Q820" s="641"/>
      <c r="R820" s="533"/>
      <c r="S820" s="533"/>
      <c r="T820" s="533"/>
      <c r="U820" s="533"/>
      <c r="V820" s="533"/>
      <c r="W820" s="533"/>
      <c r="X820" s="533"/>
      <c r="Y820" s="533"/>
      <c r="Z820" s="533"/>
      <c r="AA820" s="533"/>
      <c r="AB820" s="533"/>
    </row>
    <row r="821" spans="2:28" ht="15.75" customHeight="1">
      <c r="B821" s="641"/>
      <c r="C821" s="533"/>
      <c r="D821" s="533"/>
      <c r="E821" s="641"/>
      <c r="F821" s="641"/>
      <c r="G821" s="641"/>
      <c r="H821" s="641"/>
      <c r="I821" s="533"/>
      <c r="J821" s="533"/>
      <c r="K821" s="641"/>
      <c r="L821" s="533"/>
      <c r="M821" s="533"/>
      <c r="N821" s="641"/>
      <c r="O821" s="533"/>
      <c r="P821" s="533"/>
      <c r="Q821" s="641"/>
      <c r="R821" s="533"/>
      <c r="S821" s="533"/>
      <c r="T821" s="533"/>
      <c r="U821" s="533"/>
      <c r="V821" s="533"/>
      <c r="W821" s="533"/>
      <c r="X821" s="533"/>
      <c r="Y821" s="533"/>
      <c r="Z821" s="533"/>
      <c r="AA821" s="533"/>
      <c r="AB821" s="533"/>
    </row>
    <row r="822" spans="2:28" ht="15.75" customHeight="1">
      <c r="B822" s="641"/>
      <c r="C822" s="533"/>
      <c r="D822" s="533"/>
      <c r="E822" s="641"/>
      <c r="F822" s="641"/>
      <c r="G822" s="641"/>
      <c r="H822" s="641"/>
      <c r="I822" s="533"/>
      <c r="J822" s="533"/>
      <c r="K822" s="641"/>
      <c r="L822" s="533"/>
      <c r="M822" s="533"/>
      <c r="N822" s="641"/>
      <c r="O822" s="533"/>
      <c r="P822" s="533"/>
      <c r="Q822" s="641"/>
      <c r="R822" s="533"/>
      <c r="S822" s="533"/>
      <c r="T822" s="533"/>
      <c r="U822" s="533"/>
      <c r="V822" s="533"/>
      <c r="W822" s="533"/>
      <c r="X822" s="533"/>
      <c r="Y822" s="533"/>
      <c r="Z822" s="533"/>
      <c r="AA822" s="533"/>
      <c r="AB822" s="533"/>
    </row>
    <row r="823" spans="2:28" ht="15.75" customHeight="1">
      <c r="B823" s="641"/>
      <c r="C823" s="533"/>
      <c r="D823" s="533"/>
      <c r="E823" s="641"/>
      <c r="F823" s="641"/>
      <c r="G823" s="641"/>
      <c r="H823" s="641"/>
      <c r="I823" s="533"/>
      <c r="J823" s="533"/>
      <c r="K823" s="641"/>
      <c r="L823" s="533"/>
      <c r="M823" s="533"/>
      <c r="N823" s="641"/>
      <c r="O823" s="533"/>
      <c r="P823" s="533"/>
      <c r="Q823" s="641"/>
      <c r="R823" s="533"/>
      <c r="S823" s="533"/>
      <c r="T823" s="533"/>
      <c r="U823" s="533"/>
      <c r="V823" s="533"/>
      <c r="W823" s="533"/>
      <c r="X823" s="533"/>
      <c r="Y823" s="533"/>
      <c r="Z823" s="533"/>
      <c r="AA823" s="533"/>
      <c r="AB823" s="533"/>
    </row>
    <row r="824" spans="2:28" ht="15.75" customHeight="1">
      <c r="B824" s="641"/>
      <c r="C824" s="533"/>
      <c r="D824" s="533"/>
      <c r="E824" s="641"/>
      <c r="F824" s="641"/>
      <c r="G824" s="641"/>
      <c r="H824" s="641"/>
      <c r="I824" s="533"/>
      <c r="J824" s="533"/>
      <c r="K824" s="641"/>
      <c r="L824" s="533"/>
      <c r="M824" s="533"/>
      <c r="N824" s="641"/>
      <c r="O824" s="533"/>
      <c r="P824" s="533"/>
      <c r="Q824" s="641"/>
      <c r="R824" s="533"/>
      <c r="S824" s="533"/>
      <c r="T824" s="533"/>
      <c r="U824" s="533"/>
      <c r="V824" s="533"/>
      <c r="W824" s="533"/>
      <c r="X824" s="533"/>
      <c r="Y824" s="533"/>
      <c r="Z824" s="533"/>
      <c r="AA824" s="533"/>
      <c r="AB824" s="533"/>
    </row>
    <row r="825" spans="2:28" ht="15.75" customHeight="1">
      <c r="B825" s="641"/>
      <c r="C825" s="533"/>
      <c r="D825" s="533"/>
      <c r="E825" s="641"/>
      <c r="F825" s="641"/>
      <c r="G825" s="641"/>
      <c r="H825" s="641"/>
      <c r="I825" s="533"/>
      <c r="J825" s="533"/>
      <c r="K825" s="641"/>
      <c r="L825" s="533"/>
      <c r="M825" s="533"/>
      <c r="N825" s="641"/>
      <c r="O825" s="533"/>
      <c r="P825" s="533"/>
      <c r="Q825" s="641"/>
      <c r="R825" s="533"/>
      <c r="S825" s="533"/>
      <c r="T825" s="533"/>
      <c r="U825" s="533"/>
      <c r="V825" s="533"/>
      <c r="W825" s="533"/>
      <c r="X825" s="533"/>
      <c r="Y825" s="533"/>
      <c r="Z825" s="533"/>
      <c r="AA825" s="533"/>
      <c r="AB825" s="533"/>
    </row>
    <row r="826" spans="2:28" ht="15.75" customHeight="1">
      <c r="B826" s="641"/>
      <c r="C826" s="533"/>
      <c r="D826" s="533"/>
      <c r="E826" s="641"/>
      <c r="F826" s="641"/>
      <c r="G826" s="641"/>
      <c r="H826" s="641"/>
      <c r="I826" s="533"/>
      <c r="J826" s="533"/>
      <c r="K826" s="641"/>
      <c r="L826" s="533"/>
      <c r="M826" s="533"/>
      <c r="N826" s="641"/>
      <c r="O826" s="533"/>
      <c r="P826" s="533"/>
      <c r="Q826" s="641"/>
      <c r="R826" s="533"/>
      <c r="S826" s="533"/>
      <c r="T826" s="533"/>
      <c r="U826" s="533"/>
      <c r="V826" s="533"/>
      <c r="W826" s="533"/>
      <c r="X826" s="533"/>
      <c r="Y826" s="533"/>
      <c r="Z826" s="533"/>
      <c r="AA826" s="533"/>
      <c r="AB826" s="533"/>
    </row>
    <row r="827" spans="2:28" ht="15.75" customHeight="1">
      <c r="B827" s="641"/>
      <c r="C827" s="533"/>
      <c r="D827" s="533"/>
      <c r="E827" s="641"/>
      <c r="F827" s="641"/>
      <c r="G827" s="641"/>
      <c r="H827" s="641"/>
      <c r="I827" s="533"/>
      <c r="J827" s="533"/>
      <c r="K827" s="641"/>
      <c r="L827" s="533"/>
      <c r="M827" s="533"/>
      <c r="N827" s="641"/>
      <c r="O827" s="533"/>
      <c r="P827" s="533"/>
      <c r="Q827" s="641"/>
      <c r="R827" s="533"/>
      <c r="S827" s="533"/>
      <c r="T827" s="533"/>
      <c r="U827" s="533"/>
      <c r="V827" s="533"/>
      <c r="W827" s="533"/>
      <c r="X827" s="533"/>
      <c r="Y827" s="533"/>
      <c r="Z827" s="533"/>
      <c r="AA827" s="533"/>
      <c r="AB827" s="533"/>
    </row>
    <row r="828" spans="2:28" ht="15.75" customHeight="1">
      <c r="B828" s="641"/>
      <c r="C828" s="533"/>
      <c r="D828" s="533"/>
      <c r="E828" s="641"/>
      <c r="F828" s="641"/>
      <c r="G828" s="641"/>
      <c r="H828" s="641"/>
      <c r="I828" s="533"/>
      <c r="J828" s="533"/>
      <c r="K828" s="641"/>
      <c r="L828" s="533"/>
      <c r="M828" s="533"/>
      <c r="N828" s="641"/>
      <c r="O828" s="533"/>
      <c r="P828" s="533"/>
      <c r="Q828" s="641"/>
      <c r="R828" s="533"/>
      <c r="S828" s="533"/>
      <c r="T828" s="533"/>
      <c r="U828" s="533"/>
      <c r="V828" s="533"/>
      <c r="W828" s="533"/>
      <c r="X828" s="533"/>
      <c r="Y828" s="533"/>
      <c r="Z828" s="533"/>
      <c r="AA828" s="533"/>
      <c r="AB828" s="533"/>
    </row>
    <row r="829" spans="2:28" ht="15.75" customHeight="1">
      <c r="B829" s="641"/>
      <c r="C829" s="533"/>
      <c r="D829" s="533"/>
      <c r="E829" s="641"/>
      <c r="F829" s="641"/>
      <c r="G829" s="641"/>
      <c r="H829" s="641"/>
      <c r="I829" s="533"/>
      <c r="J829" s="533"/>
      <c r="K829" s="641"/>
      <c r="L829" s="533"/>
      <c r="M829" s="533"/>
      <c r="N829" s="641"/>
      <c r="O829" s="533"/>
      <c r="P829" s="533"/>
      <c r="Q829" s="641"/>
      <c r="R829" s="533"/>
      <c r="S829" s="533"/>
      <c r="T829" s="533"/>
      <c r="U829" s="533"/>
      <c r="V829" s="533"/>
      <c r="W829" s="533"/>
      <c r="X829" s="533"/>
      <c r="Y829" s="533"/>
      <c r="Z829" s="533"/>
      <c r="AA829" s="533"/>
      <c r="AB829" s="533"/>
    </row>
    <row r="830" spans="2:28" ht="15.75" customHeight="1">
      <c r="B830" s="641"/>
      <c r="C830" s="533"/>
      <c r="D830" s="533"/>
      <c r="E830" s="641"/>
      <c r="F830" s="641"/>
      <c r="G830" s="641"/>
      <c r="H830" s="641"/>
      <c r="I830" s="533"/>
      <c r="J830" s="533"/>
      <c r="K830" s="641"/>
      <c r="L830" s="533"/>
      <c r="M830" s="533"/>
      <c r="N830" s="641"/>
      <c r="O830" s="533"/>
      <c r="P830" s="533"/>
      <c r="Q830" s="641"/>
      <c r="R830" s="533"/>
      <c r="S830" s="533"/>
      <c r="T830" s="533"/>
      <c r="U830" s="533"/>
      <c r="V830" s="533"/>
      <c r="W830" s="533"/>
      <c r="X830" s="533"/>
      <c r="Y830" s="533"/>
      <c r="Z830" s="533"/>
      <c r="AA830" s="533"/>
      <c r="AB830" s="533"/>
    </row>
    <row r="831" spans="2:28" ht="15.75" customHeight="1">
      <c r="B831" s="641"/>
      <c r="C831" s="533"/>
      <c r="D831" s="533"/>
      <c r="E831" s="641"/>
      <c r="F831" s="641"/>
      <c r="G831" s="641"/>
      <c r="H831" s="641"/>
      <c r="I831" s="533"/>
      <c r="J831" s="533"/>
      <c r="K831" s="641"/>
      <c r="L831" s="533"/>
      <c r="M831" s="533"/>
      <c r="N831" s="641"/>
      <c r="O831" s="533"/>
      <c r="P831" s="533"/>
      <c r="Q831" s="641"/>
      <c r="R831" s="533"/>
      <c r="S831" s="533"/>
      <c r="T831" s="533"/>
      <c r="U831" s="533"/>
      <c r="V831" s="533"/>
      <c r="W831" s="533"/>
      <c r="X831" s="533"/>
      <c r="Y831" s="533"/>
      <c r="Z831" s="533"/>
      <c r="AA831" s="533"/>
      <c r="AB831" s="533"/>
    </row>
    <row r="832" spans="2:28" ht="15.75" customHeight="1">
      <c r="B832" s="641"/>
      <c r="C832" s="533"/>
      <c r="D832" s="533"/>
      <c r="E832" s="641"/>
      <c r="F832" s="641"/>
      <c r="G832" s="641"/>
      <c r="H832" s="641"/>
      <c r="I832" s="533"/>
      <c r="J832" s="533"/>
      <c r="K832" s="641"/>
      <c r="L832" s="533"/>
      <c r="M832" s="533"/>
      <c r="N832" s="641"/>
      <c r="O832" s="533"/>
      <c r="P832" s="533"/>
      <c r="Q832" s="641"/>
      <c r="R832" s="533"/>
      <c r="S832" s="533"/>
      <c r="T832" s="533"/>
      <c r="U832" s="533"/>
      <c r="V832" s="533"/>
      <c r="W832" s="533"/>
      <c r="X832" s="533"/>
      <c r="Y832" s="533"/>
      <c r="Z832" s="533"/>
      <c r="AA832" s="533"/>
      <c r="AB832" s="533"/>
    </row>
    <row r="833" spans="2:28" ht="15.75" customHeight="1">
      <c r="B833" s="641"/>
      <c r="C833" s="533"/>
      <c r="D833" s="533"/>
      <c r="E833" s="641"/>
      <c r="F833" s="641"/>
      <c r="G833" s="641"/>
      <c r="H833" s="641"/>
      <c r="I833" s="533"/>
      <c r="J833" s="533"/>
      <c r="K833" s="641"/>
      <c r="L833" s="533"/>
      <c r="M833" s="533"/>
      <c r="N833" s="641"/>
      <c r="O833" s="533"/>
      <c r="P833" s="533"/>
      <c r="Q833" s="641"/>
      <c r="R833" s="533"/>
      <c r="S833" s="533"/>
      <c r="T833" s="533"/>
      <c r="U833" s="533"/>
      <c r="V833" s="533"/>
      <c r="W833" s="533"/>
      <c r="X833" s="533"/>
      <c r="Y833" s="533"/>
      <c r="Z833" s="533"/>
      <c r="AA833" s="533"/>
      <c r="AB833" s="533"/>
    </row>
    <row r="834" spans="2:28" ht="15.75" customHeight="1">
      <c r="B834" s="641"/>
      <c r="C834" s="533"/>
      <c r="D834" s="533"/>
      <c r="E834" s="641"/>
      <c r="F834" s="641"/>
      <c r="G834" s="641"/>
      <c r="H834" s="641"/>
      <c r="I834" s="533"/>
      <c r="J834" s="533"/>
      <c r="K834" s="641"/>
      <c r="L834" s="533"/>
      <c r="M834" s="533"/>
      <c r="N834" s="641"/>
      <c r="O834" s="533"/>
      <c r="P834" s="533"/>
      <c r="Q834" s="641"/>
      <c r="R834" s="533"/>
      <c r="S834" s="533"/>
      <c r="T834" s="533"/>
      <c r="U834" s="533"/>
      <c r="V834" s="533"/>
      <c r="W834" s="533"/>
      <c r="X834" s="533"/>
      <c r="Y834" s="533"/>
      <c r="Z834" s="533"/>
      <c r="AA834" s="533"/>
      <c r="AB834" s="533"/>
    </row>
    <row r="835" spans="2:28" ht="15.75" customHeight="1">
      <c r="B835" s="641"/>
      <c r="C835" s="533"/>
      <c r="D835" s="533"/>
      <c r="E835" s="641"/>
      <c r="F835" s="641"/>
      <c r="G835" s="641"/>
      <c r="H835" s="641"/>
      <c r="I835" s="533"/>
      <c r="J835" s="533"/>
      <c r="K835" s="641"/>
      <c r="L835" s="533"/>
      <c r="M835" s="533"/>
      <c r="N835" s="641"/>
      <c r="O835" s="533"/>
      <c r="P835" s="533"/>
      <c r="Q835" s="641"/>
      <c r="R835" s="533"/>
      <c r="S835" s="533"/>
      <c r="T835" s="533"/>
      <c r="U835" s="533"/>
      <c r="V835" s="533"/>
      <c r="W835" s="533"/>
      <c r="X835" s="533"/>
      <c r="Y835" s="533"/>
      <c r="Z835" s="533"/>
      <c r="AA835" s="533"/>
      <c r="AB835" s="533"/>
    </row>
    <row r="836" spans="2:28" ht="15.75" customHeight="1">
      <c r="B836" s="641"/>
      <c r="C836" s="533"/>
      <c r="D836" s="533"/>
      <c r="E836" s="641"/>
      <c r="F836" s="641"/>
      <c r="G836" s="641"/>
      <c r="H836" s="641"/>
      <c r="I836" s="533"/>
      <c r="J836" s="533"/>
      <c r="K836" s="641"/>
      <c r="L836" s="533"/>
      <c r="M836" s="533"/>
      <c r="N836" s="641"/>
      <c r="O836" s="533"/>
      <c r="P836" s="533"/>
      <c r="Q836" s="641"/>
      <c r="R836" s="533"/>
      <c r="S836" s="533"/>
      <c r="T836" s="533"/>
      <c r="U836" s="533"/>
      <c r="V836" s="533"/>
      <c r="W836" s="533"/>
      <c r="X836" s="533"/>
      <c r="Y836" s="533"/>
      <c r="Z836" s="533"/>
      <c r="AA836" s="533"/>
      <c r="AB836" s="533"/>
    </row>
    <row r="837" spans="2:28" ht="15.75" customHeight="1">
      <c r="B837" s="641"/>
      <c r="C837" s="533"/>
      <c r="D837" s="533"/>
      <c r="E837" s="641"/>
      <c r="F837" s="641"/>
      <c r="G837" s="641"/>
      <c r="H837" s="641"/>
      <c r="I837" s="533"/>
      <c r="J837" s="533"/>
      <c r="K837" s="641"/>
      <c r="L837" s="533"/>
      <c r="M837" s="533"/>
      <c r="N837" s="641"/>
      <c r="O837" s="533"/>
      <c r="P837" s="533"/>
      <c r="Q837" s="641"/>
      <c r="R837" s="533"/>
      <c r="S837" s="533"/>
      <c r="T837" s="533"/>
      <c r="U837" s="533"/>
      <c r="V837" s="533"/>
      <c r="W837" s="533"/>
      <c r="X837" s="533"/>
      <c r="Y837" s="533"/>
      <c r="Z837" s="533"/>
      <c r="AA837" s="533"/>
      <c r="AB837" s="533"/>
    </row>
    <row r="838" spans="2:28" ht="15.75" customHeight="1">
      <c r="B838" s="641"/>
      <c r="C838" s="533"/>
      <c r="D838" s="533"/>
      <c r="E838" s="641"/>
      <c r="F838" s="641"/>
      <c r="G838" s="641"/>
      <c r="H838" s="641"/>
      <c r="I838" s="533"/>
      <c r="J838" s="533"/>
      <c r="K838" s="641"/>
      <c r="L838" s="533"/>
      <c r="M838" s="533"/>
      <c r="N838" s="641"/>
      <c r="O838" s="533"/>
      <c r="P838" s="533"/>
      <c r="Q838" s="641"/>
      <c r="R838" s="533"/>
      <c r="S838" s="533"/>
      <c r="T838" s="533"/>
      <c r="U838" s="533"/>
      <c r="V838" s="533"/>
      <c r="W838" s="533"/>
      <c r="X838" s="533"/>
      <c r="Y838" s="533"/>
      <c r="Z838" s="533"/>
      <c r="AA838" s="533"/>
      <c r="AB838" s="533"/>
    </row>
    <row r="839" spans="2:28" ht="15.75" customHeight="1">
      <c r="B839" s="641"/>
      <c r="C839" s="533"/>
      <c r="D839" s="533"/>
      <c r="E839" s="641"/>
      <c r="F839" s="641"/>
      <c r="G839" s="641"/>
      <c r="H839" s="641"/>
      <c r="I839" s="533"/>
      <c r="J839" s="533"/>
      <c r="K839" s="641"/>
      <c r="L839" s="533"/>
      <c r="M839" s="533"/>
      <c r="N839" s="641"/>
      <c r="O839" s="533"/>
      <c r="P839" s="533"/>
      <c r="Q839" s="641"/>
      <c r="R839" s="533"/>
      <c r="S839" s="533"/>
      <c r="T839" s="533"/>
      <c r="U839" s="533"/>
      <c r="V839" s="533"/>
      <c r="W839" s="533"/>
      <c r="X839" s="533"/>
      <c r="Y839" s="533"/>
      <c r="Z839" s="533"/>
      <c r="AA839" s="533"/>
      <c r="AB839" s="533"/>
    </row>
    <row r="840" spans="2:28" ht="15.75" customHeight="1">
      <c r="B840" s="641"/>
      <c r="C840" s="533"/>
      <c r="D840" s="533"/>
      <c r="E840" s="641"/>
      <c r="F840" s="641"/>
      <c r="G840" s="641"/>
      <c r="H840" s="641"/>
      <c r="I840" s="533"/>
      <c r="J840" s="533"/>
      <c r="K840" s="641"/>
      <c r="L840" s="533"/>
      <c r="M840" s="533"/>
      <c r="N840" s="641"/>
      <c r="O840" s="533"/>
      <c r="P840" s="533"/>
      <c r="Q840" s="641"/>
      <c r="R840" s="533"/>
      <c r="S840" s="533"/>
      <c r="T840" s="533"/>
      <c r="U840" s="533"/>
      <c r="V840" s="533"/>
      <c r="W840" s="533"/>
      <c r="X840" s="533"/>
      <c r="Y840" s="533"/>
      <c r="Z840" s="533"/>
      <c r="AA840" s="533"/>
      <c r="AB840" s="533"/>
    </row>
    <row r="841" spans="2:28" ht="15.75" customHeight="1">
      <c r="B841" s="641"/>
      <c r="C841" s="533"/>
      <c r="D841" s="533"/>
      <c r="E841" s="641"/>
      <c r="F841" s="641"/>
      <c r="G841" s="641"/>
      <c r="H841" s="641"/>
      <c r="I841" s="533"/>
      <c r="J841" s="533"/>
      <c r="K841" s="641"/>
      <c r="L841" s="533"/>
      <c r="M841" s="533"/>
      <c r="N841" s="641"/>
      <c r="O841" s="533"/>
      <c r="P841" s="533"/>
      <c r="Q841" s="641"/>
      <c r="R841" s="533"/>
      <c r="S841" s="533"/>
      <c r="T841" s="533"/>
      <c r="U841" s="533"/>
      <c r="V841" s="533"/>
      <c r="W841" s="533"/>
      <c r="X841" s="533"/>
      <c r="Y841" s="533"/>
      <c r="Z841" s="533"/>
      <c r="AA841" s="533"/>
      <c r="AB841" s="533"/>
    </row>
    <row r="842" spans="2:28" ht="15.75" customHeight="1">
      <c r="B842" s="641"/>
      <c r="C842" s="533"/>
      <c r="D842" s="533"/>
      <c r="E842" s="641"/>
      <c r="F842" s="641"/>
      <c r="G842" s="641"/>
      <c r="H842" s="641"/>
      <c r="I842" s="533"/>
      <c r="J842" s="533"/>
      <c r="K842" s="641"/>
      <c r="L842" s="533"/>
      <c r="M842" s="533"/>
      <c r="N842" s="641"/>
      <c r="O842" s="533"/>
      <c r="P842" s="533"/>
      <c r="Q842" s="641"/>
      <c r="R842" s="533"/>
      <c r="S842" s="533"/>
      <c r="T842" s="533"/>
      <c r="U842" s="533"/>
      <c r="V842" s="533"/>
      <c r="W842" s="533"/>
      <c r="X842" s="533"/>
      <c r="Y842" s="533"/>
      <c r="Z842" s="533"/>
      <c r="AA842" s="533"/>
      <c r="AB842" s="533"/>
    </row>
    <row r="843" spans="2:28" ht="15.75" customHeight="1">
      <c r="B843" s="641"/>
      <c r="C843" s="533"/>
      <c r="D843" s="533"/>
      <c r="E843" s="641"/>
      <c r="F843" s="641"/>
      <c r="G843" s="641"/>
      <c r="H843" s="641"/>
      <c r="I843" s="533"/>
      <c r="J843" s="533"/>
      <c r="K843" s="641"/>
      <c r="L843" s="533"/>
      <c r="M843" s="533"/>
      <c r="N843" s="641"/>
      <c r="O843" s="533"/>
      <c r="P843" s="533"/>
      <c r="Q843" s="641"/>
      <c r="R843" s="533"/>
      <c r="S843" s="533"/>
      <c r="T843" s="533"/>
      <c r="U843" s="533"/>
      <c r="V843" s="533"/>
      <c r="W843" s="533"/>
      <c r="X843" s="533"/>
      <c r="Y843" s="533"/>
      <c r="Z843" s="533"/>
      <c r="AA843" s="533"/>
      <c r="AB843" s="533"/>
    </row>
    <row r="844" spans="2:28" ht="15.75" customHeight="1">
      <c r="B844" s="641"/>
      <c r="C844" s="533"/>
      <c r="D844" s="533"/>
      <c r="E844" s="641"/>
      <c r="F844" s="641"/>
      <c r="G844" s="641"/>
      <c r="H844" s="641"/>
      <c r="I844" s="533"/>
      <c r="J844" s="533"/>
      <c r="K844" s="641"/>
      <c r="L844" s="533"/>
      <c r="M844" s="533"/>
      <c r="N844" s="641"/>
      <c r="O844" s="533"/>
      <c r="P844" s="533"/>
      <c r="Q844" s="641"/>
      <c r="R844" s="533"/>
      <c r="S844" s="533"/>
      <c r="T844" s="533"/>
      <c r="U844" s="533"/>
      <c r="V844" s="533"/>
      <c r="W844" s="533"/>
      <c r="X844" s="533"/>
      <c r="Y844" s="533"/>
      <c r="Z844" s="533"/>
      <c r="AA844" s="533"/>
      <c r="AB844" s="533"/>
    </row>
    <row r="845" spans="2:28" ht="15.75" customHeight="1">
      <c r="B845" s="641"/>
      <c r="C845" s="533"/>
      <c r="D845" s="533"/>
      <c r="E845" s="641"/>
      <c r="F845" s="641"/>
      <c r="G845" s="641"/>
      <c r="H845" s="641"/>
      <c r="I845" s="533"/>
      <c r="J845" s="533"/>
      <c r="K845" s="641"/>
      <c r="L845" s="533"/>
      <c r="M845" s="533"/>
      <c r="N845" s="641"/>
      <c r="O845" s="533"/>
      <c r="P845" s="533"/>
      <c r="Q845" s="641"/>
      <c r="R845" s="533"/>
      <c r="S845" s="533"/>
      <c r="T845" s="533"/>
      <c r="U845" s="533"/>
      <c r="V845" s="533"/>
      <c r="W845" s="533"/>
      <c r="X845" s="533"/>
      <c r="Y845" s="533"/>
      <c r="Z845" s="533"/>
      <c r="AA845" s="533"/>
      <c r="AB845" s="533"/>
    </row>
    <row r="846" spans="2:28" ht="15.75" customHeight="1">
      <c r="B846" s="641"/>
      <c r="C846" s="533"/>
      <c r="D846" s="533"/>
      <c r="E846" s="641"/>
      <c r="F846" s="641"/>
      <c r="G846" s="641"/>
      <c r="H846" s="641"/>
      <c r="I846" s="533"/>
      <c r="J846" s="533"/>
      <c r="K846" s="641"/>
      <c r="L846" s="533"/>
      <c r="M846" s="533"/>
      <c r="N846" s="641"/>
      <c r="O846" s="533"/>
      <c r="P846" s="533"/>
      <c r="Q846" s="641"/>
      <c r="R846" s="533"/>
      <c r="S846" s="533"/>
      <c r="T846" s="533"/>
      <c r="U846" s="533"/>
      <c r="V846" s="533"/>
      <c r="W846" s="533"/>
      <c r="X846" s="533"/>
      <c r="Y846" s="533"/>
      <c r="Z846" s="533"/>
      <c r="AA846" s="533"/>
      <c r="AB846" s="533"/>
    </row>
    <row r="847" spans="2:28" ht="15.75" customHeight="1">
      <c r="B847" s="641"/>
      <c r="C847" s="533"/>
      <c r="D847" s="533"/>
      <c r="E847" s="641"/>
      <c r="F847" s="641"/>
      <c r="G847" s="641"/>
      <c r="H847" s="641"/>
      <c r="I847" s="533"/>
      <c r="J847" s="533"/>
      <c r="K847" s="641"/>
      <c r="L847" s="533"/>
      <c r="M847" s="533"/>
      <c r="N847" s="641"/>
      <c r="O847" s="533"/>
      <c r="P847" s="533"/>
      <c r="Q847" s="641"/>
      <c r="R847" s="533"/>
      <c r="S847" s="533"/>
      <c r="T847" s="533"/>
      <c r="U847" s="533"/>
      <c r="V847" s="533"/>
      <c r="W847" s="533"/>
      <c r="X847" s="533"/>
      <c r="Y847" s="533"/>
      <c r="Z847" s="533"/>
      <c r="AA847" s="533"/>
      <c r="AB847" s="533"/>
    </row>
    <row r="848" spans="2:28" ht="15.75" customHeight="1">
      <c r="B848" s="641"/>
      <c r="C848" s="533"/>
      <c r="D848" s="533"/>
      <c r="E848" s="641"/>
      <c r="F848" s="641"/>
      <c r="G848" s="641"/>
      <c r="H848" s="641"/>
      <c r="I848" s="533"/>
      <c r="J848" s="533"/>
      <c r="K848" s="641"/>
      <c r="L848" s="533"/>
      <c r="M848" s="533"/>
      <c r="N848" s="641"/>
      <c r="O848" s="533"/>
      <c r="P848" s="533"/>
      <c r="Q848" s="641"/>
      <c r="R848" s="533"/>
      <c r="S848" s="533"/>
      <c r="T848" s="533"/>
      <c r="U848" s="533"/>
      <c r="V848" s="533"/>
      <c r="W848" s="533"/>
      <c r="X848" s="533"/>
      <c r="Y848" s="533"/>
      <c r="Z848" s="533"/>
      <c r="AA848" s="533"/>
      <c r="AB848" s="533"/>
    </row>
    <row r="849" spans="2:28" ht="15.75" customHeight="1">
      <c r="B849" s="641"/>
      <c r="C849" s="533"/>
      <c r="D849" s="533"/>
      <c r="E849" s="641"/>
      <c r="F849" s="641"/>
      <c r="G849" s="641"/>
      <c r="H849" s="641"/>
      <c r="I849" s="533"/>
      <c r="J849" s="533"/>
      <c r="K849" s="641"/>
      <c r="L849" s="533"/>
      <c r="M849" s="533"/>
      <c r="N849" s="641"/>
      <c r="O849" s="533"/>
      <c r="P849" s="533"/>
      <c r="Q849" s="641"/>
      <c r="R849" s="533"/>
      <c r="S849" s="533"/>
      <c r="T849" s="533"/>
      <c r="U849" s="533"/>
      <c r="V849" s="533"/>
      <c r="W849" s="533"/>
      <c r="X849" s="533"/>
      <c r="Y849" s="533"/>
      <c r="Z849" s="533"/>
      <c r="AA849" s="533"/>
      <c r="AB849" s="533"/>
    </row>
    <row r="850" spans="2:28" ht="15.75" customHeight="1">
      <c r="B850" s="641"/>
      <c r="C850" s="533"/>
      <c r="D850" s="533"/>
      <c r="E850" s="641"/>
      <c r="F850" s="641"/>
      <c r="G850" s="641"/>
      <c r="H850" s="641"/>
      <c r="I850" s="533"/>
      <c r="J850" s="533"/>
      <c r="K850" s="641"/>
      <c r="L850" s="533"/>
      <c r="M850" s="533"/>
      <c r="N850" s="641"/>
      <c r="O850" s="533"/>
      <c r="P850" s="533"/>
      <c r="Q850" s="641"/>
      <c r="R850" s="533"/>
      <c r="S850" s="533"/>
      <c r="T850" s="533"/>
      <c r="U850" s="533"/>
      <c r="V850" s="533"/>
      <c r="W850" s="533"/>
      <c r="X850" s="533"/>
      <c r="Y850" s="533"/>
      <c r="Z850" s="533"/>
      <c r="AA850" s="533"/>
      <c r="AB850" s="533"/>
    </row>
    <row r="851" spans="2:28" ht="15.75" customHeight="1">
      <c r="B851" s="641"/>
      <c r="C851" s="533"/>
      <c r="D851" s="533"/>
      <c r="E851" s="641"/>
      <c r="F851" s="641"/>
      <c r="G851" s="641"/>
      <c r="H851" s="641"/>
      <c r="I851" s="533"/>
      <c r="J851" s="533"/>
      <c r="K851" s="641"/>
      <c r="L851" s="533"/>
      <c r="M851" s="533"/>
      <c r="N851" s="641"/>
      <c r="O851" s="533"/>
      <c r="P851" s="533"/>
      <c r="Q851" s="641"/>
      <c r="R851" s="533"/>
      <c r="S851" s="533"/>
      <c r="T851" s="533"/>
      <c r="U851" s="533"/>
      <c r="V851" s="533"/>
      <c r="W851" s="533"/>
      <c r="X851" s="533"/>
      <c r="Y851" s="533"/>
      <c r="Z851" s="533"/>
      <c r="AA851" s="533"/>
      <c r="AB851" s="533"/>
    </row>
    <row r="852" spans="2:28" ht="15.75" customHeight="1">
      <c r="B852" s="641"/>
      <c r="C852" s="533"/>
      <c r="D852" s="533"/>
      <c r="E852" s="641"/>
      <c r="F852" s="641"/>
      <c r="G852" s="641"/>
      <c r="H852" s="641"/>
      <c r="I852" s="533"/>
      <c r="J852" s="533"/>
      <c r="K852" s="641"/>
      <c r="L852" s="533"/>
      <c r="M852" s="533"/>
      <c r="N852" s="641"/>
      <c r="O852" s="533"/>
      <c r="P852" s="533"/>
      <c r="Q852" s="641"/>
      <c r="R852" s="533"/>
      <c r="S852" s="533"/>
      <c r="T852" s="533"/>
      <c r="U852" s="533"/>
      <c r="V852" s="533"/>
      <c r="W852" s="533"/>
      <c r="X852" s="533"/>
      <c r="Y852" s="533"/>
      <c r="Z852" s="533"/>
      <c r="AA852" s="533"/>
      <c r="AB852" s="533"/>
    </row>
    <row r="853" spans="2:28" ht="15.75" customHeight="1">
      <c r="B853" s="641"/>
      <c r="C853" s="533"/>
      <c r="D853" s="533"/>
      <c r="E853" s="641"/>
      <c r="F853" s="641"/>
      <c r="G853" s="641"/>
      <c r="H853" s="641"/>
      <c r="I853" s="533"/>
      <c r="J853" s="533"/>
      <c r="K853" s="641"/>
      <c r="L853" s="533"/>
      <c r="M853" s="533"/>
      <c r="N853" s="641"/>
      <c r="O853" s="533"/>
      <c r="P853" s="533"/>
      <c r="Q853" s="641"/>
      <c r="R853" s="533"/>
      <c r="S853" s="533"/>
      <c r="T853" s="533"/>
      <c r="U853" s="533"/>
      <c r="V853" s="533"/>
      <c r="W853" s="533"/>
      <c r="X853" s="533"/>
      <c r="Y853" s="533"/>
      <c r="Z853" s="533"/>
      <c r="AA853" s="533"/>
      <c r="AB853" s="533"/>
    </row>
    <row r="854" spans="2:28" ht="15.75" customHeight="1">
      <c r="B854" s="641"/>
      <c r="C854" s="533"/>
      <c r="D854" s="533"/>
      <c r="E854" s="641"/>
      <c r="F854" s="641"/>
      <c r="G854" s="641"/>
      <c r="H854" s="641"/>
      <c r="I854" s="533"/>
      <c r="J854" s="533"/>
      <c r="K854" s="641"/>
      <c r="L854" s="533"/>
      <c r="M854" s="533"/>
      <c r="N854" s="641"/>
      <c r="O854" s="533"/>
      <c r="P854" s="533"/>
      <c r="Q854" s="641"/>
      <c r="R854" s="533"/>
      <c r="S854" s="533"/>
      <c r="T854" s="533"/>
      <c r="U854" s="533"/>
      <c r="V854" s="533"/>
      <c r="W854" s="533"/>
      <c r="X854" s="533"/>
      <c r="Y854" s="533"/>
      <c r="Z854" s="533"/>
      <c r="AA854" s="533"/>
      <c r="AB854" s="533"/>
    </row>
    <row r="855" spans="2:28" ht="15.75" customHeight="1">
      <c r="B855" s="641"/>
      <c r="C855" s="533"/>
      <c r="D855" s="533"/>
      <c r="E855" s="641"/>
      <c r="F855" s="641"/>
      <c r="G855" s="641"/>
      <c r="H855" s="641"/>
      <c r="I855" s="533"/>
      <c r="J855" s="533"/>
      <c r="K855" s="641"/>
      <c r="L855" s="533"/>
      <c r="M855" s="533"/>
      <c r="N855" s="641"/>
      <c r="O855" s="533"/>
      <c r="P855" s="533"/>
      <c r="Q855" s="641"/>
      <c r="R855" s="533"/>
      <c r="S855" s="533"/>
      <c r="T855" s="533"/>
      <c r="U855" s="533"/>
      <c r="V855" s="533"/>
      <c r="W855" s="533"/>
      <c r="X855" s="533"/>
      <c r="Y855" s="533"/>
      <c r="Z855" s="533"/>
      <c r="AA855" s="533"/>
      <c r="AB855" s="533"/>
    </row>
    <row r="856" spans="2:28" ht="15.75" customHeight="1">
      <c r="B856" s="641"/>
      <c r="C856" s="533"/>
      <c r="D856" s="533"/>
      <c r="E856" s="641"/>
      <c r="F856" s="641"/>
      <c r="G856" s="641"/>
      <c r="H856" s="641"/>
      <c r="I856" s="533"/>
      <c r="J856" s="533"/>
      <c r="K856" s="641"/>
      <c r="L856" s="533"/>
      <c r="M856" s="533"/>
      <c r="N856" s="641"/>
      <c r="O856" s="533"/>
      <c r="P856" s="533"/>
      <c r="Q856" s="641"/>
      <c r="R856" s="533"/>
      <c r="S856" s="533"/>
      <c r="T856" s="533"/>
      <c r="U856" s="533"/>
      <c r="V856" s="533"/>
      <c r="W856" s="533"/>
      <c r="X856" s="533"/>
      <c r="Y856" s="533"/>
      <c r="Z856" s="533"/>
      <c r="AA856" s="533"/>
      <c r="AB856" s="533"/>
    </row>
    <row r="857" spans="2:28" ht="15.75" customHeight="1">
      <c r="B857" s="641"/>
      <c r="C857" s="533"/>
      <c r="D857" s="533"/>
      <c r="E857" s="641"/>
      <c r="F857" s="641"/>
      <c r="G857" s="641"/>
      <c r="H857" s="641"/>
      <c r="I857" s="533"/>
      <c r="J857" s="533"/>
      <c r="K857" s="641"/>
      <c r="L857" s="533"/>
      <c r="M857" s="533"/>
      <c r="N857" s="641"/>
      <c r="O857" s="533"/>
      <c r="P857" s="533"/>
      <c r="Q857" s="641"/>
      <c r="R857" s="533"/>
      <c r="S857" s="533"/>
      <c r="T857" s="533"/>
      <c r="U857" s="533"/>
      <c r="V857" s="533"/>
      <c r="W857" s="533"/>
      <c r="X857" s="533"/>
      <c r="Y857" s="533"/>
      <c r="Z857" s="533"/>
      <c r="AA857" s="533"/>
      <c r="AB857" s="533"/>
    </row>
    <row r="858" spans="2:28" ht="15.75" customHeight="1">
      <c r="B858" s="641"/>
      <c r="C858" s="533"/>
      <c r="D858" s="533"/>
      <c r="E858" s="641"/>
      <c r="F858" s="641"/>
      <c r="G858" s="641"/>
      <c r="H858" s="641"/>
      <c r="I858" s="533"/>
      <c r="J858" s="533"/>
      <c r="K858" s="641"/>
      <c r="L858" s="533"/>
      <c r="M858" s="533"/>
      <c r="N858" s="641"/>
      <c r="O858" s="533"/>
      <c r="P858" s="533"/>
      <c r="Q858" s="641"/>
      <c r="R858" s="533"/>
      <c r="S858" s="533"/>
      <c r="T858" s="533"/>
      <c r="U858" s="533"/>
      <c r="V858" s="533"/>
      <c r="W858" s="533"/>
      <c r="X858" s="533"/>
      <c r="Y858" s="533"/>
      <c r="Z858" s="533"/>
      <c r="AA858" s="533"/>
      <c r="AB858" s="533"/>
    </row>
    <row r="859" spans="2:28" ht="15.75" customHeight="1">
      <c r="B859" s="641"/>
      <c r="C859" s="533"/>
      <c r="D859" s="533"/>
      <c r="E859" s="641"/>
      <c r="F859" s="641"/>
      <c r="G859" s="641"/>
      <c r="H859" s="641"/>
      <c r="I859" s="533"/>
      <c r="J859" s="533"/>
      <c r="K859" s="641"/>
      <c r="L859" s="533"/>
      <c r="M859" s="533"/>
      <c r="N859" s="641"/>
      <c r="O859" s="533"/>
      <c r="P859" s="533"/>
      <c r="Q859" s="641"/>
      <c r="R859" s="533"/>
      <c r="S859" s="533"/>
      <c r="T859" s="533"/>
      <c r="U859" s="533"/>
      <c r="V859" s="533"/>
      <c r="W859" s="533"/>
      <c r="X859" s="533"/>
      <c r="Y859" s="533"/>
      <c r="Z859" s="533"/>
      <c r="AA859" s="533"/>
      <c r="AB859" s="533"/>
    </row>
    <row r="860" spans="2:28" ht="15.75" customHeight="1">
      <c r="B860" s="641"/>
      <c r="C860" s="533"/>
      <c r="D860" s="533"/>
      <c r="E860" s="641"/>
      <c r="F860" s="641"/>
      <c r="G860" s="641"/>
      <c r="H860" s="641"/>
      <c r="I860" s="533"/>
      <c r="J860" s="533"/>
      <c r="K860" s="641"/>
      <c r="L860" s="533"/>
      <c r="M860" s="533"/>
      <c r="N860" s="641"/>
      <c r="O860" s="533"/>
      <c r="P860" s="533"/>
      <c r="Q860" s="641"/>
      <c r="R860" s="533"/>
      <c r="S860" s="533"/>
      <c r="T860" s="533"/>
      <c r="U860" s="533"/>
      <c r="V860" s="533"/>
      <c r="W860" s="533"/>
      <c r="X860" s="533"/>
      <c r="Y860" s="533"/>
      <c r="Z860" s="533"/>
      <c r="AA860" s="533"/>
      <c r="AB860" s="533"/>
    </row>
    <row r="861" spans="2:28" ht="15.75" customHeight="1">
      <c r="B861" s="641"/>
      <c r="C861" s="533"/>
      <c r="D861" s="533"/>
      <c r="E861" s="641"/>
      <c r="F861" s="641"/>
      <c r="G861" s="641"/>
      <c r="H861" s="641"/>
      <c r="I861" s="533"/>
      <c r="J861" s="533"/>
      <c r="K861" s="641"/>
      <c r="L861" s="533"/>
      <c r="M861" s="533"/>
      <c r="N861" s="641"/>
      <c r="O861" s="533"/>
      <c r="P861" s="533"/>
      <c r="Q861" s="641"/>
      <c r="R861" s="533"/>
      <c r="S861" s="533"/>
      <c r="T861" s="533"/>
      <c r="U861" s="533"/>
      <c r="V861" s="533"/>
      <c r="W861" s="533"/>
      <c r="X861" s="533"/>
      <c r="Y861" s="533"/>
      <c r="Z861" s="533"/>
      <c r="AA861" s="533"/>
      <c r="AB861" s="533"/>
    </row>
    <row r="862" spans="2:28" ht="15.75" customHeight="1">
      <c r="B862" s="641"/>
      <c r="C862" s="533"/>
      <c r="D862" s="533"/>
      <c r="E862" s="641"/>
      <c r="F862" s="641"/>
      <c r="G862" s="641"/>
      <c r="H862" s="641"/>
      <c r="I862" s="533"/>
      <c r="J862" s="533"/>
      <c r="K862" s="641"/>
      <c r="L862" s="533"/>
      <c r="M862" s="533"/>
      <c r="N862" s="641"/>
      <c r="O862" s="533"/>
      <c r="P862" s="533"/>
      <c r="Q862" s="641"/>
      <c r="R862" s="533"/>
      <c r="S862" s="533"/>
      <c r="T862" s="533"/>
      <c r="U862" s="533"/>
      <c r="V862" s="533"/>
      <c r="W862" s="533"/>
      <c r="X862" s="533"/>
      <c r="Y862" s="533"/>
      <c r="Z862" s="533"/>
      <c r="AA862" s="533"/>
      <c r="AB862" s="533"/>
    </row>
    <row r="863" spans="2:28" ht="15.75" customHeight="1">
      <c r="B863" s="641"/>
      <c r="C863" s="533"/>
      <c r="D863" s="533"/>
      <c r="E863" s="641"/>
      <c r="F863" s="641"/>
      <c r="G863" s="641"/>
      <c r="H863" s="641"/>
      <c r="I863" s="533"/>
      <c r="J863" s="533"/>
      <c r="K863" s="641"/>
      <c r="L863" s="533"/>
      <c r="M863" s="533"/>
      <c r="N863" s="641"/>
      <c r="O863" s="533"/>
      <c r="P863" s="533"/>
      <c r="Q863" s="641"/>
      <c r="R863" s="533"/>
      <c r="S863" s="533"/>
      <c r="T863" s="533"/>
      <c r="U863" s="533"/>
      <c r="V863" s="533"/>
      <c r="W863" s="533"/>
      <c r="X863" s="533"/>
      <c r="Y863" s="533"/>
      <c r="Z863" s="533"/>
      <c r="AA863" s="533"/>
      <c r="AB863" s="533"/>
    </row>
    <row r="864" spans="2:28" ht="15.75" customHeight="1">
      <c r="B864" s="641"/>
      <c r="C864" s="533"/>
      <c r="D864" s="533"/>
      <c r="E864" s="641"/>
      <c r="F864" s="641"/>
      <c r="G864" s="641"/>
      <c r="H864" s="641"/>
      <c r="I864" s="533"/>
      <c r="J864" s="533"/>
      <c r="K864" s="641"/>
      <c r="L864" s="533"/>
      <c r="M864" s="533"/>
      <c r="N864" s="641"/>
      <c r="O864" s="533"/>
      <c r="P864" s="533"/>
      <c r="Q864" s="641"/>
      <c r="R864" s="533"/>
      <c r="S864" s="533"/>
      <c r="T864" s="533"/>
      <c r="U864" s="533"/>
      <c r="V864" s="533"/>
      <c r="W864" s="533"/>
      <c r="X864" s="533"/>
      <c r="Y864" s="533"/>
      <c r="Z864" s="533"/>
      <c r="AA864" s="533"/>
      <c r="AB864" s="533"/>
    </row>
    <row r="865" spans="2:28" ht="15.75" customHeight="1">
      <c r="B865" s="641"/>
      <c r="C865" s="533"/>
      <c r="D865" s="533"/>
      <c r="E865" s="641"/>
      <c r="F865" s="641"/>
      <c r="G865" s="641"/>
      <c r="H865" s="641"/>
      <c r="I865" s="533"/>
      <c r="J865" s="533"/>
      <c r="K865" s="641"/>
      <c r="L865" s="533"/>
      <c r="M865" s="533"/>
      <c r="N865" s="641"/>
      <c r="O865" s="533"/>
      <c r="P865" s="533"/>
      <c r="Q865" s="641"/>
      <c r="R865" s="533"/>
      <c r="S865" s="533"/>
      <c r="T865" s="533"/>
      <c r="U865" s="533"/>
      <c r="V865" s="533"/>
      <c r="W865" s="533"/>
      <c r="X865" s="533"/>
      <c r="Y865" s="533"/>
      <c r="Z865" s="533"/>
      <c r="AA865" s="533"/>
      <c r="AB865" s="533"/>
    </row>
    <row r="866" spans="2:28" ht="15.75" customHeight="1">
      <c r="B866" s="641"/>
      <c r="C866" s="533"/>
      <c r="D866" s="533"/>
      <c r="E866" s="641"/>
      <c r="F866" s="641"/>
      <c r="G866" s="641"/>
      <c r="H866" s="641"/>
      <c r="I866" s="533"/>
      <c r="J866" s="533"/>
      <c r="K866" s="641"/>
      <c r="L866" s="533"/>
      <c r="M866" s="533"/>
      <c r="N866" s="641"/>
      <c r="O866" s="533"/>
      <c r="P866" s="533"/>
      <c r="Q866" s="641"/>
      <c r="R866" s="533"/>
      <c r="S866" s="533"/>
      <c r="T866" s="533"/>
      <c r="U866" s="533"/>
      <c r="V866" s="533"/>
      <c r="W866" s="533"/>
      <c r="X866" s="533"/>
      <c r="Y866" s="533"/>
      <c r="Z866" s="533"/>
      <c r="AA866" s="533"/>
      <c r="AB866" s="533"/>
    </row>
    <row r="867" spans="2:28" ht="15.75" customHeight="1">
      <c r="B867" s="641"/>
      <c r="C867" s="533"/>
      <c r="D867" s="533"/>
      <c r="E867" s="641"/>
      <c r="F867" s="641"/>
      <c r="G867" s="641"/>
      <c r="H867" s="641"/>
      <c r="I867" s="533"/>
      <c r="J867" s="533"/>
      <c r="K867" s="641"/>
      <c r="L867" s="533"/>
      <c r="M867" s="533"/>
      <c r="N867" s="641"/>
      <c r="O867" s="533"/>
      <c r="P867" s="533"/>
      <c r="Q867" s="641"/>
      <c r="R867" s="533"/>
      <c r="S867" s="533"/>
      <c r="T867" s="533"/>
      <c r="U867" s="533"/>
      <c r="V867" s="533"/>
      <c r="W867" s="533"/>
      <c r="X867" s="533"/>
      <c r="Y867" s="533"/>
      <c r="Z867" s="533"/>
      <c r="AA867" s="533"/>
      <c r="AB867" s="533"/>
    </row>
    <row r="868" spans="2:28" ht="15.75" customHeight="1">
      <c r="B868" s="641"/>
      <c r="C868" s="533"/>
      <c r="D868" s="533"/>
      <c r="E868" s="641"/>
      <c r="F868" s="641"/>
      <c r="G868" s="641"/>
      <c r="H868" s="641"/>
      <c r="I868" s="533"/>
      <c r="J868" s="533"/>
      <c r="K868" s="641"/>
      <c r="L868" s="533"/>
      <c r="M868" s="533"/>
      <c r="N868" s="641"/>
      <c r="O868" s="533"/>
      <c r="P868" s="533"/>
      <c r="Q868" s="641"/>
      <c r="R868" s="533"/>
      <c r="S868" s="533"/>
      <c r="T868" s="533"/>
      <c r="U868" s="533"/>
      <c r="V868" s="533"/>
      <c r="W868" s="533"/>
      <c r="X868" s="533"/>
      <c r="Y868" s="533"/>
      <c r="Z868" s="533"/>
      <c r="AA868" s="533"/>
      <c r="AB868" s="533"/>
    </row>
    <row r="869" spans="2:28" ht="15.75" customHeight="1">
      <c r="B869" s="641"/>
      <c r="C869" s="533"/>
      <c r="D869" s="533"/>
      <c r="E869" s="641"/>
      <c r="F869" s="641"/>
      <c r="G869" s="641"/>
      <c r="H869" s="641"/>
      <c r="I869" s="533"/>
      <c r="J869" s="533"/>
      <c r="K869" s="641"/>
      <c r="L869" s="533"/>
      <c r="M869" s="533"/>
      <c r="N869" s="641"/>
      <c r="O869" s="533"/>
      <c r="P869" s="533"/>
      <c r="Q869" s="641"/>
      <c r="R869" s="533"/>
      <c r="S869" s="533"/>
      <c r="T869" s="533"/>
      <c r="U869" s="533"/>
      <c r="V869" s="533"/>
      <c r="W869" s="533"/>
      <c r="X869" s="533"/>
      <c r="Y869" s="533"/>
      <c r="Z869" s="533"/>
      <c r="AA869" s="533"/>
      <c r="AB869" s="533"/>
    </row>
    <row r="870" spans="2:28" ht="15.75" customHeight="1">
      <c r="B870" s="641"/>
      <c r="C870" s="533"/>
      <c r="D870" s="533"/>
      <c r="E870" s="641"/>
      <c r="F870" s="641"/>
      <c r="G870" s="641"/>
      <c r="H870" s="641"/>
      <c r="I870" s="533"/>
      <c r="J870" s="533"/>
      <c r="K870" s="641"/>
      <c r="L870" s="533"/>
      <c r="M870" s="533"/>
      <c r="N870" s="641"/>
      <c r="O870" s="533"/>
      <c r="P870" s="533"/>
      <c r="Q870" s="641"/>
      <c r="R870" s="533"/>
      <c r="S870" s="533"/>
      <c r="T870" s="533"/>
      <c r="U870" s="533"/>
      <c r="V870" s="533"/>
      <c r="W870" s="533"/>
      <c r="X870" s="533"/>
      <c r="Y870" s="533"/>
      <c r="Z870" s="533"/>
      <c r="AA870" s="533"/>
      <c r="AB870" s="533"/>
    </row>
    <row r="871" spans="2:28" ht="15.75" customHeight="1">
      <c r="B871" s="641"/>
      <c r="C871" s="533"/>
      <c r="D871" s="533"/>
      <c r="E871" s="641"/>
      <c r="F871" s="641"/>
      <c r="G871" s="641"/>
      <c r="H871" s="641"/>
      <c r="I871" s="533"/>
      <c r="J871" s="533"/>
      <c r="K871" s="641"/>
      <c r="L871" s="533"/>
      <c r="M871" s="533"/>
      <c r="N871" s="641"/>
      <c r="O871" s="533"/>
      <c r="P871" s="533"/>
      <c r="Q871" s="641"/>
      <c r="R871" s="533"/>
      <c r="S871" s="533"/>
      <c r="T871" s="533"/>
      <c r="U871" s="533"/>
      <c r="V871" s="533"/>
      <c r="W871" s="533"/>
      <c r="X871" s="533"/>
      <c r="Y871" s="533"/>
      <c r="Z871" s="533"/>
      <c r="AA871" s="533"/>
      <c r="AB871" s="533"/>
    </row>
    <row r="872" spans="2:28" ht="15.75" customHeight="1">
      <c r="B872" s="641"/>
      <c r="C872" s="533"/>
      <c r="D872" s="533"/>
      <c r="E872" s="641"/>
      <c r="F872" s="641"/>
      <c r="G872" s="641"/>
      <c r="H872" s="641"/>
      <c r="I872" s="533"/>
      <c r="J872" s="533"/>
      <c r="K872" s="641"/>
      <c r="L872" s="533"/>
      <c r="M872" s="533"/>
      <c r="N872" s="641"/>
      <c r="O872" s="533"/>
      <c r="P872" s="533"/>
      <c r="Q872" s="641"/>
      <c r="R872" s="533"/>
      <c r="S872" s="533"/>
      <c r="T872" s="533"/>
      <c r="U872" s="533"/>
      <c r="V872" s="533"/>
      <c r="W872" s="533"/>
      <c r="X872" s="533"/>
      <c r="Y872" s="533"/>
      <c r="Z872" s="533"/>
      <c r="AA872" s="533"/>
      <c r="AB872" s="533"/>
    </row>
    <row r="873" spans="2:28" ht="15.75" customHeight="1">
      <c r="B873" s="641"/>
      <c r="C873" s="533"/>
      <c r="D873" s="533"/>
      <c r="E873" s="641"/>
      <c r="F873" s="641"/>
      <c r="G873" s="641"/>
      <c r="H873" s="641"/>
      <c r="I873" s="533"/>
      <c r="J873" s="533"/>
      <c r="K873" s="641"/>
      <c r="L873" s="533"/>
      <c r="M873" s="533"/>
      <c r="N873" s="641"/>
      <c r="O873" s="533"/>
      <c r="P873" s="533"/>
      <c r="Q873" s="641"/>
      <c r="R873" s="533"/>
      <c r="S873" s="533"/>
      <c r="T873" s="533"/>
      <c r="U873" s="533"/>
      <c r="V873" s="533"/>
      <c r="W873" s="533"/>
      <c r="X873" s="533"/>
      <c r="Y873" s="533"/>
      <c r="Z873" s="533"/>
      <c r="AA873" s="533"/>
      <c r="AB873" s="533"/>
    </row>
    <row r="874" spans="2:28" ht="15.75" customHeight="1">
      <c r="B874" s="641"/>
      <c r="C874" s="533"/>
      <c r="D874" s="533"/>
      <c r="E874" s="641"/>
      <c r="F874" s="641"/>
      <c r="G874" s="641"/>
      <c r="H874" s="641"/>
      <c r="I874" s="533"/>
      <c r="J874" s="533"/>
      <c r="K874" s="641"/>
      <c r="L874" s="533"/>
      <c r="M874" s="533"/>
      <c r="N874" s="641"/>
      <c r="O874" s="533"/>
      <c r="P874" s="533"/>
      <c r="Q874" s="641"/>
      <c r="R874" s="533"/>
      <c r="S874" s="533"/>
      <c r="T874" s="533"/>
      <c r="U874" s="533"/>
      <c r="V874" s="533"/>
      <c r="W874" s="533"/>
      <c r="X874" s="533"/>
      <c r="Y874" s="533"/>
      <c r="Z874" s="533"/>
      <c r="AA874" s="533"/>
      <c r="AB874" s="533"/>
    </row>
    <row r="875" spans="2:28" ht="15.75" customHeight="1">
      <c r="B875" s="641"/>
      <c r="C875" s="533"/>
      <c r="D875" s="533"/>
      <c r="E875" s="641"/>
      <c r="F875" s="641"/>
      <c r="G875" s="641"/>
      <c r="H875" s="641"/>
      <c r="I875" s="533"/>
      <c r="J875" s="533"/>
      <c r="K875" s="641"/>
      <c r="L875" s="533"/>
      <c r="M875" s="533"/>
      <c r="N875" s="641"/>
      <c r="O875" s="533"/>
      <c r="P875" s="533"/>
      <c r="Q875" s="641"/>
      <c r="R875" s="533"/>
      <c r="S875" s="533"/>
      <c r="T875" s="533"/>
      <c r="U875" s="533"/>
      <c r="V875" s="533"/>
      <c r="W875" s="533"/>
      <c r="X875" s="533"/>
      <c r="Y875" s="533"/>
      <c r="Z875" s="533"/>
      <c r="AA875" s="533"/>
      <c r="AB875" s="533"/>
    </row>
    <row r="876" spans="2:28" ht="15.75" customHeight="1">
      <c r="B876" s="641"/>
      <c r="C876" s="533"/>
      <c r="D876" s="533"/>
      <c r="E876" s="641"/>
      <c r="F876" s="641"/>
      <c r="G876" s="641"/>
      <c r="H876" s="641"/>
      <c r="I876" s="533"/>
      <c r="J876" s="533"/>
      <c r="K876" s="641"/>
      <c r="L876" s="533"/>
      <c r="M876" s="533"/>
      <c r="N876" s="641"/>
      <c r="O876" s="533"/>
      <c r="P876" s="533"/>
      <c r="Q876" s="641"/>
      <c r="R876" s="533"/>
      <c r="S876" s="533"/>
      <c r="T876" s="533"/>
      <c r="U876" s="533"/>
      <c r="V876" s="533"/>
      <c r="W876" s="533"/>
      <c r="X876" s="533"/>
      <c r="Y876" s="533"/>
      <c r="Z876" s="533"/>
      <c r="AA876" s="533"/>
      <c r="AB876" s="533"/>
    </row>
    <row r="877" spans="2:28" ht="15.75" customHeight="1">
      <c r="B877" s="641"/>
      <c r="C877" s="533"/>
      <c r="D877" s="533"/>
      <c r="E877" s="641"/>
      <c r="F877" s="641"/>
      <c r="G877" s="641"/>
      <c r="H877" s="641"/>
      <c r="I877" s="533"/>
      <c r="J877" s="533"/>
      <c r="K877" s="641"/>
      <c r="L877" s="533"/>
      <c r="M877" s="533"/>
      <c r="N877" s="641"/>
      <c r="O877" s="533"/>
      <c r="P877" s="533"/>
      <c r="Q877" s="641"/>
      <c r="R877" s="533"/>
      <c r="S877" s="533"/>
      <c r="T877" s="533"/>
      <c r="U877" s="533"/>
      <c r="V877" s="533"/>
      <c r="W877" s="533"/>
      <c r="X877" s="533"/>
      <c r="Y877" s="533"/>
      <c r="Z877" s="533"/>
      <c r="AA877" s="533"/>
      <c r="AB877" s="533"/>
    </row>
    <row r="878" spans="2:28" ht="15.75" customHeight="1">
      <c r="B878" s="641"/>
      <c r="C878" s="533"/>
      <c r="D878" s="533"/>
      <c r="E878" s="641"/>
      <c r="F878" s="641"/>
      <c r="G878" s="641"/>
      <c r="H878" s="641"/>
      <c r="I878" s="533"/>
      <c r="J878" s="533"/>
      <c r="K878" s="641"/>
      <c r="L878" s="533"/>
      <c r="M878" s="533"/>
      <c r="N878" s="641"/>
      <c r="O878" s="533"/>
      <c r="P878" s="533"/>
      <c r="Q878" s="641"/>
      <c r="R878" s="533"/>
      <c r="S878" s="533"/>
      <c r="T878" s="533"/>
      <c r="U878" s="533"/>
      <c r="V878" s="533"/>
      <c r="W878" s="533"/>
      <c r="X878" s="533"/>
      <c r="Y878" s="533"/>
      <c r="Z878" s="533"/>
      <c r="AA878" s="533"/>
      <c r="AB878" s="533"/>
    </row>
    <row r="879" spans="2:28" ht="15.75" customHeight="1">
      <c r="B879" s="641"/>
      <c r="C879" s="533"/>
      <c r="D879" s="533"/>
      <c r="E879" s="641"/>
      <c r="F879" s="641"/>
      <c r="G879" s="641"/>
      <c r="H879" s="641"/>
      <c r="I879" s="533"/>
      <c r="J879" s="533"/>
      <c r="K879" s="641"/>
      <c r="L879" s="533"/>
      <c r="M879" s="533"/>
      <c r="N879" s="641"/>
      <c r="O879" s="533"/>
      <c r="P879" s="533"/>
      <c r="Q879" s="641"/>
      <c r="R879" s="533"/>
      <c r="S879" s="533"/>
      <c r="T879" s="533"/>
      <c r="U879" s="533"/>
      <c r="V879" s="533"/>
      <c r="W879" s="533"/>
      <c r="X879" s="533"/>
      <c r="Y879" s="533"/>
      <c r="Z879" s="533"/>
      <c r="AA879" s="533"/>
      <c r="AB879" s="533"/>
    </row>
    <row r="880" spans="2:28" ht="15.75" customHeight="1">
      <c r="B880" s="641"/>
      <c r="C880" s="533"/>
      <c r="D880" s="533"/>
      <c r="E880" s="641"/>
      <c r="F880" s="641"/>
      <c r="G880" s="641"/>
      <c r="H880" s="641"/>
      <c r="I880" s="533"/>
      <c r="J880" s="533"/>
      <c r="K880" s="641"/>
      <c r="L880" s="533"/>
      <c r="M880" s="533"/>
      <c r="N880" s="641"/>
      <c r="O880" s="533"/>
      <c r="P880" s="533"/>
      <c r="Q880" s="641"/>
      <c r="R880" s="533"/>
      <c r="S880" s="533"/>
      <c r="T880" s="533"/>
      <c r="U880" s="533"/>
      <c r="V880" s="533"/>
      <c r="W880" s="533"/>
      <c r="X880" s="533"/>
      <c r="Y880" s="533"/>
      <c r="Z880" s="533"/>
      <c r="AA880" s="533"/>
      <c r="AB880" s="533"/>
    </row>
    <row r="881" spans="2:28" ht="15.75" customHeight="1">
      <c r="B881" s="641"/>
      <c r="C881" s="533"/>
      <c r="D881" s="533"/>
      <c r="E881" s="641"/>
      <c r="F881" s="641"/>
      <c r="G881" s="641"/>
      <c r="H881" s="641"/>
      <c r="I881" s="533"/>
      <c r="J881" s="533"/>
      <c r="K881" s="641"/>
      <c r="L881" s="533"/>
      <c r="M881" s="533"/>
      <c r="N881" s="641"/>
      <c r="O881" s="533"/>
      <c r="P881" s="533"/>
      <c r="Q881" s="641"/>
      <c r="R881" s="533"/>
      <c r="S881" s="533"/>
      <c r="T881" s="533"/>
      <c r="U881" s="533"/>
      <c r="V881" s="533"/>
      <c r="W881" s="533"/>
      <c r="X881" s="533"/>
      <c r="Y881" s="533"/>
      <c r="Z881" s="533"/>
      <c r="AA881" s="533"/>
      <c r="AB881" s="533"/>
    </row>
    <row r="882" spans="2:28" ht="15.75" customHeight="1">
      <c r="B882" s="641"/>
      <c r="C882" s="533"/>
      <c r="D882" s="533"/>
      <c r="E882" s="641"/>
      <c r="F882" s="641"/>
      <c r="G882" s="641"/>
      <c r="H882" s="641"/>
      <c r="I882" s="533"/>
      <c r="J882" s="533"/>
      <c r="K882" s="641"/>
      <c r="L882" s="533"/>
      <c r="M882" s="533"/>
      <c r="N882" s="641"/>
      <c r="O882" s="533"/>
      <c r="P882" s="533"/>
      <c r="Q882" s="641"/>
      <c r="R882" s="533"/>
      <c r="S882" s="533"/>
      <c r="T882" s="533"/>
      <c r="U882" s="533"/>
      <c r="V882" s="533"/>
      <c r="W882" s="533"/>
      <c r="X882" s="533"/>
      <c r="Y882" s="533"/>
      <c r="Z882" s="533"/>
      <c r="AA882" s="533"/>
      <c r="AB882" s="533"/>
    </row>
    <row r="883" spans="2:28" ht="15.75" customHeight="1">
      <c r="B883" s="641"/>
      <c r="C883" s="533"/>
      <c r="D883" s="533"/>
      <c r="E883" s="641"/>
      <c r="F883" s="641"/>
      <c r="G883" s="641"/>
      <c r="H883" s="641"/>
      <c r="I883" s="533"/>
      <c r="J883" s="533"/>
      <c r="K883" s="641"/>
      <c r="L883" s="533"/>
      <c r="M883" s="533"/>
      <c r="N883" s="641"/>
      <c r="O883" s="533"/>
      <c r="P883" s="533"/>
      <c r="Q883" s="641"/>
      <c r="R883" s="533"/>
      <c r="S883" s="533"/>
      <c r="T883" s="533"/>
      <c r="U883" s="533"/>
      <c r="V883" s="533"/>
      <c r="W883" s="533"/>
      <c r="X883" s="533"/>
      <c r="Y883" s="533"/>
      <c r="Z883" s="533"/>
      <c r="AA883" s="533"/>
      <c r="AB883" s="533"/>
    </row>
    <row r="884" spans="2:28" ht="15.75" customHeight="1">
      <c r="B884" s="641"/>
      <c r="C884" s="533"/>
      <c r="D884" s="533"/>
      <c r="E884" s="641"/>
      <c r="F884" s="641"/>
      <c r="G884" s="641"/>
      <c r="H884" s="641"/>
      <c r="I884" s="533"/>
      <c r="J884" s="533"/>
      <c r="K884" s="641"/>
      <c r="L884" s="533"/>
      <c r="M884" s="533"/>
      <c r="N884" s="641"/>
      <c r="O884" s="533"/>
      <c r="P884" s="533"/>
      <c r="Q884" s="641"/>
      <c r="R884" s="533"/>
      <c r="S884" s="533"/>
      <c r="T884" s="533"/>
      <c r="U884" s="533"/>
      <c r="V884" s="533"/>
      <c r="W884" s="533"/>
      <c r="X884" s="533"/>
      <c r="Y884" s="533"/>
      <c r="Z884" s="533"/>
      <c r="AA884" s="533"/>
      <c r="AB884" s="533"/>
    </row>
    <row r="885" spans="2:28" ht="15.75" customHeight="1">
      <c r="B885" s="641"/>
      <c r="C885" s="533"/>
      <c r="D885" s="533"/>
      <c r="E885" s="641"/>
      <c r="F885" s="641"/>
      <c r="G885" s="641"/>
      <c r="H885" s="641"/>
      <c r="I885" s="533"/>
      <c r="J885" s="533"/>
      <c r="K885" s="641"/>
      <c r="L885" s="533"/>
      <c r="M885" s="533"/>
      <c r="N885" s="641"/>
      <c r="O885" s="533"/>
      <c r="P885" s="533"/>
      <c r="Q885" s="641"/>
      <c r="R885" s="533"/>
      <c r="S885" s="533"/>
      <c r="T885" s="533"/>
      <c r="U885" s="533"/>
      <c r="V885" s="533"/>
      <c r="W885" s="533"/>
      <c r="X885" s="533"/>
      <c r="Y885" s="533"/>
      <c r="Z885" s="533"/>
      <c r="AA885" s="533"/>
      <c r="AB885" s="533"/>
    </row>
    <row r="886" spans="2:28" ht="15.75" customHeight="1">
      <c r="B886" s="641"/>
      <c r="C886" s="533"/>
      <c r="D886" s="533"/>
      <c r="E886" s="641"/>
      <c r="F886" s="641"/>
      <c r="G886" s="641"/>
      <c r="H886" s="641"/>
      <c r="I886" s="533"/>
      <c r="J886" s="533"/>
      <c r="K886" s="641"/>
      <c r="L886" s="533"/>
      <c r="M886" s="533"/>
      <c r="N886" s="641"/>
      <c r="O886" s="533"/>
      <c r="P886" s="533"/>
      <c r="Q886" s="641"/>
      <c r="R886" s="533"/>
      <c r="S886" s="533"/>
      <c r="T886" s="533"/>
      <c r="U886" s="533"/>
      <c r="V886" s="533"/>
      <c r="W886" s="533"/>
      <c r="X886" s="533"/>
      <c r="Y886" s="533"/>
      <c r="Z886" s="533"/>
      <c r="AA886" s="533"/>
      <c r="AB886" s="533"/>
    </row>
    <row r="887" spans="2:28" ht="15.75" customHeight="1">
      <c r="B887" s="641"/>
      <c r="C887" s="533"/>
      <c r="D887" s="533"/>
      <c r="E887" s="641"/>
      <c r="F887" s="641"/>
      <c r="G887" s="641"/>
      <c r="H887" s="641"/>
      <c r="I887" s="533"/>
      <c r="J887" s="533"/>
      <c r="K887" s="641"/>
      <c r="L887" s="533"/>
      <c r="M887" s="533"/>
      <c r="N887" s="641"/>
      <c r="O887" s="533"/>
      <c r="P887" s="533"/>
      <c r="Q887" s="641"/>
      <c r="R887" s="533"/>
      <c r="S887" s="533"/>
      <c r="T887" s="533"/>
      <c r="U887" s="533"/>
      <c r="V887" s="533"/>
      <c r="W887" s="533"/>
      <c r="X887" s="533"/>
      <c r="Y887" s="533"/>
      <c r="Z887" s="533"/>
      <c r="AA887" s="533"/>
      <c r="AB887" s="533"/>
    </row>
    <row r="888" spans="2:28" ht="15.75" customHeight="1">
      <c r="B888" s="641"/>
      <c r="C888" s="533"/>
      <c r="D888" s="533"/>
      <c r="E888" s="641"/>
      <c r="F888" s="641"/>
      <c r="G888" s="641"/>
      <c r="H888" s="641"/>
      <c r="I888" s="533"/>
      <c r="J888" s="533"/>
      <c r="K888" s="641"/>
      <c r="L888" s="533"/>
      <c r="M888" s="533"/>
      <c r="N888" s="641"/>
      <c r="O888" s="533"/>
      <c r="P888" s="533"/>
      <c r="Q888" s="641"/>
      <c r="R888" s="533"/>
      <c r="S888" s="533"/>
      <c r="T888" s="533"/>
      <c r="U888" s="533"/>
      <c r="V888" s="533"/>
      <c r="W888" s="533"/>
      <c r="X888" s="533"/>
      <c r="Y888" s="533"/>
      <c r="Z888" s="533"/>
      <c r="AA888" s="533"/>
      <c r="AB888" s="533"/>
    </row>
    <row r="889" spans="2:28" ht="15.75" customHeight="1">
      <c r="B889" s="641"/>
      <c r="C889" s="533"/>
      <c r="D889" s="533"/>
      <c r="E889" s="641"/>
      <c r="F889" s="641"/>
      <c r="G889" s="641"/>
      <c r="H889" s="641"/>
      <c r="I889" s="533"/>
      <c r="J889" s="533"/>
      <c r="K889" s="641"/>
      <c r="L889" s="533"/>
      <c r="M889" s="533"/>
      <c r="N889" s="641"/>
      <c r="O889" s="533"/>
      <c r="P889" s="533"/>
      <c r="Q889" s="641"/>
      <c r="R889" s="533"/>
      <c r="S889" s="533"/>
      <c r="T889" s="533"/>
      <c r="U889" s="533"/>
      <c r="V889" s="533"/>
      <c r="W889" s="533"/>
      <c r="X889" s="533"/>
      <c r="Y889" s="533"/>
      <c r="Z889" s="533"/>
      <c r="AA889" s="533"/>
      <c r="AB889" s="533"/>
    </row>
    <row r="890" spans="2:28" ht="15.75" customHeight="1">
      <c r="B890" s="641"/>
      <c r="C890" s="533"/>
      <c r="D890" s="533"/>
      <c r="E890" s="641"/>
      <c r="F890" s="641"/>
      <c r="G890" s="641"/>
      <c r="H890" s="641"/>
      <c r="I890" s="533"/>
      <c r="J890" s="533"/>
      <c r="K890" s="641"/>
      <c r="L890" s="533"/>
      <c r="M890" s="533"/>
      <c r="N890" s="641"/>
      <c r="O890" s="533"/>
      <c r="P890" s="533"/>
      <c r="Q890" s="641"/>
      <c r="R890" s="533"/>
      <c r="S890" s="533"/>
      <c r="T890" s="533"/>
      <c r="U890" s="533"/>
      <c r="V890" s="533"/>
      <c r="W890" s="533"/>
      <c r="X890" s="533"/>
      <c r="Y890" s="533"/>
      <c r="Z890" s="533"/>
      <c r="AA890" s="533"/>
      <c r="AB890" s="533"/>
    </row>
    <row r="891" spans="2:28" ht="15.75" customHeight="1">
      <c r="B891" s="641"/>
      <c r="C891" s="533"/>
      <c r="D891" s="533"/>
      <c r="E891" s="641"/>
      <c r="F891" s="641"/>
      <c r="G891" s="641"/>
      <c r="H891" s="641"/>
      <c r="I891" s="533"/>
      <c r="J891" s="533"/>
      <c r="K891" s="641"/>
      <c r="L891" s="533"/>
      <c r="M891" s="533"/>
      <c r="N891" s="641"/>
      <c r="O891" s="533"/>
      <c r="P891" s="533"/>
      <c r="Q891" s="641"/>
      <c r="R891" s="533"/>
      <c r="S891" s="533"/>
      <c r="T891" s="533"/>
      <c r="U891" s="533"/>
      <c r="V891" s="533"/>
      <c r="W891" s="533"/>
      <c r="X891" s="533"/>
      <c r="Y891" s="533"/>
      <c r="Z891" s="533"/>
      <c r="AA891" s="533"/>
      <c r="AB891" s="533"/>
    </row>
    <row r="892" spans="2:28" ht="15.75" customHeight="1">
      <c r="B892" s="641"/>
      <c r="C892" s="533"/>
      <c r="D892" s="533"/>
      <c r="E892" s="641"/>
      <c r="F892" s="641"/>
      <c r="G892" s="641"/>
      <c r="H892" s="641"/>
      <c r="I892" s="533"/>
      <c r="J892" s="533"/>
      <c r="K892" s="641"/>
      <c r="L892" s="533"/>
      <c r="M892" s="533"/>
      <c r="N892" s="641"/>
      <c r="O892" s="533"/>
      <c r="P892" s="533"/>
      <c r="Q892" s="641"/>
      <c r="R892" s="533"/>
      <c r="S892" s="533"/>
      <c r="T892" s="533"/>
      <c r="U892" s="533"/>
      <c r="V892" s="533"/>
      <c r="W892" s="533"/>
      <c r="X892" s="533"/>
      <c r="Y892" s="533"/>
      <c r="Z892" s="533"/>
      <c r="AA892" s="533"/>
      <c r="AB892" s="533"/>
    </row>
    <row r="893" spans="2:28" ht="15.75" customHeight="1">
      <c r="B893" s="641"/>
      <c r="C893" s="533"/>
      <c r="D893" s="533"/>
      <c r="E893" s="641"/>
      <c r="F893" s="641"/>
      <c r="G893" s="641"/>
      <c r="H893" s="641"/>
      <c r="I893" s="533"/>
      <c r="J893" s="533"/>
      <c r="K893" s="641"/>
      <c r="L893" s="533"/>
      <c r="M893" s="533"/>
      <c r="N893" s="641"/>
      <c r="O893" s="533"/>
      <c r="P893" s="533"/>
      <c r="Q893" s="641"/>
      <c r="R893" s="533"/>
      <c r="S893" s="533"/>
      <c r="T893" s="533"/>
      <c r="U893" s="533"/>
      <c r="V893" s="533"/>
      <c r="W893" s="533"/>
      <c r="X893" s="533"/>
      <c r="Y893" s="533"/>
      <c r="Z893" s="533"/>
      <c r="AA893" s="533"/>
      <c r="AB893" s="533"/>
    </row>
    <row r="894" spans="2:28" ht="15.75" customHeight="1">
      <c r="B894" s="641"/>
      <c r="C894" s="533"/>
      <c r="D894" s="533"/>
      <c r="E894" s="641"/>
      <c r="F894" s="641"/>
      <c r="G894" s="641"/>
      <c r="H894" s="641"/>
      <c r="I894" s="533"/>
      <c r="J894" s="533"/>
      <c r="K894" s="641"/>
      <c r="L894" s="533"/>
      <c r="M894" s="533"/>
      <c r="N894" s="641"/>
      <c r="O894" s="533"/>
      <c r="P894" s="533"/>
      <c r="Q894" s="641"/>
      <c r="R894" s="533"/>
      <c r="S894" s="533"/>
      <c r="T894" s="533"/>
      <c r="U894" s="533"/>
      <c r="V894" s="533"/>
      <c r="W894" s="533"/>
      <c r="X894" s="533"/>
      <c r="Y894" s="533"/>
      <c r="Z894" s="533"/>
      <c r="AA894" s="533"/>
      <c r="AB894" s="533"/>
    </row>
    <row r="895" spans="2:28" ht="15.75" customHeight="1">
      <c r="B895" s="641"/>
      <c r="C895" s="533"/>
      <c r="D895" s="533"/>
      <c r="E895" s="641"/>
      <c r="F895" s="641"/>
      <c r="G895" s="641"/>
      <c r="H895" s="641"/>
      <c r="I895" s="533"/>
      <c r="J895" s="533"/>
      <c r="K895" s="641"/>
      <c r="L895" s="533"/>
      <c r="M895" s="533"/>
      <c r="N895" s="641"/>
      <c r="O895" s="533"/>
      <c r="P895" s="533"/>
      <c r="Q895" s="641"/>
      <c r="R895" s="533"/>
      <c r="S895" s="533"/>
      <c r="T895" s="533"/>
      <c r="U895" s="533"/>
      <c r="V895" s="533"/>
      <c r="W895" s="533"/>
      <c r="X895" s="533"/>
      <c r="Y895" s="533"/>
      <c r="Z895" s="533"/>
      <c r="AA895" s="533"/>
      <c r="AB895" s="533"/>
    </row>
    <row r="896" spans="2:28" ht="15.75" customHeight="1">
      <c r="B896" s="641"/>
      <c r="C896" s="533"/>
      <c r="D896" s="533"/>
      <c r="E896" s="641"/>
      <c r="F896" s="641"/>
      <c r="G896" s="641"/>
      <c r="H896" s="641"/>
      <c r="I896" s="533"/>
      <c r="J896" s="533"/>
      <c r="K896" s="641"/>
      <c r="L896" s="533"/>
      <c r="M896" s="533"/>
      <c r="N896" s="641"/>
      <c r="O896" s="533"/>
      <c r="P896" s="533"/>
      <c r="Q896" s="641"/>
      <c r="R896" s="533"/>
      <c r="S896" s="533"/>
      <c r="T896" s="533"/>
      <c r="U896" s="533"/>
      <c r="V896" s="533"/>
      <c r="W896" s="533"/>
      <c r="X896" s="533"/>
      <c r="Y896" s="533"/>
      <c r="Z896" s="533"/>
      <c r="AA896" s="533"/>
      <c r="AB896" s="533"/>
    </row>
    <row r="897" spans="2:28" ht="15.75" customHeight="1">
      <c r="B897" s="641"/>
      <c r="C897" s="533"/>
      <c r="D897" s="533"/>
      <c r="E897" s="641"/>
      <c r="F897" s="641"/>
      <c r="G897" s="641"/>
      <c r="H897" s="641"/>
      <c r="I897" s="533"/>
      <c r="J897" s="533"/>
      <c r="K897" s="641"/>
      <c r="L897" s="533"/>
      <c r="M897" s="533"/>
      <c r="N897" s="641"/>
      <c r="O897" s="533"/>
      <c r="P897" s="533"/>
      <c r="Q897" s="641"/>
      <c r="R897" s="533"/>
      <c r="S897" s="533"/>
      <c r="T897" s="533"/>
      <c r="U897" s="533"/>
      <c r="V897" s="533"/>
      <c r="W897" s="533"/>
      <c r="X897" s="533"/>
      <c r="Y897" s="533"/>
      <c r="Z897" s="533"/>
      <c r="AA897" s="533"/>
      <c r="AB897" s="533"/>
    </row>
    <row r="898" spans="2:28" ht="15.75" customHeight="1">
      <c r="B898" s="641"/>
      <c r="C898" s="533"/>
      <c r="D898" s="533"/>
      <c r="E898" s="641"/>
      <c r="F898" s="641"/>
      <c r="G898" s="641"/>
      <c r="H898" s="641"/>
      <c r="I898" s="533"/>
      <c r="J898" s="533"/>
      <c r="K898" s="641"/>
      <c r="L898" s="533"/>
      <c r="M898" s="533"/>
      <c r="N898" s="641"/>
      <c r="O898" s="533"/>
      <c r="P898" s="533"/>
      <c r="Q898" s="641"/>
      <c r="R898" s="533"/>
      <c r="S898" s="533"/>
      <c r="T898" s="533"/>
      <c r="U898" s="533"/>
      <c r="V898" s="533"/>
      <c r="W898" s="533"/>
      <c r="X898" s="533"/>
      <c r="Y898" s="533"/>
      <c r="Z898" s="533"/>
      <c r="AA898" s="533"/>
      <c r="AB898" s="533"/>
    </row>
    <row r="899" spans="2:28" ht="15.75" customHeight="1">
      <c r="B899" s="641"/>
      <c r="C899" s="533"/>
      <c r="D899" s="533"/>
      <c r="E899" s="641"/>
      <c r="F899" s="641"/>
      <c r="G899" s="641"/>
      <c r="H899" s="641"/>
      <c r="I899" s="533"/>
      <c r="J899" s="533"/>
      <c r="K899" s="641"/>
      <c r="L899" s="533"/>
      <c r="M899" s="533"/>
      <c r="N899" s="641"/>
      <c r="O899" s="533"/>
      <c r="P899" s="533"/>
      <c r="Q899" s="641"/>
      <c r="R899" s="533"/>
      <c r="S899" s="533"/>
      <c r="T899" s="533"/>
      <c r="U899" s="533"/>
      <c r="V899" s="533"/>
      <c r="W899" s="533"/>
      <c r="X899" s="533"/>
      <c r="Y899" s="533"/>
      <c r="Z899" s="533"/>
      <c r="AA899" s="533"/>
      <c r="AB899" s="533"/>
    </row>
    <row r="900" spans="2:28" ht="15.75" customHeight="1">
      <c r="B900" s="641"/>
      <c r="C900" s="533"/>
      <c r="D900" s="533"/>
      <c r="E900" s="641"/>
      <c r="F900" s="641"/>
      <c r="G900" s="641"/>
      <c r="H900" s="641"/>
      <c r="I900" s="533"/>
      <c r="J900" s="533"/>
      <c r="K900" s="641"/>
      <c r="L900" s="533"/>
      <c r="M900" s="533"/>
      <c r="N900" s="641"/>
      <c r="O900" s="533"/>
      <c r="P900" s="533"/>
      <c r="Q900" s="641"/>
      <c r="R900" s="533"/>
      <c r="S900" s="533"/>
      <c r="T900" s="533"/>
      <c r="U900" s="533"/>
      <c r="V900" s="533"/>
      <c r="W900" s="533"/>
      <c r="X900" s="533"/>
      <c r="Y900" s="533"/>
      <c r="Z900" s="533"/>
      <c r="AA900" s="533"/>
      <c r="AB900" s="533"/>
    </row>
    <row r="901" spans="2:28" ht="15.75" customHeight="1">
      <c r="B901" s="641"/>
      <c r="C901" s="533"/>
      <c r="D901" s="533"/>
      <c r="E901" s="641"/>
      <c r="F901" s="641"/>
      <c r="G901" s="641"/>
      <c r="H901" s="641"/>
      <c r="I901" s="533"/>
      <c r="J901" s="533"/>
      <c r="K901" s="641"/>
      <c r="L901" s="533"/>
      <c r="M901" s="533"/>
      <c r="N901" s="641"/>
      <c r="O901" s="533"/>
      <c r="P901" s="533"/>
      <c r="Q901" s="641"/>
      <c r="R901" s="533"/>
      <c r="S901" s="533"/>
      <c r="T901" s="533"/>
      <c r="U901" s="533"/>
      <c r="V901" s="533"/>
      <c r="W901" s="533"/>
      <c r="X901" s="533"/>
      <c r="Y901" s="533"/>
      <c r="Z901" s="533"/>
      <c r="AA901" s="533"/>
      <c r="AB901" s="533"/>
    </row>
    <row r="902" spans="2:28" ht="15.75" customHeight="1">
      <c r="B902" s="641"/>
      <c r="C902" s="533"/>
      <c r="D902" s="533"/>
      <c r="E902" s="641"/>
      <c r="F902" s="641"/>
      <c r="G902" s="641"/>
      <c r="H902" s="641"/>
      <c r="I902" s="533"/>
      <c r="J902" s="533"/>
      <c r="K902" s="641"/>
      <c r="L902" s="533"/>
      <c r="M902" s="533"/>
      <c r="N902" s="641"/>
      <c r="O902" s="533"/>
      <c r="P902" s="533"/>
      <c r="Q902" s="641"/>
      <c r="R902" s="533"/>
      <c r="S902" s="533"/>
      <c r="T902" s="533"/>
      <c r="U902" s="533"/>
      <c r="V902" s="533"/>
      <c r="W902" s="533"/>
      <c r="X902" s="533"/>
      <c r="Y902" s="533"/>
      <c r="Z902" s="533"/>
      <c r="AA902" s="533"/>
      <c r="AB902" s="533"/>
    </row>
    <row r="903" spans="2:28" ht="15.75" customHeight="1">
      <c r="B903" s="641"/>
      <c r="C903" s="533"/>
      <c r="D903" s="533"/>
      <c r="E903" s="641"/>
      <c r="F903" s="641"/>
      <c r="G903" s="641"/>
      <c r="H903" s="641"/>
      <c r="I903" s="533"/>
      <c r="J903" s="533"/>
      <c r="K903" s="641"/>
      <c r="L903" s="533"/>
      <c r="M903" s="533"/>
      <c r="N903" s="641"/>
      <c r="O903" s="533"/>
      <c r="P903" s="533"/>
      <c r="Q903" s="641"/>
      <c r="R903" s="533"/>
      <c r="S903" s="533"/>
      <c r="T903" s="533"/>
      <c r="U903" s="533"/>
      <c r="V903" s="533"/>
      <c r="W903" s="533"/>
      <c r="X903" s="533"/>
      <c r="Y903" s="533"/>
      <c r="Z903" s="533"/>
      <c r="AA903" s="533"/>
      <c r="AB903" s="533"/>
    </row>
    <row r="904" spans="2:28" ht="15.75" customHeight="1">
      <c r="B904" s="641"/>
      <c r="C904" s="533"/>
      <c r="D904" s="533"/>
      <c r="E904" s="641"/>
      <c r="F904" s="641"/>
      <c r="G904" s="641"/>
      <c r="H904" s="641"/>
      <c r="I904" s="533"/>
      <c r="J904" s="533"/>
      <c r="K904" s="641"/>
      <c r="L904" s="533"/>
      <c r="M904" s="533"/>
      <c r="N904" s="641"/>
      <c r="O904" s="533"/>
      <c r="P904" s="533"/>
      <c r="Q904" s="641"/>
      <c r="R904" s="533"/>
      <c r="S904" s="533"/>
      <c r="T904" s="533"/>
      <c r="U904" s="533"/>
      <c r="V904" s="533"/>
      <c r="W904" s="533"/>
      <c r="X904" s="533"/>
      <c r="Y904" s="533"/>
      <c r="Z904" s="533"/>
      <c r="AA904" s="533"/>
      <c r="AB904" s="533"/>
    </row>
    <row r="905" spans="2:28" ht="15.75" customHeight="1">
      <c r="B905" s="641"/>
      <c r="C905" s="533"/>
      <c r="D905" s="533"/>
      <c r="E905" s="641"/>
      <c r="F905" s="641"/>
      <c r="G905" s="641"/>
      <c r="H905" s="641"/>
      <c r="I905" s="533"/>
      <c r="J905" s="533"/>
      <c r="K905" s="641"/>
      <c r="L905" s="533"/>
      <c r="M905" s="533"/>
      <c r="N905" s="641"/>
      <c r="O905" s="533"/>
      <c r="P905" s="533"/>
      <c r="Q905" s="641"/>
      <c r="R905" s="533"/>
      <c r="S905" s="533"/>
      <c r="T905" s="533"/>
      <c r="U905" s="533"/>
      <c r="V905" s="533"/>
      <c r="W905" s="533"/>
      <c r="X905" s="533"/>
      <c r="Y905" s="533"/>
      <c r="Z905" s="533"/>
      <c r="AA905" s="533"/>
      <c r="AB905" s="533"/>
    </row>
    <row r="906" spans="2:28" ht="15.75" customHeight="1">
      <c r="B906" s="641"/>
      <c r="C906" s="533"/>
      <c r="D906" s="533"/>
      <c r="E906" s="641"/>
      <c r="F906" s="641"/>
      <c r="G906" s="641"/>
      <c r="H906" s="641"/>
      <c r="I906" s="533"/>
      <c r="J906" s="533"/>
      <c r="K906" s="641"/>
      <c r="L906" s="533"/>
      <c r="M906" s="533"/>
      <c r="N906" s="641"/>
      <c r="O906" s="533"/>
      <c r="P906" s="533"/>
      <c r="Q906" s="641"/>
      <c r="R906" s="533"/>
      <c r="S906" s="533"/>
      <c r="T906" s="533"/>
      <c r="U906" s="533"/>
      <c r="V906" s="533"/>
      <c r="W906" s="533"/>
      <c r="X906" s="533"/>
      <c r="Y906" s="533"/>
      <c r="Z906" s="533"/>
      <c r="AA906" s="533"/>
      <c r="AB906" s="533"/>
    </row>
    <row r="907" spans="2:28" ht="15.75" customHeight="1">
      <c r="B907" s="641"/>
      <c r="C907" s="533"/>
      <c r="D907" s="533"/>
      <c r="E907" s="641"/>
      <c r="F907" s="641"/>
      <c r="G907" s="641"/>
      <c r="H907" s="641"/>
      <c r="I907" s="533"/>
      <c r="J907" s="533"/>
      <c r="K907" s="641"/>
      <c r="L907" s="533"/>
      <c r="M907" s="533"/>
      <c r="N907" s="641"/>
      <c r="O907" s="533"/>
      <c r="P907" s="533"/>
      <c r="Q907" s="641"/>
      <c r="R907" s="533"/>
      <c r="S907" s="533"/>
      <c r="T907" s="533"/>
      <c r="U907" s="533"/>
      <c r="V907" s="533"/>
      <c r="W907" s="533"/>
      <c r="X907" s="533"/>
      <c r="Y907" s="533"/>
      <c r="Z907" s="533"/>
      <c r="AA907" s="533"/>
      <c r="AB907" s="533"/>
    </row>
    <row r="908" spans="2:28" ht="15.75" customHeight="1">
      <c r="B908" s="641"/>
      <c r="C908" s="533"/>
      <c r="D908" s="533"/>
      <c r="E908" s="641"/>
      <c r="F908" s="641"/>
      <c r="G908" s="641"/>
      <c r="H908" s="641"/>
      <c r="I908" s="533"/>
      <c r="J908" s="533"/>
      <c r="K908" s="641"/>
      <c r="L908" s="533"/>
      <c r="M908" s="533"/>
      <c r="N908" s="641"/>
      <c r="O908" s="533"/>
      <c r="P908" s="533"/>
      <c r="Q908" s="641"/>
      <c r="R908" s="533"/>
      <c r="S908" s="533"/>
      <c r="T908" s="533"/>
      <c r="U908" s="533"/>
      <c r="V908" s="533"/>
      <c r="W908" s="533"/>
      <c r="X908" s="533"/>
      <c r="Y908" s="533"/>
      <c r="Z908" s="533"/>
      <c r="AA908" s="533"/>
      <c r="AB908" s="533"/>
    </row>
    <row r="909" spans="2:28" ht="15.75" customHeight="1">
      <c r="B909" s="641"/>
      <c r="C909" s="533"/>
      <c r="D909" s="533"/>
      <c r="E909" s="641"/>
      <c r="F909" s="641"/>
      <c r="G909" s="641"/>
      <c r="H909" s="641"/>
      <c r="I909" s="533"/>
      <c r="J909" s="533"/>
      <c r="K909" s="641"/>
      <c r="L909" s="533"/>
      <c r="M909" s="533"/>
      <c r="N909" s="641"/>
      <c r="O909" s="533"/>
      <c r="P909" s="533"/>
      <c r="Q909" s="641"/>
      <c r="R909" s="533"/>
      <c r="S909" s="533"/>
      <c r="T909" s="533"/>
      <c r="U909" s="533"/>
      <c r="V909" s="533"/>
      <c r="W909" s="533"/>
      <c r="X909" s="533"/>
      <c r="Y909" s="533"/>
      <c r="Z909" s="533"/>
      <c r="AA909" s="533"/>
      <c r="AB909" s="533"/>
    </row>
    <row r="910" spans="2:28" ht="15.75" customHeight="1">
      <c r="B910" s="641"/>
      <c r="C910" s="533"/>
      <c r="D910" s="533"/>
      <c r="E910" s="641"/>
      <c r="F910" s="641"/>
      <c r="G910" s="641"/>
      <c r="H910" s="641"/>
      <c r="I910" s="533"/>
      <c r="J910" s="533"/>
      <c r="K910" s="641"/>
      <c r="L910" s="533"/>
      <c r="M910" s="533"/>
      <c r="N910" s="641"/>
      <c r="O910" s="533"/>
      <c r="P910" s="533"/>
      <c r="Q910" s="641"/>
      <c r="R910" s="533"/>
      <c r="S910" s="533"/>
      <c r="T910" s="533"/>
      <c r="U910" s="533"/>
      <c r="V910" s="533"/>
      <c r="W910" s="533"/>
      <c r="X910" s="533"/>
      <c r="Y910" s="533"/>
      <c r="Z910" s="533"/>
      <c r="AA910" s="533"/>
      <c r="AB910" s="533"/>
    </row>
    <row r="911" spans="2:28" ht="15.75" customHeight="1">
      <c r="B911" s="641"/>
      <c r="C911" s="533"/>
      <c r="D911" s="533"/>
      <c r="E911" s="641"/>
      <c r="F911" s="641"/>
      <c r="G911" s="641"/>
      <c r="H911" s="641"/>
      <c r="I911" s="533"/>
      <c r="J911" s="533"/>
      <c r="K911" s="641"/>
      <c r="L911" s="533"/>
      <c r="M911" s="533"/>
      <c r="N911" s="641"/>
      <c r="O911" s="533"/>
      <c r="P911" s="533"/>
      <c r="Q911" s="641"/>
      <c r="R911" s="533"/>
      <c r="S911" s="533"/>
      <c r="T911" s="533"/>
      <c r="U911" s="533"/>
      <c r="V911" s="533"/>
      <c r="W911" s="533"/>
      <c r="X911" s="533"/>
      <c r="Y911" s="533"/>
      <c r="Z911" s="533"/>
      <c r="AA911" s="533"/>
      <c r="AB911" s="533"/>
    </row>
    <row r="912" spans="2:28" ht="15.75" customHeight="1">
      <c r="B912" s="641"/>
      <c r="C912" s="533"/>
      <c r="D912" s="533"/>
      <c r="E912" s="641"/>
      <c r="F912" s="641"/>
      <c r="G912" s="641"/>
      <c r="H912" s="641"/>
      <c r="I912" s="533"/>
      <c r="J912" s="533"/>
      <c r="K912" s="641"/>
      <c r="L912" s="533"/>
      <c r="M912" s="533"/>
      <c r="N912" s="641"/>
      <c r="O912" s="533"/>
      <c r="P912" s="533"/>
      <c r="Q912" s="641"/>
      <c r="R912" s="533"/>
      <c r="S912" s="533"/>
      <c r="T912" s="533"/>
      <c r="U912" s="533"/>
      <c r="V912" s="533"/>
      <c r="W912" s="533"/>
      <c r="X912" s="533"/>
      <c r="Y912" s="533"/>
      <c r="Z912" s="533"/>
      <c r="AA912" s="533"/>
      <c r="AB912" s="533"/>
    </row>
    <row r="913" spans="2:28" ht="15.75" customHeight="1">
      <c r="B913" s="641"/>
      <c r="C913" s="533"/>
      <c r="D913" s="533"/>
      <c r="E913" s="641"/>
      <c r="F913" s="641"/>
      <c r="G913" s="641"/>
      <c r="H913" s="641"/>
      <c r="I913" s="533"/>
      <c r="J913" s="533"/>
      <c r="K913" s="641"/>
      <c r="L913" s="533"/>
      <c r="M913" s="533"/>
      <c r="N913" s="641"/>
      <c r="O913" s="533"/>
      <c r="P913" s="533"/>
      <c r="Q913" s="641"/>
      <c r="R913" s="533"/>
      <c r="S913" s="533"/>
      <c r="T913" s="533"/>
      <c r="U913" s="533"/>
      <c r="V913" s="533"/>
      <c r="W913" s="533"/>
      <c r="X913" s="533"/>
      <c r="Y913" s="533"/>
      <c r="Z913" s="533"/>
      <c r="AA913" s="533"/>
      <c r="AB913" s="533"/>
    </row>
    <row r="914" spans="2:28" ht="15.75" customHeight="1">
      <c r="B914" s="641"/>
      <c r="C914" s="533"/>
      <c r="D914" s="533"/>
      <c r="E914" s="641"/>
      <c r="F914" s="641"/>
      <c r="G914" s="641"/>
      <c r="H914" s="641"/>
      <c r="I914" s="533"/>
      <c r="J914" s="533"/>
      <c r="K914" s="641"/>
      <c r="L914" s="533"/>
      <c r="M914" s="533"/>
      <c r="N914" s="641"/>
      <c r="O914" s="533"/>
      <c r="P914" s="533"/>
      <c r="Q914" s="641"/>
      <c r="R914" s="533"/>
      <c r="S914" s="533"/>
      <c r="T914" s="533"/>
      <c r="U914" s="533"/>
      <c r="V914" s="533"/>
      <c r="W914" s="533"/>
      <c r="X914" s="533"/>
      <c r="Y914" s="533"/>
      <c r="Z914" s="533"/>
      <c r="AA914" s="533"/>
      <c r="AB914" s="533"/>
    </row>
    <row r="915" spans="2:28" ht="15.75" customHeight="1">
      <c r="B915" s="641"/>
      <c r="C915" s="533"/>
      <c r="D915" s="533"/>
      <c r="E915" s="641"/>
      <c r="F915" s="641"/>
      <c r="G915" s="641"/>
      <c r="H915" s="641"/>
      <c r="I915" s="533"/>
      <c r="J915" s="533"/>
      <c r="K915" s="641"/>
      <c r="L915" s="533"/>
      <c r="M915" s="533"/>
      <c r="N915" s="641"/>
      <c r="O915" s="533"/>
      <c r="P915" s="533"/>
      <c r="Q915" s="641"/>
      <c r="R915" s="533"/>
      <c r="S915" s="533"/>
      <c r="T915" s="533"/>
      <c r="U915" s="533"/>
      <c r="V915" s="533"/>
      <c r="W915" s="533"/>
      <c r="X915" s="533"/>
      <c r="Y915" s="533"/>
      <c r="Z915" s="533"/>
      <c r="AA915" s="533"/>
      <c r="AB915" s="533"/>
    </row>
    <row r="916" spans="2:28" ht="15.75" customHeight="1">
      <c r="B916" s="641"/>
      <c r="C916" s="533"/>
      <c r="D916" s="533"/>
      <c r="E916" s="641"/>
      <c r="F916" s="641"/>
      <c r="G916" s="641"/>
      <c r="H916" s="641"/>
      <c r="I916" s="533"/>
      <c r="J916" s="533"/>
      <c r="K916" s="641"/>
      <c r="L916" s="533"/>
      <c r="M916" s="533"/>
      <c r="N916" s="641"/>
      <c r="O916" s="533"/>
      <c r="P916" s="533"/>
      <c r="Q916" s="641"/>
      <c r="R916" s="533"/>
      <c r="S916" s="533"/>
      <c r="T916" s="533"/>
      <c r="U916" s="533"/>
      <c r="V916" s="533"/>
      <c r="W916" s="533"/>
      <c r="X916" s="533"/>
      <c r="Y916" s="533"/>
      <c r="Z916" s="533"/>
      <c r="AA916" s="533"/>
      <c r="AB916" s="533"/>
    </row>
    <row r="917" spans="2:28" ht="15.75" customHeight="1">
      <c r="B917" s="641"/>
      <c r="C917" s="533"/>
      <c r="D917" s="533"/>
      <c r="E917" s="641"/>
      <c r="F917" s="641"/>
      <c r="G917" s="641"/>
      <c r="H917" s="641"/>
      <c r="I917" s="533"/>
      <c r="J917" s="533"/>
      <c r="K917" s="641"/>
      <c r="L917" s="533"/>
      <c r="M917" s="533"/>
      <c r="N917" s="641"/>
      <c r="O917" s="533"/>
      <c r="P917" s="533"/>
      <c r="Q917" s="641"/>
      <c r="R917" s="533"/>
      <c r="S917" s="533"/>
      <c r="T917" s="533"/>
      <c r="U917" s="533"/>
      <c r="V917" s="533"/>
      <c r="W917" s="533"/>
      <c r="X917" s="533"/>
      <c r="Y917" s="533"/>
      <c r="Z917" s="533"/>
      <c r="AA917" s="533"/>
      <c r="AB917" s="533"/>
    </row>
    <row r="918" spans="2:28" ht="15.75" customHeight="1">
      <c r="B918" s="641"/>
      <c r="C918" s="533"/>
      <c r="D918" s="533"/>
      <c r="E918" s="641"/>
      <c r="F918" s="641"/>
      <c r="G918" s="641"/>
      <c r="H918" s="641"/>
      <c r="I918" s="533"/>
      <c r="J918" s="533"/>
      <c r="K918" s="641"/>
      <c r="L918" s="533"/>
      <c r="M918" s="533"/>
      <c r="N918" s="641"/>
      <c r="O918" s="533"/>
      <c r="P918" s="533"/>
      <c r="Q918" s="641"/>
      <c r="R918" s="533"/>
      <c r="S918" s="533"/>
      <c r="T918" s="533"/>
      <c r="U918" s="533"/>
      <c r="V918" s="533"/>
      <c r="W918" s="533"/>
      <c r="X918" s="533"/>
      <c r="Y918" s="533"/>
      <c r="Z918" s="533"/>
      <c r="AA918" s="533"/>
      <c r="AB918" s="533"/>
    </row>
    <row r="919" spans="2:28" ht="15.75" customHeight="1">
      <c r="B919" s="641"/>
      <c r="C919" s="533"/>
      <c r="D919" s="533"/>
      <c r="E919" s="641"/>
      <c r="F919" s="641"/>
      <c r="G919" s="641"/>
      <c r="H919" s="641"/>
      <c r="I919" s="533"/>
      <c r="J919" s="533"/>
      <c r="K919" s="641"/>
      <c r="L919" s="533"/>
      <c r="M919" s="533"/>
      <c r="N919" s="641"/>
      <c r="O919" s="533"/>
      <c r="P919" s="533"/>
      <c r="Q919" s="641"/>
      <c r="R919" s="533"/>
      <c r="S919" s="533"/>
      <c r="T919" s="533"/>
      <c r="U919" s="533"/>
      <c r="V919" s="533"/>
      <c r="W919" s="533"/>
      <c r="X919" s="533"/>
      <c r="Y919" s="533"/>
      <c r="Z919" s="533"/>
      <c r="AA919" s="533"/>
      <c r="AB919" s="533"/>
    </row>
    <row r="920" spans="2:28" ht="15.75" customHeight="1">
      <c r="B920" s="641"/>
      <c r="C920" s="533"/>
      <c r="D920" s="533"/>
      <c r="E920" s="641"/>
      <c r="F920" s="641"/>
      <c r="G920" s="641"/>
      <c r="H920" s="641"/>
      <c r="I920" s="533"/>
      <c r="J920" s="533"/>
      <c r="K920" s="641"/>
      <c r="L920" s="533"/>
      <c r="M920" s="533"/>
      <c r="N920" s="641"/>
      <c r="O920" s="533"/>
      <c r="P920" s="533"/>
      <c r="Q920" s="641"/>
      <c r="R920" s="533"/>
      <c r="S920" s="533"/>
      <c r="T920" s="533"/>
      <c r="U920" s="533"/>
      <c r="V920" s="533"/>
      <c r="W920" s="533"/>
      <c r="X920" s="533"/>
      <c r="Y920" s="533"/>
      <c r="Z920" s="533"/>
      <c r="AA920" s="533"/>
      <c r="AB920" s="533"/>
    </row>
    <row r="921" spans="2:28" ht="15.75" customHeight="1">
      <c r="B921" s="641"/>
      <c r="C921" s="533"/>
      <c r="D921" s="533"/>
      <c r="E921" s="641"/>
      <c r="F921" s="641"/>
      <c r="G921" s="641"/>
      <c r="H921" s="641"/>
      <c r="I921" s="533"/>
      <c r="J921" s="533"/>
      <c r="K921" s="641"/>
      <c r="L921" s="533"/>
      <c r="M921" s="533"/>
      <c r="N921" s="641"/>
      <c r="O921" s="533"/>
      <c r="P921" s="533"/>
      <c r="Q921" s="641"/>
      <c r="R921" s="533"/>
      <c r="S921" s="533"/>
      <c r="T921" s="533"/>
      <c r="U921" s="533"/>
      <c r="V921" s="533"/>
      <c r="W921" s="533"/>
      <c r="X921" s="533"/>
      <c r="Y921" s="533"/>
      <c r="Z921" s="533"/>
      <c r="AA921" s="533"/>
      <c r="AB921" s="533"/>
    </row>
    <row r="922" spans="2:28" ht="15.75" customHeight="1">
      <c r="B922" s="641"/>
      <c r="C922" s="533"/>
      <c r="D922" s="533"/>
      <c r="E922" s="641"/>
      <c r="F922" s="641"/>
      <c r="G922" s="641"/>
      <c r="H922" s="641"/>
      <c r="I922" s="533"/>
      <c r="J922" s="533"/>
      <c r="K922" s="641"/>
      <c r="L922" s="533"/>
      <c r="M922" s="533"/>
      <c r="N922" s="641"/>
      <c r="O922" s="533"/>
      <c r="P922" s="533"/>
      <c r="Q922" s="641"/>
      <c r="R922" s="533"/>
      <c r="S922" s="533"/>
      <c r="T922" s="533"/>
      <c r="U922" s="533"/>
      <c r="V922" s="533"/>
      <c r="W922" s="533"/>
      <c r="X922" s="533"/>
      <c r="Y922" s="533"/>
      <c r="Z922" s="533"/>
      <c r="AA922" s="533"/>
      <c r="AB922" s="533"/>
    </row>
    <row r="923" spans="2:28" ht="15.75" customHeight="1">
      <c r="B923" s="641"/>
      <c r="C923" s="533"/>
      <c r="D923" s="533"/>
      <c r="E923" s="641"/>
      <c r="F923" s="641"/>
      <c r="G923" s="641"/>
      <c r="H923" s="641"/>
      <c r="I923" s="533"/>
      <c r="J923" s="533"/>
      <c r="K923" s="641"/>
      <c r="L923" s="533"/>
      <c r="M923" s="533"/>
      <c r="N923" s="641"/>
      <c r="O923" s="533"/>
      <c r="P923" s="533"/>
      <c r="Q923" s="641"/>
      <c r="R923" s="533"/>
      <c r="S923" s="533"/>
      <c r="T923" s="533"/>
      <c r="U923" s="533"/>
      <c r="V923" s="533"/>
      <c r="W923" s="533"/>
      <c r="X923" s="533"/>
      <c r="Y923" s="533"/>
      <c r="Z923" s="533"/>
      <c r="AA923" s="533"/>
      <c r="AB923" s="533"/>
    </row>
    <row r="924" spans="2:28" ht="15.75" customHeight="1">
      <c r="B924" s="641"/>
      <c r="C924" s="533"/>
      <c r="D924" s="533"/>
      <c r="E924" s="641"/>
      <c r="F924" s="641"/>
      <c r="G924" s="641"/>
      <c r="H924" s="641"/>
      <c r="I924" s="533"/>
      <c r="J924" s="533"/>
      <c r="K924" s="641"/>
      <c r="L924" s="533"/>
      <c r="M924" s="533"/>
      <c r="N924" s="641"/>
      <c r="O924" s="533"/>
      <c r="P924" s="533"/>
      <c r="Q924" s="641"/>
      <c r="R924" s="533"/>
      <c r="S924" s="533"/>
      <c r="T924" s="533"/>
      <c r="U924" s="533"/>
      <c r="V924" s="533"/>
      <c r="W924" s="533"/>
      <c r="X924" s="533"/>
      <c r="Y924" s="533"/>
      <c r="Z924" s="533"/>
      <c r="AA924" s="533"/>
      <c r="AB924" s="533"/>
    </row>
    <row r="925" spans="2:28" ht="15.75" customHeight="1">
      <c r="B925" s="641"/>
      <c r="C925" s="533"/>
      <c r="D925" s="533"/>
      <c r="E925" s="641"/>
      <c r="F925" s="641"/>
      <c r="G925" s="641"/>
      <c r="H925" s="641"/>
      <c r="I925" s="533"/>
      <c r="J925" s="533"/>
      <c r="K925" s="641"/>
      <c r="L925" s="533"/>
      <c r="M925" s="533"/>
      <c r="N925" s="641"/>
      <c r="O925" s="533"/>
      <c r="P925" s="533"/>
      <c r="Q925" s="641"/>
      <c r="R925" s="533"/>
      <c r="S925" s="533"/>
      <c r="T925" s="533"/>
      <c r="U925" s="533"/>
      <c r="V925" s="533"/>
      <c r="W925" s="533"/>
      <c r="X925" s="533"/>
      <c r="Y925" s="533"/>
      <c r="Z925" s="533"/>
      <c r="AA925" s="533"/>
      <c r="AB925" s="533"/>
    </row>
    <row r="926" spans="2:28" ht="15.75" customHeight="1">
      <c r="B926" s="641"/>
      <c r="C926" s="533"/>
      <c r="D926" s="533"/>
      <c r="E926" s="641"/>
      <c r="F926" s="641"/>
      <c r="G926" s="641"/>
      <c r="H926" s="641"/>
      <c r="I926" s="533"/>
      <c r="J926" s="533"/>
      <c r="K926" s="641"/>
      <c r="L926" s="533"/>
      <c r="M926" s="533"/>
      <c r="N926" s="641"/>
      <c r="O926" s="533"/>
      <c r="P926" s="533"/>
      <c r="Q926" s="641"/>
      <c r="R926" s="533"/>
      <c r="S926" s="533"/>
      <c r="T926" s="533"/>
      <c r="U926" s="533"/>
      <c r="V926" s="533"/>
      <c r="W926" s="533"/>
      <c r="X926" s="533"/>
      <c r="Y926" s="533"/>
      <c r="Z926" s="533"/>
      <c r="AA926" s="533"/>
      <c r="AB926" s="533"/>
    </row>
    <row r="927" spans="2:28" ht="15.75" customHeight="1">
      <c r="B927" s="641"/>
      <c r="C927" s="533"/>
      <c r="D927" s="533"/>
      <c r="E927" s="641"/>
      <c r="F927" s="641"/>
      <c r="G927" s="641"/>
      <c r="H927" s="641"/>
      <c r="I927" s="533"/>
      <c r="J927" s="533"/>
      <c r="K927" s="641"/>
      <c r="L927" s="533"/>
      <c r="M927" s="533"/>
      <c r="N927" s="641"/>
      <c r="O927" s="533"/>
      <c r="P927" s="533"/>
      <c r="Q927" s="641"/>
      <c r="R927" s="533"/>
      <c r="S927" s="533"/>
      <c r="T927" s="533"/>
      <c r="U927" s="533"/>
      <c r="V927" s="533"/>
      <c r="W927" s="533"/>
      <c r="X927" s="533"/>
      <c r="Y927" s="533"/>
      <c r="Z927" s="533"/>
      <c r="AA927" s="533"/>
      <c r="AB927" s="533"/>
    </row>
    <row r="928" spans="2:28" ht="15.75" customHeight="1">
      <c r="B928" s="641"/>
      <c r="C928" s="533"/>
      <c r="D928" s="533"/>
      <c r="E928" s="641"/>
      <c r="F928" s="641"/>
      <c r="G928" s="641"/>
      <c r="H928" s="641"/>
      <c r="I928" s="533"/>
      <c r="J928" s="533"/>
      <c r="K928" s="641"/>
      <c r="L928" s="533"/>
      <c r="M928" s="533"/>
      <c r="N928" s="641"/>
      <c r="O928" s="533"/>
      <c r="P928" s="533"/>
      <c r="Q928" s="641"/>
      <c r="R928" s="533"/>
      <c r="S928" s="533"/>
      <c r="T928" s="533"/>
      <c r="U928" s="533"/>
      <c r="V928" s="533"/>
      <c r="W928" s="533"/>
      <c r="X928" s="533"/>
      <c r="Y928" s="533"/>
      <c r="Z928" s="533"/>
      <c r="AA928" s="533"/>
      <c r="AB928" s="533"/>
    </row>
    <row r="929" spans="2:28" ht="15.75" customHeight="1">
      <c r="B929" s="641"/>
      <c r="C929" s="533"/>
      <c r="D929" s="533"/>
      <c r="E929" s="641"/>
      <c r="F929" s="641"/>
      <c r="G929" s="641"/>
      <c r="H929" s="641"/>
      <c r="I929" s="533"/>
      <c r="J929" s="533"/>
      <c r="K929" s="641"/>
      <c r="L929" s="533"/>
      <c r="M929" s="533"/>
      <c r="N929" s="641"/>
      <c r="O929" s="533"/>
      <c r="P929" s="533"/>
      <c r="Q929" s="641"/>
      <c r="R929" s="533"/>
      <c r="S929" s="533"/>
      <c r="T929" s="533"/>
      <c r="U929" s="533"/>
      <c r="V929" s="533"/>
      <c r="W929" s="533"/>
      <c r="X929" s="533"/>
      <c r="Y929" s="533"/>
      <c r="Z929" s="533"/>
      <c r="AA929" s="533"/>
      <c r="AB929" s="533"/>
    </row>
    <row r="930" spans="2:28" ht="15.75" customHeight="1">
      <c r="B930" s="641"/>
      <c r="C930" s="533"/>
      <c r="D930" s="533"/>
      <c r="E930" s="641"/>
      <c r="F930" s="641"/>
      <c r="G930" s="641"/>
      <c r="H930" s="641"/>
      <c r="I930" s="533"/>
      <c r="J930" s="533"/>
      <c r="K930" s="641"/>
      <c r="L930" s="533"/>
      <c r="M930" s="533"/>
      <c r="N930" s="641"/>
      <c r="O930" s="533"/>
      <c r="P930" s="533"/>
      <c r="Q930" s="641"/>
      <c r="R930" s="533"/>
      <c r="S930" s="533"/>
      <c r="T930" s="533"/>
      <c r="U930" s="533"/>
      <c r="V930" s="533"/>
      <c r="W930" s="533"/>
      <c r="X930" s="533"/>
      <c r="Y930" s="533"/>
      <c r="Z930" s="533"/>
      <c r="AA930" s="533"/>
      <c r="AB930" s="533"/>
    </row>
    <row r="931" spans="2:28" ht="15.75" customHeight="1">
      <c r="B931" s="641"/>
      <c r="C931" s="533"/>
      <c r="D931" s="533"/>
      <c r="E931" s="641"/>
      <c r="F931" s="641"/>
      <c r="G931" s="641"/>
      <c r="H931" s="641"/>
      <c r="I931" s="533"/>
      <c r="J931" s="533"/>
      <c r="K931" s="641"/>
      <c r="L931" s="533"/>
      <c r="M931" s="533"/>
      <c r="N931" s="641"/>
      <c r="O931" s="533"/>
      <c r="P931" s="533"/>
      <c r="Q931" s="641"/>
      <c r="R931" s="533"/>
      <c r="S931" s="533"/>
      <c r="T931" s="533"/>
      <c r="U931" s="533"/>
      <c r="V931" s="533"/>
      <c r="W931" s="533"/>
      <c r="X931" s="533"/>
      <c r="Y931" s="533"/>
      <c r="Z931" s="533"/>
      <c r="AA931" s="533"/>
      <c r="AB931" s="533"/>
    </row>
    <row r="932" spans="2:28" ht="15.75" customHeight="1">
      <c r="B932" s="641"/>
      <c r="C932" s="533"/>
      <c r="D932" s="533"/>
      <c r="E932" s="641"/>
      <c r="F932" s="641"/>
      <c r="G932" s="641"/>
      <c r="H932" s="641"/>
      <c r="I932" s="533"/>
      <c r="J932" s="533"/>
      <c r="K932" s="641"/>
      <c r="L932" s="533"/>
      <c r="M932" s="533"/>
      <c r="N932" s="641"/>
      <c r="O932" s="533"/>
      <c r="P932" s="533"/>
      <c r="Q932" s="641"/>
      <c r="R932" s="533"/>
      <c r="S932" s="533"/>
      <c r="T932" s="533"/>
      <c r="U932" s="533"/>
      <c r="V932" s="533"/>
      <c r="W932" s="533"/>
      <c r="X932" s="533"/>
      <c r="Y932" s="533"/>
      <c r="Z932" s="533"/>
      <c r="AA932" s="533"/>
      <c r="AB932" s="533"/>
    </row>
    <row r="933" spans="2:28" ht="15.75" customHeight="1">
      <c r="B933" s="641"/>
      <c r="C933" s="533"/>
      <c r="D933" s="533"/>
      <c r="E933" s="641"/>
      <c r="F933" s="641"/>
      <c r="G933" s="641"/>
      <c r="H933" s="641"/>
      <c r="I933" s="533"/>
      <c r="J933" s="533"/>
      <c r="K933" s="641"/>
      <c r="L933" s="533"/>
      <c r="M933" s="533"/>
      <c r="N933" s="641"/>
      <c r="O933" s="533"/>
      <c r="P933" s="533"/>
      <c r="Q933" s="641"/>
      <c r="R933" s="533"/>
      <c r="S933" s="533"/>
      <c r="T933" s="533"/>
      <c r="U933" s="533"/>
      <c r="V933" s="533"/>
      <c r="W933" s="533"/>
      <c r="X933" s="533"/>
      <c r="Y933" s="533"/>
      <c r="Z933" s="533"/>
      <c r="AA933" s="533"/>
      <c r="AB933" s="533"/>
    </row>
    <row r="934" spans="2:28" ht="15.75" customHeight="1">
      <c r="B934" s="641"/>
      <c r="C934" s="533"/>
      <c r="D934" s="533"/>
      <c r="E934" s="641"/>
      <c r="F934" s="641"/>
      <c r="G934" s="641"/>
      <c r="H934" s="641"/>
      <c r="I934" s="533"/>
      <c r="J934" s="533"/>
      <c r="K934" s="641"/>
      <c r="L934" s="533"/>
      <c r="M934" s="533"/>
      <c r="N934" s="641"/>
      <c r="O934" s="533"/>
      <c r="P934" s="533"/>
      <c r="Q934" s="641"/>
      <c r="R934" s="533"/>
      <c r="S934" s="533"/>
      <c r="T934" s="533"/>
      <c r="U934" s="533"/>
      <c r="V934" s="533"/>
      <c r="W934" s="533"/>
      <c r="X934" s="533"/>
      <c r="Y934" s="533"/>
      <c r="Z934" s="533"/>
      <c r="AA934" s="533"/>
      <c r="AB934" s="533"/>
    </row>
    <row r="935" spans="2:28" ht="15.75" customHeight="1">
      <c r="B935" s="641"/>
      <c r="C935" s="533"/>
      <c r="D935" s="533"/>
      <c r="E935" s="641"/>
      <c r="F935" s="641"/>
      <c r="G935" s="641"/>
      <c r="H935" s="641"/>
      <c r="I935" s="533"/>
      <c r="J935" s="533"/>
      <c r="K935" s="641"/>
      <c r="L935" s="533"/>
      <c r="M935" s="533"/>
      <c r="N935" s="641"/>
      <c r="O935" s="533"/>
      <c r="P935" s="533"/>
      <c r="Q935" s="641"/>
      <c r="R935" s="533"/>
      <c r="S935" s="533"/>
      <c r="T935" s="533"/>
      <c r="U935" s="533"/>
      <c r="V935" s="533"/>
      <c r="W935" s="533"/>
      <c r="X935" s="533"/>
      <c r="Y935" s="533"/>
      <c r="Z935" s="533"/>
      <c r="AA935" s="533"/>
      <c r="AB935" s="533"/>
    </row>
    <row r="936" spans="2:28" ht="15.75" customHeight="1">
      <c r="B936" s="641"/>
      <c r="C936" s="533"/>
      <c r="D936" s="533"/>
      <c r="E936" s="641"/>
      <c r="F936" s="641"/>
      <c r="G936" s="641"/>
      <c r="H936" s="641"/>
      <c r="I936" s="533"/>
      <c r="J936" s="533"/>
      <c r="K936" s="641"/>
      <c r="L936" s="533"/>
      <c r="M936" s="533"/>
      <c r="N936" s="641"/>
      <c r="O936" s="533"/>
      <c r="P936" s="533"/>
      <c r="Q936" s="641"/>
      <c r="R936" s="533"/>
      <c r="S936" s="533"/>
      <c r="T936" s="533"/>
      <c r="U936" s="533"/>
      <c r="V936" s="533"/>
      <c r="W936" s="533"/>
      <c r="X936" s="533"/>
      <c r="Y936" s="533"/>
      <c r="Z936" s="533"/>
      <c r="AA936" s="533"/>
      <c r="AB936" s="533"/>
    </row>
    <row r="937" spans="2:28" ht="15.75" customHeight="1">
      <c r="B937" s="641"/>
      <c r="C937" s="533"/>
      <c r="D937" s="533"/>
      <c r="E937" s="641"/>
      <c r="F937" s="641"/>
      <c r="G937" s="641"/>
      <c r="H937" s="641"/>
      <c r="I937" s="533"/>
      <c r="J937" s="533"/>
      <c r="K937" s="641"/>
      <c r="L937" s="533"/>
      <c r="M937" s="533"/>
      <c r="N937" s="641"/>
      <c r="O937" s="533"/>
      <c r="P937" s="533"/>
      <c r="Q937" s="641"/>
      <c r="R937" s="533"/>
      <c r="S937" s="533"/>
      <c r="T937" s="533"/>
      <c r="U937" s="533"/>
      <c r="V937" s="533"/>
      <c r="W937" s="533"/>
      <c r="X937" s="533"/>
      <c r="Y937" s="533"/>
      <c r="Z937" s="533"/>
      <c r="AA937" s="533"/>
      <c r="AB937" s="533"/>
    </row>
    <row r="938" spans="2:28" ht="15.75" customHeight="1">
      <c r="B938" s="641"/>
      <c r="C938" s="533"/>
      <c r="D938" s="533"/>
      <c r="E938" s="641"/>
      <c r="F938" s="641"/>
      <c r="G938" s="641"/>
      <c r="H938" s="641"/>
      <c r="I938" s="533"/>
      <c r="J938" s="533"/>
      <c r="K938" s="641"/>
      <c r="L938" s="533"/>
      <c r="M938" s="533"/>
      <c r="N938" s="641"/>
      <c r="O938" s="533"/>
      <c r="P938" s="533"/>
      <c r="Q938" s="641"/>
      <c r="R938" s="533"/>
      <c r="S938" s="533"/>
      <c r="T938" s="533"/>
      <c r="U938" s="533"/>
      <c r="V938" s="533"/>
      <c r="W938" s="533"/>
      <c r="X938" s="533"/>
      <c r="Y938" s="533"/>
      <c r="Z938" s="533"/>
      <c r="AA938" s="533"/>
      <c r="AB938" s="533"/>
    </row>
    <row r="939" spans="2:28" ht="15.75" customHeight="1">
      <c r="B939" s="641"/>
      <c r="C939" s="533"/>
      <c r="D939" s="533"/>
      <c r="E939" s="641"/>
      <c r="F939" s="641"/>
      <c r="G939" s="641"/>
      <c r="H939" s="641"/>
      <c r="I939" s="533"/>
      <c r="J939" s="533"/>
      <c r="K939" s="641"/>
      <c r="L939" s="533"/>
      <c r="M939" s="533"/>
      <c r="N939" s="641"/>
      <c r="O939" s="533"/>
      <c r="P939" s="533"/>
      <c r="Q939" s="641"/>
      <c r="R939" s="533"/>
      <c r="S939" s="533"/>
      <c r="T939" s="533"/>
      <c r="U939" s="533"/>
      <c r="V939" s="533"/>
      <c r="W939" s="533"/>
      <c r="X939" s="533"/>
      <c r="Y939" s="533"/>
      <c r="Z939" s="533"/>
      <c r="AA939" s="533"/>
      <c r="AB939" s="533"/>
    </row>
    <row r="940" spans="2:28" ht="15.75" customHeight="1">
      <c r="B940" s="641"/>
      <c r="C940" s="533"/>
      <c r="D940" s="533"/>
      <c r="E940" s="641"/>
      <c r="F940" s="641"/>
      <c r="G940" s="641"/>
      <c r="H940" s="641"/>
      <c r="I940" s="533"/>
      <c r="J940" s="533"/>
      <c r="K940" s="641"/>
      <c r="L940" s="533"/>
      <c r="M940" s="533"/>
      <c r="N940" s="641"/>
      <c r="O940" s="533"/>
      <c r="P940" s="533"/>
      <c r="Q940" s="641"/>
      <c r="R940" s="533"/>
      <c r="S940" s="533"/>
      <c r="T940" s="533"/>
      <c r="U940" s="533"/>
      <c r="V940" s="533"/>
      <c r="W940" s="533"/>
      <c r="X940" s="533"/>
      <c r="Y940" s="533"/>
      <c r="Z940" s="533"/>
      <c r="AA940" s="533"/>
      <c r="AB940" s="533"/>
    </row>
    <row r="941" spans="2:28" ht="15.75" customHeight="1">
      <c r="B941" s="641"/>
      <c r="C941" s="533"/>
      <c r="D941" s="533"/>
      <c r="E941" s="641"/>
      <c r="F941" s="641"/>
      <c r="G941" s="641"/>
      <c r="H941" s="641"/>
      <c r="I941" s="533"/>
      <c r="J941" s="533"/>
      <c r="K941" s="641"/>
      <c r="L941" s="533"/>
      <c r="M941" s="533"/>
      <c r="N941" s="641"/>
      <c r="O941" s="533"/>
      <c r="P941" s="533"/>
      <c r="Q941" s="641"/>
      <c r="R941" s="533"/>
      <c r="S941" s="533"/>
      <c r="T941" s="533"/>
      <c r="U941" s="533"/>
      <c r="V941" s="533"/>
      <c r="W941" s="533"/>
      <c r="X941" s="533"/>
      <c r="Y941" s="533"/>
      <c r="Z941" s="533"/>
      <c r="AA941" s="533"/>
      <c r="AB941" s="533"/>
    </row>
    <row r="942" spans="2:28" ht="15.75" customHeight="1">
      <c r="B942" s="641"/>
      <c r="C942" s="533"/>
      <c r="D942" s="533"/>
      <c r="E942" s="641"/>
      <c r="F942" s="641"/>
      <c r="G942" s="641"/>
      <c r="H942" s="641"/>
      <c r="I942" s="533"/>
      <c r="J942" s="533"/>
      <c r="K942" s="641"/>
      <c r="L942" s="533"/>
      <c r="M942" s="533"/>
      <c r="N942" s="641"/>
      <c r="O942" s="533"/>
      <c r="P942" s="533"/>
      <c r="Q942" s="641"/>
      <c r="R942" s="533"/>
      <c r="S942" s="533"/>
      <c r="T942" s="533"/>
      <c r="U942" s="533"/>
      <c r="V942" s="533"/>
      <c r="W942" s="533"/>
      <c r="X942" s="533"/>
      <c r="Y942" s="533"/>
      <c r="Z942" s="533"/>
      <c r="AA942" s="533"/>
      <c r="AB942" s="533"/>
    </row>
    <row r="943" spans="2:28" ht="15.75" customHeight="1">
      <c r="B943" s="641"/>
      <c r="C943" s="533"/>
      <c r="D943" s="533"/>
      <c r="E943" s="641"/>
      <c r="F943" s="641"/>
      <c r="G943" s="641"/>
      <c r="H943" s="641"/>
      <c r="I943" s="533"/>
      <c r="J943" s="533"/>
      <c r="K943" s="641"/>
      <c r="L943" s="533"/>
      <c r="M943" s="533"/>
      <c r="N943" s="641"/>
      <c r="O943" s="533"/>
      <c r="P943" s="533"/>
      <c r="Q943" s="641"/>
      <c r="R943" s="533"/>
      <c r="S943" s="533"/>
      <c r="T943" s="533"/>
      <c r="U943" s="533"/>
      <c r="V943" s="533"/>
      <c r="W943" s="533"/>
      <c r="X943" s="533"/>
      <c r="Y943" s="533"/>
      <c r="Z943" s="533"/>
      <c r="AA943" s="533"/>
      <c r="AB943" s="533"/>
    </row>
    <row r="944" spans="2:28" ht="15.75" customHeight="1">
      <c r="B944" s="641"/>
      <c r="C944" s="533"/>
      <c r="D944" s="533"/>
      <c r="E944" s="641"/>
      <c r="F944" s="641"/>
      <c r="G944" s="641"/>
      <c r="H944" s="641"/>
      <c r="I944" s="533"/>
      <c r="J944" s="533"/>
      <c r="K944" s="641"/>
      <c r="L944" s="533"/>
      <c r="M944" s="533"/>
      <c r="N944" s="641"/>
      <c r="O944" s="533"/>
      <c r="P944" s="533"/>
      <c r="Q944" s="641"/>
      <c r="R944" s="533"/>
      <c r="S944" s="533"/>
      <c r="T944" s="533"/>
      <c r="U944" s="533"/>
      <c r="V944" s="533"/>
      <c r="W944" s="533"/>
      <c r="X944" s="533"/>
      <c r="Y944" s="533"/>
      <c r="Z944" s="533"/>
      <c r="AA944" s="533"/>
      <c r="AB944" s="533"/>
    </row>
    <row r="945" spans="2:28" ht="15.75" customHeight="1">
      <c r="B945" s="641"/>
      <c r="C945" s="533"/>
      <c r="D945" s="533"/>
      <c r="E945" s="641"/>
      <c r="F945" s="641"/>
      <c r="G945" s="641"/>
      <c r="H945" s="641"/>
      <c r="I945" s="533"/>
      <c r="J945" s="533"/>
      <c r="K945" s="641"/>
      <c r="L945" s="533"/>
      <c r="M945" s="533"/>
      <c r="N945" s="641"/>
      <c r="O945" s="533"/>
      <c r="P945" s="533"/>
      <c r="Q945" s="641"/>
      <c r="R945" s="533"/>
      <c r="S945" s="533"/>
      <c r="T945" s="533"/>
      <c r="U945" s="533"/>
      <c r="V945" s="533"/>
      <c r="W945" s="533"/>
      <c r="X945" s="533"/>
      <c r="Y945" s="533"/>
      <c r="Z945" s="533"/>
      <c r="AA945" s="533"/>
      <c r="AB945" s="533"/>
    </row>
    <row r="946" spans="2:28" ht="15.75" customHeight="1">
      <c r="B946" s="641"/>
      <c r="C946" s="533"/>
      <c r="D946" s="533"/>
      <c r="E946" s="641"/>
      <c r="F946" s="641"/>
      <c r="G946" s="641"/>
      <c r="H946" s="641"/>
      <c r="I946" s="533"/>
      <c r="J946" s="533"/>
      <c r="K946" s="641"/>
      <c r="L946" s="533"/>
      <c r="M946" s="533"/>
      <c r="N946" s="641"/>
      <c r="O946" s="533"/>
      <c r="P946" s="533"/>
      <c r="Q946" s="641"/>
      <c r="R946" s="533"/>
      <c r="S946" s="533"/>
      <c r="T946" s="533"/>
      <c r="U946" s="533"/>
      <c r="V946" s="533"/>
      <c r="W946" s="533"/>
      <c r="X946" s="533"/>
      <c r="Y946" s="533"/>
      <c r="Z946" s="533"/>
      <c r="AA946" s="533"/>
      <c r="AB946" s="533"/>
    </row>
    <row r="947" spans="2:28" ht="15.75" customHeight="1">
      <c r="B947" s="641"/>
      <c r="C947" s="533"/>
      <c r="D947" s="533"/>
      <c r="E947" s="641"/>
      <c r="F947" s="641"/>
      <c r="G947" s="641"/>
      <c r="H947" s="641"/>
      <c r="I947" s="533"/>
      <c r="J947" s="533"/>
      <c r="K947" s="641"/>
      <c r="L947" s="533"/>
      <c r="M947" s="533"/>
      <c r="N947" s="641"/>
      <c r="O947" s="533"/>
      <c r="P947" s="533"/>
      <c r="Q947" s="641"/>
      <c r="R947" s="533"/>
      <c r="S947" s="533"/>
      <c r="T947" s="533"/>
      <c r="U947" s="533"/>
      <c r="V947" s="533"/>
      <c r="W947" s="533"/>
      <c r="X947" s="533"/>
      <c r="Y947" s="533"/>
      <c r="Z947" s="533"/>
      <c r="AA947" s="533"/>
      <c r="AB947" s="533"/>
    </row>
    <row r="948" spans="2:28" ht="15.75" customHeight="1">
      <c r="B948" s="641"/>
      <c r="C948" s="533"/>
      <c r="D948" s="533"/>
      <c r="E948" s="641"/>
      <c r="F948" s="641"/>
      <c r="G948" s="641"/>
      <c r="H948" s="641"/>
      <c r="I948" s="533"/>
      <c r="J948" s="533"/>
      <c r="K948" s="641"/>
      <c r="L948" s="533"/>
      <c r="M948" s="533"/>
      <c r="N948" s="641"/>
      <c r="O948" s="533"/>
      <c r="P948" s="533"/>
      <c r="Q948" s="641"/>
      <c r="R948" s="533"/>
      <c r="S948" s="533"/>
      <c r="T948" s="533"/>
      <c r="U948" s="533"/>
      <c r="V948" s="533"/>
      <c r="W948" s="533"/>
      <c r="X948" s="533"/>
      <c r="Y948" s="533"/>
      <c r="Z948" s="533"/>
      <c r="AA948" s="533"/>
      <c r="AB948" s="533"/>
    </row>
    <row r="949" spans="2:28" ht="15.75" customHeight="1">
      <c r="B949" s="641"/>
      <c r="C949" s="533"/>
      <c r="D949" s="533"/>
      <c r="E949" s="641"/>
      <c r="F949" s="641"/>
      <c r="G949" s="641"/>
      <c r="H949" s="641"/>
      <c r="I949" s="533"/>
      <c r="J949" s="533"/>
      <c r="K949" s="641"/>
      <c r="L949" s="533"/>
      <c r="M949" s="533"/>
      <c r="N949" s="641"/>
      <c r="O949" s="533"/>
      <c r="P949" s="533"/>
      <c r="Q949" s="641"/>
      <c r="R949" s="533"/>
      <c r="S949" s="533"/>
      <c r="T949" s="533"/>
      <c r="U949" s="533"/>
      <c r="V949" s="533"/>
      <c r="W949" s="533"/>
      <c r="X949" s="533"/>
      <c r="Y949" s="533"/>
      <c r="Z949" s="533"/>
      <c r="AA949" s="533"/>
      <c r="AB949" s="533"/>
    </row>
    <row r="950" spans="2:28" ht="15.75" customHeight="1">
      <c r="B950" s="641"/>
      <c r="C950" s="533"/>
      <c r="D950" s="533"/>
      <c r="E950" s="641"/>
      <c r="F950" s="641"/>
      <c r="G950" s="641"/>
      <c r="H950" s="641"/>
      <c r="I950" s="533"/>
      <c r="J950" s="533"/>
      <c r="K950" s="641"/>
      <c r="L950" s="533"/>
      <c r="M950" s="533"/>
      <c r="N950" s="641"/>
      <c r="O950" s="533"/>
      <c r="P950" s="533"/>
      <c r="Q950" s="641"/>
      <c r="R950" s="533"/>
      <c r="S950" s="533"/>
      <c r="T950" s="533"/>
      <c r="U950" s="533"/>
      <c r="V950" s="533"/>
      <c r="W950" s="533"/>
      <c r="X950" s="533"/>
      <c r="Y950" s="533"/>
      <c r="Z950" s="533"/>
      <c r="AA950" s="533"/>
      <c r="AB950" s="533"/>
    </row>
    <row r="951" spans="2:28" ht="15.75" customHeight="1">
      <c r="B951" s="641"/>
      <c r="C951" s="533"/>
      <c r="D951" s="533"/>
      <c r="E951" s="641"/>
      <c r="F951" s="641"/>
      <c r="G951" s="641"/>
      <c r="H951" s="641"/>
      <c r="I951" s="533"/>
      <c r="J951" s="533"/>
      <c r="K951" s="641"/>
      <c r="L951" s="533"/>
      <c r="M951" s="533"/>
      <c r="N951" s="641"/>
      <c r="O951" s="533"/>
      <c r="P951" s="533"/>
      <c r="Q951" s="641"/>
      <c r="R951" s="533"/>
      <c r="S951" s="533"/>
      <c r="T951" s="533"/>
      <c r="U951" s="533"/>
      <c r="V951" s="533"/>
      <c r="W951" s="533"/>
      <c r="X951" s="533"/>
      <c r="Y951" s="533"/>
      <c r="Z951" s="533"/>
      <c r="AA951" s="533"/>
      <c r="AB951" s="533"/>
    </row>
    <row r="952" spans="2:28" ht="15.75" customHeight="1">
      <c r="B952" s="641"/>
      <c r="C952" s="533"/>
      <c r="D952" s="533"/>
      <c r="E952" s="641"/>
      <c r="F952" s="641"/>
      <c r="G952" s="641"/>
      <c r="H952" s="641"/>
      <c r="I952" s="533"/>
      <c r="J952" s="533"/>
      <c r="K952" s="641"/>
      <c r="L952" s="533"/>
      <c r="M952" s="533"/>
      <c r="N952" s="641"/>
      <c r="O952" s="533"/>
      <c r="P952" s="533"/>
      <c r="Q952" s="641"/>
      <c r="R952" s="533"/>
      <c r="S952" s="533"/>
      <c r="T952" s="533"/>
      <c r="U952" s="533"/>
      <c r="V952" s="533"/>
      <c r="W952" s="533"/>
      <c r="X952" s="533"/>
      <c r="Y952" s="533"/>
      <c r="Z952" s="533"/>
      <c r="AA952" s="533"/>
      <c r="AB952" s="533"/>
    </row>
    <row r="953" spans="2:28" ht="15.75" customHeight="1">
      <c r="B953" s="641"/>
      <c r="C953" s="533"/>
      <c r="D953" s="533"/>
      <c r="E953" s="641"/>
      <c r="F953" s="641"/>
      <c r="G953" s="641"/>
      <c r="H953" s="641"/>
      <c r="I953" s="533"/>
      <c r="J953" s="533"/>
      <c r="K953" s="641"/>
      <c r="L953" s="533"/>
      <c r="M953" s="533"/>
      <c r="N953" s="641"/>
      <c r="O953" s="533"/>
      <c r="P953" s="533"/>
      <c r="Q953" s="641"/>
      <c r="R953" s="533"/>
      <c r="S953" s="533"/>
      <c r="T953" s="533"/>
      <c r="U953" s="533"/>
      <c r="V953" s="533"/>
      <c r="W953" s="533"/>
      <c r="X953" s="533"/>
      <c r="Y953" s="533"/>
      <c r="Z953" s="533"/>
      <c r="AA953" s="533"/>
      <c r="AB953" s="533"/>
    </row>
    <row r="954" spans="2:28" ht="15.75" customHeight="1">
      <c r="B954" s="641"/>
      <c r="C954" s="533"/>
      <c r="D954" s="533"/>
      <c r="E954" s="641"/>
      <c r="F954" s="641"/>
      <c r="G954" s="641"/>
      <c r="H954" s="641"/>
      <c r="I954" s="533"/>
      <c r="J954" s="533"/>
      <c r="K954" s="641"/>
      <c r="L954" s="533"/>
      <c r="M954" s="533"/>
      <c r="N954" s="641"/>
      <c r="O954" s="533"/>
      <c r="P954" s="533"/>
      <c r="Q954" s="641"/>
      <c r="R954" s="533"/>
      <c r="S954" s="533"/>
      <c r="T954" s="533"/>
      <c r="U954" s="533"/>
      <c r="V954" s="533"/>
      <c r="W954" s="533"/>
      <c r="X954" s="533"/>
      <c r="Y954" s="533"/>
      <c r="Z954" s="533"/>
      <c r="AA954" s="533"/>
      <c r="AB954" s="533"/>
    </row>
    <row r="955" spans="2:28" ht="15.75" customHeight="1">
      <c r="B955" s="641"/>
      <c r="C955" s="533"/>
      <c r="D955" s="533"/>
      <c r="E955" s="641"/>
      <c r="F955" s="641"/>
      <c r="G955" s="641"/>
      <c r="H955" s="641"/>
      <c r="I955" s="533"/>
      <c r="J955" s="533"/>
      <c r="K955" s="641"/>
      <c r="L955" s="533"/>
      <c r="M955" s="533"/>
      <c r="N955" s="641"/>
      <c r="O955" s="533"/>
      <c r="P955" s="533"/>
      <c r="Q955" s="641"/>
      <c r="R955" s="533"/>
      <c r="S955" s="533"/>
      <c r="T955" s="533"/>
      <c r="U955" s="533"/>
      <c r="V955" s="533"/>
      <c r="W955" s="533"/>
      <c r="X955" s="533"/>
      <c r="Y955" s="533"/>
      <c r="Z955" s="533"/>
      <c r="AA955" s="533"/>
      <c r="AB955" s="533"/>
    </row>
    <row r="956" spans="2:28" ht="15.75" customHeight="1">
      <c r="B956" s="641"/>
      <c r="C956" s="533"/>
      <c r="D956" s="533"/>
      <c r="E956" s="641"/>
      <c r="F956" s="641"/>
      <c r="G956" s="641"/>
      <c r="H956" s="641"/>
      <c r="I956" s="533"/>
      <c r="J956" s="533"/>
      <c r="K956" s="641"/>
      <c r="L956" s="533"/>
      <c r="M956" s="533"/>
      <c r="N956" s="641"/>
      <c r="O956" s="533"/>
      <c r="P956" s="533"/>
      <c r="Q956" s="641"/>
      <c r="R956" s="533"/>
      <c r="S956" s="533"/>
      <c r="T956" s="533"/>
      <c r="U956" s="533"/>
      <c r="V956" s="533"/>
      <c r="W956" s="533"/>
      <c r="X956" s="533"/>
      <c r="Y956" s="533"/>
      <c r="Z956" s="533"/>
      <c r="AA956" s="533"/>
      <c r="AB956" s="533"/>
    </row>
    <row r="957" spans="2:28" ht="15.75" customHeight="1">
      <c r="B957" s="641"/>
      <c r="C957" s="533"/>
      <c r="D957" s="533"/>
      <c r="E957" s="641"/>
      <c r="F957" s="641"/>
      <c r="G957" s="641"/>
      <c r="H957" s="641"/>
      <c r="I957" s="533"/>
      <c r="J957" s="533"/>
      <c r="K957" s="641"/>
      <c r="L957" s="533"/>
      <c r="M957" s="533"/>
      <c r="N957" s="641"/>
      <c r="O957" s="533"/>
      <c r="P957" s="533"/>
      <c r="Q957" s="641"/>
      <c r="R957" s="533"/>
      <c r="S957" s="533"/>
      <c r="T957" s="533"/>
      <c r="U957" s="533"/>
      <c r="V957" s="533"/>
      <c r="W957" s="533"/>
      <c r="X957" s="533"/>
      <c r="Y957" s="533"/>
      <c r="Z957" s="533"/>
      <c r="AA957" s="533"/>
      <c r="AB957" s="533"/>
    </row>
    <row r="958" spans="2:28" ht="15.75" customHeight="1">
      <c r="B958" s="641"/>
      <c r="C958" s="533"/>
      <c r="D958" s="533"/>
      <c r="E958" s="641"/>
      <c r="F958" s="641"/>
      <c r="G958" s="641"/>
      <c r="H958" s="641"/>
      <c r="I958" s="533"/>
      <c r="J958" s="533"/>
      <c r="K958" s="641"/>
      <c r="L958" s="533"/>
      <c r="M958" s="533"/>
      <c r="N958" s="641"/>
      <c r="O958" s="533"/>
      <c r="P958" s="533"/>
      <c r="Q958" s="641"/>
      <c r="R958" s="533"/>
      <c r="S958" s="533"/>
      <c r="T958" s="533"/>
      <c r="U958" s="533"/>
      <c r="V958" s="533"/>
      <c r="W958" s="533"/>
      <c r="X958" s="533"/>
      <c r="Y958" s="533"/>
      <c r="Z958" s="533"/>
      <c r="AA958" s="533"/>
      <c r="AB958" s="533"/>
    </row>
    <row r="959" spans="2:28" ht="15.75" customHeight="1">
      <c r="B959" s="641"/>
      <c r="C959" s="533"/>
      <c r="D959" s="533"/>
      <c r="E959" s="641"/>
      <c r="F959" s="641"/>
      <c r="G959" s="641"/>
      <c r="H959" s="641"/>
      <c r="I959" s="533"/>
      <c r="J959" s="533"/>
      <c r="K959" s="641"/>
      <c r="L959" s="533"/>
      <c r="M959" s="533"/>
      <c r="N959" s="641"/>
      <c r="O959" s="533"/>
      <c r="P959" s="533"/>
      <c r="Q959" s="641"/>
      <c r="R959" s="533"/>
      <c r="S959" s="533"/>
      <c r="T959" s="533"/>
      <c r="U959" s="533"/>
      <c r="V959" s="533"/>
      <c r="W959" s="533"/>
      <c r="X959" s="533"/>
      <c r="Y959" s="533"/>
      <c r="Z959" s="533"/>
      <c r="AA959" s="533"/>
      <c r="AB959" s="533"/>
    </row>
    <row r="960" spans="2:28" ht="15.75" customHeight="1">
      <c r="B960" s="641"/>
      <c r="C960" s="533"/>
      <c r="D960" s="533"/>
      <c r="E960" s="641"/>
      <c r="F960" s="641"/>
      <c r="G960" s="641"/>
      <c r="H960" s="641"/>
      <c r="I960" s="533"/>
      <c r="J960" s="533"/>
      <c r="K960" s="641"/>
      <c r="L960" s="533"/>
      <c r="M960" s="533"/>
      <c r="N960" s="641"/>
      <c r="O960" s="533"/>
      <c r="P960" s="533"/>
      <c r="Q960" s="641"/>
      <c r="R960" s="533"/>
      <c r="S960" s="533"/>
      <c r="T960" s="533"/>
      <c r="U960" s="533"/>
      <c r="V960" s="533"/>
      <c r="W960" s="533"/>
      <c r="X960" s="533"/>
      <c r="Y960" s="533"/>
      <c r="Z960" s="533"/>
      <c r="AA960" s="533"/>
      <c r="AB960" s="533"/>
    </row>
    <row r="961" spans="2:28" ht="15.75" customHeight="1">
      <c r="B961" s="641"/>
      <c r="C961" s="533"/>
      <c r="D961" s="533"/>
      <c r="E961" s="641"/>
      <c r="F961" s="641"/>
      <c r="G961" s="641"/>
      <c r="H961" s="641"/>
      <c r="I961" s="533"/>
      <c r="J961" s="533"/>
      <c r="K961" s="641"/>
      <c r="L961" s="533"/>
      <c r="M961" s="533"/>
      <c r="N961" s="641"/>
      <c r="O961" s="533"/>
      <c r="P961" s="533"/>
      <c r="Q961" s="641"/>
      <c r="R961" s="533"/>
      <c r="S961" s="533"/>
      <c r="T961" s="533"/>
      <c r="U961" s="533"/>
      <c r="V961" s="533"/>
      <c r="W961" s="533"/>
      <c r="X961" s="533"/>
      <c r="Y961" s="533"/>
      <c r="Z961" s="533"/>
      <c r="AA961" s="533"/>
      <c r="AB961" s="533"/>
    </row>
    <row r="962" spans="2:28" ht="15.75" customHeight="1">
      <c r="B962" s="641"/>
      <c r="C962" s="533"/>
      <c r="D962" s="533"/>
      <c r="E962" s="641"/>
      <c r="F962" s="641"/>
      <c r="G962" s="641"/>
      <c r="H962" s="641"/>
      <c r="I962" s="533"/>
      <c r="J962" s="533"/>
      <c r="K962" s="641"/>
      <c r="L962" s="533"/>
      <c r="M962" s="533"/>
      <c r="N962" s="641"/>
      <c r="O962" s="533"/>
      <c r="P962" s="533"/>
      <c r="Q962" s="641"/>
      <c r="R962" s="533"/>
      <c r="S962" s="533"/>
      <c r="T962" s="533"/>
      <c r="U962" s="533"/>
      <c r="V962" s="533"/>
      <c r="W962" s="533"/>
      <c r="X962" s="533"/>
      <c r="Y962" s="533"/>
      <c r="Z962" s="533"/>
      <c r="AA962" s="533"/>
      <c r="AB962" s="533"/>
    </row>
    <row r="963" spans="2:28" ht="15.75" customHeight="1">
      <c r="B963" s="641"/>
      <c r="C963" s="533"/>
      <c r="D963" s="533"/>
      <c r="E963" s="641"/>
      <c r="F963" s="641"/>
      <c r="G963" s="641"/>
      <c r="H963" s="641"/>
      <c r="I963" s="533"/>
      <c r="J963" s="533"/>
      <c r="K963" s="641"/>
      <c r="L963" s="533"/>
      <c r="M963" s="533"/>
      <c r="N963" s="641"/>
      <c r="O963" s="533"/>
      <c r="P963" s="533"/>
      <c r="Q963" s="641"/>
      <c r="R963" s="533"/>
      <c r="S963" s="533"/>
      <c r="T963" s="533"/>
      <c r="U963" s="533"/>
      <c r="V963" s="533"/>
      <c r="W963" s="533"/>
      <c r="X963" s="533"/>
      <c r="Y963" s="533"/>
      <c r="Z963" s="533"/>
      <c r="AA963" s="533"/>
      <c r="AB963" s="533"/>
    </row>
    <row r="964" spans="2:28" ht="15.75" customHeight="1">
      <c r="B964" s="641"/>
      <c r="C964" s="533"/>
      <c r="D964" s="533"/>
      <c r="E964" s="641"/>
      <c r="F964" s="641"/>
      <c r="G964" s="641"/>
      <c r="H964" s="641"/>
      <c r="I964" s="533"/>
      <c r="J964" s="533"/>
      <c r="K964" s="641"/>
      <c r="L964" s="533"/>
      <c r="M964" s="533"/>
      <c r="N964" s="641"/>
      <c r="O964" s="533"/>
      <c r="P964" s="533"/>
      <c r="Q964" s="641"/>
      <c r="R964" s="533"/>
      <c r="S964" s="533"/>
      <c r="T964" s="533"/>
      <c r="U964" s="533"/>
      <c r="V964" s="533"/>
      <c r="W964" s="533"/>
      <c r="X964" s="533"/>
      <c r="Y964" s="533"/>
      <c r="Z964" s="533"/>
      <c r="AA964" s="533"/>
      <c r="AB964" s="533"/>
    </row>
    <row r="965" spans="2:28" ht="15.75" customHeight="1">
      <c r="B965" s="641"/>
      <c r="C965" s="533"/>
      <c r="D965" s="533"/>
      <c r="E965" s="641"/>
      <c r="F965" s="641"/>
      <c r="G965" s="641"/>
      <c r="H965" s="641"/>
      <c r="I965" s="533"/>
      <c r="J965" s="533"/>
      <c r="K965" s="641"/>
      <c r="L965" s="533"/>
      <c r="M965" s="533"/>
      <c r="N965" s="641"/>
      <c r="O965" s="533"/>
      <c r="P965" s="533"/>
      <c r="Q965" s="641"/>
      <c r="R965" s="533"/>
      <c r="S965" s="533"/>
      <c r="T965" s="533"/>
      <c r="U965" s="533"/>
      <c r="V965" s="533"/>
      <c r="W965" s="533"/>
      <c r="X965" s="533"/>
      <c r="Y965" s="533"/>
      <c r="Z965" s="533"/>
      <c r="AA965" s="533"/>
      <c r="AB965" s="533"/>
    </row>
    <row r="966" spans="2:28" ht="15.75" customHeight="1">
      <c r="B966" s="641"/>
      <c r="C966" s="533"/>
      <c r="D966" s="533"/>
      <c r="E966" s="641"/>
      <c r="F966" s="641"/>
      <c r="G966" s="641"/>
      <c r="H966" s="641"/>
      <c r="I966" s="533"/>
      <c r="J966" s="533"/>
      <c r="K966" s="641"/>
      <c r="L966" s="533"/>
      <c r="M966" s="533"/>
      <c r="N966" s="641"/>
      <c r="O966" s="533"/>
      <c r="P966" s="533"/>
      <c r="Q966" s="641"/>
      <c r="R966" s="533"/>
      <c r="S966" s="533"/>
      <c r="T966" s="533"/>
      <c r="U966" s="533"/>
      <c r="V966" s="533"/>
      <c r="W966" s="533"/>
      <c r="X966" s="533"/>
      <c r="Y966" s="533"/>
      <c r="Z966" s="533"/>
      <c r="AA966" s="533"/>
      <c r="AB966" s="533"/>
    </row>
    <row r="967" spans="2:28" ht="15.75" customHeight="1">
      <c r="B967" s="641"/>
      <c r="C967" s="533"/>
      <c r="D967" s="533"/>
      <c r="E967" s="641"/>
      <c r="F967" s="641"/>
      <c r="G967" s="641"/>
      <c r="H967" s="641"/>
      <c r="I967" s="533"/>
      <c r="J967" s="533"/>
      <c r="K967" s="641"/>
      <c r="L967" s="533"/>
      <c r="M967" s="533"/>
      <c r="N967" s="641"/>
      <c r="O967" s="533"/>
      <c r="P967" s="533"/>
      <c r="Q967" s="641"/>
      <c r="R967" s="533"/>
      <c r="S967" s="533"/>
      <c r="T967" s="533"/>
      <c r="U967" s="533"/>
      <c r="V967" s="533"/>
      <c r="W967" s="533"/>
      <c r="X967" s="533"/>
      <c r="Y967" s="533"/>
      <c r="Z967" s="533"/>
      <c r="AA967" s="533"/>
      <c r="AB967" s="533"/>
    </row>
    <row r="968" spans="2:28" ht="15.75" customHeight="1">
      <c r="B968" s="641"/>
      <c r="C968" s="533"/>
      <c r="D968" s="533"/>
      <c r="E968" s="641"/>
      <c r="F968" s="641"/>
      <c r="G968" s="641"/>
      <c r="H968" s="641"/>
      <c r="I968" s="533"/>
      <c r="J968" s="533"/>
      <c r="K968" s="641"/>
      <c r="L968" s="533"/>
      <c r="M968" s="533"/>
      <c r="N968" s="641"/>
      <c r="O968" s="533"/>
      <c r="P968" s="533"/>
      <c r="Q968" s="641"/>
      <c r="R968" s="533"/>
      <c r="S968" s="533"/>
      <c r="T968" s="533"/>
      <c r="U968" s="533"/>
      <c r="V968" s="533"/>
      <c r="W968" s="533"/>
      <c r="X968" s="533"/>
      <c r="Y968" s="533"/>
      <c r="Z968" s="533"/>
      <c r="AA968" s="533"/>
      <c r="AB968" s="533"/>
    </row>
    <row r="969" spans="2:28" ht="15.75" customHeight="1">
      <c r="B969" s="641"/>
      <c r="C969" s="533"/>
      <c r="D969" s="533"/>
      <c r="E969" s="641"/>
      <c r="F969" s="641"/>
      <c r="G969" s="641"/>
      <c r="H969" s="641"/>
      <c r="I969" s="533"/>
      <c r="J969" s="533"/>
      <c r="K969" s="641"/>
      <c r="L969" s="533"/>
      <c r="M969" s="533"/>
      <c r="N969" s="641"/>
      <c r="O969" s="533"/>
      <c r="P969" s="533"/>
      <c r="Q969" s="641"/>
      <c r="R969" s="533"/>
      <c r="S969" s="533"/>
      <c r="T969" s="533"/>
      <c r="U969" s="533"/>
      <c r="V969" s="533"/>
      <c r="W969" s="533"/>
      <c r="X969" s="533"/>
      <c r="Y969" s="533"/>
      <c r="Z969" s="533"/>
      <c r="AA969" s="533"/>
      <c r="AB969" s="533"/>
    </row>
    <row r="970" spans="2:28" ht="15.75" customHeight="1">
      <c r="B970" s="641"/>
      <c r="C970" s="533"/>
      <c r="D970" s="533"/>
      <c r="E970" s="641"/>
      <c r="F970" s="641"/>
      <c r="G970" s="641"/>
      <c r="H970" s="641"/>
      <c r="I970" s="533"/>
      <c r="J970" s="533"/>
      <c r="K970" s="641"/>
      <c r="L970" s="533"/>
      <c r="M970" s="533"/>
      <c r="N970" s="641"/>
      <c r="O970" s="533"/>
      <c r="P970" s="533"/>
      <c r="Q970" s="641"/>
      <c r="R970" s="533"/>
      <c r="S970" s="533"/>
      <c r="T970" s="533"/>
      <c r="U970" s="533"/>
      <c r="V970" s="533"/>
      <c r="W970" s="533"/>
      <c r="X970" s="533"/>
      <c r="Y970" s="533"/>
      <c r="Z970" s="533"/>
      <c r="AA970" s="533"/>
      <c r="AB970" s="533"/>
    </row>
    <row r="971" spans="2:28" ht="15.75" customHeight="1">
      <c r="B971" s="641"/>
      <c r="C971" s="533"/>
      <c r="D971" s="533"/>
      <c r="E971" s="641"/>
      <c r="F971" s="641"/>
      <c r="G971" s="641"/>
      <c r="H971" s="641"/>
      <c r="I971" s="533"/>
      <c r="J971" s="533"/>
      <c r="K971" s="641"/>
      <c r="L971" s="533"/>
      <c r="M971" s="533"/>
      <c r="N971" s="641"/>
      <c r="O971" s="533"/>
      <c r="P971" s="533"/>
      <c r="Q971" s="641"/>
      <c r="R971" s="533"/>
      <c r="S971" s="533"/>
      <c r="T971" s="533"/>
      <c r="U971" s="533"/>
      <c r="V971" s="533"/>
      <c r="W971" s="533"/>
      <c r="X971" s="533"/>
      <c r="Y971" s="533"/>
      <c r="Z971" s="533"/>
      <c r="AA971" s="533"/>
      <c r="AB971" s="533"/>
    </row>
    <row r="972" spans="2:28" ht="15.75" customHeight="1">
      <c r="B972" s="641"/>
      <c r="C972" s="533"/>
      <c r="D972" s="533"/>
      <c r="E972" s="641"/>
      <c r="F972" s="641"/>
      <c r="G972" s="641"/>
      <c r="H972" s="641"/>
      <c r="I972" s="533"/>
      <c r="J972" s="533"/>
      <c r="K972" s="641"/>
      <c r="L972" s="533"/>
      <c r="M972" s="533"/>
      <c r="N972" s="641"/>
      <c r="O972" s="533"/>
      <c r="P972" s="533"/>
      <c r="Q972" s="641"/>
      <c r="R972" s="533"/>
      <c r="S972" s="533"/>
      <c r="T972" s="533"/>
      <c r="U972" s="533"/>
      <c r="V972" s="533"/>
      <c r="W972" s="533"/>
      <c r="X972" s="533"/>
      <c r="Y972" s="533"/>
      <c r="Z972" s="533"/>
      <c r="AA972" s="533"/>
      <c r="AB972" s="533"/>
    </row>
    <row r="973" spans="2:28" ht="15.75" customHeight="1">
      <c r="B973" s="641"/>
      <c r="C973" s="533"/>
      <c r="D973" s="533"/>
      <c r="E973" s="641"/>
      <c r="F973" s="641"/>
      <c r="G973" s="641"/>
      <c r="H973" s="641"/>
      <c r="I973" s="533"/>
      <c r="J973" s="533"/>
      <c r="K973" s="641"/>
      <c r="L973" s="533"/>
      <c r="M973" s="533"/>
      <c r="N973" s="641"/>
      <c r="O973" s="533"/>
      <c r="P973" s="533"/>
      <c r="Q973" s="641"/>
      <c r="R973" s="533"/>
      <c r="S973" s="533"/>
      <c r="T973" s="533"/>
      <c r="U973" s="533"/>
      <c r="V973" s="533"/>
      <c r="W973" s="533"/>
      <c r="X973" s="533"/>
      <c r="Y973" s="533"/>
      <c r="Z973" s="533"/>
      <c r="AA973" s="533"/>
      <c r="AB973" s="533"/>
    </row>
    <row r="974" spans="2:28" ht="15.75" customHeight="1">
      <c r="B974" s="641"/>
      <c r="C974" s="533"/>
      <c r="D974" s="533"/>
      <c r="E974" s="641"/>
      <c r="F974" s="641"/>
      <c r="G974" s="641"/>
      <c r="H974" s="641"/>
      <c r="I974" s="533"/>
      <c r="J974" s="533"/>
      <c r="K974" s="641"/>
      <c r="L974" s="533"/>
      <c r="M974" s="533"/>
      <c r="N974" s="641"/>
      <c r="O974" s="533"/>
      <c r="P974" s="533"/>
      <c r="Q974" s="641"/>
      <c r="R974" s="533"/>
      <c r="S974" s="533"/>
      <c r="T974" s="533"/>
      <c r="U974" s="533"/>
      <c r="V974" s="533"/>
      <c r="W974" s="533"/>
      <c r="X974" s="533"/>
      <c r="Y974" s="533"/>
      <c r="Z974" s="533"/>
      <c r="AA974" s="533"/>
      <c r="AB974" s="533"/>
    </row>
    <row r="975" spans="2:28" ht="15.75" customHeight="1">
      <c r="B975" s="641"/>
      <c r="C975" s="533"/>
      <c r="D975" s="533"/>
      <c r="E975" s="641"/>
      <c r="F975" s="641"/>
      <c r="G975" s="641"/>
      <c r="H975" s="641"/>
      <c r="I975" s="533"/>
      <c r="J975" s="533"/>
      <c r="K975" s="641"/>
      <c r="L975" s="533"/>
      <c r="M975" s="533"/>
      <c r="N975" s="641"/>
      <c r="O975" s="533"/>
      <c r="P975" s="533"/>
      <c r="Q975" s="641"/>
      <c r="R975" s="533"/>
      <c r="S975" s="533"/>
      <c r="T975" s="533"/>
      <c r="U975" s="533"/>
      <c r="V975" s="533"/>
      <c r="W975" s="533"/>
      <c r="X975" s="533"/>
      <c r="Y975" s="533"/>
      <c r="Z975" s="533"/>
      <c r="AA975" s="533"/>
      <c r="AB975" s="533"/>
    </row>
    <row r="976" spans="2:28" ht="15.75" customHeight="1">
      <c r="B976" s="641"/>
      <c r="C976" s="533"/>
      <c r="D976" s="533"/>
      <c r="E976" s="641"/>
      <c r="F976" s="641"/>
      <c r="G976" s="641"/>
      <c r="H976" s="641"/>
      <c r="I976" s="533"/>
      <c r="J976" s="533"/>
      <c r="K976" s="641"/>
      <c r="L976" s="533"/>
      <c r="M976" s="533"/>
      <c r="N976" s="641"/>
      <c r="O976" s="533"/>
      <c r="P976" s="533"/>
      <c r="Q976" s="641"/>
      <c r="R976" s="533"/>
      <c r="S976" s="533"/>
      <c r="T976" s="533"/>
      <c r="U976" s="533"/>
      <c r="V976" s="533"/>
      <c r="W976" s="533"/>
      <c r="X976" s="533"/>
      <c r="Y976" s="533"/>
      <c r="Z976" s="533"/>
      <c r="AA976" s="533"/>
      <c r="AB976" s="533"/>
    </row>
    <row r="977" spans="2:28" ht="15.75" customHeight="1">
      <c r="B977" s="641"/>
      <c r="C977" s="533"/>
      <c r="D977" s="533"/>
      <c r="E977" s="641"/>
      <c r="F977" s="641"/>
      <c r="G977" s="641"/>
      <c r="H977" s="641"/>
      <c r="I977" s="533"/>
      <c r="J977" s="533"/>
      <c r="K977" s="641"/>
      <c r="L977" s="533"/>
      <c r="M977" s="533"/>
      <c r="N977" s="641"/>
      <c r="O977" s="533"/>
      <c r="P977" s="533"/>
      <c r="Q977" s="641"/>
      <c r="R977" s="533"/>
      <c r="S977" s="533"/>
      <c r="T977" s="533"/>
      <c r="U977" s="533"/>
      <c r="V977" s="533"/>
      <c r="W977" s="533"/>
      <c r="X977" s="533"/>
      <c r="Y977" s="533"/>
      <c r="Z977" s="533"/>
      <c r="AA977" s="533"/>
      <c r="AB977" s="533"/>
    </row>
    <row r="978" spans="2:28" ht="15.75" customHeight="1">
      <c r="B978" s="641"/>
      <c r="C978" s="533"/>
      <c r="D978" s="533"/>
      <c r="E978" s="641"/>
      <c r="F978" s="641"/>
      <c r="G978" s="641"/>
      <c r="H978" s="641"/>
      <c r="I978" s="533"/>
      <c r="J978" s="533"/>
      <c r="K978" s="641"/>
      <c r="L978" s="533"/>
      <c r="M978" s="533"/>
      <c r="N978" s="641"/>
      <c r="O978" s="533"/>
      <c r="P978" s="533"/>
      <c r="Q978" s="641"/>
      <c r="R978" s="533"/>
      <c r="S978" s="533"/>
      <c r="T978" s="533"/>
      <c r="U978" s="533"/>
      <c r="V978" s="533"/>
      <c r="W978" s="533"/>
      <c r="X978" s="533"/>
      <c r="Y978" s="533"/>
      <c r="Z978" s="533"/>
      <c r="AA978" s="533"/>
      <c r="AB978" s="533"/>
    </row>
    <row r="979" spans="2:28" ht="15.75" customHeight="1">
      <c r="B979" s="641"/>
      <c r="C979" s="533"/>
      <c r="D979" s="533"/>
      <c r="E979" s="641"/>
      <c r="F979" s="641"/>
      <c r="G979" s="641"/>
      <c r="H979" s="641"/>
      <c r="I979" s="533"/>
      <c r="J979" s="533"/>
      <c r="K979" s="641"/>
      <c r="L979" s="533"/>
      <c r="M979" s="533"/>
      <c r="N979" s="641"/>
      <c r="O979" s="533"/>
      <c r="P979" s="533"/>
      <c r="Q979" s="641"/>
      <c r="R979" s="533"/>
      <c r="S979" s="533"/>
      <c r="T979" s="533"/>
      <c r="U979" s="533"/>
      <c r="V979" s="533"/>
      <c r="W979" s="533"/>
      <c r="X979" s="533"/>
      <c r="Y979" s="533"/>
      <c r="Z979" s="533"/>
      <c r="AA979" s="533"/>
      <c r="AB979" s="533"/>
    </row>
    <row r="980" spans="2:28" ht="15.75" customHeight="1">
      <c r="B980" s="641"/>
      <c r="C980" s="533"/>
      <c r="D980" s="533"/>
      <c r="E980" s="641"/>
      <c r="F980" s="641"/>
      <c r="G980" s="641"/>
      <c r="H980" s="641"/>
      <c r="I980" s="533"/>
      <c r="J980" s="533"/>
      <c r="K980" s="641"/>
      <c r="L980" s="533"/>
      <c r="M980" s="533"/>
      <c r="N980" s="641"/>
      <c r="O980" s="533"/>
      <c r="P980" s="533"/>
      <c r="Q980" s="641"/>
      <c r="R980" s="533"/>
      <c r="S980" s="533"/>
      <c r="T980" s="533"/>
      <c r="U980" s="533"/>
      <c r="V980" s="533"/>
      <c r="W980" s="533"/>
      <c r="X980" s="533"/>
      <c r="Y980" s="533"/>
      <c r="Z980" s="533"/>
      <c r="AA980" s="533"/>
      <c r="AB980" s="533"/>
    </row>
    <row r="981" spans="2:28" ht="15.75" customHeight="1">
      <c r="B981" s="641"/>
      <c r="C981" s="533"/>
      <c r="D981" s="533"/>
      <c r="E981" s="641"/>
      <c r="F981" s="641"/>
      <c r="G981" s="641"/>
      <c r="H981" s="641"/>
      <c r="I981" s="533"/>
      <c r="J981" s="533"/>
      <c r="K981" s="641"/>
      <c r="L981" s="533"/>
      <c r="M981" s="533"/>
      <c r="N981" s="641"/>
      <c r="O981" s="533"/>
      <c r="P981" s="533"/>
      <c r="Q981" s="641"/>
      <c r="R981" s="533"/>
      <c r="S981" s="533"/>
      <c r="T981" s="533"/>
      <c r="U981" s="533"/>
      <c r="V981" s="533"/>
      <c r="W981" s="533"/>
      <c r="X981" s="533"/>
      <c r="Y981" s="533"/>
      <c r="Z981" s="533"/>
      <c r="AA981" s="533"/>
      <c r="AB981" s="533"/>
    </row>
    <row r="982" spans="2:28" ht="15.75" customHeight="1">
      <c r="B982" s="641"/>
      <c r="C982" s="533"/>
      <c r="D982" s="533"/>
      <c r="E982" s="641"/>
      <c r="F982" s="641"/>
      <c r="G982" s="641"/>
      <c r="H982" s="641"/>
      <c r="I982" s="533"/>
      <c r="J982" s="533"/>
      <c r="K982" s="641"/>
      <c r="L982" s="533"/>
      <c r="M982" s="533"/>
      <c r="N982" s="641"/>
      <c r="O982" s="533"/>
      <c r="P982" s="533"/>
      <c r="Q982" s="641"/>
      <c r="R982" s="533"/>
      <c r="S982" s="533"/>
      <c r="T982" s="533"/>
      <c r="U982" s="533"/>
      <c r="V982" s="533"/>
      <c r="W982" s="533"/>
      <c r="X982" s="533"/>
      <c r="Y982" s="533"/>
      <c r="Z982" s="533"/>
      <c r="AA982" s="533"/>
      <c r="AB982" s="533"/>
    </row>
    <row r="983" spans="2:28" ht="15.75" customHeight="1">
      <c r="B983" s="641"/>
      <c r="C983" s="533"/>
      <c r="D983" s="533"/>
      <c r="E983" s="641"/>
      <c r="F983" s="641"/>
      <c r="G983" s="641"/>
      <c r="H983" s="641"/>
      <c r="I983" s="533"/>
      <c r="J983" s="533"/>
      <c r="K983" s="641"/>
      <c r="L983" s="533"/>
      <c r="M983" s="533"/>
      <c r="N983" s="641"/>
      <c r="O983" s="533"/>
      <c r="P983" s="533"/>
      <c r="Q983" s="641"/>
      <c r="R983" s="533"/>
      <c r="S983" s="533"/>
      <c r="T983" s="533"/>
      <c r="U983" s="533"/>
      <c r="V983" s="533"/>
      <c r="W983" s="533"/>
      <c r="X983" s="533"/>
      <c r="Y983" s="533"/>
      <c r="Z983" s="533"/>
      <c r="AA983" s="533"/>
      <c r="AB983" s="533"/>
    </row>
    <row r="984" spans="2:28" ht="15.75" customHeight="1">
      <c r="B984" s="641"/>
      <c r="C984" s="533"/>
      <c r="D984" s="533"/>
      <c r="E984" s="641"/>
      <c r="F984" s="641"/>
      <c r="G984" s="641"/>
      <c r="H984" s="641"/>
      <c r="I984" s="533"/>
      <c r="J984" s="533"/>
      <c r="K984" s="641"/>
      <c r="L984" s="533"/>
      <c r="M984" s="533"/>
      <c r="N984" s="641"/>
      <c r="O984" s="533"/>
      <c r="P984" s="533"/>
      <c r="Q984" s="641"/>
      <c r="R984" s="533"/>
      <c r="S984" s="533"/>
      <c r="T984" s="533"/>
      <c r="U984" s="533"/>
      <c r="V984" s="533"/>
      <c r="W984" s="533"/>
      <c r="X984" s="533"/>
      <c r="Y984" s="533"/>
      <c r="Z984" s="533"/>
      <c r="AA984" s="533"/>
      <c r="AB984" s="533"/>
    </row>
    <row r="985" spans="2:28" ht="15.75" customHeight="1">
      <c r="B985" s="641"/>
      <c r="C985" s="533"/>
      <c r="D985" s="533"/>
      <c r="E985" s="641"/>
      <c r="F985" s="641"/>
      <c r="G985" s="641"/>
      <c r="H985" s="641"/>
      <c r="I985" s="533"/>
      <c r="J985" s="533"/>
      <c r="K985" s="641"/>
      <c r="L985" s="533"/>
      <c r="M985" s="533"/>
      <c r="N985" s="641"/>
      <c r="O985" s="533"/>
      <c r="P985" s="533"/>
      <c r="Q985" s="641"/>
      <c r="R985" s="533"/>
      <c r="S985" s="533"/>
      <c r="T985" s="533"/>
      <c r="U985" s="533"/>
      <c r="V985" s="533"/>
      <c r="W985" s="533"/>
      <c r="X985" s="533"/>
      <c r="Y985" s="533"/>
      <c r="Z985" s="533"/>
      <c r="AA985" s="533"/>
      <c r="AB985" s="533"/>
    </row>
  </sheetData>
  <sheetProtection password="CAED" sheet="1" objects="1" scenarios="1"/>
  <mergeCells count="8">
    <mergeCell ref="H21:I21"/>
    <mergeCell ref="D22:D26"/>
    <mergeCell ref="D30:D33"/>
    <mergeCell ref="B2:F2"/>
    <mergeCell ref="D3:D7"/>
    <mergeCell ref="B10:F10"/>
    <mergeCell ref="D11:D18"/>
    <mergeCell ref="B21:F21"/>
  </mergeCells>
  <pageMargins left="0.75" right="0.75" top="1" bottom="1" header="0" footer="0"/>
  <pageSetup orientation="landscape"/>
  <extLst>
    <ext xmlns:mx="http://schemas.microsoft.com/office/mac/excel/2008/main" uri="{64002731-A6B0-56B0-2670-7721B7C09600}">
      <mx:PLV Mode="0" OnePage="0" WScale="0"/>
    </ext>
  </extLst>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33">
    <tabColor theme="5" tint="-0.249977111117893"/>
    <outlinePr summaryBelow="0" summaryRight="0"/>
  </sheetPr>
  <dimension ref="B1:AD1258"/>
  <sheetViews>
    <sheetView topLeftCell="C1" zoomScale="125" zoomScaleNormal="125" zoomScalePageLayoutView="125" workbookViewId="0">
      <pane xSplit="6" ySplit="3" topLeftCell="I4" activePane="bottomRight" state="frozenSplit"/>
      <selection pane="topRight" activeCell="H10" sqref="H10"/>
      <selection pane="bottomLeft" activeCell="H10" sqref="H10"/>
      <selection pane="bottomRight" activeCell="N9" sqref="N9"/>
    </sheetView>
  </sheetViews>
  <sheetFormatPr baseColWidth="10" defaultColWidth="14.42578125" defaultRowHeight="15.75" customHeight="1"/>
  <cols>
    <col min="1" max="1" width="1.5703125" style="489" customWidth="1"/>
    <col min="2" max="2" width="2.5703125" style="489" customWidth="1"/>
    <col min="3" max="3" width="21.85546875" style="489" hidden="1" customWidth="1"/>
    <col min="4" max="4" width="4.85546875" style="467" hidden="1" customWidth="1"/>
    <col min="5" max="5" width="1.140625" style="467" hidden="1" customWidth="1"/>
    <col min="6" max="6" width="4.140625" style="467" customWidth="1"/>
    <col min="7" max="7" width="27" style="489" customWidth="1"/>
    <col min="8" max="8" width="16.5703125" style="489" customWidth="1"/>
    <col min="9" max="9" width="16.5703125" style="514" customWidth="1"/>
    <col min="10" max="13" width="14.42578125" style="514" customWidth="1"/>
    <col min="14" max="14" width="39.140625" style="499" customWidth="1"/>
    <col min="15" max="19" width="13.5703125" style="514" customWidth="1"/>
    <col min="20" max="24" width="12.42578125" style="514" customWidth="1"/>
    <col min="25" max="25" width="39.140625" style="499" customWidth="1"/>
    <col min="26" max="27" width="16.85546875" style="514" customWidth="1"/>
    <col min="28" max="28" width="39.140625" style="499" customWidth="1"/>
    <col min="29" max="29" width="18.42578125" style="515" customWidth="1"/>
    <col min="30" max="30" width="39.140625" style="499" customWidth="1"/>
    <col min="31" max="31" width="1.42578125" style="489" customWidth="1"/>
    <col min="32" max="42" width="14.42578125" style="489"/>
    <col min="43" max="43" width="2.85546875" style="489" customWidth="1"/>
    <col min="44" max="16384" width="14.42578125" style="489"/>
  </cols>
  <sheetData>
    <row r="1" spans="2:30" s="467" customFormat="1" ht="15.75" customHeight="1" thickBot="1">
      <c r="I1" s="468"/>
      <c r="J1" s="468"/>
      <c r="K1" s="468"/>
      <c r="L1" s="468"/>
      <c r="M1" s="468"/>
      <c r="N1" s="469"/>
      <c r="O1" s="468"/>
      <c r="P1" s="468"/>
      <c r="Q1" s="468"/>
      <c r="R1" s="468"/>
      <c r="S1" s="468"/>
      <c r="T1" s="468"/>
      <c r="U1" s="468"/>
      <c r="V1" s="468"/>
      <c r="W1" s="468"/>
      <c r="X1" s="468"/>
      <c r="Y1" s="469"/>
      <c r="Z1" s="468"/>
      <c r="AA1" s="468"/>
      <c r="AB1" s="469"/>
      <c r="AC1" s="470"/>
      <c r="AD1" s="469"/>
    </row>
    <row r="2" spans="2:30" s="467" customFormat="1" ht="23.1" customHeight="1" thickBot="1">
      <c r="I2" s="1409" t="s">
        <v>1330</v>
      </c>
      <c r="J2" s="1410"/>
      <c r="K2" s="1410"/>
      <c r="L2" s="1410"/>
      <c r="M2" s="1410"/>
      <c r="N2" s="1410"/>
      <c r="O2" s="1410"/>
      <c r="P2" s="1410"/>
      <c r="Q2" s="1410"/>
      <c r="R2" s="1410"/>
      <c r="S2" s="1410"/>
      <c r="T2" s="1410"/>
      <c r="U2" s="1410"/>
      <c r="V2" s="1410"/>
      <c r="W2" s="1410"/>
      <c r="X2" s="1410"/>
      <c r="Y2" s="1410"/>
      <c r="Z2" s="1410"/>
      <c r="AA2" s="1410"/>
      <c r="AB2" s="1410"/>
      <c r="AC2" s="1410"/>
      <c r="AD2" s="1411"/>
    </row>
    <row r="3" spans="2:30" s="467" customFormat="1" ht="15.75" customHeight="1" thickBot="1">
      <c r="B3" s="471"/>
      <c r="C3" s="472" t="s">
        <v>1331</v>
      </c>
      <c r="D3" s="1412">
        <f>SUM(D4:D28)</f>
        <v>0</v>
      </c>
      <c r="E3" s="1412"/>
      <c r="G3" s="473" t="s">
        <v>1332</v>
      </c>
      <c r="H3" s="474" t="s">
        <v>1333</v>
      </c>
      <c r="I3" s="1413" t="s">
        <v>1334</v>
      </c>
      <c r="J3" s="1414"/>
      <c r="K3" s="1414"/>
      <c r="L3" s="1414"/>
      <c r="M3" s="1415"/>
      <c r="N3" s="597" t="s">
        <v>1335</v>
      </c>
      <c r="O3" s="1416" t="s">
        <v>1328</v>
      </c>
      <c r="P3" s="1417"/>
      <c r="Q3" s="1417"/>
      <c r="R3" s="1417"/>
      <c r="S3" s="1418"/>
      <c r="T3" s="1419" t="s">
        <v>210</v>
      </c>
      <c r="U3" s="1420"/>
      <c r="V3" s="1420"/>
      <c r="W3" s="1420"/>
      <c r="X3" s="1421"/>
      <c r="Y3" s="639" t="s">
        <v>1335</v>
      </c>
      <c r="Z3" s="1422" t="s">
        <v>1336</v>
      </c>
      <c r="AA3" s="1423"/>
      <c r="AB3" s="640" t="s">
        <v>1335</v>
      </c>
      <c r="AC3" s="475" t="s">
        <v>1337</v>
      </c>
      <c r="AD3" s="476" t="s">
        <v>1335</v>
      </c>
    </row>
    <row r="4" spans="2:30" ht="20.100000000000001" customHeight="1">
      <c r="B4" s="477">
        <f>IF(C4="","",1)</f>
        <v>1</v>
      </c>
      <c r="C4" s="478" t="str">
        <f>'Mapeo de Actores'!C4</f>
        <v>Gobierno federal</v>
      </c>
      <c r="D4" s="479">
        <f>'Mapeo de Actores'!D4</f>
        <v>0</v>
      </c>
      <c r="F4" s="480">
        <f>IF(G4="","",1)</f>
        <v>1</v>
      </c>
      <c r="G4" s="481">
        <f>'Mapeo de Actores'!G4</f>
        <v>0</v>
      </c>
      <c r="H4" s="482">
        <f>'Mapeo de Actores'!H4</f>
        <v>0</v>
      </c>
      <c r="I4" s="483" t="e">
        <f>VLOOKUP('Mapeo de Actores'!I4,'MA Listas'!$D$4:$E$38,2)</f>
        <v>#N/A</v>
      </c>
      <c r="J4" s="483" t="e">
        <f>VLOOKUP('Mapeo de Actores'!J4,'MA Listas'!$D$4:$E$38,2)</f>
        <v>#N/A</v>
      </c>
      <c r="K4" s="483" t="e">
        <f>VLOOKUP('Mapeo de Actores'!K4,'MA Listas'!$D$4:$E$38,2)</f>
        <v>#N/A</v>
      </c>
      <c r="L4" s="483" t="e">
        <f>VLOOKUP('Mapeo de Actores'!L4,'MA Listas'!$D$4:$E$38,2)</f>
        <v>#N/A</v>
      </c>
      <c r="M4" s="483" t="e">
        <f>VLOOKUP('Mapeo de Actores'!M4,'MA Listas'!$D$4:$E$38,2)</f>
        <v>#N/A</v>
      </c>
      <c r="N4" s="590">
        <f>'Mapeo de Actores'!N4</f>
        <v>0</v>
      </c>
      <c r="O4" s="483" t="e">
        <f>VLOOKUP('Mapeo de Actores'!O4,'MA Listas'!$G$4:$H$38,2)</f>
        <v>#N/A</v>
      </c>
      <c r="P4" s="483" t="e">
        <f>VLOOKUP('Mapeo de Actores'!P4,'MA Listas'!$G$4:$H$38,2)</f>
        <v>#N/A</v>
      </c>
      <c r="Q4" s="483" t="e">
        <f>VLOOKUP('Mapeo de Actores'!Q4,'MA Listas'!$G$4:$H$38,2)</f>
        <v>#N/A</v>
      </c>
      <c r="R4" s="483" t="e">
        <f>VLOOKUP('Mapeo de Actores'!R4,'MA Listas'!$G$4:$H$38,2)</f>
        <v>#N/A</v>
      </c>
      <c r="S4" s="592" t="e">
        <f>VLOOKUP('Mapeo de Actores'!S4,'MA Listas'!$G$4:$H$38,2)</f>
        <v>#N/A</v>
      </c>
      <c r="T4" s="593" t="e">
        <f>VLOOKUP('Mapeo de Actores'!T4,'MA Listas'!$K$6:$L$7,2)</f>
        <v>#N/A</v>
      </c>
      <c r="U4" s="593" t="e">
        <f>VLOOKUP('Mapeo de Actores'!U4,'MA Listas'!$K$6:$L$7,2)</f>
        <v>#N/A</v>
      </c>
      <c r="V4" s="593" t="e">
        <f>VLOOKUP('Mapeo de Actores'!V4,'MA Listas'!$K$6:$L$7,2)</f>
        <v>#N/A</v>
      </c>
      <c r="W4" s="593" t="e">
        <f>VLOOKUP('Mapeo de Actores'!W4,'MA Listas'!$K$6:$L$7,2)</f>
        <v>#N/A</v>
      </c>
      <c r="X4" s="593" t="e">
        <f>VLOOKUP('Mapeo de Actores'!X4,'MA Listas'!$K$6:$L$7,2)</f>
        <v>#N/A</v>
      </c>
      <c r="Y4" s="590">
        <f>'Mapeo de Actores'!Y4</f>
        <v>0</v>
      </c>
      <c r="Z4" s="484" t="e">
        <f>VLOOKUP('Mapeo de Actores'!Z4,'MA Listas'!$N$4:$O$11,2)</f>
        <v>#N/A</v>
      </c>
      <c r="AA4" s="484" t="e">
        <f>VLOOKUP('Mapeo de Actores'!AA4,'MA Listas'!$N$4:$O$11,2)</f>
        <v>#N/A</v>
      </c>
      <c r="AB4" s="590">
        <f>'Mapeo de Actores'!AB4</f>
        <v>0</v>
      </c>
      <c r="AC4" s="486">
        <f>'Mapeo de Actores'!AC4</f>
        <v>0</v>
      </c>
      <c r="AD4" s="595">
        <f>'Mapeo de Actores'!AD4</f>
        <v>0</v>
      </c>
    </row>
    <row r="5" spans="2:30" ht="20.100000000000001" customHeight="1">
      <c r="B5" s="477">
        <f>IF(C5="","",IF(B4="","",(B4+1)))</f>
        <v>2</v>
      </c>
      <c r="C5" s="478" t="str">
        <f>'Mapeo de Actores'!C5</f>
        <v>Otro (indicar)</v>
      </c>
      <c r="D5" s="479">
        <f>'Mapeo de Actores'!D5</f>
        <v>0</v>
      </c>
      <c r="F5" s="480">
        <f>IF(G5="","",IF(F4="","",(F4+1)))</f>
        <v>2</v>
      </c>
      <c r="G5" s="490">
        <f>'Mapeo de Actores'!G5</f>
        <v>0</v>
      </c>
      <c r="H5" s="491">
        <f>'Mapeo de Actores'!H5</f>
        <v>0</v>
      </c>
      <c r="I5" s="483" t="e">
        <f>VLOOKUP('Mapeo de Actores'!I5,'MA Listas'!$D$4:$E$38,2)</f>
        <v>#N/A</v>
      </c>
      <c r="J5" s="483" t="e">
        <f>VLOOKUP('Mapeo de Actores'!J5,'MA Listas'!$D$4:$E$38,2)</f>
        <v>#N/A</v>
      </c>
      <c r="K5" s="483" t="e">
        <f>VLOOKUP('Mapeo de Actores'!K5,'MA Listas'!$D$4:$E$38,2)</f>
        <v>#N/A</v>
      </c>
      <c r="L5" s="483" t="e">
        <f>VLOOKUP('Mapeo de Actores'!L5,'MA Listas'!$D$4:$E$38,2)</f>
        <v>#N/A</v>
      </c>
      <c r="M5" s="483" t="e">
        <f>VLOOKUP('Mapeo de Actores'!M5,'MA Listas'!$D$4:$E$38,2)</f>
        <v>#N/A</v>
      </c>
      <c r="N5" s="591">
        <f>'Mapeo de Actores'!N5</f>
        <v>0</v>
      </c>
      <c r="O5" s="483" t="e">
        <f>VLOOKUP('Mapeo de Actores'!O5,'MA Listas'!$G$4:$H$38,2)</f>
        <v>#N/A</v>
      </c>
      <c r="P5" s="483" t="e">
        <f>VLOOKUP('Mapeo de Actores'!P5,'MA Listas'!$G$4:$H$38,2)</f>
        <v>#N/A</v>
      </c>
      <c r="Q5" s="483" t="e">
        <f>VLOOKUP('Mapeo de Actores'!Q5,'MA Listas'!$G$4:$H$38,2)</f>
        <v>#N/A</v>
      </c>
      <c r="R5" s="483" t="e">
        <f>VLOOKUP('Mapeo de Actores'!R5,'MA Listas'!$G$4:$H$38,2)</f>
        <v>#N/A</v>
      </c>
      <c r="S5" s="592" t="e">
        <f>VLOOKUP('Mapeo de Actores'!S5,'MA Listas'!$G$4:$H$38,2)</f>
        <v>#N/A</v>
      </c>
      <c r="T5" s="593" t="e">
        <f>VLOOKUP('Mapeo de Actores'!T5,'MA Listas'!$K$6:$L$7,2)</f>
        <v>#N/A</v>
      </c>
      <c r="U5" s="593" t="e">
        <f>VLOOKUP('Mapeo de Actores'!U5,'MA Listas'!$K$6:$L$7,2)</f>
        <v>#N/A</v>
      </c>
      <c r="V5" s="593" t="e">
        <f>VLOOKUP('Mapeo de Actores'!V5,'MA Listas'!$K$6:$L$7,2)</f>
        <v>#N/A</v>
      </c>
      <c r="W5" s="593" t="e">
        <f>VLOOKUP('Mapeo de Actores'!W5,'MA Listas'!$K$6:$L$7,2)</f>
        <v>#N/A</v>
      </c>
      <c r="X5" s="593" t="e">
        <f>VLOOKUP('Mapeo de Actores'!X5,'MA Listas'!$K$6:$L$7,2)</f>
        <v>#N/A</v>
      </c>
      <c r="Y5" s="591">
        <f>'Mapeo de Actores'!Y5</f>
        <v>0</v>
      </c>
      <c r="Z5" s="484" t="e">
        <f>VLOOKUP('Mapeo de Actores'!Z5,'MA Listas'!$N$4:$O$11,2)</f>
        <v>#N/A</v>
      </c>
      <c r="AA5" s="484" t="e">
        <f>VLOOKUP('Mapeo de Actores'!AA5,'MA Listas'!$N$4:$O$11,2)</f>
        <v>#N/A</v>
      </c>
      <c r="AB5" s="591">
        <f>'Mapeo de Actores'!AB5</f>
        <v>0</v>
      </c>
      <c r="AC5" s="486">
        <f>'Mapeo de Actores'!AC5</f>
        <v>0</v>
      </c>
      <c r="AD5" s="596">
        <f>'Mapeo de Actores'!AD5</f>
        <v>0</v>
      </c>
    </row>
    <row r="6" spans="2:30" ht="20.100000000000001" customHeight="1">
      <c r="B6" s="477">
        <f t="shared" ref="B6:B28" si="0">IF(C6="","",IF(B5="","",(B5+1)))</f>
        <v>3</v>
      </c>
      <c r="C6" s="478" t="str">
        <f>'Mapeo de Actores'!C6</f>
        <v>Otro (indicar)</v>
      </c>
      <c r="D6" s="479">
        <f>'Mapeo de Actores'!D6</f>
        <v>0</v>
      </c>
      <c r="F6" s="480">
        <f t="shared" ref="F6:F69" si="1">IF(G6="","",IF(F5="","",(F5+1)))</f>
        <v>3</v>
      </c>
      <c r="G6" s="490">
        <f>'Mapeo de Actores'!G6</f>
        <v>0</v>
      </c>
      <c r="H6" s="491">
        <f>'Mapeo de Actores'!H6</f>
        <v>0</v>
      </c>
      <c r="I6" s="483" t="e">
        <f>VLOOKUP('Mapeo de Actores'!I6,'MA Listas'!$D$4:$E$38,2)</f>
        <v>#N/A</v>
      </c>
      <c r="J6" s="483" t="e">
        <f>VLOOKUP('Mapeo de Actores'!J6,'MA Listas'!$D$4:$E$38,2)</f>
        <v>#N/A</v>
      </c>
      <c r="K6" s="483" t="e">
        <f>VLOOKUP('Mapeo de Actores'!K6,'MA Listas'!$D$4:$E$38,2)</f>
        <v>#N/A</v>
      </c>
      <c r="L6" s="483" t="e">
        <f>VLOOKUP('Mapeo de Actores'!L6,'MA Listas'!$D$4:$E$38,2)</f>
        <v>#N/A</v>
      </c>
      <c r="M6" s="483" t="e">
        <f>VLOOKUP('Mapeo de Actores'!M6,'MA Listas'!$D$4:$E$38,2)</f>
        <v>#N/A</v>
      </c>
      <c r="N6" s="591">
        <f>'Mapeo de Actores'!N6</f>
        <v>0</v>
      </c>
      <c r="O6" s="483" t="e">
        <f>VLOOKUP('Mapeo de Actores'!O6,'MA Listas'!$G$4:$H$38,2)</f>
        <v>#N/A</v>
      </c>
      <c r="P6" s="483" t="e">
        <f>VLOOKUP('Mapeo de Actores'!P6,'MA Listas'!$G$4:$H$38,2)</f>
        <v>#N/A</v>
      </c>
      <c r="Q6" s="483" t="e">
        <f>VLOOKUP('Mapeo de Actores'!Q6,'MA Listas'!$G$4:$H$38,2)</f>
        <v>#N/A</v>
      </c>
      <c r="R6" s="483" t="e">
        <f>VLOOKUP('Mapeo de Actores'!R6,'MA Listas'!$G$4:$H$38,2)</f>
        <v>#N/A</v>
      </c>
      <c r="S6" s="592" t="e">
        <f>VLOOKUP('Mapeo de Actores'!S6,'MA Listas'!$G$4:$H$38,2)</f>
        <v>#N/A</v>
      </c>
      <c r="T6" s="593" t="e">
        <f>VLOOKUP('Mapeo de Actores'!T6,'MA Listas'!$K$6:$L$7,2)</f>
        <v>#N/A</v>
      </c>
      <c r="U6" s="593" t="e">
        <f>VLOOKUP('Mapeo de Actores'!U6,'MA Listas'!$K$6:$L$7,2)</f>
        <v>#N/A</v>
      </c>
      <c r="V6" s="593" t="e">
        <f>VLOOKUP('Mapeo de Actores'!V6,'MA Listas'!$K$6:$L$7,2)</f>
        <v>#N/A</v>
      </c>
      <c r="W6" s="593" t="e">
        <f>VLOOKUP('Mapeo de Actores'!W6,'MA Listas'!$K$6:$L$7,2)</f>
        <v>#N/A</v>
      </c>
      <c r="X6" s="593" t="e">
        <f>VLOOKUP('Mapeo de Actores'!X6,'MA Listas'!$K$6:$L$7,2)</f>
        <v>#N/A</v>
      </c>
      <c r="Y6" s="591">
        <f>'Mapeo de Actores'!Y6</f>
        <v>0</v>
      </c>
      <c r="Z6" s="484" t="e">
        <f>VLOOKUP('Mapeo de Actores'!Z6,'MA Listas'!$N$4:$O$11,2)</f>
        <v>#N/A</v>
      </c>
      <c r="AA6" s="484" t="e">
        <f>VLOOKUP('Mapeo de Actores'!AA6,'MA Listas'!$N$4:$O$11,2)</f>
        <v>#N/A</v>
      </c>
      <c r="AB6" s="591">
        <f>'Mapeo de Actores'!AB6</f>
        <v>0</v>
      </c>
      <c r="AC6" s="486">
        <f>'Mapeo de Actores'!AC6</f>
        <v>0</v>
      </c>
      <c r="AD6" s="596">
        <f>'Mapeo de Actores'!AD6</f>
        <v>0</v>
      </c>
    </row>
    <row r="7" spans="2:30" ht="20.100000000000001" customHeight="1">
      <c r="B7" s="477">
        <f t="shared" si="0"/>
        <v>4</v>
      </c>
      <c r="C7" s="478" t="str">
        <f>'Mapeo de Actores'!C7</f>
        <v>Otro (indicar)</v>
      </c>
      <c r="D7" s="479">
        <f>'Mapeo de Actores'!D7</f>
        <v>0</v>
      </c>
      <c r="F7" s="480">
        <f t="shared" si="1"/>
        <v>4</v>
      </c>
      <c r="G7" s="490">
        <f>'Mapeo de Actores'!G7</f>
        <v>0</v>
      </c>
      <c r="H7" s="491">
        <f>'Mapeo de Actores'!H7</f>
        <v>0</v>
      </c>
      <c r="I7" s="483" t="e">
        <f>VLOOKUP('Mapeo de Actores'!I7,'MA Listas'!$D$4:$E$38,2)</f>
        <v>#N/A</v>
      </c>
      <c r="J7" s="483" t="e">
        <f>VLOOKUP('Mapeo de Actores'!J7,'MA Listas'!$D$4:$E$38,2)</f>
        <v>#N/A</v>
      </c>
      <c r="K7" s="483" t="e">
        <f>VLOOKUP('Mapeo de Actores'!K7,'MA Listas'!$D$4:$E$38,2)</f>
        <v>#N/A</v>
      </c>
      <c r="L7" s="483" t="e">
        <f>VLOOKUP('Mapeo de Actores'!L7,'MA Listas'!$D$4:$E$38,2)</f>
        <v>#N/A</v>
      </c>
      <c r="M7" s="483" t="e">
        <f>VLOOKUP('Mapeo de Actores'!M7,'MA Listas'!$D$4:$E$38,2)</f>
        <v>#N/A</v>
      </c>
      <c r="N7" s="591">
        <f>'Mapeo de Actores'!N7</f>
        <v>0</v>
      </c>
      <c r="O7" s="483" t="e">
        <f>VLOOKUP('Mapeo de Actores'!O7,'MA Listas'!$G$4:$H$38,2)</f>
        <v>#N/A</v>
      </c>
      <c r="P7" s="483" t="e">
        <f>VLOOKUP('Mapeo de Actores'!P7,'MA Listas'!$G$4:$H$38,2)</f>
        <v>#N/A</v>
      </c>
      <c r="Q7" s="483" t="e">
        <f>VLOOKUP('Mapeo de Actores'!Q7,'MA Listas'!$G$4:$H$38,2)</f>
        <v>#N/A</v>
      </c>
      <c r="R7" s="483" t="e">
        <f>VLOOKUP('Mapeo de Actores'!R7,'MA Listas'!$G$4:$H$38,2)</f>
        <v>#N/A</v>
      </c>
      <c r="S7" s="592" t="e">
        <f>VLOOKUP('Mapeo de Actores'!S7,'MA Listas'!$G$4:$H$38,2)</f>
        <v>#N/A</v>
      </c>
      <c r="T7" s="593" t="e">
        <f>VLOOKUP('Mapeo de Actores'!T7,'MA Listas'!$K$6:$L$7,2)</f>
        <v>#N/A</v>
      </c>
      <c r="U7" s="593" t="e">
        <f>VLOOKUP('Mapeo de Actores'!U7,'MA Listas'!$K$6:$L$7,2)</f>
        <v>#N/A</v>
      </c>
      <c r="V7" s="593" t="e">
        <f>VLOOKUP('Mapeo de Actores'!V7,'MA Listas'!$K$6:$L$7,2)</f>
        <v>#N/A</v>
      </c>
      <c r="W7" s="593" t="e">
        <f>VLOOKUP('Mapeo de Actores'!W7,'MA Listas'!$K$6:$L$7,2)</f>
        <v>#N/A</v>
      </c>
      <c r="X7" s="593" t="e">
        <f>VLOOKUP('Mapeo de Actores'!X7,'MA Listas'!$K$6:$L$7,2)</f>
        <v>#N/A</v>
      </c>
      <c r="Y7" s="591">
        <f>'Mapeo de Actores'!Y7</f>
        <v>0</v>
      </c>
      <c r="Z7" s="484" t="e">
        <f>VLOOKUP('Mapeo de Actores'!Z7,'MA Listas'!$N$4:$O$11,2)</f>
        <v>#N/A</v>
      </c>
      <c r="AA7" s="484" t="e">
        <f>VLOOKUP('Mapeo de Actores'!AA7,'MA Listas'!$N$4:$O$11,2)</f>
        <v>#N/A</v>
      </c>
      <c r="AB7" s="591">
        <f>'Mapeo de Actores'!AB7</f>
        <v>0</v>
      </c>
      <c r="AC7" s="486">
        <f>'Mapeo de Actores'!AC7</f>
        <v>0</v>
      </c>
      <c r="AD7" s="596">
        <f>'Mapeo de Actores'!AD7</f>
        <v>0</v>
      </c>
    </row>
    <row r="8" spans="2:30" ht="20.100000000000001" customHeight="1">
      <c r="B8" s="477">
        <f t="shared" si="0"/>
        <v>5</v>
      </c>
      <c r="C8" s="478" t="str">
        <f>'Mapeo de Actores'!C8</f>
        <v>Otro (indicar)</v>
      </c>
      <c r="D8" s="479">
        <f>'Mapeo de Actores'!D8</f>
        <v>0</v>
      </c>
      <c r="F8" s="480">
        <f t="shared" si="1"/>
        <v>5</v>
      </c>
      <c r="G8" s="490">
        <f>'Mapeo de Actores'!G8</f>
        <v>0</v>
      </c>
      <c r="H8" s="491">
        <f>'Mapeo de Actores'!H8</f>
        <v>0</v>
      </c>
      <c r="I8" s="483" t="e">
        <f>VLOOKUP('Mapeo de Actores'!I8,'MA Listas'!$D$4:$E$38,2)</f>
        <v>#N/A</v>
      </c>
      <c r="J8" s="483" t="e">
        <f>VLOOKUP('Mapeo de Actores'!J8,'MA Listas'!$D$4:$E$38,2)</f>
        <v>#N/A</v>
      </c>
      <c r="K8" s="483" t="e">
        <f>VLOOKUP('Mapeo de Actores'!K8,'MA Listas'!$D$4:$E$38,2)</f>
        <v>#N/A</v>
      </c>
      <c r="L8" s="483" t="e">
        <f>VLOOKUP('Mapeo de Actores'!L8,'MA Listas'!$D$4:$E$38,2)</f>
        <v>#N/A</v>
      </c>
      <c r="M8" s="483" t="e">
        <f>VLOOKUP('Mapeo de Actores'!M8,'MA Listas'!$D$4:$E$38,2)</f>
        <v>#N/A</v>
      </c>
      <c r="N8" s="591">
        <f>'Mapeo de Actores'!N8</f>
        <v>0</v>
      </c>
      <c r="O8" s="483" t="e">
        <f>VLOOKUP('Mapeo de Actores'!O8,'MA Listas'!$G$4:$H$38,2)</f>
        <v>#N/A</v>
      </c>
      <c r="P8" s="483" t="e">
        <f>VLOOKUP('Mapeo de Actores'!P8,'MA Listas'!$G$4:$H$38,2)</f>
        <v>#N/A</v>
      </c>
      <c r="Q8" s="483" t="e">
        <f>VLOOKUP('Mapeo de Actores'!Q8,'MA Listas'!$G$4:$H$38,2)</f>
        <v>#N/A</v>
      </c>
      <c r="R8" s="483" t="e">
        <f>VLOOKUP('Mapeo de Actores'!R8,'MA Listas'!$G$4:$H$38,2)</f>
        <v>#N/A</v>
      </c>
      <c r="S8" s="592" t="e">
        <f>VLOOKUP('Mapeo de Actores'!S8,'MA Listas'!$G$4:$H$38,2)</f>
        <v>#N/A</v>
      </c>
      <c r="T8" s="593" t="e">
        <f>VLOOKUP('Mapeo de Actores'!T8,'MA Listas'!$K$6:$L$7,2)</f>
        <v>#N/A</v>
      </c>
      <c r="U8" s="593" t="e">
        <f>VLOOKUP('Mapeo de Actores'!U8,'MA Listas'!$K$6:$L$7,2)</f>
        <v>#N/A</v>
      </c>
      <c r="V8" s="593" t="e">
        <f>VLOOKUP('Mapeo de Actores'!V8,'MA Listas'!$K$6:$L$7,2)</f>
        <v>#N/A</v>
      </c>
      <c r="W8" s="593" t="e">
        <f>VLOOKUP('Mapeo de Actores'!W8,'MA Listas'!$K$6:$L$7,2)</f>
        <v>#N/A</v>
      </c>
      <c r="X8" s="593" t="e">
        <f>VLOOKUP('Mapeo de Actores'!X8,'MA Listas'!$K$6:$L$7,2)</f>
        <v>#N/A</v>
      </c>
      <c r="Y8" s="591">
        <f>'Mapeo de Actores'!Y8</f>
        <v>0</v>
      </c>
      <c r="Z8" s="484" t="e">
        <f>VLOOKUP('Mapeo de Actores'!Z8,'MA Listas'!$N$4:$O$11,2)</f>
        <v>#N/A</v>
      </c>
      <c r="AA8" s="484" t="e">
        <f>VLOOKUP('Mapeo de Actores'!AA8,'MA Listas'!$N$4:$O$11,2)</f>
        <v>#N/A</v>
      </c>
      <c r="AB8" s="591">
        <f>'Mapeo de Actores'!AB8</f>
        <v>0</v>
      </c>
      <c r="AC8" s="486">
        <f>'Mapeo de Actores'!AC8</f>
        <v>0</v>
      </c>
      <c r="AD8" s="596">
        <f>'Mapeo de Actores'!AD8</f>
        <v>0</v>
      </c>
    </row>
    <row r="9" spans="2:30" ht="20.100000000000001" customHeight="1">
      <c r="B9" s="477">
        <f t="shared" si="0"/>
        <v>6</v>
      </c>
      <c r="C9" s="478" t="str">
        <f>'Mapeo de Actores'!C9</f>
        <v>Otro (indicar)</v>
      </c>
      <c r="D9" s="479">
        <f>'Mapeo de Actores'!D9</f>
        <v>0</v>
      </c>
      <c r="F9" s="480">
        <f t="shared" si="1"/>
        <v>6</v>
      </c>
      <c r="G9" s="490">
        <f>'Mapeo de Actores'!G9</f>
        <v>0</v>
      </c>
      <c r="H9" s="491">
        <f>'Mapeo de Actores'!H9</f>
        <v>0</v>
      </c>
      <c r="I9" s="483" t="e">
        <f>VLOOKUP('Mapeo de Actores'!I9,'MA Listas'!$D$4:$E$38,2)</f>
        <v>#N/A</v>
      </c>
      <c r="J9" s="483" t="e">
        <f>VLOOKUP('Mapeo de Actores'!J9,'MA Listas'!$D$4:$E$38,2)</f>
        <v>#N/A</v>
      </c>
      <c r="K9" s="483" t="e">
        <f>VLOOKUP('Mapeo de Actores'!K9,'MA Listas'!$D$4:$E$38,2)</f>
        <v>#N/A</v>
      </c>
      <c r="L9" s="483" t="e">
        <f>VLOOKUP('Mapeo de Actores'!L9,'MA Listas'!$D$4:$E$38,2)</f>
        <v>#N/A</v>
      </c>
      <c r="M9" s="483" t="e">
        <f>VLOOKUP('Mapeo de Actores'!M9,'MA Listas'!$D$4:$E$38,2)</f>
        <v>#N/A</v>
      </c>
      <c r="N9" s="591">
        <f>'Mapeo de Actores'!N9</f>
        <v>0</v>
      </c>
      <c r="O9" s="483" t="e">
        <f>VLOOKUP('Mapeo de Actores'!O9,'MA Listas'!$G$4:$H$38,2)</f>
        <v>#N/A</v>
      </c>
      <c r="P9" s="483" t="e">
        <f>VLOOKUP('Mapeo de Actores'!P9,'MA Listas'!$G$4:$H$38,2)</f>
        <v>#N/A</v>
      </c>
      <c r="Q9" s="483" t="e">
        <f>VLOOKUP('Mapeo de Actores'!Q9,'MA Listas'!$G$4:$H$38,2)</f>
        <v>#N/A</v>
      </c>
      <c r="R9" s="483" t="e">
        <f>VLOOKUP('Mapeo de Actores'!R9,'MA Listas'!$G$4:$H$38,2)</f>
        <v>#N/A</v>
      </c>
      <c r="S9" s="592" t="e">
        <f>VLOOKUP('Mapeo de Actores'!S9,'MA Listas'!$G$4:$H$38,2)</f>
        <v>#N/A</v>
      </c>
      <c r="T9" s="593" t="e">
        <f>VLOOKUP('Mapeo de Actores'!T9,'MA Listas'!$K$6:$L$7,2)</f>
        <v>#N/A</v>
      </c>
      <c r="U9" s="593" t="e">
        <f>VLOOKUP('Mapeo de Actores'!U9,'MA Listas'!$K$6:$L$7,2)</f>
        <v>#N/A</v>
      </c>
      <c r="V9" s="593" t="e">
        <f>VLOOKUP('Mapeo de Actores'!V9,'MA Listas'!$K$6:$L$7,2)</f>
        <v>#N/A</v>
      </c>
      <c r="W9" s="593" t="e">
        <f>VLOOKUP('Mapeo de Actores'!W9,'MA Listas'!$K$6:$L$7,2)</f>
        <v>#N/A</v>
      </c>
      <c r="X9" s="593" t="e">
        <f>VLOOKUP('Mapeo de Actores'!X9,'MA Listas'!$K$6:$L$7,2)</f>
        <v>#N/A</v>
      </c>
      <c r="Y9" s="591">
        <f>'Mapeo de Actores'!Y9</f>
        <v>0</v>
      </c>
      <c r="Z9" s="484" t="e">
        <f>VLOOKUP('Mapeo de Actores'!Z9,'MA Listas'!$N$4:$O$11,2)</f>
        <v>#N/A</v>
      </c>
      <c r="AA9" s="484" t="e">
        <f>VLOOKUP('Mapeo de Actores'!AA9,'MA Listas'!$N$4:$O$11,2)</f>
        <v>#N/A</v>
      </c>
      <c r="AB9" s="591">
        <f>'Mapeo de Actores'!AB9</f>
        <v>0</v>
      </c>
      <c r="AC9" s="486">
        <f>'Mapeo de Actores'!AC9</f>
        <v>0</v>
      </c>
      <c r="AD9" s="596">
        <f>'Mapeo de Actores'!AD9</f>
        <v>0</v>
      </c>
    </row>
    <row r="10" spans="2:30" ht="20.100000000000001" customHeight="1">
      <c r="B10" s="477">
        <f t="shared" si="0"/>
        <v>7</v>
      </c>
      <c r="C10" s="478" t="str">
        <f>'Mapeo de Actores'!C10</f>
        <v>Otro (indicar)</v>
      </c>
      <c r="D10" s="479">
        <f>'Mapeo de Actores'!D10</f>
        <v>0</v>
      </c>
      <c r="F10" s="480">
        <f t="shared" si="1"/>
        <v>7</v>
      </c>
      <c r="G10" s="490">
        <f>'Mapeo de Actores'!G10</f>
        <v>0</v>
      </c>
      <c r="H10" s="491">
        <f>'Mapeo de Actores'!H10</f>
        <v>0</v>
      </c>
      <c r="I10" s="483" t="e">
        <f>VLOOKUP('Mapeo de Actores'!I10,'MA Listas'!$D$4:$E$38,2)</f>
        <v>#N/A</v>
      </c>
      <c r="J10" s="483" t="e">
        <f>VLOOKUP('Mapeo de Actores'!J10,'MA Listas'!$D$4:$E$38,2)</f>
        <v>#N/A</v>
      </c>
      <c r="K10" s="483" t="e">
        <f>VLOOKUP('Mapeo de Actores'!K10,'MA Listas'!$D$4:$E$38,2)</f>
        <v>#N/A</v>
      </c>
      <c r="L10" s="483" t="e">
        <f>VLOOKUP('Mapeo de Actores'!L10,'MA Listas'!$D$4:$E$38,2)</f>
        <v>#N/A</v>
      </c>
      <c r="M10" s="483" t="e">
        <f>VLOOKUP('Mapeo de Actores'!M10,'MA Listas'!$D$4:$E$38,2)</f>
        <v>#N/A</v>
      </c>
      <c r="N10" s="591">
        <f>'Mapeo de Actores'!N10</f>
        <v>0</v>
      </c>
      <c r="O10" s="483" t="e">
        <f>VLOOKUP('Mapeo de Actores'!O10,'MA Listas'!$G$4:$H$38,2)</f>
        <v>#N/A</v>
      </c>
      <c r="P10" s="483" t="e">
        <f>VLOOKUP('Mapeo de Actores'!P10,'MA Listas'!$G$4:$H$38,2)</f>
        <v>#N/A</v>
      </c>
      <c r="Q10" s="483" t="e">
        <f>VLOOKUP('Mapeo de Actores'!Q10,'MA Listas'!$G$4:$H$38,2)</f>
        <v>#N/A</v>
      </c>
      <c r="R10" s="483" t="e">
        <f>VLOOKUP('Mapeo de Actores'!R10,'MA Listas'!$G$4:$H$38,2)</f>
        <v>#N/A</v>
      </c>
      <c r="S10" s="592" t="e">
        <f>VLOOKUP('Mapeo de Actores'!S10,'MA Listas'!$G$4:$H$38,2)</f>
        <v>#N/A</v>
      </c>
      <c r="T10" s="593" t="e">
        <f>VLOOKUP('Mapeo de Actores'!T10,'MA Listas'!$K$6:$L$7,2)</f>
        <v>#N/A</v>
      </c>
      <c r="U10" s="593" t="e">
        <f>VLOOKUP('Mapeo de Actores'!U10,'MA Listas'!$K$6:$L$7,2)</f>
        <v>#N/A</v>
      </c>
      <c r="V10" s="593" t="e">
        <f>VLOOKUP('Mapeo de Actores'!V10,'MA Listas'!$K$6:$L$7,2)</f>
        <v>#N/A</v>
      </c>
      <c r="W10" s="593" t="e">
        <f>VLOOKUP('Mapeo de Actores'!W10,'MA Listas'!$K$6:$L$7,2)</f>
        <v>#N/A</v>
      </c>
      <c r="X10" s="593" t="e">
        <f>VLOOKUP('Mapeo de Actores'!X10,'MA Listas'!$K$6:$L$7,2)</f>
        <v>#N/A</v>
      </c>
      <c r="Y10" s="591">
        <f>'Mapeo de Actores'!Y10</f>
        <v>0</v>
      </c>
      <c r="Z10" s="484" t="e">
        <f>VLOOKUP('Mapeo de Actores'!Z10,'MA Listas'!$N$4:$O$11,2)</f>
        <v>#N/A</v>
      </c>
      <c r="AA10" s="484" t="e">
        <f>VLOOKUP('Mapeo de Actores'!AA10,'MA Listas'!$N$4:$O$11,2)</f>
        <v>#N/A</v>
      </c>
      <c r="AB10" s="591">
        <f>'Mapeo de Actores'!AB10</f>
        <v>0</v>
      </c>
      <c r="AC10" s="486">
        <f>'Mapeo de Actores'!AC10</f>
        <v>0</v>
      </c>
      <c r="AD10" s="596">
        <f>'Mapeo de Actores'!AD10</f>
        <v>0</v>
      </c>
    </row>
    <row r="11" spans="2:30" ht="20.100000000000001" customHeight="1">
      <c r="B11" s="477">
        <f t="shared" si="0"/>
        <v>8</v>
      </c>
      <c r="C11" s="478" t="str">
        <f>'Mapeo de Actores'!C11</f>
        <v>Otro (indicar)</v>
      </c>
      <c r="D11" s="479">
        <f>'Mapeo de Actores'!D11</f>
        <v>0</v>
      </c>
      <c r="F11" s="480">
        <f t="shared" si="1"/>
        <v>8</v>
      </c>
      <c r="G11" s="490">
        <f>'Mapeo de Actores'!G11</f>
        <v>0</v>
      </c>
      <c r="H11" s="491">
        <f>'Mapeo de Actores'!H11</f>
        <v>0</v>
      </c>
      <c r="I11" s="483" t="e">
        <f>VLOOKUP('Mapeo de Actores'!I11,'MA Listas'!$D$4:$E$38,2)</f>
        <v>#N/A</v>
      </c>
      <c r="J11" s="483" t="e">
        <f>VLOOKUP('Mapeo de Actores'!J11,'MA Listas'!$D$4:$E$38,2)</f>
        <v>#N/A</v>
      </c>
      <c r="K11" s="483" t="e">
        <f>VLOOKUP('Mapeo de Actores'!K11,'MA Listas'!$D$4:$E$38,2)</f>
        <v>#N/A</v>
      </c>
      <c r="L11" s="483" t="e">
        <f>VLOOKUP('Mapeo de Actores'!L11,'MA Listas'!$D$4:$E$38,2)</f>
        <v>#N/A</v>
      </c>
      <c r="M11" s="483" t="e">
        <f>VLOOKUP('Mapeo de Actores'!M11,'MA Listas'!$D$4:$E$38,2)</f>
        <v>#N/A</v>
      </c>
      <c r="N11" s="591">
        <f>'Mapeo de Actores'!N11</f>
        <v>0</v>
      </c>
      <c r="O11" s="483" t="e">
        <f>VLOOKUP('Mapeo de Actores'!O11,'MA Listas'!$G$4:$H$38,2)</f>
        <v>#N/A</v>
      </c>
      <c r="P11" s="483" t="e">
        <f>VLOOKUP('Mapeo de Actores'!P11,'MA Listas'!$G$4:$H$38,2)</f>
        <v>#N/A</v>
      </c>
      <c r="Q11" s="483" t="e">
        <f>VLOOKUP('Mapeo de Actores'!Q11,'MA Listas'!$G$4:$H$38,2)</f>
        <v>#N/A</v>
      </c>
      <c r="R11" s="483" t="e">
        <f>VLOOKUP('Mapeo de Actores'!R11,'MA Listas'!$G$4:$H$38,2)</f>
        <v>#N/A</v>
      </c>
      <c r="S11" s="483" t="e">
        <f>VLOOKUP('Mapeo de Actores'!S11,'MA Listas'!$G$4:$H$38,2)</f>
        <v>#N/A</v>
      </c>
      <c r="T11" s="593" t="e">
        <f>VLOOKUP('Mapeo de Actores'!T11,'MA Listas'!$K$6:$L$7,2)</f>
        <v>#N/A</v>
      </c>
      <c r="U11" s="593" t="e">
        <f>VLOOKUP('Mapeo de Actores'!U11,'MA Listas'!$K$6:$L$7,2)</f>
        <v>#N/A</v>
      </c>
      <c r="V11" s="593" t="e">
        <f>VLOOKUP('Mapeo de Actores'!V11,'MA Listas'!$K$6:$L$7,2)</f>
        <v>#N/A</v>
      </c>
      <c r="W11" s="593" t="e">
        <f>VLOOKUP('Mapeo de Actores'!W11,'MA Listas'!$K$6:$L$7,2)</f>
        <v>#N/A</v>
      </c>
      <c r="X11" s="593" t="e">
        <f>VLOOKUP('Mapeo de Actores'!X11,'MA Listas'!$K$6:$L$7,2)</f>
        <v>#N/A</v>
      </c>
      <c r="Y11" s="591">
        <f>'Mapeo de Actores'!Y11</f>
        <v>0</v>
      </c>
      <c r="Z11" s="484" t="e">
        <f>VLOOKUP('Mapeo de Actores'!Z11,'MA Listas'!$N$4:$O$11,2)</f>
        <v>#N/A</v>
      </c>
      <c r="AA11" s="484" t="e">
        <f>VLOOKUP('Mapeo de Actores'!AA11,'MA Listas'!$N$4:$O$11,2)</f>
        <v>#N/A</v>
      </c>
      <c r="AB11" s="591">
        <f>'Mapeo de Actores'!AB11</f>
        <v>0</v>
      </c>
      <c r="AC11" s="486">
        <f>'Mapeo de Actores'!AC11</f>
        <v>0</v>
      </c>
      <c r="AD11" s="596">
        <f>'Mapeo de Actores'!AD11</f>
        <v>0</v>
      </c>
    </row>
    <row r="12" spans="2:30" ht="20.100000000000001" customHeight="1">
      <c r="B12" s="477">
        <f t="shared" si="0"/>
        <v>9</v>
      </c>
      <c r="C12" s="478" t="str">
        <f>'Mapeo de Actores'!C12</f>
        <v>Otro (indicar)</v>
      </c>
      <c r="D12" s="479">
        <f>'Mapeo de Actores'!D12</f>
        <v>0</v>
      </c>
      <c r="F12" s="480">
        <f t="shared" si="1"/>
        <v>9</v>
      </c>
      <c r="G12" s="490">
        <f>'Mapeo de Actores'!G12</f>
        <v>0</v>
      </c>
      <c r="H12" s="491">
        <f>'Mapeo de Actores'!H12</f>
        <v>0</v>
      </c>
      <c r="I12" s="483" t="e">
        <f>VLOOKUP('Mapeo de Actores'!I12,'MA Listas'!$D$4:$E$38,2)</f>
        <v>#N/A</v>
      </c>
      <c r="J12" s="483" t="e">
        <f>VLOOKUP('Mapeo de Actores'!J12,'MA Listas'!$D$4:$E$38,2)</f>
        <v>#N/A</v>
      </c>
      <c r="K12" s="483" t="e">
        <f>VLOOKUP('Mapeo de Actores'!K12,'MA Listas'!$D$4:$E$38,2)</f>
        <v>#N/A</v>
      </c>
      <c r="L12" s="483" t="e">
        <f>VLOOKUP('Mapeo de Actores'!L12,'MA Listas'!$D$4:$E$38,2)</f>
        <v>#N/A</v>
      </c>
      <c r="M12" s="483" t="e">
        <f>VLOOKUP('Mapeo de Actores'!M12,'MA Listas'!$D$4:$E$38,2)</f>
        <v>#N/A</v>
      </c>
      <c r="N12" s="591">
        <f>'Mapeo de Actores'!N12</f>
        <v>0</v>
      </c>
      <c r="O12" s="483" t="e">
        <f>VLOOKUP('Mapeo de Actores'!O12,'MA Listas'!$G$4:$H$38,2)</f>
        <v>#N/A</v>
      </c>
      <c r="P12" s="483" t="e">
        <f>VLOOKUP('Mapeo de Actores'!P12,'MA Listas'!$G$4:$H$38,2)</f>
        <v>#N/A</v>
      </c>
      <c r="Q12" s="483" t="e">
        <f>VLOOKUP('Mapeo de Actores'!Q12,'MA Listas'!$G$4:$H$38,2)</f>
        <v>#N/A</v>
      </c>
      <c r="R12" s="483" t="e">
        <f>VLOOKUP('Mapeo de Actores'!R12,'MA Listas'!$G$4:$H$38,2)</f>
        <v>#N/A</v>
      </c>
      <c r="S12" s="483" t="e">
        <f>VLOOKUP('Mapeo de Actores'!S12,'MA Listas'!$G$4:$H$38,2)</f>
        <v>#N/A</v>
      </c>
      <c r="T12" s="593" t="e">
        <f>VLOOKUP('Mapeo de Actores'!T12,'MA Listas'!$K$6:$L$7,2)</f>
        <v>#N/A</v>
      </c>
      <c r="U12" s="593" t="e">
        <f>VLOOKUP('Mapeo de Actores'!U12,'MA Listas'!$K$6:$L$7,2)</f>
        <v>#N/A</v>
      </c>
      <c r="V12" s="593" t="e">
        <f>VLOOKUP('Mapeo de Actores'!V12,'MA Listas'!$K$6:$L$7,2)</f>
        <v>#N/A</v>
      </c>
      <c r="W12" s="593" t="e">
        <f>VLOOKUP('Mapeo de Actores'!W12,'MA Listas'!$K$6:$L$7,2)</f>
        <v>#N/A</v>
      </c>
      <c r="X12" s="593" t="e">
        <f>VLOOKUP('Mapeo de Actores'!X12,'MA Listas'!$K$6:$L$7,2)</f>
        <v>#N/A</v>
      </c>
      <c r="Y12" s="591">
        <f>'Mapeo de Actores'!Y12</f>
        <v>0</v>
      </c>
      <c r="Z12" s="484" t="e">
        <f>VLOOKUP('Mapeo de Actores'!Z12,'MA Listas'!$N$4:$O$11,2)</f>
        <v>#N/A</v>
      </c>
      <c r="AA12" s="484" t="e">
        <f>VLOOKUP('Mapeo de Actores'!AA12,'MA Listas'!$N$4:$O$11,2)</f>
        <v>#N/A</v>
      </c>
      <c r="AB12" s="591">
        <f>'Mapeo de Actores'!AB12</f>
        <v>0</v>
      </c>
      <c r="AC12" s="486">
        <f>'Mapeo de Actores'!AC12</f>
        <v>0</v>
      </c>
      <c r="AD12" s="596">
        <f>'Mapeo de Actores'!AD12</f>
        <v>0</v>
      </c>
    </row>
    <row r="13" spans="2:30" ht="20.100000000000001" customHeight="1">
      <c r="B13" s="477">
        <f t="shared" si="0"/>
        <v>10</v>
      </c>
      <c r="C13" s="478" t="str">
        <f>'Mapeo de Actores'!C13</f>
        <v>Otro (indicar)</v>
      </c>
      <c r="D13" s="479">
        <f>'Mapeo de Actores'!D13</f>
        <v>0</v>
      </c>
      <c r="F13" s="480">
        <f t="shared" si="1"/>
        <v>10</v>
      </c>
      <c r="G13" s="490">
        <f>'Mapeo de Actores'!G13</f>
        <v>0</v>
      </c>
      <c r="H13" s="491">
        <f>'Mapeo de Actores'!H13</f>
        <v>0</v>
      </c>
      <c r="I13" s="483" t="e">
        <f>VLOOKUP('Mapeo de Actores'!I13,'MA Listas'!$D$4:$E$38,2)</f>
        <v>#N/A</v>
      </c>
      <c r="J13" s="483" t="e">
        <f>VLOOKUP('Mapeo de Actores'!J13,'MA Listas'!$D$4:$E$38,2)</f>
        <v>#N/A</v>
      </c>
      <c r="K13" s="483" t="e">
        <f>VLOOKUP('Mapeo de Actores'!K13,'MA Listas'!$D$4:$E$38,2)</f>
        <v>#N/A</v>
      </c>
      <c r="L13" s="483" t="e">
        <f>VLOOKUP('Mapeo de Actores'!L13,'MA Listas'!$D$4:$E$38,2)</f>
        <v>#N/A</v>
      </c>
      <c r="M13" s="483" t="e">
        <f>VLOOKUP('Mapeo de Actores'!M13,'MA Listas'!$D$4:$E$38,2)</f>
        <v>#N/A</v>
      </c>
      <c r="N13" s="591">
        <f>'Mapeo de Actores'!N13</f>
        <v>0</v>
      </c>
      <c r="O13" s="483" t="e">
        <f>VLOOKUP('Mapeo de Actores'!O13,'MA Listas'!$G$4:$H$38,2)</f>
        <v>#N/A</v>
      </c>
      <c r="P13" s="483" t="e">
        <f>VLOOKUP('Mapeo de Actores'!P13,'MA Listas'!$G$4:$H$38,2)</f>
        <v>#N/A</v>
      </c>
      <c r="Q13" s="483" t="e">
        <f>VLOOKUP('Mapeo de Actores'!Q13,'MA Listas'!$G$4:$H$38,2)</f>
        <v>#N/A</v>
      </c>
      <c r="R13" s="483" t="e">
        <f>VLOOKUP('Mapeo de Actores'!R13,'MA Listas'!$G$4:$H$38,2)</f>
        <v>#N/A</v>
      </c>
      <c r="S13" s="483" t="e">
        <f>VLOOKUP('Mapeo de Actores'!S13,'MA Listas'!$G$4:$H$38,2)</f>
        <v>#N/A</v>
      </c>
      <c r="T13" s="593" t="e">
        <f>VLOOKUP('Mapeo de Actores'!T13,'MA Listas'!$K$6:$L$7,2)</f>
        <v>#N/A</v>
      </c>
      <c r="U13" s="593" t="e">
        <f>VLOOKUP('Mapeo de Actores'!U13,'MA Listas'!$K$6:$L$7,2)</f>
        <v>#N/A</v>
      </c>
      <c r="V13" s="593" t="e">
        <f>VLOOKUP('Mapeo de Actores'!V13,'MA Listas'!$K$6:$L$7,2)</f>
        <v>#N/A</v>
      </c>
      <c r="W13" s="593" t="e">
        <f>VLOOKUP('Mapeo de Actores'!W13,'MA Listas'!$K$6:$L$7,2)</f>
        <v>#N/A</v>
      </c>
      <c r="X13" s="593" t="e">
        <f>VLOOKUP('Mapeo de Actores'!X13,'MA Listas'!$K$6:$L$7,2)</f>
        <v>#N/A</v>
      </c>
      <c r="Y13" s="591">
        <f>'Mapeo de Actores'!Y13</f>
        <v>0</v>
      </c>
      <c r="Z13" s="484" t="e">
        <f>VLOOKUP('Mapeo de Actores'!Z13,'MA Listas'!$N$4:$O$11,2)</f>
        <v>#N/A</v>
      </c>
      <c r="AA13" s="484" t="e">
        <f>VLOOKUP('Mapeo de Actores'!AA13,'MA Listas'!$N$4:$O$11,2)</f>
        <v>#N/A</v>
      </c>
      <c r="AB13" s="591">
        <f>'Mapeo de Actores'!AB13</f>
        <v>0</v>
      </c>
      <c r="AC13" s="486">
        <f>'Mapeo de Actores'!AC13</f>
        <v>0</v>
      </c>
      <c r="AD13" s="596">
        <f>'Mapeo de Actores'!AD13</f>
        <v>0</v>
      </c>
    </row>
    <row r="14" spans="2:30" ht="20.100000000000001" customHeight="1">
      <c r="B14" s="477">
        <f t="shared" si="0"/>
        <v>11</v>
      </c>
      <c r="C14" s="478" t="str">
        <f>'Mapeo de Actores'!C14</f>
        <v>Otro (indicar)</v>
      </c>
      <c r="D14" s="479">
        <f>'Mapeo de Actores'!D14</f>
        <v>0</v>
      </c>
      <c r="F14" s="480">
        <f t="shared" si="1"/>
        <v>11</v>
      </c>
      <c r="G14" s="490">
        <f>'Mapeo de Actores'!G14</f>
        <v>0</v>
      </c>
      <c r="H14" s="491">
        <f>'Mapeo de Actores'!H14</f>
        <v>0</v>
      </c>
      <c r="I14" s="483" t="e">
        <f>VLOOKUP('Mapeo de Actores'!I14,'MA Listas'!$D$4:$E$38,2)</f>
        <v>#N/A</v>
      </c>
      <c r="J14" s="483" t="e">
        <f>VLOOKUP('Mapeo de Actores'!J14,'MA Listas'!$D$4:$E$38,2)</f>
        <v>#N/A</v>
      </c>
      <c r="K14" s="483" t="e">
        <f>VLOOKUP('Mapeo de Actores'!K14,'MA Listas'!$D$4:$E$38,2)</f>
        <v>#N/A</v>
      </c>
      <c r="L14" s="483" t="e">
        <f>VLOOKUP('Mapeo de Actores'!L14,'MA Listas'!$D$4:$E$38,2)</f>
        <v>#N/A</v>
      </c>
      <c r="M14" s="483" t="e">
        <f>VLOOKUP('Mapeo de Actores'!M14,'MA Listas'!$D$4:$E$38,2)</f>
        <v>#N/A</v>
      </c>
      <c r="N14" s="591">
        <f>'Mapeo de Actores'!N14</f>
        <v>0</v>
      </c>
      <c r="O14" s="483" t="e">
        <f>VLOOKUP('Mapeo de Actores'!O14,'MA Listas'!$G$4:$H$38,2)</f>
        <v>#N/A</v>
      </c>
      <c r="P14" s="483" t="e">
        <f>VLOOKUP('Mapeo de Actores'!P14,'MA Listas'!$G$4:$H$38,2)</f>
        <v>#N/A</v>
      </c>
      <c r="Q14" s="483" t="e">
        <f>VLOOKUP('Mapeo de Actores'!Q14,'MA Listas'!$G$4:$H$38,2)</f>
        <v>#N/A</v>
      </c>
      <c r="R14" s="483" t="e">
        <f>VLOOKUP('Mapeo de Actores'!R14,'MA Listas'!$G$4:$H$38,2)</f>
        <v>#N/A</v>
      </c>
      <c r="S14" s="483" t="e">
        <f>VLOOKUP('Mapeo de Actores'!S14,'MA Listas'!$G$4:$H$38,2)</f>
        <v>#N/A</v>
      </c>
      <c r="T14" s="593" t="e">
        <f>VLOOKUP('Mapeo de Actores'!T14,'MA Listas'!$K$6:$L$7,2)</f>
        <v>#N/A</v>
      </c>
      <c r="U14" s="593" t="e">
        <f>VLOOKUP('Mapeo de Actores'!U14,'MA Listas'!$K$6:$L$7,2)</f>
        <v>#N/A</v>
      </c>
      <c r="V14" s="593" t="e">
        <f>VLOOKUP('Mapeo de Actores'!V14,'MA Listas'!$K$6:$L$7,2)</f>
        <v>#N/A</v>
      </c>
      <c r="W14" s="593" t="e">
        <f>VLOOKUP('Mapeo de Actores'!W14,'MA Listas'!$K$6:$L$7,2)</f>
        <v>#N/A</v>
      </c>
      <c r="X14" s="593" t="e">
        <f>VLOOKUP('Mapeo de Actores'!X14,'MA Listas'!$K$6:$L$7,2)</f>
        <v>#N/A</v>
      </c>
      <c r="Y14" s="591">
        <f>'Mapeo de Actores'!Y14</f>
        <v>0</v>
      </c>
      <c r="Z14" s="484" t="e">
        <f>VLOOKUP('Mapeo de Actores'!Z14,'MA Listas'!$N$4:$O$11,2)</f>
        <v>#N/A</v>
      </c>
      <c r="AA14" s="484" t="e">
        <f>VLOOKUP('Mapeo de Actores'!AA14,'MA Listas'!$N$4:$O$11,2)</f>
        <v>#N/A</v>
      </c>
      <c r="AB14" s="591">
        <f>'Mapeo de Actores'!AB14</f>
        <v>0</v>
      </c>
      <c r="AC14" s="486">
        <f>'Mapeo de Actores'!AC14</f>
        <v>0</v>
      </c>
      <c r="AD14" s="596">
        <f>'Mapeo de Actores'!AD14</f>
        <v>0</v>
      </c>
    </row>
    <row r="15" spans="2:30" ht="20.100000000000001" customHeight="1">
      <c r="B15" s="477">
        <f t="shared" si="0"/>
        <v>12</v>
      </c>
      <c r="C15" s="478" t="str">
        <f>'Mapeo de Actores'!C15</f>
        <v>Otro (indicar)</v>
      </c>
      <c r="D15" s="479">
        <f>'Mapeo de Actores'!D15</f>
        <v>0</v>
      </c>
      <c r="F15" s="480">
        <f t="shared" si="1"/>
        <v>12</v>
      </c>
      <c r="G15" s="490">
        <f>'Mapeo de Actores'!G15</f>
        <v>0</v>
      </c>
      <c r="H15" s="491">
        <f>'Mapeo de Actores'!H15</f>
        <v>0</v>
      </c>
      <c r="I15" s="483" t="e">
        <f>VLOOKUP('Mapeo de Actores'!I15,'MA Listas'!$D$4:$E$38,2)</f>
        <v>#N/A</v>
      </c>
      <c r="J15" s="483" t="e">
        <f>VLOOKUP('Mapeo de Actores'!J15,'MA Listas'!$D$4:$E$38,2)</f>
        <v>#N/A</v>
      </c>
      <c r="K15" s="483" t="e">
        <f>VLOOKUP('Mapeo de Actores'!K15,'MA Listas'!$D$4:$E$38,2)</f>
        <v>#N/A</v>
      </c>
      <c r="L15" s="483" t="e">
        <f>VLOOKUP('Mapeo de Actores'!L15,'MA Listas'!$D$4:$E$38,2)</f>
        <v>#N/A</v>
      </c>
      <c r="M15" s="483" t="e">
        <f>VLOOKUP('Mapeo de Actores'!M15,'MA Listas'!$D$4:$E$38,2)</f>
        <v>#N/A</v>
      </c>
      <c r="N15" s="591">
        <f>'Mapeo de Actores'!N15</f>
        <v>0</v>
      </c>
      <c r="O15" s="483" t="e">
        <f>VLOOKUP('Mapeo de Actores'!O15,'MA Listas'!$G$4:$H$38,2)</f>
        <v>#N/A</v>
      </c>
      <c r="P15" s="483" t="e">
        <f>VLOOKUP('Mapeo de Actores'!P15,'MA Listas'!$G$4:$H$38,2)</f>
        <v>#N/A</v>
      </c>
      <c r="Q15" s="483" t="e">
        <f>VLOOKUP('Mapeo de Actores'!Q15,'MA Listas'!$G$4:$H$38,2)</f>
        <v>#N/A</v>
      </c>
      <c r="R15" s="483" t="e">
        <f>VLOOKUP('Mapeo de Actores'!R15,'MA Listas'!$G$4:$H$38,2)</f>
        <v>#N/A</v>
      </c>
      <c r="S15" s="483" t="e">
        <f>VLOOKUP('Mapeo de Actores'!S15,'MA Listas'!$G$4:$H$38,2)</f>
        <v>#N/A</v>
      </c>
      <c r="T15" s="593" t="e">
        <f>VLOOKUP('Mapeo de Actores'!T15,'MA Listas'!$K$6:$L$7,2)</f>
        <v>#N/A</v>
      </c>
      <c r="U15" s="593" t="e">
        <f>VLOOKUP('Mapeo de Actores'!U15,'MA Listas'!$K$6:$L$7,2)</f>
        <v>#N/A</v>
      </c>
      <c r="V15" s="593" t="e">
        <f>VLOOKUP('Mapeo de Actores'!V15,'MA Listas'!$K$6:$L$7,2)</f>
        <v>#N/A</v>
      </c>
      <c r="W15" s="593" t="e">
        <f>VLOOKUP('Mapeo de Actores'!W15,'MA Listas'!$K$6:$L$7,2)</f>
        <v>#N/A</v>
      </c>
      <c r="X15" s="593" t="e">
        <f>VLOOKUP('Mapeo de Actores'!X15,'MA Listas'!$K$6:$L$7,2)</f>
        <v>#N/A</v>
      </c>
      <c r="Y15" s="591">
        <f>'Mapeo de Actores'!Y15</f>
        <v>0</v>
      </c>
      <c r="Z15" s="484" t="e">
        <f>VLOOKUP('Mapeo de Actores'!Z15,'MA Listas'!$N$4:$O$11,2)</f>
        <v>#N/A</v>
      </c>
      <c r="AA15" s="484" t="e">
        <f>VLOOKUP('Mapeo de Actores'!AA15,'MA Listas'!$N$4:$O$11,2)</f>
        <v>#N/A</v>
      </c>
      <c r="AB15" s="591">
        <f>'Mapeo de Actores'!AB15</f>
        <v>0</v>
      </c>
      <c r="AC15" s="486">
        <f>'Mapeo de Actores'!AC15</f>
        <v>0</v>
      </c>
      <c r="AD15" s="596">
        <f>'Mapeo de Actores'!AD15</f>
        <v>0</v>
      </c>
    </row>
    <row r="16" spans="2:30" ht="20.100000000000001" customHeight="1">
      <c r="B16" s="477">
        <f t="shared" si="0"/>
        <v>13</v>
      </c>
      <c r="C16" s="478" t="str">
        <f>'Mapeo de Actores'!C16</f>
        <v>Otro (indicar)</v>
      </c>
      <c r="D16" s="479">
        <f>'Mapeo de Actores'!D16</f>
        <v>0</v>
      </c>
      <c r="F16" s="480">
        <f t="shared" si="1"/>
        <v>13</v>
      </c>
      <c r="G16" s="490">
        <f>'Mapeo de Actores'!G16</f>
        <v>0</v>
      </c>
      <c r="H16" s="491">
        <f>'Mapeo de Actores'!H16</f>
        <v>0</v>
      </c>
      <c r="I16" s="483" t="e">
        <f>VLOOKUP('Mapeo de Actores'!I16,'MA Listas'!$D$4:$E$38,2)</f>
        <v>#N/A</v>
      </c>
      <c r="J16" s="483" t="e">
        <f>VLOOKUP('Mapeo de Actores'!J16,'MA Listas'!$D$4:$E$38,2)</f>
        <v>#N/A</v>
      </c>
      <c r="K16" s="483" t="e">
        <f>VLOOKUP('Mapeo de Actores'!K16,'MA Listas'!$D$4:$E$38,2)</f>
        <v>#N/A</v>
      </c>
      <c r="L16" s="483" t="e">
        <f>VLOOKUP('Mapeo de Actores'!L16,'MA Listas'!$D$4:$E$38,2)</f>
        <v>#N/A</v>
      </c>
      <c r="M16" s="483" t="e">
        <f>VLOOKUP('Mapeo de Actores'!M16,'MA Listas'!$D$4:$E$38,2)</f>
        <v>#N/A</v>
      </c>
      <c r="N16" s="591">
        <f>'Mapeo de Actores'!N16</f>
        <v>0</v>
      </c>
      <c r="O16" s="483" t="e">
        <f>VLOOKUP('Mapeo de Actores'!O16,'MA Listas'!$G$4:$H$38,2)</f>
        <v>#N/A</v>
      </c>
      <c r="P16" s="483" t="e">
        <f>VLOOKUP('Mapeo de Actores'!P16,'MA Listas'!$G$4:$H$38,2)</f>
        <v>#N/A</v>
      </c>
      <c r="Q16" s="483" t="e">
        <f>VLOOKUP('Mapeo de Actores'!Q16,'MA Listas'!$G$4:$H$38,2)</f>
        <v>#N/A</v>
      </c>
      <c r="R16" s="483" t="e">
        <f>VLOOKUP('Mapeo de Actores'!R16,'MA Listas'!$G$4:$H$38,2)</f>
        <v>#N/A</v>
      </c>
      <c r="S16" s="483" t="e">
        <f>VLOOKUP('Mapeo de Actores'!S16,'MA Listas'!$G$4:$H$38,2)</f>
        <v>#N/A</v>
      </c>
      <c r="T16" s="593" t="e">
        <f>VLOOKUP('Mapeo de Actores'!T16,'MA Listas'!$K$6:$L$7,2)</f>
        <v>#N/A</v>
      </c>
      <c r="U16" s="593" t="e">
        <f>VLOOKUP('Mapeo de Actores'!U16,'MA Listas'!$K$6:$L$7,2)</f>
        <v>#N/A</v>
      </c>
      <c r="V16" s="593" t="e">
        <f>VLOOKUP('Mapeo de Actores'!V16,'MA Listas'!$K$6:$L$7,2)</f>
        <v>#N/A</v>
      </c>
      <c r="W16" s="593" t="e">
        <f>VLOOKUP('Mapeo de Actores'!W16,'MA Listas'!$K$6:$L$7,2)</f>
        <v>#N/A</v>
      </c>
      <c r="X16" s="593" t="e">
        <f>VLOOKUP('Mapeo de Actores'!X16,'MA Listas'!$K$6:$L$7,2)</f>
        <v>#N/A</v>
      </c>
      <c r="Y16" s="591">
        <f>'Mapeo de Actores'!Y16</f>
        <v>0</v>
      </c>
      <c r="Z16" s="484" t="e">
        <f>VLOOKUP('Mapeo de Actores'!Z16,'MA Listas'!$N$4:$O$11,2)</f>
        <v>#N/A</v>
      </c>
      <c r="AA16" s="484" t="e">
        <f>VLOOKUP('Mapeo de Actores'!AA16,'MA Listas'!$N$4:$O$11,2)</f>
        <v>#N/A</v>
      </c>
      <c r="AB16" s="591">
        <f>'Mapeo de Actores'!AB16</f>
        <v>0</v>
      </c>
      <c r="AC16" s="486">
        <f>'Mapeo de Actores'!AC16</f>
        <v>0</v>
      </c>
      <c r="AD16" s="596">
        <f>'Mapeo de Actores'!AD16</f>
        <v>0</v>
      </c>
    </row>
    <row r="17" spans="2:30" ht="20.100000000000001" customHeight="1">
      <c r="B17" s="477">
        <f t="shared" si="0"/>
        <v>14</v>
      </c>
      <c r="C17" s="478" t="str">
        <f>'Mapeo de Actores'!C17</f>
        <v>Otro (indicar)</v>
      </c>
      <c r="D17" s="479">
        <f>'Mapeo de Actores'!D17</f>
        <v>0</v>
      </c>
      <c r="F17" s="480">
        <f t="shared" si="1"/>
        <v>14</v>
      </c>
      <c r="G17" s="490">
        <f>'Mapeo de Actores'!G17</f>
        <v>0</v>
      </c>
      <c r="H17" s="491">
        <f>'Mapeo de Actores'!H17</f>
        <v>0</v>
      </c>
      <c r="I17" s="483" t="e">
        <f>VLOOKUP('Mapeo de Actores'!I17,'MA Listas'!$D$4:$E$38,2)</f>
        <v>#N/A</v>
      </c>
      <c r="J17" s="483" t="e">
        <f>VLOOKUP('Mapeo de Actores'!J17,'MA Listas'!$D$4:$E$38,2)</f>
        <v>#N/A</v>
      </c>
      <c r="K17" s="483" t="e">
        <f>VLOOKUP('Mapeo de Actores'!K17,'MA Listas'!$D$4:$E$38,2)</f>
        <v>#N/A</v>
      </c>
      <c r="L17" s="483" t="e">
        <f>VLOOKUP('Mapeo de Actores'!L17,'MA Listas'!$D$4:$E$38,2)</f>
        <v>#N/A</v>
      </c>
      <c r="M17" s="483" t="e">
        <f>VLOOKUP('Mapeo de Actores'!M17,'MA Listas'!$D$4:$E$38,2)</f>
        <v>#N/A</v>
      </c>
      <c r="N17" s="591">
        <f>'Mapeo de Actores'!N17</f>
        <v>0</v>
      </c>
      <c r="O17" s="483" t="e">
        <f>VLOOKUP('Mapeo de Actores'!O17,'MA Listas'!$G$4:$H$38,2)</f>
        <v>#N/A</v>
      </c>
      <c r="P17" s="483" t="e">
        <f>VLOOKUP('Mapeo de Actores'!P17,'MA Listas'!$G$4:$H$38,2)</f>
        <v>#N/A</v>
      </c>
      <c r="Q17" s="483" t="e">
        <f>VLOOKUP('Mapeo de Actores'!Q17,'MA Listas'!$G$4:$H$38,2)</f>
        <v>#N/A</v>
      </c>
      <c r="R17" s="483" t="e">
        <f>VLOOKUP('Mapeo de Actores'!R17,'MA Listas'!$G$4:$H$38,2)</f>
        <v>#N/A</v>
      </c>
      <c r="S17" s="483" t="e">
        <f>VLOOKUP('Mapeo de Actores'!S17,'MA Listas'!$G$4:$H$38,2)</f>
        <v>#N/A</v>
      </c>
      <c r="T17" s="593" t="e">
        <f>VLOOKUP('Mapeo de Actores'!T17,'MA Listas'!$K$6:$L$7,2)</f>
        <v>#N/A</v>
      </c>
      <c r="U17" s="593" t="e">
        <f>VLOOKUP('Mapeo de Actores'!U17,'MA Listas'!$K$6:$L$7,2)</f>
        <v>#N/A</v>
      </c>
      <c r="V17" s="593" t="e">
        <f>VLOOKUP('Mapeo de Actores'!V17,'MA Listas'!$K$6:$L$7,2)</f>
        <v>#N/A</v>
      </c>
      <c r="W17" s="593" t="e">
        <f>VLOOKUP('Mapeo de Actores'!W17,'MA Listas'!$K$6:$L$7,2)</f>
        <v>#N/A</v>
      </c>
      <c r="X17" s="593" t="e">
        <f>VLOOKUP('Mapeo de Actores'!X17,'MA Listas'!$K$6:$L$7,2)</f>
        <v>#N/A</v>
      </c>
      <c r="Y17" s="591">
        <f>'Mapeo de Actores'!Y17</f>
        <v>0</v>
      </c>
      <c r="Z17" s="484" t="e">
        <f>VLOOKUP('Mapeo de Actores'!Z17,'MA Listas'!$N$4:$O$11,2)</f>
        <v>#N/A</v>
      </c>
      <c r="AA17" s="484" t="e">
        <f>VLOOKUP('Mapeo de Actores'!AA17,'MA Listas'!$N$4:$O$11,2)</f>
        <v>#N/A</v>
      </c>
      <c r="AB17" s="591">
        <f>'Mapeo de Actores'!AB17</f>
        <v>0</v>
      </c>
      <c r="AC17" s="486">
        <f>'Mapeo de Actores'!AC17</f>
        <v>0</v>
      </c>
      <c r="AD17" s="596">
        <f>'Mapeo de Actores'!AD17</f>
        <v>0</v>
      </c>
    </row>
    <row r="18" spans="2:30" ht="20.100000000000001" customHeight="1">
      <c r="B18" s="477">
        <f t="shared" si="0"/>
        <v>15</v>
      </c>
      <c r="C18" s="478" t="str">
        <f>'Mapeo de Actores'!C18</f>
        <v>Otro (indicar)</v>
      </c>
      <c r="D18" s="479">
        <f>'Mapeo de Actores'!D18</f>
        <v>0</v>
      </c>
      <c r="F18" s="480">
        <f t="shared" si="1"/>
        <v>15</v>
      </c>
      <c r="G18" s="490">
        <f>'Mapeo de Actores'!G18</f>
        <v>0</v>
      </c>
      <c r="H18" s="491">
        <f>'Mapeo de Actores'!H18</f>
        <v>0</v>
      </c>
      <c r="I18" s="483" t="e">
        <f>VLOOKUP('Mapeo de Actores'!I18,'MA Listas'!$D$4:$E$38,2)</f>
        <v>#N/A</v>
      </c>
      <c r="J18" s="483" t="e">
        <f>VLOOKUP('Mapeo de Actores'!J18,'MA Listas'!$D$4:$E$38,2)</f>
        <v>#N/A</v>
      </c>
      <c r="K18" s="483" t="e">
        <f>VLOOKUP('Mapeo de Actores'!K18,'MA Listas'!$D$4:$E$38,2)</f>
        <v>#N/A</v>
      </c>
      <c r="L18" s="483" t="e">
        <f>VLOOKUP('Mapeo de Actores'!L18,'MA Listas'!$D$4:$E$38,2)</f>
        <v>#N/A</v>
      </c>
      <c r="M18" s="483" t="e">
        <f>VLOOKUP('Mapeo de Actores'!M18,'MA Listas'!$D$4:$E$38,2)</f>
        <v>#N/A</v>
      </c>
      <c r="N18" s="591">
        <f>'Mapeo de Actores'!N18</f>
        <v>0</v>
      </c>
      <c r="O18" s="483" t="e">
        <f>VLOOKUP('Mapeo de Actores'!O18,'MA Listas'!$G$4:$H$38,2)</f>
        <v>#N/A</v>
      </c>
      <c r="P18" s="483" t="e">
        <f>VLOOKUP('Mapeo de Actores'!P18,'MA Listas'!$G$4:$H$38,2)</f>
        <v>#N/A</v>
      </c>
      <c r="Q18" s="483" t="e">
        <f>VLOOKUP('Mapeo de Actores'!Q18,'MA Listas'!$G$4:$H$38,2)</f>
        <v>#N/A</v>
      </c>
      <c r="R18" s="483" t="e">
        <f>VLOOKUP('Mapeo de Actores'!R18,'MA Listas'!$G$4:$H$38,2)</f>
        <v>#N/A</v>
      </c>
      <c r="S18" s="483" t="e">
        <f>VLOOKUP('Mapeo de Actores'!S18,'MA Listas'!$G$4:$H$38,2)</f>
        <v>#N/A</v>
      </c>
      <c r="T18" s="593" t="e">
        <f>VLOOKUP('Mapeo de Actores'!T18,'MA Listas'!$K$6:$L$7,2)</f>
        <v>#N/A</v>
      </c>
      <c r="U18" s="593" t="e">
        <f>VLOOKUP('Mapeo de Actores'!U18,'MA Listas'!$K$6:$L$7,2)</f>
        <v>#N/A</v>
      </c>
      <c r="V18" s="593" t="e">
        <f>VLOOKUP('Mapeo de Actores'!V18,'MA Listas'!$K$6:$L$7,2)</f>
        <v>#N/A</v>
      </c>
      <c r="W18" s="593" t="e">
        <f>VLOOKUP('Mapeo de Actores'!W18,'MA Listas'!$K$6:$L$7,2)</f>
        <v>#N/A</v>
      </c>
      <c r="X18" s="593" t="e">
        <f>VLOOKUP('Mapeo de Actores'!X18,'MA Listas'!$K$6:$L$7,2)</f>
        <v>#N/A</v>
      </c>
      <c r="Y18" s="591">
        <f>'Mapeo de Actores'!Y18</f>
        <v>0</v>
      </c>
      <c r="Z18" s="484" t="e">
        <f>VLOOKUP('Mapeo de Actores'!Z18,'MA Listas'!$N$4:$O$11,2)</f>
        <v>#N/A</v>
      </c>
      <c r="AA18" s="484" t="e">
        <f>VLOOKUP('Mapeo de Actores'!AA18,'MA Listas'!$N$4:$O$11,2)</f>
        <v>#N/A</v>
      </c>
      <c r="AB18" s="591">
        <f>'Mapeo de Actores'!AB18</f>
        <v>0</v>
      </c>
      <c r="AC18" s="486">
        <f>'Mapeo de Actores'!AC18</f>
        <v>0</v>
      </c>
      <c r="AD18" s="596">
        <f>'Mapeo de Actores'!AD18</f>
        <v>0</v>
      </c>
    </row>
    <row r="19" spans="2:30" ht="20.100000000000001" customHeight="1">
      <c r="B19" s="477">
        <f t="shared" si="0"/>
        <v>16</v>
      </c>
      <c r="C19" s="478" t="str">
        <f>'Mapeo de Actores'!C19</f>
        <v>Otro (indicar)</v>
      </c>
      <c r="D19" s="479">
        <f>'Mapeo de Actores'!D19</f>
        <v>0</v>
      </c>
      <c r="F19" s="480">
        <f t="shared" si="1"/>
        <v>16</v>
      </c>
      <c r="G19" s="490">
        <f>'Mapeo de Actores'!G19</f>
        <v>0</v>
      </c>
      <c r="H19" s="491">
        <f>'Mapeo de Actores'!H19</f>
        <v>0</v>
      </c>
      <c r="I19" s="483" t="e">
        <f>VLOOKUP('Mapeo de Actores'!I19,'MA Listas'!$D$4:$E$38,2)</f>
        <v>#N/A</v>
      </c>
      <c r="J19" s="483" t="e">
        <f>VLOOKUP('Mapeo de Actores'!J19,'MA Listas'!$D$4:$E$38,2)</f>
        <v>#N/A</v>
      </c>
      <c r="K19" s="483" t="e">
        <f>VLOOKUP('Mapeo de Actores'!K19,'MA Listas'!$D$4:$E$38,2)</f>
        <v>#N/A</v>
      </c>
      <c r="L19" s="483" t="e">
        <f>VLOOKUP('Mapeo de Actores'!L19,'MA Listas'!$D$4:$E$38,2)</f>
        <v>#N/A</v>
      </c>
      <c r="M19" s="483" t="e">
        <f>VLOOKUP('Mapeo de Actores'!M19,'MA Listas'!$D$4:$E$38,2)</f>
        <v>#N/A</v>
      </c>
      <c r="N19" s="591">
        <f>'Mapeo de Actores'!N19</f>
        <v>0</v>
      </c>
      <c r="O19" s="483" t="e">
        <f>VLOOKUP('Mapeo de Actores'!O19,'MA Listas'!$G$4:$H$38,2)</f>
        <v>#N/A</v>
      </c>
      <c r="P19" s="483" t="e">
        <f>VLOOKUP('Mapeo de Actores'!P19,'MA Listas'!$G$4:$H$38,2)</f>
        <v>#N/A</v>
      </c>
      <c r="Q19" s="483" t="e">
        <f>VLOOKUP('Mapeo de Actores'!Q19,'MA Listas'!$G$4:$H$38,2)</f>
        <v>#N/A</v>
      </c>
      <c r="R19" s="483" t="e">
        <f>VLOOKUP('Mapeo de Actores'!R19,'MA Listas'!$G$4:$H$38,2)</f>
        <v>#N/A</v>
      </c>
      <c r="S19" s="483" t="e">
        <f>VLOOKUP('Mapeo de Actores'!S19,'MA Listas'!$G$4:$H$38,2)</f>
        <v>#N/A</v>
      </c>
      <c r="T19" s="593" t="e">
        <f>VLOOKUP('Mapeo de Actores'!T19,'MA Listas'!$K$6:$L$7,2)</f>
        <v>#N/A</v>
      </c>
      <c r="U19" s="593" t="e">
        <f>VLOOKUP('Mapeo de Actores'!U19,'MA Listas'!$K$6:$L$7,2)</f>
        <v>#N/A</v>
      </c>
      <c r="V19" s="593" t="e">
        <f>VLOOKUP('Mapeo de Actores'!V19,'MA Listas'!$K$6:$L$7,2)</f>
        <v>#N/A</v>
      </c>
      <c r="W19" s="593" t="e">
        <f>VLOOKUP('Mapeo de Actores'!W19,'MA Listas'!$K$6:$L$7,2)</f>
        <v>#N/A</v>
      </c>
      <c r="X19" s="593" t="e">
        <f>VLOOKUP('Mapeo de Actores'!X19,'MA Listas'!$K$6:$L$7,2)</f>
        <v>#N/A</v>
      </c>
      <c r="Y19" s="591">
        <f>'Mapeo de Actores'!Y19</f>
        <v>0</v>
      </c>
      <c r="Z19" s="484" t="e">
        <f>VLOOKUP('Mapeo de Actores'!Z19,'MA Listas'!$N$4:$O$11,2)</f>
        <v>#N/A</v>
      </c>
      <c r="AA19" s="484" t="e">
        <f>VLOOKUP('Mapeo de Actores'!AA19,'MA Listas'!$N$4:$O$11,2)</f>
        <v>#N/A</v>
      </c>
      <c r="AB19" s="591">
        <f>'Mapeo de Actores'!AB19</f>
        <v>0</v>
      </c>
      <c r="AC19" s="486">
        <f>'Mapeo de Actores'!AC19</f>
        <v>0</v>
      </c>
      <c r="AD19" s="596">
        <f>'Mapeo de Actores'!AD19</f>
        <v>0</v>
      </c>
    </row>
    <row r="20" spans="2:30" ht="20.100000000000001" customHeight="1">
      <c r="B20" s="477">
        <f t="shared" si="0"/>
        <v>17</v>
      </c>
      <c r="C20" s="478" t="str">
        <f>'Mapeo de Actores'!C20</f>
        <v>Otro (indicar)</v>
      </c>
      <c r="D20" s="479">
        <f>'Mapeo de Actores'!D20</f>
        <v>0</v>
      </c>
      <c r="F20" s="480">
        <f t="shared" si="1"/>
        <v>17</v>
      </c>
      <c r="G20" s="490">
        <f>'Mapeo de Actores'!G20</f>
        <v>0</v>
      </c>
      <c r="H20" s="491">
        <f>'Mapeo de Actores'!H20</f>
        <v>0</v>
      </c>
      <c r="I20" s="483" t="e">
        <f>VLOOKUP('Mapeo de Actores'!I20,'MA Listas'!$D$4:$E$38,2)</f>
        <v>#N/A</v>
      </c>
      <c r="J20" s="483" t="e">
        <f>VLOOKUP('Mapeo de Actores'!J20,'MA Listas'!$D$4:$E$38,2)</f>
        <v>#N/A</v>
      </c>
      <c r="K20" s="483" t="e">
        <f>VLOOKUP('Mapeo de Actores'!K20,'MA Listas'!$D$4:$E$38,2)</f>
        <v>#N/A</v>
      </c>
      <c r="L20" s="483" t="e">
        <f>VLOOKUP('Mapeo de Actores'!L20,'MA Listas'!$D$4:$E$38,2)</f>
        <v>#N/A</v>
      </c>
      <c r="M20" s="483" t="e">
        <f>VLOOKUP('Mapeo de Actores'!M20,'MA Listas'!$D$4:$E$38,2)</f>
        <v>#N/A</v>
      </c>
      <c r="N20" s="591">
        <f>'Mapeo de Actores'!N20</f>
        <v>0</v>
      </c>
      <c r="O20" s="483" t="e">
        <f>VLOOKUP('Mapeo de Actores'!O20,'MA Listas'!$G$4:$H$38,2)</f>
        <v>#N/A</v>
      </c>
      <c r="P20" s="483" t="e">
        <f>VLOOKUP('Mapeo de Actores'!P20,'MA Listas'!$G$4:$H$38,2)</f>
        <v>#N/A</v>
      </c>
      <c r="Q20" s="483" t="e">
        <f>VLOOKUP('Mapeo de Actores'!Q20,'MA Listas'!$G$4:$H$38,2)</f>
        <v>#N/A</v>
      </c>
      <c r="R20" s="483" t="e">
        <f>VLOOKUP('Mapeo de Actores'!R20,'MA Listas'!$G$4:$H$38,2)</f>
        <v>#N/A</v>
      </c>
      <c r="S20" s="483" t="e">
        <f>VLOOKUP('Mapeo de Actores'!S20,'MA Listas'!$G$4:$H$38,2)</f>
        <v>#N/A</v>
      </c>
      <c r="T20" s="593" t="e">
        <f>VLOOKUP('Mapeo de Actores'!T20,'MA Listas'!$K$6:$L$7,2)</f>
        <v>#N/A</v>
      </c>
      <c r="U20" s="593" t="e">
        <f>VLOOKUP('Mapeo de Actores'!U20,'MA Listas'!$K$6:$L$7,2)</f>
        <v>#N/A</v>
      </c>
      <c r="V20" s="593" t="e">
        <f>VLOOKUP('Mapeo de Actores'!V20,'MA Listas'!$K$6:$L$7,2)</f>
        <v>#N/A</v>
      </c>
      <c r="W20" s="593" t="e">
        <f>VLOOKUP('Mapeo de Actores'!W20,'MA Listas'!$K$6:$L$7,2)</f>
        <v>#N/A</v>
      </c>
      <c r="X20" s="593" t="e">
        <f>VLOOKUP('Mapeo de Actores'!X20,'MA Listas'!$K$6:$L$7,2)</f>
        <v>#N/A</v>
      </c>
      <c r="Y20" s="591">
        <f>'Mapeo de Actores'!Y20</f>
        <v>0</v>
      </c>
      <c r="Z20" s="484" t="e">
        <f>VLOOKUP('Mapeo de Actores'!Z20,'MA Listas'!$N$4:$O$11,2)</f>
        <v>#N/A</v>
      </c>
      <c r="AA20" s="484" t="e">
        <f>VLOOKUP('Mapeo de Actores'!AA20,'MA Listas'!$N$4:$O$11,2)</f>
        <v>#N/A</v>
      </c>
      <c r="AB20" s="591">
        <f>'Mapeo de Actores'!AB20</f>
        <v>0</v>
      </c>
      <c r="AC20" s="486">
        <f>'Mapeo de Actores'!AC20</f>
        <v>0</v>
      </c>
      <c r="AD20" s="596">
        <f>'Mapeo de Actores'!AD20</f>
        <v>0</v>
      </c>
    </row>
    <row r="21" spans="2:30" ht="20.100000000000001" customHeight="1">
      <c r="B21" s="477">
        <f t="shared" si="0"/>
        <v>18</v>
      </c>
      <c r="C21" s="478" t="str">
        <f>'Mapeo de Actores'!C21</f>
        <v>Otro (indicar)</v>
      </c>
      <c r="D21" s="479">
        <f>'Mapeo de Actores'!D21</f>
        <v>0</v>
      </c>
      <c r="F21" s="480">
        <f t="shared" si="1"/>
        <v>18</v>
      </c>
      <c r="G21" s="490">
        <f>'Mapeo de Actores'!G21</f>
        <v>0</v>
      </c>
      <c r="H21" s="491">
        <f>'Mapeo de Actores'!H21</f>
        <v>0</v>
      </c>
      <c r="I21" s="483" t="e">
        <f>VLOOKUP('Mapeo de Actores'!I21,'MA Listas'!$D$4:$E$38,2)</f>
        <v>#N/A</v>
      </c>
      <c r="J21" s="483" t="e">
        <f>VLOOKUP('Mapeo de Actores'!J21,'MA Listas'!$D$4:$E$38,2)</f>
        <v>#N/A</v>
      </c>
      <c r="K21" s="483" t="e">
        <f>VLOOKUP('Mapeo de Actores'!K21,'MA Listas'!$D$4:$E$38,2)</f>
        <v>#N/A</v>
      </c>
      <c r="L21" s="483" t="e">
        <f>VLOOKUP('Mapeo de Actores'!L21,'MA Listas'!$D$4:$E$38,2)</f>
        <v>#N/A</v>
      </c>
      <c r="M21" s="483" t="e">
        <f>VLOOKUP('Mapeo de Actores'!M21,'MA Listas'!$D$4:$E$38,2)</f>
        <v>#N/A</v>
      </c>
      <c r="N21" s="591">
        <f>'Mapeo de Actores'!N21</f>
        <v>0</v>
      </c>
      <c r="O21" s="483" t="e">
        <f>VLOOKUP('Mapeo de Actores'!O21,'MA Listas'!$G$4:$H$38,2)</f>
        <v>#N/A</v>
      </c>
      <c r="P21" s="483" t="e">
        <f>VLOOKUP('Mapeo de Actores'!P21,'MA Listas'!$G$4:$H$38,2)</f>
        <v>#N/A</v>
      </c>
      <c r="Q21" s="483" t="e">
        <f>VLOOKUP('Mapeo de Actores'!Q21,'MA Listas'!$G$4:$H$38,2)</f>
        <v>#N/A</v>
      </c>
      <c r="R21" s="483" t="e">
        <f>VLOOKUP('Mapeo de Actores'!R21,'MA Listas'!$G$4:$H$38,2)</f>
        <v>#N/A</v>
      </c>
      <c r="S21" s="483" t="e">
        <f>VLOOKUP('Mapeo de Actores'!S21,'MA Listas'!$G$4:$H$38,2)</f>
        <v>#N/A</v>
      </c>
      <c r="T21" s="593" t="e">
        <f>VLOOKUP('Mapeo de Actores'!T21,'MA Listas'!$K$6:$L$7,2)</f>
        <v>#N/A</v>
      </c>
      <c r="U21" s="593" t="e">
        <f>VLOOKUP('Mapeo de Actores'!U21,'MA Listas'!$K$6:$L$7,2)</f>
        <v>#N/A</v>
      </c>
      <c r="V21" s="593" t="e">
        <f>VLOOKUP('Mapeo de Actores'!V21,'MA Listas'!$K$6:$L$7,2)</f>
        <v>#N/A</v>
      </c>
      <c r="W21" s="593" t="e">
        <f>VLOOKUP('Mapeo de Actores'!W21,'MA Listas'!$K$6:$L$7,2)</f>
        <v>#N/A</v>
      </c>
      <c r="X21" s="593" t="e">
        <f>VLOOKUP('Mapeo de Actores'!X21,'MA Listas'!$K$6:$L$7,2)</f>
        <v>#N/A</v>
      </c>
      <c r="Y21" s="591">
        <f>'Mapeo de Actores'!Y21</f>
        <v>0</v>
      </c>
      <c r="Z21" s="484" t="e">
        <f>VLOOKUP('Mapeo de Actores'!Z21,'MA Listas'!$N$4:$O$11,2)</f>
        <v>#N/A</v>
      </c>
      <c r="AA21" s="484" t="e">
        <f>VLOOKUP('Mapeo de Actores'!AA21,'MA Listas'!$N$4:$O$11,2)</f>
        <v>#N/A</v>
      </c>
      <c r="AB21" s="591">
        <f>'Mapeo de Actores'!AB21</f>
        <v>0</v>
      </c>
      <c r="AC21" s="486">
        <f>'Mapeo de Actores'!AC21</f>
        <v>0</v>
      </c>
      <c r="AD21" s="596">
        <f>'Mapeo de Actores'!AD21</f>
        <v>0</v>
      </c>
    </row>
    <row r="22" spans="2:30" ht="20.100000000000001" customHeight="1">
      <c r="B22" s="477">
        <f t="shared" si="0"/>
        <v>19</v>
      </c>
      <c r="C22" s="478" t="str">
        <f>'Mapeo de Actores'!C22</f>
        <v>Otro (indicar)</v>
      </c>
      <c r="D22" s="479">
        <f>'Mapeo de Actores'!D22</f>
        <v>0</v>
      </c>
      <c r="F22" s="480">
        <f t="shared" si="1"/>
        <v>19</v>
      </c>
      <c r="G22" s="490">
        <f>'Mapeo de Actores'!G22</f>
        <v>0</v>
      </c>
      <c r="H22" s="491">
        <f>'Mapeo de Actores'!H22</f>
        <v>0</v>
      </c>
      <c r="I22" s="483" t="e">
        <f>VLOOKUP('Mapeo de Actores'!I22,'MA Listas'!$D$4:$E$38,2)</f>
        <v>#N/A</v>
      </c>
      <c r="J22" s="483" t="e">
        <f>VLOOKUP('Mapeo de Actores'!J22,'MA Listas'!$D$4:$E$38,2)</f>
        <v>#N/A</v>
      </c>
      <c r="K22" s="483" t="e">
        <f>VLOOKUP('Mapeo de Actores'!K22,'MA Listas'!$D$4:$E$38,2)</f>
        <v>#N/A</v>
      </c>
      <c r="L22" s="483" t="e">
        <f>VLOOKUP('Mapeo de Actores'!L22,'MA Listas'!$D$4:$E$38,2)</f>
        <v>#N/A</v>
      </c>
      <c r="M22" s="483" t="e">
        <f>VLOOKUP('Mapeo de Actores'!M22,'MA Listas'!$D$4:$E$38,2)</f>
        <v>#N/A</v>
      </c>
      <c r="N22" s="591">
        <f>'Mapeo de Actores'!N22</f>
        <v>0</v>
      </c>
      <c r="O22" s="483" t="e">
        <f>VLOOKUP('Mapeo de Actores'!O22,'MA Listas'!$G$4:$H$38,2)</f>
        <v>#N/A</v>
      </c>
      <c r="P22" s="483" t="e">
        <f>VLOOKUP('Mapeo de Actores'!P22,'MA Listas'!$G$4:$H$38,2)</f>
        <v>#N/A</v>
      </c>
      <c r="Q22" s="483" t="e">
        <f>VLOOKUP('Mapeo de Actores'!Q22,'MA Listas'!$G$4:$H$38,2)</f>
        <v>#N/A</v>
      </c>
      <c r="R22" s="483" t="e">
        <f>VLOOKUP('Mapeo de Actores'!R22,'MA Listas'!$G$4:$H$38,2)</f>
        <v>#N/A</v>
      </c>
      <c r="S22" s="483" t="e">
        <f>VLOOKUP('Mapeo de Actores'!S22,'MA Listas'!$G$4:$H$38,2)</f>
        <v>#N/A</v>
      </c>
      <c r="T22" s="593" t="e">
        <f>VLOOKUP('Mapeo de Actores'!T22,'MA Listas'!$K$6:$L$7,2)</f>
        <v>#N/A</v>
      </c>
      <c r="U22" s="593" t="e">
        <f>VLOOKUP('Mapeo de Actores'!U22,'MA Listas'!$K$6:$L$7,2)</f>
        <v>#N/A</v>
      </c>
      <c r="V22" s="593" t="e">
        <f>VLOOKUP('Mapeo de Actores'!V22,'MA Listas'!$K$6:$L$7,2)</f>
        <v>#N/A</v>
      </c>
      <c r="W22" s="593" t="e">
        <f>VLOOKUP('Mapeo de Actores'!W22,'MA Listas'!$K$6:$L$7,2)</f>
        <v>#N/A</v>
      </c>
      <c r="X22" s="593" t="e">
        <f>VLOOKUP('Mapeo de Actores'!X22,'MA Listas'!$K$6:$L$7,2)</f>
        <v>#N/A</v>
      </c>
      <c r="Y22" s="591">
        <f>'Mapeo de Actores'!Y22</f>
        <v>0</v>
      </c>
      <c r="Z22" s="484" t="e">
        <f>VLOOKUP('Mapeo de Actores'!Z22,'MA Listas'!$N$4:$O$11,2)</f>
        <v>#N/A</v>
      </c>
      <c r="AA22" s="484" t="e">
        <f>VLOOKUP('Mapeo de Actores'!AA22,'MA Listas'!$N$4:$O$11,2)</f>
        <v>#N/A</v>
      </c>
      <c r="AB22" s="591">
        <f>'Mapeo de Actores'!AB22</f>
        <v>0</v>
      </c>
      <c r="AC22" s="486">
        <f>'Mapeo de Actores'!AC22</f>
        <v>0</v>
      </c>
      <c r="AD22" s="596">
        <f>'Mapeo de Actores'!AD22</f>
        <v>0</v>
      </c>
    </row>
    <row r="23" spans="2:30" ht="20.100000000000001" customHeight="1">
      <c r="B23" s="477">
        <f t="shared" si="0"/>
        <v>20</v>
      </c>
      <c r="C23" s="478" t="str">
        <f>'Mapeo de Actores'!C23</f>
        <v>Otro (indicar)</v>
      </c>
      <c r="D23" s="479">
        <f>'Mapeo de Actores'!D23</f>
        <v>0</v>
      </c>
      <c r="F23" s="480">
        <f t="shared" si="1"/>
        <v>20</v>
      </c>
      <c r="G23" s="490">
        <f>'Mapeo de Actores'!G23</f>
        <v>0</v>
      </c>
      <c r="H23" s="491">
        <f>'Mapeo de Actores'!H23</f>
        <v>0</v>
      </c>
      <c r="I23" s="483" t="e">
        <f>VLOOKUP('Mapeo de Actores'!I23,'MA Listas'!$D$4:$E$38,2)</f>
        <v>#N/A</v>
      </c>
      <c r="J23" s="483" t="e">
        <f>VLOOKUP('Mapeo de Actores'!J23,'MA Listas'!$D$4:$E$38,2)</f>
        <v>#N/A</v>
      </c>
      <c r="K23" s="483" t="e">
        <f>VLOOKUP('Mapeo de Actores'!K23,'MA Listas'!$D$4:$E$38,2)</f>
        <v>#N/A</v>
      </c>
      <c r="L23" s="483" t="e">
        <f>VLOOKUP('Mapeo de Actores'!L23,'MA Listas'!$D$4:$E$38,2)</f>
        <v>#N/A</v>
      </c>
      <c r="M23" s="483" t="e">
        <f>VLOOKUP('Mapeo de Actores'!M23,'MA Listas'!$D$4:$E$38,2)</f>
        <v>#N/A</v>
      </c>
      <c r="N23" s="591">
        <f>'Mapeo de Actores'!N23</f>
        <v>0</v>
      </c>
      <c r="O23" s="483" t="e">
        <f>VLOOKUP('Mapeo de Actores'!O23,'MA Listas'!$G$4:$H$38,2)</f>
        <v>#N/A</v>
      </c>
      <c r="P23" s="483" t="e">
        <f>VLOOKUP('Mapeo de Actores'!P23,'MA Listas'!$G$4:$H$38,2)</f>
        <v>#N/A</v>
      </c>
      <c r="Q23" s="483" t="e">
        <f>VLOOKUP('Mapeo de Actores'!Q23,'MA Listas'!$G$4:$H$38,2)</f>
        <v>#N/A</v>
      </c>
      <c r="R23" s="483" t="e">
        <f>VLOOKUP('Mapeo de Actores'!R23,'MA Listas'!$G$4:$H$38,2)</f>
        <v>#N/A</v>
      </c>
      <c r="S23" s="483" t="e">
        <f>VLOOKUP('Mapeo de Actores'!S23,'MA Listas'!$G$4:$H$38,2)</f>
        <v>#N/A</v>
      </c>
      <c r="T23" s="593" t="e">
        <f>VLOOKUP('Mapeo de Actores'!T23,'MA Listas'!$K$6:$L$7,2)</f>
        <v>#N/A</v>
      </c>
      <c r="U23" s="593" t="e">
        <f>VLOOKUP('Mapeo de Actores'!U23,'MA Listas'!$K$6:$L$7,2)</f>
        <v>#N/A</v>
      </c>
      <c r="V23" s="593" t="e">
        <f>VLOOKUP('Mapeo de Actores'!V23,'MA Listas'!$K$6:$L$7,2)</f>
        <v>#N/A</v>
      </c>
      <c r="W23" s="593" t="e">
        <f>VLOOKUP('Mapeo de Actores'!W23,'MA Listas'!$K$6:$L$7,2)</f>
        <v>#N/A</v>
      </c>
      <c r="X23" s="593" t="e">
        <f>VLOOKUP('Mapeo de Actores'!X23,'MA Listas'!$K$6:$L$7,2)</f>
        <v>#N/A</v>
      </c>
      <c r="Y23" s="591">
        <f>'Mapeo de Actores'!Y23</f>
        <v>0</v>
      </c>
      <c r="Z23" s="484" t="e">
        <f>VLOOKUP('Mapeo de Actores'!Z23,'MA Listas'!$N$4:$O$11,2)</f>
        <v>#N/A</v>
      </c>
      <c r="AA23" s="484" t="e">
        <f>VLOOKUP('Mapeo de Actores'!AA23,'MA Listas'!$N$4:$O$11,2)</f>
        <v>#N/A</v>
      </c>
      <c r="AB23" s="591">
        <f>'Mapeo de Actores'!AB23</f>
        <v>0</v>
      </c>
      <c r="AC23" s="486">
        <f>'Mapeo de Actores'!AC23</f>
        <v>0</v>
      </c>
      <c r="AD23" s="596">
        <f>'Mapeo de Actores'!AD23</f>
        <v>0</v>
      </c>
    </row>
    <row r="24" spans="2:30" ht="20.100000000000001" customHeight="1">
      <c r="B24" s="477">
        <f t="shared" si="0"/>
        <v>21</v>
      </c>
      <c r="C24" s="478" t="str">
        <f>'Mapeo de Actores'!C24</f>
        <v>Otro (indicar)</v>
      </c>
      <c r="D24" s="479">
        <f>'Mapeo de Actores'!D24</f>
        <v>0</v>
      </c>
      <c r="F24" s="480">
        <f t="shared" si="1"/>
        <v>21</v>
      </c>
      <c r="G24" s="490">
        <f>'Mapeo de Actores'!G24</f>
        <v>0</v>
      </c>
      <c r="H24" s="491">
        <f>'Mapeo de Actores'!H24</f>
        <v>0</v>
      </c>
      <c r="I24" s="483" t="e">
        <f>VLOOKUP('Mapeo de Actores'!I24,'MA Listas'!$D$4:$E$38,2)</f>
        <v>#N/A</v>
      </c>
      <c r="J24" s="483" t="e">
        <f>VLOOKUP('Mapeo de Actores'!J24,'MA Listas'!$D$4:$E$38,2)</f>
        <v>#N/A</v>
      </c>
      <c r="K24" s="483" t="e">
        <f>VLOOKUP('Mapeo de Actores'!K24,'MA Listas'!$D$4:$E$38,2)</f>
        <v>#N/A</v>
      </c>
      <c r="L24" s="483" t="e">
        <f>VLOOKUP('Mapeo de Actores'!L24,'MA Listas'!$D$4:$E$38,2)</f>
        <v>#N/A</v>
      </c>
      <c r="M24" s="483" t="e">
        <f>VLOOKUP('Mapeo de Actores'!M24,'MA Listas'!$D$4:$E$38,2)</f>
        <v>#N/A</v>
      </c>
      <c r="N24" s="591">
        <f>'Mapeo de Actores'!N24</f>
        <v>0</v>
      </c>
      <c r="O24" s="483" t="e">
        <f>VLOOKUP('Mapeo de Actores'!O24,'MA Listas'!$G$4:$H$38,2)</f>
        <v>#N/A</v>
      </c>
      <c r="P24" s="483" t="e">
        <f>VLOOKUP('Mapeo de Actores'!P24,'MA Listas'!$G$4:$H$38,2)</f>
        <v>#N/A</v>
      </c>
      <c r="Q24" s="483" t="e">
        <f>VLOOKUP('Mapeo de Actores'!Q24,'MA Listas'!$G$4:$H$38,2)</f>
        <v>#N/A</v>
      </c>
      <c r="R24" s="483" t="e">
        <f>VLOOKUP('Mapeo de Actores'!R24,'MA Listas'!$G$4:$H$38,2)</f>
        <v>#N/A</v>
      </c>
      <c r="S24" s="483" t="e">
        <f>VLOOKUP('Mapeo de Actores'!S24,'MA Listas'!$G$4:$H$38,2)</f>
        <v>#N/A</v>
      </c>
      <c r="T24" s="593" t="e">
        <f>VLOOKUP('Mapeo de Actores'!T24,'MA Listas'!$K$6:$L$7,2)</f>
        <v>#N/A</v>
      </c>
      <c r="U24" s="593" t="e">
        <f>VLOOKUP('Mapeo de Actores'!U24,'MA Listas'!$K$6:$L$7,2)</f>
        <v>#N/A</v>
      </c>
      <c r="V24" s="593" t="e">
        <f>VLOOKUP('Mapeo de Actores'!V24,'MA Listas'!$K$6:$L$7,2)</f>
        <v>#N/A</v>
      </c>
      <c r="W24" s="593" t="e">
        <f>VLOOKUP('Mapeo de Actores'!W24,'MA Listas'!$K$6:$L$7,2)</f>
        <v>#N/A</v>
      </c>
      <c r="X24" s="593" t="e">
        <f>VLOOKUP('Mapeo de Actores'!X24,'MA Listas'!$K$6:$L$7,2)</f>
        <v>#N/A</v>
      </c>
      <c r="Y24" s="591">
        <f>'Mapeo de Actores'!Y24</f>
        <v>0</v>
      </c>
      <c r="Z24" s="484" t="e">
        <f>VLOOKUP('Mapeo de Actores'!Z24,'MA Listas'!$N$4:$O$11,2)</f>
        <v>#N/A</v>
      </c>
      <c r="AA24" s="484" t="e">
        <f>VLOOKUP('Mapeo de Actores'!AA24,'MA Listas'!$N$4:$O$11,2)</f>
        <v>#N/A</v>
      </c>
      <c r="AB24" s="591">
        <f>'Mapeo de Actores'!AB24</f>
        <v>0</v>
      </c>
      <c r="AC24" s="486">
        <f>'Mapeo de Actores'!AC24</f>
        <v>0</v>
      </c>
      <c r="AD24" s="596">
        <f>'Mapeo de Actores'!AD24</f>
        <v>0</v>
      </c>
    </row>
    <row r="25" spans="2:30" ht="20.100000000000001" customHeight="1">
      <c r="B25" s="477">
        <f t="shared" si="0"/>
        <v>22</v>
      </c>
      <c r="C25" s="478" t="str">
        <f>'Mapeo de Actores'!C25</f>
        <v>Otro (indicar)</v>
      </c>
      <c r="D25" s="479">
        <f>'Mapeo de Actores'!D25</f>
        <v>0</v>
      </c>
      <c r="F25" s="480">
        <f t="shared" si="1"/>
        <v>22</v>
      </c>
      <c r="G25" s="490">
        <f>'Mapeo de Actores'!G25</f>
        <v>0</v>
      </c>
      <c r="H25" s="491">
        <f>'Mapeo de Actores'!H25</f>
        <v>0</v>
      </c>
      <c r="I25" s="483" t="e">
        <f>VLOOKUP('Mapeo de Actores'!I25,'MA Listas'!$D$4:$E$38,2)</f>
        <v>#N/A</v>
      </c>
      <c r="J25" s="483" t="e">
        <f>VLOOKUP('Mapeo de Actores'!J25,'MA Listas'!$D$4:$E$38,2)</f>
        <v>#N/A</v>
      </c>
      <c r="K25" s="483" t="e">
        <f>VLOOKUP('Mapeo de Actores'!K25,'MA Listas'!$D$4:$E$38,2)</f>
        <v>#N/A</v>
      </c>
      <c r="L25" s="483" t="e">
        <f>VLOOKUP('Mapeo de Actores'!L25,'MA Listas'!$D$4:$E$38,2)</f>
        <v>#N/A</v>
      </c>
      <c r="M25" s="483" t="e">
        <f>VLOOKUP('Mapeo de Actores'!M25,'MA Listas'!$D$4:$E$38,2)</f>
        <v>#N/A</v>
      </c>
      <c r="N25" s="591">
        <f>'Mapeo de Actores'!N25</f>
        <v>0</v>
      </c>
      <c r="O25" s="483" t="e">
        <f>VLOOKUP('Mapeo de Actores'!O25,'MA Listas'!$G$4:$H$38,2)</f>
        <v>#N/A</v>
      </c>
      <c r="P25" s="483" t="e">
        <f>VLOOKUP('Mapeo de Actores'!P25,'MA Listas'!$G$4:$H$38,2)</f>
        <v>#N/A</v>
      </c>
      <c r="Q25" s="483" t="e">
        <f>VLOOKUP('Mapeo de Actores'!Q25,'MA Listas'!$G$4:$H$38,2)</f>
        <v>#N/A</v>
      </c>
      <c r="R25" s="483" t="e">
        <f>VLOOKUP('Mapeo de Actores'!R25,'MA Listas'!$G$4:$H$38,2)</f>
        <v>#N/A</v>
      </c>
      <c r="S25" s="483" t="e">
        <f>VLOOKUP('Mapeo de Actores'!S25,'MA Listas'!$G$4:$H$38,2)</f>
        <v>#N/A</v>
      </c>
      <c r="T25" s="593" t="e">
        <f>VLOOKUP('Mapeo de Actores'!T25,'MA Listas'!$K$6:$L$7,2)</f>
        <v>#N/A</v>
      </c>
      <c r="U25" s="593" t="e">
        <f>VLOOKUP('Mapeo de Actores'!U25,'MA Listas'!$K$6:$L$7,2)</f>
        <v>#N/A</v>
      </c>
      <c r="V25" s="593" t="e">
        <f>VLOOKUP('Mapeo de Actores'!V25,'MA Listas'!$K$6:$L$7,2)</f>
        <v>#N/A</v>
      </c>
      <c r="W25" s="593" t="e">
        <f>VLOOKUP('Mapeo de Actores'!W25,'MA Listas'!$K$6:$L$7,2)</f>
        <v>#N/A</v>
      </c>
      <c r="X25" s="593" t="e">
        <f>VLOOKUP('Mapeo de Actores'!X25,'MA Listas'!$K$6:$L$7,2)</f>
        <v>#N/A</v>
      </c>
      <c r="Y25" s="591">
        <f>'Mapeo de Actores'!Y25</f>
        <v>0</v>
      </c>
      <c r="Z25" s="484" t="e">
        <f>VLOOKUP('Mapeo de Actores'!Z25,'MA Listas'!$N$4:$O$11,2)</f>
        <v>#N/A</v>
      </c>
      <c r="AA25" s="484" t="e">
        <f>VLOOKUP('Mapeo de Actores'!AA25,'MA Listas'!$N$4:$O$11,2)</f>
        <v>#N/A</v>
      </c>
      <c r="AB25" s="591">
        <f>'Mapeo de Actores'!AB25</f>
        <v>0</v>
      </c>
      <c r="AC25" s="486">
        <f>'Mapeo de Actores'!AC25</f>
        <v>0</v>
      </c>
      <c r="AD25" s="596">
        <f>'Mapeo de Actores'!AD25</f>
        <v>0</v>
      </c>
    </row>
    <row r="26" spans="2:30" ht="20.100000000000001" customHeight="1">
      <c r="B26" s="477">
        <f t="shared" si="0"/>
        <v>23</v>
      </c>
      <c r="C26" s="478" t="str">
        <f>'Mapeo de Actores'!C26</f>
        <v>Otro (indicar)</v>
      </c>
      <c r="D26" s="479">
        <f>'Mapeo de Actores'!D26</f>
        <v>0</v>
      </c>
      <c r="F26" s="480">
        <f t="shared" si="1"/>
        <v>23</v>
      </c>
      <c r="G26" s="490">
        <f>'Mapeo de Actores'!G26</f>
        <v>0</v>
      </c>
      <c r="H26" s="491">
        <f>'Mapeo de Actores'!H26</f>
        <v>0</v>
      </c>
      <c r="I26" s="483" t="e">
        <f>VLOOKUP('Mapeo de Actores'!I26,'MA Listas'!$D$4:$E$38,2)</f>
        <v>#N/A</v>
      </c>
      <c r="J26" s="483" t="e">
        <f>VLOOKUP('Mapeo de Actores'!J26,'MA Listas'!$D$4:$E$38,2)</f>
        <v>#N/A</v>
      </c>
      <c r="K26" s="483" t="e">
        <f>VLOOKUP('Mapeo de Actores'!K26,'MA Listas'!$D$4:$E$38,2)</f>
        <v>#N/A</v>
      </c>
      <c r="L26" s="483" t="e">
        <f>VLOOKUP('Mapeo de Actores'!L26,'MA Listas'!$D$4:$E$38,2)</f>
        <v>#N/A</v>
      </c>
      <c r="M26" s="483" t="e">
        <f>VLOOKUP('Mapeo de Actores'!M26,'MA Listas'!$D$4:$E$38,2)</f>
        <v>#N/A</v>
      </c>
      <c r="N26" s="591">
        <f>'Mapeo de Actores'!N26</f>
        <v>0</v>
      </c>
      <c r="O26" s="483" t="e">
        <f>VLOOKUP('Mapeo de Actores'!O26,'MA Listas'!$G$4:$H$38,2)</f>
        <v>#N/A</v>
      </c>
      <c r="P26" s="483" t="e">
        <f>VLOOKUP('Mapeo de Actores'!P26,'MA Listas'!$G$4:$H$38,2)</f>
        <v>#N/A</v>
      </c>
      <c r="Q26" s="483" t="e">
        <f>VLOOKUP('Mapeo de Actores'!Q26,'MA Listas'!$G$4:$H$38,2)</f>
        <v>#N/A</v>
      </c>
      <c r="R26" s="483" t="e">
        <f>VLOOKUP('Mapeo de Actores'!R26,'MA Listas'!$G$4:$H$38,2)</f>
        <v>#N/A</v>
      </c>
      <c r="S26" s="483" t="e">
        <f>VLOOKUP('Mapeo de Actores'!S26,'MA Listas'!$G$4:$H$38,2)</f>
        <v>#N/A</v>
      </c>
      <c r="T26" s="593" t="e">
        <f>VLOOKUP('Mapeo de Actores'!T26,'MA Listas'!$K$6:$L$7,2)</f>
        <v>#N/A</v>
      </c>
      <c r="U26" s="593" t="e">
        <f>VLOOKUP('Mapeo de Actores'!U26,'MA Listas'!$K$6:$L$7,2)</f>
        <v>#N/A</v>
      </c>
      <c r="V26" s="593" t="e">
        <f>VLOOKUP('Mapeo de Actores'!V26,'MA Listas'!$K$6:$L$7,2)</f>
        <v>#N/A</v>
      </c>
      <c r="W26" s="593" t="e">
        <f>VLOOKUP('Mapeo de Actores'!W26,'MA Listas'!$K$6:$L$7,2)</f>
        <v>#N/A</v>
      </c>
      <c r="X26" s="593" t="e">
        <f>VLOOKUP('Mapeo de Actores'!X26,'MA Listas'!$K$6:$L$7,2)</f>
        <v>#N/A</v>
      </c>
      <c r="Y26" s="591">
        <f>'Mapeo de Actores'!Y26</f>
        <v>0</v>
      </c>
      <c r="Z26" s="484" t="e">
        <f>VLOOKUP('Mapeo de Actores'!Z26,'MA Listas'!$N$4:$O$11,2)</f>
        <v>#N/A</v>
      </c>
      <c r="AA26" s="484" t="e">
        <f>VLOOKUP('Mapeo de Actores'!AA26,'MA Listas'!$N$4:$O$11,2)</f>
        <v>#N/A</v>
      </c>
      <c r="AB26" s="591">
        <f>'Mapeo de Actores'!AB26</f>
        <v>0</v>
      </c>
      <c r="AC26" s="486">
        <f>'Mapeo de Actores'!AC26</f>
        <v>0</v>
      </c>
      <c r="AD26" s="596">
        <f>'Mapeo de Actores'!AD26</f>
        <v>0</v>
      </c>
    </row>
    <row r="27" spans="2:30" ht="20.100000000000001" customHeight="1">
      <c r="B27" s="477">
        <f t="shared" si="0"/>
        <v>24</v>
      </c>
      <c r="C27" s="478" t="str">
        <f>'Mapeo de Actores'!C27</f>
        <v>Otro (indicar)</v>
      </c>
      <c r="D27" s="479">
        <f>'Mapeo de Actores'!D27</f>
        <v>0</v>
      </c>
      <c r="F27" s="480">
        <f t="shared" si="1"/>
        <v>24</v>
      </c>
      <c r="G27" s="490">
        <f>'Mapeo de Actores'!G27</f>
        <v>0</v>
      </c>
      <c r="H27" s="491">
        <f>'Mapeo de Actores'!H27</f>
        <v>0</v>
      </c>
      <c r="I27" s="483" t="e">
        <f>VLOOKUP('Mapeo de Actores'!I27,'MA Listas'!$D$4:$E$38,2)</f>
        <v>#N/A</v>
      </c>
      <c r="J27" s="483" t="e">
        <f>VLOOKUP('Mapeo de Actores'!J27,'MA Listas'!$D$4:$E$38,2)</f>
        <v>#N/A</v>
      </c>
      <c r="K27" s="483" t="e">
        <f>VLOOKUP('Mapeo de Actores'!K27,'MA Listas'!$D$4:$E$38,2)</f>
        <v>#N/A</v>
      </c>
      <c r="L27" s="483" t="e">
        <f>VLOOKUP('Mapeo de Actores'!L27,'MA Listas'!$D$4:$E$38,2)</f>
        <v>#N/A</v>
      </c>
      <c r="M27" s="483" t="e">
        <f>VLOOKUP('Mapeo de Actores'!M27,'MA Listas'!$D$4:$E$38,2)</f>
        <v>#N/A</v>
      </c>
      <c r="N27" s="591">
        <f>'Mapeo de Actores'!N27</f>
        <v>0</v>
      </c>
      <c r="O27" s="483" t="e">
        <f>VLOOKUP('Mapeo de Actores'!O27,'MA Listas'!$G$4:$H$38,2)</f>
        <v>#N/A</v>
      </c>
      <c r="P27" s="483" t="e">
        <f>VLOOKUP('Mapeo de Actores'!P27,'MA Listas'!$G$4:$H$38,2)</f>
        <v>#N/A</v>
      </c>
      <c r="Q27" s="483" t="e">
        <f>VLOOKUP('Mapeo de Actores'!Q27,'MA Listas'!$G$4:$H$38,2)</f>
        <v>#N/A</v>
      </c>
      <c r="R27" s="483" t="e">
        <f>VLOOKUP('Mapeo de Actores'!R27,'MA Listas'!$G$4:$H$38,2)</f>
        <v>#N/A</v>
      </c>
      <c r="S27" s="483" t="e">
        <f>VLOOKUP('Mapeo de Actores'!S27,'MA Listas'!$G$4:$H$38,2)</f>
        <v>#N/A</v>
      </c>
      <c r="T27" s="593" t="e">
        <f>VLOOKUP('Mapeo de Actores'!T27,'MA Listas'!$K$6:$L$7,2)</f>
        <v>#N/A</v>
      </c>
      <c r="U27" s="593" t="e">
        <f>VLOOKUP('Mapeo de Actores'!U27,'MA Listas'!$K$6:$L$7,2)</f>
        <v>#N/A</v>
      </c>
      <c r="V27" s="593" t="e">
        <f>VLOOKUP('Mapeo de Actores'!V27,'MA Listas'!$K$6:$L$7,2)</f>
        <v>#N/A</v>
      </c>
      <c r="W27" s="593" t="e">
        <f>VLOOKUP('Mapeo de Actores'!W27,'MA Listas'!$K$6:$L$7,2)</f>
        <v>#N/A</v>
      </c>
      <c r="X27" s="593" t="e">
        <f>VLOOKUP('Mapeo de Actores'!X27,'MA Listas'!$K$6:$L$7,2)</f>
        <v>#N/A</v>
      </c>
      <c r="Y27" s="591">
        <f>'Mapeo de Actores'!Y27</f>
        <v>0</v>
      </c>
      <c r="Z27" s="484" t="e">
        <f>VLOOKUP('Mapeo de Actores'!Z27,'MA Listas'!$N$4:$O$11,2)</f>
        <v>#N/A</v>
      </c>
      <c r="AA27" s="484" t="e">
        <f>VLOOKUP('Mapeo de Actores'!AA27,'MA Listas'!$N$4:$O$11,2)</f>
        <v>#N/A</v>
      </c>
      <c r="AB27" s="591">
        <f>'Mapeo de Actores'!AB27</f>
        <v>0</v>
      </c>
      <c r="AC27" s="486">
        <f>'Mapeo de Actores'!AC27</f>
        <v>0</v>
      </c>
      <c r="AD27" s="596">
        <f>'Mapeo de Actores'!AD27</f>
        <v>0</v>
      </c>
    </row>
    <row r="28" spans="2:30" ht="20.100000000000001" customHeight="1">
      <c r="B28" s="477">
        <f t="shared" si="0"/>
        <v>25</v>
      </c>
      <c r="C28" s="478" t="str">
        <f>'Mapeo de Actores'!C28</f>
        <v>Otro (indicar)</v>
      </c>
      <c r="D28" s="479">
        <f>'Mapeo de Actores'!D28</f>
        <v>0</v>
      </c>
      <c r="F28" s="480">
        <f t="shared" si="1"/>
        <v>25</v>
      </c>
      <c r="G28" s="490">
        <f>'Mapeo de Actores'!G28</f>
        <v>0</v>
      </c>
      <c r="H28" s="491">
        <f>'Mapeo de Actores'!H28</f>
        <v>0</v>
      </c>
      <c r="I28" s="483" t="e">
        <f>VLOOKUP('Mapeo de Actores'!I28,'MA Listas'!$D$4:$E$38,2)</f>
        <v>#N/A</v>
      </c>
      <c r="J28" s="483" t="e">
        <f>VLOOKUP('Mapeo de Actores'!J28,'MA Listas'!$D$4:$E$38,2)</f>
        <v>#N/A</v>
      </c>
      <c r="K28" s="483" t="e">
        <f>VLOOKUP('Mapeo de Actores'!K28,'MA Listas'!$D$4:$E$38,2)</f>
        <v>#N/A</v>
      </c>
      <c r="L28" s="483" t="e">
        <f>VLOOKUP('Mapeo de Actores'!L28,'MA Listas'!$D$4:$E$38,2)</f>
        <v>#N/A</v>
      </c>
      <c r="M28" s="483" t="e">
        <f>VLOOKUP('Mapeo de Actores'!M28,'MA Listas'!$D$4:$E$38,2)</f>
        <v>#N/A</v>
      </c>
      <c r="N28" s="591">
        <f>'Mapeo de Actores'!N28</f>
        <v>0</v>
      </c>
      <c r="O28" s="483" t="e">
        <f>VLOOKUP('Mapeo de Actores'!O28,'MA Listas'!$G$4:$H$38,2)</f>
        <v>#N/A</v>
      </c>
      <c r="P28" s="483" t="e">
        <f>VLOOKUP('Mapeo de Actores'!P28,'MA Listas'!$G$4:$H$38,2)</f>
        <v>#N/A</v>
      </c>
      <c r="Q28" s="483" t="e">
        <f>VLOOKUP('Mapeo de Actores'!Q28,'MA Listas'!$G$4:$H$38,2)</f>
        <v>#N/A</v>
      </c>
      <c r="R28" s="483" t="e">
        <f>VLOOKUP('Mapeo de Actores'!R28,'MA Listas'!$G$4:$H$38,2)</f>
        <v>#N/A</v>
      </c>
      <c r="S28" s="483" t="e">
        <f>VLOOKUP('Mapeo de Actores'!S28,'MA Listas'!$G$4:$H$38,2)</f>
        <v>#N/A</v>
      </c>
      <c r="T28" s="593" t="e">
        <f>VLOOKUP('Mapeo de Actores'!T28,'MA Listas'!$K$6:$L$7,2)</f>
        <v>#N/A</v>
      </c>
      <c r="U28" s="593" t="e">
        <f>VLOOKUP('Mapeo de Actores'!U28,'MA Listas'!$K$6:$L$7,2)</f>
        <v>#N/A</v>
      </c>
      <c r="V28" s="593" t="e">
        <f>VLOOKUP('Mapeo de Actores'!V28,'MA Listas'!$K$6:$L$7,2)</f>
        <v>#N/A</v>
      </c>
      <c r="W28" s="593" t="e">
        <f>VLOOKUP('Mapeo de Actores'!W28,'MA Listas'!$K$6:$L$7,2)</f>
        <v>#N/A</v>
      </c>
      <c r="X28" s="593" t="e">
        <f>VLOOKUP('Mapeo de Actores'!X28,'MA Listas'!$K$6:$L$7,2)</f>
        <v>#N/A</v>
      </c>
      <c r="Y28" s="591">
        <f>'Mapeo de Actores'!Y28</f>
        <v>0</v>
      </c>
      <c r="Z28" s="484" t="e">
        <f>VLOOKUP('Mapeo de Actores'!Z28,'MA Listas'!$N$4:$O$11,2)</f>
        <v>#N/A</v>
      </c>
      <c r="AA28" s="484" t="e">
        <f>VLOOKUP('Mapeo de Actores'!AA28,'MA Listas'!$N$4:$O$11,2)</f>
        <v>#N/A</v>
      </c>
      <c r="AB28" s="591">
        <f>'Mapeo de Actores'!AB28</f>
        <v>0</v>
      </c>
      <c r="AC28" s="486">
        <f>'Mapeo de Actores'!AC28</f>
        <v>0</v>
      </c>
      <c r="AD28" s="596">
        <f>'Mapeo de Actores'!AD28</f>
        <v>0</v>
      </c>
    </row>
    <row r="29" spans="2:30" ht="20.100000000000001" customHeight="1">
      <c r="F29" s="480">
        <f t="shared" si="1"/>
        <v>26</v>
      </c>
      <c r="G29" s="490">
        <f>'Mapeo de Actores'!G29</f>
        <v>0</v>
      </c>
      <c r="H29" s="491">
        <f>'Mapeo de Actores'!H29</f>
        <v>0</v>
      </c>
      <c r="I29" s="483" t="e">
        <f>VLOOKUP('Mapeo de Actores'!I29,'MA Listas'!$D$4:$E$38,2)</f>
        <v>#N/A</v>
      </c>
      <c r="J29" s="483" t="e">
        <f>VLOOKUP('Mapeo de Actores'!J29,'MA Listas'!$D$4:$E$38,2)</f>
        <v>#N/A</v>
      </c>
      <c r="K29" s="483" t="e">
        <f>VLOOKUP('Mapeo de Actores'!K29,'MA Listas'!$D$4:$E$38,2)</f>
        <v>#N/A</v>
      </c>
      <c r="L29" s="483" t="e">
        <f>VLOOKUP('Mapeo de Actores'!L29,'MA Listas'!$D$4:$E$38,2)</f>
        <v>#N/A</v>
      </c>
      <c r="M29" s="483" t="e">
        <f>VLOOKUP('Mapeo de Actores'!M29,'MA Listas'!$D$4:$E$38,2)</f>
        <v>#N/A</v>
      </c>
      <c r="N29" s="591">
        <f>'Mapeo de Actores'!N29</f>
        <v>0</v>
      </c>
      <c r="O29" s="483" t="e">
        <f>VLOOKUP('Mapeo de Actores'!O29,'MA Listas'!$G$4:$H$38,2)</f>
        <v>#N/A</v>
      </c>
      <c r="P29" s="483" t="e">
        <f>VLOOKUP('Mapeo de Actores'!P29,'MA Listas'!$G$4:$H$38,2)</f>
        <v>#N/A</v>
      </c>
      <c r="Q29" s="483" t="e">
        <f>VLOOKUP('Mapeo de Actores'!Q29,'MA Listas'!$G$4:$H$38,2)</f>
        <v>#N/A</v>
      </c>
      <c r="R29" s="483" t="e">
        <f>VLOOKUP('Mapeo de Actores'!R29,'MA Listas'!$G$4:$H$38,2)</f>
        <v>#N/A</v>
      </c>
      <c r="S29" s="483" t="e">
        <f>VLOOKUP('Mapeo de Actores'!S29,'MA Listas'!$G$4:$H$38,2)</f>
        <v>#N/A</v>
      </c>
      <c r="T29" s="593" t="e">
        <f>VLOOKUP('Mapeo de Actores'!T29,'MA Listas'!$K$6:$L$7,2)</f>
        <v>#N/A</v>
      </c>
      <c r="U29" s="593" t="e">
        <f>VLOOKUP('Mapeo de Actores'!U29,'MA Listas'!$K$6:$L$7,2)</f>
        <v>#N/A</v>
      </c>
      <c r="V29" s="593" t="e">
        <f>VLOOKUP('Mapeo de Actores'!V29,'MA Listas'!$K$6:$L$7,2)</f>
        <v>#N/A</v>
      </c>
      <c r="W29" s="593" t="e">
        <f>VLOOKUP('Mapeo de Actores'!W29,'MA Listas'!$K$6:$L$7,2)</f>
        <v>#N/A</v>
      </c>
      <c r="X29" s="593" t="e">
        <f>VLOOKUP('Mapeo de Actores'!X29,'MA Listas'!$K$6:$L$7,2)</f>
        <v>#N/A</v>
      </c>
      <c r="Y29" s="591">
        <f>'Mapeo de Actores'!Y29</f>
        <v>0</v>
      </c>
      <c r="Z29" s="484" t="e">
        <f>VLOOKUP('Mapeo de Actores'!Z29,'MA Listas'!$N$4:$O$11,2)</f>
        <v>#N/A</v>
      </c>
      <c r="AA29" s="484" t="e">
        <f>VLOOKUP('Mapeo de Actores'!AA29,'MA Listas'!$N$4:$O$11,2)</f>
        <v>#N/A</v>
      </c>
      <c r="AB29" s="591">
        <f>'Mapeo de Actores'!AB29</f>
        <v>0</v>
      </c>
      <c r="AC29" s="486">
        <f>'Mapeo de Actores'!AC29</f>
        <v>0</v>
      </c>
      <c r="AD29" s="596">
        <f>'Mapeo de Actores'!AD29</f>
        <v>0</v>
      </c>
    </row>
    <row r="30" spans="2:30" ht="20.100000000000001" customHeight="1">
      <c r="F30" s="480">
        <f t="shared" si="1"/>
        <v>27</v>
      </c>
      <c r="G30" s="490">
        <f>'Mapeo de Actores'!G30</f>
        <v>0</v>
      </c>
      <c r="H30" s="491">
        <f>'Mapeo de Actores'!H30</f>
        <v>0</v>
      </c>
      <c r="I30" s="483" t="e">
        <f>VLOOKUP('Mapeo de Actores'!I30,'MA Listas'!$D$4:$E$38,2)</f>
        <v>#N/A</v>
      </c>
      <c r="J30" s="483" t="e">
        <f>VLOOKUP('Mapeo de Actores'!J30,'MA Listas'!$D$4:$E$38,2)</f>
        <v>#N/A</v>
      </c>
      <c r="K30" s="483" t="e">
        <f>VLOOKUP('Mapeo de Actores'!K30,'MA Listas'!$D$4:$E$38,2)</f>
        <v>#N/A</v>
      </c>
      <c r="L30" s="483" t="e">
        <f>VLOOKUP('Mapeo de Actores'!L30,'MA Listas'!$D$4:$E$38,2)</f>
        <v>#N/A</v>
      </c>
      <c r="M30" s="483" t="e">
        <f>VLOOKUP('Mapeo de Actores'!M30,'MA Listas'!$D$4:$E$38,2)</f>
        <v>#N/A</v>
      </c>
      <c r="N30" s="591">
        <f>'Mapeo de Actores'!N30</f>
        <v>0</v>
      </c>
      <c r="O30" s="483" t="e">
        <f>VLOOKUP('Mapeo de Actores'!O30,'MA Listas'!$G$4:$H$38,2)</f>
        <v>#N/A</v>
      </c>
      <c r="P30" s="483" t="e">
        <f>VLOOKUP('Mapeo de Actores'!P30,'MA Listas'!$G$4:$H$38,2)</f>
        <v>#N/A</v>
      </c>
      <c r="Q30" s="483" t="e">
        <f>VLOOKUP('Mapeo de Actores'!Q30,'MA Listas'!$G$4:$H$38,2)</f>
        <v>#N/A</v>
      </c>
      <c r="R30" s="483" t="e">
        <f>VLOOKUP('Mapeo de Actores'!R30,'MA Listas'!$G$4:$H$38,2)</f>
        <v>#N/A</v>
      </c>
      <c r="S30" s="483" t="e">
        <f>VLOOKUP('Mapeo de Actores'!S30,'MA Listas'!$G$4:$H$38,2)</f>
        <v>#N/A</v>
      </c>
      <c r="T30" s="593" t="e">
        <f>VLOOKUP('Mapeo de Actores'!T30,'MA Listas'!$K$6:$L$7,2)</f>
        <v>#N/A</v>
      </c>
      <c r="U30" s="593" t="e">
        <f>VLOOKUP('Mapeo de Actores'!U30,'MA Listas'!$K$6:$L$7,2)</f>
        <v>#N/A</v>
      </c>
      <c r="V30" s="593" t="e">
        <f>VLOOKUP('Mapeo de Actores'!V30,'MA Listas'!$K$6:$L$7,2)</f>
        <v>#N/A</v>
      </c>
      <c r="W30" s="593" t="e">
        <f>VLOOKUP('Mapeo de Actores'!W30,'MA Listas'!$K$6:$L$7,2)</f>
        <v>#N/A</v>
      </c>
      <c r="X30" s="593" t="e">
        <f>VLOOKUP('Mapeo de Actores'!X30,'MA Listas'!$K$6:$L$7,2)</f>
        <v>#N/A</v>
      </c>
      <c r="Y30" s="591">
        <f>'Mapeo de Actores'!Y30</f>
        <v>0</v>
      </c>
      <c r="Z30" s="484" t="e">
        <f>VLOOKUP('Mapeo de Actores'!Z30,'MA Listas'!$N$4:$O$11,2)</f>
        <v>#N/A</v>
      </c>
      <c r="AA30" s="484" t="e">
        <f>VLOOKUP('Mapeo de Actores'!AA30,'MA Listas'!$N$4:$O$11,2)</f>
        <v>#N/A</v>
      </c>
      <c r="AB30" s="591">
        <f>'Mapeo de Actores'!AB30</f>
        <v>0</v>
      </c>
      <c r="AC30" s="486">
        <f>'Mapeo de Actores'!AC30</f>
        <v>0</v>
      </c>
      <c r="AD30" s="596">
        <f>'Mapeo de Actores'!AD30</f>
        <v>0</v>
      </c>
    </row>
    <row r="31" spans="2:30" ht="20.100000000000001" customHeight="1">
      <c r="F31" s="480">
        <f t="shared" si="1"/>
        <v>28</v>
      </c>
      <c r="G31" s="490">
        <f>'Mapeo de Actores'!G31</f>
        <v>0</v>
      </c>
      <c r="H31" s="491">
        <f>'Mapeo de Actores'!H31</f>
        <v>0</v>
      </c>
      <c r="I31" s="483" t="e">
        <f>VLOOKUP('Mapeo de Actores'!I31,'MA Listas'!$D$4:$E$38,2)</f>
        <v>#N/A</v>
      </c>
      <c r="J31" s="483" t="e">
        <f>VLOOKUP('Mapeo de Actores'!J31,'MA Listas'!$D$4:$E$38,2)</f>
        <v>#N/A</v>
      </c>
      <c r="K31" s="483" t="e">
        <f>VLOOKUP('Mapeo de Actores'!K31,'MA Listas'!$D$4:$E$38,2)</f>
        <v>#N/A</v>
      </c>
      <c r="L31" s="483" t="e">
        <f>VLOOKUP('Mapeo de Actores'!L31,'MA Listas'!$D$4:$E$38,2)</f>
        <v>#N/A</v>
      </c>
      <c r="M31" s="483" t="e">
        <f>VLOOKUP('Mapeo de Actores'!M31,'MA Listas'!$D$4:$E$38,2)</f>
        <v>#N/A</v>
      </c>
      <c r="N31" s="591">
        <f>'Mapeo de Actores'!N31</f>
        <v>0</v>
      </c>
      <c r="O31" s="483" t="e">
        <f>VLOOKUP('Mapeo de Actores'!O31,'MA Listas'!$G$4:$H$38,2)</f>
        <v>#N/A</v>
      </c>
      <c r="P31" s="483" t="e">
        <f>VLOOKUP('Mapeo de Actores'!P31,'MA Listas'!$G$4:$H$38,2)</f>
        <v>#N/A</v>
      </c>
      <c r="Q31" s="483" t="e">
        <f>VLOOKUP('Mapeo de Actores'!Q31,'MA Listas'!$G$4:$H$38,2)</f>
        <v>#N/A</v>
      </c>
      <c r="R31" s="483" t="e">
        <f>VLOOKUP('Mapeo de Actores'!R31,'MA Listas'!$G$4:$H$38,2)</f>
        <v>#N/A</v>
      </c>
      <c r="S31" s="483" t="e">
        <f>VLOOKUP('Mapeo de Actores'!S31,'MA Listas'!$G$4:$H$38,2)</f>
        <v>#N/A</v>
      </c>
      <c r="T31" s="593" t="e">
        <f>VLOOKUP('Mapeo de Actores'!T31,'MA Listas'!$K$6:$L$7,2)</f>
        <v>#N/A</v>
      </c>
      <c r="U31" s="593" t="e">
        <f>VLOOKUP('Mapeo de Actores'!U31,'MA Listas'!$K$6:$L$7,2)</f>
        <v>#N/A</v>
      </c>
      <c r="V31" s="593" t="e">
        <f>VLOOKUP('Mapeo de Actores'!V31,'MA Listas'!$K$6:$L$7,2)</f>
        <v>#N/A</v>
      </c>
      <c r="W31" s="593" t="e">
        <f>VLOOKUP('Mapeo de Actores'!W31,'MA Listas'!$K$6:$L$7,2)</f>
        <v>#N/A</v>
      </c>
      <c r="X31" s="593" t="e">
        <f>VLOOKUP('Mapeo de Actores'!X31,'MA Listas'!$K$6:$L$7,2)</f>
        <v>#N/A</v>
      </c>
      <c r="Y31" s="591">
        <f>'Mapeo de Actores'!Y31</f>
        <v>0</v>
      </c>
      <c r="Z31" s="484" t="e">
        <f>VLOOKUP('Mapeo de Actores'!Z31,'MA Listas'!$N$4:$O$11,2)</f>
        <v>#N/A</v>
      </c>
      <c r="AA31" s="484" t="e">
        <f>VLOOKUP('Mapeo de Actores'!AA31,'MA Listas'!$N$4:$O$11,2)</f>
        <v>#N/A</v>
      </c>
      <c r="AB31" s="591">
        <f>'Mapeo de Actores'!AB31</f>
        <v>0</v>
      </c>
      <c r="AC31" s="486">
        <f>'Mapeo de Actores'!AC31</f>
        <v>0</v>
      </c>
      <c r="AD31" s="596">
        <f>'Mapeo de Actores'!AD31</f>
        <v>0</v>
      </c>
    </row>
    <row r="32" spans="2:30" ht="20.100000000000001" customHeight="1">
      <c r="F32" s="480">
        <f t="shared" si="1"/>
        <v>29</v>
      </c>
      <c r="G32" s="490">
        <f>'Mapeo de Actores'!G32</f>
        <v>0</v>
      </c>
      <c r="H32" s="491">
        <f>'Mapeo de Actores'!H32</f>
        <v>0</v>
      </c>
      <c r="I32" s="483" t="e">
        <f>VLOOKUP('Mapeo de Actores'!I32,'MA Listas'!$D$4:$E$38,2)</f>
        <v>#N/A</v>
      </c>
      <c r="J32" s="483" t="e">
        <f>VLOOKUP('Mapeo de Actores'!J32,'MA Listas'!$D$4:$E$38,2)</f>
        <v>#N/A</v>
      </c>
      <c r="K32" s="483" t="e">
        <f>VLOOKUP('Mapeo de Actores'!K32,'MA Listas'!$D$4:$E$38,2)</f>
        <v>#N/A</v>
      </c>
      <c r="L32" s="483" t="e">
        <f>VLOOKUP('Mapeo de Actores'!L32,'MA Listas'!$D$4:$E$38,2)</f>
        <v>#N/A</v>
      </c>
      <c r="M32" s="483" t="e">
        <f>VLOOKUP('Mapeo de Actores'!M32,'MA Listas'!$D$4:$E$38,2)</f>
        <v>#N/A</v>
      </c>
      <c r="N32" s="591">
        <f>'Mapeo de Actores'!N32</f>
        <v>0</v>
      </c>
      <c r="O32" s="483" t="e">
        <f>VLOOKUP('Mapeo de Actores'!O32,'MA Listas'!$G$4:$H$38,2)</f>
        <v>#N/A</v>
      </c>
      <c r="P32" s="483" t="e">
        <f>VLOOKUP('Mapeo de Actores'!P32,'MA Listas'!$G$4:$H$38,2)</f>
        <v>#N/A</v>
      </c>
      <c r="Q32" s="483" t="e">
        <f>VLOOKUP('Mapeo de Actores'!Q32,'MA Listas'!$G$4:$H$38,2)</f>
        <v>#N/A</v>
      </c>
      <c r="R32" s="483" t="e">
        <f>VLOOKUP('Mapeo de Actores'!R32,'MA Listas'!$G$4:$H$38,2)</f>
        <v>#N/A</v>
      </c>
      <c r="S32" s="483" t="e">
        <f>VLOOKUP('Mapeo de Actores'!S32,'MA Listas'!$G$4:$H$38,2)</f>
        <v>#N/A</v>
      </c>
      <c r="T32" s="593" t="e">
        <f>VLOOKUP('Mapeo de Actores'!T32,'MA Listas'!$K$6:$L$7,2)</f>
        <v>#N/A</v>
      </c>
      <c r="U32" s="593" t="e">
        <f>VLOOKUP('Mapeo de Actores'!U32,'MA Listas'!$K$6:$L$7,2)</f>
        <v>#N/A</v>
      </c>
      <c r="V32" s="593" t="e">
        <f>VLOOKUP('Mapeo de Actores'!V32,'MA Listas'!$K$6:$L$7,2)</f>
        <v>#N/A</v>
      </c>
      <c r="W32" s="593" t="e">
        <f>VLOOKUP('Mapeo de Actores'!W32,'MA Listas'!$K$6:$L$7,2)</f>
        <v>#N/A</v>
      </c>
      <c r="X32" s="593" t="e">
        <f>VLOOKUP('Mapeo de Actores'!X32,'MA Listas'!$K$6:$L$7,2)</f>
        <v>#N/A</v>
      </c>
      <c r="Y32" s="591">
        <f>'Mapeo de Actores'!Y32</f>
        <v>0</v>
      </c>
      <c r="Z32" s="484" t="e">
        <f>VLOOKUP('Mapeo de Actores'!Z32,'MA Listas'!$N$4:$O$11,2)</f>
        <v>#N/A</v>
      </c>
      <c r="AA32" s="484" t="e">
        <f>VLOOKUP('Mapeo de Actores'!AA32,'MA Listas'!$N$4:$O$11,2)</f>
        <v>#N/A</v>
      </c>
      <c r="AB32" s="591">
        <f>'Mapeo de Actores'!AB32</f>
        <v>0</v>
      </c>
      <c r="AC32" s="486">
        <f>'Mapeo de Actores'!AC32</f>
        <v>0</v>
      </c>
      <c r="AD32" s="596">
        <f>'Mapeo de Actores'!AD32</f>
        <v>0</v>
      </c>
    </row>
    <row r="33" spans="3:30" ht="20.100000000000001" customHeight="1">
      <c r="F33" s="480">
        <f t="shared" si="1"/>
        <v>30</v>
      </c>
      <c r="G33" s="490">
        <f>'Mapeo de Actores'!G33</f>
        <v>0</v>
      </c>
      <c r="H33" s="491">
        <f>'Mapeo de Actores'!H33</f>
        <v>0</v>
      </c>
      <c r="I33" s="483" t="e">
        <f>VLOOKUP('Mapeo de Actores'!I33,'MA Listas'!$D$4:$E$38,2)</f>
        <v>#N/A</v>
      </c>
      <c r="J33" s="483" t="e">
        <f>VLOOKUP('Mapeo de Actores'!J33,'MA Listas'!$D$4:$E$38,2)</f>
        <v>#N/A</v>
      </c>
      <c r="K33" s="483" t="e">
        <f>VLOOKUP('Mapeo de Actores'!K33,'MA Listas'!$D$4:$E$38,2)</f>
        <v>#N/A</v>
      </c>
      <c r="L33" s="483" t="e">
        <f>VLOOKUP('Mapeo de Actores'!L33,'MA Listas'!$D$4:$E$38,2)</f>
        <v>#N/A</v>
      </c>
      <c r="M33" s="483" t="e">
        <f>VLOOKUP('Mapeo de Actores'!M33,'MA Listas'!$D$4:$E$38,2)</f>
        <v>#N/A</v>
      </c>
      <c r="N33" s="591">
        <f>'Mapeo de Actores'!N33</f>
        <v>0</v>
      </c>
      <c r="O33" s="483" t="e">
        <f>VLOOKUP('Mapeo de Actores'!O33,'MA Listas'!$G$4:$H$38,2)</f>
        <v>#N/A</v>
      </c>
      <c r="P33" s="483" t="e">
        <f>VLOOKUP('Mapeo de Actores'!P33,'MA Listas'!$G$4:$H$38,2)</f>
        <v>#N/A</v>
      </c>
      <c r="Q33" s="483" t="e">
        <f>VLOOKUP('Mapeo de Actores'!Q33,'MA Listas'!$G$4:$H$38,2)</f>
        <v>#N/A</v>
      </c>
      <c r="R33" s="483" t="e">
        <f>VLOOKUP('Mapeo de Actores'!R33,'MA Listas'!$G$4:$H$38,2)</f>
        <v>#N/A</v>
      </c>
      <c r="S33" s="483" t="e">
        <f>VLOOKUP('Mapeo de Actores'!S33,'MA Listas'!$G$4:$H$38,2)</f>
        <v>#N/A</v>
      </c>
      <c r="T33" s="593" t="e">
        <f>VLOOKUP('Mapeo de Actores'!T33,'MA Listas'!$K$6:$L$7,2)</f>
        <v>#N/A</v>
      </c>
      <c r="U33" s="593" t="e">
        <f>VLOOKUP('Mapeo de Actores'!U33,'MA Listas'!$K$6:$L$7,2)</f>
        <v>#N/A</v>
      </c>
      <c r="V33" s="593" t="e">
        <f>VLOOKUP('Mapeo de Actores'!V33,'MA Listas'!$K$6:$L$7,2)</f>
        <v>#N/A</v>
      </c>
      <c r="W33" s="593" t="e">
        <f>VLOOKUP('Mapeo de Actores'!W33,'MA Listas'!$K$6:$L$7,2)</f>
        <v>#N/A</v>
      </c>
      <c r="X33" s="593" t="e">
        <f>VLOOKUP('Mapeo de Actores'!X33,'MA Listas'!$K$6:$L$7,2)</f>
        <v>#N/A</v>
      </c>
      <c r="Y33" s="591">
        <f>'Mapeo de Actores'!Y33</f>
        <v>0</v>
      </c>
      <c r="Z33" s="484" t="e">
        <f>VLOOKUP('Mapeo de Actores'!Z33,'MA Listas'!$N$4:$O$11,2)</f>
        <v>#N/A</v>
      </c>
      <c r="AA33" s="484" t="e">
        <f>VLOOKUP('Mapeo de Actores'!AA33,'MA Listas'!$N$4:$O$11,2)</f>
        <v>#N/A</v>
      </c>
      <c r="AB33" s="591">
        <f>'Mapeo de Actores'!AB33</f>
        <v>0</v>
      </c>
      <c r="AC33" s="486">
        <f>'Mapeo de Actores'!AC33</f>
        <v>0</v>
      </c>
      <c r="AD33" s="596">
        <f>'Mapeo de Actores'!AD33</f>
        <v>0</v>
      </c>
    </row>
    <row r="34" spans="3:30" ht="20.100000000000001" customHeight="1">
      <c r="F34" s="480">
        <f t="shared" si="1"/>
        <v>31</v>
      </c>
      <c r="G34" s="490">
        <f>'Mapeo de Actores'!G34</f>
        <v>0</v>
      </c>
      <c r="H34" s="491">
        <f>'Mapeo de Actores'!H34</f>
        <v>0</v>
      </c>
      <c r="I34" s="483" t="e">
        <f>VLOOKUP('Mapeo de Actores'!I34,'MA Listas'!$D$4:$E$38,2)</f>
        <v>#N/A</v>
      </c>
      <c r="J34" s="483" t="e">
        <f>VLOOKUP('Mapeo de Actores'!J34,'MA Listas'!$D$4:$E$38,2)</f>
        <v>#N/A</v>
      </c>
      <c r="K34" s="483" t="e">
        <f>VLOOKUP('Mapeo de Actores'!K34,'MA Listas'!$D$4:$E$38,2)</f>
        <v>#N/A</v>
      </c>
      <c r="L34" s="483" t="e">
        <f>VLOOKUP('Mapeo de Actores'!L34,'MA Listas'!$D$4:$E$38,2)</f>
        <v>#N/A</v>
      </c>
      <c r="M34" s="483" t="e">
        <f>VLOOKUP('Mapeo de Actores'!M34,'MA Listas'!$D$4:$E$38,2)</f>
        <v>#N/A</v>
      </c>
      <c r="N34" s="591">
        <f>'Mapeo de Actores'!N34</f>
        <v>0</v>
      </c>
      <c r="O34" s="483" t="e">
        <f>VLOOKUP('Mapeo de Actores'!O34,'MA Listas'!$G$4:$H$38,2)</f>
        <v>#N/A</v>
      </c>
      <c r="P34" s="483" t="e">
        <f>VLOOKUP('Mapeo de Actores'!P34,'MA Listas'!$G$4:$H$38,2)</f>
        <v>#N/A</v>
      </c>
      <c r="Q34" s="483" t="e">
        <f>VLOOKUP('Mapeo de Actores'!Q34,'MA Listas'!$G$4:$H$38,2)</f>
        <v>#N/A</v>
      </c>
      <c r="R34" s="483" t="e">
        <f>VLOOKUP('Mapeo de Actores'!R34,'MA Listas'!$G$4:$H$38,2)</f>
        <v>#N/A</v>
      </c>
      <c r="S34" s="483" t="e">
        <f>VLOOKUP('Mapeo de Actores'!S34,'MA Listas'!$G$4:$H$38,2)</f>
        <v>#N/A</v>
      </c>
      <c r="T34" s="593" t="e">
        <f>VLOOKUP('Mapeo de Actores'!T34,'MA Listas'!$K$6:$L$7,2)</f>
        <v>#N/A</v>
      </c>
      <c r="U34" s="593" t="e">
        <f>VLOOKUP('Mapeo de Actores'!U34,'MA Listas'!$K$6:$L$7,2)</f>
        <v>#N/A</v>
      </c>
      <c r="V34" s="593" t="e">
        <f>VLOOKUP('Mapeo de Actores'!V34,'MA Listas'!$K$6:$L$7,2)</f>
        <v>#N/A</v>
      </c>
      <c r="W34" s="593" t="e">
        <f>VLOOKUP('Mapeo de Actores'!W34,'MA Listas'!$K$6:$L$7,2)</f>
        <v>#N/A</v>
      </c>
      <c r="X34" s="593" t="e">
        <f>VLOOKUP('Mapeo de Actores'!X34,'MA Listas'!$K$6:$L$7,2)</f>
        <v>#N/A</v>
      </c>
      <c r="Y34" s="591">
        <f>'Mapeo de Actores'!Y34</f>
        <v>0</v>
      </c>
      <c r="Z34" s="484" t="e">
        <f>VLOOKUP('Mapeo de Actores'!Z34,'MA Listas'!$N$4:$O$11,2)</f>
        <v>#N/A</v>
      </c>
      <c r="AA34" s="484" t="e">
        <f>VLOOKUP('Mapeo de Actores'!AA34,'MA Listas'!$N$4:$O$11,2)</f>
        <v>#N/A</v>
      </c>
      <c r="AB34" s="591">
        <f>'Mapeo de Actores'!AB34</f>
        <v>0</v>
      </c>
      <c r="AC34" s="486">
        <f>'Mapeo de Actores'!AC34</f>
        <v>0</v>
      </c>
      <c r="AD34" s="596">
        <f>'Mapeo de Actores'!AD34</f>
        <v>0</v>
      </c>
    </row>
    <row r="35" spans="3:30" ht="20.100000000000001" customHeight="1">
      <c r="F35" s="480">
        <f t="shared" si="1"/>
        <v>32</v>
      </c>
      <c r="G35" s="490">
        <f>'Mapeo de Actores'!G35</f>
        <v>0</v>
      </c>
      <c r="H35" s="491">
        <f>'Mapeo de Actores'!H35</f>
        <v>0</v>
      </c>
      <c r="I35" s="483" t="e">
        <f>VLOOKUP('Mapeo de Actores'!I35,'MA Listas'!$D$4:$E$38,2)</f>
        <v>#N/A</v>
      </c>
      <c r="J35" s="483" t="e">
        <f>VLOOKUP('Mapeo de Actores'!J35,'MA Listas'!$D$4:$E$38,2)</f>
        <v>#N/A</v>
      </c>
      <c r="K35" s="483" t="e">
        <f>VLOOKUP('Mapeo de Actores'!K35,'MA Listas'!$D$4:$E$38,2)</f>
        <v>#N/A</v>
      </c>
      <c r="L35" s="483" t="e">
        <f>VLOOKUP('Mapeo de Actores'!L35,'MA Listas'!$D$4:$E$38,2)</f>
        <v>#N/A</v>
      </c>
      <c r="M35" s="483" t="e">
        <f>VLOOKUP('Mapeo de Actores'!M35,'MA Listas'!$D$4:$E$38,2)</f>
        <v>#N/A</v>
      </c>
      <c r="N35" s="591">
        <f>'Mapeo de Actores'!N35</f>
        <v>0</v>
      </c>
      <c r="O35" s="483" t="e">
        <f>VLOOKUP('Mapeo de Actores'!O35,'MA Listas'!$G$4:$H$38,2)</f>
        <v>#N/A</v>
      </c>
      <c r="P35" s="483" t="e">
        <f>VLOOKUP('Mapeo de Actores'!P35,'MA Listas'!$G$4:$H$38,2)</f>
        <v>#N/A</v>
      </c>
      <c r="Q35" s="483" t="e">
        <f>VLOOKUP('Mapeo de Actores'!Q35,'MA Listas'!$G$4:$H$38,2)</f>
        <v>#N/A</v>
      </c>
      <c r="R35" s="483" t="e">
        <f>VLOOKUP('Mapeo de Actores'!R35,'MA Listas'!$G$4:$H$38,2)</f>
        <v>#N/A</v>
      </c>
      <c r="S35" s="483" t="e">
        <f>VLOOKUP('Mapeo de Actores'!S35,'MA Listas'!$G$4:$H$38,2)</f>
        <v>#N/A</v>
      </c>
      <c r="T35" s="593" t="e">
        <f>VLOOKUP('Mapeo de Actores'!T35,'MA Listas'!$K$6:$L$7,2)</f>
        <v>#N/A</v>
      </c>
      <c r="U35" s="593" t="e">
        <f>VLOOKUP('Mapeo de Actores'!U35,'MA Listas'!$K$6:$L$7,2)</f>
        <v>#N/A</v>
      </c>
      <c r="V35" s="593" t="e">
        <f>VLOOKUP('Mapeo de Actores'!V35,'MA Listas'!$K$6:$L$7,2)</f>
        <v>#N/A</v>
      </c>
      <c r="W35" s="593" t="e">
        <f>VLOOKUP('Mapeo de Actores'!W35,'MA Listas'!$K$6:$L$7,2)</f>
        <v>#N/A</v>
      </c>
      <c r="X35" s="593" t="e">
        <f>VLOOKUP('Mapeo de Actores'!X35,'MA Listas'!$K$6:$L$7,2)</f>
        <v>#N/A</v>
      </c>
      <c r="Y35" s="591">
        <f>'Mapeo de Actores'!Y35</f>
        <v>0</v>
      </c>
      <c r="Z35" s="484" t="e">
        <f>VLOOKUP('Mapeo de Actores'!Z35,'MA Listas'!$N$4:$O$11,2)</f>
        <v>#N/A</v>
      </c>
      <c r="AA35" s="484" t="e">
        <f>VLOOKUP('Mapeo de Actores'!AA35,'MA Listas'!$N$4:$O$11,2)</f>
        <v>#N/A</v>
      </c>
      <c r="AB35" s="591">
        <f>'Mapeo de Actores'!AB35</f>
        <v>0</v>
      </c>
      <c r="AC35" s="486">
        <f>'Mapeo de Actores'!AC35</f>
        <v>0</v>
      </c>
      <c r="AD35" s="596">
        <f>'Mapeo de Actores'!AD35</f>
        <v>0</v>
      </c>
    </row>
    <row r="36" spans="3:30" ht="20.100000000000001" customHeight="1">
      <c r="F36" s="480">
        <f t="shared" si="1"/>
        <v>33</v>
      </c>
      <c r="G36" s="490">
        <f>'Mapeo de Actores'!G36</f>
        <v>0</v>
      </c>
      <c r="H36" s="491">
        <f>'Mapeo de Actores'!H36</f>
        <v>0</v>
      </c>
      <c r="I36" s="483" t="e">
        <f>VLOOKUP('Mapeo de Actores'!I36,'MA Listas'!$D$4:$E$38,2)</f>
        <v>#N/A</v>
      </c>
      <c r="J36" s="483" t="e">
        <f>VLOOKUP('Mapeo de Actores'!J36,'MA Listas'!$D$4:$E$38,2)</f>
        <v>#N/A</v>
      </c>
      <c r="K36" s="483" t="e">
        <f>VLOOKUP('Mapeo de Actores'!K36,'MA Listas'!$D$4:$E$38,2)</f>
        <v>#N/A</v>
      </c>
      <c r="L36" s="483" t="e">
        <f>VLOOKUP('Mapeo de Actores'!L36,'MA Listas'!$D$4:$E$38,2)</f>
        <v>#N/A</v>
      </c>
      <c r="M36" s="483" t="e">
        <f>VLOOKUP('Mapeo de Actores'!M36,'MA Listas'!$D$4:$E$38,2)</f>
        <v>#N/A</v>
      </c>
      <c r="N36" s="591">
        <f>'Mapeo de Actores'!N36</f>
        <v>0</v>
      </c>
      <c r="O36" s="483" t="e">
        <f>VLOOKUP('Mapeo de Actores'!O36,'MA Listas'!$G$4:$H$38,2)</f>
        <v>#N/A</v>
      </c>
      <c r="P36" s="483" t="e">
        <f>VLOOKUP('Mapeo de Actores'!P36,'MA Listas'!$G$4:$H$38,2)</f>
        <v>#N/A</v>
      </c>
      <c r="Q36" s="483" t="e">
        <f>VLOOKUP('Mapeo de Actores'!Q36,'MA Listas'!$G$4:$H$38,2)</f>
        <v>#N/A</v>
      </c>
      <c r="R36" s="483" t="e">
        <f>VLOOKUP('Mapeo de Actores'!R36,'MA Listas'!$G$4:$H$38,2)</f>
        <v>#N/A</v>
      </c>
      <c r="S36" s="483" t="e">
        <f>VLOOKUP('Mapeo de Actores'!S36,'MA Listas'!$G$4:$H$38,2)</f>
        <v>#N/A</v>
      </c>
      <c r="T36" s="593" t="e">
        <f>VLOOKUP('Mapeo de Actores'!T36,'MA Listas'!$K$6:$L$7,2)</f>
        <v>#N/A</v>
      </c>
      <c r="U36" s="593" t="e">
        <f>VLOOKUP('Mapeo de Actores'!U36,'MA Listas'!$K$6:$L$7,2)</f>
        <v>#N/A</v>
      </c>
      <c r="V36" s="593" t="e">
        <f>VLOOKUP('Mapeo de Actores'!V36,'MA Listas'!$K$6:$L$7,2)</f>
        <v>#N/A</v>
      </c>
      <c r="W36" s="593" t="e">
        <f>VLOOKUP('Mapeo de Actores'!W36,'MA Listas'!$K$6:$L$7,2)</f>
        <v>#N/A</v>
      </c>
      <c r="X36" s="593" t="e">
        <f>VLOOKUP('Mapeo de Actores'!X36,'MA Listas'!$K$6:$L$7,2)</f>
        <v>#N/A</v>
      </c>
      <c r="Y36" s="591">
        <f>'Mapeo de Actores'!Y36</f>
        <v>0</v>
      </c>
      <c r="Z36" s="484" t="e">
        <f>VLOOKUP('Mapeo de Actores'!Z36,'MA Listas'!$N$4:$O$11,2)</f>
        <v>#N/A</v>
      </c>
      <c r="AA36" s="484" t="e">
        <f>VLOOKUP('Mapeo de Actores'!AA36,'MA Listas'!$N$4:$O$11,2)</f>
        <v>#N/A</v>
      </c>
      <c r="AB36" s="591">
        <f>'Mapeo de Actores'!AB36</f>
        <v>0</v>
      </c>
      <c r="AC36" s="486">
        <f>'Mapeo de Actores'!AC36</f>
        <v>0</v>
      </c>
      <c r="AD36" s="596">
        <f>'Mapeo de Actores'!AD36</f>
        <v>0</v>
      </c>
    </row>
    <row r="37" spans="3:30" ht="20.100000000000001" customHeight="1">
      <c r="C37" s="498"/>
      <c r="F37" s="480">
        <f t="shared" si="1"/>
        <v>34</v>
      </c>
      <c r="G37" s="490">
        <f>'Mapeo de Actores'!G37</f>
        <v>0</v>
      </c>
      <c r="H37" s="491">
        <f>'Mapeo de Actores'!H37</f>
        <v>0</v>
      </c>
      <c r="I37" s="483" t="e">
        <f>VLOOKUP('Mapeo de Actores'!I37,'MA Listas'!$D$4:$E$38,2)</f>
        <v>#N/A</v>
      </c>
      <c r="J37" s="483" t="e">
        <f>VLOOKUP('Mapeo de Actores'!J37,'MA Listas'!$D$4:$E$38,2)</f>
        <v>#N/A</v>
      </c>
      <c r="K37" s="483" t="e">
        <f>VLOOKUP('Mapeo de Actores'!K37,'MA Listas'!$D$4:$E$38,2)</f>
        <v>#N/A</v>
      </c>
      <c r="L37" s="483" t="e">
        <f>VLOOKUP('Mapeo de Actores'!L37,'MA Listas'!$D$4:$E$38,2)</f>
        <v>#N/A</v>
      </c>
      <c r="M37" s="483" t="e">
        <f>VLOOKUP('Mapeo de Actores'!M37,'MA Listas'!$D$4:$E$38,2)</f>
        <v>#N/A</v>
      </c>
      <c r="N37" s="591">
        <f>'Mapeo de Actores'!N37</f>
        <v>0</v>
      </c>
      <c r="O37" s="483" t="e">
        <f>VLOOKUP('Mapeo de Actores'!O37,'MA Listas'!$G$4:$H$38,2)</f>
        <v>#N/A</v>
      </c>
      <c r="P37" s="483" t="e">
        <f>VLOOKUP('Mapeo de Actores'!P37,'MA Listas'!$G$4:$H$38,2)</f>
        <v>#N/A</v>
      </c>
      <c r="Q37" s="483" t="e">
        <f>VLOOKUP('Mapeo de Actores'!Q37,'MA Listas'!$G$4:$H$38,2)</f>
        <v>#N/A</v>
      </c>
      <c r="R37" s="483" t="e">
        <f>VLOOKUP('Mapeo de Actores'!R37,'MA Listas'!$G$4:$H$38,2)</f>
        <v>#N/A</v>
      </c>
      <c r="S37" s="483" t="e">
        <f>VLOOKUP('Mapeo de Actores'!S37,'MA Listas'!$G$4:$H$38,2)</f>
        <v>#N/A</v>
      </c>
      <c r="T37" s="593" t="e">
        <f>VLOOKUP('Mapeo de Actores'!T37,'MA Listas'!$K$6:$L$7,2)</f>
        <v>#N/A</v>
      </c>
      <c r="U37" s="593" t="e">
        <f>VLOOKUP('Mapeo de Actores'!U37,'MA Listas'!$K$6:$L$7,2)</f>
        <v>#N/A</v>
      </c>
      <c r="V37" s="593" t="e">
        <f>VLOOKUP('Mapeo de Actores'!V37,'MA Listas'!$K$6:$L$7,2)</f>
        <v>#N/A</v>
      </c>
      <c r="W37" s="593" t="e">
        <f>VLOOKUP('Mapeo de Actores'!W37,'MA Listas'!$K$6:$L$7,2)</f>
        <v>#N/A</v>
      </c>
      <c r="X37" s="593" t="e">
        <f>VLOOKUP('Mapeo de Actores'!X37,'MA Listas'!$K$6:$L$7,2)</f>
        <v>#N/A</v>
      </c>
      <c r="Y37" s="591">
        <f>'Mapeo de Actores'!Y37</f>
        <v>0</v>
      </c>
      <c r="Z37" s="484" t="e">
        <f>VLOOKUP('Mapeo de Actores'!Z37,'MA Listas'!$N$4:$O$11,2)</f>
        <v>#N/A</v>
      </c>
      <c r="AA37" s="484" t="e">
        <f>VLOOKUP('Mapeo de Actores'!AA37,'MA Listas'!$N$4:$O$11,2)</f>
        <v>#N/A</v>
      </c>
      <c r="AB37" s="591">
        <f>'Mapeo de Actores'!AB37</f>
        <v>0</v>
      </c>
      <c r="AC37" s="486">
        <f>'Mapeo de Actores'!AC37</f>
        <v>0</v>
      </c>
      <c r="AD37" s="596">
        <f>'Mapeo de Actores'!AD37</f>
        <v>0</v>
      </c>
    </row>
    <row r="38" spans="3:30" ht="20.100000000000001" customHeight="1">
      <c r="C38" s="499"/>
      <c r="F38" s="480">
        <f t="shared" si="1"/>
        <v>35</v>
      </c>
      <c r="G38" s="490">
        <f>'Mapeo de Actores'!G38</f>
        <v>0</v>
      </c>
      <c r="H38" s="491">
        <f>'Mapeo de Actores'!H38</f>
        <v>0</v>
      </c>
      <c r="I38" s="483" t="e">
        <f>VLOOKUP('Mapeo de Actores'!I38,'MA Listas'!$D$4:$E$38,2)</f>
        <v>#N/A</v>
      </c>
      <c r="J38" s="483" t="e">
        <f>VLOOKUP('Mapeo de Actores'!J38,'MA Listas'!$D$4:$E$38,2)</f>
        <v>#N/A</v>
      </c>
      <c r="K38" s="483" t="e">
        <f>VLOOKUP('Mapeo de Actores'!K38,'MA Listas'!$D$4:$E$38,2)</f>
        <v>#N/A</v>
      </c>
      <c r="L38" s="483" t="e">
        <f>VLOOKUP('Mapeo de Actores'!L38,'MA Listas'!$D$4:$E$38,2)</f>
        <v>#N/A</v>
      </c>
      <c r="M38" s="483" t="e">
        <f>VLOOKUP('Mapeo de Actores'!M38,'MA Listas'!$D$4:$E$38,2)</f>
        <v>#N/A</v>
      </c>
      <c r="N38" s="591">
        <f>'Mapeo de Actores'!N38</f>
        <v>0</v>
      </c>
      <c r="O38" s="483" t="e">
        <f>VLOOKUP('Mapeo de Actores'!O38,'MA Listas'!$G$4:$H$38,2)</f>
        <v>#N/A</v>
      </c>
      <c r="P38" s="483" t="e">
        <f>VLOOKUP('Mapeo de Actores'!P38,'MA Listas'!$G$4:$H$38,2)</f>
        <v>#N/A</v>
      </c>
      <c r="Q38" s="483" t="e">
        <f>VLOOKUP('Mapeo de Actores'!Q38,'MA Listas'!$G$4:$H$38,2)</f>
        <v>#N/A</v>
      </c>
      <c r="R38" s="483" t="e">
        <f>VLOOKUP('Mapeo de Actores'!R38,'MA Listas'!$G$4:$H$38,2)</f>
        <v>#N/A</v>
      </c>
      <c r="S38" s="483" t="e">
        <f>VLOOKUP('Mapeo de Actores'!S38,'MA Listas'!$G$4:$H$38,2)</f>
        <v>#N/A</v>
      </c>
      <c r="T38" s="593" t="e">
        <f>VLOOKUP('Mapeo de Actores'!T38,'MA Listas'!$K$6:$L$7,2)</f>
        <v>#N/A</v>
      </c>
      <c r="U38" s="593" t="e">
        <f>VLOOKUP('Mapeo de Actores'!U38,'MA Listas'!$K$6:$L$7,2)</f>
        <v>#N/A</v>
      </c>
      <c r="V38" s="593" t="e">
        <f>VLOOKUP('Mapeo de Actores'!V38,'MA Listas'!$K$6:$L$7,2)</f>
        <v>#N/A</v>
      </c>
      <c r="W38" s="593" t="e">
        <f>VLOOKUP('Mapeo de Actores'!W38,'MA Listas'!$K$6:$L$7,2)</f>
        <v>#N/A</v>
      </c>
      <c r="X38" s="593" t="e">
        <f>VLOOKUP('Mapeo de Actores'!X38,'MA Listas'!$K$6:$L$7,2)</f>
        <v>#N/A</v>
      </c>
      <c r="Y38" s="591">
        <f>'Mapeo de Actores'!Y38</f>
        <v>0</v>
      </c>
      <c r="Z38" s="484" t="e">
        <f>VLOOKUP('Mapeo de Actores'!Z38,'MA Listas'!$N$4:$O$11,2)</f>
        <v>#N/A</v>
      </c>
      <c r="AA38" s="484" t="e">
        <f>VLOOKUP('Mapeo de Actores'!AA38,'MA Listas'!$N$4:$O$11,2)</f>
        <v>#N/A</v>
      </c>
      <c r="AB38" s="591">
        <f>'Mapeo de Actores'!AB38</f>
        <v>0</v>
      </c>
      <c r="AC38" s="486">
        <f>'Mapeo de Actores'!AC38</f>
        <v>0</v>
      </c>
      <c r="AD38" s="596">
        <f>'Mapeo de Actores'!AD38</f>
        <v>0</v>
      </c>
    </row>
    <row r="39" spans="3:30" ht="20.100000000000001" customHeight="1">
      <c r="C39" s="499"/>
      <c r="F39" s="480">
        <f t="shared" si="1"/>
        <v>36</v>
      </c>
      <c r="G39" s="490">
        <f>'Mapeo de Actores'!G39</f>
        <v>0</v>
      </c>
      <c r="H39" s="491">
        <f>'Mapeo de Actores'!H39</f>
        <v>0</v>
      </c>
      <c r="I39" s="483" t="e">
        <f>VLOOKUP('Mapeo de Actores'!I39,'MA Listas'!$D$4:$E$38,2)</f>
        <v>#N/A</v>
      </c>
      <c r="J39" s="483" t="e">
        <f>VLOOKUP('Mapeo de Actores'!J39,'MA Listas'!$D$4:$E$38,2)</f>
        <v>#N/A</v>
      </c>
      <c r="K39" s="483" t="e">
        <f>VLOOKUP('Mapeo de Actores'!K39,'MA Listas'!$D$4:$E$38,2)</f>
        <v>#N/A</v>
      </c>
      <c r="L39" s="483" t="e">
        <f>VLOOKUP('Mapeo de Actores'!L39,'MA Listas'!$D$4:$E$38,2)</f>
        <v>#N/A</v>
      </c>
      <c r="M39" s="483" t="e">
        <f>VLOOKUP('Mapeo de Actores'!M39,'MA Listas'!$D$4:$E$38,2)</f>
        <v>#N/A</v>
      </c>
      <c r="N39" s="591">
        <f>'Mapeo de Actores'!N39</f>
        <v>0</v>
      </c>
      <c r="O39" s="483" t="e">
        <f>VLOOKUP('Mapeo de Actores'!O39,'MA Listas'!$G$4:$H$38,2)</f>
        <v>#N/A</v>
      </c>
      <c r="P39" s="483" t="e">
        <f>VLOOKUP('Mapeo de Actores'!P39,'MA Listas'!$G$4:$H$38,2)</f>
        <v>#N/A</v>
      </c>
      <c r="Q39" s="483" t="e">
        <f>VLOOKUP('Mapeo de Actores'!Q39,'MA Listas'!$G$4:$H$38,2)</f>
        <v>#N/A</v>
      </c>
      <c r="R39" s="483" t="e">
        <f>VLOOKUP('Mapeo de Actores'!R39,'MA Listas'!$G$4:$H$38,2)</f>
        <v>#N/A</v>
      </c>
      <c r="S39" s="483" t="e">
        <f>VLOOKUP('Mapeo de Actores'!S39,'MA Listas'!$G$4:$H$38,2)</f>
        <v>#N/A</v>
      </c>
      <c r="T39" s="593" t="e">
        <f>VLOOKUP('Mapeo de Actores'!T39,'MA Listas'!$K$6:$L$7,2)</f>
        <v>#N/A</v>
      </c>
      <c r="U39" s="593" t="e">
        <f>VLOOKUP('Mapeo de Actores'!U39,'MA Listas'!$K$6:$L$7,2)</f>
        <v>#N/A</v>
      </c>
      <c r="V39" s="593" t="e">
        <f>VLOOKUP('Mapeo de Actores'!V39,'MA Listas'!$K$6:$L$7,2)</f>
        <v>#N/A</v>
      </c>
      <c r="W39" s="593" t="e">
        <f>VLOOKUP('Mapeo de Actores'!W39,'MA Listas'!$K$6:$L$7,2)</f>
        <v>#N/A</v>
      </c>
      <c r="X39" s="593" t="e">
        <f>VLOOKUP('Mapeo de Actores'!X39,'MA Listas'!$K$6:$L$7,2)</f>
        <v>#N/A</v>
      </c>
      <c r="Y39" s="591">
        <f>'Mapeo de Actores'!Y39</f>
        <v>0</v>
      </c>
      <c r="Z39" s="484" t="e">
        <f>VLOOKUP('Mapeo de Actores'!Z39,'MA Listas'!$N$4:$O$11,2)</f>
        <v>#N/A</v>
      </c>
      <c r="AA39" s="484" t="e">
        <f>VLOOKUP('Mapeo de Actores'!AA39,'MA Listas'!$N$4:$O$11,2)</f>
        <v>#N/A</v>
      </c>
      <c r="AB39" s="591">
        <f>'Mapeo de Actores'!AB39</f>
        <v>0</v>
      </c>
      <c r="AC39" s="486">
        <f>'Mapeo de Actores'!AC39</f>
        <v>0</v>
      </c>
      <c r="AD39" s="596">
        <f>'Mapeo de Actores'!AD39</f>
        <v>0</v>
      </c>
    </row>
    <row r="40" spans="3:30" ht="20.100000000000001" customHeight="1">
      <c r="F40" s="480">
        <f t="shared" si="1"/>
        <v>37</v>
      </c>
      <c r="G40" s="490">
        <f>'Mapeo de Actores'!G40</f>
        <v>0</v>
      </c>
      <c r="H40" s="491">
        <f>'Mapeo de Actores'!H40</f>
        <v>0</v>
      </c>
      <c r="I40" s="483" t="e">
        <f>VLOOKUP('Mapeo de Actores'!I40,'MA Listas'!$D$4:$E$38,2)</f>
        <v>#N/A</v>
      </c>
      <c r="J40" s="483" t="e">
        <f>VLOOKUP('Mapeo de Actores'!J40,'MA Listas'!$D$4:$E$38,2)</f>
        <v>#N/A</v>
      </c>
      <c r="K40" s="483" t="e">
        <f>VLOOKUP('Mapeo de Actores'!K40,'MA Listas'!$D$4:$E$38,2)</f>
        <v>#N/A</v>
      </c>
      <c r="L40" s="483" t="e">
        <f>VLOOKUP('Mapeo de Actores'!L40,'MA Listas'!$D$4:$E$38,2)</f>
        <v>#N/A</v>
      </c>
      <c r="M40" s="483" t="e">
        <f>VLOOKUP('Mapeo de Actores'!M40,'MA Listas'!$D$4:$E$38,2)</f>
        <v>#N/A</v>
      </c>
      <c r="N40" s="591">
        <f>'Mapeo de Actores'!N40</f>
        <v>0</v>
      </c>
      <c r="O40" s="483" t="e">
        <f>VLOOKUP('Mapeo de Actores'!O40,'MA Listas'!$G$4:$H$38,2)</f>
        <v>#N/A</v>
      </c>
      <c r="P40" s="483" t="e">
        <f>VLOOKUP('Mapeo de Actores'!P40,'MA Listas'!$G$4:$H$38,2)</f>
        <v>#N/A</v>
      </c>
      <c r="Q40" s="483" t="e">
        <f>VLOOKUP('Mapeo de Actores'!Q40,'MA Listas'!$G$4:$H$38,2)</f>
        <v>#N/A</v>
      </c>
      <c r="R40" s="483" t="e">
        <f>VLOOKUP('Mapeo de Actores'!R40,'MA Listas'!$G$4:$H$38,2)</f>
        <v>#N/A</v>
      </c>
      <c r="S40" s="483" t="e">
        <f>VLOOKUP('Mapeo de Actores'!S40,'MA Listas'!$G$4:$H$38,2)</f>
        <v>#N/A</v>
      </c>
      <c r="T40" s="593" t="e">
        <f>VLOOKUP('Mapeo de Actores'!T40,'MA Listas'!$K$6:$L$7,2)</f>
        <v>#N/A</v>
      </c>
      <c r="U40" s="593" t="e">
        <f>VLOOKUP('Mapeo de Actores'!U40,'MA Listas'!$K$6:$L$7,2)</f>
        <v>#N/A</v>
      </c>
      <c r="V40" s="593" t="e">
        <f>VLOOKUP('Mapeo de Actores'!V40,'MA Listas'!$K$6:$L$7,2)</f>
        <v>#N/A</v>
      </c>
      <c r="W40" s="593" t="e">
        <f>VLOOKUP('Mapeo de Actores'!W40,'MA Listas'!$K$6:$L$7,2)</f>
        <v>#N/A</v>
      </c>
      <c r="X40" s="593" t="e">
        <f>VLOOKUP('Mapeo de Actores'!X40,'MA Listas'!$K$6:$L$7,2)</f>
        <v>#N/A</v>
      </c>
      <c r="Y40" s="591">
        <f>'Mapeo de Actores'!Y40</f>
        <v>0</v>
      </c>
      <c r="Z40" s="484" t="e">
        <f>VLOOKUP('Mapeo de Actores'!Z40,'MA Listas'!$N$4:$O$11,2)</f>
        <v>#N/A</v>
      </c>
      <c r="AA40" s="484" t="e">
        <f>VLOOKUP('Mapeo de Actores'!AA40,'MA Listas'!$N$4:$O$11,2)</f>
        <v>#N/A</v>
      </c>
      <c r="AB40" s="591">
        <f>'Mapeo de Actores'!AB40</f>
        <v>0</v>
      </c>
      <c r="AC40" s="486">
        <f>'Mapeo de Actores'!AC40</f>
        <v>0</v>
      </c>
      <c r="AD40" s="596">
        <f>'Mapeo de Actores'!AD40</f>
        <v>0</v>
      </c>
    </row>
    <row r="41" spans="3:30" ht="20.100000000000001" customHeight="1">
      <c r="F41" s="480">
        <f t="shared" si="1"/>
        <v>38</v>
      </c>
      <c r="G41" s="490">
        <f>'Mapeo de Actores'!G41</f>
        <v>0</v>
      </c>
      <c r="H41" s="491">
        <f>'Mapeo de Actores'!H41</f>
        <v>0</v>
      </c>
      <c r="I41" s="483" t="e">
        <f>VLOOKUP('Mapeo de Actores'!I41,'MA Listas'!$D$4:$E$38,2)</f>
        <v>#N/A</v>
      </c>
      <c r="J41" s="483" t="e">
        <f>VLOOKUP('Mapeo de Actores'!J41,'MA Listas'!$D$4:$E$38,2)</f>
        <v>#N/A</v>
      </c>
      <c r="K41" s="483" t="e">
        <f>VLOOKUP('Mapeo de Actores'!K41,'MA Listas'!$D$4:$E$38,2)</f>
        <v>#N/A</v>
      </c>
      <c r="L41" s="483" t="e">
        <f>VLOOKUP('Mapeo de Actores'!L41,'MA Listas'!$D$4:$E$38,2)</f>
        <v>#N/A</v>
      </c>
      <c r="M41" s="483" t="e">
        <f>VLOOKUP('Mapeo de Actores'!M41,'MA Listas'!$D$4:$E$38,2)</f>
        <v>#N/A</v>
      </c>
      <c r="N41" s="591">
        <f>'Mapeo de Actores'!N41</f>
        <v>0</v>
      </c>
      <c r="O41" s="483" t="e">
        <f>VLOOKUP('Mapeo de Actores'!O41,'MA Listas'!$G$4:$H$38,2)</f>
        <v>#N/A</v>
      </c>
      <c r="P41" s="483" t="e">
        <f>VLOOKUP('Mapeo de Actores'!P41,'MA Listas'!$G$4:$H$38,2)</f>
        <v>#N/A</v>
      </c>
      <c r="Q41" s="483" t="e">
        <f>VLOOKUP('Mapeo de Actores'!Q41,'MA Listas'!$G$4:$H$38,2)</f>
        <v>#N/A</v>
      </c>
      <c r="R41" s="483" t="e">
        <f>VLOOKUP('Mapeo de Actores'!R41,'MA Listas'!$G$4:$H$38,2)</f>
        <v>#N/A</v>
      </c>
      <c r="S41" s="483" t="e">
        <f>VLOOKUP('Mapeo de Actores'!S41,'MA Listas'!$G$4:$H$38,2)</f>
        <v>#N/A</v>
      </c>
      <c r="T41" s="593" t="e">
        <f>VLOOKUP('Mapeo de Actores'!T41,'MA Listas'!$K$6:$L$7,2)</f>
        <v>#N/A</v>
      </c>
      <c r="U41" s="593" t="e">
        <f>VLOOKUP('Mapeo de Actores'!U41,'MA Listas'!$K$6:$L$7,2)</f>
        <v>#N/A</v>
      </c>
      <c r="V41" s="593" t="e">
        <f>VLOOKUP('Mapeo de Actores'!V41,'MA Listas'!$K$6:$L$7,2)</f>
        <v>#N/A</v>
      </c>
      <c r="W41" s="593" t="e">
        <f>VLOOKUP('Mapeo de Actores'!W41,'MA Listas'!$K$6:$L$7,2)</f>
        <v>#N/A</v>
      </c>
      <c r="X41" s="593" t="e">
        <f>VLOOKUP('Mapeo de Actores'!X41,'MA Listas'!$K$6:$L$7,2)</f>
        <v>#N/A</v>
      </c>
      <c r="Y41" s="591">
        <f>'Mapeo de Actores'!Y41</f>
        <v>0</v>
      </c>
      <c r="Z41" s="484" t="e">
        <f>VLOOKUP('Mapeo de Actores'!Z41,'MA Listas'!$N$4:$O$11,2)</f>
        <v>#N/A</v>
      </c>
      <c r="AA41" s="484" t="e">
        <f>VLOOKUP('Mapeo de Actores'!AA41,'MA Listas'!$N$4:$O$11,2)</f>
        <v>#N/A</v>
      </c>
      <c r="AB41" s="591">
        <f>'Mapeo de Actores'!AB41</f>
        <v>0</v>
      </c>
      <c r="AC41" s="486">
        <f>'Mapeo de Actores'!AC41</f>
        <v>0</v>
      </c>
      <c r="AD41" s="596">
        <f>'Mapeo de Actores'!AD41</f>
        <v>0</v>
      </c>
    </row>
    <row r="42" spans="3:30" ht="20.100000000000001" customHeight="1">
      <c r="F42" s="480">
        <f t="shared" si="1"/>
        <v>39</v>
      </c>
      <c r="G42" s="490">
        <f>'Mapeo de Actores'!G42</f>
        <v>0</v>
      </c>
      <c r="H42" s="491">
        <f>'Mapeo de Actores'!H42</f>
        <v>0</v>
      </c>
      <c r="I42" s="483" t="e">
        <f>VLOOKUP('Mapeo de Actores'!I42,'MA Listas'!$D$4:$E$38,2)</f>
        <v>#N/A</v>
      </c>
      <c r="J42" s="483" t="e">
        <f>VLOOKUP('Mapeo de Actores'!J42,'MA Listas'!$D$4:$E$38,2)</f>
        <v>#N/A</v>
      </c>
      <c r="K42" s="483" t="e">
        <f>VLOOKUP('Mapeo de Actores'!K42,'MA Listas'!$D$4:$E$38,2)</f>
        <v>#N/A</v>
      </c>
      <c r="L42" s="483" t="e">
        <f>VLOOKUP('Mapeo de Actores'!L42,'MA Listas'!$D$4:$E$38,2)</f>
        <v>#N/A</v>
      </c>
      <c r="M42" s="483" t="e">
        <f>VLOOKUP('Mapeo de Actores'!M42,'MA Listas'!$D$4:$E$38,2)</f>
        <v>#N/A</v>
      </c>
      <c r="N42" s="591">
        <f>'Mapeo de Actores'!N42</f>
        <v>0</v>
      </c>
      <c r="O42" s="483" t="e">
        <f>VLOOKUP('Mapeo de Actores'!O42,'MA Listas'!$G$4:$H$38,2)</f>
        <v>#N/A</v>
      </c>
      <c r="P42" s="483" t="e">
        <f>VLOOKUP('Mapeo de Actores'!P42,'MA Listas'!$G$4:$H$38,2)</f>
        <v>#N/A</v>
      </c>
      <c r="Q42" s="483" t="e">
        <f>VLOOKUP('Mapeo de Actores'!Q42,'MA Listas'!$G$4:$H$38,2)</f>
        <v>#N/A</v>
      </c>
      <c r="R42" s="483" t="e">
        <f>VLOOKUP('Mapeo de Actores'!R42,'MA Listas'!$G$4:$H$38,2)</f>
        <v>#N/A</v>
      </c>
      <c r="S42" s="483" t="e">
        <f>VLOOKUP('Mapeo de Actores'!S42,'MA Listas'!$G$4:$H$38,2)</f>
        <v>#N/A</v>
      </c>
      <c r="T42" s="593" t="e">
        <f>VLOOKUP('Mapeo de Actores'!T42,'MA Listas'!$K$6:$L$7,2)</f>
        <v>#N/A</v>
      </c>
      <c r="U42" s="593" t="e">
        <f>VLOOKUP('Mapeo de Actores'!U42,'MA Listas'!$K$6:$L$7,2)</f>
        <v>#N/A</v>
      </c>
      <c r="V42" s="593" t="e">
        <f>VLOOKUP('Mapeo de Actores'!V42,'MA Listas'!$K$6:$L$7,2)</f>
        <v>#N/A</v>
      </c>
      <c r="W42" s="593" t="e">
        <f>VLOOKUP('Mapeo de Actores'!W42,'MA Listas'!$K$6:$L$7,2)</f>
        <v>#N/A</v>
      </c>
      <c r="X42" s="593" t="e">
        <f>VLOOKUP('Mapeo de Actores'!X42,'MA Listas'!$K$6:$L$7,2)</f>
        <v>#N/A</v>
      </c>
      <c r="Y42" s="591">
        <f>'Mapeo de Actores'!Y42</f>
        <v>0</v>
      </c>
      <c r="Z42" s="484" t="e">
        <f>VLOOKUP('Mapeo de Actores'!Z42,'MA Listas'!$N$4:$O$11,2)</f>
        <v>#N/A</v>
      </c>
      <c r="AA42" s="484" t="e">
        <f>VLOOKUP('Mapeo de Actores'!AA42,'MA Listas'!$N$4:$O$11,2)</f>
        <v>#N/A</v>
      </c>
      <c r="AB42" s="591">
        <f>'Mapeo de Actores'!AB42</f>
        <v>0</v>
      </c>
      <c r="AC42" s="486">
        <f>'Mapeo de Actores'!AC42</f>
        <v>0</v>
      </c>
      <c r="AD42" s="596">
        <f>'Mapeo de Actores'!AD42</f>
        <v>0</v>
      </c>
    </row>
    <row r="43" spans="3:30" ht="20.100000000000001" customHeight="1">
      <c r="F43" s="480">
        <f t="shared" si="1"/>
        <v>40</v>
      </c>
      <c r="G43" s="490">
        <f>'Mapeo de Actores'!G43</f>
        <v>0</v>
      </c>
      <c r="H43" s="491">
        <f>'Mapeo de Actores'!H43</f>
        <v>0</v>
      </c>
      <c r="I43" s="483" t="e">
        <f>VLOOKUP('Mapeo de Actores'!I43,'MA Listas'!$D$4:$E$38,2)</f>
        <v>#N/A</v>
      </c>
      <c r="J43" s="483" t="e">
        <f>VLOOKUP('Mapeo de Actores'!J43,'MA Listas'!$D$4:$E$38,2)</f>
        <v>#N/A</v>
      </c>
      <c r="K43" s="483" t="e">
        <f>VLOOKUP('Mapeo de Actores'!K43,'MA Listas'!$D$4:$E$38,2)</f>
        <v>#N/A</v>
      </c>
      <c r="L43" s="483" t="e">
        <f>VLOOKUP('Mapeo de Actores'!L43,'MA Listas'!$D$4:$E$38,2)</f>
        <v>#N/A</v>
      </c>
      <c r="M43" s="483" t="e">
        <f>VLOOKUP('Mapeo de Actores'!M43,'MA Listas'!$D$4:$E$38,2)</f>
        <v>#N/A</v>
      </c>
      <c r="N43" s="591">
        <f>'Mapeo de Actores'!N43</f>
        <v>0</v>
      </c>
      <c r="O43" s="483" t="e">
        <f>VLOOKUP('Mapeo de Actores'!O43,'MA Listas'!$G$4:$H$38,2)</f>
        <v>#N/A</v>
      </c>
      <c r="P43" s="483" t="e">
        <f>VLOOKUP('Mapeo de Actores'!P43,'MA Listas'!$G$4:$H$38,2)</f>
        <v>#N/A</v>
      </c>
      <c r="Q43" s="483" t="e">
        <f>VLOOKUP('Mapeo de Actores'!Q43,'MA Listas'!$G$4:$H$38,2)</f>
        <v>#N/A</v>
      </c>
      <c r="R43" s="483" t="e">
        <f>VLOOKUP('Mapeo de Actores'!R43,'MA Listas'!$G$4:$H$38,2)</f>
        <v>#N/A</v>
      </c>
      <c r="S43" s="483" t="e">
        <f>VLOOKUP('Mapeo de Actores'!S43,'MA Listas'!$G$4:$H$38,2)</f>
        <v>#N/A</v>
      </c>
      <c r="T43" s="593" t="e">
        <f>VLOOKUP('Mapeo de Actores'!T43,'MA Listas'!$K$6:$L$7,2)</f>
        <v>#N/A</v>
      </c>
      <c r="U43" s="593" t="e">
        <f>VLOOKUP('Mapeo de Actores'!U43,'MA Listas'!$K$6:$L$7,2)</f>
        <v>#N/A</v>
      </c>
      <c r="V43" s="593" t="e">
        <f>VLOOKUP('Mapeo de Actores'!V43,'MA Listas'!$K$6:$L$7,2)</f>
        <v>#N/A</v>
      </c>
      <c r="W43" s="593" t="e">
        <f>VLOOKUP('Mapeo de Actores'!W43,'MA Listas'!$K$6:$L$7,2)</f>
        <v>#N/A</v>
      </c>
      <c r="X43" s="593" t="e">
        <f>VLOOKUP('Mapeo de Actores'!X43,'MA Listas'!$K$6:$L$7,2)</f>
        <v>#N/A</v>
      </c>
      <c r="Y43" s="591">
        <f>'Mapeo de Actores'!Y43</f>
        <v>0</v>
      </c>
      <c r="Z43" s="484" t="e">
        <f>VLOOKUP('Mapeo de Actores'!Z43,'MA Listas'!$N$4:$O$11,2)</f>
        <v>#N/A</v>
      </c>
      <c r="AA43" s="484" t="e">
        <f>VLOOKUP('Mapeo de Actores'!AA43,'MA Listas'!$N$4:$O$11,2)</f>
        <v>#N/A</v>
      </c>
      <c r="AB43" s="591">
        <f>'Mapeo de Actores'!AB43</f>
        <v>0</v>
      </c>
      <c r="AC43" s="486">
        <f>'Mapeo de Actores'!AC43</f>
        <v>0</v>
      </c>
      <c r="AD43" s="596">
        <f>'Mapeo de Actores'!AD43</f>
        <v>0</v>
      </c>
    </row>
    <row r="44" spans="3:30" ht="20.100000000000001" customHeight="1">
      <c r="F44" s="480">
        <f t="shared" si="1"/>
        <v>41</v>
      </c>
      <c r="G44" s="490">
        <f>'Mapeo de Actores'!G44</f>
        <v>0</v>
      </c>
      <c r="H44" s="491">
        <f>'Mapeo de Actores'!H44</f>
        <v>0</v>
      </c>
      <c r="I44" s="483" t="e">
        <f>VLOOKUP('Mapeo de Actores'!I44,'MA Listas'!$D$4:$E$38,2)</f>
        <v>#N/A</v>
      </c>
      <c r="J44" s="483" t="e">
        <f>VLOOKUP('Mapeo de Actores'!J44,'MA Listas'!$D$4:$E$38,2)</f>
        <v>#N/A</v>
      </c>
      <c r="K44" s="483" t="e">
        <f>VLOOKUP('Mapeo de Actores'!K44,'MA Listas'!$D$4:$E$38,2)</f>
        <v>#N/A</v>
      </c>
      <c r="L44" s="483" t="e">
        <f>VLOOKUP('Mapeo de Actores'!L44,'MA Listas'!$D$4:$E$38,2)</f>
        <v>#N/A</v>
      </c>
      <c r="M44" s="483" t="e">
        <f>VLOOKUP('Mapeo de Actores'!M44,'MA Listas'!$D$4:$E$38,2)</f>
        <v>#N/A</v>
      </c>
      <c r="N44" s="591">
        <f>'Mapeo de Actores'!N44</f>
        <v>0</v>
      </c>
      <c r="O44" s="483" t="e">
        <f>VLOOKUP('Mapeo de Actores'!O44,'MA Listas'!$G$4:$H$38,2)</f>
        <v>#N/A</v>
      </c>
      <c r="P44" s="483" t="e">
        <f>VLOOKUP('Mapeo de Actores'!P44,'MA Listas'!$G$4:$H$38,2)</f>
        <v>#N/A</v>
      </c>
      <c r="Q44" s="483" t="e">
        <f>VLOOKUP('Mapeo de Actores'!Q44,'MA Listas'!$G$4:$H$38,2)</f>
        <v>#N/A</v>
      </c>
      <c r="R44" s="483" t="e">
        <f>VLOOKUP('Mapeo de Actores'!R44,'MA Listas'!$G$4:$H$38,2)</f>
        <v>#N/A</v>
      </c>
      <c r="S44" s="483" t="e">
        <f>VLOOKUP('Mapeo de Actores'!S44,'MA Listas'!$G$4:$H$38,2)</f>
        <v>#N/A</v>
      </c>
      <c r="T44" s="593" t="e">
        <f>VLOOKUP('Mapeo de Actores'!T44,'MA Listas'!$K$6:$L$7,2)</f>
        <v>#N/A</v>
      </c>
      <c r="U44" s="593" t="e">
        <f>VLOOKUP('Mapeo de Actores'!U44,'MA Listas'!$K$6:$L$7,2)</f>
        <v>#N/A</v>
      </c>
      <c r="V44" s="593" t="e">
        <f>VLOOKUP('Mapeo de Actores'!V44,'MA Listas'!$K$6:$L$7,2)</f>
        <v>#N/A</v>
      </c>
      <c r="W44" s="593" t="e">
        <f>VLOOKUP('Mapeo de Actores'!W44,'MA Listas'!$K$6:$L$7,2)</f>
        <v>#N/A</v>
      </c>
      <c r="X44" s="593" t="e">
        <f>VLOOKUP('Mapeo de Actores'!X44,'MA Listas'!$K$6:$L$7,2)</f>
        <v>#N/A</v>
      </c>
      <c r="Y44" s="591">
        <f>'Mapeo de Actores'!Y44</f>
        <v>0</v>
      </c>
      <c r="Z44" s="484" t="e">
        <f>VLOOKUP('Mapeo de Actores'!Z44,'MA Listas'!$N$4:$O$11,2)</f>
        <v>#N/A</v>
      </c>
      <c r="AA44" s="484" t="e">
        <f>VLOOKUP('Mapeo de Actores'!AA44,'MA Listas'!$N$4:$O$11,2)</f>
        <v>#N/A</v>
      </c>
      <c r="AB44" s="591">
        <f>'Mapeo de Actores'!AB44</f>
        <v>0</v>
      </c>
      <c r="AC44" s="486">
        <f>'Mapeo de Actores'!AC44</f>
        <v>0</v>
      </c>
      <c r="AD44" s="596">
        <f>'Mapeo de Actores'!AD44</f>
        <v>0</v>
      </c>
    </row>
    <row r="45" spans="3:30" ht="20.100000000000001" customHeight="1">
      <c r="F45" s="480">
        <f t="shared" si="1"/>
        <v>42</v>
      </c>
      <c r="G45" s="490">
        <f>'Mapeo de Actores'!G45</f>
        <v>0</v>
      </c>
      <c r="H45" s="491">
        <f>'Mapeo de Actores'!H45</f>
        <v>0</v>
      </c>
      <c r="I45" s="483" t="e">
        <f>VLOOKUP('Mapeo de Actores'!I45,'MA Listas'!$D$4:$E$38,2)</f>
        <v>#N/A</v>
      </c>
      <c r="J45" s="483" t="e">
        <f>VLOOKUP('Mapeo de Actores'!J45,'MA Listas'!$D$4:$E$38,2)</f>
        <v>#N/A</v>
      </c>
      <c r="K45" s="483" t="e">
        <f>VLOOKUP('Mapeo de Actores'!K45,'MA Listas'!$D$4:$E$38,2)</f>
        <v>#N/A</v>
      </c>
      <c r="L45" s="483" t="e">
        <f>VLOOKUP('Mapeo de Actores'!L45,'MA Listas'!$D$4:$E$38,2)</f>
        <v>#N/A</v>
      </c>
      <c r="M45" s="483" t="e">
        <f>VLOOKUP('Mapeo de Actores'!M45,'MA Listas'!$D$4:$E$38,2)</f>
        <v>#N/A</v>
      </c>
      <c r="N45" s="591">
        <f>'Mapeo de Actores'!N45</f>
        <v>0</v>
      </c>
      <c r="O45" s="483" t="e">
        <f>VLOOKUP('Mapeo de Actores'!O45,'MA Listas'!$G$4:$H$38,2)</f>
        <v>#N/A</v>
      </c>
      <c r="P45" s="483" t="e">
        <f>VLOOKUP('Mapeo de Actores'!P45,'MA Listas'!$G$4:$H$38,2)</f>
        <v>#N/A</v>
      </c>
      <c r="Q45" s="483" t="e">
        <f>VLOOKUP('Mapeo de Actores'!Q45,'MA Listas'!$G$4:$H$38,2)</f>
        <v>#N/A</v>
      </c>
      <c r="R45" s="483" t="e">
        <f>VLOOKUP('Mapeo de Actores'!R45,'MA Listas'!$G$4:$H$38,2)</f>
        <v>#N/A</v>
      </c>
      <c r="S45" s="483" t="e">
        <f>VLOOKUP('Mapeo de Actores'!S45,'MA Listas'!$G$4:$H$38,2)</f>
        <v>#N/A</v>
      </c>
      <c r="T45" s="593" t="e">
        <f>VLOOKUP('Mapeo de Actores'!T45,'MA Listas'!$K$6:$L$7,2)</f>
        <v>#N/A</v>
      </c>
      <c r="U45" s="593" t="e">
        <f>VLOOKUP('Mapeo de Actores'!U45,'MA Listas'!$K$6:$L$7,2)</f>
        <v>#N/A</v>
      </c>
      <c r="V45" s="593" t="e">
        <f>VLOOKUP('Mapeo de Actores'!V45,'MA Listas'!$K$6:$L$7,2)</f>
        <v>#N/A</v>
      </c>
      <c r="W45" s="593" t="e">
        <f>VLOOKUP('Mapeo de Actores'!W45,'MA Listas'!$K$6:$L$7,2)</f>
        <v>#N/A</v>
      </c>
      <c r="X45" s="593" t="e">
        <f>VLOOKUP('Mapeo de Actores'!X45,'MA Listas'!$K$6:$L$7,2)</f>
        <v>#N/A</v>
      </c>
      <c r="Y45" s="591">
        <f>'Mapeo de Actores'!Y45</f>
        <v>0</v>
      </c>
      <c r="Z45" s="484" t="e">
        <f>VLOOKUP('Mapeo de Actores'!Z45,'MA Listas'!$N$4:$O$11,2)</f>
        <v>#N/A</v>
      </c>
      <c r="AA45" s="484" t="e">
        <f>VLOOKUP('Mapeo de Actores'!AA45,'MA Listas'!$N$4:$O$11,2)</f>
        <v>#N/A</v>
      </c>
      <c r="AB45" s="591">
        <f>'Mapeo de Actores'!AB45</f>
        <v>0</v>
      </c>
      <c r="AC45" s="486">
        <f>'Mapeo de Actores'!AC45</f>
        <v>0</v>
      </c>
      <c r="AD45" s="596">
        <f>'Mapeo de Actores'!AD45</f>
        <v>0</v>
      </c>
    </row>
    <row r="46" spans="3:30" ht="20.100000000000001" customHeight="1">
      <c r="F46" s="480">
        <f t="shared" si="1"/>
        <v>43</v>
      </c>
      <c r="G46" s="490">
        <f>'Mapeo de Actores'!G46</f>
        <v>0</v>
      </c>
      <c r="H46" s="491">
        <f>'Mapeo de Actores'!H46</f>
        <v>0</v>
      </c>
      <c r="I46" s="483" t="e">
        <f>VLOOKUP('Mapeo de Actores'!I46,'MA Listas'!$D$4:$E$38,2)</f>
        <v>#N/A</v>
      </c>
      <c r="J46" s="483" t="e">
        <f>VLOOKUP('Mapeo de Actores'!J46,'MA Listas'!$D$4:$E$38,2)</f>
        <v>#N/A</v>
      </c>
      <c r="K46" s="483" t="e">
        <f>VLOOKUP('Mapeo de Actores'!K46,'MA Listas'!$D$4:$E$38,2)</f>
        <v>#N/A</v>
      </c>
      <c r="L46" s="483" t="e">
        <f>VLOOKUP('Mapeo de Actores'!L46,'MA Listas'!$D$4:$E$38,2)</f>
        <v>#N/A</v>
      </c>
      <c r="M46" s="483" t="e">
        <f>VLOOKUP('Mapeo de Actores'!M46,'MA Listas'!$D$4:$E$38,2)</f>
        <v>#N/A</v>
      </c>
      <c r="N46" s="591">
        <f>'Mapeo de Actores'!N46</f>
        <v>0</v>
      </c>
      <c r="O46" s="483" t="e">
        <f>VLOOKUP('Mapeo de Actores'!O46,'MA Listas'!$G$4:$H$38,2)</f>
        <v>#N/A</v>
      </c>
      <c r="P46" s="483" t="e">
        <f>VLOOKUP('Mapeo de Actores'!P46,'MA Listas'!$G$4:$H$38,2)</f>
        <v>#N/A</v>
      </c>
      <c r="Q46" s="483" t="e">
        <f>VLOOKUP('Mapeo de Actores'!Q46,'MA Listas'!$G$4:$H$38,2)</f>
        <v>#N/A</v>
      </c>
      <c r="R46" s="483" t="e">
        <f>VLOOKUP('Mapeo de Actores'!R46,'MA Listas'!$G$4:$H$38,2)</f>
        <v>#N/A</v>
      </c>
      <c r="S46" s="483" t="e">
        <f>VLOOKUP('Mapeo de Actores'!S46,'MA Listas'!$G$4:$H$38,2)</f>
        <v>#N/A</v>
      </c>
      <c r="T46" s="593" t="e">
        <f>VLOOKUP('Mapeo de Actores'!T46,'MA Listas'!$K$6:$L$7,2)</f>
        <v>#N/A</v>
      </c>
      <c r="U46" s="593" t="e">
        <f>VLOOKUP('Mapeo de Actores'!U46,'MA Listas'!$K$6:$L$7,2)</f>
        <v>#N/A</v>
      </c>
      <c r="V46" s="593" t="e">
        <f>VLOOKUP('Mapeo de Actores'!V46,'MA Listas'!$K$6:$L$7,2)</f>
        <v>#N/A</v>
      </c>
      <c r="W46" s="593" t="e">
        <f>VLOOKUP('Mapeo de Actores'!W46,'MA Listas'!$K$6:$L$7,2)</f>
        <v>#N/A</v>
      </c>
      <c r="X46" s="593" t="e">
        <f>VLOOKUP('Mapeo de Actores'!X46,'MA Listas'!$K$6:$L$7,2)</f>
        <v>#N/A</v>
      </c>
      <c r="Y46" s="591">
        <f>'Mapeo de Actores'!Y46</f>
        <v>0</v>
      </c>
      <c r="Z46" s="484" t="e">
        <f>VLOOKUP('Mapeo de Actores'!Z46,'MA Listas'!$N$4:$O$11,2)</f>
        <v>#N/A</v>
      </c>
      <c r="AA46" s="484" t="e">
        <f>VLOOKUP('Mapeo de Actores'!AA46,'MA Listas'!$N$4:$O$11,2)</f>
        <v>#N/A</v>
      </c>
      <c r="AB46" s="591">
        <f>'Mapeo de Actores'!AB46</f>
        <v>0</v>
      </c>
      <c r="AC46" s="486">
        <f>'Mapeo de Actores'!AC46</f>
        <v>0</v>
      </c>
      <c r="AD46" s="596">
        <f>'Mapeo de Actores'!AD46</f>
        <v>0</v>
      </c>
    </row>
    <row r="47" spans="3:30" ht="20.100000000000001" customHeight="1">
      <c r="F47" s="480">
        <f t="shared" si="1"/>
        <v>44</v>
      </c>
      <c r="G47" s="490">
        <f>'Mapeo de Actores'!G47</f>
        <v>0</v>
      </c>
      <c r="H47" s="491">
        <f>'Mapeo de Actores'!H47</f>
        <v>0</v>
      </c>
      <c r="I47" s="483" t="e">
        <f>VLOOKUP('Mapeo de Actores'!I47,'MA Listas'!$D$4:$E$38,2)</f>
        <v>#N/A</v>
      </c>
      <c r="J47" s="483" t="e">
        <f>VLOOKUP('Mapeo de Actores'!J47,'MA Listas'!$D$4:$E$38,2)</f>
        <v>#N/A</v>
      </c>
      <c r="K47" s="483" t="e">
        <f>VLOOKUP('Mapeo de Actores'!K47,'MA Listas'!$D$4:$E$38,2)</f>
        <v>#N/A</v>
      </c>
      <c r="L47" s="483" t="e">
        <f>VLOOKUP('Mapeo de Actores'!L47,'MA Listas'!$D$4:$E$38,2)</f>
        <v>#N/A</v>
      </c>
      <c r="M47" s="483" t="e">
        <f>VLOOKUP('Mapeo de Actores'!M47,'MA Listas'!$D$4:$E$38,2)</f>
        <v>#N/A</v>
      </c>
      <c r="N47" s="591">
        <f>'Mapeo de Actores'!N47</f>
        <v>0</v>
      </c>
      <c r="O47" s="483" t="e">
        <f>VLOOKUP('Mapeo de Actores'!O47,'MA Listas'!$G$4:$H$38,2)</f>
        <v>#N/A</v>
      </c>
      <c r="P47" s="483" t="e">
        <f>VLOOKUP('Mapeo de Actores'!P47,'MA Listas'!$G$4:$H$38,2)</f>
        <v>#N/A</v>
      </c>
      <c r="Q47" s="483" t="e">
        <f>VLOOKUP('Mapeo de Actores'!Q47,'MA Listas'!$G$4:$H$38,2)</f>
        <v>#N/A</v>
      </c>
      <c r="R47" s="483" t="e">
        <f>VLOOKUP('Mapeo de Actores'!R47,'MA Listas'!$G$4:$H$38,2)</f>
        <v>#N/A</v>
      </c>
      <c r="S47" s="483" t="e">
        <f>VLOOKUP('Mapeo de Actores'!S47,'MA Listas'!$G$4:$H$38,2)</f>
        <v>#N/A</v>
      </c>
      <c r="T47" s="593" t="e">
        <f>VLOOKUP('Mapeo de Actores'!T47,'MA Listas'!$K$6:$L$7,2)</f>
        <v>#N/A</v>
      </c>
      <c r="U47" s="593" t="e">
        <f>VLOOKUP('Mapeo de Actores'!U47,'MA Listas'!$K$6:$L$7,2)</f>
        <v>#N/A</v>
      </c>
      <c r="V47" s="593" t="e">
        <f>VLOOKUP('Mapeo de Actores'!V47,'MA Listas'!$K$6:$L$7,2)</f>
        <v>#N/A</v>
      </c>
      <c r="W47" s="593" t="e">
        <f>VLOOKUP('Mapeo de Actores'!W47,'MA Listas'!$K$6:$L$7,2)</f>
        <v>#N/A</v>
      </c>
      <c r="X47" s="593" t="e">
        <f>VLOOKUP('Mapeo de Actores'!X47,'MA Listas'!$K$6:$L$7,2)</f>
        <v>#N/A</v>
      </c>
      <c r="Y47" s="591">
        <f>'Mapeo de Actores'!Y47</f>
        <v>0</v>
      </c>
      <c r="Z47" s="484" t="e">
        <f>VLOOKUP('Mapeo de Actores'!Z47,'MA Listas'!$N$4:$O$11,2)</f>
        <v>#N/A</v>
      </c>
      <c r="AA47" s="484" t="e">
        <f>VLOOKUP('Mapeo de Actores'!AA47,'MA Listas'!$N$4:$O$11,2)</f>
        <v>#N/A</v>
      </c>
      <c r="AB47" s="591">
        <f>'Mapeo de Actores'!AB47</f>
        <v>0</v>
      </c>
      <c r="AC47" s="486">
        <f>'Mapeo de Actores'!AC47</f>
        <v>0</v>
      </c>
      <c r="AD47" s="596">
        <f>'Mapeo de Actores'!AD47</f>
        <v>0</v>
      </c>
    </row>
    <row r="48" spans="3:30" ht="20.100000000000001" customHeight="1">
      <c r="F48" s="480">
        <f t="shared" si="1"/>
        <v>45</v>
      </c>
      <c r="G48" s="490">
        <f>'Mapeo de Actores'!G48</f>
        <v>0</v>
      </c>
      <c r="H48" s="491">
        <f>'Mapeo de Actores'!H48</f>
        <v>0</v>
      </c>
      <c r="I48" s="483" t="e">
        <f>VLOOKUP('Mapeo de Actores'!I48,'MA Listas'!$D$4:$E$38,2)</f>
        <v>#N/A</v>
      </c>
      <c r="J48" s="483" t="e">
        <f>VLOOKUP('Mapeo de Actores'!J48,'MA Listas'!$D$4:$E$38,2)</f>
        <v>#N/A</v>
      </c>
      <c r="K48" s="483" t="e">
        <f>VLOOKUP('Mapeo de Actores'!K48,'MA Listas'!$D$4:$E$38,2)</f>
        <v>#N/A</v>
      </c>
      <c r="L48" s="483" t="e">
        <f>VLOOKUP('Mapeo de Actores'!L48,'MA Listas'!$D$4:$E$38,2)</f>
        <v>#N/A</v>
      </c>
      <c r="M48" s="483" t="e">
        <f>VLOOKUP('Mapeo de Actores'!M48,'MA Listas'!$D$4:$E$38,2)</f>
        <v>#N/A</v>
      </c>
      <c r="N48" s="591">
        <f>'Mapeo de Actores'!N48</f>
        <v>0</v>
      </c>
      <c r="O48" s="483" t="e">
        <f>VLOOKUP('Mapeo de Actores'!O48,'MA Listas'!$G$4:$H$38,2)</f>
        <v>#N/A</v>
      </c>
      <c r="P48" s="483" t="e">
        <f>VLOOKUP('Mapeo de Actores'!P48,'MA Listas'!$G$4:$H$38,2)</f>
        <v>#N/A</v>
      </c>
      <c r="Q48" s="483" t="e">
        <f>VLOOKUP('Mapeo de Actores'!Q48,'MA Listas'!$G$4:$H$38,2)</f>
        <v>#N/A</v>
      </c>
      <c r="R48" s="483" t="e">
        <f>VLOOKUP('Mapeo de Actores'!R48,'MA Listas'!$G$4:$H$38,2)</f>
        <v>#N/A</v>
      </c>
      <c r="S48" s="483" t="e">
        <f>VLOOKUP('Mapeo de Actores'!S48,'MA Listas'!$G$4:$H$38,2)</f>
        <v>#N/A</v>
      </c>
      <c r="T48" s="593" t="e">
        <f>VLOOKUP('Mapeo de Actores'!T48,'MA Listas'!$K$6:$L$7,2)</f>
        <v>#N/A</v>
      </c>
      <c r="U48" s="593" t="e">
        <f>VLOOKUP('Mapeo de Actores'!U48,'MA Listas'!$K$6:$L$7,2)</f>
        <v>#N/A</v>
      </c>
      <c r="V48" s="593" t="e">
        <f>VLOOKUP('Mapeo de Actores'!V48,'MA Listas'!$K$6:$L$7,2)</f>
        <v>#N/A</v>
      </c>
      <c r="W48" s="593" t="e">
        <f>VLOOKUP('Mapeo de Actores'!W48,'MA Listas'!$K$6:$L$7,2)</f>
        <v>#N/A</v>
      </c>
      <c r="X48" s="593" t="e">
        <f>VLOOKUP('Mapeo de Actores'!X48,'MA Listas'!$K$6:$L$7,2)</f>
        <v>#N/A</v>
      </c>
      <c r="Y48" s="591">
        <f>'Mapeo de Actores'!Y48</f>
        <v>0</v>
      </c>
      <c r="Z48" s="484" t="e">
        <f>VLOOKUP('Mapeo de Actores'!Z48,'MA Listas'!$N$4:$O$11,2)</f>
        <v>#N/A</v>
      </c>
      <c r="AA48" s="484" t="e">
        <f>VLOOKUP('Mapeo de Actores'!AA48,'MA Listas'!$N$4:$O$11,2)</f>
        <v>#N/A</v>
      </c>
      <c r="AB48" s="591">
        <f>'Mapeo de Actores'!AB48</f>
        <v>0</v>
      </c>
      <c r="AC48" s="486">
        <f>'Mapeo de Actores'!AC48</f>
        <v>0</v>
      </c>
      <c r="AD48" s="596">
        <f>'Mapeo de Actores'!AD48</f>
        <v>0</v>
      </c>
    </row>
    <row r="49" spans="6:30" ht="20.100000000000001" customHeight="1">
      <c r="F49" s="480">
        <f t="shared" si="1"/>
        <v>46</v>
      </c>
      <c r="G49" s="490">
        <f>'Mapeo de Actores'!G49</f>
        <v>0</v>
      </c>
      <c r="H49" s="491">
        <f>'Mapeo de Actores'!H49</f>
        <v>0</v>
      </c>
      <c r="I49" s="483" t="e">
        <f>VLOOKUP('Mapeo de Actores'!I49,'MA Listas'!$D$4:$E$38,2)</f>
        <v>#N/A</v>
      </c>
      <c r="J49" s="483" t="e">
        <f>VLOOKUP('Mapeo de Actores'!J49,'MA Listas'!$D$4:$E$38,2)</f>
        <v>#N/A</v>
      </c>
      <c r="K49" s="483" t="e">
        <f>VLOOKUP('Mapeo de Actores'!K49,'MA Listas'!$D$4:$E$38,2)</f>
        <v>#N/A</v>
      </c>
      <c r="L49" s="483" t="e">
        <f>VLOOKUP('Mapeo de Actores'!L49,'MA Listas'!$D$4:$E$38,2)</f>
        <v>#N/A</v>
      </c>
      <c r="M49" s="483" t="e">
        <f>VLOOKUP('Mapeo de Actores'!M49,'MA Listas'!$D$4:$E$38,2)</f>
        <v>#N/A</v>
      </c>
      <c r="N49" s="591">
        <f>'Mapeo de Actores'!N49</f>
        <v>0</v>
      </c>
      <c r="O49" s="483" t="e">
        <f>VLOOKUP('Mapeo de Actores'!O49,'MA Listas'!$G$4:$H$38,2)</f>
        <v>#N/A</v>
      </c>
      <c r="P49" s="483" t="e">
        <f>VLOOKUP('Mapeo de Actores'!P49,'MA Listas'!$G$4:$H$38,2)</f>
        <v>#N/A</v>
      </c>
      <c r="Q49" s="483" t="e">
        <f>VLOOKUP('Mapeo de Actores'!Q49,'MA Listas'!$G$4:$H$38,2)</f>
        <v>#N/A</v>
      </c>
      <c r="R49" s="483" t="e">
        <f>VLOOKUP('Mapeo de Actores'!R49,'MA Listas'!$G$4:$H$38,2)</f>
        <v>#N/A</v>
      </c>
      <c r="S49" s="483" t="e">
        <f>VLOOKUP('Mapeo de Actores'!S49,'MA Listas'!$G$4:$H$38,2)</f>
        <v>#N/A</v>
      </c>
      <c r="T49" s="593" t="e">
        <f>VLOOKUP('Mapeo de Actores'!T49,'MA Listas'!$K$6:$L$7,2)</f>
        <v>#N/A</v>
      </c>
      <c r="U49" s="593" t="e">
        <f>VLOOKUP('Mapeo de Actores'!U49,'MA Listas'!$K$6:$L$7,2)</f>
        <v>#N/A</v>
      </c>
      <c r="V49" s="593" t="e">
        <f>VLOOKUP('Mapeo de Actores'!V49,'MA Listas'!$K$6:$L$7,2)</f>
        <v>#N/A</v>
      </c>
      <c r="W49" s="593" t="e">
        <f>VLOOKUP('Mapeo de Actores'!W49,'MA Listas'!$K$6:$L$7,2)</f>
        <v>#N/A</v>
      </c>
      <c r="X49" s="593" t="e">
        <f>VLOOKUP('Mapeo de Actores'!X49,'MA Listas'!$K$6:$L$7,2)</f>
        <v>#N/A</v>
      </c>
      <c r="Y49" s="591">
        <f>'Mapeo de Actores'!Y49</f>
        <v>0</v>
      </c>
      <c r="Z49" s="484" t="e">
        <f>VLOOKUP('Mapeo de Actores'!Z49,'MA Listas'!$N$4:$O$11,2)</f>
        <v>#N/A</v>
      </c>
      <c r="AA49" s="484" t="e">
        <f>VLOOKUP('Mapeo de Actores'!AA49,'MA Listas'!$N$4:$O$11,2)</f>
        <v>#N/A</v>
      </c>
      <c r="AB49" s="591">
        <f>'Mapeo de Actores'!AB49</f>
        <v>0</v>
      </c>
      <c r="AC49" s="486">
        <f>'Mapeo de Actores'!AC49</f>
        <v>0</v>
      </c>
      <c r="AD49" s="596">
        <f>'Mapeo de Actores'!AD49</f>
        <v>0</v>
      </c>
    </row>
    <row r="50" spans="6:30" ht="20.100000000000001" customHeight="1">
      <c r="F50" s="480">
        <f t="shared" si="1"/>
        <v>47</v>
      </c>
      <c r="G50" s="490">
        <f>'Mapeo de Actores'!G50</f>
        <v>0</v>
      </c>
      <c r="H50" s="491">
        <f>'Mapeo de Actores'!H50</f>
        <v>0</v>
      </c>
      <c r="I50" s="483" t="e">
        <f>VLOOKUP('Mapeo de Actores'!I50,'MA Listas'!$D$4:$E$38,2)</f>
        <v>#N/A</v>
      </c>
      <c r="J50" s="483" t="e">
        <f>VLOOKUP('Mapeo de Actores'!J50,'MA Listas'!$D$4:$E$38,2)</f>
        <v>#N/A</v>
      </c>
      <c r="K50" s="483" t="e">
        <f>VLOOKUP('Mapeo de Actores'!K50,'MA Listas'!$D$4:$E$38,2)</f>
        <v>#N/A</v>
      </c>
      <c r="L50" s="483" t="e">
        <f>VLOOKUP('Mapeo de Actores'!L50,'MA Listas'!$D$4:$E$38,2)</f>
        <v>#N/A</v>
      </c>
      <c r="M50" s="483" t="e">
        <f>VLOOKUP('Mapeo de Actores'!M50,'MA Listas'!$D$4:$E$38,2)</f>
        <v>#N/A</v>
      </c>
      <c r="N50" s="591">
        <f>'Mapeo de Actores'!N50</f>
        <v>0</v>
      </c>
      <c r="O50" s="483" t="e">
        <f>VLOOKUP('Mapeo de Actores'!O50,'MA Listas'!$G$4:$H$38,2)</f>
        <v>#N/A</v>
      </c>
      <c r="P50" s="483" t="e">
        <f>VLOOKUP('Mapeo de Actores'!P50,'MA Listas'!$G$4:$H$38,2)</f>
        <v>#N/A</v>
      </c>
      <c r="Q50" s="483" t="e">
        <f>VLOOKUP('Mapeo de Actores'!Q50,'MA Listas'!$G$4:$H$38,2)</f>
        <v>#N/A</v>
      </c>
      <c r="R50" s="483" t="e">
        <f>VLOOKUP('Mapeo de Actores'!R50,'MA Listas'!$G$4:$H$38,2)</f>
        <v>#N/A</v>
      </c>
      <c r="S50" s="483" t="e">
        <f>VLOOKUP('Mapeo de Actores'!S50,'MA Listas'!$G$4:$H$38,2)</f>
        <v>#N/A</v>
      </c>
      <c r="T50" s="593" t="e">
        <f>VLOOKUP('Mapeo de Actores'!T50,'MA Listas'!$K$6:$L$7,2)</f>
        <v>#N/A</v>
      </c>
      <c r="U50" s="593" t="e">
        <f>VLOOKUP('Mapeo de Actores'!U50,'MA Listas'!$K$6:$L$7,2)</f>
        <v>#N/A</v>
      </c>
      <c r="V50" s="593" t="e">
        <f>VLOOKUP('Mapeo de Actores'!V50,'MA Listas'!$K$6:$L$7,2)</f>
        <v>#N/A</v>
      </c>
      <c r="W50" s="593" t="e">
        <f>VLOOKUP('Mapeo de Actores'!W50,'MA Listas'!$K$6:$L$7,2)</f>
        <v>#N/A</v>
      </c>
      <c r="X50" s="593" t="e">
        <f>VLOOKUP('Mapeo de Actores'!X50,'MA Listas'!$K$6:$L$7,2)</f>
        <v>#N/A</v>
      </c>
      <c r="Y50" s="591">
        <f>'Mapeo de Actores'!Y50</f>
        <v>0</v>
      </c>
      <c r="Z50" s="484" t="e">
        <f>VLOOKUP('Mapeo de Actores'!Z50,'MA Listas'!$N$4:$O$11,2)</f>
        <v>#N/A</v>
      </c>
      <c r="AA50" s="484" t="e">
        <f>VLOOKUP('Mapeo de Actores'!AA50,'MA Listas'!$N$4:$O$11,2)</f>
        <v>#N/A</v>
      </c>
      <c r="AB50" s="591">
        <f>'Mapeo de Actores'!AB50</f>
        <v>0</v>
      </c>
      <c r="AC50" s="486">
        <f>'Mapeo de Actores'!AC50</f>
        <v>0</v>
      </c>
      <c r="AD50" s="596">
        <f>'Mapeo de Actores'!AD50</f>
        <v>0</v>
      </c>
    </row>
    <row r="51" spans="6:30" ht="20.100000000000001" customHeight="1">
      <c r="F51" s="480">
        <f t="shared" si="1"/>
        <v>48</v>
      </c>
      <c r="G51" s="490">
        <f>'Mapeo de Actores'!G51</f>
        <v>0</v>
      </c>
      <c r="H51" s="491">
        <f>'Mapeo de Actores'!H51</f>
        <v>0</v>
      </c>
      <c r="I51" s="483" t="e">
        <f>VLOOKUP('Mapeo de Actores'!I51,'MA Listas'!$D$4:$E$38,2)</f>
        <v>#N/A</v>
      </c>
      <c r="J51" s="483" t="e">
        <f>VLOOKUP('Mapeo de Actores'!J51,'MA Listas'!$D$4:$E$38,2)</f>
        <v>#N/A</v>
      </c>
      <c r="K51" s="483" t="e">
        <f>VLOOKUP('Mapeo de Actores'!K51,'MA Listas'!$D$4:$E$38,2)</f>
        <v>#N/A</v>
      </c>
      <c r="L51" s="483" t="e">
        <f>VLOOKUP('Mapeo de Actores'!L51,'MA Listas'!$D$4:$E$38,2)</f>
        <v>#N/A</v>
      </c>
      <c r="M51" s="483" t="e">
        <f>VLOOKUP('Mapeo de Actores'!M51,'MA Listas'!$D$4:$E$38,2)</f>
        <v>#N/A</v>
      </c>
      <c r="N51" s="591">
        <f>'Mapeo de Actores'!N51</f>
        <v>0</v>
      </c>
      <c r="O51" s="483" t="e">
        <f>VLOOKUP('Mapeo de Actores'!O51,'MA Listas'!$G$4:$H$38,2)</f>
        <v>#N/A</v>
      </c>
      <c r="P51" s="483" t="e">
        <f>VLOOKUP('Mapeo de Actores'!P51,'MA Listas'!$G$4:$H$38,2)</f>
        <v>#N/A</v>
      </c>
      <c r="Q51" s="483" t="e">
        <f>VLOOKUP('Mapeo de Actores'!Q51,'MA Listas'!$G$4:$H$38,2)</f>
        <v>#N/A</v>
      </c>
      <c r="R51" s="483" t="e">
        <f>VLOOKUP('Mapeo de Actores'!R51,'MA Listas'!$G$4:$H$38,2)</f>
        <v>#N/A</v>
      </c>
      <c r="S51" s="483" t="e">
        <f>VLOOKUP('Mapeo de Actores'!S51,'MA Listas'!$G$4:$H$38,2)</f>
        <v>#N/A</v>
      </c>
      <c r="T51" s="593" t="e">
        <f>VLOOKUP('Mapeo de Actores'!T51,'MA Listas'!$K$6:$L$7,2)</f>
        <v>#N/A</v>
      </c>
      <c r="U51" s="593" t="e">
        <f>VLOOKUP('Mapeo de Actores'!U51,'MA Listas'!$K$6:$L$7,2)</f>
        <v>#N/A</v>
      </c>
      <c r="V51" s="593" t="e">
        <f>VLOOKUP('Mapeo de Actores'!V51,'MA Listas'!$K$6:$L$7,2)</f>
        <v>#N/A</v>
      </c>
      <c r="W51" s="593" t="e">
        <f>VLOOKUP('Mapeo de Actores'!W51,'MA Listas'!$K$6:$L$7,2)</f>
        <v>#N/A</v>
      </c>
      <c r="X51" s="593" t="e">
        <f>VLOOKUP('Mapeo de Actores'!X51,'MA Listas'!$K$6:$L$7,2)</f>
        <v>#N/A</v>
      </c>
      <c r="Y51" s="591">
        <f>'Mapeo de Actores'!Y51</f>
        <v>0</v>
      </c>
      <c r="Z51" s="484" t="e">
        <f>VLOOKUP('Mapeo de Actores'!Z51,'MA Listas'!$N$4:$O$11,2)</f>
        <v>#N/A</v>
      </c>
      <c r="AA51" s="484" t="e">
        <f>VLOOKUP('Mapeo de Actores'!AA51,'MA Listas'!$N$4:$O$11,2)</f>
        <v>#N/A</v>
      </c>
      <c r="AB51" s="591">
        <f>'Mapeo de Actores'!AB51</f>
        <v>0</v>
      </c>
      <c r="AC51" s="486">
        <f>'Mapeo de Actores'!AC51</f>
        <v>0</v>
      </c>
      <c r="AD51" s="596">
        <f>'Mapeo de Actores'!AD51</f>
        <v>0</v>
      </c>
    </row>
    <row r="52" spans="6:30" ht="20.100000000000001" customHeight="1">
      <c r="F52" s="480">
        <f t="shared" si="1"/>
        <v>49</v>
      </c>
      <c r="G52" s="490">
        <f>'Mapeo de Actores'!G52</f>
        <v>0</v>
      </c>
      <c r="H52" s="491">
        <f>'Mapeo de Actores'!H52</f>
        <v>0</v>
      </c>
      <c r="I52" s="483" t="e">
        <f>VLOOKUP('Mapeo de Actores'!I52,'MA Listas'!$D$4:$E$38,2)</f>
        <v>#N/A</v>
      </c>
      <c r="J52" s="483" t="e">
        <f>VLOOKUP('Mapeo de Actores'!J52,'MA Listas'!$D$4:$E$38,2)</f>
        <v>#N/A</v>
      </c>
      <c r="K52" s="483" t="e">
        <f>VLOOKUP('Mapeo de Actores'!K52,'MA Listas'!$D$4:$E$38,2)</f>
        <v>#N/A</v>
      </c>
      <c r="L52" s="483" t="e">
        <f>VLOOKUP('Mapeo de Actores'!L52,'MA Listas'!$D$4:$E$38,2)</f>
        <v>#N/A</v>
      </c>
      <c r="M52" s="483" t="e">
        <f>VLOOKUP('Mapeo de Actores'!M52,'MA Listas'!$D$4:$E$38,2)</f>
        <v>#N/A</v>
      </c>
      <c r="N52" s="591">
        <f>'Mapeo de Actores'!N52</f>
        <v>0</v>
      </c>
      <c r="O52" s="483" t="e">
        <f>VLOOKUP('Mapeo de Actores'!O52,'MA Listas'!$G$4:$H$38,2)</f>
        <v>#N/A</v>
      </c>
      <c r="P52" s="483" t="e">
        <f>VLOOKUP('Mapeo de Actores'!P52,'MA Listas'!$G$4:$H$38,2)</f>
        <v>#N/A</v>
      </c>
      <c r="Q52" s="483" t="e">
        <f>VLOOKUP('Mapeo de Actores'!Q52,'MA Listas'!$G$4:$H$38,2)</f>
        <v>#N/A</v>
      </c>
      <c r="R52" s="483" t="e">
        <f>VLOOKUP('Mapeo de Actores'!R52,'MA Listas'!$G$4:$H$38,2)</f>
        <v>#N/A</v>
      </c>
      <c r="S52" s="483" t="e">
        <f>VLOOKUP('Mapeo de Actores'!S52,'MA Listas'!$G$4:$H$38,2)</f>
        <v>#N/A</v>
      </c>
      <c r="T52" s="593" t="e">
        <f>VLOOKUP('Mapeo de Actores'!T52,'MA Listas'!$K$6:$L$7,2)</f>
        <v>#N/A</v>
      </c>
      <c r="U52" s="593" t="e">
        <f>VLOOKUP('Mapeo de Actores'!U52,'MA Listas'!$K$6:$L$7,2)</f>
        <v>#N/A</v>
      </c>
      <c r="V52" s="593" t="e">
        <f>VLOOKUP('Mapeo de Actores'!V52,'MA Listas'!$K$6:$L$7,2)</f>
        <v>#N/A</v>
      </c>
      <c r="W52" s="593" t="e">
        <f>VLOOKUP('Mapeo de Actores'!W52,'MA Listas'!$K$6:$L$7,2)</f>
        <v>#N/A</v>
      </c>
      <c r="X52" s="593" t="e">
        <f>VLOOKUP('Mapeo de Actores'!X52,'MA Listas'!$K$6:$L$7,2)</f>
        <v>#N/A</v>
      </c>
      <c r="Y52" s="591">
        <f>'Mapeo de Actores'!Y52</f>
        <v>0</v>
      </c>
      <c r="Z52" s="484" t="e">
        <f>VLOOKUP('Mapeo de Actores'!Z52,'MA Listas'!$N$4:$O$11,2)</f>
        <v>#N/A</v>
      </c>
      <c r="AA52" s="484" t="e">
        <f>VLOOKUP('Mapeo de Actores'!AA52,'MA Listas'!$N$4:$O$11,2)</f>
        <v>#N/A</v>
      </c>
      <c r="AB52" s="591">
        <f>'Mapeo de Actores'!AB52</f>
        <v>0</v>
      </c>
      <c r="AC52" s="486">
        <f>'Mapeo de Actores'!AC52</f>
        <v>0</v>
      </c>
      <c r="AD52" s="596">
        <f>'Mapeo de Actores'!AD52</f>
        <v>0</v>
      </c>
    </row>
    <row r="53" spans="6:30" ht="20.100000000000001" customHeight="1">
      <c r="F53" s="480">
        <f t="shared" si="1"/>
        <v>50</v>
      </c>
      <c r="G53" s="490">
        <f>'Mapeo de Actores'!G53</f>
        <v>0</v>
      </c>
      <c r="H53" s="491">
        <f>'Mapeo de Actores'!H53</f>
        <v>0</v>
      </c>
      <c r="I53" s="483" t="e">
        <f>VLOOKUP('Mapeo de Actores'!I53,'MA Listas'!$D$4:$E$38,2)</f>
        <v>#N/A</v>
      </c>
      <c r="J53" s="483" t="e">
        <f>VLOOKUP('Mapeo de Actores'!J53,'MA Listas'!$D$4:$E$38,2)</f>
        <v>#N/A</v>
      </c>
      <c r="K53" s="483" t="e">
        <f>VLOOKUP('Mapeo de Actores'!K53,'MA Listas'!$D$4:$E$38,2)</f>
        <v>#N/A</v>
      </c>
      <c r="L53" s="483" t="e">
        <f>VLOOKUP('Mapeo de Actores'!L53,'MA Listas'!$D$4:$E$38,2)</f>
        <v>#N/A</v>
      </c>
      <c r="M53" s="483" t="e">
        <f>VLOOKUP('Mapeo de Actores'!M53,'MA Listas'!$D$4:$E$38,2)</f>
        <v>#N/A</v>
      </c>
      <c r="N53" s="591">
        <f>'Mapeo de Actores'!N53</f>
        <v>0</v>
      </c>
      <c r="O53" s="483" t="e">
        <f>VLOOKUP('Mapeo de Actores'!O53,'MA Listas'!$G$4:$H$38,2)</f>
        <v>#N/A</v>
      </c>
      <c r="P53" s="483" t="e">
        <f>VLOOKUP('Mapeo de Actores'!P53,'MA Listas'!$G$4:$H$38,2)</f>
        <v>#N/A</v>
      </c>
      <c r="Q53" s="483" t="e">
        <f>VLOOKUP('Mapeo de Actores'!Q53,'MA Listas'!$G$4:$H$38,2)</f>
        <v>#N/A</v>
      </c>
      <c r="R53" s="483" t="e">
        <f>VLOOKUP('Mapeo de Actores'!R53,'MA Listas'!$G$4:$H$38,2)</f>
        <v>#N/A</v>
      </c>
      <c r="S53" s="483" t="e">
        <f>VLOOKUP('Mapeo de Actores'!S53,'MA Listas'!$G$4:$H$38,2)</f>
        <v>#N/A</v>
      </c>
      <c r="T53" s="593" t="e">
        <f>VLOOKUP('Mapeo de Actores'!T53,'MA Listas'!$K$6:$L$7,2)</f>
        <v>#N/A</v>
      </c>
      <c r="U53" s="593" t="e">
        <f>VLOOKUP('Mapeo de Actores'!U53,'MA Listas'!$K$6:$L$7,2)</f>
        <v>#N/A</v>
      </c>
      <c r="V53" s="593" t="e">
        <f>VLOOKUP('Mapeo de Actores'!V53,'MA Listas'!$K$6:$L$7,2)</f>
        <v>#N/A</v>
      </c>
      <c r="W53" s="593" t="e">
        <f>VLOOKUP('Mapeo de Actores'!W53,'MA Listas'!$K$6:$L$7,2)</f>
        <v>#N/A</v>
      </c>
      <c r="X53" s="593" t="e">
        <f>VLOOKUP('Mapeo de Actores'!X53,'MA Listas'!$K$6:$L$7,2)</f>
        <v>#N/A</v>
      </c>
      <c r="Y53" s="591">
        <f>'Mapeo de Actores'!Y53</f>
        <v>0</v>
      </c>
      <c r="Z53" s="484" t="e">
        <f>VLOOKUP('Mapeo de Actores'!Z53,'MA Listas'!$N$4:$O$11,2)</f>
        <v>#N/A</v>
      </c>
      <c r="AA53" s="484" t="e">
        <f>VLOOKUP('Mapeo de Actores'!AA53,'MA Listas'!$N$4:$O$11,2)</f>
        <v>#N/A</v>
      </c>
      <c r="AB53" s="591">
        <f>'Mapeo de Actores'!AB53</f>
        <v>0</v>
      </c>
      <c r="AC53" s="486">
        <f>'Mapeo de Actores'!AC53</f>
        <v>0</v>
      </c>
      <c r="AD53" s="596">
        <f>'Mapeo de Actores'!AD53</f>
        <v>0</v>
      </c>
    </row>
    <row r="54" spans="6:30" ht="20.100000000000001" customHeight="1">
      <c r="F54" s="480">
        <f t="shared" si="1"/>
        <v>51</v>
      </c>
      <c r="G54" s="490">
        <f>'Mapeo de Actores'!G54</f>
        <v>0</v>
      </c>
      <c r="H54" s="491">
        <f>'Mapeo de Actores'!H54</f>
        <v>0</v>
      </c>
      <c r="I54" s="483" t="e">
        <f>VLOOKUP('Mapeo de Actores'!I54,'MA Listas'!$D$4:$E$38,2)</f>
        <v>#N/A</v>
      </c>
      <c r="J54" s="483" t="e">
        <f>VLOOKUP('Mapeo de Actores'!J54,'MA Listas'!$D$4:$E$38,2)</f>
        <v>#N/A</v>
      </c>
      <c r="K54" s="483" t="e">
        <f>VLOOKUP('Mapeo de Actores'!K54,'MA Listas'!$D$4:$E$38,2)</f>
        <v>#N/A</v>
      </c>
      <c r="L54" s="483" t="e">
        <f>VLOOKUP('Mapeo de Actores'!L54,'MA Listas'!$D$4:$E$38,2)</f>
        <v>#N/A</v>
      </c>
      <c r="M54" s="483" t="e">
        <f>VLOOKUP('Mapeo de Actores'!M54,'MA Listas'!$D$4:$E$38,2)</f>
        <v>#N/A</v>
      </c>
      <c r="N54" s="591">
        <f>'Mapeo de Actores'!N54</f>
        <v>0</v>
      </c>
      <c r="O54" s="483" t="e">
        <f>VLOOKUP('Mapeo de Actores'!O54,'MA Listas'!$G$4:$H$38,2)</f>
        <v>#N/A</v>
      </c>
      <c r="P54" s="483" t="e">
        <f>VLOOKUP('Mapeo de Actores'!P54,'MA Listas'!$G$4:$H$38,2)</f>
        <v>#N/A</v>
      </c>
      <c r="Q54" s="483" t="e">
        <f>VLOOKUP('Mapeo de Actores'!Q54,'MA Listas'!$G$4:$H$38,2)</f>
        <v>#N/A</v>
      </c>
      <c r="R54" s="483" t="e">
        <f>VLOOKUP('Mapeo de Actores'!R54,'MA Listas'!$G$4:$H$38,2)</f>
        <v>#N/A</v>
      </c>
      <c r="S54" s="483" t="e">
        <f>VLOOKUP('Mapeo de Actores'!S54,'MA Listas'!$G$4:$H$38,2)</f>
        <v>#N/A</v>
      </c>
      <c r="T54" s="593" t="e">
        <f>VLOOKUP('Mapeo de Actores'!T54,'MA Listas'!$K$6:$L$7,2)</f>
        <v>#N/A</v>
      </c>
      <c r="U54" s="593" t="e">
        <f>VLOOKUP('Mapeo de Actores'!U54,'MA Listas'!$K$6:$L$7,2)</f>
        <v>#N/A</v>
      </c>
      <c r="V54" s="593" t="e">
        <f>VLOOKUP('Mapeo de Actores'!V54,'MA Listas'!$K$6:$L$7,2)</f>
        <v>#N/A</v>
      </c>
      <c r="W54" s="593" t="e">
        <f>VLOOKUP('Mapeo de Actores'!W54,'MA Listas'!$K$6:$L$7,2)</f>
        <v>#N/A</v>
      </c>
      <c r="X54" s="593" t="e">
        <f>VLOOKUP('Mapeo de Actores'!X54,'MA Listas'!$K$6:$L$7,2)</f>
        <v>#N/A</v>
      </c>
      <c r="Y54" s="591">
        <f>'Mapeo de Actores'!Y54</f>
        <v>0</v>
      </c>
      <c r="Z54" s="484" t="e">
        <f>VLOOKUP('Mapeo de Actores'!Z54,'MA Listas'!$N$4:$O$11,2)</f>
        <v>#N/A</v>
      </c>
      <c r="AA54" s="484" t="e">
        <f>VLOOKUP('Mapeo de Actores'!AA54,'MA Listas'!$N$4:$O$11,2)</f>
        <v>#N/A</v>
      </c>
      <c r="AB54" s="591">
        <f>'Mapeo de Actores'!AB54</f>
        <v>0</v>
      </c>
      <c r="AC54" s="486">
        <f>'Mapeo de Actores'!AC54</f>
        <v>0</v>
      </c>
      <c r="AD54" s="596">
        <f>'Mapeo de Actores'!AD54</f>
        <v>0</v>
      </c>
    </row>
    <row r="55" spans="6:30" ht="20.100000000000001" customHeight="1">
      <c r="F55" s="480">
        <f t="shared" si="1"/>
        <v>52</v>
      </c>
      <c r="G55" s="490">
        <f>'Mapeo de Actores'!G55</f>
        <v>0</v>
      </c>
      <c r="H55" s="491">
        <f>'Mapeo de Actores'!H55</f>
        <v>0</v>
      </c>
      <c r="I55" s="483" t="e">
        <f>VLOOKUP('Mapeo de Actores'!I55,'MA Listas'!$D$4:$E$38,2)</f>
        <v>#N/A</v>
      </c>
      <c r="J55" s="483" t="e">
        <f>VLOOKUP('Mapeo de Actores'!J55,'MA Listas'!$D$4:$E$38,2)</f>
        <v>#N/A</v>
      </c>
      <c r="K55" s="483" t="e">
        <f>VLOOKUP('Mapeo de Actores'!K55,'MA Listas'!$D$4:$E$38,2)</f>
        <v>#N/A</v>
      </c>
      <c r="L55" s="483" t="e">
        <f>VLOOKUP('Mapeo de Actores'!L55,'MA Listas'!$D$4:$E$38,2)</f>
        <v>#N/A</v>
      </c>
      <c r="M55" s="483" t="e">
        <f>VLOOKUP('Mapeo de Actores'!M55,'MA Listas'!$D$4:$E$38,2)</f>
        <v>#N/A</v>
      </c>
      <c r="N55" s="591">
        <f>'Mapeo de Actores'!N55</f>
        <v>0</v>
      </c>
      <c r="O55" s="483" t="e">
        <f>VLOOKUP('Mapeo de Actores'!O55,'MA Listas'!$G$4:$H$38,2)</f>
        <v>#N/A</v>
      </c>
      <c r="P55" s="483" t="e">
        <f>VLOOKUP('Mapeo de Actores'!P55,'MA Listas'!$G$4:$H$38,2)</f>
        <v>#N/A</v>
      </c>
      <c r="Q55" s="483" t="e">
        <f>VLOOKUP('Mapeo de Actores'!Q55,'MA Listas'!$G$4:$H$38,2)</f>
        <v>#N/A</v>
      </c>
      <c r="R55" s="483" t="e">
        <f>VLOOKUP('Mapeo de Actores'!R55,'MA Listas'!$G$4:$H$38,2)</f>
        <v>#N/A</v>
      </c>
      <c r="S55" s="483" t="e">
        <f>VLOOKUP('Mapeo de Actores'!S55,'MA Listas'!$G$4:$H$38,2)</f>
        <v>#N/A</v>
      </c>
      <c r="T55" s="593" t="e">
        <f>VLOOKUP('Mapeo de Actores'!T55,'MA Listas'!$K$6:$L$7,2)</f>
        <v>#N/A</v>
      </c>
      <c r="U55" s="593" t="e">
        <f>VLOOKUP('Mapeo de Actores'!U55,'MA Listas'!$K$6:$L$7,2)</f>
        <v>#N/A</v>
      </c>
      <c r="V55" s="593" t="e">
        <f>VLOOKUP('Mapeo de Actores'!V55,'MA Listas'!$K$6:$L$7,2)</f>
        <v>#N/A</v>
      </c>
      <c r="W55" s="593" t="e">
        <f>VLOOKUP('Mapeo de Actores'!W55,'MA Listas'!$K$6:$L$7,2)</f>
        <v>#N/A</v>
      </c>
      <c r="X55" s="593" t="e">
        <f>VLOOKUP('Mapeo de Actores'!X55,'MA Listas'!$K$6:$L$7,2)</f>
        <v>#N/A</v>
      </c>
      <c r="Y55" s="591">
        <f>'Mapeo de Actores'!Y55</f>
        <v>0</v>
      </c>
      <c r="Z55" s="484" t="e">
        <f>VLOOKUP('Mapeo de Actores'!Z55,'MA Listas'!$N$4:$O$11,2)</f>
        <v>#N/A</v>
      </c>
      <c r="AA55" s="484" t="e">
        <f>VLOOKUP('Mapeo de Actores'!AA55,'MA Listas'!$N$4:$O$11,2)</f>
        <v>#N/A</v>
      </c>
      <c r="AB55" s="591">
        <f>'Mapeo de Actores'!AB55</f>
        <v>0</v>
      </c>
      <c r="AC55" s="486">
        <f>'Mapeo de Actores'!AC55</f>
        <v>0</v>
      </c>
      <c r="AD55" s="596">
        <f>'Mapeo de Actores'!AD55</f>
        <v>0</v>
      </c>
    </row>
    <row r="56" spans="6:30" ht="20.100000000000001" customHeight="1">
      <c r="F56" s="480">
        <f t="shared" si="1"/>
        <v>53</v>
      </c>
      <c r="G56" s="490">
        <f>'Mapeo de Actores'!G56</f>
        <v>0</v>
      </c>
      <c r="H56" s="491">
        <f>'Mapeo de Actores'!H56</f>
        <v>0</v>
      </c>
      <c r="I56" s="483" t="e">
        <f>VLOOKUP('Mapeo de Actores'!I56,'MA Listas'!$D$4:$E$38,2)</f>
        <v>#N/A</v>
      </c>
      <c r="J56" s="483" t="e">
        <f>VLOOKUP('Mapeo de Actores'!J56,'MA Listas'!$D$4:$E$38,2)</f>
        <v>#N/A</v>
      </c>
      <c r="K56" s="483" t="e">
        <f>VLOOKUP('Mapeo de Actores'!K56,'MA Listas'!$D$4:$E$38,2)</f>
        <v>#N/A</v>
      </c>
      <c r="L56" s="483" t="e">
        <f>VLOOKUP('Mapeo de Actores'!L56,'MA Listas'!$D$4:$E$38,2)</f>
        <v>#N/A</v>
      </c>
      <c r="M56" s="483" t="e">
        <f>VLOOKUP('Mapeo de Actores'!M56,'MA Listas'!$D$4:$E$38,2)</f>
        <v>#N/A</v>
      </c>
      <c r="N56" s="591">
        <f>'Mapeo de Actores'!N56</f>
        <v>0</v>
      </c>
      <c r="O56" s="483" t="e">
        <f>VLOOKUP('Mapeo de Actores'!O56,'MA Listas'!$G$4:$H$38,2)</f>
        <v>#N/A</v>
      </c>
      <c r="P56" s="483" t="e">
        <f>VLOOKUP('Mapeo de Actores'!P56,'MA Listas'!$G$4:$H$38,2)</f>
        <v>#N/A</v>
      </c>
      <c r="Q56" s="483" t="e">
        <f>VLOOKUP('Mapeo de Actores'!Q56,'MA Listas'!$G$4:$H$38,2)</f>
        <v>#N/A</v>
      </c>
      <c r="R56" s="483" t="e">
        <f>VLOOKUP('Mapeo de Actores'!R56,'MA Listas'!$G$4:$H$38,2)</f>
        <v>#N/A</v>
      </c>
      <c r="S56" s="483" t="e">
        <f>VLOOKUP('Mapeo de Actores'!S56,'MA Listas'!$G$4:$H$38,2)</f>
        <v>#N/A</v>
      </c>
      <c r="T56" s="593" t="e">
        <f>VLOOKUP('Mapeo de Actores'!T56,'MA Listas'!$K$6:$L$7,2)</f>
        <v>#N/A</v>
      </c>
      <c r="U56" s="593" t="e">
        <f>VLOOKUP('Mapeo de Actores'!U56,'MA Listas'!$K$6:$L$7,2)</f>
        <v>#N/A</v>
      </c>
      <c r="V56" s="593" t="e">
        <f>VLOOKUP('Mapeo de Actores'!V56,'MA Listas'!$K$6:$L$7,2)</f>
        <v>#N/A</v>
      </c>
      <c r="W56" s="593" t="e">
        <f>VLOOKUP('Mapeo de Actores'!W56,'MA Listas'!$K$6:$L$7,2)</f>
        <v>#N/A</v>
      </c>
      <c r="X56" s="593" t="e">
        <f>VLOOKUP('Mapeo de Actores'!X56,'MA Listas'!$K$6:$L$7,2)</f>
        <v>#N/A</v>
      </c>
      <c r="Y56" s="591">
        <f>'Mapeo de Actores'!Y56</f>
        <v>0</v>
      </c>
      <c r="Z56" s="484" t="e">
        <f>VLOOKUP('Mapeo de Actores'!Z56,'MA Listas'!$N$4:$O$11,2)</f>
        <v>#N/A</v>
      </c>
      <c r="AA56" s="484" t="e">
        <f>VLOOKUP('Mapeo de Actores'!AA56,'MA Listas'!$N$4:$O$11,2)</f>
        <v>#N/A</v>
      </c>
      <c r="AB56" s="591">
        <f>'Mapeo de Actores'!AB56</f>
        <v>0</v>
      </c>
      <c r="AC56" s="486">
        <f>'Mapeo de Actores'!AC56</f>
        <v>0</v>
      </c>
      <c r="AD56" s="596">
        <f>'Mapeo de Actores'!AD56</f>
        <v>0</v>
      </c>
    </row>
    <row r="57" spans="6:30" ht="20.100000000000001" customHeight="1">
      <c r="F57" s="480">
        <f t="shared" si="1"/>
        <v>54</v>
      </c>
      <c r="G57" s="490">
        <f>'Mapeo de Actores'!G57</f>
        <v>0</v>
      </c>
      <c r="H57" s="491">
        <f>'Mapeo de Actores'!H57</f>
        <v>0</v>
      </c>
      <c r="I57" s="483" t="e">
        <f>VLOOKUP('Mapeo de Actores'!I57,'MA Listas'!$D$4:$E$38,2)</f>
        <v>#N/A</v>
      </c>
      <c r="J57" s="483" t="e">
        <f>VLOOKUP('Mapeo de Actores'!J57,'MA Listas'!$D$4:$E$38,2)</f>
        <v>#N/A</v>
      </c>
      <c r="K57" s="483" t="e">
        <f>VLOOKUP('Mapeo de Actores'!K57,'MA Listas'!$D$4:$E$38,2)</f>
        <v>#N/A</v>
      </c>
      <c r="L57" s="483" t="e">
        <f>VLOOKUP('Mapeo de Actores'!L57,'MA Listas'!$D$4:$E$38,2)</f>
        <v>#N/A</v>
      </c>
      <c r="M57" s="483" t="e">
        <f>VLOOKUP('Mapeo de Actores'!M57,'MA Listas'!$D$4:$E$38,2)</f>
        <v>#N/A</v>
      </c>
      <c r="N57" s="591">
        <f>'Mapeo de Actores'!N57</f>
        <v>0</v>
      </c>
      <c r="O57" s="483" t="e">
        <f>VLOOKUP('Mapeo de Actores'!O57,'MA Listas'!$G$4:$H$38,2)</f>
        <v>#N/A</v>
      </c>
      <c r="P57" s="483" t="e">
        <f>VLOOKUP('Mapeo de Actores'!P57,'MA Listas'!$G$4:$H$38,2)</f>
        <v>#N/A</v>
      </c>
      <c r="Q57" s="483" t="e">
        <f>VLOOKUP('Mapeo de Actores'!Q57,'MA Listas'!$G$4:$H$38,2)</f>
        <v>#N/A</v>
      </c>
      <c r="R57" s="483" t="e">
        <f>VLOOKUP('Mapeo de Actores'!R57,'MA Listas'!$G$4:$H$38,2)</f>
        <v>#N/A</v>
      </c>
      <c r="S57" s="483" t="e">
        <f>VLOOKUP('Mapeo de Actores'!S57,'MA Listas'!$G$4:$H$38,2)</f>
        <v>#N/A</v>
      </c>
      <c r="T57" s="593" t="e">
        <f>VLOOKUP('Mapeo de Actores'!T57,'MA Listas'!$K$6:$L$7,2)</f>
        <v>#N/A</v>
      </c>
      <c r="U57" s="593" t="e">
        <f>VLOOKUP('Mapeo de Actores'!U57,'MA Listas'!$K$6:$L$7,2)</f>
        <v>#N/A</v>
      </c>
      <c r="V57" s="593" t="e">
        <f>VLOOKUP('Mapeo de Actores'!V57,'MA Listas'!$K$6:$L$7,2)</f>
        <v>#N/A</v>
      </c>
      <c r="W57" s="593" t="e">
        <f>VLOOKUP('Mapeo de Actores'!W57,'MA Listas'!$K$6:$L$7,2)</f>
        <v>#N/A</v>
      </c>
      <c r="X57" s="593" t="e">
        <f>VLOOKUP('Mapeo de Actores'!X57,'MA Listas'!$K$6:$L$7,2)</f>
        <v>#N/A</v>
      </c>
      <c r="Y57" s="591">
        <f>'Mapeo de Actores'!Y57</f>
        <v>0</v>
      </c>
      <c r="Z57" s="484" t="e">
        <f>VLOOKUP('Mapeo de Actores'!Z57,'MA Listas'!$N$4:$O$11,2)</f>
        <v>#N/A</v>
      </c>
      <c r="AA57" s="484" t="e">
        <f>VLOOKUP('Mapeo de Actores'!AA57,'MA Listas'!$N$4:$O$11,2)</f>
        <v>#N/A</v>
      </c>
      <c r="AB57" s="591">
        <f>'Mapeo de Actores'!AB57</f>
        <v>0</v>
      </c>
      <c r="AC57" s="486">
        <f>'Mapeo de Actores'!AC57</f>
        <v>0</v>
      </c>
      <c r="AD57" s="596">
        <f>'Mapeo de Actores'!AD57</f>
        <v>0</v>
      </c>
    </row>
    <row r="58" spans="6:30" ht="20.100000000000001" customHeight="1">
      <c r="F58" s="480">
        <f t="shared" si="1"/>
        <v>55</v>
      </c>
      <c r="G58" s="490">
        <f>'Mapeo de Actores'!G58</f>
        <v>0</v>
      </c>
      <c r="H58" s="491">
        <f>'Mapeo de Actores'!H58</f>
        <v>0</v>
      </c>
      <c r="I58" s="483" t="e">
        <f>VLOOKUP('Mapeo de Actores'!I58,'MA Listas'!$D$4:$E$38,2)</f>
        <v>#N/A</v>
      </c>
      <c r="J58" s="483" t="e">
        <f>VLOOKUP('Mapeo de Actores'!J58,'MA Listas'!$D$4:$E$38,2)</f>
        <v>#N/A</v>
      </c>
      <c r="K58" s="483" t="e">
        <f>VLOOKUP('Mapeo de Actores'!K58,'MA Listas'!$D$4:$E$38,2)</f>
        <v>#N/A</v>
      </c>
      <c r="L58" s="483" t="e">
        <f>VLOOKUP('Mapeo de Actores'!L58,'MA Listas'!$D$4:$E$38,2)</f>
        <v>#N/A</v>
      </c>
      <c r="M58" s="483" t="e">
        <f>VLOOKUP('Mapeo de Actores'!M58,'MA Listas'!$D$4:$E$38,2)</f>
        <v>#N/A</v>
      </c>
      <c r="N58" s="591">
        <f>'Mapeo de Actores'!N58</f>
        <v>0</v>
      </c>
      <c r="O58" s="483" t="e">
        <f>VLOOKUP('Mapeo de Actores'!O58,'MA Listas'!$G$4:$H$38,2)</f>
        <v>#N/A</v>
      </c>
      <c r="P58" s="483" t="e">
        <f>VLOOKUP('Mapeo de Actores'!P58,'MA Listas'!$G$4:$H$38,2)</f>
        <v>#N/A</v>
      </c>
      <c r="Q58" s="483" t="e">
        <f>VLOOKUP('Mapeo de Actores'!Q58,'MA Listas'!$G$4:$H$38,2)</f>
        <v>#N/A</v>
      </c>
      <c r="R58" s="483" t="e">
        <f>VLOOKUP('Mapeo de Actores'!R58,'MA Listas'!$G$4:$H$38,2)</f>
        <v>#N/A</v>
      </c>
      <c r="S58" s="483" t="e">
        <f>VLOOKUP('Mapeo de Actores'!S58,'MA Listas'!$G$4:$H$38,2)</f>
        <v>#N/A</v>
      </c>
      <c r="T58" s="593" t="e">
        <f>VLOOKUP('Mapeo de Actores'!T58,'MA Listas'!$K$6:$L$7,2)</f>
        <v>#N/A</v>
      </c>
      <c r="U58" s="593" t="e">
        <f>VLOOKUP('Mapeo de Actores'!U58,'MA Listas'!$K$6:$L$7,2)</f>
        <v>#N/A</v>
      </c>
      <c r="V58" s="593" t="e">
        <f>VLOOKUP('Mapeo de Actores'!V58,'MA Listas'!$K$6:$L$7,2)</f>
        <v>#N/A</v>
      </c>
      <c r="W58" s="593" t="e">
        <f>VLOOKUP('Mapeo de Actores'!W58,'MA Listas'!$K$6:$L$7,2)</f>
        <v>#N/A</v>
      </c>
      <c r="X58" s="593" t="e">
        <f>VLOOKUP('Mapeo de Actores'!X58,'MA Listas'!$K$6:$L$7,2)</f>
        <v>#N/A</v>
      </c>
      <c r="Y58" s="591">
        <f>'Mapeo de Actores'!Y58</f>
        <v>0</v>
      </c>
      <c r="Z58" s="484" t="e">
        <f>VLOOKUP('Mapeo de Actores'!Z58,'MA Listas'!$N$4:$O$11,2)</f>
        <v>#N/A</v>
      </c>
      <c r="AA58" s="484" t="e">
        <f>VLOOKUP('Mapeo de Actores'!AA58,'MA Listas'!$N$4:$O$11,2)</f>
        <v>#N/A</v>
      </c>
      <c r="AB58" s="591">
        <f>'Mapeo de Actores'!AB58</f>
        <v>0</v>
      </c>
      <c r="AC58" s="486">
        <f>'Mapeo de Actores'!AC58</f>
        <v>0</v>
      </c>
      <c r="AD58" s="596">
        <f>'Mapeo de Actores'!AD58</f>
        <v>0</v>
      </c>
    </row>
    <row r="59" spans="6:30" ht="20.100000000000001" customHeight="1">
      <c r="F59" s="480">
        <f t="shared" si="1"/>
        <v>56</v>
      </c>
      <c r="G59" s="490">
        <f>'Mapeo de Actores'!G59</f>
        <v>0</v>
      </c>
      <c r="H59" s="491">
        <f>'Mapeo de Actores'!H59</f>
        <v>0</v>
      </c>
      <c r="I59" s="483" t="e">
        <f>VLOOKUP('Mapeo de Actores'!I59,'MA Listas'!$D$4:$E$38,2)</f>
        <v>#N/A</v>
      </c>
      <c r="J59" s="483" t="e">
        <f>VLOOKUP('Mapeo de Actores'!J59,'MA Listas'!$D$4:$E$38,2)</f>
        <v>#N/A</v>
      </c>
      <c r="K59" s="483" t="e">
        <f>VLOOKUP('Mapeo de Actores'!K59,'MA Listas'!$D$4:$E$38,2)</f>
        <v>#N/A</v>
      </c>
      <c r="L59" s="483" t="e">
        <f>VLOOKUP('Mapeo de Actores'!L59,'MA Listas'!$D$4:$E$38,2)</f>
        <v>#N/A</v>
      </c>
      <c r="M59" s="483" t="e">
        <f>VLOOKUP('Mapeo de Actores'!M59,'MA Listas'!$D$4:$E$38,2)</f>
        <v>#N/A</v>
      </c>
      <c r="N59" s="591">
        <f>'Mapeo de Actores'!N59</f>
        <v>0</v>
      </c>
      <c r="O59" s="483" t="e">
        <f>VLOOKUP('Mapeo de Actores'!O59,'MA Listas'!$G$4:$H$38,2)</f>
        <v>#N/A</v>
      </c>
      <c r="P59" s="483" t="e">
        <f>VLOOKUP('Mapeo de Actores'!P59,'MA Listas'!$G$4:$H$38,2)</f>
        <v>#N/A</v>
      </c>
      <c r="Q59" s="483" t="e">
        <f>VLOOKUP('Mapeo de Actores'!Q59,'MA Listas'!$G$4:$H$38,2)</f>
        <v>#N/A</v>
      </c>
      <c r="R59" s="483" t="e">
        <f>VLOOKUP('Mapeo de Actores'!R59,'MA Listas'!$G$4:$H$38,2)</f>
        <v>#N/A</v>
      </c>
      <c r="S59" s="483" t="e">
        <f>VLOOKUP('Mapeo de Actores'!S59,'MA Listas'!$G$4:$H$38,2)</f>
        <v>#N/A</v>
      </c>
      <c r="T59" s="593" t="e">
        <f>VLOOKUP('Mapeo de Actores'!T59,'MA Listas'!$K$6:$L$7,2)</f>
        <v>#N/A</v>
      </c>
      <c r="U59" s="593" t="e">
        <f>VLOOKUP('Mapeo de Actores'!U59,'MA Listas'!$K$6:$L$7,2)</f>
        <v>#N/A</v>
      </c>
      <c r="V59" s="593" t="e">
        <f>VLOOKUP('Mapeo de Actores'!V59,'MA Listas'!$K$6:$L$7,2)</f>
        <v>#N/A</v>
      </c>
      <c r="W59" s="593" t="e">
        <f>VLOOKUP('Mapeo de Actores'!W59,'MA Listas'!$K$6:$L$7,2)</f>
        <v>#N/A</v>
      </c>
      <c r="X59" s="593" t="e">
        <f>VLOOKUP('Mapeo de Actores'!X59,'MA Listas'!$K$6:$L$7,2)</f>
        <v>#N/A</v>
      </c>
      <c r="Y59" s="591">
        <f>'Mapeo de Actores'!Y59</f>
        <v>0</v>
      </c>
      <c r="Z59" s="484" t="e">
        <f>VLOOKUP('Mapeo de Actores'!Z59,'MA Listas'!$N$4:$O$11,2)</f>
        <v>#N/A</v>
      </c>
      <c r="AA59" s="484" t="e">
        <f>VLOOKUP('Mapeo de Actores'!AA59,'MA Listas'!$N$4:$O$11,2)</f>
        <v>#N/A</v>
      </c>
      <c r="AB59" s="591">
        <f>'Mapeo de Actores'!AB59</f>
        <v>0</v>
      </c>
      <c r="AC59" s="486">
        <f>'Mapeo de Actores'!AC59</f>
        <v>0</v>
      </c>
      <c r="AD59" s="596">
        <f>'Mapeo de Actores'!AD59</f>
        <v>0</v>
      </c>
    </row>
    <row r="60" spans="6:30" ht="20.100000000000001" customHeight="1">
      <c r="F60" s="480">
        <f t="shared" si="1"/>
        <v>57</v>
      </c>
      <c r="G60" s="490">
        <f>'Mapeo de Actores'!G60</f>
        <v>0</v>
      </c>
      <c r="H60" s="491">
        <f>'Mapeo de Actores'!H60</f>
        <v>0</v>
      </c>
      <c r="I60" s="483" t="e">
        <f>VLOOKUP('Mapeo de Actores'!I60,'MA Listas'!$D$4:$E$38,2)</f>
        <v>#N/A</v>
      </c>
      <c r="J60" s="483" t="e">
        <f>VLOOKUP('Mapeo de Actores'!J60,'MA Listas'!$D$4:$E$38,2)</f>
        <v>#N/A</v>
      </c>
      <c r="K60" s="483" t="e">
        <f>VLOOKUP('Mapeo de Actores'!K60,'MA Listas'!$D$4:$E$38,2)</f>
        <v>#N/A</v>
      </c>
      <c r="L60" s="483" t="e">
        <f>VLOOKUP('Mapeo de Actores'!L60,'MA Listas'!$D$4:$E$38,2)</f>
        <v>#N/A</v>
      </c>
      <c r="M60" s="483" t="e">
        <f>VLOOKUP('Mapeo de Actores'!M60,'MA Listas'!$D$4:$E$38,2)</f>
        <v>#N/A</v>
      </c>
      <c r="N60" s="591">
        <f>'Mapeo de Actores'!N60</f>
        <v>0</v>
      </c>
      <c r="O60" s="483" t="e">
        <f>VLOOKUP('Mapeo de Actores'!O60,'MA Listas'!$G$4:$H$38,2)</f>
        <v>#N/A</v>
      </c>
      <c r="P60" s="483" t="e">
        <f>VLOOKUP('Mapeo de Actores'!P60,'MA Listas'!$G$4:$H$38,2)</f>
        <v>#N/A</v>
      </c>
      <c r="Q60" s="483" t="e">
        <f>VLOOKUP('Mapeo de Actores'!Q60,'MA Listas'!$G$4:$H$38,2)</f>
        <v>#N/A</v>
      </c>
      <c r="R60" s="483" t="e">
        <f>VLOOKUP('Mapeo de Actores'!R60,'MA Listas'!$G$4:$H$38,2)</f>
        <v>#N/A</v>
      </c>
      <c r="S60" s="483" t="e">
        <f>VLOOKUP('Mapeo de Actores'!S60,'MA Listas'!$G$4:$H$38,2)</f>
        <v>#N/A</v>
      </c>
      <c r="T60" s="593" t="e">
        <f>VLOOKUP('Mapeo de Actores'!T60,'MA Listas'!$K$6:$L$7,2)</f>
        <v>#N/A</v>
      </c>
      <c r="U60" s="593" t="e">
        <f>VLOOKUP('Mapeo de Actores'!U60,'MA Listas'!$K$6:$L$7,2)</f>
        <v>#N/A</v>
      </c>
      <c r="V60" s="593" t="e">
        <f>VLOOKUP('Mapeo de Actores'!V60,'MA Listas'!$K$6:$L$7,2)</f>
        <v>#N/A</v>
      </c>
      <c r="W60" s="593" t="e">
        <f>VLOOKUP('Mapeo de Actores'!W60,'MA Listas'!$K$6:$L$7,2)</f>
        <v>#N/A</v>
      </c>
      <c r="X60" s="593" t="e">
        <f>VLOOKUP('Mapeo de Actores'!X60,'MA Listas'!$K$6:$L$7,2)</f>
        <v>#N/A</v>
      </c>
      <c r="Y60" s="591">
        <f>'Mapeo de Actores'!Y60</f>
        <v>0</v>
      </c>
      <c r="Z60" s="484" t="e">
        <f>VLOOKUP('Mapeo de Actores'!Z60,'MA Listas'!$N$4:$O$11,2)</f>
        <v>#N/A</v>
      </c>
      <c r="AA60" s="484" t="e">
        <f>VLOOKUP('Mapeo de Actores'!AA60,'MA Listas'!$N$4:$O$11,2)</f>
        <v>#N/A</v>
      </c>
      <c r="AB60" s="591">
        <f>'Mapeo de Actores'!AB60</f>
        <v>0</v>
      </c>
      <c r="AC60" s="486">
        <f>'Mapeo de Actores'!AC60</f>
        <v>0</v>
      </c>
      <c r="AD60" s="596">
        <f>'Mapeo de Actores'!AD60</f>
        <v>0</v>
      </c>
    </row>
    <row r="61" spans="6:30" ht="20.100000000000001" customHeight="1">
      <c r="F61" s="480">
        <f t="shared" si="1"/>
        <v>58</v>
      </c>
      <c r="G61" s="490">
        <f>'Mapeo de Actores'!G61</f>
        <v>0</v>
      </c>
      <c r="H61" s="491">
        <f>'Mapeo de Actores'!H61</f>
        <v>0</v>
      </c>
      <c r="I61" s="483" t="e">
        <f>VLOOKUP('Mapeo de Actores'!I61,'MA Listas'!$D$4:$E$38,2)</f>
        <v>#N/A</v>
      </c>
      <c r="J61" s="483" t="e">
        <f>VLOOKUP('Mapeo de Actores'!J61,'MA Listas'!$D$4:$E$38,2)</f>
        <v>#N/A</v>
      </c>
      <c r="K61" s="483" t="e">
        <f>VLOOKUP('Mapeo de Actores'!K61,'MA Listas'!$D$4:$E$38,2)</f>
        <v>#N/A</v>
      </c>
      <c r="L61" s="483" t="e">
        <f>VLOOKUP('Mapeo de Actores'!L61,'MA Listas'!$D$4:$E$38,2)</f>
        <v>#N/A</v>
      </c>
      <c r="M61" s="483" t="e">
        <f>VLOOKUP('Mapeo de Actores'!M61,'MA Listas'!$D$4:$E$38,2)</f>
        <v>#N/A</v>
      </c>
      <c r="N61" s="591">
        <f>'Mapeo de Actores'!N61</f>
        <v>0</v>
      </c>
      <c r="O61" s="483" t="e">
        <f>VLOOKUP('Mapeo de Actores'!O61,'MA Listas'!$G$4:$H$38,2)</f>
        <v>#N/A</v>
      </c>
      <c r="P61" s="483" t="e">
        <f>VLOOKUP('Mapeo de Actores'!P61,'MA Listas'!$G$4:$H$38,2)</f>
        <v>#N/A</v>
      </c>
      <c r="Q61" s="483" t="e">
        <f>VLOOKUP('Mapeo de Actores'!Q61,'MA Listas'!$G$4:$H$38,2)</f>
        <v>#N/A</v>
      </c>
      <c r="R61" s="483" t="e">
        <f>VLOOKUP('Mapeo de Actores'!R61,'MA Listas'!$G$4:$H$38,2)</f>
        <v>#N/A</v>
      </c>
      <c r="S61" s="483" t="e">
        <f>VLOOKUP('Mapeo de Actores'!S61,'MA Listas'!$G$4:$H$38,2)</f>
        <v>#N/A</v>
      </c>
      <c r="T61" s="593" t="e">
        <f>VLOOKUP('Mapeo de Actores'!T61,'MA Listas'!$K$6:$L$7,2)</f>
        <v>#N/A</v>
      </c>
      <c r="U61" s="593" t="e">
        <f>VLOOKUP('Mapeo de Actores'!U61,'MA Listas'!$K$6:$L$7,2)</f>
        <v>#N/A</v>
      </c>
      <c r="V61" s="593" t="e">
        <f>VLOOKUP('Mapeo de Actores'!V61,'MA Listas'!$K$6:$L$7,2)</f>
        <v>#N/A</v>
      </c>
      <c r="W61" s="593" t="e">
        <f>VLOOKUP('Mapeo de Actores'!W61,'MA Listas'!$K$6:$L$7,2)</f>
        <v>#N/A</v>
      </c>
      <c r="X61" s="593" t="e">
        <f>VLOOKUP('Mapeo de Actores'!X61,'MA Listas'!$K$6:$L$7,2)</f>
        <v>#N/A</v>
      </c>
      <c r="Y61" s="591">
        <f>'Mapeo de Actores'!Y61</f>
        <v>0</v>
      </c>
      <c r="Z61" s="484" t="e">
        <f>VLOOKUP('Mapeo de Actores'!Z61,'MA Listas'!$N$4:$O$11,2)</f>
        <v>#N/A</v>
      </c>
      <c r="AA61" s="484" t="e">
        <f>VLOOKUP('Mapeo de Actores'!AA61,'MA Listas'!$N$4:$O$11,2)</f>
        <v>#N/A</v>
      </c>
      <c r="AB61" s="591">
        <f>'Mapeo de Actores'!AB61</f>
        <v>0</v>
      </c>
      <c r="AC61" s="486">
        <f>'Mapeo de Actores'!AC61</f>
        <v>0</v>
      </c>
      <c r="AD61" s="596">
        <f>'Mapeo de Actores'!AD61</f>
        <v>0</v>
      </c>
    </row>
    <row r="62" spans="6:30" ht="20.100000000000001" customHeight="1">
      <c r="F62" s="480">
        <f t="shared" si="1"/>
        <v>59</v>
      </c>
      <c r="G62" s="490">
        <f>'Mapeo de Actores'!G62</f>
        <v>0</v>
      </c>
      <c r="H62" s="491">
        <f>'Mapeo de Actores'!H62</f>
        <v>0</v>
      </c>
      <c r="I62" s="483" t="e">
        <f>VLOOKUP('Mapeo de Actores'!I62,'MA Listas'!$D$4:$E$38,2)</f>
        <v>#N/A</v>
      </c>
      <c r="J62" s="483" t="e">
        <f>VLOOKUP('Mapeo de Actores'!J62,'MA Listas'!$D$4:$E$38,2)</f>
        <v>#N/A</v>
      </c>
      <c r="K62" s="483" t="e">
        <f>VLOOKUP('Mapeo de Actores'!K62,'MA Listas'!$D$4:$E$38,2)</f>
        <v>#N/A</v>
      </c>
      <c r="L62" s="483" t="e">
        <f>VLOOKUP('Mapeo de Actores'!L62,'MA Listas'!$D$4:$E$38,2)</f>
        <v>#N/A</v>
      </c>
      <c r="M62" s="483" t="e">
        <f>VLOOKUP('Mapeo de Actores'!M62,'MA Listas'!$D$4:$E$38,2)</f>
        <v>#N/A</v>
      </c>
      <c r="N62" s="591">
        <f>'Mapeo de Actores'!N62</f>
        <v>0</v>
      </c>
      <c r="O62" s="483" t="e">
        <f>VLOOKUP('Mapeo de Actores'!O62,'MA Listas'!$G$4:$H$38,2)</f>
        <v>#N/A</v>
      </c>
      <c r="P62" s="483" t="e">
        <f>VLOOKUP('Mapeo de Actores'!P62,'MA Listas'!$G$4:$H$38,2)</f>
        <v>#N/A</v>
      </c>
      <c r="Q62" s="483" t="e">
        <f>VLOOKUP('Mapeo de Actores'!Q62,'MA Listas'!$G$4:$H$38,2)</f>
        <v>#N/A</v>
      </c>
      <c r="R62" s="483" t="e">
        <f>VLOOKUP('Mapeo de Actores'!R62,'MA Listas'!$G$4:$H$38,2)</f>
        <v>#N/A</v>
      </c>
      <c r="S62" s="483" t="e">
        <f>VLOOKUP('Mapeo de Actores'!S62,'MA Listas'!$G$4:$H$38,2)</f>
        <v>#N/A</v>
      </c>
      <c r="T62" s="593" t="e">
        <f>VLOOKUP('Mapeo de Actores'!T62,'MA Listas'!$K$6:$L$7,2)</f>
        <v>#N/A</v>
      </c>
      <c r="U62" s="593" t="e">
        <f>VLOOKUP('Mapeo de Actores'!U62,'MA Listas'!$K$6:$L$7,2)</f>
        <v>#N/A</v>
      </c>
      <c r="V62" s="593" t="e">
        <f>VLOOKUP('Mapeo de Actores'!V62,'MA Listas'!$K$6:$L$7,2)</f>
        <v>#N/A</v>
      </c>
      <c r="W62" s="593" t="e">
        <f>VLOOKUP('Mapeo de Actores'!W62,'MA Listas'!$K$6:$L$7,2)</f>
        <v>#N/A</v>
      </c>
      <c r="X62" s="593" t="e">
        <f>VLOOKUP('Mapeo de Actores'!X62,'MA Listas'!$K$6:$L$7,2)</f>
        <v>#N/A</v>
      </c>
      <c r="Y62" s="591">
        <f>'Mapeo de Actores'!Y62</f>
        <v>0</v>
      </c>
      <c r="Z62" s="484" t="e">
        <f>VLOOKUP('Mapeo de Actores'!Z62,'MA Listas'!$N$4:$O$11,2)</f>
        <v>#N/A</v>
      </c>
      <c r="AA62" s="484" t="e">
        <f>VLOOKUP('Mapeo de Actores'!AA62,'MA Listas'!$N$4:$O$11,2)</f>
        <v>#N/A</v>
      </c>
      <c r="AB62" s="591">
        <f>'Mapeo de Actores'!AB62</f>
        <v>0</v>
      </c>
      <c r="AC62" s="486">
        <f>'Mapeo de Actores'!AC62</f>
        <v>0</v>
      </c>
      <c r="AD62" s="596">
        <f>'Mapeo de Actores'!AD62</f>
        <v>0</v>
      </c>
    </row>
    <row r="63" spans="6:30" ht="20.100000000000001" customHeight="1">
      <c r="F63" s="480">
        <f t="shared" si="1"/>
        <v>60</v>
      </c>
      <c r="G63" s="490">
        <f>'Mapeo de Actores'!G63</f>
        <v>0</v>
      </c>
      <c r="H63" s="491">
        <f>'Mapeo de Actores'!H63</f>
        <v>0</v>
      </c>
      <c r="I63" s="483" t="e">
        <f>VLOOKUP('Mapeo de Actores'!I63,'MA Listas'!$D$4:$E$38,2)</f>
        <v>#N/A</v>
      </c>
      <c r="J63" s="483" t="e">
        <f>VLOOKUP('Mapeo de Actores'!J63,'MA Listas'!$D$4:$E$38,2)</f>
        <v>#N/A</v>
      </c>
      <c r="K63" s="483" t="e">
        <f>VLOOKUP('Mapeo de Actores'!K63,'MA Listas'!$D$4:$E$38,2)</f>
        <v>#N/A</v>
      </c>
      <c r="L63" s="483" t="e">
        <f>VLOOKUP('Mapeo de Actores'!L63,'MA Listas'!$D$4:$E$38,2)</f>
        <v>#N/A</v>
      </c>
      <c r="M63" s="483" t="e">
        <f>VLOOKUP('Mapeo de Actores'!M63,'MA Listas'!$D$4:$E$38,2)</f>
        <v>#N/A</v>
      </c>
      <c r="N63" s="591">
        <f>'Mapeo de Actores'!N63</f>
        <v>0</v>
      </c>
      <c r="O63" s="483" t="e">
        <f>VLOOKUP('Mapeo de Actores'!O63,'MA Listas'!$G$4:$H$38,2)</f>
        <v>#N/A</v>
      </c>
      <c r="P63" s="483" t="e">
        <f>VLOOKUP('Mapeo de Actores'!P63,'MA Listas'!$G$4:$H$38,2)</f>
        <v>#N/A</v>
      </c>
      <c r="Q63" s="483" t="e">
        <f>VLOOKUP('Mapeo de Actores'!Q63,'MA Listas'!$G$4:$H$38,2)</f>
        <v>#N/A</v>
      </c>
      <c r="R63" s="483" t="e">
        <f>VLOOKUP('Mapeo de Actores'!R63,'MA Listas'!$G$4:$H$38,2)</f>
        <v>#N/A</v>
      </c>
      <c r="S63" s="483" t="e">
        <f>VLOOKUP('Mapeo de Actores'!S63,'MA Listas'!$G$4:$H$38,2)</f>
        <v>#N/A</v>
      </c>
      <c r="T63" s="593" t="e">
        <f>VLOOKUP('Mapeo de Actores'!T63,'MA Listas'!$K$6:$L$7,2)</f>
        <v>#N/A</v>
      </c>
      <c r="U63" s="593" t="e">
        <f>VLOOKUP('Mapeo de Actores'!U63,'MA Listas'!$K$6:$L$7,2)</f>
        <v>#N/A</v>
      </c>
      <c r="V63" s="593" t="e">
        <f>VLOOKUP('Mapeo de Actores'!V63,'MA Listas'!$K$6:$L$7,2)</f>
        <v>#N/A</v>
      </c>
      <c r="W63" s="593" t="e">
        <f>VLOOKUP('Mapeo de Actores'!W63,'MA Listas'!$K$6:$L$7,2)</f>
        <v>#N/A</v>
      </c>
      <c r="X63" s="593" t="e">
        <f>VLOOKUP('Mapeo de Actores'!X63,'MA Listas'!$K$6:$L$7,2)</f>
        <v>#N/A</v>
      </c>
      <c r="Y63" s="591">
        <f>'Mapeo de Actores'!Y63</f>
        <v>0</v>
      </c>
      <c r="Z63" s="484" t="e">
        <f>VLOOKUP('Mapeo de Actores'!Z63,'MA Listas'!$N$4:$O$11,2)</f>
        <v>#N/A</v>
      </c>
      <c r="AA63" s="484" t="e">
        <f>VLOOKUP('Mapeo de Actores'!AA63,'MA Listas'!$N$4:$O$11,2)</f>
        <v>#N/A</v>
      </c>
      <c r="AB63" s="591">
        <f>'Mapeo de Actores'!AB63</f>
        <v>0</v>
      </c>
      <c r="AC63" s="486">
        <f>'Mapeo de Actores'!AC63</f>
        <v>0</v>
      </c>
      <c r="AD63" s="596">
        <f>'Mapeo de Actores'!AD63</f>
        <v>0</v>
      </c>
    </row>
    <row r="64" spans="6:30" ht="20.100000000000001" customHeight="1">
      <c r="F64" s="480">
        <f t="shared" si="1"/>
        <v>61</v>
      </c>
      <c r="G64" s="490">
        <f>'Mapeo de Actores'!G64</f>
        <v>0</v>
      </c>
      <c r="H64" s="491">
        <f>'Mapeo de Actores'!H64</f>
        <v>0</v>
      </c>
      <c r="I64" s="483" t="e">
        <f>VLOOKUP('Mapeo de Actores'!I64,'MA Listas'!$D$4:$E$38,2)</f>
        <v>#N/A</v>
      </c>
      <c r="J64" s="483" t="e">
        <f>VLOOKUP('Mapeo de Actores'!J64,'MA Listas'!$D$4:$E$38,2)</f>
        <v>#N/A</v>
      </c>
      <c r="K64" s="483" t="e">
        <f>VLOOKUP('Mapeo de Actores'!K64,'MA Listas'!$D$4:$E$38,2)</f>
        <v>#N/A</v>
      </c>
      <c r="L64" s="483" t="e">
        <f>VLOOKUP('Mapeo de Actores'!L64,'MA Listas'!$D$4:$E$38,2)</f>
        <v>#N/A</v>
      </c>
      <c r="M64" s="483" t="e">
        <f>VLOOKUP('Mapeo de Actores'!M64,'MA Listas'!$D$4:$E$38,2)</f>
        <v>#N/A</v>
      </c>
      <c r="N64" s="591">
        <f>'Mapeo de Actores'!N64</f>
        <v>0</v>
      </c>
      <c r="O64" s="483" t="e">
        <f>VLOOKUP('Mapeo de Actores'!O64,'MA Listas'!$G$4:$H$38,2)</f>
        <v>#N/A</v>
      </c>
      <c r="P64" s="483" t="e">
        <f>VLOOKUP('Mapeo de Actores'!P64,'MA Listas'!$G$4:$H$38,2)</f>
        <v>#N/A</v>
      </c>
      <c r="Q64" s="483" t="e">
        <f>VLOOKUP('Mapeo de Actores'!Q64,'MA Listas'!$G$4:$H$38,2)</f>
        <v>#N/A</v>
      </c>
      <c r="R64" s="483" t="e">
        <f>VLOOKUP('Mapeo de Actores'!R64,'MA Listas'!$G$4:$H$38,2)</f>
        <v>#N/A</v>
      </c>
      <c r="S64" s="483" t="e">
        <f>VLOOKUP('Mapeo de Actores'!S64,'MA Listas'!$G$4:$H$38,2)</f>
        <v>#N/A</v>
      </c>
      <c r="T64" s="593" t="e">
        <f>VLOOKUP('Mapeo de Actores'!T64,'MA Listas'!$K$6:$L$7,2)</f>
        <v>#N/A</v>
      </c>
      <c r="U64" s="593" t="e">
        <f>VLOOKUP('Mapeo de Actores'!U64,'MA Listas'!$K$6:$L$7,2)</f>
        <v>#N/A</v>
      </c>
      <c r="V64" s="593" t="e">
        <f>VLOOKUP('Mapeo de Actores'!V64,'MA Listas'!$K$6:$L$7,2)</f>
        <v>#N/A</v>
      </c>
      <c r="W64" s="593" t="e">
        <f>VLOOKUP('Mapeo de Actores'!W64,'MA Listas'!$K$6:$L$7,2)</f>
        <v>#N/A</v>
      </c>
      <c r="X64" s="593" t="e">
        <f>VLOOKUP('Mapeo de Actores'!X64,'MA Listas'!$K$6:$L$7,2)</f>
        <v>#N/A</v>
      </c>
      <c r="Y64" s="591">
        <f>'Mapeo de Actores'!Y64</f>
        <v>0</v>
      </c>
      <c r="Z64" s="484" t="e">
        <f>VLOOKUP('Mapeo de Actores'!Z64,'MA Listas'!$N$4:$O$11,2)</f>
        <v>#N/A</v>
      </c>
      <c r="AA64" s="484" t="e">
        <f>VLOOKUP('Mapeo de Actores'!AA64,'MA Listas'!$N$4:$O$11,2)</f>
        <v>#N/A</v>
      </c>
      <c r="AB64" s="591">
        <f>'Mapeo de Actores'!AB64</f>
        <v>0</v>
      </c>
      <c r="AC64" s="486">
        <f>'Mapeo de Actores'!AC64</f>
        <v>0</v>
      </c>
      <c r="AD64" s="596">
        <f>'Mapeo de Actores'!AD64</f>
        <v>0</v>
      </c>
    </row>
    <row r="65" spans="6:30" ht="20.100000000000001" customHeight="1">
      <c r="F65" s="480">
        <f t="shared" si="1"/>
        <v>62</v>
      </c>
      <c r="G65" s="490">
        <f>'Mapeo de Actores'!G65</f>
        <v>0</v>
      </c>
      <c r="H65" s="491">
        <f>'Mapeo de Actores'!H65</f>
        <v>0</v>
      </c>
      <c r="I65" s="483" t="e">
        <f>VLOOKUP('Mapeo de Actores'!I65,'MA Listas'!$D$4:$E$38,2)</f>
        <v>#N/A</v>
      </c>
      <c r="J65" s="483" t="e">
        <f>VLOOKUP('Mapeo de Actores'!J65,'MA Listas'!$D$4:$E$38,2)</f>
        <v>#N/A</v>
      </c>
      <c r="K65" s="483" t="e">
        <f>VLOOKUP('Mapeo de Actores'!K65,'MA Listas'!$D$4:$E$38,2)</f>
        <v>#N/A</v>
      </c>
      <c r="L65" s="483" t="e">
        <f>VLOOKUP('Mapeo de Actores'!L65,'MA Listas'!$D$4:$E$38,2)</f>
        <v>#N/A</v>
      </c>
      <c r="M65" s="483" t="e">
        <f>VLOOKUP('Mapeo de Actores'!M65,'MA Listas'!$D$4:$E$38,2)</f>
        <v>#N/A</v>
      </c>
      <c r="N65" s="591">
        <f>'Mapeo de Actores'!N65</f>
        <v>0</v>
      </c>
      <c r="O65" s="483" t="e">
        <f>VLOOKUP('Mapeo de Actores'!O65,'MA Listas'!$G$4:$H$38,2)</f>
        <v>#N/A</v>
      </c>
      <c r="P65" s="483" t="e">
        <f>VLOOKUP('Mapeo de Actores'!P65,'MA Listas'!$G$4:$H$38,2)</f>
        <v>#N/A</v>
      </c>
      <c r="Q65" s="483" t="e">
        <f>VLOOKUP('Mapeo de Actores'!Q65,'MA Listas'!$G$4:$H$38,2)</f>
        <v>#N/A</v>
      </c>
      <c r="R65" s="483" t="e">
        <f>VLOOKUP('Mapeo de Actores'!R65,'MA Listas'!$G$4:$H$38,2)</f>
        <v>#N/A</v>
      </c>
      <c r="S65" s="483" t="e">
        <f>VLOOKUP('Mapeo de Actores'!S65,'MA Listas'!$G$4:$H$38,2)</f>
        <v>#N/A</v>
      </c>
      <c r="T65" s="593" t="e">
        <f>VLOOKUP('Mapeo de Actores'!T65,'MA Listas'!$K$6:$L$7,2)</f>
        <v>#N/A</v>
      </c>
      <c r="U65" s="593" t="e">
        <f>VLOOKUP('Mapeo de Actores'!U65,'MA Listas'!$K$6:$L$7,2)</f>
        <v>#N/A</v>
      </c>
      <c r="V65" s="593" t="e">
        <f>VLOOKUP('Mapeo de Actores'!V65,'MA Listas'!$K$6:$L$7,2)</f>
        <v>#N/A</v>
      </c>
      <c r="W65" s="593" t="e">
        <f>VLOOKUP('Mapeo de Actores'!W65,'MA Listas'!$K$6:$L$7,2)</f>
        <v>#N/A</v>
      </c>
      <c r="X65" s="593" t="e">
        <f>VLOOKUP('Mapeo de Actores'!X65,'MA Listas'!$K$6:$L$7,2)</f>
        <v>#N/A</v>
      </c>
      <c r="Y65" s="591">
        <f>'Mapeo de Actores'!Y65</f>
        <v>0</v>
      </c>
      <c r="Z65" s="484" t="e">
        <f>VLOOKUP('Mapeo de Actores'!Z65,'MA Listas'!$N$4:$O$11,2)</f>
        <v>#N/A</v>
      </c>
      <c r="AA65" s="484" t="e">
        <f>VLOOKUP('Mapeo de Actores'!AA65,'MA Listas'!$N$4:$O$11,2)</f>
        <v>#N/A</v>
      </c>
      <c r="AB65" s="591">
        <f>'Mapeo de Actores'!AB65</f>
        <v>0</v>
      </c>
      <c r="AC65" s="486">
        <f>'Mapeo de Actores'!AC65</f>
        <v>0</v>
      </c>
      <c r="AD65" s="596">
        <f>'Mapeo de Actores'!AD65</f>
        <v>0</v>
      </c>
    </row>
    <row r="66" spans="6:30" ht="20.100000000000001" customHeight="1">
      <c r="F66" s="480">
        <f t="shared" si="1"/>
        <v>63</v>
      </c>
      <c r="G66" s="490">
        <f>'Mapeo de Actores'!G66</f>
        <v>0</v>
      </c>
      <c r="H66" s="491">
        <f>'Mapeo de Actores'!H66</f>
        <v>0</v>
      </c>
      <c r="I66" s="483" t="e">
        <f>VLOOKUP('Mapeo de Actores'!I66,'MA Listas'!$D$4:$E$38,2)</f>
        <v>#N/A</v>
      </c>
      <c r="J66" s="483" t="e">
        <f>VLOOKUP('Mapeo de Actores'!J66,'MA Listas'!$D$4:$E$38,2)</f>
        <v>#N/A</v>
      </c>
      <c r="K66" s="483" t="e">
        <f>VLOOKUP('Mapeo de Actores'!K66,'MA Listas'!$D$4:$E$38,2)</f>
        <v>#N/A</v>
      </c>
      <c r="L66" s="483" t="e">
        <f>VLOOKUP('Mapeo de Actores'!L66,'MA Listas'!$D$4:$E$38,2)</f>
        <v>#N/A</v>
      </c>
      <c r="M66" s="483" t="e">
        <f>VLOOKUP('Mapeo de Actores'!M66,'MA Listas'!$D$4:$E$38,2)</f>
        <v>#N/A</v>
      </c>
      <c r="N66" s="591">
        <f>'Mapeo de Actores'!N66</f>
        <v>0</v>
      </c>
      <c r="O66" s="483" t="e">
        <f>VLOOKUP('Mapeo de Actores'!O66,'MA Listas'!$G$4:$H$38,2)</f>
        <v>#N/A</v>
      </c>
      <c r="P66" s="483" t="e">
        <f>VLOOKUP('Mapeo de Actores'!P66,'MA Listas'!$G$4:$H$38,2)</f>
        <v>#N/A</v>
      </c>
      <c r="Q66" s="483" t="e">
        <f>VLOOKUP('Mapeo de Actores'!Q66,'MA Listas'!$G$4:$H$38,2)</f>
        <v>#N/A</v>
      </c>
      <c r="R66" s="483" t="e">
        <f>VLOOKUP('Mapeo de Actores'!R66,'MA Listas'!$G$4:$H$38,2)</f>
        <v>#N/A</v>
      </c>
      <c r="S66" s="483" t="e">
        <f>VLOOKUP('Mapeo de Actores'!S66,'MA Listas'!$G$4:$H$38,2)</f>
        <v>#N/A</v>
      </c>
      <c r="T66" s="593" t="e">
        <f>VLOOKUP('Mapeo de Actores'!T66,'MA Listas'!$K$6:$L$7,2)</f>
        <v>#N/A</v>
      </c>
      <c r="U66" s="593" t="e">
        <f>VLOOKUP('Mapeo de Actores'!U66,'MA Listas'!$K$6:$L$7,2)</f>
        <v>#N/A</v>
      </c>
      <c r="V66" s="593" t="e">
        <f>VLOOKUP('Mapeo de Actores'!V66,'MA Listas'!$K$6:$L$7,2)</f>
        <v>#N/A</v>
      </c>
      <c r="W66" s="593" t="e">
        <f>VLOOKUP('Mapeo de Actores'!W66,'MA Listas'!$K$6:$L$7,2)</f>
        <v>#N/A</v>
      </c>
      <c r="X66" s="593" t="e">
        <f>VLOOKUP('Mapeo de Actores'!X66,'MA Listas'!$K$6:$L$7,2)</f>
        <v>#N/A</v>
      </c>
      <c r="Y66" s="591">
        <f>'Mapeo de Actores'!Y66</f>
        <v>0</v>
      </c>
      <c r="Z66" s="484" t="e">
        <f>VLOOKUP('Mapeo de Actores'!Z66,'MA Listas'!$N$4:$O$11,2)</f>
        <v>#N/A</v>
      </c>
      <c r="AA66" s="484" t="e">
        <f>VLOOKUP('Mapeo de Actores'!AA66,'MA Listas'!$N$4:$O$11,2)</f>
        <v>#N/A</v>
      </c>
      <c r="AB66" s="591">
        <f>'Mapeo de Actores'!AB66</f>
        <v>0</v>
      </c>
      <c r="AC66" s="486">
        <f>'Mapeo de Actores'!AC66</f>
        <v>0</v>
      </c>
      <c r="AD66" s="596">
        <f>'Mapeo de Actores'!AD66</f>
        <v>0</v>
      </c>
    </row>
    <row r="67" spans="6:30" ht="20.100000000000001" customHeight="1">
      <c r="F67" s="480">
        <f t="shared" si="1"/>
        <v>64</v>
      </c>
      <c r="G67" s="490">
        <f>'Mapeo de Actores'!G67</f>
        <v>0</v>
      </c>
      <c r="H67" s="491">
        <f>'Mapeo de Actores'!H67</f>
        <v>0</v>
      </c>
      <c r="I67" s="483" t="e">
        <f>VLOOKUP('Mapeo de Actores'!I67,'MA Listas'!$D$4:$E$38,2)</f>
        <v>#N/A</v>
      </c>
      <c r="J67" s="483" t="e">
        <f>VLOOKUP('Mapeo de Actores'!J67,'MA Listas'!$D$4:$E$38,2)</f>
        <v>#N/A</v>
      </c>
      <c r="K67" s="483" t="e">
        <f>VLOOKUP('Mapeo de Actores'!K67,'MA Listas'!$D$4:$E$38,2)</f>
        <v>#N/A</v>
      </c>
      <c r="L67" s="483" t="e">
        <f>VLOOKUP('Mapeo de Actores'!L67,'MA Listas'!$D$4:$E$38,2)</f>
        <v>#N/A</v>
      </c>
      <c r="M67" s="483" t="e">
        <f>VLOOKUP('Mapeo de Actores'!M67,'MA Listas'!$D$4:$E$38,2)</f>
        <v>#N/A</v>
      </c>
      <c r="N67" s="591">
        <f>'Mapeo de Actores'!N67</f>
        <v>0</v>
      </c>
      <c r="O67" s="483" t="e">
        <f>VLOOKUP('Mapeo de Actores'!O67,'MA Listas'!$G$4:$H$38,2)</f>
        <v>#N/A</v>
      </c>
      <c r="P67" s="483" t="e">
        <f>VLOOKUP('Mapeo de Actores'!P67,'MA Listas'!$G$4:$H$38,2)</f>
        <v>#N/A</v>
      </c>
      <c r="Q67" s="483" t="e">
        <f>VLOOKUP('Mapeo de Actores'!Q67,'MA Listas'!$G$4:$H$38,2)</f>
        <v>#N/A</v>
      </c>
      <c r="R67" s="483" t="e">
        <f>VLOOKUP('Mapeo de Actores'!R67,'MA Listas'!$G$4:$H$38,2)</f>
        <v>#N/A</v>
      </c>
      <c r="S67" s="483" t="e">
        <f>VLOOKUP('Mapeo de Actores'!S67,'MA Listas'!$G$4:$H$38,2)</f>
        <v>#N/A</v>
      </c>
      <c r="T67" s="593" t="e">
        <f>VLOOKUP('Mapeo de Actores'!T67,'MA Listas'!$K$6:$L$7,2)</f>
        <v>#N/A</v>
      </c>
      <c r="U67" s="593" t="e">
        <f>VLOOKUP('Mapeo de Actores'!U67,'MA Listas'!$K$6:$L$7,2)</f>
        <v>#N/A</v>
      </c>
      <c r="V67" s="593" t="e">
        <f>VLOOKUP('Mapeo de Actores'!V67,'MA Listas'!$K$6:$L$7,2)</f>
        <v>#N/A</v>
      </c>
      <c r="W67" s="593" t="e">
        <f>VLOOKUP('Mapeo de Actores'!W67,'MA Listas'!$K$6:$L$7,2)</f>
        <v>#N/A</v>
      </c>
      <c r="X67" s="593" t="e">
        <f>VLOOKUP('Mapeo de Actores'!X67,'MA Listas'!$K$6:$L$7,2)</f>
        <v>#N/A</v>
      </c>
      <c r="Y67" s="591">
        <f>'Mapeo de Actores'!Y67</f>
        <v>0</v>
      </c>
      <c r="Z67" s="484" t="e">
        <f>VLOOKUP('Mapeo de Actores'!Z67,'MA Listas'!$N$4:$O$11,2)</f>
        <v>#N/A</v>
      </c>
      <c r="AA67" s="484" t="e">
        <f>VLOOKUP('Mapeo de Actores'!AA67,'MA Listas'!$N$4:$O$11,2)</f>
        <v>#N/A</v>
      </c>
      <c r="AB67" s="591">
        <f>'Mapeo de Actores'!AB67</f>
        <v>0</v>
      </c>
      <c r="AC67" s="486">
        <f>'Mapeo de Actores'!AC67</f>
        <v>0</v>
      </c>
      <c r="AD67" s="596">
        <f>'Mapeo de Actores'!AD67</f>
        <v>0</v>
      </c>
    </row>
    <row r="68" spans="6:30" ht="20.100000000000001" customHeight="1">
      <c r="F68" s="480">
        <f t="shared" si="1"/>
        <v>65</v>
      </c>
      <c r="G68" s="490">
        <f>'Mapeo de Actores'!G68</f>
        <v>0</v>
      </c>
      <c r="H68" s="491">
        <f>'Mapeo de Actores'!H68</f>
        <v>0</v>
      </c>
      <c r="I68" s="483" t="e">
        <f>VLOOKUP('Mapeo de Actores'!I68,'MA Listas'!$D$4:$E$38,2)</f>
        <v>#N/A</v>
      </c>
      <c r="J68" s="483" t="e">
        <f>VLOOKUP('Mapeo de Actores'!J68,'MA Listas'!$D$4:$E$38,2)</f>
        <v>#N/A</v>
      </c>
      <c r="K68" s="483" t="e">
        <f>VLOOKUP('Mapeo de Actores'!K68,'MA Listas'!$D$4:$E$38,2)</f>
        <v>#N/A</v>
      </c>
      <c r="L68" s="483" t="e">
        <f>VLOOKUP('Mapeo de Actores'!L68,'MA Listas'!$D$4:$E$38,2)</f>
        <v>#N/A</v>
      </c>
      <c r="M68" s="483" t="e">
        <f>VLOOKUP('Mapeo de Actores'!M68,'MA Listas'!$D$4:$E$38,2)</f>
        <v>#N/A</v>
      </c>
      <c r="N68" s="591">
        <f>'Mapeo de Actores'!N68</f>
        <v>0</v>
      </c>
      <c r="O68" s="483" t="e">
        <f>VLOOKUP('Mapeo de Actores'!O68,'MA Listas'!$G$4:$H$38,2)</f>
        <v>#N/A</v>
      </c>
      <c r="P68" s="483" t="e">
        <f>VLOOKUP('Mapeo de Actores'!P68,'MA Listas'!$G$4:$H$38,2)</f>
        <v>#N/A</v>
      </c>
      <c r="Q68" s="483" t="e">
        <f>VLOOKUP('Mapeo de Actores'!Q68,'MA Listas'!$G$4:$H$38,2)</f>
        <v>#N/A</v>
      </c>
      <c r="R68" s="483" t="e">
        <f>VLOOKUP('Mapeo de Actores'!R68,'MA Listas'!$G$4:$H$38,2)</f>
        <v>#N/A</v>
      </c>
      <c r="S68" s="483" t="e">
        <f>VLOOKUP('Mapeo de Actores'!S68,'MA Listas'!$G$4:$H$38,2)</f>
        <v>#N/A</v>
      </c>
      <c r="T68" s="593" t="e">
        <f>VLOOKUP('Mapeo de Actores'!T68,'MA Listas'!$K$6:$L$7,2)</f>
        <v>#N/A</v>
      </c>
      <c r="U68" s="593" t="e">
        <f>VLOOKUP('Mapeo de Actores'!U68,'MA Listas'!$K$6:$L$7,2)</f>
        <v>#N/A</v>
      </c>
      <c r="V68" s="593" t="e">
        <f>VLOOKUP('Mapeo de Actores'!V68,'MA Listas'!$K$6:$L$7,2)</f>
        <v>#N/A</v>
      </c>
      <c r="W68" s="593" t="e">
        <f>VLOOKUP('Mapeo de Actores'!W68,'MA Listas'!$K$6:$L$7,2)</f>
        <v>#N/A</v>
      </c>
      <c r="X68" s="593" t="e">
        <f>VLOOKUP('Mapeo de Actores'!X68,'MA Listas'!$K$6:$L$7,2)</f>
        <v>#N/A</v>
      </c>
      <c r="Y68" s="591">
        <f>'Mapeo de Actores'!Y68</f>
        <v>0</v>
      </c>
      <c r="Z68" s="484" t="e">
        <f>VLOOKUP('Mapeo de Actores'!Z68,'MA Listas'!$N$4:$O$11,2)</f>
        <v>#N/A</v>
      </c>
      <c r="AA68" s="484" t="e">
        <f>VLOOKUP('Mapeo de Actores'!AA68,'MA Listas'!$N$4:$O$11,2)</f>
        <v>#N/A</v>
      </c>
      <c r="AB68" s="591">
        <f>'Mapeo de Actores'!AB68</f>
        <v>0</v>
      </c>
      <c r="AC68" s="486">
        <f>'Mapeo de Actores'!AC68</f>
        <v>0</v>
      </c>
      <c r="AD68" s="596">
        <f>'Mapeo de Actores'!AD68</f>
        <v>0</v>
      </c>
    </row>
    <row r="69" spans="6:30" ht="20.100000000000001" customHeight="1">
      <c r="F69" s="480">
        <f t="shared" si="1"/>
        <v>66</v>
      </c>
      <c r="G69" s="490">
        <f>'Mapeo de Actores'!G69</f>
        <v>0</v>
      </c>
      <c r="H69" s="491">
        <f>'Mapeo de Actores'!H69</f>
        <v>0</v>
      </c>
      <c r="I69" s="483" t="e">
        <f>VLOOKUP('Mapeo de Actores'!I69,'MA Listas'!$D$4:$E$38,2)</f>
        <v>#N/A</v>
      </c>
      <c r="J69" s="483" t="e">
        <f>VLOOKUP('Mapeo de Actores'!J69,'MA Listas'!$D$4:$E$38,2)</f>
        <v>#N/A</v>
      </c>
      <c r="K69" s="483" t="e">
        <f>VLOOKUP('Mapeo de Actores'!K69,'MA Listas'!$D$4:$E$38,2)</f>
        <v>#N/A</v>
      </c>
      <c r="L69" s="483" t="e">
        <f>VLOOKUP('Mapeo de Actores'!L69,'MA Listas'!$D$4:$E$38,2)</f>
        <v>#N/A</v>
      </c>
      <c r="M69" s="483" t="e">
        <f>VLOOKUP('Mapeo de Actores'!M69,'MA Listas'!$D$4:$E$38,2)</f>
        <v>#N/A</v>
      </c>
      <c r="N69" s="591">
        <f>'Mapeo de Actores'!N69</f>
        <v>0</v>
      </c>
      <c r="O69" s="483" t="e">
        <f>VLOOKUP('Mapeo de Actores'!O69,'MA Listas'!$G$4:$H$38,2)</f>
        <v>#N/A</v>
      </c>
      <c r="P69" s="483" t="e">
        <f>VLOOKUP('Mapeo de Actores'!P69,'MA Listas'!$G$4:$H$38,2)</f>
        <v>#N/A</v>
      </c>
      <c r="Q69" s="483" t="e">
        <f>VLOOKUP('Mapeo de Actores'!Q69,'MA Listas'!$G$4:$H$38,2)</f>
        <v>#N/A</v>
      </c>
      <c r="R69" s="483" t="e">
        <f>VLOOKUP('Mapeo de Actores'!R69,'MA Listas'!$G$4:$H$38,2)</f>
        <v>#N/A</v>
      </c>
      <c r="S69" s="483" t="e">
        <f>VLOOKUP('Mapeo de Actores'!S69,'MA Listas'!$G$4:$H$38,2)</f>
        <v>#N/A</v>
      </c>
      <c r="T69" s="593" t="e">
        <f>VLOOKUP('Mapeo de Actores'!T69,'MA Listas'!$K$6:$L$7,2)</f>
        <v>#N/A</v>
      </c>
      <c r="U69" s="593" t="e">
        <f>VLOOKUP('Mapeo de Actores'!U69,'MA Listas'!$K$6:$L$7,2)</f>
        <v>#N/A</v>
      </c>
      <c r="V69" s="593" t="e">
        <f>VLOOKUP('Mapeo de Actores'!V69,'MA Listas'!$K$6:$L$7,2)</f>
        <v>#N/A</v>
      </c>
      <c r="W69" s="593" t="e">
        <f>VLOOKUP('Mapeo de Actores'!W69,'MA Listas'!$K$6:$L$7,2)</f>
        <v>#N/A</v>
      </c>
      <c r="X69" s="593" t="e">
        <f>VLOOKUP('Mapeo de Actores'!X69,'MA Listas'!$K$6:$L$7,2)</f>
        <v>#N/A</v>
      </c>
      <c r="Y69" s="591">
        <f>'Mapeo de Actores'!Y69</f>
        <v>0</v>
      </c>
      <c r="Z69" s="484" t="e">
        <f>VLOOKUP('Mapeo de Actores'!Z69,'MA Listas'!$N$4:$O$11,2)</f>
        <v>#N/A</v>
      </c>
      <c r="AA69" s="484" t="e">
        <f>VLOOKUP('Mapeo de Actores'!AA69,'MA Listas'!$N$4:$O$11,2)</f>
        <v>#N/A</v>
      </c>
      <c r="AB69" s="591">
        <f>'Mapeo de Actores'!AB69</f>
        <v>0</v>
      </c>
      <c r="AC69" s="486">
        <f>'Mapeo de Actores'!AC69</f>
        <v>0</v>
      </c>
      <c r="AD69" s="596">
        <f>'Mapeo de Actores'!AD69</f>
        <v>0</v>
      </c>
    </row>
    <row r="70" spans="6:30" ht="20.100000000000001" customHeight="1">
      <c r="F70" s="480">
        <f t="shared" ref="F70:F133" si="2">IF(G70="","",IF(F69="","",(F69+1)))</f>
        <v>67</v>
      </c>
      <c r="G70" s="490">
        <f>'Mapeo de Actores'!G70</f>
        <v>0</v>
      </c>
      <c r="H70" s="491">
        <f>'Mapeo de Actores'!H70</f>
        <v>0</v>
      </c>
      <c r="I70" s="483" t="e">
        <f>VLOOKUP('Mapeo de Actores'!I70,'MA Listas'!$D$4:$E$38,2)</f>
        <v>#N/A</v>
      </c>
      <c r="J70" s="483" t="e">
        <f>VLOOKUP('Mapeo de Actores'!J70,'MA Listas'!$D$4:$E$38,2)</f>
        <v>#N/A</v>
      </c>
      <c r="K70" s="483" t="e">
        <f>VLOOKUP('Mapeo de Actores'!K70,'MA Listas'!$D$4:$E$38,2)</f>
        <v>#N/A</v>
      </c>
      <c r="L70" s="483" t="e">
        <f>VLOOKUP('Mapeo de Actores'!L70,'MA Listas'!$D$4:$E$38,2)</f>
        <v>#N/A</v>
      </c>
      <c r="M70" s="483" t="e">
        <f>VLOOKUP('Mapeo de Actores'!M70,'MA Listas'!$D$4:$E$38,2)</f>
        <v>#N/A</v>
      </c>
      <c r="N70" s="591">
        <f>'Mapeo de Actores'!N70</f>
        <v>0</v>
      </c>
      <c r="O70" s="483" t="e">
        <f>VLOOKUP('Mapeo de Actores'!O70,'MA Listas'!$G$4:$H$38,2)</f>
        <v>#N/A</v>
      </c>
      <c r="P70" s="483" t="e">
        <f>VLOOKUP('Mapeo de Actores'!P70,'MA Listas'!$G$4:$H$38,2)</f>
        <v>#N/A</v>
      </c>
      <c r="Q70" s="483" t="e">
        <f>VLOOKUP('Mapeo de Actores'!Q70,'MA Listas'!$G$4:$H$38,2)</f>
        <v>#N/A</v>
      </c>
      <c r="R70" s="483" t="e">
        <f>VLOOKUP('Mapeo de Actores'!R70,'MA Listas'!$G$4:$H$38,2)</f>
        <v>#N/A</v>
      </c>
      <c r="S70" s="483" t="e">
        <f>VLOOKUP('Mapeo de Actores'!S70,'MA Listas'!$G$4:$H$38,2)</f>
        <v>#N/A</v>
      </c>
      <c r="T70" s="593" t="e">
        <f>VLOOKUP('Mapeo de Actores'!T70,'MA Listas'!$K$6:$L$7,2)</f>
        <v>#N/A</v>
      </c>
      <c r="U70" s="593" t="e">
        <f>VLOOKUP('Mapeo de Actores'!U70,'MA Listas'!$K$6:$L$7,2)</f>
        <v>#N/A</v>
      </c>
      <c r="V70" s="593" t="e">
        <f>VLOOKUP('Mapeo de Actores'!V70,'MA Listas'!$K$6:$L$7,2)</f>
        <v>#N/A</v>
      </c>
      <c r="W70" s="593" t="e">
        <f>VLOOKUP('Mapeo de Actores'!W70,'MA Listas'!$K$6:$L$7,2)</f>
        <v>#N/A</v>
      </c>
      <c r="X70" s="593" t="e">
        <f>VLOOKUP('Mapeo de Actores'!X70,'MA Listas'!$K$6:$L$7,2)</f>
        <v>#N/A</v>
      </c>
      <c r="Y70" s="591">
        <f>'Mapeo de Actores'!Y70</f>
        <v>0</v>
      </c>
      <c r="Z70" s="484" t="e">
        <f>VLOOKUP('Mapeo de Actores'!Z70,'MA Listas'!$N$4:$O$11,2)</f>
        <v>#N/A</v>
      </c>
      <c r="AA70" s="484" t="e">
        <f>VLOOKUP('Mapeo de Actores'!AA70,'MA Listas'!$N$4:$O$11,2)</f>
        <v>#N/A</v>
      </c>
      <c r="AB70" s="591">
        <f>'Mapeo de Actores'!AB70</f>
        <v>0</v>
      </c>
      <c r="AC70" s="486">
        <f>'Mapeo de Actores'!AC70</f>
        <v>0</v>
      </c>
      <c r="AD70" s="596">
        <f>'Mapeo de Actores'!AD70</f>
        <v>0</v>
      </c>
    </row>
    <row r="71" spans="6:30" ht="20.100000000000001" customHeight="1">
      <c r="F71" s="480">
        <f t="shared" si="2"/>
        <v>68</v>
      </c>
      <c r="G71" s="490">
        <f>'Mapeo de Actores'!G71</f>
        <v>0</v>
      </c>
      <c r="H71" s="491">
        <f>'Mapeo de Actores'!H71</f>
        <v>0</v>
      </c>
      <c r="I71" s="483" t="e">
        <f>VLOOKUP('Mapeo de Actores'!I71,'MA Listas'!$D$4:$E$38,2)</f>
        <v>#N/A</v>
      </c>
      <c r="J71" s="483" t="e">
        <f>VLOOKUP('Mapeo de Actores'!J71,'MA Listas'!$D$4:$E$38,2)</f>
        <v>#N/A</v>
      </c>
      <c r="K71" s="483" t="e">
        <f>VLOOKUP('Mapeo de Actores'!K71,'MA Listas'!$D$4:$E$38,2)</f>
        <v>#N/A</v>
      </c>
      <c r="L71" s="483" t="e">
        <f>VLOOKUP('Mapeo de Actores'!L71,'MA Listas'!$D$4:$E$38,2)</f>
        <v>#N/A</v>
      </c>
      <c r="M71" s="483" t="e">
        <f>VLOOKUP('Mapeo de Actores'!M71,'MA Listas'!$D$4:$E$38,2)</f>
        <v>#N/A</v>
      </c>
      <c r="N71" s="591">
        <f>'Mapeo de Actores'!N71</f>
        <v>0</v>
      </c>
      <c r="O71" s="483" t="e">
        <f>VLOOKUP('Mapeo de Actores'!O71,'MA Listas'!$G$4:$H$38,2)</f>
        <v>#N/A</v>
      </c>
      <c r="P71" s="483" t="e">
        <f>VLOOKUP('Mapeo de Actores'!P71,'MA Listas'!$G$4:$H$38,2)</f>
        <v>#N/A</v>
      </c>
      <c r="Q71" s="483" t="e">
        <f>VLOOKUP('Mapeo de Actores'!Q71,'MA Listas'!$G$4:$H$38,2)</f>
        <v>#N/A</v>
      </c>
      <c r="R71" s="483" t="e">
        <f>VLOOKUP('Mapeo de Actores'!R71,'MA Listas'!$G$4:$H$38,2)</f>
        <v>#N/A</v>
      </c>
      <c r="S71" s="483" t="e">
        <f>VLOOKUP('Mapeo de Actores'!S71,'MA Listas'!$G$4:$H$38,2)</f>
        <v>#N/A</v>
      </c>
      <c r="T71" s="593" t="e">
        <f>VLOOKUP('Mapeo de Actores'!T71,'MA Listas'!$K$6:$L$7,2)</f>
        <v>#N/A</v>
      </c>
      <c r="U71" s="593" t="e">
        <f>VLOOKUP('Mapeo de Actores'!U71,'MA Listas'!$K$6:$L$7,2)</f>
        <v>#N/A</v>
      </c>
      <c r="V71" s="593" t="e">
        <f>VLOOKUP('Mapeo de Actores'!V71,'MA Listas'!$K$6:$L$7,2)</f>
        <v>#N/A</v>
      </c>
      <c r="W71" s="593" t="e">
        <f>VLOOKUP('Mapeo de Actores'!W71,'MA Listas'!$K$6:$L$7,2)</f>
        <v>#N/A</v>
      </c>
      <c r="X71" s="593" t="e">
        <f>VLOOKUP('Mapeo de Actores'!X71,'MA Listas'!$K$6:$L$7,2)</f>
        <v>#N/A</v>
      </c>
      <c r="Y71" s="591">
        <f>'Mapeo de Actores'!Y71</f>
        <v>0</v>
      </c>
      <c r="Z71" s="484" t="e">
        <f>VLOOKUP('Mapeo de Actores'!Z71,'MA Listas'!$N$4:$O$11,2)</f>
        <v>#N/A</v>
      </c>
      <c r="AA71" s="484" t="e">
        <f>VLOOKUP('Mapeo de Actores'!AA71,'MA Listas'!$N$4:$O$11,2)</f>
        <v>#N/A</v>
      </c>
      <c r="AB71" s="591">
        <f>'Mapeo de Actores'!AB71</f>
        <v>0</v>
      </c>
      <c r="AC71" s="486">
        <f>'Mapeo de Actores'!AC71</f>
        <v>0</v>
      </c>
      <c r="AD71" s="596">
        <f>'Mapeo de Actores'!AD71</f>
        <v>0</v>
      </c>
    </row>
    <row r="72" spans="6:30" ht="20.100000000000001" customHeight="1">
      <c r="F72" s="480">
        <f t="shared" si="2"/>
        <v>69</v>
      </c>
      <c r="G72" s="490">
        <f>'Mapeo de Actores'!G72</f>
        <v>0</v>
      </c>
      <c r="H72" s="491">
        <f>'Mapeo de Actores'!H72</f>
        <v>0</v>
      </c>
      <c r="I72" s="483" t="e">
        <f>VLOOKUP('Mapeo de Actores'!I72,'MA Listas'!$D$4:$E$38,2)</f>
        <v>#N/A</v>
      </c>
      <c r="J72" s="483" t="e">
        <f>VLOOKUP('Mapeo de Actores'!J72,'MA Listas'!$D$4:$E$38,2)</f>
        <v>#N/A</v>
      </c>
      <c r="K72" s="483" t="e">
        <f>VLOOKUP('Mapeo de Actores'!K72,'MA Listas'!$D$4:$E$38,2)</f>
        <v>#N/A</v>
      </c>
      <c r="L72" s="483" t="e">
        <f>VLOOKUP('Mapeo de Actores'!L72,'MA Listas'!$D$4:$E$38,2)</f>
        <v>#N/A</v>
      </c>
      <c r="M72" s="483" t="e">
        <f>VLOOKUP('Mapeo de Actores'!M72,'MA Listas'!$D$4:$E$38,2)</f>
        <v>#N/A</v>
      </c>
      <c r="N72" s="591">
        <f>'Mapeo de Actores'!N72</f>
        <v>0</v>
      </c>
      <c r="O72" s="483" t="e">
        <f>VLOOKUP('Mapeo de Actores'!O72,'MA Listas'!$G$4:$H$38,2)</f>
        <v>#N/A</v>
      </c>
      <c r="P72" s="483" t="e">
        <f>VLOOKUP('Mapeo de Actores'!P72,'MA Listas'!$G$4:$H$38,2)</f>
        <v>#N/A</v>
      </c>
      <c r="Q72" s="483" t="e">
        <f>VLOOKUP('Mapeo de Actores'!Q72,'MA Listas'!$G$4:$H$38,2)</f>
        <v>#N/A</v>
      </c>
      <c r="R72" s="483" t="e">
        <f>VLOOKUP('Mapeo de Actores'!R72,'MA Listas'!$G$4:$H$38,2)</f>
        <v>#N/A</v>
      </c>
      <c r="S72" s="483" t="e">
        <f>VLOOKUP('Mapeo de Actores'!S72,'MA Listas'!$G$4:$H$38,2)</f>
        <v>#N/A</v>
      </c>
      <c r="T72" s="593" t="e">
        <f>VLOOKUP('Mapeo de Actores'!T72,'MA Listas'!$K$6:$L$7,2)</f>
        <v>#N/A</v>
      </c>
      <c r="U72" s="593" t="e">
        <f>VLOOKUP('Mapeo de Actores'!U72,'MA Listas'!$K$6:$L$7,2)</f>
        <v>#N/A</v>
      </c>
      <c r="V72" s="593" t="e">
        <f>VLOOKUP('Mapeo de Actores'!V72,'MA Listas'!$K$6:$L$7,2)</f>
        <v>#N/A</v>
      </c>
      <c r="W72" s="593" t="e">
        <f>VLOOKUP('Mapeo de Actores'!W72,'MA Listas'!$K$6:$L$7,2)</f>
        <v>#N/A</v>
      </c>
      <c r="X72" s="593" t="e">
        <f>VLOOKUP('Mapeo de Actores'!X72,'MA Listas'!$K$6:$L$7,2)</f>
        <v>#N/A</v>
      </c>
      <c r="Y72" s="591">
        <f>'Mapeo de Actores'!Y72</f>
        <v>0</v>
      </c>
      <c r="Z72" s="484" t="e">
        <f>VLOOKUP('Mapeo de Actores'!Z72,'MA Listas'!$N$4:$O$11,2)</f>
        <v>#N/A</v>
      </c>
      <c r="AA72" s="484" t="e">
        <f>VLOOKUP('Mapeo de Actores'!AA72,'MA Listas'!$N$4:$O$11,2)</f>
        <v>#N/A</v>
      </c>
      <c r="AB72" s="591">
        <f>'Mapeo de Actores'!AB72</f>
        <v>0</v>
      </c>
      <c r="AC72" s="486">
        <f>'Mapeo de Actores'!AC72</f>
        <v>0</v>
      </c>
      <c r="AD72" s="596">
        <f>'Mapeo de Actores'!AD72</f>
        <v>0</v>
      </c>
    </row>
    <row r="73" spans="6:30" ht="20.100000000000001" customHeight="1">
      <c r="F73" s="480">
        <f t="shared" si="2"/>
        <v>70</v>
      </c>
      <c r="G73" s="490">
        <f>'Mapeo de Actores'!G73</f>
        <v>0</v>
      </c>
      <c r="H73" s="491">
        <f>'Mapeo de Actores'!H73</f>
        <v>0</v>
      </c>
      <c r="I73" s="483" t="e">
        <f>VLOOKUP('Mapeo de Actores'!I73,'MA Listas'!$D$4:$E$38,2)</f>
        <v>#N/A</v>
      </c>
      <c r="J73" s="483" t="e">
        <f>VLOOKUP('Mapeo de Actores'!J73,'MA Listas'!$D$4:$E$38,2)</f>
        <v>#N/A</v>
      </c>
      <c r="K73" s="483" t="e">
        <f>VLOOKUP('Mapeo de Actores'!K73,'MA Listas'!$D$4:$E$38,2)</f>
        <v>#N/A</v>
      </c>
      <c r="L73" s="483" t="e">
        <f>VLOOKUP('Mapeo de Actores'!L73,'MA Listas'!$D$4:$E$38,2)</f>
        <v>#N/A</v>
      </c>
      <c r="M73" s="483" t="e">
        <f>VLOOKUP('Mapeo de Actores'!M73,'MA Listas'!$D$4:$E$38,2)</f>
        <v>#N/A</v>
      </c>
      <c r="N73" s="591">
        <f>'Mapeo de Actores'!N73</f>
        <v>0</v>
      </c>
      <c r="O73" s="483" t="e">
        <f>VLOOKUP('Mapeo de Actores'!O73,'MA Listas'!$G$4:$H$38,2)</f>
        <v>#N/A</v>
      </c>
      <c r="P73" s="483" t="e">
        <f>VLOOKUP('Mapeo de Actores'!P73,'MA Listas'!$G$4:$H$38,2)</f>
        <v>#N/A</v>
      </c>
      <c r="Q73" s="483" t="e">
        <f>VLOOKUP('Mapeo de Actores'!Q73,'MA Listas'!$G$4:$H$38,2)</f>
        <v>#N/A</v>
      </c>
      <c r="R73" s="483" t="e">
        <f>VLOOKUP('Mapeo de Actores'!R73,'MA Listas'!$G$4:$H$38,2)</f>
        <v>#N/A</v>
      </c>
      <c r="S73" s="483" t="e">
        <f>VLOOKUP('Mapeo de Actores'!S73,'MA Listas'!$G$4:$H$38,2)</f>
        <v>#N/A</v>
      </c>
      <c r="T73" s="593" t="e">
        <f>VLOOKUP('Mapeo de Actores'!T73,'MA Listas'!$K$6:$L$7,2)</f>
        <v>#N/A</v>
      </c>
      <c r="U73" s="593" t="e">
        <f>VLOOKUP('Mapeo de Actores'!U73,'MA Listas'!$K$6:$L$7,2)</f>
        <v>#N/A</v>
      </c>
      <c r="V73" s="593" t="e">
        <f>VLOOKUP('Mapeo de Actores'!V73,'MA Listas'!$K$6:$L$7,2)</f>
        <v>#N/A</v>
      </c>
      <c r="W73" s="593" t="e">
        <f>VLOOKUP('Mapeo de Actores'!W73,'MA Listas'!$K$6:$L$7,2)</f>
        <v>#N/A</v>
      </c>
      <c r="X73" s="593" t="e">
        <f>VLOOKUP('Mapeo de Actores'!X73,'MA Listas'!$K$6:$L$7,2)</f>
        <v>#N/A</v>
      </c>
      <c r="Y73" s="591">
        <f>'Mapeo de Actores'!Y73</f>
        <v>0</v>
      </c>
      <c r="Z73" s="484" t="e">
        <f>VLOOKUP('Mapeo de Actores'!Z73,'MA Listas'!$N$4:$O$11,2)</f>
        <v>#N/A</v>
      </c>
      <c r="AA73" s="484" t="e">
        <f>VLOOKUP('Mapeo de Actores'!AA73,'MA Listas'!$N$4:$O$11,2)</f>
        <v>#N/A</v>
      </c>
      <c r="AB73" s="591">
        <f>'Mapeo de Actores'!AB73</f>
        <v>0</v>
      </c>
      <c r="AC73" s="486">
        <f>'Mapeo de Actores'!AC73</f>
        <v>0</v>
      </c>
      <c r="AD73" s="596">
        <f>'Mapeo de Actores'!AD73</f>
        <v>0</v>
      </c>
    </row>
    <row r="74" spans="6:30" ht="20.100000000000001" customHeight="1">
      <c r="F74" s="480">
        <f t="shared" si="2"/>
        <v>71</v>
      </c>
      <c r="G74" s="490">
        <f>'Mapeo de Actores'!G74</f>
        <v>0</v>
      </c>
      <c r="H74" s="491">
        <f>'Mapeo de Actores'!H74</f>
        <v>0</v>
      </c>
      <c r="I74" s="483" t="e">
        <f>VLOOKUP('Mapeo de Actores'!I74,'MA Listas'!$D$4:$E$38,2)</f>
        <v>#N/A</v>
      </c>
      <c r="J74" s="483" t="e">
        <f>VLOOKUP('Mapeo de Actores'!J74,'MA Listas'!$D$4:$E$38,2)</f>
        <v>#N/A</v>
      </c>
      <c r="K74" s="483" t="e">
        <f>VLOOKUP('Mapeo de Actores'!K74,'MA Listas'!$D$4:$E$38,2)</f>
        <v>#N/A</v>
      </c>
      <c r="L74" s="483" t="e">
        <f>VLOOKUP('Mapeo de Actores'!L74,'MA Listas'!$D$4:$E$38,2)</f>
        <v>#N/A</v>
      </c>
      <c r="M74" s="483" t="e">
        <f>VLOOKUP('Mapeo de Actores'!M74,'MA Listas'!$D$4:$E$38,2)</f>
        <v>#N/A</v>
      </c>
      <c r="N74" s="591">
        <f>'Mapeo de Actores'!N74</f>
        <v>0</v>
      </c>
      <c r="O74" s="483" t="e">
        <f>VLOOKUP('Mapeo de Actores'!O74,'MA Listas'!$G$4:$H$38,2)</f>
        <v>#N/A</v>
      </c>
      <c r="P74" s="483" t="e">
        <f>VLOOKUP('Mapeo de Actores'!P74,'MA Listas'!$G$4:$H$38,2)</f>
        <v>#N/A</v>
      </c>
      <c r="Q74" s="483" t="e">
        <f>VLOOKUP('Mapeo de Actores'!Q74,'MA Listas'!$G$4:$H$38,2)</f>
        <v>#N/A</v>
      </c>
      <c r="R74" s="483" t="e">
        <f>VLOOKUP('Mapeo de Actores'!R74,'MA Listas'!$G$4:$H$38,2)</f>
        <v>#N/A</v>
      </c>
      <c r="S74" s="483" t="e">
        <f>VLOOKUP('Mapeo de Actores'!S74,'MA Listas'!$G$4:$H$38,2)</f>
        <v>#N/A</v>
      </c>
      <c r="T74" s="593" t="e">
        <f>VLOOKUP('Mapeo de Actores'!T74,'MA Listas'!$K$6:$L$7,2)</f>
        <v>#N/A</v>
      </c>
      <c r="U74" s="593" t="e">
        <f>VLOOKUP('Mapeo de Actores'!U74,'MA Listas'!$K$6:$L$7,2)</f>
        <v>#N/A</v>
      </c>
      <c r="V74" s="593" t="e">
        <f>VLOOKUP('Mapeo de Actores'!V74,'MA Listas'!$K$6:$L$7,2)</f>
        <v>#N/A</v>
      </c>
      <c r="W74" s="593" t="e">
        <f>VLOOKUP('Mapeo de Actores'!W74,'MA Listas'!$K$6:$L$7,2)</f>
        <v>#N/A</v>
      </c>
      <c r="X74" s="593" t="e">
        <f>VLOOKUP('Mapeo de Actores'!X74,'MA Listas'!$K$6:$L$7,2)</f>
        <v>#N/A</v>
      </c>
      <c r="Y74" s="591">
        <f>'Mapeo de Actores'!Y74</f>
        <v>0</v>
      </c>
      <c r="Z74" s="484" t="e">
        <f>VLOOKUP('Mapeo de Actores'!Z74,'MA Listas'!$N$4:$O$11,2)</f>
        <v>#N/A</v>
      </c>
      <c r="AA74" s="484" t="e">
        <f>VLOOKUP('Mapeo de Actores'!AA74,'MA Listas'!$N$4:$O$11,2)</f>
        <v>#N/A</v>
      </c>
      <c r="AB74" s="591">
        <f>'Mapeo de Actores'!AB74</f>
        <v>0</v>
      </c>
      <c r="AC74" s="486">
        <f>'Mapeo de Actores'!AC74</f>
        <v>0</v>
      </c>
      <c r="AD74" s="596">
        <f>'Mapeo de Actores'!AD74</f>
        <v>0</v>
      </c>
    </row>
    <row r="75" spans="6:30" ht="20.100000000000001" customHeight="1">
      <c r="F75" s="480">
        <f t="shared" si="2"/>
        <v>72</v>
      </c>
      <c r="G75" s="490">
        <f>'Mapeo de Actores'!G75</f>
        <v>0</v>
      </c>
      <c r="H75" s="491">
        <f>'Mapeo de Actores'!H75</f>
        <v>0</v>
      </c>
      <c r="I75" s="483" t="e">
        <f>VLOOKUP('Mapeo de Actores'!I75,'MA Listas'!$D$4:$E$38,2)</f>
        <v>#N/A</v>
      </c>
      <c r="J75" s="483" t="e">
        <f>VLOOKUP('Mapeo de Actores'!J75,'MA Listas'!$D$4:$E$38,2)</f>
        <v>#N/A</v>
      </c>
      <c r="K75" s="483" t="e">
        <f>VLOOKUP('Mapeo de Actores'!K75,'MA Listas'!$D$4:$E$38,2)</f>
        <v>#N/A</v>
      </c>
      <c r="L75" s="483" t="e">
        <f>VLOOKUP('Mapeo de Actores'!L75,'MA Listas'!$D$4:$E$38,2)</f>
        <v>#N/A</v>
      </c>
      <c r="M75" s="483" t="e">
        <f>VLOOKUP('Mapeo de Actores'!M75,'MA Listas'!$D$4:$E$38,2)</f>
        <v>#N/A</v>
      </c>
      <c r="N75" s="591">
        <f>'Mapeo de Actores'!N75</f>
        <v>0</v>
      </c>
      <c r="O75" s="483" t="e">
        <f>VLOOKUP('Mapeo de Actores'!O75,'MA Listas'!$G$4:$H$38,2)</f>
        <v>#N/A</v>
      </c>
      <c r="P75" s="483" t="e">
        <f>VLOOKUP('Mapeo de Actores'!P75,'MA Listas'!$G$4:$H$38,2)</f>
        <v>#N/A</v>
      </c>
      <c r="Q75" s="483" t="e">
        <f>VLOOKUP('Mapeo de Actores'!Q75,'MA Listas'!$G$4:$H$38,2)</f>
        <v>#N/A</v>
      </c>
      <c r="R75" s="483" t="e">
        <f>VLOOKUP('Mapeo de Actores'!R75,'MA Listas'!$G$4:$H$38,2)</f>
        <v>#N/A</v>
      </c>
      <c r="S75" s="483" t="e">
        <f>VLOOKUP('Mapeo de Actores'!S75,'MA Listas'!$G$4:$H$38,2)</f>
        <v>#N/A</v>
      </c>
      <c r="T75" s="593" t="e">
        <f>VLOOKUP('Mapeo de Actores'!T75,'MA Listas'!$K$6:$L$7,2)</f>
        <v>#N/A</v>
      </c>
      <c r="U75" s="593" t="e">
        <f>VLOOKUP('Mapeo de Actores'!U75,'MA Listas'!$K$6:$L$7,2)</f>
        <v>#N/A</v>
      </c>
      <c r="V75" s="593" t="e">
        <f>VLOOKUP('Mapeo de Actores'!V75,'MA Listas'!$K$6:$L$7,2)</f>
        <v>#N/A</v>
      </c>
      <c r="W75" s="593" t="e">
        <f>VLOOKUP('Mapeo de Actores'!W75,'MA Listas'!$K$6:$L$7,2)</f>
        <v>#N/A</v>
      </c>
      <c r="X75" s="593" t="e">
        <f>VLOOKUP('Mapeo de Actores'!X75,'MA Listas'!$K$6:$L$7,2)</f>
        <v>#N/A</v>
      </c>
      <c r="Y75" s="591">
        <f>'Mapeo de Actores'!Y75</f>
        <v>0</v>
      </c>
      <c r="Z75" s="484" t="e">
        <f>VLOOKUP('Mapeo de Actores'!Z75,'MA Listas'!$N$4:$O$11,2)</f>
        <v>#N/A</v>
      </c>
      <c r="AA75" s="484" t="e">
        <f>VLOOKUP('Mapeo de Actores'!AA75,'MA Listas'!$N$4:$O$11,2)</f>
        <v>#N/A</v>
      </c>
      <c r="AB75" s="591">
        <f>'Mapeo de Actores'!AB75</f>
        <v>0</v>
      </c>
      <c r="AC75" s="486">
        <f>'Mapeo de Actores'!AC75</f>
        <v>0</v>
      </c>
      <c r="AD75" s="596">
        <f>'Mapeo de Actores'!AD75</f>
        <v>0</v>
      </c>
    </row>
    <row r="76" spans="6:30" ht="20.100000000000001" customHeight="1">
      <c r="F76" s="480">
        <f t="shared" si="2"/>
        <v>73</v>
      </c>
      <c r="G76" s="490">
        <f>'Mapeo de Actores'!G76</f>
        <v>0</v>
      </c>
      <c r="H76" s="491">
        <f>'Mapeo de Actores'!H76</f>
        <v>0</v>
      </c>
      <c r="I76" s="483" t="e">
        <f>VLOOKUP('Mapeo de Actores'!I76,'MA Listas'!$D$4:$E$38,2)</f>
        <v>#N/A</v>
      </c>
      <c r="J76" s="483" t="e">
        <f>VLOOKUP('Mapeo de Actores'!J76,'MA Listas'!$D$4:$E$38,2)</f>
        <v>#N/A</v>
      </c>
      <c r="K76" s="483" t="e">
        <f>VLOOKUP('Mapeo de Actores'!K76,'MA Listas'!$D$4:$E$38,2)</f>
        <v>#N/A</v>
      </c>
      <c r="L76" s="483" t="e">
        <f>VLOOKUP('Mapeo de Actores'!L76,'MA Listas'!$D$4:$E$38,2)</f>
        <v>#N/A</v>
      </c>
      <c r="M76" s="483" t="e">
        <f>VLOOKUP('Mapeo de Actores'!M76,'MA Listas'!$D$4:$E$38,2)</f>
        <v>#N/A</v>
      </c>
      <c r="N76" s="591">
        <f>'Mapeo de Actores'!N76</f>
        <v>0</v>
      </c>
      <c r="O76" s="483" t="e">
        <f>VLOOKUP('Mapeo de Actores'!O76,'MA Listas'!$G$4:$H$38,2)</f>
        <v>#N/A</v>
      </c>
      <c r="P76" s="483" t="e">
        <f>VLOOKUP('Mapeo de Actores'!P76,'MA Listas'!$G$4:$H$38,2)</f>
        <v>#N/A</v>
      </c>
      <c r="Q76" s="483" t="e">
        <f>VLOOKUP('Mapeo de Actores'!Q76,'MA Listas'!$G$4:$H$38,2)</f>
        <v>#N/A</v>
      </c>
      <c r="R76" s="483" t="e">
        <f>VLOOKUP('Mapeo de Actores'!R76,'MA Listas'!$G$4:$H$38,2)</f>
        <v>#N/A</v>
      </c>
      <c r="S76" s="483" t="e">
        <f>VLOOKUP('Mapeo de Actores'!S76,'MA Listas'!$G$4:$H$38,2)</f>
        <v>#N/A</v>
      </c>
      <c r="T76" s="593" t="e">
        <f>VLOOKUP('Mapeo de Actores'!T76,'MA Listas'!$K$6:$L$7,2)</f>
        <v>#N/A</v>
      </c>
      <c r="U76" s="593" t="e">
        <f>VLOOKUP('Mapeo de Actores'!U76,'MA Listas'!$K$6:$L$7,2)</f>
        <v>#N/A</v>
      </c>
      <c r="V76" s="593" t="e">
        <f>VLOOKUP('Mapeo de Actores'!V76,'MA Listas'!$K$6:$L$7,2)</f>
        <v>#N/A</v>
      </c>
      <c r="W76" s="593" t="e">
        <f>VLOOKUP('Mapeo de Actores'!W76,'MA Listas'!$K$6:$L$7,2)</f>
        <v>#N/A</v>
      </c>
      <c r="X76" s="593" t="e">
        <f>VLOOKUP('Mapeo de Actores'!X76,'MA Listas'!$K$6:$L$7,2)</f>
        <v>#N/A</v>
      </c>
      <c r="Y76" s="591">
        <f>'Mapeo de Actores'!Y76</f>
        <v>0</v>
      </c>
      <c r="Z76" s="484" t="e">
        <f>VLOOKUP('Mapeo de Actores'!Z76,'MA Listas'!$N$4:$O$11,2)</f>
        <v>#N/A</v>
      </c>
      <c r="AA76" s="484" t="e">
        <f>VLOOKUP('Mapeo de Actores'!AA76,'MA Listas'!$N$4:$O$11,2)</f>
        <v>#N/A</v>
      </c>
      <c r="AB76" s="591">
        <f>'Mapeo de Actores'!AB76</f>
        <v>0</v>
      </c>
      <c r="AC76" s="486">
        <f>'Mapeo de Actores'!AC76</f>
        <v>0</v>
      </c>
      <c r="AD76" s="596">
        <f>'Mapeo de Actores'!AD76</f>
        <v>0</v>
      </c>
    </row>
    <row r="77" spans="6:30" ht="20.100000000000001" customHeight="1">
      <c r="F77" s="480">
        <f t="shared" si="2"/>
        <v>74</v>
      </c>
      <c r="G77" s="490">
        <f>'Mapeo de Actores'!G77</f>
        <v>0</v>
      </c>
      <c r="H77" s="491">
        <f>'Mapeo de Actores'!H77</f>
        <v>0</v>
      </c>
      <c r="I77" s="483" t="e">
        <f>VLOOKUP('Mapeo de Actores'!I77,'MA Listas'!$D$4:$E$38,2)</f>
        <v>#N/A</v>
      </c>
      <c r="J77" s="483" t="e">
        <f>VLOOKUP('Mapeo de Actores'!J77,'MA Listas'!$D$4:$E$38,2)</f>
        <v>#N/A</v>
      </c>
      <c r="K77" s="483" t="e">
        <f>VLOOKUP('Mapeo de Actores'!K77,'MA Listas'!$D$4:$E$38,2)</f>
        <v>#N/A</v>
      </c>
      <c r="L77" s="483" t="e">
        <f>VLOOKUP('Mapeo de Actores'!L77,'MA Listas'!$D$4:$E$38,2)</f>
        <v>#N/A</v>
      </c>
      <c r="M77" s="483" t="e">
        <f>VLOOKUP('Mapeo de Actores'!M77,'MA Listas'!$D$4:$E$38,2)</f>
        <v>#N/A</v>
      </c>
      <c r="N77" s="591">
        <f>'Mapeo de Actores'!N77</f>
        <v>0</v>
      </c>
      <c r="O77" s="483" t="e">
        <f>VLOOKUP('Mapeo de Actores'!O77,'MA Listas'!$G$4:$H$38,2)</f>
        <v>#N/A</v>
      </c>
      <c r="P77" s="483" t="e">
        <f>VLOOKUP('Mapeo de Actores'!P77,'MA Listas'!$G$4:$H$38,2)</f>
        <v>#N/A</v>
      </c>
      <c r="Q77" s="483" t="e">
        <f>VLOOKUP('Mapeo de Actores'!Q77,'MA Listas'!$G$4:$H$38,2)</f>
        <v>#N/A</v>
      </c>
      <c r="R77" s="483" t="e">
        <f>VLOOKUP('Mapeo de Actores'!R77,'MA Listas'!$G$4:$H$38,2)</f>
        <v>#N/A</v>
      </c>
      <c r="S77" s="483" t="e">
        <f>VLOOKUP('Mapeo de Actores'!S77,'MA Listas'!$G$4:$H$38,2)</f>
        <v>#N/A</v>
      </c>
      <c r="T77" s="593" t="e">
        <f>VLOOKUP('Mapeo de Actores'!T77,'MA Listas'!$K$6:$L$7,2)</f>
        <v>#N/A</v>
      </c>
      <c r="U77" s="593" t="e">
        <f>VLOOKUP('Mapeo de Actores'!U77,'MA Listas'!$K$6:$L$7,2)</f>
        <v>#N/A</v>
      </c>
      <c r="V77" s="593" t="e">
        <f>VLOOKUP('Mapeo de Actores'!V77,'MA Listas'!$K$6:$L$7,2)</f>
        <v>#N/A</v>
      </c>
      <c r="W77" s="593" t="e">
        <f>VLOOKUP('Mapeo de Actores'!W77,'MA Listas'!$K$6:$L$7,2)</f>
        <v>#N/A</v>
      </c>
      <c r="X77" s="593" t="e">
        <f>VLOOKUP('Mapeo de Actores'!X77,'MA Listas'!$K$6:$L$7,2)</f>
        <v>#N/A</v>
      </c>
      <c r="Y77" s="591">
        <f>'Mapeo de Actores'!Y77</f>
        <v>0</v>
      </c>
      <c r="Z77" s="484" t="e">
        <f>VLOOKUP('Mapeo de Actores'!Z77,'MA Listas'!$N$4:$O$11,2)</f>
        <v>#N/A</v>
      </c>
      <c r="AA77" s="484" t="e">
        <f>VLOOKUP('Mapeo de Actores'!AA77,'MA Listas'!$N$4:$O$11,2)</f>
        <v>#N/A</v>
      </c>
      <c r="AB77" s="591">
        <f>'Mapeo de Actores'!AB77</f>
        <v>0</v>
      </c>
      <c r="AC77" s="486">
        <f>'Mapeo de Actores'!AC77</f>
        <v>0</v>
      </c>
      <c r="AD77" s="596">
        <f>'Mapeo de Actores'!AD77</f>
        <v>0</v>
      </c>
    </row>
    <row r="78" spans="6:30" ht="20.100000000000001" customHeight="1">
      <c r="F78" s="480">
        <f t="shared" si="2"/>
        <v>75</v>
      </c>
      <c r="G78" s="490">
        <f>'Mapeo de Actores'!G78</f>
        <v>0</v>
      </c>
      <c r="H78" s="491">
        <f>'Mapeo de Actores'!H78</f>
        <v>0</v>
      </c>
      <c r="I78" s="483" t="e">
        <f>VLOOKUP('Mapeo de Actores'!I78,'MA Listas'!$D$4:$E$38,2)</f>
        <v>#N/A</v>
      </c>
      <c r="J78" s="483" t="e">
        <f>VLOOKUP('Mapeo de Actores'!J78,'MA Listas'!$D$4:$E$38,2)</f>
        <v>#N/A</v>
      </c>
      <c r="K78" s="483" t="e">
        <f>VLOOKUP('Mapeo de Actores'!K78,'MA Listas'!$D$4:$E$38,2)</f>
        <v>#N/A</v>
      </c>
      <c r="L78" s="483" t="e">
        <f>VLOOKUP('Mapeo de Actores'!L78,'MA Listas'!$D$4:$E$38,2)</f>
        <v>#N/A</v>
      </c>
      <c r="M78" s="483" t="e">
        <f>VLOOKUP('Mapeo de Actores'!M78,'MA Listas'!$D$4:$E$38,2)</f>
        <v>#N/A</v>
      </c>
      <c r="N78" s="591">
        <f>'Mapeo de Actores'!N78</f>
        <v>0</v>
      </c>
      <c r="O78" s="483" t="e">
        <f>VLOOKUP('Mapeo de Actores'!O78,'MA Listas'!$G$4:$H$38,2)</f>
        <v>#N/A</v>
      </c>
      <c r="P78" s="483" t="e">
        <f>VLOOKUP('Mapeo de Actores'!P78,'MA Listas'!$G$4:$H$38,2)</f>
        <v>#N/A</v>
      </c>
      <c r="Q78" s="483" t="e">
        <f>VLOOKUP('Mapeo de Actores'!Q78,'MA Listas'!$G$4:$H$38,2)</f>
        <v>#N/A</v>
      </c>
      <c r="R78" s="483" t="e">
        <f>VLOOKUP('Mapeo de Actores'!R78,'MA Listas'!$G$4:$H$38,2)</f>
        <v>#N/A</v>
      </c>
      <c r="S78" s="483" t="e">
        <f>VLOOKUP('Mapeo de Actores'!S78,'MA Listas'!$G$4:$H$38,2)</f>
        <v>#N/A</v>
      </c>
      <c r="T78" s="593" t="e">
        <f>VLOOKUP('Mapeo de Actores'!T78,'MA Listas'!$K$6:$L$7,2)</f>
        <v>#N/A</v>
      </c>
      <c r="U78" s="593" t="e">
        <f>VLOOKUP('Mapeo de Actores'!U78,'MA Listas'!$K$6:$L$7,2)</f>
        <v>#N/A</v>
      </c>
      <c r="V78" s="593" t="e">
        <f>VLOOKUP('Mapeo de Actores'!V78,'MA Listas'!$K$6:$L$7,2)</f>
        <v>#N/A</v>
      </c>
      <c r="W78" s="593" t="e">
        <f>VLOOKUP('Mapeo de Actores'!W78,'MA Listas'!$K$6:$L$7,2)</f>
        <v>#N/A</v>
      </c>
      <c r="X78" s="593" t="e">
        <f>VLOOKUP('Mapeo de Actores'!X78,'MA Listas'!$K$6:$L$7,2)</f>
        <v>#N/A</v>
      </c>
      <c r="Y78" s="591">
        <f>'Mapeo de Actores'!Y78</f>
        <v>0</v>
      </c>
      <c r="Z78" s="484" t="e">
        <f>VLOOKUP('Mapeo de Actores'!Z78,'MA Listas'!$N$4:$O$11,2)</f>
        <v>#N/A</v>
      </c>
      <c r="AA78" s="484" t="e">
        <f>VLOOKUP('Mapeo de Actores'!AA78,'MA Listas'!$N$4:$O$11,2)</f>
        <v>#N/A</v>
      </c>
      <c r="AB78" s="591">
        <f>'Mapeo de Actores'!AB78</f>
        <v>0</v>
      </c>
      <c r="AC78" s="486">
        <f>'Mapeo de Actores'!AC78</f>
        <v>0</v>
      </c>
      <c r="AD78" s="596">
        <f>'Mapeo de Actores'!AD78</f>
        <v>0</v>
      </c>
    </row>
    <row r="79" spans="6:30" ht="20.100000000000001" customHeight="1">
      <c r="F79" s="480">
        <f t="shared" si="2"/>
        <v>76</v>
      </c>
      <c r="G79" s="490">
        <f>'Mapeo de Actores'!G79</f>
        <v>0</v>
      </c>
      <c r="H79" s="491">
        <f>'Mapeo de Actores'!H79</f>
        <v>0</v>
      </c>
      <c r="I79" s="483" t="e">
        <f>VLOOKUP('Mapeo de Actores'!I79,'MA Listas'!$D$4:$E$38,2)</f>
        <v>#N/A</v>
      </c>
      <c r="J79" s="483" t="e">
        <f>VLOOKUP('Mapeo de Actores'!J79,'MA Listas'!$D$4:$E$38,2)</f>
        <v>#N/A</v>
      </c>
      <c r="K79" s="483" t="e">
        <f>VLOOKUP('Mapeo de Actores'!K79,'MA Listas'!$D$4:$E$38,2)</f>
        <v>#N/A</v>
      </c>
      <c r="L79" s="483" t="e">
        <f>VLOOKUP('Mapeo de Actores'!L79,'MA Listas'!$D$4:$E$38,2)</f>
        <v>#N/A</v>
      </c>
      <c r="M79" s="483" t="e">
        <f>VLOOKUP('Mapeo de Actores'!M79,'MA Listas'!$D$4:$E$38,2)</f>
        <v>#N/A</v>
      </c>
      <c r="N79" s="591">
        <f>'Mapeo de Actores'!N79</f>
        <v>0</v>
      </c>
      <c r="O79" s="483" t="e">
        <f>VLOOKUP('Mapeo de Actores'!O79,'MA Listas'!$G$4:$H$38,2)</f>
        <v>#N/A</v>
      </c>
      <c r="P79" s="483" t="e">
        <f>VLOOKUP('Mapeo de Actores'!P79,'MA Listas'!$G$4:$H$38,2)</f>
        <v>#N/A</v>
      </c>
      <c r="Q79" s="483" t="e">
        <f>VLOOKUP('Mapeo de Actores'!Q79,'MA Listas'!$G$4:$H$38,2)</f>
        <v>#N/A</v>
      </c>
      <c r="R79" s="483" t="e">
        <f>VLOOKUP('Mapeo de Actores'!R79,'MA Listas'!$G$4:$H$38,2)</f>
        <v>#N/A</v>
      </c>
      <c r="S79" s="483" t="e">
        <f>VLOOKUP('Mapeo de Actores'!S79,'MA Listas'!$G$4:$H$38,2)</f>
        <v>#N/A</v>
      </c>
      <c r="T79" s="593" t="e">
        <f>VLOOKUP('Mapeo de Actores'!T79,'MA Listas'!$K$6:$L$7,2)</f>
        <v>#N/A</v>
      </c>
      <c r="U79" s="593" t="e">
        <f>VLOOKUP('Mapeo de Actores'!U79,'MA Listas'!$K$6:$L$7,2)</f>
        <v>#N/A</v>
      </c>
      <c r="V79" s="593" t="e">
        <f>VLOOKUP('Mapeo de Actores'!V79,'MA Listas'!$K$6:$L$7,2)</f>
        <v>#N/A</v>
      </c>
      <c r="W79" s="593" t="e">
        <f>VLOOKUP('Mapeo de Actores'!W79,'MA Listas'!$K$6:$L$7,2)</f>
        <v>#N/A</v>
      </c>
      <c r="X79" s="593" t="e">
        <f>VLOOKUP('Mapeo de Actores'!X79,'MA Listas'!$K$6:$L$7,2)</f>
        <v>#N/A</v>
      </c>
      <c r="Y79" s="591">
        <f>'Mapeo de Actores'!Y79</f>
        <v>0</v>
      </c>
      <c r="Z79" s="484" t="e">
        <f>VLOOKUP('Mapeo de Actores'!Z79,'MA Listas'!$N$4:$O$11,2)</f>
        <v>#N/A</v>
      </c>
      <c r="AA79" s="484" t="e">
        <f>VLOOKUP('Mapeo de Actores'!AA79,'MA Listas'!$N$4:$O$11,2)</f>
        <v>#N/A</v>
      </c>
      <c r="AB79" s="591">
        <f>'Mapeo de Actores'!AB79</f>
        <v>0</v>
      </c>
      <c r="AC79" s="486">
        <f>'Mapeo de Actores'!AC79</f>
        <v>0</v>
      </c>
      <c r="AD79" s="596">
        <f>'Mapeo de Actores'!AD79</f>
        <v>0</v>
      </c>
    </row>
    <row r="80" spans="6:30" ht="20.100000000000001" customHeight="1">
      <c r="F80" s="480">
        <f t="shared" si="2"/>
        <v>77</v>
      </c>
      <c r="G80" s="490">
        <f>'Mapeo de Actores'!G80</f>
        <v>0</v>
      </c>
      <c r="H80" s="491">
        <f>'Mapeo de Actores'!H80</f>
        <v>0</v>
      </c>
      <c r="I80" s="483" t="e">
        <f>VLOOKUP('Mapeo de Actores'!I80,'MA Listas'!$D$4:$E$38,2)</f>
        <v>#N/A</v>
      </c>
      <c r="J80" s="483" t="e">
        <f>VLOOKUP('Mapeo de Actores'!J80,'MA Listas'!$D$4:$E$38,2)</f>
        <v>#N/A</v>
      </c>
      <c r="K80" s="483" t="e">
        <f>VLOOKUP('Mapeo de Actores'!K80,'MA Listas'!$D$4:$E$38,2)</f>
        <v>#N/A</v>
      </c>
      <c r="L80" s="483" t="e">
        <f>VLOOKUP('Mapeo de Actores'!L80,'MA Listas'!$D$4:$E$38,2)</f>
        <v>#N/A</v>
      </c>
      <c r="M80" s="483" t="e">
        <f>VLOOKUP('Mapeo de Actores'!M80,'MA Listas'!$D$4:$E$38,2)</f>
        <v>#N/A</v>
      </c>
      <c r="N80" s="591">
        <f>'Mapeo de Actores'!N80</f>
        <v>0</v>
      </c>
      <c r="O80" s="483" t="e">
        <f>VLOOKUP('Mapeo de Actores'!O80,'MA Listas'!$G$4:$H$38,2)</f>
        <v>#N/A</v>
      </c>
      <c r="P80" s="483" t="e">
        <f>VLOOKUP('Mapeo de Actores'!P80,'MA Listas'!$G$4:$H$38,2)</f>
        <v>#N/A</v>
      </c>
      <c r="Q80" s="483" t="e">
        <f>VLOOKUP('Mapeo de Actores'!Q80,'MA Listas'!$G$4:$H$38,2)</f>
        <v>#N/A</v>
      </c>
      <c r="R80" s="483" t="e">
        <f>VLOOKUP('Mapeo de Actores'!R80,'MA Listas'!$G$4:$H$38,2)</f>
        <v>#N/A</v>
      </c>
      <c r="S80" s="483" t="e">
        <f>VLOOKUP('Mapeo de Actores'!S80,'MA Listas'!$G$4:$H$38,2)</f>
        <v>#N/A</v>
      </c>
      <c r="T80" s="593" t="e">
        <f>VLOOKUP('Mapeo de Actores'!T80,'MA Listas'!$K$6:$L$7,2)</f>
        <v>#N/A</v>
      </c>
      <c r="U80" s="593" t="e">
        <f>VLOOKUP('Mapeo de Actores'!U80,'MA Listas'!$K$6:$L$7,2)</f>
        <v>#N/A</v>
      </c>
      <c r="V80" s="593" t="e">
        <f>VLOOKUP('Mapeo de Actores'!V80,'MA Listas'!$K$6:$L$7,2)</f>
        <v>#N/A</v>
      </c>
      <c r="W80" s="593" t="e">
        <f>VLOOKUP('Mapeo de Actores'!W80,'MA Listas'!$K$6:$L$7,2)</f>
        <v>#N/A</v>
      </c>
      <c r="X80" s="593" t="e">
        <f>VLOOKUP('Mapeo de Actores'!X80,'MA Listas'!$K$6:$L$7,2)</f>
        <v>#N/A</v>
      </c>
      <c r="Y80" s="591">
        <f>'Mapeo de Actores'!Y80</f>
        <v>0</v>
      </c>
      <c r="Z80" s="484" t="e">
        <f>VLOOKUP('Mapeo de Actores'!Z80,'MA Listas'!$N$4:$O$11,2)</f>
        <v>#N/A</v>
      </c>
      <c r="AA80" s="484" t="e">
        <f>VLOOKUP('Mapeo de Actores'!AA80,'MA Listas'!$N$4:$O$11,2)</f>
        <v>#N/A</v>
      </c>
      <c r="AB80" s="591">
        <f>'Mapeo de Actores'!AB80</f>
        <v>0</v>
      </c>
      <c r="AC80" s="486">
        <f>'Mapeo de Actores'!AC80</f>
        <v>0</v>
      </c>
      <c r="AD80" s="596">
        <f>'Mapeo de Actores'!AD80</f>
        <v>0</v>
      </c>
    </row>
    <row r="81" spans="6:30" ht="20.100000000000001" customHeight="1">
      <c r="F81" s="480">
        <f t="shared" si="2"/>
        <v>78</v>
      </c>
      <c r="G81" s="490">
        <f>'Mapeo de Actores'!G81</f>
        <v>0</v>
      </c>
      <c r="H81" s="491">
        <f>'Mapeo de Actores'!H81</f>
        <v>0</v>
      </c>
      <c r="I81" s="483" t="e">
        <f>VLOOKUP('Mapeo de Actores'!I81,'MA Listas'!$D$4:$E$38,2)</f>
        <v>#N/A</v>
      </c>
      <c r="J81" s="483" t="e">
        <f>VLOOKUP('Mapeo de Actores'!J81,'MA Listas'!$D$4:$E$38,2)</f>
        <v>#N/A</v>
      </c>
      <c r="K81" s="483" t="e">
        <f>VLOOKUP('Mapeo de Actores'!K81,'MA Listas'!$D$4:$E$38,2)</f>
        <v>#N/A</v>
      </c>
      <c r="L81" s="483" t="e">
        <f>VLOOKUP('Mapeo de Actores'!L81,'MA Listas'!$D$4:$E$38,2)</f>
        <v>#N/A</v>
      </c>
      <c r="M81" s="483" t="e">
        <f>VLOOKUP('Mapeo de Actores'!M81,'MA Listas'!$D$4:$E$38,2)</f>
        <v>#N/A</v>
      </c>
      <c r="N81" s="591">
        <f>'Mapeo de Actores'!N81</f>
        <v>0</v>
      </c>
      <c r="O81" s="483" t="e">
        <f>VLOOKUP('Mapeo de Actores'!O81,'MA Listas'!$G$4:$H$38,2)</f>
        <v>#N/A</v>
      </c>
      <c r="P81" s="483" t="e">
        <f>VLOOKUP('Mapeo de Actores'!P81,'MA Listas'!$G$4:$H$38,2)</f>
        <v>#N/A</v>
      </c>
      <c r="Q81" s="483" t="e">
        <f>VLOOKUP('Mapeo de Actores'!Q81,'MA Listas'!$G$4:$H$38,2)</f>
        <v>#N/A</v>
      </c>
      <c r="R81" s="483" t="e">
        <f>VLOOKUP('Mapeo de Actores'!R81,'MA Listas'!$G$4:$H$38,2)</f>
        <v>#N/A</v>
      </c>
      <c r="S81" s="483" t="e">
        <f>VLOOKUP('Mapeo de Actores'!S81,'MA Listas'!$G$4:$H$38,2)</f>
        <v>#N/A</v>
      </c>
      <c r="T81" s="593" t="e">
        <f>VLOOKUP('Mapeo de Actores'!T81,'MA Listas'!$K$6:$L$7,2)</f>
        <v>#N/A</v>
      </c>
      <c r="U81" s="593" t="e">
        <f>VLOOKUP('Mapeo de Actores'!U81,'MA Listas'!$K$6:$L$7,2)</f>
        <v>#N/A</v>
      </c>
      <c r="V81" s="593" t="e">
        <f>VLOOKUP('Mapeo de Actores'!V81,'MA Listas'!$K$6:$L$7,2)</f>
        <v>#N/A</v>
      </c>
      <c r="W81" s="593" t="e">
        <f>VLOOKUP('Mapeo de Actores'!W81,'MA Listas'!$K$6:$L$7,2)</f>
        <v>#N/A</v>
      </c>
      <c r="X81" s="593" t="e">
        <f>VLOOKUP('Mapeo de Actores'!X81,'MA Listas'!$K$6:$L$7,2)</f>
        <v>#N/A</v>
      </c>
      <c r="Y81" s="591">
        <f>'Mapeo de Actores'!Y81</f>
        <v>0</v>
      </c>
      <c r="Z81" s="484" t="e">
        <f>VLOOKUP('Mapeo de Actores'!Z81,'MA Listas'!$N$4:$O$11,2)</f>
        <v>#N/A</v>
      </c>
      <c r="AA81" s="484" t="e">
        <f>VLOOKUP('Mapeo de Actores'!AA81,'MA Listas'!$N$4:$O$11,2)</f>
        <v>#N/A</v>
      </c>
      <c r="AB81" s="591">
        <f>'Mapeo de Actores'!AB81</f>
        <v>0</v>
      </c>
      <c r="AC81" s="486">
        <f>'Mapeo de Actores'!AC81</f>
        <v>0</v>
      </c>
      <c r="AD81" s="596">
        <f>'Mapeo de Actores'!AD81</f>
        <v>0</v>
      </c>
    </row>
    <row r="82" spans="6:30" ht="20.100000000000001" customHeight="1">
      <c r="F82" s="480">
        <f t="shared" si="2"/>
        <v>79</v>
      </c>
      <c r="G82" s="490">
        <f>'Mapeo de Actores'!G82</f>
        <v>0</v>
      </c>
      <c r="H82" s="491">
        <f>'Mapeo de Actores'!H82</f>
        <v>0</v>
      </c>
      <c r="I82" s="483" t="e">
        <f>VLOOKUP('Mapeo de Actores'!I82,'MA Listas'!$D$4:$E$38,2)</f>
        <v>#N/A</v>
      </c>
      <c r="J82" s="483" t="e">
        <f>VLOOKUP('Mapeo de Actores'!J82,'MA Listas'!$D$4:$E$38,2)</f>
        <v>#N/A</v>
      </c>
      <c r="K82" s="483" t="e">
        <f>VLOOKUP('Mapeo de Actores'!K82,'MA Listas'!$D$4:$E$38,2)</f>
        <v>#N/A</v>
      </c>
      <c r="L82" s="483" t="e">
        <f>VLOOKUP('Mapeo de Actores'!L82,'MA Listas'!$D$4:$E$38,2)</f>
        <v>#N/A</v>
      </c>
      <c r="M82" s="483" t="e">
        <f>VLOOKUP('Mapeo de Actores'!M82,'MA Listas'!$D$4:$E$38,2)</f>
        <v>#N/A</v>
      </c>
      <c r="N82" s="591">
        <f>'Mapeo de Actores'!N82</f>
        <v>0</v>
      </c>
      <c r="O82" s="483" t="e">
        <f>VLOOKUP('Mapeo de Actores'!O82,'MA Listas'!$G$4:$H$38,2)</f>
        <v>#N/A</v>
      </c>
      <c r="P82" s="483" t="e">
        <f>VLOOKUP('Mapeo de Actores'!P82,'MA Listas'!$G$4:$H$38,2)</f>
        <v>#N/A</v>
      </c>
      <c r="Q82" s="483" t="e">
        <f>VLOOKUP('Mapeo de Actores'!Q82,'MA Listas'!$G$4:$H$38,2)</f>
        <v>#N/A</v>
      </c>
      <c r="R82" s="483" t="e">
        <f>VLOOKUP('Mapeo de Actores'!R82,'MA Listas'!$G$4:$H$38,2)</f>
        <v>#N/A</v>
      </c>
      <c r="S82" s="483" t="e">
        <f>VLOOKUP('Mapeo de Actores'!S82,'MA Listas'!$G$4:$H$38,2)</f>
        <v>#N/A</v>
      </c>
      <c r="T82" s="593" t="e">
        <f>VLOOKUP('Mapeo de Actores'!T82,'MA Listas'!$K$6:$L$7,2)</f>
        <v>#N/A</v>
      </c>
      <c r="U82" s="593" t="e">
        <f>VLOOKUP('Mapeo de Actores'!U82,'MA Listas'!$K$6:$L$7,2)</f>
        <v>#N/A</v>
      </c>
      <c r="V82" s="593" t="e">
        <f>VLOOKUP('Mapeo de Actores'!V82,'MA Listas'!$K$6:$L$7,2)</f>
        <v>#N/A</v>
      </c>
      <c r="W82" s="593" t="e">
        <f>VLOOKUP('Mapeo de Actores'!W82,'MA Listas'!$K$6:$L$7,2)</f>
        <v>#N/A</v>
      </c>
      <c r="X82" s="593" t="e">
        <f>VLOOKUP('Mapeo de Actores'!X82,'MA Listas'!$K$6:$L$7,2)</f>
        <v>#N/A</v>
      </c>
      <c r="Y82" s="591">
        <f>'Mapeo de Actores'!Y82</f>
        <v>0</v>
      </c>
      <c r="Z82" s="484" t="e">
        <f>VLOOKUP('Mapeo de Actores'!Z82,'MA Listas'!$N$4:$O$11,2)</f>
        <v>#N/A</v>
      </c>
      <c r="AA82" s="484" t="e">
        <f>VLOOKUP('Mapeo de Actores'!AA82,'MA Listas'!$N$4:$O$11,2)</f>
        <v>#N/A</v>
      </c>
      <c r="AB82" s="591">
        <f>'Mapeo de Actores'!AB82</f>
        <v>0</v>
      </c>
      <c r="AC82" s="486">
        <f>'Mapeo de Actores'!AC82</f>
        <v>0</v>
      </c>
      <c r="AD82" s="596">
        <f>'Mapeo de Actores'!AD82</f>
        <v>0</v>
      </c>
    </row>
    <row r="83" spans="6:30" ht="20.100000000000001" customHeight="1">
      <c r="F83" s="480">
        <f t="shared" si="2"/>
        <v>80</v>
      </c>
      <c r="G83" s="490">
        <f>'Mapeo de Actores'!G83</f>
        <v>0</v>
      </c>
      <c r="H83" s="491">
        <f>'Mapeo de Actores'!H83</f>
        <v>0</v>
      </c>
      <c r="I83" s="483" t="e">
        <f>VLOOKUP('Mapeo de Actores'!I83,'MA Listas'!$D$4:$E$38,2)</f>
        <v>#N/A</v>
      </c>
      <c r="J83" s="483" t="e">
        <f>VLOOKUP('Mapeo de Actores'!J83,'MA Listas'!$D$4:$E$38,2)</f>
        <v>#N/A</v>
      </c>
      <c r="K83" s="483" t="e">
        <f>VLOOKUP('Mapeo de Actores'!K83,'MA Listas'!$D$4:$E$38,2)</f>
        <v>#N/A</v>
      </c>
      <c r="L83" s="483" t="e">
        <f>VLOOKUP('Mapeo de Actores'!L83,'MA Listas'!$D$4:$E$38,2)</f>
        <v>#N/A</v>
      </c>
      <c r="M83" s="483" t="e">
        <f>VLOOKUP('Mapeo de Actores'!M83,'MA Listas'!$D$4:$E$38,2)</f>
        <v>#N/A</v>
      </c>
      <c r="N83" s="591">
        <f>'Mapeo de Actores'!N83</f>
        <v>0</v>
      </c>
      <c r="O83" s="483" t="e">
        <f>VLOOKUP('Mapeo de Actores'!O83,'MA Listas'!$G$4:$H$38,2)</f>
        <v>#N/A</v>
      </c>
      <c r="P83" s="483" t="e">
        <f>VLOOKUP('Mapeo de Actores'!P83,'MA Listas'!$G$4:$H$38,2)</f>
        <v>#N/A</v>
      </c>
      <c r="Q83" s="483" t="e">
        <f>VLOOKUP('Mapeo de Actores'!Q83,'MA Listas'!$G$4:$H$38,2)</f>
        <v>#N/A</v>
      </c>
      <c r="R83" s="483" t="e">
        <f>VLOOKUP('Mapeo de Actores'!R83,'MA Listas'!$G$4:$H$38,2)</f>
        <v>#N/A</v>
      </c>
      <c r="S83" s="483" t="e">
        <f>VLOOKUP('Mapeo de Actores'!S83,'MA Listas'!$G$4:$H$38,2)</f>
        <v>#N/A</v>
      </c>
      <c r="T83" s="593" t="e">
        <f>VLOOKUP('Mapeo de Actores'!T83,'MA Listas'!$K$6:$L$7,2)</f>
        <v>#N/A</v>
      </c>
      <c r="U83" s="593" t="e">
        <f>VLOOKUP('Mapeo de Actores'!U83,'MA Listas'!$K$6:$L$7,2)</f>
        <v>#N/A</v>
      </c>
      <c r="V83" s="593" t="e">
        <f>VLOOKUP('Mapeo de Actores'!V83,'MA Listas'!$K$6:$L$7,2)</f>
        <v>#N/A</v>
      </c>
      <c r="W83" s="593" t="e">
        <f>VLOOKUP('Mapeo de Actores'!W83,'MA Listas'!$K$6:$L$7,2)</f>
        <v>#N/A</v>
      </c>
      <c r="X83" s="593" t="e">
        <f>VLOOKUP('Mapeo de Actores'!X83,'MA Listas'!$K$6:$L$7,2)</f>
        <v>#N/A</v>
      </c>
      <c r="Y83" s="591">
        <f>'Mapeo de Actores'!Y83</f>
        <v>0</v>
      </c>
      <c r="Z83" s="484" t="e">
        <f>VLOOKUP('Mapeo de Actores'!Z83,'MA Listas'!$N$4:$O$11,2)</f>
        <v>#N/A</v>
      </c>
      <c r="AA83" s="484" t="e">
        <f>VLOOKUP('Mapeo de Actores'!AA83,'MA Listas'!$N$4:$O$11,2)</f>
        <v>#N/A</v>
      </c>
      <c r="AB83" s="591">
        <f>'Mapeo de Actores'!AB83</f>
        <v>0</v>
      </c>
      <c r="AC83" s="486">
        <f>'Mapeo de Actores'!AC83</f>
        <v>0</v>
      </c>
      <c r="AD83" s="596">
        <f>'Mapeo de Actores'!AD83</f>
        <v>0</v>
      </c>
    </row>
    <row r="84" spans="6:30" ht="20.100000000000001" customHeight="1">
      <c r="F84" s="480">
        <f t="shared" si="2"/>
        <v>81</v>
      </c>
      <c r="G84" s="490">
        <f>'Mapeo de Actores'!G84</f>
        <v>0</v>
      </c>
      <c r="H84" s="491">
        <f>'Mapeo de Actores'!H84</f>
        <v>0</v>
      </c>
      <c r="I84" s="483" t="e">
        <f>VLOOKUP('Mapeo de Actores'!I84,'MA Listas'!$D$4:$E$38,2)</f>
        <v>#N/A</v>
      </c>
      <c r="J84" s="483" t="e">
        <f>VLOOKUP('Mapeo de Actores'!J84,'MA Listas'!$D$4:$E$38,2)</f>
        <v>#N/A</v>
      </c>
      <c r="K84" s="483" t="e">
        <f>VLOOKUP('Mapeo de Actores'!K84,'MA Listas'!$D$4:$E$38,2)</f>
        <v>#N/A</v>
      </c>
      <c r="L84" s="483" t="e">
        <f>VLOOKUP('Mapeo de Actores'!L84,'MA Listas'!$D$4:$E$38,2)</f>
        <v>#N/A</v>
      </c>
      <c r="M84" s="483" t="e">
        <f>VLOOKUP('Mapeo de Actores'!M84,'MA Listas'!$D$4:$E$38,2)</f>
        <v>#N/A</v>
      </c>
      <c r="N84" s="591">
        <f>'Mapeo de Actores'!N84</f>
        <v>0</v>
      </c>
      <c r="O84" s="483" t="e">
        <f>VLOOKUP('Mapeo de Actores'!O84,'MA Listas'!$G$4:$H$38,2)</f>
        <v>#N/A</v>
      </c>
      <c r="P84" s="483" t="e">
        <f>VLOOKUP('Mapeo de Actores'!P84,'MA Listas'!$G$4:$H$38,2)</f>
        <v>#N/A</v>
      </c>
      <c r="Q84" s="483" t="e">
        <f>VLOOKUP('Mapeo de Actores'!Q84,'MA Listas'!$G$4:$H$38,2)</f>
        <v>#N/A</v>
      </c>
      <c r="R84" s="483" t="e">
        <f>VLOOKUP('Mapeo de Actores'!R84,'MA Listas'!$G$4:$H$38,2)</f>
        <v>#N/A</v>
      </c>
      <c r="S84" s="483" t="e">
        <f>VLOOKUP('Mapeo de Actores'!S84,'MA Listas'!$G$4:$H$38,2)</f>
        <v>#N/A</v>
      </c>
      <c r="T84" s="593" t="e">
        <f>VLOOKUP('Mapeo de Actores'!T84,'MA Listas'!$K$6:$L$7,2)</f>
        <v>#N/A</v>
      </c>
      <c r="U84" s="593" t="e">
        <f>VLOOKUP('Mapeo de Actores'!U84,'MA Listas'!$K$6:$L$7,2)</f>
        <v>#N/A</v>
      </c>
      <c r="V84" s="593" t="e">
        <f>VLOOKUP('Mapeo de Actores'!V84,'MA Listas'!$K$6:$L$7,2)</f>
        <v>#N/A</v>
      </c>
      <c r="W84" s="593" t="e">
        <f>VLOOKUP('Mapeo de Actores'!W84,'MA Listas'!$K$6:$L$7,2)</f>
        <v>#N/A</v>
      </c>
      <c r="X84" s="593" t="e">
        <f>VLOOKUP('Mapeo de Actores'!X84,'MA Listas'!$K$6:$L$7,2)</f>
        <v>#N/A</v>
      </c>
      <c r="Y84" s="591">
        <f>'Mapeo de Actores'!Y84</f>
        <v>0</v>
      </c>
      <c r="Z84" s="484" t="e">
        <f>VLOOKUP('Mapeo de Actores'!Z84,'MA Listas'!$N$4:$O$11,2)</f>
        <v>#N/A</v>
      </c>
      <c r="AA84" s="484" t="e">
        <f>VLOOKUP('Mapeo de Actores'!AA84,'MA Listas'!$N$4:$O$11,2)</f>
        <v>#N/A</v>
      </c>
      <c r="AB84" s="591">
        <f>'Mapeo de Actores'!AB84</f>
        <v>0</v>
      </c>
      <c r="AC84" s="486">
        <f>'Mapeo de Actores'!AC84</f>
        <v>0</v>
      </c>
      <c r="AD84" s="596">
        <f>'Mapeo de Actores'!AD84</f>
        <v>0</v>
      </c>
    </row>
    <row r="85" spans="6:30" ht="20.100000000000001" customHeight="1">
      <c r="F85" s="480">
        <f t="shared" si="2"/>
        <v>82</v>
      </c>
      <c r="G85" s="490">
        <f>'Mapeo de Actores'!G85</f>
        <v>0</v>
      </c>
      <c r="H85" s="491">
        <f>'Mapeo de Actores'!H85</f>
        <v>0</v>
      </c>
      <c r="I85" s="483" t="e">
        <f>VLOOKUP('Mapeo de Actores'!I85,'MA Listas'!$D$4:$E$38,2)</f>
        <v>#N/A</v>
      </c>
      <c r="J85" s="483" t="e">
        <f>VLOOKUP('Mapeo de Actores'!J85,'MA Listas'!$D$4:$E$38,2)</f>
        <v>#N/A</v>
      </c>
      <c r="K85" s="483" t="e">
        <f>VLOOKUP('Mapeo de Actores'!K85,'MA Listas'!$D$4:$E$38,2)</f>
        <v>#N/A</v>
      </c>
      <c r="L85" s="483" t="e">
        <f>VLOOKUP('Mapeo de Actores'!L85,'MA Listas'!$D$4:$E$38,2)</f>
        <v>#N/A</v>
      </c>
      <c r="M85" s="483" t="e">
        <f>VLOOKUP('Mapeo de Actores'!M85,'MA Listas'!$D$4:$E$38,2)</f>
        <v>#N/A</v>
      </c>
      <c r="N85" s="591">
        <f>'Mapeo de Actores'!N85</f>
        <v>0</v>
      </c>
      <c r="O85" s="483" t="e">
        <f>VLOOKUP('Mapeo de Actores'!O85,'MA Listas'!$G$4:$H$38,2)</f>
        <v>#N/A</v>
      </c>
      <c r="P85" s="483" t="e">
        <f>VLOOKUP('Mapeo de Actores'!P85,'MA Listas'!$G$4:$H$38,2)</f>
        <v>#N/A</v>
      </c>
      <c r="Q85" s="483" t="e">
        <f>VLOOKUP('Mapeo de Actores'!Q85,'MA Listas'!$G$4:$H$38,2)</f>
        <v>#N/A</v>
      </c>
      <c r="R85" s="483" t="e">
        <f>VLOOKUP('Mapeo de Actores'!R85,'MA Listas'!$G$4:$H$38,2)</f>
        <v>#N/A</v>
      </c>
      <c r="S85" s="483" t="e">
        <f>VLOOKUP('Mapeo de Actores'!S85,'MA Listas'!$G$4:$H$38,2)</f>
        <v>#N/A</v>
      </c>
      <c r="T85" s="593" t="e">
        <f>VLOOKUP('Mapeo de Actores'!T85,'MA Listas'!$K$6:$L$7,2)</f>
        <v>#N/A</v>
      </c>
      <c r="U85" s="593" t="e">
        <f>VLOOKUP('Mapeo de Actores'!U85,'MA Listas'!$K$6:$L$7,2)</f>
        <v>#N/A</v>
      </c>
      <c r="V85" s="593" t="e">
        <f>VLOOKUP('Mapeo de Actores'!V85,'MA Listas'!$K$6:$L$7,2)</f>
        <v>#N/A</v>
      </c>
      <c r="W85" s="593" t="e">
        <f>VLOOKUP('Mapeo de Actores'!W85,'MA Listas'!$K$6:$L$7,2)</f>
        <v>#N/A</v>
      </c>
      <c r="X85" s="593" t="e">
        <f>VLOOKUP('Mapeo de Actores'!X85,'MA Listas'!$K$6:$L$7,2)</f>
        <v>#N/A</v>
      </c>
      <c r="Y85" s="591">
        <f>'Mapeo de Actores'!Y85</f>
        <v>0</v>
      </c>
      <c r="Z85" s="484" t="e">
        <f>VLOOKUP('Mapeo de Actores'!Z85,'MA Listas'!$N$4:$O$11,2)</f>
        <v>#N/A</v>
      </c>
      <c r="AA85" s="484" t="e">
        <f>VLOOKUP('Mapeo de Actores'!AA85,'MA Listas'!$N$4:$O$11,2)</f>
        <v>#N/A</v>
      </c>
      <c r="AB85" s="591">
        <f>'Mapeo de Actores'!AB85</f>
        <v>0</v>
      </c>
      <c r="AC85" s="486">
        <f>'Mapeo de Actores'!AC85</f>
        <v>0</v>
      </c>
      <c r="AD85" s="596">
        <f>'Mapeo de Actores'!AD85</f>
        <v>0</v>
      </c>
    </row>
    <row r="86" spans="6:30" ht="20.100000000000001" customHeight="1">
      <c r="F86" s="480">
        <f t="shared" si="2"/>
        <v>83</v>
      </c>
      <c r="G86" s="490">
        <f>'Mapeo de Actores'!G86</f>
        <v>0</v>
      </c>
      <c r="H86" s="491">
        <f>'Mapeo de Actores'!H86</f>
        <v>0</v>
      </c>
      <c r="I86" s="483" t="e">
        <f>VLOOKUP('Mapeo de Actores'!I86,'MA Listas'!$D$4:$E$38,2)</f>
        <v>#N/A</v>
      </c>
      <c r="J86" s="483" t="e">
        <f>VLOOKUP('Mapeo de Actores'!J86,'MA Listas'!$D$4:$E$38,2)</f>
        <v>#N/A</v>
      </c>
      <c r="K86" s="483" t="e">
        <f>VLOOKUP('Mapeo de Actores'!K86,'MA Listas'!$D$4:$E$38,2)</f>
        <v>#N/A</v>
      </c>
      <c r="L86" s="483" t="e">
        <f>VLOOKUP('Mapeo de Actores'!L86,'MA Listas'!$D$4:$E$38,2)</f>
        <v>#N/A</v>
      </c>
      <c r="M86" s="483" t="e">
        <f>VLOOKUP('Mapeo de Actores'!M86,'MA Listas'!$D$4:$E$38,2)</f>
        <v>#N/A</v>
      </c>
      <c r="N86" s="591">
        <f>'Mapeo de Actores'!N86</f>
        <v>0</v>
      </c>
      <c r="O86" s="483" t="e">
        <f>VLOOKUP('Mapeo de Actores'!O86,'MA Listas'!$G$4:$H$38,2)</f>
        <v>#N/A</v>
      </c>
      <c r="P86" s="483" t="e">
        <f>VLOOKUP('Mapeo de Actores'!P86,'MA Listas'!$G$4:$H$38,2)</f>
        <v>#N/A</v>
      </c>
      <c r="Q86" s="483" t="e">
        <f>VLOOKUP('Mapeo de Actores'!Q86,'MA Listas'!$G$4:$H$38,2)</f>
        <v>#N/A</v>
      </c>
      <c r="R86" s="483" t="e">
        <f>VLOOKUP('Mapeo de Actores'!R86,'MA Listas'!$G$4:$H$38,2)</f>
        <v>#N/A</v>
      </c>
      <c r="S86" s="483" t="e">
        <f>VLOOKUP('Mapeo de Actores'!S86,'MA Listas'!$G$4:$H$38,2)</f>
        <v>#N/A</v>
      </c>
      <c r="T86" s="593" t="e">
        <f>VLOOKUP('Mapeo de Actores'!T86,'MA Listas'!$K$6:$L$7,2)</f>
        <v>#N/A</v>
      </c>
      <c r="U86" s="593" t="e">
        <f>VLOOKUP('Mapeo de Actores'!U86,'MA Listas'!$K$6:$L$7,2)</f>
        <v>#N/A</v>
      </c>
      <c r="V86" s="593" t="e">
        <f>VLOOKUP('Mapeo de Actores'!V86,'MA Listas'!$K$6:$L$7,2)</f>
        <v>#N/A</v>
      </c>
      <c r="W86" s="593" t="e">
        <f>VLOOKUP('Mapeo de Actores'!W86,'MA Listas'!$K$6:$L$7,2)</f>
        <v>#N/A</v>
      </c>
      <c r="X86" s="593" t="e">
        <f>VLOOKUP('Mapeo de Actores'!X86,'MA Listas'!$K$6:$L$7,2)</f>
        <v>#N/A</v>
      </c>
      <c r="Y86" s="591">
        <f>'Mapeo de Actores'!Y86</f>
        <v>0</v>
      </c>
      <c r="Z86" s="484" t="e">
        <f>VLOOKUP('Mapeo de Actores'!Z86,'MA Listas'!$N$4:$O$11,2)</f>
        <v>#N/A</v>
      </c>
      <c r="AA86" s="484" t="e">
        <f>VLOOKUP('Mapeo de Actores'!AA86,'MA Listas'!$N$4:$O$11,2)</f>
        <v>#N/A</v>
      </c>
      <c r="AB86" s="591">
        <f>'Mapeo de Actores'!AB86</f>
        <v>0</v>
      </c>
      <c r="AC86" s="486">
        <f>'Mapeo de Actores'!AC86</f>
        <v>0</v>
      </c>
      <c r="AD86" s="596">
        <f>'Mapeo de Actores'!AD86</f>
        <v>0</v>
      </c>
    </row>
    <row r="87" spans="6:30" ht="20.100000000000001" customHeight="1">
      <c r="F87" s="480">
        <f t="shared" si="2"/>
        <v>84</v>
      </c>
      <c r="G87" s="490">
        <f>'Mapeo de Actores'!G87</f>
        <v>0</v>
      </c>
      <c r="H87" s="491">
        <f>'Mapeo de Actores'!H87</f>
        <v>0</v>
      </c>
      <c r="I87" s="483" t="e">
        <f>VLOOKUP('Mapeo de Actores'!I87,'MA Listas'!$D$4:$E$38,2)</f>
        <v>#N/A</v>
      </c>
      <c r="J87" s="483" t="e">
        <f>VLOOKUP('Mapeo de Actores'!J87,'MA Listas'!$D$4:$E$38,2)</f>
        <v>#N/A</v>
      </c>
      <c r="K87" s="483" t="e">
        <f>VLOOKUP('Mapeo de Actores'!K87,'MA Listas'!$D$4:$E$38,2)</f>
        <v>#N/A</v>
      </c>
      <c r="L87" s="483" t="e">
        <f>VLOOKUP('Mapeo de Actores'!L87,'MA Listas'!$D$4:$E$38,2)</f>
        <v>#N/A</v>
      </c>
      <c r="M87" s="483" t="e">
        <f>VLOOKUP('Mapeo de Actores'!M87,'MA Listas'!$D$4:$E$38,2)</f>
        <v>#N/A</v>
      </c>
      <c r="N87" s="591">
        <f>'Mapeo de Actores'!N87</f>
        <v>0</v>
      </c>
      <c r="O87" s="483" t="e">
        <f>VLOOKUP('Mapeo de Actores'!O87,'MA Listas'!$G$4:$H$38,2)</f>
        <v>#N/A</v>
      </c>
      <c r="P87" s="483" t="e">
        <f>VLOOKUP('Mapeo de Actores'!P87,'MA Listas'!$G$4:$H$38,2)</f>
        <v>#N/A</v>
      </c>
      <c r="Q87" s="483" t="e">
        <f>VLOOKUP('Mapeo de Actores'!Q87,'MA Listas'!$G$4:$H$38,2)</f>
        <v>#N/A</v>
      </c>
      <c r="R87" s="483" t="e">
        <f>VLOOKUP('Mapeo de Actores'!R87,'MA Listas'!$G$4:$H$38,2)</f>
        <v>#N/A</v>
      </c>
      <c r="S87" s="483" t="e">
        <f>VLOOKUP('Mapeo de Actores'!S87,'MA Listas'!$G$4:$H$38,2)</f>
        <v>#N/A</v>
      </c>
      <c r="T87" s="593" t="e">
        <f>VLOOKUP('Mapeo de Actores'!T87,'MA Listas'!$K$6:$L$7,2)</f>
        <v>#N/A</v>
      </c>
      <c r="U87" s="593" t="e">
        <f>VLOOKUP('Mapeo de Actores'!U87,'MA Listas'!$K$6:$L$7,2)</f>
        <v>#N/A</v>
      </c>
      <c r="V87" s="593" t="e">
        <f>VLOOKUP('Mapeo de Actores'!V87,'MA Listas'!$K$6:$L$7,2)</f>
        <v>#N/A</v>
      </c>
      <c r="W87" s="593" t="e">
        <f>VLOOKUP('Mapeo de Actores'!W87,'MA Listas'!$K$6:$L$7,2)</f>
        <v>#N/A</v>
      </c>
      <c r="X87" s="593" t="e">
        <f>VLOOKUP('Mapeo de Actores'!X87,'MA Listas'!$K$6:$L$7,2)</f>
        <v>#N/A</v>
      </c>
      <c r="Y87" s="591">
        <f>'Mapeo de Actores'!Y87</f>
        <v>0</v>
      </c>
      <c r="Z87" s="484" t="e">
        <f>VLOOKUP('Mapeo de Actores'!Z87,'MA Listas'!$N$4:$O$11,2)</f>
        <v>#N/A</v>
      </c>
      <c r="AA87" s="484" t="e">
        <f>VLOOKUP('Mapeo de Actores'!AA87,'MA Listas'!$N$4:$O$11,2)</f>
        <v>#N/A</v>
      </c>
      <c r="AB87" s="591">
        <f>'Mapeo de Actores'!AB87</f>
        <v>0</v>
      </c>
      <c r="AC87" s="486">
        <f>'Mapeo de Actores'!AC87</f>
        <v>0</v>
      </c>
      <c r="AD87" s="596">
        <f>'Mapeo de Actores'!AD87</f>
        <v>0</v>
      </c>
    </row>
    <row r="88" spans="6:30" ht="20.100000000000001" customHeight="1">
      <c r="F88" s="480">
        <f t="shared" si="2"/>
        <v>85</v>
      </c>
      <c r="G88" s="490">
        <f>'Mapeo de Actores'!G88</f>
        <v>0</v>
      </c>
      <c r="H88" s="491">
        <f>'Mapeo de Actores'!H88</f>
        <v>0</v>
      </c>
      <c r="I88" s="483" t="e">
        <f>VLOOKUP('Mapeo de Actores'!I88,'MA Listas'!$D$4:$E$38,2)</f>
        <v>#N/A</v>
      </c>
      <c r="J88" s="483" t="e">
        <f>VLOOKUP('Mapeo de Actores'!J88,'MA Listas'!$D$4:$E$38,2)</f>
        <v>#N/A</v>
      </c>
      <c r="K88" s="483" t="e">
        <f>VLOOKUP('Mapeo de Actores'!K88,'MA Listas'!$D$4:$E$38,2)</f>
        <v>#N/A</v>
      </c>
      <c r="L88" s="483" t="e">
        <f>VLOOKUP('Mapeo de Actores'!L88,'MA Listas'!$D$4:$E$38,2)</f>
        <v>#N/A</v>
      </c>
      <c r="M88" s="483" t="e">
        <f>VLOOKUP('Mapeo de Actores'!M88,'MA Listas'!$D$4:$E$38,2)</f>
        <v>#N/A</v>
      </c>
      <c r="N88" s="591">
        <f>'Mapeo de Actores'!N88</f>
        <v>0</v>
      </c>
      <c r="O88" s="483" t="e">
        <f>VLOOKUP('Mapeo de Actores'!O88,'MA Listas'!$G$4:$H$38,2)</f>
        <v>#N/A</v>
      </c>
      <c r="P88" s="483" t="e">
        <f>VLOOKUP('Mapeo de Actores'!P88,'MA Listas'!$G$4:$H$38,2)</f>
        <v>#N/A</v>
      </c>
      <c r="Q88" s="483" t="e">
        <f>VLOOKUP('Mapeo de Actores'!Q88,'MA Listas'!$G$4:$H$38,2)</f>
        <v>#N/A</v>
      </c>
      <c r="R88" s="483" t="e">
        <f>VLOOKUP('Mapeo de Actores'!R88,'MA Listas'!$G$4:$H$38,2)</f>
        <v>#N/A</v>
      </c>
      <c r="S88" s="483" t="e">
        <f>VLOOKUP('Mapeo de Actores'!S88,'MA Listas'!$G$4:$H$38,2)</f>
        <v>#N/A</v>
      </c>
      <c r="T88" s="593" t="e">
        <f>VLOOKUP('Mapeo de Actores'!T88,'MA Listas'!$K$6:$L$7,2)</f>
        <v>#N/A</v>
      </c>
      <c r="U88" s="593" t="e">
        <f>VLOOKUP('Mapeo de Actores'!U88,'MA Listas'!$K$6:$L$7,2)</f>
        <v>#N/A</v>
      </c>
      <c r="V88" s="593" t="e">
        <f>VLOOKUP('Mapeo de Actores'!V88,'MA Listas'!$K$6:$L$7,2)</f>
        <v>#N/A</v>
      </c>
      <c r="W88" s="593" t="e">
        <f>VLOOKUP('Mapeo de Actores'!W88,'MA Listas'!$K$6:$L$7,2)</f>
        <v>#N/A</v>
      </c>
      <c r="X88" s="593" t="e">
        <f>VLOOKUP('Mapeo de Actores'!X88,'MA Listas'!$K$6:$L$7,2)</f>
        <v>#N/A</v>
      </c>
      <c r="Y88" s="591">
        <f>'Mapeo de Actores'!Y88</f>
        <v>0</v>
      </c>
      <c r="Z88" s="484" t="e">
        <f>VLOOKUP('Mapeo de Actores'!Z88,'MA Listas'!$N$4:$O$11,2)</f>
        <v>#N/A</v>
      </c>
      <c r="AA88" s="484" t="e">
        <f>VLOOKUP('Mapeo de Actores'!AA88,'MA Listas'!$N$4:$O$11,2)</f>
        <v>#N/A</v>
      </c>
      <c r="AB88" s="591">
        <f>'Mapeo de Actores'!AB88</f>
        <v>0</v>
      </c>
      <c r="AC88" s="486">
        <f>'Mapeo de Actores'!AC88</f>
        <v>0</v>
      </c>
      <c r="AD88" s="596">
        <f>'Mapeo de Actores'!AD88</f>
        <v>0</v>
      </c>
    </row>
    <row r="89" spans="6:30" ht="20.100000000000001" customHeight="1">
      <c r="F89" s="480">
        <f t="shared" si="2"/>
        <v>86</v>
      </c>
      <c r="G89" s="490">
        <f>'Mapeo de Actores'!G89</f>
        <v>0</v>
      </c>
      <c r="H89" s="491">
        <f>'Mapeo de Actores'!H89</f>
        <v>0</v>
      </c>
      <c r="I89" s="483" t="e">
        <f>VLOOKUP('Mapeo de Actores'!I89,'MA Listas'!$D$4:$E$38,2)</f>
        <v>#N/A</v>
      </c>
      <c r="J89" s="483" t="e">
        <f>VLOOKUP('Mapeo de Actores'!J89,'MA Listas'!$D$4:$E$38,2)</f>
        <v>#N/A</v>
      </c>
      <c r="K89" s="483" t="e">
        <f>VLOOKUP('Mapeo de Actores'!K89,'MA Listas'!$D$4:$E$38,2)</f>
        <v>#N/A</v>
      </c>
      <c r="L89" s="483" t="e">
        <f>VLOOKUP('Mapeo de Actores'!L89,'MA Listas'!$D$4:$E$38,2)</f>
        <v>#N/A</v>
      </c>
      <c r="M89" s="483" t="e">
        <f>VLOOKUP('Mapeo de Actores'!M89,'MA Listas'!$D$4:$E$38,2)</f>
        <v>#N/A</v>
      </c>
      <c r="N89" s="591">
        <f>'Mapeo de Actores'!N89</f>
        <v>0</v>
      </c>
      <c r="O89" s="483" t="e">
        <f>VLOOKUP('Mapeo de Actores'!O89,'MA Listas'!$G$4:$H$38,2)</f>
        <v>#N/A</v>
      </c>
      <c r="P89" s="483" t="e">
        <f>VLOOKUP('Mapeo de Actores'!P89,'MA Listas'!$G$4:$H$38,2)</f>
        <v>#N/A</v>
      </c>
      <c r="Q89" s="483" t="e">
        <f>VLOOKUP('Mapeo de Actores'!Q89,'MA Listas'!$G$4:$H$38,2)</f>
        <v>#N/A</v>
      </c>
      <c r="R89" s="483" t="e">
        <f>VLOOKUP('Mapeo de Actores'!R89,'MA Listas'!$G$4:$H$38,2)</f>
        <v>#N/A</v>
      </c>
      <c r="S89" s="483" t="e">
        <f>VLOOKUP('Mapeo de Actores'!S89,'MA Listas'!$G$4:$H$38,2)</f>
        <v>#N/A</v>
      </c>
      <c r="T89" s="593" t="e">
        <f>VLOOKUP('Mapeo de Actores'!T89,'MA Listas'!$K$6:$L$7,2)</f>
        <v>#N/A</v>
      </c>
      <c r="U89" s="593" t="e">
        <f>VLOOKUP('Mapeo de Actores'!U89,'MA Listas'!$K$6:$L$7,2)</f>
        <v>#N/A</v>
      </c>
      <c r="V89" s="593" t="e">
        <f>VLOOKUP('Mapeo de Actores'!V89,'MA Listas'!$K$6:$L$7,2)</f>
        <v>#N/A</v>
      </c>
      <c r="W89" s="593" t="e">
        <f>VLOOKUP('Mapeo de Actores'!W89,'MA Listas'!$K$6:$L$7,2)</f>
        <v>#N/A</v>
      </c>
      <c r="X89" s="593" t="e">
        <f>VLOOKUP('Mapeo de Actores'!X89,'MA Listas'!$K$6:$L$7,2)</f>
        <v>#N/A</v>
      </c>
      <c r="Y89" s="591">
        <f>'Mapeo de Actores'!Y89</f>
        <v>0</v>
      </c>
      <c r="Z89" s="484" t="e">
        <f>VLOOKUP('Mapeo de Actores'!Z89,'MA Listas'!$N$4:$O$11,2)</f>
        <v>#N/A</v>
      </c>
      <c r="AA89" s="484" t="e">
        <f>VLOOKUP('Mapeo de Actores'!AA89,'MA Listas'!$N$4:$O$11,2)</f>
        <v>#N/A</v>
      </c>
      <c r="AB89" s="591">
        <f>'Mapeo de Actores'!AB89</f>
        <v>0</v>
      </c>
      <c r="AC89" s="486">
        <f>'Mapeo de Actores'!AC89</f>
        <v>0</v>
      </c>
      <c r="AD89" s="596">
        <f>'Mapeo de Actores'!AD89</f>
        <v>0</v>
      </c>
    </row>
    <row r="90" spans="6:30" ht="20.100000000000001" customHeight="1">
      <c r="F90" s="480">
        <f t="shared" si="2"/>
        <v>87</v>
      </c>
      <c r="G90" s="490">
        <f>'Mapeo de Actores'!G90</f>
        <v>0</v>
      </c>
      <c r="H90" s="491">
        <f>'Mapeo de Actores'!H90</f>
        <v>0</v>
      </c>
      <c r="I90" s="483" t="e">
        <f>VLOOKUP('Mapeo de Actores'!I90,'MA Listas'!$D$4:$E$38,2)</f>
        <v>#N/A</v>
      </c>
      <c r="J90" s="483" t="e">
        <f>VLOOKUP('Mapeo de Actores'!J90,'MA Listas'!$D$4:$E$38,2)</f>
        <v>#N/A</v>
      </c>
      <c r="K90" s="483" t="e">
        <f>VLOOKUP('Mapeo de Actores'!K90,'MA Listas'!$D$4:$E$38,2)</f>
        <v>#N/A</v>
      </c>
      <c r="L90" s="483" t="e">
        <f>VLOOKUP('Mapeo de Actores'!L90,'MA Listas'!$D$4:$E$38,2)</f>
        <v>#N/A</v>
      </c>
      <c r="M90" s="483" t="e">
        <f>VLOOKUP('Mapeo de Actores'!M90,'MA Listas'!$D$4:$E$38,2)</f>
        <v>#N/A</v>
      </c>
      <c r="N90" s="591">
        <f>'Mapeo de Actores'!N90</f>
        <v>0</v>
      </c>
      <c r="O90" s="483" t="e">
        <f>VLOOKUP('Mapeo de Actores'!O90,'MA Listas'!$G$4:$H$38,2)</f>
        <v>#N/A</v>
      </c>
      <c r="P90" s="483" t="e">
        <f>VLOOKUP('Mapeo de Actores'!P90,'MA Listas'!$G$4:$H$38,2)</f>
        <v>#N/A</v>
      </c>
      <c r="Q90" s="483" t="e">
        <f>VLOOKUP('Mapeo de Actores'!Q90,'MA Listas'!$G$4:$H$38,2)</f>
        <v>#N/A</v>
      </c>
      <c r="R90" s="483" t="e">
        <f>VLOOKUP('Mapeo de Actores'!R90,'MA Listas'!$G$4:$H$38,2)</f>
        <v>#N/A</v>
      </c>
      <c r="S90" s="483" t="e">
        <f>VLOOKUP('Mapeo de Actores'!S90,'MA Listas'!$G$4:$H$38,2)</f>
        <v>#N/A</v>
      </c>
      <c r="T90" s="593" t="e">
        <f>VLOOKUP('Mapeo de Actores'!T90,'MA Listas'!$K$6:$L$7,2)</f>
        <v>#N/A</v>
      </c>
      <c r="U90" s="593" t="e">
        <f>VLOOKUP('Mapeo de Actores'!U90,'MA Listas'!$K$6:$L$7,2)</f>
        <v>#N/A</v>
      </c>
      <c r="V90" s="593" t="e">
        <f>VLOOKUP('Mapeo de Actores'!V90,'MA Listas'!$K$6:$L$7,2)</f>
        <v>#N/A</v>
      </c>
      <c r="W90" s="593" t="e">
        <f>VLOOKUP('Mapeo de Actores'!W90,'MA Listas'!$K$6:$L$7,2)</f>
        <v>#N/A</v>
      </c>
      <c r="X90" s="593" t="e">
        <f>VLOOKUP('Mapeo de Actores'!X90,'MA Listas'!$K$6:$L$7,2)</f>
        <v>#N/A</v>
      </c>
      <c r="Y90" s="591">
        <f>'Mapeo de Actores'!Y90</f>
        <v>0</v>
      </c>
      <c r="Z90" s="484" t="e">
        <f>VLOOKUP('Mapeo de Actores'!Z90,'MA Listas'!$N$4:$O$11,2)</f>
        <v>#N/A</v>
      </c>
      <c r="AA90" s="484" t="e">
        <f>VLOOKUP('Mapeo de Actores'!AA90,'MA Listas'!$N$4:$O$11,2)</f>
        <v>#N/A</v>
      </c>
      <c r="AB90" s="591">
        <f>'Mapeo de Actores'!AB90</f>
        <v>0</v>
      </c>
      <c r="AC90" s="486">
        <f>'Mapeo de Actores'!AC90</f>
        <v>0</v>
      </c>
      <c r="AD90" s="596">
        <f>'Mapeo de Actores'!AD90</f>
        <v>0</v>
      </c>
    </row>
    <row r="91" spans="6:30" ht="20.100000000000001" customHeight="1">
      <c r="F91" s="480">
        <f t="shared" si="2"/>
        <v>88</v>
      </c>
      <c r="G91" s="490">
        <f>'Mapeo de Actores'!G91</f>
        <v>0</v>
      </c>
      <c r="H91" s="491">
        <f>'Mapeo de Actores'!H91</f>
        <v>0</v>
      </c>
      <c r="I91" s="483" t="e">
        <f>VLOOKUP('Mapeo de Actores'!I91,'MA Listas'!$D$4:$E$38,2)</f>
        <v>#N/A</v>
      </c>
      <c r="J91" s="483" t="e">
        <f>VLOOKUP('Mapeo de Actores'!J91,'MA Listas'!$D$4:$E$38,2)</f>
        <v>#N/A</v>
      </c>
      <c r="K91" s="483" t="e">
        <f>VLOOKUP('Mapeo de Actores'!K91,'MA Listas'!$D$4:$E$38,2)</f>
        <v>#N/A</v>
      </c>
      <c r="L91" s="483" t="e">
        <f>VLOOKUP('Mapeo de Actores'!L91,'MA Listas'!$D$4:$E$38,2)</f>
        <v>#N/A</v>
      </c>
      <c r="M91" s="483" t="e">
        <f>VLOOKUP('Mapeo de Actores'!M91,'MA Listas'!$D$4:$E$38,2)</f>
        <v>#N/A</v>
      </c>
      <c r="N91" s="591">
        <f>'Mapeo de Actores'!N91</f>
        <v>0</v>
      </c>
      <c r="O91" s="483" t="e">
        <f>VLOOKUP('Mapeo de Actores'!O91,'MA Listas'!$G$4:$H$38,2)</f>
        <v>#N/A</v>
      </c>
      <c r="P91" s="483" t="e">
        <f>VLOOKUP('Mapeo de Actores'!P91,'MA Listas'!$G$4:$H$38,2)</f>
        <v>#N/A</v>
      </c>
      <c r="Q91" s="483" t="e">
        <f>VLOOKUP('Mapeo de Actores'!Q91,'MA Listas'!$G$4:$H$38,2)</f>
        <v>#N/A</v>
      </c>
      <c r="R91" s="483" t="e">
        <f>VLOOKUP('Mapeo de Actores'!R91,'MA Listas'!$G$4:$H$38,2)</f>
        <v>#N/A</v>
      </c>
      <c r="S91" s="483" t="e">
        <f>VLOOKUP('Mapeo de Actores'!S91,'MA Listas'!$G$4:$H$38,2)</f>
        <v>#N/A</v>
      </c>
      <c r="T91" s="593" t="e">
        <f>VLOOKUP('Mapeo de Actores'!T91,'MA Listas'!$K$6:$L$7,2)</f>
        <v>#N/A</v>
      </c>
      <c r="U91" s="593" t="e">
        <f>VLOOKUP('Mapeo de Actores'!U91,'MA Listas'!$K$6:$L$7,2)</f>
        <v>#N/A</v>
      </c>
      <c r="V91" s="593" t="e">
        <f>VLOOKUP('Mapeo de Actores'!V91,'MA Listas'!$K$6:$L$7,2)</f>
        <v>#N/A</v>
      </c>
      <c r="W91" s="593" t="e">
        <f>VLOOKUP('Mapeo de Actores'!W91,'MA Listas'!$K$6:$L$7,2)</f>
        <v>#N/A</v>
      </c>
      <c r="X91" s="593" t="e">
        <f>VLOOKUP('Mapeo de Actores'!X91,'MA Listas'!$K$6:$L$7,2)</f>
        <v>#N/A</v>
      </c>
      <c r="Y91" s="591">
        <f>'Mapeo de Actores'!Y91</f>
        <v>0</v>
      </c>
      <c r="Z91" s="484" t="e">
        <f>VLOOKUP('Mapeo de Actores'!Z91,'MA Listas'!$N$4:$O$11,2)</f>
        <v>#N/A</v>
      </c>
      <c r="AA91" s="484" t="e">
        <f>VLOOKUP('Mapeo de Actores'!AA91,'MA Listas'!$N$4:$O$11,2)</f>
        <v>#N/A</v>
      </c>
      <c r="AB91" s="591">
        <f>'Mapeo de Actores'!AB91</f>
        <v>0</v>
      </c>
      <c r="AC91" s="486">
        <f>'Mapeo de Actores'!AC91</f>
        <v>0</v>
      </c>
      <c r="AD91" s="596">
        <f>'Mapeo de Actores'!AD91</f>
        <v>0</v>
      </c>
    </row>
    <row r="92" spans="6:30" ht="20.100000000000001" customHeight="1">
      <c r="F92" s="480">
        <f t="shared" si="2"/>
        <v>89</v>
      </c>
      <c r="G92" s="490">
        <f>'Mapeo de Actores'!G92</f>
        <v>0</v>
      </c>
      <c r="H92" s="491">
        <f>'Mapeo de Actores'!H92</f>
        <v>0</v>
      </c>
      <c r="I92" s="483" t="e">
        <f>VLOOKUP('Mapeo de Actores'!I92,'MA Listas'!$D$4:$E$38,2)</f>
        <v>#N/A</v>
      </c>
      <c r="J92" s="483" t="e">
        <f>VLOOKUP('Mapeo de Actores'!J92,'MA Listas'!$D$4:$E$38,2)</f>
        <v>#N/A</v>
      </c>
      <c r="K92" s="483" t="e">
        <f>VLOOKUP('Mapeo de Actores'!K92,'MA Listas'!$D$4:$E$38,2)</f>
        <v>#N/A</v>
      </c>
      <c r="L92" s="483" t="e">
        <f>VLOOKUP('Mapeo de Actores'!L92,'MA Listas'!$D$4:$E$38,2)</f>
        <v>#N/A</v>
      </c>
      <c r="M92" s="483" t="e">
        <f>VLOOKUP('Mapeo de Actores'!M92,'MA Listas'!$D$4:$E$38,2)</f>
        <v>#N/A</v>
      </c>
      <c r="N92" s="591">
        <f>'Mapeo de Actores'!N92</f>
        <v>0</v>
      </c>
      <c r="O92" s="483" t="e">
        <f>VLOOKUP('Mapeo de Actores'!O92,'MA Listas'!$G$4:$H$38,2)</f>
        <v>#N/A</v>
      </c>
      <c r="P92" s="483" t="e">
        <f>VLOOKUP('Mapeo de Actores'!P92,'MA Listas'!$G$4:$H$38,2)</f>
        <v>#N/A</v>
      </c>
      <c r="Q92" s="483" t="e">
        <f>VLOOKUP('Mapeo de Actores'!Q92,'MA Listas'!$G$4:$H$38,2)</f>
        <v>#N/A</v>
      </c>
      <c r="R92" s="483" t="e">
        <f>VLOOKUP('Mapeo de Actores'!R92,'MA Listas'!$G$4:$H$38,2)</f>
        <v>#N/A</v>
      </c>
      <c r="S92" s="483" t="e">
        <f>VLOOKUP('Mapeo de Actores'!S92,'MA Listas'!$G$4:$H$38,2)</f>
        <v>#N/A</v>
      </c>
      <c r="T92" s="593" t="e">
        <f>VLOOKUP('Mapeo de Actores'!T92,'MA Listas'!$K$6:$L$7,2)</f>
        <v>#N/A</v>
      </c>
      <c r="U92" s="593" t="e">
        <f>VLOOKUP('Mapeo de Actores'!U92,'MA Listas'!$K$6:$L$7,2)</f>
        <v>#N/A</v>
      </c>
      <c r="V92" s="593" t="e">
        <f>VLOOKUP('Mapeo de Actores'!V92,'MA Listas'!$K$6:$L$7,2)</f>
        <v>#N/A</v>
      </c>
      <c r="W92" s="593" t="e">
        <f>VLOOKUP('Mapeo de Actores'!W92,'MA Listas'!$K$6:$L$7,2)</f>
        <v>#N/A</v>
      </c>
      <c r="X92" s="593" t="e">
        <f>VLOOKUP('Mapeo de Actores'!X92,'MA Listas'!$K$6:$L$7,2)</f>
        <v>#N/A</v>
      </c>
      <c r="Y92" s="591">
        <f>'Mapeo de Actores'!Y92</f>
        <v>0</v>
      </c>
      <c r="Z92" s="484" t="e">
        <f>VLOOKUP('Mapeo de Actores'!Z92,'MA Listas'!$N$4:$O$11,2)</f>
        <v>#N/A</v>
      </c>
      <c r="AA92" s="484" t="e">
        <f>VLOOKUP('Mapeo de Actores'!AA92,'MA Listas'!$N$4:$O$11,2)</f>
        <v>#N/A</v>
      </c>
      <c r="AB92" s="591">
        <f>'Mapeo de Actores'!AB92</f>
        <v>0</v>
      </c>
      <c r="AC92" s="486">
        <f>'Mapeo de Actores'!AC92</f>
        <v>0</v>
      </c>
      <c r="AD92" s="596">
        <f>'Mapeo de Actores'!AD92</f>
        <v>0</v>
      </c>
    </row>
    <row r="93" spans="6:30" ht="20.100000000000001" customHeight="1">
      <c r="F93" s="480">
        <f t="shared" si="2"/>
        <v>90</v>
      </c>
      <c r="G93" s="490">
        <f>'Mapeo de Actores'!G93</f>
        <v>0</v>
      </c>
      <c r="H93" s="491">
        <f>'Mapeo de Actores'!H93</f>
        <v>0</v>
      </c>
      <c r="I93" s="483" t="e">
        <f>VLOOKUP('Mapeo de Actores'!I93,'MA Listas'!$D$4:$E$38,2)</f>
        <v>#N/A</v>
      </c>
      <c r="J93" s="483" t="e">
        <f>VLOOKUP('Mapeo de Actores'!J93,'MA Listas'!$D$4:$E$38,2)</f>
        <v>#N/A</v>
      </c>
      <c r="K93" s="483" t="e">
        <f>VLOOKUP('Mapeo de Actores'!K93,'MA Listas'!$D$4:$E$38,2)</f>
        <v>#N/A</v>
      </c>
      <c r="L93" s="483" t="e">
        <f>VLOOKUP('Mapeo de Actores'!L93,'MA Listas'!$D$4:$E$38,2)</f>
        <v>#N/A</v>
      </c>
      <c r="M93" s="483" t="e">
        <f>VLOOKUP('Mapeo de Actores'!M93,'MA Listas'!$D$4:$E$38,2)</f>
        <v>#N/A</v>
      </c>
      <c r="N93" s="591">
        <f>'Mapeo de Actores'!N93</f>
        <v>0</v>
      </c>
      <c r="O93" s="483" t="e">
        <f>VLOOKUP('Mapeo de Actores'!O93,'MA Listas'!$G$4:$H$38,2)</f>
        <v>#N/A</v>
      </c>
      <c r="P93" s="483" t="e">
        <f>VLOOKUP('Mapeo de Actores'!P93,'MA Listas'!$G$4:$H$38,2)</f>
        <v>#N/A</v>
      </c>
      <c r="Q93" s="483" t="e">
        <f>VLOOKUP('Mapeo de Actores'!Q93,'MA Listas'!$G$4:$H$38,2)</f>
        <v>#N/A</v>
      </c>
      <c r="R93" s="483" t="e">
        <f>VLOOKUP('Mapeo de Actores'!R93,'MA Listas'!$G$4:$H$38,2)</f>
        <v>#N/A</v>
      </c>
      <c r="S93" s="483" t="e">
        <f>VLOOKUP('Mapeo de Actores'!S93,'MA Listas'!$G$4:$H$38,2)</f>
        <v>#N/A</v>
      </c>
      <c r="T93" s="593" t="e">
        <f>VLOOKUP('Mapeo de Actores'!T93,'MA Listas'!$K$6:$L$7,2)</f>
        <v>#N/A</v>
      </c>
      <c r="U93" s="593" t="e">
        <f>VLOOKUP('Mapeo de Actores'!U93,'MA Listas'!$K$6:$L$7,2)</f>
        <v>#N/A</v>
      </c>
      <c r="V93" s="593" t="e">
        <f>VLOOKUP('Mapeo de Actores'!V93,'MA Listas'!$K$6:$L$7,2)</f>
        <v>#N/A</v>
      </c>
      <c r="W93" s="593" t="e">
        <f>VLOOKUP('Mapeo de Actores'!W93,'MA Listas'!$K$6:$L$7,2)</f>
        <v>#N/A</v>
      </c>
      <c r="X93" s="593" t="e">
        <f>VLOOKUP('Mapeo de Actores'!X93,'MA Listas'!$K$6:$L$7,2)</f>
        <v>#N/A</v>
      </c>
      <c r="Y93" s="591">
        <f>'Mapeo de Actores'!Y93</f>
        <v>0</v>
      </c>
      <c r="Z93" s="484" t="e">
        <f>VLOOKUP('Mapeo de Actores'!Z93,'MA Listas'!$N$4:$O$11,2)</f>
        <v>#N/A</v>
      </c>
      <c r="AA93" s="484" t="e">
        <f>VLOOKUP('Mapeo de Actores'!AA93,'MA Listas'!$N$4:$O$11,2)</f>
        <v>#N/A</v>
      </c>
      <c r="AB93" s="591">
        <f>'Mapeo de Actores'!AB93</f>
        <v>0</v>
      </c>
      <c r="AC93" s="486">
        <f>'Mapeo de Actores'!AC93</f>
        <v>0</v>
      </c>
      <c r="AD93" s="596">
        <f>'Mapeo de Actores'!AD93</f>
        <v>0</v>
      </c>
    </row>
    <row r="94" spans="6:30" ht="20.100000000000001" customHeight="1">
      <c r="F94" s="480">
        <f t="shared" si="2"/>
        <v>91</v>
      </c>
      <c r="G94" s="490">
        <f>'Mapeo de Actores'!G94</f>
        <v>0</v>
      </c>
      <c r="H94" s="491">
        <f>'Mapeo de Actores'!H94</f>
        <v>0</v>
      </c>
      <c r="I94" s="483" t="e">
        <f>VLOOKUP('Mapeo de Actores'!I94,'MA Listas'!$D$4:$E$38,2)</f>
        <v>#N/A</v>
      </c>
      <c r="J94" s="483" t="e">
        <f>VLOOKUP('Mapeo de Actores'!J94,'MA Listas'!$D$4:$E$38,2)</f>
        <v>#N/A</v>
      </c>
      <c r="K94" s="483" t="e">
        <f>VLOOKUP('Mapeo de Actores'!K94,'MA Listas'!$D$4:$E$38,2)</f>
        <v>#N/A</v>
      </c>
      <c r="L94" s="483" t="e">
        <f>VLOOKUP('Mapeo de Actores'!L94,'MA Listas'!$D$4:$E$38,2)</f>
        <v>#N/A</v>
      </c>
      <c r="M94" s="483" t="e">
        <f>VLOOKUP('Mapeo de Actores'!M94,'MA Listas'!$D$4:$E$38,2)</f>
        <v>#N/A</v>
      </c>
      <c r="N94" s="591">
        <f>'Mapeo de Actores'!N94</f>
        <v>0</v>
      </c>
      <c r="O94" s="483" t="e">
        <f>VLOOKUP('Mapeo de Actores'!O94,'MA Listas'!$G$4:$H$38,2)</f>
        <v>#N/A</v>
      </c>
      <c r="P94" s="483" t="e">
        <f>VLOOKUP('Mapeo de Actores'!P94,'MA Listas'!$G$4:$H$38,2)</f>
        <v>#N/A</v>
      </c>
      <c r="Q94" s="483" t="e">
        <f>VLOOKUP('Mapeo de Actores'!Q94,'MA Listas'!$G$4:$H$38,2)</f>
        <v>#N/A</v>
      </c>
      <c r="R94" s="483" t="e">
        <f>VLOOKUP('Mapeo de Actores'!R94,'MA Listas'!$G$4:$H$38,2)</f>
        <v>#N/A</v>
      </c>
      <c r="S94" s="483" t="e">
        <f>VLOOKUP('Mapeo de Actores'!S94,'MA Listas'!$G$4:$H$38,2)</f>
        <v>#N/A</v>
      </c>
      <c r="T94" s="593" t="e">
        <f>VLOOKUP('Mapeo de Actores'!T94,'MA Listas'!$K$6:$L$7,2)</f>
        <v>#N/A</v>
      </c>
      <c r="U94" s="593" t="e">
        <f>VLOOKUP('Mapeo de Actores'!U94,'MA Listas'!$K$6:$L$7,2)</f>
        <v>#N/A</v>
      </c>
      <c r="V94" s="593" t="e">
        <f>VLOOKUP('Mapeo de Actores'!V94,'MA Listas'!$K$6:$L$7,2)</f>
        <v>#N/A</v>
      </c>
      <c r="W94" s="593" t="e">
        <f>VLOOKUP('Mapeo de Actores'!W94,'MA Listas'!$K$6:$L$7,2)</f>
        <v>#N/A</v>
      </c>
      <c r="X94" s="593" t="e">
        <f>VLOOKUP('Mapeo de Actores'!X94,'MA Listas'!$K$6:$L$7,2)</f>
        <v>#N/A</v>
      </c>
      <c r="Y94" s="591">
        <f>'Mapeo de Actores'!Y94</f>
        <v>0</v>
      </c>
      <c r="Z94" s="484" t="e">
        <f>VLOOKUP('Mapeo de Actores'!Z94,'MA Listas'!$N$4:$O$11,2)</f>
        <v>#N/A</v>
      </c>
      <c r="AA94" s="484" t="e">
        <f>VLOOKUP('Mapeo de Actores'!AA94,'MA Listas'!$N$4:$O$11,2)</f>
        <v>#N/A</v>
      </c>
      <c r="AB94" s="591">
        <f>'Mapeo de Actores'!AB94</f>
        <v>0</v>
      </c>
      <c r="AC94" s="486">
        <f>'Mapeo de Actores'!AC94</f>
        <v>0</v>
      </c>
      <c r="AD94" s="596">
        <f>'Mapeo de Actores'!AD94</f>
        <v>0</v>
      </c>
    </row>
    <row r="95" spans="6:30" ht="20.100000000000001" customHeight="1">
      <c r="F95" s="480">
        <f t="shared" si="2"/>
        <v>92</v>
      </c>
      <c r="G95" s="490">
        <f>'Mapeo de Actores'!G95</f>
        <v>0</v>
      </c>
      <c r="H95" s="491">
        <f>'Mapeo de Actores'!H95</f>
        <v>0</v>
      </c>
      <c r="I95" s="483" t="e">
        <f>VLOOKUP('Mapeo de Actores'!I95,'MA Listas'!$D$4:$E$38,2)</f>
        <v>#N/A</v>
      </c>
      <c r="J95" s="483" t="e">
        <f>VLOOKUP('Mapeo de Actores'!J95,'MA Listas'!$D$4:$E$38,2)</f>
        <v>#N/A</v>
      </c>
      <c r="K95" s="483" t="e">
        <f>VLOOKUP('Mapeo de Actores'!K95,'MA Listas'!$D$4:$E$38,2)</f>
        <v>#N/A</v>
      </c>
      <c r="L95" s="483" t="e">
        <f>VLOOKUP('Mapeo de Actores'!L95,'MA Listas'!$D$4:$E$38,2)</f>
        <v>#N/A</v>
      </c>
      <c r="M95" s="483" t="e">
        <f>VLOOKUP('Mapeo de Actores'!M95,'MA Listas'!$D$4:$E$38,2)</f>
        <v>#N/A</v>
      </c>
      <c r="N95" s="591">
        <f>'Mapeo de Actores'!N95</f>
        <v>0</v>
      </c>
      <c r="O95" s="483" t="e">
        <f>VLOOKUP('Mapeo de Actores'!O95,'MA Listas'!$G$4:$H$38,2)</f>
        <v>#N/A</v>
      </c>
      <c r="P95" s="483" t="e">
        <f>VLOOKUP('Mapeo de Actores'!P95,'MA Listas'!$G$4:$H$38,2)</f>
        <v>#N/A</v>
      </c>
      <c r="Q95" s="483" t="e">
        <f>VLOOKUP('Mapeo de Actores'!Q95,'MA Listas'!$G$4:$H$38,2)</f>
        <v>#N/A</v>
      </c>
      <c r="R95" s="483" t="e">
        <f>VLOOKUP('Mapeo de Actores'!R95,'MA Listas'!$G$4:$H$38,2)</f>
        <v>#N/A</v>
      </c>
      <c r="S95" s="483" t="e">
        <f>VLOOKUP('Mapeo de Actores'!S95,'MA Listas'!$G$4:$H$38,2)</f>
        <v>#N/A</v>
      </c>
      <c r="T95" s="593" t="e">
        <f>VLOOKUP('Mapeo de Actores'!T95,'MA Listas'!$K$6:$L$7,2)</f>
        <v>#N/A</v>
      </c>
      <c r="U95" s="593" t="e">
        <f>VLOOKUP('Mapeo de Actores'!U95,'MA Listas'!$K$6:$L$7,2)</f>
        <v>#N/A</v>
      </c>
      <c r="V95" s="593" t="e">
        <f>VLOOKUP('Mapeo de Actores'!V95,'MA Listas'!$K$6:$L$7,2)</f>
        <v>#N/A</v>
      </c>
      <c r="W95" s="593" t="e">
        <f>VLOOKUP('Mapeo de Actores'!W95,'MA Listas'!$K$6:$L$7,2)</f>
        <v>#N/A</v>
      </c>
      <c r="X95" s="593" t="e">
        <f>VLOOKUP('Mapeo de Actores'!X95,'MA Listas'!$K$6:$L$7,2)</f>
        <v>#N/A</v>
      </c>
      <c r="Y95" s="591">
        <f>'Mapeo de Actores'!Y95</f>
        <v>0</v>
      </c>
      <c r="Z95" s="484" t="e">
        <f>VLOOKUP('Mapeo de Actores'!Z95,'MA Listas'!$N$4:$O$11,2)</f>
        <v>#N/A</v>
      </c>
      <c r="AA95" s="484" t="e">
        <f>VLOOKUP('Mapeo de Actores'!AA95,'MA Listas'!$N$4:$O$11,2)</f>
        <v>#N/A</v>
      </c>
      <c r="AB95" s="591">
        <f>'Mapeo de Actores'!AB95</f>
        <v>0</v>
      </c>
      <c r="AC95" s="486">
        <f>'Mapeo de Actores'!AC95</f>
        <v>0</v>
      </c>
      <c r="AD95" s="596">
        <f>'Mapeo de Actores'!AD95</f>
        <v>0</v>
      </c>
    </row>
    <row r="96" spans="6:30" ht="20.100000000000001" customHeight="1">
      <c r="F96" s="480">
        <f t="shared" si="2"/>
        <v>93</v>
      </c>
      <c r="G96" s="490">
        <f>'Mapeo de Actores'!G96</f>
        <v>0</v>
      </c>
      <c r="H96" s="491">
        <f>'Mapeo de Actores'!H96</f>
        <v>0</v>
      </c>
      <c r="I96" s="483" t="e">
        <f>VLOOKUP('Mapeo de Actores'!I96,'MA Listas'!$D$4:$E$38,2)</f>
        <v>#N/A</v>
      </c>
      <c r="J96" s="483" t="e">
        <f>VLOOKUP('Mapeo de Actores'!J96,'MA Listas'!$D$4:$E$38,2)</f>
        <v>#N/A</v>
      </c>
      <c r="K96" s="483" t="e">
        <f>VLOOKUP('Mapeo de Actores'!K96,'MA Listas'!$D$4:$E$38,2)</f>
        <v>#N/A</v>
      </c>
      <c r="L96" s="483" t="e">
        <f>VLOOKUP('Mapeo de Actores'!L96,'MA Listas'!$D$4:$E$38,2)</f>
        <v>#N/A</v>
      </c>
      <c r="M96" s="483" t="e">
        <f>VLOOKUP('Mapeo de Actores'!M96,'MA Listas'!$D$4:$E$38,2)</f>
        <v>#N/A</v>
      </c>
      <c r="N96" s="591">
        <f>'Mapeo de Actores'!N96</f>
        <v>0</v>
      </c>
      <c r="O96" s="483" t="e">
        <f>VLOOKUP('Mapeo de Actores'!O96,'MA Listas'!$G$4:$H$38,2)</f>
        <v>#N/A</v>
      </c>
      <c r="P96" s="483" t="e">
        <f>VLOOKUP('Mapeo de Actores'!P96,'MA Listas'!$G$4:$H$38,2)</f>
        <v>#N/A</v>
      </c>
      <c r="Q96" s="483" t="e">
        <f>VLOOKUP('Mapeo de Actores'!Q96,'MA Listas'!$G$4:$H$38,2)</f>
        <v>#N/A</v>
      </c>
      <c r="R96" s="483" t="e">
        <f>VLOOKUP('Mapeo de Actores'!R96,'MA Listas'!$G$4:$H$38,2)</f>
        <v>#N/A</v>
      </c>
      <c r="S96" s="483" t="e">
        <f>VLOOKUP('Mapeo de Actores'!S96,'MA Listas'!$G$4:$H$38,2)</f>
        <v>#N/A</v>
      </c>
      <c r="T96" s="593" t="e">
        <f>VLOOKUP('Mapeo de Actores'!T96,'MA Listas'!$K$6:$L$7,2)</f>
        <v>#N/A</v>
      </c>
      <c r="U96" s="593" t="e">
        <f>VLOOKUP('Mapeo de Actores'!U96,'MA Listas'!$K$6:$L$7,2)</f>
        <v>#N/A</v>
      </c>
      <c r="V96" s="593" t="e">
        <f>VLOOKUP('Mapeo de Actores'!V96,'MA Listas'!$K$6:$L$7,2)</f>
        <v>#N/A</v>
      </c>
      <c r="W96" s="593" t="e">
        <f>VLOOKUP('Mapeo de Actores'!W96,'MA Listas'!$K$6:$L$7,2)</f>
        <v>#N/A</v>
      </c>
      <c r="X96" s="593" t="e">
        <f>VLOOKUP('Mapeo de Actores'!X96,'MA Listas'!$K$6:$L$7,2)</f>
        <v>#N/A</v>
      </c>
      <c r="Y96" s="591">
        <f>'Mapeo de Actores'!Y96</f>
        <v>0</v>
      </c>
      <c r="Z96" s="484" t="e">
        <f>VLOOKUP('Mapeo de Actores'!Z96,'MA Listas'!$N$4:$O$11,2)</f>
        <v>#N/A</v>
      </c>
      <c r="AA96" s="484" t="e">
        <f>VLOOKUP('Mapeo de Actores'!AA96,'MA Listas'!$N$4:$O$11,2)</f>
        <v>#N/A</v>
      </c>
      <c r="AB96" s="591">
        <f>'Mapeo de Actores'!AB96</f>
        <v>0</v>
      </c>
      <c r="AC96" s="486">
        <f>'Mapeo de Actores'!AC96</f>
        <v>0</v>
      </c>
      <c r="AD96" s="596">
        <f>'Mapeo de Actores'!AD96</f>
        <v>0</v>
      </c>
    </row>
    <row r="97" spans="6:30" ht="20.100000000000001" customHeight="1">
      <c r="F97" s="480">
        <f t="shared" si="2"/>
        <v>94</v>
      </c>
      <c r="G97" s="490">
        <f>'Mapeo de Actores'!G97</f>
        <v>0</v>
      </c>
      <c r="H97" s="491">
        <f>'Mapeo de Actores'!H97</f>
        <v>0</v>
      </c>
      <c r="I97" s="483" t="e">
        <f>VLOOKUP('Mapeo de Actores'!I97,'MA Listas'!$D$4:$E$38,2)</f>
        <v>#N/A</v>
      </c>
      <c r="J97" s="483" t="e">
        <f>VLOOKUP('Mapeo de Actores'!J97,'MA Listas'!$D$4:$E$38,2)</f>
        <v>#N/A</v>
      </c>
      <c r="K97" s="483" t="e">
        <f>VLOOKUP('Mapeo de Actores'!K97,'MA Listas'!$D$4:$E$38,2)</f>
        <v>#N/A</v>
      </c>
      <c r="L97" s="483" t="e">
        <f>VLOOKUP('Mapeo de Actores'!L97,'MA Listas'!$D$4:$E$38,2)</f>
        <v>#N/A</v>
      </c>
      <c r="M97" s="483" t="e">
        <f>VLOOKUP('Mapeo de Actores'!M97,'MA Listas'!$D$4:$E$38,2)</f>
        <v>#N/A</v>
      </c>
      <c r="N97" s="591">
        <f>'Mapeo de Actores'!N97</f>
        <v>0</v>
      </c>
      <c r="O97" s="483" t="e">
        <f>VLOOKUP('Mapeo de Actores'!O97,'MA Listas'!$G$4:$H$38,2)</f>
        <v>#N/A</v>
      </c>
      <c r="P97" s="483" t="e">
        <f>VLOOKUP('Mapeo de Actores'!P97,'MA Listas'!$G$4:$H$38,2)</f>
        <v>#N/A</v>
      </c>
      <c r="Q97" s="483" t="e">
        <f>VLOOKUP('Mapeo de Actores'!Q97,'MA Listas'!$G$4:$H$38,2)</f>
        <v>#N/A</v>
      </c>
      <c r="R97" s="483" t="e">
        <f>VLOOKUP('Mapeo de Actores'!R97,'MA Listas'!$G$4:$H$38,2)</f>
        <v>#N/A</v>
      </c>
      <c r="S97" s="483" t="e">
        <f>VLOOKUP('Mapeo de Actores'!S97,'MA Listas'!$G$4:$H$38,2)</f>
        <v>#N/A</v>
      </c>
      <c r="T97" s="593" t="e">
        <f>VLOOKUP('Mapeo de Actores'!T97,'MA Listas'!$K$6:$L$7,2)</f>
        <v>#N/A</v>
      </c>
      <c r="U97" s="593" t="e">
        <f>VLOOKUP('Mapeo de Actores'!U97,'MA Listas'!$K$6:$L$7,2)</f>
        <v>#N/A</v>
      </c>
      <c r="V97" s="593" t="e">
        <f>VLOOKUP('Mapeo de Actores'!V97,'MA Listas'!$K$6:$L$7,2)</f>
        <v>#N/A</v>
      </c>
      <c r="W97" s="593" t="e">
        <f>VLOOKUP('Mapeo de Actores'!W97,'MA Listas'!$K$6:$L$7,2)</f>
        <v>#N/A</v>
      </c>
      <c r="X97" s="593" t="e">
        <f>VLOOKUP('Mapeo de Actores'!X97,'MA Listas'!$K$6:$L$7,2)</f>
        <v>#N/A</v>
      </c>
      <c r="Y97" s="591">
        <f>'Mapeo de Actores'!Y97</f>
        <v>0</v>
      </c>
      <c r="Z97" s="484" t="e">
        <f>VLOOKUP('Mapeo de Actores'!Z97,'MA Listas'!$N$4:$O$11,2)</f>
        <v>#N/A</v>
      </c>
      <c r="AA97" s="484" t="e">
        <f>VLOOKUP('Mapeo de Actores'!AA97,'MA Listas'!$N$4:$O$11,2)</f>
        <v>#N/A</v>
      </c>
      <c r="AB97" s="591">
        <f>'Mapeo de Actores'!AB97</f>
        <v>0</v>
      </c>
      <c r="AC97" s="486">
        <f>'Mapeo de Actores'!AC97</f>
        <v>0</v>
      </c>
      <c r="AD97" s="596">
        <f>'Mapeo de Actores'!AD97</f>
        <v>0</v>
      </c>
    </row>
    <row r="98" spans="6:30" ht="20.100000000000001" customHeight="1">
      <c r="F98" s="480">
        <f t="shared" si="2"/>
        <v>95</v>
      </c>
      <c r="G98" s="490">
        <f>'Mapeo de Actores'!G98</f>
        <v>0</v>
      </c>
      <c r="H98" s="491">
        <f>'Mapeo de Actores'!H98</f>
        <v>0</v>
      </c>
      <c r="I98" s="483" t="e">
        <f>VLOOKUP('Mapeo de Actores'!I98,'MA Listas'!$D$4:$E$38,2)</f>
        <v>#N/A</v>
      </c>
      <c r="J98" s="483" t="e">
        <f>VLOOKUP('Mapeo de Actores'!J98,'MA Listas'!$D$4:$E$38,2)</f>
        <v>#N/A</v>
      </c>
      <c r="K98" s="483" t="e">
        <f>VLOOKUP('Mapeo de Actores'!K98,'MA Listas'!$D$4:$E$38,2)</f>
        <v>#N/A</v>
      </c>
      <c r="L98" s="483" t="e">
        <f>VLOOKUP('Mapeo de Actores'!L98,'MA Listas'!$D$4:$E$38,2)</f>
        <v>#N/A</v>
      </c>
      <c r="M98" s="483" t="e">
        <f>VLOOKUP('Mapeo de Actores'!M98,'MA Listas'!$D$4:$E$38,2)</f>
        <v>#N/A</v>
      </c>
      <c r="N98" s="591">
        <f>'Mapeo de Actores'!N98</f>
        <v>0</v>
      </c>
      <c r="O98" s="483" t="e">
        <f>VLOOKUP('Mapeo de Actores'!O98,'MA Listas'!$G$4:$H$38,2)</f>
        <v>#N/A</v>
      </c>
      <c r="P98" s="483" t="e">
        <f>VLOOKUP('Mapeo de Actores'!P98,'MA Listas'!$G$4:$H$38,2)</f>
        <v>#N/A</v>
      </c>
      <c r="Q98" s="483" t="e">
        <f>VLOOKUP('Mapeo de Actores'!Q98,'MA Listas'!$G$4:$H$38,2)</f>
        <v>#N/A</v>
      </c>
      <c r="R98" s="483" t="e">
        <f>VLOOKUP('Mapeo de Actores'!R98,'MA Listas'!$G$4:$H$38,2)</f>
        <v>#N/A</v>
      </c>
      <c r="S98" s="483" t="e">
        <f>VLOOKUP('Mapeo de Actores'!S98,'MA Listas'!$G$4:$H$38,2)</f>
        <v>#N/A</v>
      </c>
      <c r="T98" s="593" t="e">
        <f>VLOOKUP('Mapeo de Actores'!T98,'MA Listas'!$K$6:$L$7,2)</f>
        <v>#N/A</v>
      </c>
      <c r="U98" s="593" t="e">
        <f>VLOOKUP('Mapeo de Actores'!U98,'MA Listas'!$K$6:$L$7,2)</f>
        <v>#N/A</v>
      </c>
      <c r="V98" s="593" t="e">
        <f>VLOOKUP('Mapeo de Actores'!V98,'MA Listas'!$K$6:$L$7,2)</f>
        <v>#N/A</v>
      </c>
      <c r="W98" s="593" t="e">
        <f>VLOOKUP('Mapeo de Actores'!W98,'MA Listas'!$K$6:$L$7,2)</f>
        <v>#N/A</v>
      </c>
      <c r="X98" s="593" t="e">
        <f>VLOOKUP('Mapeo de Actores'!X98,'MA Listas'!$K$6:$L$7,2)</f>
        <v>#N/A</v>
      </c>
      <c r="Y98" s="591">
        <f>'Mapeo de Actores'!Y98</f>
        <v>0</v>
      </c>
      <c r="Z98" s="484" t="e">
        <f>VLOOKUP('Mapeo de Actores'!Z98,'MA Listas'!$N$4:$O$11,2)</f>
        <v>#N/A</v>
      </c>
      <c r="AA98" s="484" t="e">
        <f>VLOOKUP('Mapeo de Actores'!AA98,'MA Listas'!$N$4:$O$11,2)</f>
        <v>#N/A</v>
      </c>
      <c r="AB98" s="591">
        <f>'Mapeo de Actores'!AB98</f>
        <v>0</v>
      </c>
      <c r="AC98" s="486">
        <f>'Mapeo de Actores'!AC98</f>
        <v>0</v>
      </c>
      <c r="AD98" s="596">
        <f>'Mapeo de Actores'!AD98</f>
        <v>0</v>
      </c>
    </row>
    <row r="99" spans="6:30" ht="20.100000000000001" customHeight="1">
      <c r="F99" s="480">
        <f t="shared" si="2"/>
        <v>96</v>
      </c>
      <c r="G99" s="490">
        <f>'Mapeo de Actores'!G99</f>
        <v>0</v>
      </c>
      <c r="H99" s="491">
        <f>'Mapeo de Actores'!H99</f>
        <v>0</v>
      </c>
      <c r="I99" s="483" t="e">
        <f>VLOOKUP('Mapeo de Actores'!I99,'MA Listas'!$D$4:$E$38,2)</f>
        <v>#N/A</v>
      </c>
      <c r="J99" s="483" t="e">
        <f>VLOOKUP('Mapeo de Actores'!J99,'MA Listas'!$D$4:$E$38,2)</f>
        <v>#N/A</v>
      </c>
      <c r="K99" s="483" t="e">
        <f>VLOOKUP('Mapeo de Actores'!K99,'MA Listas'!$D$4:$E$38,2)</f>
        <v>#N/A</v>
      </c>
      <c r="L99" s="483" t="e">
        <f>VLOOKUP('Mapeo de Actores'!L99,'MA Listas'!$D$4:$E$38,2)</f>
        <v>#N/A</v>
      </c>
      <c r="M99" s="483" t="e">
        <f>VLOOKUP('Mapeo de Actores'!M99,'MA Listas'!$D$4:$E$38,2)</f>
        <v>#N/A</v>
      </c>
      <c r="N99" s="591">
        <f>'Mapeo de Actores'!N99</f>
        <v>0</v>
      </c>
      <c r="O99" s="483" t="e">
        <f>VLOOKUP('Mapeo de Actores'!O99,'MA Listas'!$G$4:$H$38,2)</f>
        <v>#N/A</v>
      </c>
      <c r="P99" s="483" t="e">
        <f>VLOOKUP('Mapeo de Actores'!P99,'MA Listas'!$G$4:$H$38,2)</f>
        <v>#N/A</v>
      </c>
      <c r="Q99" s="483" t="e">
        <f>VLOOKUP('Mapeo de Actores'!Q99,'MA Listas'!$G$4:$H$38,2)</f>
        <v>#N/A</v>
      </c>
      <c r="R99" s="483" t="e">
        <f>VLOOKUP('Mapeo de Actores'!R99,'MA Listas'!$G$4:$H$38,2)</f>
        <v>#N/A</v>
      </c>
      <c r="S99" s="483" t="e">
        <f>VLOOKUP('Mapeo de Actores'!S99,'MA Listas'!$G$4:$H$38,2)</f>
        <v>#N/A</v>
      </c>
      <c r="T99" s="593" t="e">
        <f>VLOOKUP('Mapeo de Actores'!T99,'MA Listas'!$K$6:$L$7,2)</f>
        <v>#N/A</v>
      </c>
      <c r="U99" s="593" t="e">
        <f>VLOOKUP('Mapeo de Actores'!U99,'MA Listas'!$K$6:$L$7,2)</f>
        <v>#N/A</v>
      </c>
      <c r="V99" s="593" t="e">
        <f>VLOOKUP('Mapeo de Actores'!V99,'MA Listas'!$K$6:$L$7,2)</f>
        <v>#N/A</v>
      </c>
      <c r="W99" s="593" t="e">
        <f>VLOOKUP('Mapeo de Actores'!W99,'MA Listas'!$K$6:$L$7,2)</f>
        <v>#N/A</v>
      </c>
      <c r="X99" s="593" t="e">
        <f>VLOOKUP('Mapeo de Actores'!X99,'MA Listas'!$K$6:$L$7,2)</f>
        <v>#N/A</v>
      </c>
      <c r="Y99" s="591">
        <f>'Mapeo de Actores'!Y99</f>
        <v>0</v>
      </c>
      <c r="Z99" s="484" t="e">
        <f>VLOOKUP('Mapeo de Actores'!Z99,'MA Listas'!$N$4:$O$11,2)</f>
        <v>#N/A</v>
      </c>
      <c r="AA99" s="484" t="e">
        <f>VLOOKUP('Mapeo de Actores'!AA99,'MA Listas'!$N$4:$O$11,2)</f>
        <v>#N/A</v>
      </c>
      <c r="AB99" s="591">
        <f>'Mapeo de Actores'!AB99</f>
        <v>0</v>
      </c>
      <c r="AC99" s="486">
        <f>'Mapeo de Actores'!AC99</f>
        <v>0</v>
      </c>
      <c r="AD99" s="596">
        <f>'Mapeo de Actores'!AD99</f>
        <v>0</v>
      </c>
    </row>
    <row r="100" spans="6:30" ht="20.100000000000001" customHeight="1">
      <c r="F100" s="480">
        <f t="shared" si="2"/>
        <v>97</v>
      </c>
      <c r="G100" s="490">
        <f>'Mapeo de Actores'!G100</f>
        <v>0</v>
      </c>
      <c r="H100" s="491">
        <f>'Mapeo de Actores'!H100</f>
        <v>0</v>
      </c>
      <c r="I100" s="483" t="e">
        <f>VLOOKUP('Mapeo de Actores'!I100,'MA Listas'!$D$4:$E$38,2)</f>
        <v>#N/A</v>
      </c>
      <c r="J100" s="483" t="e">
        <f>VLOOKUP('Mapeo de Actores'!J100,'MA Listas'!$D$4:$E$38,2)</f>
        <v>#N/A</v>
      </c>
      <c r="K100" s="483" t="e">
        <f>VLOOKUP('Mapeo de Actores'!K100,'MA Listas'!$D$4:$E$38,2)</f>
        <v>#N/A</v>
      </c>
      <c r="L100" s="483" t="e">
        <f>VLOOKUP('Mapeo de Actores'!L100,'MA Listas'!$D$4:$E$38,2)</f>
        <v>#N/A</v>
      </c>
      <c r="M100" s="483" t="e">
        <f>VLOOKUP('Mapeo de Actores'!M100,'MA Listas'!$D$4:$E$38,2)</f>
        <v>#N/A</v>
      </c>
      <c r="N100" s="591">
        <f>'Mapeo de Actores'!N100</f>
        <v>0</v>
      </c>
      <c r="O100" s="483" t="e">
        <f>VLOOKUP('Mapeo de Actores'!O100,'MA Listas'!$G$4:$H$38,2)</f>
        <v>#N/A</v>
      </c>
      <c r="P100" s="483" t="e">
        <f>VLOOKUP('Mapeo de Actores'!P100,'MA Listas'!$G$4:$H$38,2)</f>
        <v>#N/A</v>
      </c>
      <c r="Q100" s="483" t="e">
        <f>VLOOKUP('Mapeo de Actores'!Q100,'MA Listas'!$G$4:$H$38,2)</f>
        <v>#N/A</v>
      </c>
      <c r="R100" s="483" t="e">
        <f>VLOOKUP('Mapeo de Actores'!R100,'MA Listas'!$G$4:$H$38,2)</f>
        <v>#N/A</v>
      </c>
      <c r="S100" s="483" t="e">
        <f>VLOOKUP('Mapeo de Actores'!S100,'MA Listas'!$G$4:$H$38,2)</f>
        <v>#N/A</v>
      </c>
      <c r="T100" s="593" t="e">
        <f>VLOOKUP('Mapeo de Actores'!T100,'MA Listas'!$K$6:$L$7,2)</f>
        <v>#N/A</v>
      </c>
      <c r="U100" s="593" t="e">
        <f>VLOOKUP('Mapeo de Actores'!U100,'MA Listas'!$K$6:$L$7,2)</f>
        <v>#N/A</v>
      </c>
      <c r="V100" s="593" t="e">
        <f>VLOOKUP('Mapeo de Actores'!V100,'MA Listas'!$K$6:$L$7,2)</f>
        <v>#N/A</v>
      </c>
      <c r="W100" s="593" t="e">
        <f>VLOOKUP('Mapeo de Actores'!W100,'MA Listas'!$K$6:$L$7,2)</f>
        <v>#N/A</v>
      </c>
      <c r="X100" s="593" t="e">
        <f>VLOOKUP('Mapeo de Actores'!X100,'MA Listas'!$K$6:$L$7,2)</f>
        <v>#N/A</v>
      </c>
      <c r="Y100" s="591">
        <f>'Mapeo de Actores'!Y100</f>
        <v>0</v>
      </c>
      <c r="Z100" s="484" t="e">
        <f>VLOOKUP('Mapeo de Actores'!Z100,'MA Listas'!$N$4:$O$11,2)</f>
        <v>#N/A</v>
      </c>
      <c r="AA100" s="484" t="e">
        <f>VLOOKUP('Mapeo de Actores'!AA100,'MA Listas'!$N$4:$O$11,2)</f>
        <v>#N/A</v>
      </c>
      <c r="AB100" s="591">
        <f>'Mapeo de Actores'!AB100</f>
        <v>0</v>
      </c>
      <c r="AC100" s="486">
        <f>'Mapeo de Actores'!AC100</f>
        <v>0</v>
      </c>
      <c r="AD100" s="596">
        <f>'Mapeo de Actores'!AD100</f>
        <v>0</v>
      </c>
    </row>
    <row r="101" spans="6:30" ht="20.100000000000001" customHeight="1">
      <c r="F101" s="480">
        <f t="shared" si="2"/>
        <v>98</v>
      </c>
      <c r="G101" s="490">
        <f>'Mapeo de Actores'!G101</f>
        <v>0</v>
      </c>
      <c r="H101" s="491">
        <f>'Mapeo de Actores'!H101</f>
        <v>0</v>
      </c>
      <c r="I101" s="483" t="e">
        <f>VLOOKUP('Mapeo de Actores'!I101,'MA Listas'!$D$4:$E$38,2)</f>
        <v>#N/A</v>
      </c>
      <c r="J101" s="483" t="e">
        <f>VLOOKUP('Mapeo de Actores'!J101,'MA Listas'!$D$4:$E$38,2)</f>
        <v>#N/A</v>
      </c>
      <c r="K101" s="483" t="e">
        <f>VLOOKUP('Mapeo de Actores'!K101,'MA Listas'!$D$4:$E$38,2)</f>
        <v>#N/A</v>
      </c>
      <c r="L101" s="483" t="e">
        <f>VLOOKUP('Mapeo de Actores'!L101,'MA Listas'!$D$4:$E$38,2)</f>
        <v>#N/A</v>
      </c>
      <c r="M101" s="483" t="e">
        <f>VLOOKUP('Mapeo de Actores'!M101,'MA Listas'!$D$4:$E$38,2)</f>
        <v>#N/A</v>
      </c>
      <c r="N101" s="591">
        <f>'Mapeo de Actores'!N101</f>
        <v>0</v>
      </c>
      <c r="O101" s="483" t="e">
        <f>VLOOKUP('Mapeo de Actores'!O101,'MA Listas'!$G$4:$H$38,2)</f>
        <v>#N/A</v>
      </c>
      <c r="P101" s="483" t="e">
        <f>VLOOKUP('Mapeo de Actores'!P101,'MA Listas'!$G$4:$H$38,2)</f>
        <v>#N/A</v>
      </c>
      <c r="Q101" s="483" t="e">
        <f>VLOOKUP('Mapeo de Actores'!Q101,'MA Listas'!$G$4:$H$38,2)</f>
        <v>#N/A</v>
      </c>
      <c r="R101" s="483" t="e">
        <f>VLOOKUP('Mapeo de Actores'!R101,'MA Listas'!$G$4:$H$38,2)</f>
        <v>#N/A</v>
      </c>
      <c r="S101" s="483" t="e">
        <f>VLOOKUP('Mapeo de Actores'!S101,'MA Listas'!$G$4:$H$38,2)</f>
        <v>#N/A</v>
      </c>
      <c r="T101" s="593" t="e">
        <f>VLOOKUP('Mapeo de Actores'!T101,'MA Listas'!$K$6:$L$7,2)</f>
        <v>#N/A</v>
      </c>
      <c r="U101" s="593" t="e">
        <f>VLOOKUP('Mapeo de Actores'!U101,'MA Listas'!$K$6:$L$7,2)</f>
        <v>#N/A</v>
      </c>
      <c r="V101" s="593" t="e">
        <f>VLOOKUP('Mapeo de Actores'!V101,'MA Listas'!$K$6:$L$7,2)</f>
        <v>#N/A</v>
      </c>
      <c r="W101" s="593" t="e">
        <f>VLOOKUP('Mapeo de Actores'!W101,'MA Listas'!$K$6:$L$7,2)</f>
        <v>#N/A</v>
      </c>
      <c r="X101" s="593" t="e">
        <f>VLOOKUP('Mapeo de Actores'!X101,'MA Listas'!$K$6:$L$7,2)</f>
        <v>#N/A</v>
      </c>
      <c r="Y101" s="591">
        <f>'Mapeo de Actores'!Y101</f>
        <v>0</v>
      </c>
      <c r="Z101" s="484" t="e">
        <f>VLOOKUP('Mapeo de Actores'!Z101,'MA Listas'!$N$4:$O$11,2)</f>
        <v>#N/A</v>
      </c>
      <c r="AA101" s="484" t="e">
        <f>VLOOKUP('Mapeo de Actores'!AA101,'MA Listas'!$N$4:$O$11,2)</f>
        <v>#N/A</v>
      </c>
      <c r="AB101" s="591">
        <f>'Mapeo de Actores'!AB101</f>
        <v>0</v>
      </c>
      <c r="AC101" s="486">
        <f>'Mapeo de Actores'!AC101</f>
        <v>0</v>
      </c>
      <c r="AD101" s="596">
        <f>'Mapeo de Actores'!AD101</f>
        <v>0</v>
      </c>
    </row>
    <row r="102" spans="6:30" ht="20.100000000000001" customHeight="1">
      <c r="F102" s="480">
        <f t="shared" si="2"/>
        <v>99</v>
      </c>
      <c r="G102" s="490">
        <f>'Mapeo de Actores'!G102</f>
        <v>0</v>
      </c>
      <c r="H102" s="491">
        <f>'Mapeo de Actores'!H102</f>
        <v>0</v>
      </c>
      <c r="I102" s="483" t="e">
        <f>VLOOKUP('Mapeo de Actores'!I102,'MA Listas'!$D$4:$E$38,2)</f>
        <v>#N/A</v>
      </c>
      <c r="J102" s="483" t="e">
        <f>VLOOKUP('Mapeo de Actores'!J102,'MA Listas'!$D$4:$E$38,2)</f>
        <v>#N/A</v>
      </c>
      <c r="K102" s="483" t="e">
        <f>VLOOKUP('Mapeo de Actores'!K102,'MA Listas'!$D$4:$E$38,2)</f>
        <v>#N/A</v>
      </c>
      <c r="L102" s="483" t="e">
        <f>VLOOKUP('Mapeo de Actores'!L102,'MA Listas'!$D$4:$E$38,2)</f>
        <v>#N/A</v>
      </c>
      <c r="M102" s="483" t="e">
        <f>VLOOKUP('Mapeo de Actores'!M102,'MA Listas'!$D$4:$E$38,2)</f>
        <v>#N/A</v>
      </c>
      <c r="N102" s="591">
        <f>'Mapeo de Actores'!N102</f>
        <v>0</v>
      </c>
      <c r="O102" s="483" t="e">
        <f>VLOOKUP('Mapeo de Actores'!O102,'MA Listas'!$G$4:$H$38,2)</f>
        <v>#N/A</v>
      </c>
      <c r="P102" s="483" t="e">
        <f>VLOOKUP('Mapeo de Actores'!P102,'MA Listas'!$G$4:$H$38,2)</f>
        <v>#N/A</v>
      </c>
      <c r="Q102" s="483" t="e">
        <f>VLOOKUP('Mapeo de Actores'!Q102,'MA Listas'!$G$4:$H$38,2)</f>
        <v>#N/A</v>
      </c>
      <c r="R102" s="483" t="e">
        <f>VLOOKUP('Mapeo de Actores'!R102,'MA Listas'!$G$4:$H$38,2)</f>
        <v>#N/A</v>
      </c>
      <c r="S102" s="483" t="e">
        <f>VLOOKUP('Mapeo de Actores'!S102,'MA Listas'!$G$4:$H$38,2)</f>
        <v>#N/A</v>
      </c>
      <c r="T102" s="593" t="e">
        <f>VLOOKUP('Mapeo de Actores'!T102,'MA Listas'!$K$6:$L$7,2)</f>
        <v>#N/A</v>
      </c>
      <c r="U102" s="593" t="e">
        <f>VLOOKUP('Mapeo de Actores'!U102,'MA Listas'!$K$6:$L$7,2)</f>
        <v>#N/A</v>
      </c>
      <c r="V102" s="593" t="e">
        <f>VLOOKUP('Mapeo de Actores'!V102,'MA Listas'!$K$6:$L$7,2)</f>
        <v>#N/A</v>
      </c>
      <c r="W102" s="593" t="e">
        <f>VLOOKUP('Mapeo de Actores'!W102,'MA Listas'!$K$6:$L$7,2)</f>
        <v>#N/A</v>
      </c>
      <c r="X102" s="593" t="e">
        <f>VLOOKUP('Mapeo de Actores'!X102,'MA Listas'!$K$6:$L$7,2)</f>
        <v>#N/A</v>
      </c>
      <c r="Y102" s="591">
        <f>'Mapeo de Actores'!Y102</f>
        <v>0</v>
      </c>
      <c r="Z102" s="484" t="e">
        <f>VLOOKUP('Mapeo de Actores'!Z102,'MA Listas'!$N$4:$O$11,2)</f>
        <v>#N/A</v>
      </c>
      <c r="AA102" s="484" t="e">
        <f>VLOOKUP('Mapeo de Actores'!AA102,'MA Listas'!$N$4:$O$11,2)</f>
        <v>#N/A</v>
      </c>
      <c r="AB102" s="591">
        <f>'Mapeo de Actores'!AB102</f>
        <v>0</v>
      </c>
      <c r="AC102" s="486">
        <f>'Mapeo de Actores'!AC102</f>
        <v>0</v>
      </c>
      <c r="AD102" s="596">
        <f>'Mapeo de Actores'!AD102</f>
        <v>0</v>
      </c>
    </row>
    <row r="103" spans="6:30" ht="20.100000000000001" customHeight="1">
      <c r="F103" s="480">
        <f t="shared" si="2"/>
        <v>100</v>
      </c>
      <c r="G103" s="490">
        <f>'Mapeo de Actores'!G103</f>
        <v>0</v>
      </c>
      <c r="H103" s="491">
        <f>'Mapeo de Actores'!H103</f>
        <v>0</v>
      </c>
      <c r="I103" s="483" t="e">
        <f>VLOOKUP('Mapeo de Actores'!I103,'MA Listas'!$D$4:$E$38,2)</f>
        <v>#N/A</v>
      </c>
      <c r="J103" s="483" t="e">
        <f>VLOOKUP('Mapeo de Actores'!J103,'MA Listas'!$D$4:$E$38,2)</f>
        <v>#N/A</v>
      </c>
      <c r="K103" s="483" t="e">
        <f>VLOOKUP('Mapeo de Actores'!K103,'MA Listas'!$D$4:$E$38,2)</f>
        <v>#N/A</v>
      </c>
      <c r="L103" s="483" t="e">
        <f>VLOOKUP('Mapeo de Actores'!L103,'MA Listas'!$D$4:$E$38,2)</f>
        <v>#N/A</v>
      </c>
      <c r="M103" s="483" t="e">
        <f>VLOOKUP('Mapeo de Actores'!M103,'MA Listas'!$D$4:$E$38,2)</f>
        <v>#N/A</v>
      </c>
      <c r="N103" s="591">
        <f>'Mapeo de Actores'!N103</f>
        <v>0</v>
      </c>
      <c r="O103" s="483" t="e">
        <f>VLOOKUP('Mapeo de Actores'!O103,'MA Listas'!$G$4:$H$38,2)</f>
        <v>#N/A</v>
      </c>
      <c r="P103" s="483" t="e">
        <f>VLOOKUP('Mapeo de Actores'!P103,'MA Listas'!$G$4:$H$38,2)</f>
        <v>#N/A</v>
      </c>
      <c r="Q103" s="483" t="e">
        <f>VLOOKUP('Mapeo de Actores'!Q103,'MA Listas'!$G$4:$H$38,2)</f>
        <v>#N/A</v>
      </c>
      <c r="R103" s="483" t="e">
        <f>VLOOKUP('Mapeo de Actores'!R103,'MA Listas'!$G$4:$H$38,2)</f>
        <v>#N/A</v>
      </c>
      <c r="S103" s="483" t="e">
        <f>VLOOKUP('Mapeo de Actores'!S103,'MA Listas'!$G$4:$H$38,2)</f>
        <v>#N/A</v>
      </c>
      <c r="T103" s="593" t="e">
        <f>VLOOKUP('Mapeo de Actores'!T103,'MA Listas'!$K$6:$L$7,2)</f>
        <v>#N/A</v>
      </c>
      <c r="U103" s="593" t="e">
        <f>VLOOKUP('Mapeo de Actores'!U103,'MA Listas'!$K$6:$L$7,2)</f>
        <v>#N/A</v>
      </c>
      <c r="V103" s="593" t="e">
        <f>VLOOKUP('Mapeo de Actores'!V103,'MA Listas'!$K$6:$L$7,2)</f>
        <v>#N/A</v>
      </c>
      <c r="W103" s="593" t="e">
        <f>VLOOKUP('Mapeo de Actores'!W103,'MA Listas'!$K$6:$L$7,2)</f>
        <v>#N/A</v>
      </c>
      <c r="X103" s="593" t="e">
        <f>VLOOKUP('Mapeo de Actores'!X103,'MA Listas'!$K$6:$L$7,2)</f>
        <v>#N/A</v>
      </c>
      <c r="Y103" s="591">
        <f>'Mapeo de Actores'!Y103</f>
        <v>0</v>
      </c>
      <c r="Z103" s="484" t="e">
        <f>VLOOKUP('Mapeo de Actores'!Z103,'MA Listas'!$N$4:$O$11,2)</f>
        <v>#N/A</v>
      </c>
      <c r="AA103" s="484" t="e">
        <f>VLOOKUP('Mapeo de Actores'!AA103,'MA Listas'!$N$4:$O$11,2)</f>
        <v>#N/A</v>
      </c>
      <c r="AB103" s="591">
        <f>'Mapeo de Actores'!AB103</f>
        <v>0</v>
      </c>
      <c r="AC103" s="486">
        <f>'Mapeo de Actores'!AC103</f>
        <v>0</v>
      </c>
      <c r="AD103" s="596">
        <f>'Mapeo de Actores'!AD103</f>
        <v>0</v>
      </c>
    </row>
    <row r="104" spans="6:30" ht="20.100000000000001" customHeight="1">
      <c r="F104" s="480">
        <f t="shared" si="2"/>
        <v>101</v>
      </c>
      <c r="G104" s="490">
        <f>'Mapeo de Actores'!G104</f>
        <v>0</v>
      </c>
      <c r="H104" s="491">
        <f>'Mapeo de Actores'!H104</f>
        <v>0</v>
      </c>
      <c r="I104" s="483" t="e">
        <f>VLOOKUP('Mapeo de Actores'!I104,'MA Listas'!$D$4:$E$38,2)</f>
        <v>#N/A</v>
      </c>
      <c r="J104" s="483" t="e">
        <f>VLOOKUP('Mapeo de Actores'!J104,'MA Listas'!$D$4:$E$38,2)</f>
        <v>#N/A</v>
      </c>
      <c r="K104" s="483" t="e">
        <f>VLOOKUP('Mapeo de Actores'!K104,'MA Listas'!$D$4:$E$38,2)</f>
        <v>#N/A</v>
      </c>
      <c r="L104" s="483" t="e">
        <f>VLOOKUP('Mapeo de Actores'!L104,'MA Listas'!$D$4:$E$38,2)</f>
        <v>#N/A</v>
      </c>
      <c r="M104" s="483" t="e">
        <f>VLOOKUP('Mapeo de Actores'!M104,'MA Listas'!$D$4:$E$38,2)</f>
        <v>#N/A</v>
      </c>
      <c r="N104" s="591">
        <f>'Mapeo de Actores'!N104</f>
        <v>0</v>
      </c>
      <c r="O104" s="483" t="e">
        <f>VLOOKUP('Mapeo de Actores'!O104,'MA Listas'!$G$4:$H$38,2)</f>
        <v>#N/A</v>
      </c>
      <c r="P104" s="483" t="e">
        <f>VLOOKUP('Mapeo de Actores'!P104,'MA Listas'!$G$4:$H$38,2)</f>
        <v>#N/A</v>
      </c>
      <c r="Q104" s="483" t="e">
        <f>VLOOKUP('Mapeo de Actores'!Q104,'MA Listas'!$G$4:$H$38,2)</f>
        <v>#N/A</v>
      </c>
      <c r="R104" s="483" t="e">
        <f>VLOOKUP('Mapeo de Actores'!R104,'MA Listas'!$G$4:$H$38,2)</f>
        <v>#N/A</v>
      </c>
      <c r="S104" s="483" t="e">
        <f>VLOOKUP('Mapeo de Actores'!S104,'MA Listas'!$G$4:$H$38,2)</f>
        <v>#N/A</v>
      </c>
      <c r="T104" s="593" t="e">
        <f>VLOOKUP('Mapeo de Actores'!T104,'MA Listas'!$K$6:$L$7,2)</f>
        <v>#N/A</v>
      </c>
      <c r="U104" s="593" t="e">
        <f>VLOOKUP('Mapeo de Actores'!U104,'MA Listas'!$K$6:$L$7,2)</f>
        <v>#N/A</v>
      </c>
      <c r="V104" s="593" t="e">
        <f>VLOOKUP('Mapeo de Actores'!V104,'MA Listas'!$K$6:$L$7,2)</f>
        <v>#N/A</v>
      </c>
      <c r="W104" s="593" t="e">
        <f>VLOOKUP('Mapeo de Actores'!W104,'MA Listas'!$K$6:$L$7,2)</f>
        <v>#N/A</v>
      </c>
      <c r="X104" s="593" t="e">
        <f>VLOOKUP('Mapeo de Actores'!X104,'MA Listas'!$K$6:$L$7,2)</f>
        <v>#N/A</v>
      </c>
      <c r="Y104" s="591">
        <f>'Mapeo de Actores'!Y104</f>
        <v>0</v>
      </c>
      <c r="Z104" s="484" t="e">
        <f>VLOOKUP('Mapeo de Actores'!Z104,'MA Listas'!$N$4:$O$11,2)</f>
        <v>#N/A</v>
      </c>
      <c r="AA104" s="484" t="e">
        <f>VLOOKUP('Mapeo de Actores'!AA104,'MA Listas'!$N$4:$O$11,2)</f>
        <v>#N/A</v>
      </c>
      <c r="AB104" s="591">
        <f>'Mapeo de Actores'!AB104</f>
        <v>0</v>
      </c>
      <c r="AC104" s="486">
        <f>'Mapeo de Actores'!AC104</f>
        <v>0</v>
      </c>
      <c r="AD104" s="596">
        <f>'Mapeo de Actores'!AD104</f>
        <v>0</v>
      </c>
    </row>
    <row r="105" spans="6:30" ht="20.100000000000001" customHeight="1">
      <c r="F105" s="480">
        <f t="shared" si="2"/>
        <v>102</v>
      </c>
      <c r="G105" s="490">
        <f>'Mapeo de Actores'!G105</f>
        <v>0</v>
      </c>
      <c r="H105" s="491">
        <f>'Mapeo de Actores'!H105</f>
        <v>0</v>
      </c>
      <c r="I105" s="483" t="e">
        <f>VLOOKUP('Mapeo de Actores'!I105,'MA Listas'!$D$4:$E$38,2)</f>
        <v>#N/A</v>
      </c>
      <c r="J105" s="483" t="e">
        <f>VLOOKUP('Mapeo de Actores'!J105,'MA Listas'!$D$4:$E$38,2)</f>
        <v>#N/A</v>
      </c>
      <c r="K105" s="483" t="e">
        <f>VLOOKUP('Mapeo de Actores'!K105,'MA Listas'!$D$4:$E$38,2)</f>
        <v>#N/A</v>
      </c>
      <c r="L105" s="483" t="e">
        <f>VLOOKUP('Mapeo de Actores'!L105,'MA Listas'!$D$4:$E$38,2)</f>
        <v>#N/A</v>
      </c>
      <c r="M105" s="483" t="e">
        <f>VLOOKUP('Mapeo de Actores'!M105,'MA Listas'!$D$4:$E$38,2)</f>
        <v>#N/A</v>
      </c>
      <c r="N105" s="591">
        <f>'Mapeo de Actores'!N105</f>
        <v>0</v>
      </c>
      <c r="O105" s="483" t="e">
        <f>VLOOKUP('Mapeo de Actores'!O105,'MA Listas'!$G$4:$H$38,2)</f>
        <v>#N/A</v>
      </c>
      <c r="P105" s="483" t="e">
        <f>VLOOKUP('Mapeo de Actores'!P105,'MA Listas'!$G$4:$H$38,2)</f>
        <v>#N/A</v>
      </c>
      <c r="Q105" s="483" t="e">
        <f>VLOOKUP('Mapeo de Actores'!Q105,'MA Listas'!$G$4:$H$38,2)</f>
        <v>#N/A</v>
      </c>
      <c r="R105" s="483" t="e">
        <f>VLOOKUP('Mapeo de Actores'!R105,'MA Listas'!$G$4:$H$38,2)</f>
        <v>#N/A</v>
      </c>
      <c r="S105" s="483" t="e">
        <f>VLOOKUP('Mapeo de Actores'!S105,'MA Listas'!$G$4:$H$38,2)</f>
        <v>#N/A</v>
      </c>
      <c r="T105" s="593" t="e">
        <f>VLOOKUP('Mapeo de Actores'!T105,'MA Listas'!$K$6:$L$7,2)</f>
        <v>#N/A</v>
      </c>
      <c r="U105" s="593" t="e">
        <f>VLOOKUP('Mapeo de Actores'!U105,'MA Listas'!$K$6:$L$7,2)</f>
        <v>#N/A</v>
      </c>
      <c r="V105" s="593" t="e">
        <f>VLOOKUP('Mapeo de Actores'!V105,'MA Listas'!$K$6:$L$7,2)</f>
        <v>#N/A</v>
      </c>
      <c r="W105" s="593" t="e">
        <f>VLOOKUP('Mapeo de Actores'!W105,'MA Listas'!$K$6:$L$7,2)</f>
        <v>#N/A</v>
      </c>
      <c r="X105" s="593" t="e">
        <f>VLOOKUP('Mapeo de Actores'!X105,'MA Listas'!$K$6:$L$7,2)</f>
        <v>#N/A</v>
      </c>
      <c r="Y105" s="591">
        <f>'Mapeo de Actores'!Y105</f>
        <v>0</v>
      </c>
      <c r="Z105" s="484" t="e">
        <f>VLOOKUP('Mapeo de Actores'!Z105,'MA Listas'!$N$4:$O$11,2)</f>
        <v>#N/A</v>
      </c>
      <c r="AA105" s="484" t="e">
        <f>VLOOKUP('Mapeo de Actores'!AA105,'MA Listas'!$N$4:$O$11,2)</f>
        <v>#N/A</v>
      </c>
      <c r="AB105" s="591">
        <f>'Mapeo de Actores'!AB105</f>
        <v>0</v>
      </c>
      <c r="AC105" s="486">
        <f>'Mapeo de Actores'!AC105</f>
        <v>0</v>
      </c>
      <c r="AD105" s="596">
        <f>'Mapeo de Actores'!AD105</f>
        <v>0</v>
      </c>
    </row>
    <row r="106" spans="6:30" ht="20.100000000000001" customHeight="1">
      <c r="F106" s="480">
        <f t="shared" si="2"/>
        <v>103</v>
      </c>
      <c r="G106" s="490">
        <f>'Mapeo de Actores'!G106</f>
        <v>0</v>
      </c>
      <c r="H106" s="491">
        <f>'Mapeo de Actores'!H106</f>
        <v>0</v>
      </c>
      <c r="I106" s="483" t="e">
        <f>VLOOKUP('Mapeo de Actores'!I106,'MA Listas'!$D$4:$E$38,2)</f>
        <v>#N/A</v>
      </c>
      <c r="J106" s="483" t="e">
        <f>VLOOKUP('Mapeo de Actores'!J106,'MA Listas'!$D$4:$E$38,2)</f>
        <v>#N/A</v>
      </c>
      <c r="K106" s="483" t="e">
        <f>VLOOKUP('Mapeo de Actores'!K106,'MA Listas'!$D$4:$E$38,2)</f>
        <v>#N/A</v>
      </c>
      <c r="L106" s="483" t="e">
        <f>VLOOKUP('Mapeo de Actores'!L106,'MA Listas'!$D$4:$E$38,2)</f>
        <v>#N/A</v>
      </c>
      <c r="M106" s="483" t="e">
        <f>VLOOKUP('Mapeo de Actores'!M106,'MA Listas'!$D$4:$E$38,2)</f>
        <v>#N/A</v>
      </c>
      <c r="N106" s="591">
        <f>'Mapeo de Actores'!N106</f>
        <v>0</v>
      </c>
      <c r="O106" s="483" t="e">
        <f>VLOOKUP('Mapeo de Actores'!O106,'MA Listas'!$G$4:$H$38,2)</f>
        <v>#N/A</v>
      </c>
      <c r="P106" s="483" t="e">
        <f>VLOOKUP('Mapeo de Actores'!P106,'MA Listas'!$G$4:$H$38,2)</f>
        <v>#N/A</v>
      </c>
      <c r="Q106" s="483" t="e">
        <f>VLOOKUP('Mapeo de Actores'!Q106,'MA Listas'!$G$4:$H$38,2)</f>
        <v>#N/A</v>
      </c>
      <c r="R106" s="483" t="e">
        <f>VLOOKUP('Mapeo de Actores'!R106,'MA Listas'!$G$4:$H$38,2)</f>
        <v>#N/A</v>
      </c>
      <c r="S106" s="483" t="e">
        <f>VLOOKUP('Mapeo de Actores'!S106,'MA Listas'!$G$4:$H$38,2)</f>
        <v>#N/A</v>
      </c>
      <c r="T106" s="593" t="e">
        <f>VLOOKUP('Mapeo de Actores'!T106,'MA Listas'!$K$6:$L$7,2)</f>
        <v>#N/A</v>
      </c>
      <c r="U106" s="593" t="e">
        <f>VLOOKUP('Mapeo de Actores'!U106,'MA Listas'!$K$6:$L$7,2)</f>
        <v>#N/A</v>
      </c>
      <c r="V106" s="593" t="e">
        <f>VLOOKUP('Mapeo de Actores'!V106,'MA Listas'!$K$6:$L$7,2)</f>
        <v>#N/A</v>
      </c>
      <c r="W106" s="593" t="e">
        <f>VLOOKUP('Mapeo de Actores'!W106,'MA Listas'!$K$6:$L$7,2)</f>
        <v>#N/A</v>
      </c>
      <c r="X106" s="593" t="e">
        <f>VLOOKUP('Mapeo de Actores'!X106,'MA Listas'!$K$6:$L$7,2)</f>
        <v>#N/A</v>
      </c>
      <c r="Y106" s="591">
        <f>'Mapeo de Actores'!Y106</f>
        <v>0</v>
      </c>
      <c r="Z106" s="484" t="e">
        <f>VLOOKUP('Mapeo de Actores'!Z106,'MA Listas'!$N$4:$O$11,2)</f>
        <v>#N/A</v>
      </c>
      <c r="AA106" s="484" t="e">
        <f>VLOOKUP('Mapeo de Actores'!AA106,'MA Listas'!$N$4:$O$11,2)</f>
        <v>#N/A</v>
      </c>
      <c r="AB106" s="591">
        <f>'Mapeo de Actores'!AB106</f>
        <v>0</v>
      </c>
      <c r="AC106" s="486">
        <f>'Mapeo de Actores'!AC106</f>
        <v>0</v>
      </c>
      <c r="AD106" s="596">
        <f>'Mapeo de Actores'!AD106</f>
        <v>0</v>
      </c>
    </row>
    <row r="107" spans="6:30" ht="20.100000000000001" customHeight="1">
      <c r="F107" s="480">
        <f t="shared" si="2"/>
        <v>104</v>
      </c>
      <c r="G107" s="490">
        <f>'Mapeo de Actores'!G107</f>
        <v>0</v>
      </c>
      <c r="H107" s="491">
        <f>'Mapeo de Actores'!H107</f>
        <v>0</v>
      </c>
      <c r="I107" s="483" t="e">
        <f>VLOOKUP('Mapeo de Actores'!I107,'MA Listas'!$D$4:$E$38,2)</f>
        <v>#N/A</v>
      </c>
      <c r="J107" s="483" t="e">
        <f>VLOOKUP('Mapeo de Actores'!J107,'MA Listas'!$D$4:$E$38,2)</f>
        <v>#N/A</v>
      </c>
      <c r="K107" s="483" t="e">
        <f>VLOOKUP('Mapeo de Actores'!K107,'MA Listas'!$D$4:$E$38,2)</f>
        <v>#N/A</v>
      </c>
      <c r="L107" s="483" t="e">
        <f>VLOOKUP('Mapeo de Actores'!L107,'MA Listas'!$D$4:$E$38,2)</f>
        <v>#N/A</v>
      </c>
      <c r="M107" s="483" t="e">
        <f>VLOOKUP('Mapeo de Actores'!M107,'MA Listas'!$D$4:$E$38,2)</f>
        <v>#N/A</v>
      </c>
      <c r="N107" s="591">
        <f>'Mapeo de Actores'!N107</f>
        <v>0</v>
      </c>
      <c r="O107" s="483" t="e">
        <f>VLOOKUP('Mapeo de Actores'!O107,'MA Listas'!$G$4:$H$38,2)</f>
        <v>#N/A</v>
      </c>
      <c r="P107" s="483" t="e">
        <f>VLOOKUP('Mapeo de Actores'!P107,'MA Listas'!$G$4:$H$38,2)</f>
        <v>#N/A</v>
      </c>
      <c r="Q107" s="483" t="e">
        <f>VLOOKUP('Mapeo de Actores'!Q107,'MA Listas'!$G$4:$H$38,2)</f>
        <v>#N/A</v>
      </c>
      <c r="R107" s="483" t="e">
        <f>VLOOKUP('Mapeo de Actores'!R107,'MA Listas'!$G$4:$H$38,2)</f>
        <v>#N/A</v>
      </c>
      <c r="S107" s="483" t="e">
        <f>VLOOKUP('Mapeo de Actores'!S107,'MA Listas'!$G$4:$H$38,2)</f>
        <v>#N/A</v>
      </c>
      <c r="T107" s="593" t="e">
        <f>VLOOKUP('Mapeo de Actores'!T107,'MA Listas'!$K$6:$L$7,2)</f>
        <v>#N/A</v>
      </c>
      <c r="U107" s="593" t="e">
        <f>VLOOKUP('Mapeo de Actores'!U107,'MA Listas'!$K$6:$L$7,2)</f>
        <v>#N/A</v>
      </c>
      <c r="V107" s="593" t="e">
        <f>VLOOKUP('Mapeo de Actores'!V107,'MA Listas'!$K$6:$L$7,2)</f>
        <v>#N/A</v>
      </c>
      <c r="W107" s="593" t="e">
        <f>VLOOKUP('Mapeo de Actores'!W107,'MA Listas'!$K$6:$L$7,2)</f>
        <v>#N/A</v>
      </c>
      <c r="X107" s="593" t="e">
        <f>VLOOKUP('Mapeo de Actores'!X107,'MA Listas'!$K$6:$L$7,2)</f>
        <v>#N/A</v>
      </c>
      <c r="Y107" s="591">
        <f>'Mapeo de Actores'!Y107</f>
        <v>0</v>
      </c>
      <c r="Z107" s="484" t="e">
        <f>VLOOKUP('Mapeo de Actores'!Z107,'MA Listas'!$N$4:$O$11,2)</f>
        <v>#N/A</v>
      </c>
      <c r="AA107" s="484" t="e">
        <f>VLOOKUP('Mapeo de Actores'!AA107,'MA Listas'!$N$4:$O$11,2)</f>
        <v>#N/A</v>
      </c>
      <c r="AB107" s="591">
        <f>'Mapeo de Actores'!AB107</f>
        <v>0</v>
      </c>
      <c r="AC107" s="486">
        <f>'Mapeo de Actores'!AC107</f>
        <v>0</v>
      </c>
      <c r="AD107" s="596">
        <f>'Mapeo de Actores'!AD107</f>
        <v>0</v>
      </c>
    </row>
    <row r="108" spans="6:30" ht="20.100000000000001" customHeight="1">
      <c r="F108" s="480">
        <f t="shared" si="2"/>
        <v>105</v>
      </c>
      <c r="G108" s="490">
        <f>'Mapeo de Actores'!G108</f>
        <v>0</v>
      </c>
      <c r="H108" s="491">
        <f>'Mapeo de Actores'!H108</f>
        <v>0</v>
      </c>
      <c r="I108" s="483" t="e">
        <f>VLOOKUP('Mapeo de Actores'!I108,'MA Listas'!$D$4:$E$38,2)</f>
        <v>#N/A</v>
      </c>
      <c r="J108" s="483" t="e">
        <f>VLOOKUP('Mapeo de Actores'!J108,'MA Listas'!$D$4:$E$38,2)</f>
        <v>#N/A</v>
      </c>
      <c r="K108" s="483" t="e">
        <f>VLOOKUP('Mapeo de Actores'!K108,'MA Listas'!$D$4:$E$38,2)</f>
        <v>#N/A</v>
      </c>
      <c r="L108" s="483" t="e">
        <f>VLOOKUP('Mapeo de Actores'!L108,'MA Listas'!$D$4:$E$38,2)</f>
        <v>#N/A</v>
      </c>
      <c r="M108" s="483" t="e">
        <f>VLOOKUP('Mapeo de Actores'!M108,'MA Listas'!$D$4:$E$38,2)</f>
        <v>#N/A</v>
      </c>
      <c r="N108" s="591">
        <f>'Mapeo de Actores'!N108</f>
        <v>0</v>
      </c>
      <c r="O108" s="483" t="e">
        <f>VLOOKUP('Mapeo de Actores'!O108,'MA Listas'!$G$4:$H$38,2)</f>
        <v>#N/A</v>
      </c>
      <c r="P108" s="483" t="e">
        <f>VLOOKUP('Mapeo de Actores'!P108,'MA Listas'!$G$4:$H$38,2)</f>
        <v>#N/A</v>
      </c>
      <c r="Q108" s="483" t="e">
        <f>VLOOKUP('Mapeo de Actores'!Q108,'MA Listas'!$G$4:$H$38,2)</f>
        <v>#N/A</v>
      </c>
      <c r="R108" s="483" t="e">
        <f>VLOOKUP('Mapeo de Actores'!R108,'MA Listas'!$G$4:$H$38,2)</f>
        <v>#N/A</v>
      </c>
      <c r="S108" s="483" t="e">
        <f>VLOOKUP('Mapeo de Actores'!S108,'MA Listas'!$G$4:$H$38,2)</f>
        <v>#N/A</v>
      </c>
      <c r="T108" s="593" t="e">
        <f>VLOOKUP('Mapeo de Actores'!T108,'MA Listas'!$K$6:$L$7,2)</f>
        <v>#N/A</v>
      </c>
      <c r="U108" s="593" t="e">
        <f>VLOOKUP('Mapeo de Actores'!U108,'MA Listas'!$K$6:$L$7,2)</f>
        <v>#N/A</v>
      </c>
      <c r="V108" s="593" t="e">
        <f>VLOOKUP('Mapeo de Actores'!V108,'MA Listas'!$K$6:$L$7,2)</f>
        <v>#N/A</v>
      </c>
      <c r="W108" s="593" t="e">
        <f>VLOOKUP('Mapeo de Actores'!W108,'MA Listas'!$K$6:$L$7,2)</f>
        <v>#N/A</v>
      </c>
      <c r="X108" s="593" t="e">
        <f>VLOOKUP('Mapeo de Actores'!X108,'MA Listas'!$K$6:$L$7,2)</f>
        <v>#N/A</v>
      </c>
      <c r="Y108" s="591">
        <f>'Mapeo de Actores'!Y108</f>
        <v>0</v>
      </c>
      <c r="Z108" s="484" t="e">
        <f>VLOOKUP('Mapeo de Actores'!Z108,'MA Listas'!$N$4:$O$11,2)</f>
        <v>#N/A</v>
      </c>
      <c r="AA108" s="484" t="e">
        <f>VLOOKUP('Mapeo de Actores'!AA108,'MA Listas'!$N$4:$O$11,2)</f>
        <v>#N/A</v>
      </c>
      <c r="AB108" s="591">
        <f>'Mapeo de Actores'!AB108</f>
        <v>0</v>
      </c>
      <c r="AC108" s="486">
        <f>'Mapeo de Actores'!AC108</f>
        <v>0</v>
      </c>
      <c r="AD108" s="596">
        <f>'Mapeo de Actores'!AD108</f>
        <v>0</v>
      </c>
    </row>
    <row r="109" spans="6:30" ht="20.100000000000001" customHeight="1">
      <c r="F109" s="480">
        <f t="shared" si="2"/>
        <v>106</v>
      </c>
      <c r="G109" s="490">
        <f>'Mapeo de Actores'!G109</f>
        <v>0</v>
      </c>
      <c r="H109" s="491">
        <f>'Mapeo de Actores'!H109</f>
        <v>0</v>
      </c>
      <c r="I109" s="483" t="e">
        <f>VLOOKUP('Mapeo de Actores'!I109,'MA Listas'!$D$4:$E$38,2)</f>
        <v>#N/A</v>
      </c>
      <c r="J109" s="483" t="e">
        <f>VLOOKUP('Mapeo de Actores'!J109,'MA Listas'!$D$4:$E$38,2)</f>
        <v>#N/A</v>
      </c>
      <c r="K109" s="483" t="e">
        <f>VLOOKUP('Mapeo de Actores'!K109,'MA Listas'!$D$4:$E$38,2)</f>
        <v>#N/A</v>
      </c>
      <c r="L109" s="483" t="e">
        <f>VLOOKUP('Mapeo de Actores'!L109,'MA Listas'!$D$4:$E$38,2)</f>
        <v>#N/A</v>
      </c>
      <c r="M109" s="483" t="e">
        <f>VLOOKUP('Mapeo de Actores'!M109,'MA Listas'!$D$4:$E$38,2)</f>
        <v>#N/A</v>
      </c>
      <c r="N109" s="591">
        <f>'Mapeo de Actores'!N109</f>
        <v>0</v>
      </c>
      <c r="O109" s="483" t="e">
        <f>VLOOKUP('Mapeo de Actores'!O109,'MA Listas'!$G$4:$H$38,2)</f>
        <v>#N/A</v>
      </c>
      <c r="P109" s="483" t="e">
        <f>VLOOKUP('Mapeo de Actores'!P109,'MA Listas'!$G$4:$H$38,2)</f>
        <v>#N/A</v>
      </c>
      <c r="Q109" s="483" t="e">
        <f>VLOOKUP('Mapeo de Actores'!Q109,'MA Listas'!$G$4:$H$38,2)</f>
        <v>#N/A</v>
      </c>
      <c r="R109" s="483" t="e">
        <f>VLOOKUP('Mapeo de Actores'!R109,'MA Listas'!$G$4:$H$38,2)</f>
        <v>#N/A</v>
      </c>
      <c r="S109" s="483" t="e">
        <f>VLOOKUP('Mapeo de Actores'!S109,'MA Listas'!$G$4:$H$38,2)</f>
        <v>#N/A</v>
      </c>
      <c r="T109" s="593" t="e">
        <f>VLOOKUP('Mapeo de Actores'!T109,'MA Listas'!$K$6:$L$7,2)</f>
        <v>#N/A</v>
      </c>
      <c r="U109" s="593" t="e">
        <f>VLOOKUP('Mapeo de Actores'!U109,'MA Listas'!$K$6:$L$7,2)</f>
        <v>#N/A</v>
      </c>
      <c r="V109" s="593" t="e">
        <f>VLOOKUP('Mapeo de Actores'!V109,'MA Listas'!$K$6:$L$7,2)</f>
        <v>#N/A</v>
      </c>
      <c r="W109" s="593" t="e">
        <f>VLOOKUP('Mapeo de Actores'!W109,'MA Listas'!$K$6:$L$7,2)</f>
        <v>#N/A</v>
      </c>
      <c r="X109" s="593" t="e">
        <f>VLOOKUP('Mapeo de Actores'!X109,'MA Listas'!$K$6:$L$7,2)</f>
        <v>#N/A</v>
      </c>
      <c r="Y109" s="591">
        <f>'Mapeo de Actores'!Y109</f>
        <v>0</v>
      </c>
      <c r="Z109" s="484" t="e">
        <f>VLOOKUP('Mapeo de Actores'!Z109,'MA Listas'!$N$4:$O$11,2)</f>
        <v>#N/A</v>
      </c>
      <c r="AA109" s="484" t="e">
        <f>VLOOKUP('Mapeo de Actores'!AA109,'MA Listas'!$N$4:$O$11,2)</f>
        <v>#N/A</v>
      </c>
      <c r="AB109" s="591">
        <f>'Mapeo de Actores'!AB109</f>
        <v>0</v>
      </c>
      <c r="AC109" s="486">
        <f>'Mapeo de Actores'!AC109</f>
        <v>0</v>
      </c>
      <c r="AD109" s="596">
        <f>'Mapeo de Actores'!AD109</f>
        <v>0</v>
      </c>
    </row>
    <row r="110" spans="6:30" ht="20.100000000000001" customHeight="1">
      <c r="F110" s="480">
        <f t="shared" si="2"/>
        <v>107</v>
      </c>
      <c r="G110" s="490">
        <f>'Mapeo de Actores'!G110</f>
        <v>0</v>
      </c>
      <c r="H110" s="491">
        <f>'Mapeo de Actores'!H110</f>
        <v>0</v>
      </c>
      <c r="I110" s="483" t="e">
        <f>VLOOKUP('Mapeo de Actores'!I110,'MA Listas'!$D$4:$E$38,2)</f>
        <v>#N/A</v>
      </c>
      <c r="J110" s="483" t="e">
        <f>VLOOKUP('Mapeo de Actores'!J110,'MA Listas'!$D$4:$E$38,2)</f>
        <v>#N/A</v>
      </c>
      <c r="K110" s="483" t="e">
        <f>VLOOKUP('Mapeo de Actores'!K110,'MA Listas'!$D$4:$E$38,2)</f>
        <v>#N/A</v>
      </c>
      <c r="L110" s="483" t="e">
        <f>VLOOKUP('Mapeo de Actores'!L110,'MA Listas'!$D$4:$E$38,2)</f>
        <v>#N/A</v>
      </c>
      <c r="M110" s="483" t="e">
        <f>VLOOKUP('Mapeo de Actores'!M110,'MA Listas'!$D$4:$E$38,2)</f>
        <v>#N/A</v>
      </c>
      <c r="N110" s="591">
        <f>'Mapeo de Actores'!N110</f>
        <v>0</v>
      </c>
      <c r="O110" s="483" t="e">
        <f>VLOOKUP('Mapeo de Actores'!O110,'MA Listas'!$G$4:$H$38,2)</f>
        <v>#N/A</v>
      </c>
      <c r="P110" s="483" t="e">
        <f>VLOOKUP('Mapeo de Actores'!P110,'MA Listas'!$G$4:$H$38,2)</f>
        <v>#N/A</v>
      </c>
      <c r="Q110" s="483" t="e">
        <f>VLOOKUP('Mapeo de Actores'!Q110,'MA Listas'!$G$4:$H$38,2)</f>
        <v>#N/A</v>
      </c>
      <c r="R110" s="483" t="e">
        <f>VLOOKUP('Mapeo de Actores'!R110,'MA Listas'!$G$4:$H$38,2)</f>
        <v>#N/A</v>
      </c>
      <c r="S110" s="483" t="e">
        <f>VLOOKUP('Mapeo de Actores'!S110,'MA Listas'!$G$4:$H$38,2)</f>
        <v>#N/A</v>
      </c>
      <c r="T110" s="593" t="e">
        <f>VLOOKUP('Mapeo de Actores'!T110,'MA Listas'!$K$6:$L$7,2)</f>
        <v>#N/A</v>
      </c>
      <c r="U110" s="593" t="e">
        <f>VLOOKUP('Mapeo de Actores'!U110,'MA Listas'!$K$6:$L$7,2)</f>
        <v>#N/A</v>
      </c>
      <c r="V110" s="593" t="e">
        <f>VLOOKUP('Mapeo de Actores'!V110,'MA Listas'!$K$6:$L$7,2)</f>
        <v>#N/A</v>
      </c>
      <c r="W110" s="593" t="e">
        <f>VLOOKUP('Mapeo de Actores'!W110,'MA Listas'!$K$6:$L$7,2)</f>
        <v>#N/A</v>
      </c>
      <c r="X110" s="593" t="e">
        <f>VLOOKUP('Mapeo de Actores'!X110,'MA Listas'!$K$6:$L$7,2)</f>
        <v>#N/A</v>
      </c>
      <c r="Y110" s="591">
        <f>'Mapeo de Actores'!Y110</f>
        <v>0</v>
      </c>
      <c r="Z110" s="484" t="e">
        <f>VLOOKUP('Mapeo de Actores'!Z110,'MA Listas'!$N$4:$O$11,2)</f>
        <v>#N/A</v>
      </c>
      <c r="AA110" s="484" t="e">
        <f>VLOOKUP('Mapeo de Actores'!AA110,'MA Listas'!$N$4:$O$11,2)</f>
        <v>#N/A</v>
      </c>
      <c r="AB110" s="591">
        <f>'Mapeo de Actores'!AB110</f>
        <v>0</v>
      </c>
      <c r="AC110" s="486">
        <f>'Mapeo de Actores'!AC110</f>
        <v>0</v>
      </c>
      <c r="AD110" s="596">
        <f>'Mapeo de Actores'!AD110</f>
        <v>0</v>
      </c>
    </row>
    <row r="111" spans="6:30" ht="20.100000000000001" customHeight="1">
      <c r="F111" s="480">
        <f t="shared" si="2"/>
        <v>108</v>
      </c>
      <c r="G111" s="490">
        <f>'Mapeo de Actores'!G111</f>
        <v>0</v>
      </c>
      <c r="H111" s="491">
        <f>'Mapeo de Actores'!H111</f>
        <v>0</v>
      </c>
      <c r="I111" s="483" t="e">
        <f>VLOOKUP('Mapeo de Actores'!I111,'MA Listas'!$D$4:$E$38,2)</f>
        <v>#N/A</v>
      </c>
      <c r="J111" s="483" t="e">
        <f>VLOOKUP('Mapeo de Actores'!J111,'MA Listas'!$D$4:$E$38,2)</f>
        <v>#N/A</v>
      </c>
      <c r="K111" s="483" t="e">
        <f>VLOOKUP('Mapeo de Actores'!K111,'MA Listas'!$D$4:$E$38,2)</f>
        <v>#N/A</v>
      </c>
      <c r="L111" s="483" t="e">
        <f>VLOOKUP('Mapeo de Actores'!L111,'MA Listas'!$D$4:$E$38,2)</f>
        <v>#N/A</v>
      </c>
      <c r="M111" s="483" t="e">
        <f>VLOOKUP('Mapeo de Actores'!M111,'MA Listas'!$D$4:$E$38,2)</f>
        <v>#N/A</v>
      </c>
      <c r="N111" s="591">
        <f>'Mapeo de Actores'!N111</f>
        <v>0</v>
      </c>
      <c r="O111" s="483" t="e">
        <f>VLOOKUP('Mapeo de Actores'!O111,'MA Listas'!$G$4:$H$38,2)</f>
        <v>#N/A</v>
      </c>
      <c r="P111" s="483" t="e">
        <f>VLOOKUP('Mapeo de Actores'!P111,'MA Listas'!$G$4:$H$38,2)</f>
        <v>#N/A</v>
      </c>
      <c r="Q111" s="483" t="e">
        <f>VLOOKUP('Mapeo de Actores'!Q111,'MA Listas'!$G$4:$H$38,2)</f>
        <v>#N/A</v>
      </c>
      <c r="R111" s="483" t="e">
        <f>VLOOKUP('Mapeo de Actores'!R111,'MA Listas'!$G$4:$H$38,2)</f>
        <v>#N/A</v>
      </c>
      <c r="S111" s="483" t="e">
        <f>VLOOKUP('Mapeo de Actores'!S111,'MA Listas'!$G$4:$H$38,2)</f>
        <v>#N/A</v>
      </c>
      <c r="T111" s="593" t="e">
        <f>VLOOKUP('Mapeo de Actores'!T111,'MA Listas'!$K$6:$L$7,2)</f>
        <v>#N/A</v>
      </c>
      <c r="U111" s="593" t="e">
        <f>VLOOKUP('Mapeo de Actores'!U111,'MA Listas'!$K$6:$L$7,2)</f>
        <v>#N/A</v>
      </c>
      <c r="V111" s="593" t="e">
        <f>VLOOKUP('Mapeo de Actores'!V111,'MA Listas'!$K$6:$L$7,2)</f>
        <v>#N/A</v>
      </c>
      <c r="W111" s="593" t="e">
        <f>VLOOKUP('Mapeo de Actores'!W111,'MA Listas'!$K$6:$L$7,2)</f>
        <v>#N/A</v>
      </c>
      <c r="X111" s="593" t="e">
        <f>VLOOKUP('Mapeo de Actores'!X111,'MA Listas'!$K$6:$L$7,2)</f>
        <v>#N/A</v>
      </c>
      <c r="Y111" s="591">
        <f>'Mapeo de Actores'!Y111</f>
        <v>0</v>
      </c>
      <c r="Z111" s="484" t="e">
        <f>VLOOKUP('Mapeo de Actores'!Z111,'MA Listas'!$N$4:$O$11,2)</f>
        <v>#N/A</v>
      </c>
      <c r="AA111" s="484" t="e">
        <f>VLOOKUP('Mapeo de Actores'!AA111,'MA Listas'!$N$4:$O$11,2)</f>
        <v>#N/A</v>
      </c>
      <c r="AB111" s="591">
        <f>'Mapeo de Actores'!AB111</f>
        <v>0</v>
      </c>
      <c r="AC111" s="486">
        <f>'Mapeo de Actores'!AC111</f>
        <v>0</v>
      </c>
      <c r="AD111" s="596">
        <f>'Mapeo de Actores'!AD111</f>
        <v>0</v>
      </c>
    </row>
    <row r="112" spans="6:30" ht="20.100000000000001" customHeight="1">
      <c r="F112" s="480">
        <f t="shared" si="2"/>
        <v>109</v>
      </c>
      <c r="G112" s="490">
        <f>'Mapeo de Actores'!G112</f>
        <v>0</v>
      </c>
      <c r="H112" s="491">
        <f>'Mapeo de Actores'!H112</f>
        <v>0</v>
      </c>
      <c r="I112" s="483" t="e">
        <f>VLOOKUP('Mapeo de Actores'!I112,'MA Listas'!$D$4:$E$38,2)</f>
        <v>#N/A</v>
      </c>
      <c r="J112" s="483" t="e">
        <f>VLOOKUP('Mapeo de Actores'!J112,'MA Listas'!$D$4:$E$38,2)</f>
        <v>#N/A</v>
      </c>
      <c r="K112" s="483" t="e">
        <f>VLOOKUP('Mapeo de Actores'!K112,'MA Listas'!$D$4:$E$38,2)</f>
        <v>#N/A</v>
      </c>
      <c r="L112" s="483" t="e">
        <f>VLOOKUP('Mapeo de Actores'!L112,'MA Listas'!$D$4:$E$38,2)</f>
        <v>#N/A</v>
      </c>
      <c r="M112" s="483" t="e">
        <f>VLOOKUP('Mapeo de Actores'!M112,'MA Listas'!$D$4:$E$38,2)</f>
        <v>#N/A</v>
      </c>
      <c r="N112" s="591">
        <f>'Mapeo de Actores'!N112</f>
        <v>0</v>
      </c>
      <c r="O112" s="483" t="e">
        <f>VLOOKUP('Mapeo de Actores'!O112,'MA Listas'!$G$4:$H$38,2)</f>
        <v>#N/A</v>
      </c>
      <c r="P112" s="483" t="e">
        <f>VLOOKUP('Mapeo de Actores'!P112,'MA Listas'!$G$4:$H$38,2)</f>
        <v>#N/A</v>
      </c>
      <c r="Q112" s="483" t="e">
        <f>VLOOKUP('Mapeo de Actores'!Q112,'MA Listas'!$G$4:$H$38,2)</f>
        <v>#N/A</v>
      </c>
      <c r="R112" s="483" t="e">
        <f>VLOOKUP('Mapeo de Actores'!R112,'MA Listas'!$G$4:$H$38,2)</f>
        <v>#N/A</v>
      </c>
      <c r="S112" s="483" t="e">
        <f>VLOOKUP('Mapeo de Actores'!S112,'MA Listas'!$G$4:$H$38,2)</f>
        <v>#N/A</v>
      </c>
      <c r="T112" s="593" t="e">
        <f>VLOOKUP('Mapeo de Actores'!T112,'MA Listas'!$K$6:$L$7,2)</f>
        <v>#N/A</v>
      </c>
      <c r="U112" s="593" t="e">
        <f>VLOOKUP('Mapeo de Actores'!U112,'MA Listas'!$K$6:$L$7,2)</f>
        <v>#N/A</v>
      </c>
      <c r="V112" s="593" t="e">
        <f>VLOOKUP('Mapeo de Actores'!V112,'MA Listas'!$K$6:$L$7,2)</f>
        <v>#N/A</v>
      </c>
      <c r="W112" s="593" t="e">
        <f>VLOOKUP('Mapeo de Actores'!W112,'MA Listas'!$K$6:$L$7,2)</f>
        <v>#N/A</v>
      </c>
      <c r="X112" s="593" t="e">
        <f>VLOOKUP('Mapeo de Actores'!X112,'MA Listas'!$K$6:$L$7,2)</f>
        <v>#N/A</v>
      </c>
      <c r="Y112" s="591">
        <f>'Mapeo de Actores'!Y112</f>
        <v>0</v>
      </c>
      <c r="Z112" s="484" t="e">
        <f>VLOOKUP('Mapeo de Actores'!Z112,'MA Listas'!$N$4:$O$11,2)</f>
        <v>#N/A</v>
      </c>
      <c r="AA112" s="484" t="e">
        <f>VLOOKUP('Mapeo de Actores'!AA112,'MA Listas'!$N$4:$O$11,2)</f>
        <v>#N/A</v>
      </c>
      <c r="AB112" s="591">
        <f>'Mapeo de Actores'!AB112</f>
        <v>0</v>
      </c>
      <c r="AC112" s="486">
        <f>'Mapeo de Actores'!AC112</f>
        <v>0</v>
      </c>
      <c r="AD112" s="596">
        <f>'Mapeo de Actores'!AD112</f>
        <v>0</v>
      </c>
    </row>
    <row r="113" spans="6:30" ht="20.100000000000001" customHeight="1">
      <c r="F113" s="480">
        <f t="shared" si="2"/>
        <v>110</v>
      </c>
      <c r="G113" s="490">
        <f>'Mapeo de Actores'!G113</f>
        <v>0</v>
      </c>
      <c r="H113" s="491">
        <f>'Mapeo de Actores'!H113</f>
        <v>0</v>
      </c>
      <c r="I113" s="483" t="e">
        <f>VLOOKUP('Mapeo de Actores'!I113,'MA Listas'!$D$4:$E$38,2)</f>
        <v>#N/A</v>
      </c>
      <c r="J113" s="483" t="e">
        <f>VLOOKUP('Mapeo de Actores'!J113,'MA Listas'!$D$4:$E$38,2)</f>
        <v>#N/A</v>
      </c>
      <c r="K113" s="483" t="e">
        <f>VLOOKUP('Mapeo de Actores'!K113,'MA Listas'!$D$4:$E$38,2)</f>
        <v>#N/A</v>
      </c>
      <c r="L113" s="483" t="e">
        <f>VLOOKUP('Mapeo de Actores'!L113,'MA Listas'!$D$4:$E$38,2)</f>
        <v>#N/A</v>
      </c>
      <c r="M113" s="483" t="e">
        <f>VLOOKUP('Mapeo de Actores'!M113,'MA Listas'!$D$4:$E$38,2)</f>
        <v>#N/A</v>
      </c>
      <c r="N113" s="591">
        <f>'Mapeo de Actores'!N113</f>
        <v>0</v>
      </c>
      <c r="O113" s="483" t="e">
        <f>VLOOKUP('Mapeo de Actores'!O113,'MA Listas'!$G$4:$H$38,2)</f>
        <v>#N/A</v>
      </c>
      <c r="P113" s="483" t="e">
        <f>VLOOKUP('Mapeo de Actores'!P113,'MA Listas'!$G$4:$H$38,2)</f>
        <v>#N/A</v>
      </c>
      <c r="Q113" s="483" t="e">
        <f>VLOOKUP('Mapeo de Actores'!Q113,'MA Listas'!$G$4:$H$38,2)</f>
        <v>#N/A</v>
      </c>
      <c r="R113" s="483" t="e">
        <f>VLOOKUP('Mapeo de Actores'!R113,'MA Listas'!$G$4:$H$38,2)</f>
        <v>#N/A</v>
      </c>
      <c r="S113" s="483" t="e">
        <f>VLOOKUP('Mapeo de Actores'!S113,'MA Listas'!$G$4:$H$38,2)</f>
        <v>#N/A</v>
      </c>
      <c r="T113" s="593" t="e">
        <f>VLOOKUP('Mapeo de Actores'!T113,'MA Listas'!$K$6:$L$7,2)</f>
        <v>#N/A</v>
      </c>
      <c r="U113" s="593" t="e">
        <f>VLOOKUP('Mapeo de Actores'!U113,'MA Listas'!$K$6:$L$7,2)</f>
        <v>#N/A</v>
      </c>
      <c r="V113" s="593" t="e">
        <f>VLOOKUP('Mapeo de Actores'!V113,'MA Listas'!$K$6:$L$7,2)</f>
        <v>#N/A</v>
      </c>
      <c r="W113" s="593" t="e">
        <f>VLOOKUP('Mapeo de Actores'!W113,'MA Listas'!$K$6:$L$7,2)</f>
        <v>#N/A</v>
      </c>
      <c r="X113" s="593" t="e">
        <f>VLOOKUP('Mapeo de Actores'!X113,'MA Listas'!$K$6:$L$7,2)</f>
        <v>#N/A</v>
      </c>
      <c r="Y113" s="591">
        <f>'Mapeo de Actores'!Y113</f>
        <v>0</v>
      </c>
      <c r="Z113" s="484" t="e">
        <f>VLOOKUP('Mapeo de Actores'!Z113,'MA Listas'!$N$4:$O$11,2)</f>
        <v>#N/A</v>
      </c>
      <c r="AA113" s="484" t="e">
        <f>VLOOKUP('Mapeo de Actores'!AA113,'MA Listas'!$N$4:$O$11,2)</f>
        <v>#N/A</v>
      </c>
      <c r="AB113" s="591">
        <f>'Mapeo de Actores'!AB113</f>
        <v>0</v>
      </c>
      <c r="AC113" s="486">
        <f>'Mapeo de Actores'!AC113</f>
        <v>0</v>
      </c>
      <c r="AD113" s="596">
        <f>'Mapeo de Actores'!AD113</f>
        <v>0</v>
      </c>
    </row>
    <row r="114" spans="6:30" ht="20.100000000000001" customHeight="1">
      <c r="F114" s="480">
        <f t="shared" si="2"/>
        <v>111</v>
      </c>
      <c r="G114" s="490">
        <f>'Mapeo de Actores'!G114</f>
        <v>0</v>
      </c>
      <c r="H114" s="491">
        <f>'Mapeo de Actores'!H114</f>
        <v>0</v>
      </c>
      <c r="I114" s="483" t="e">
        <f>VLOOKUP('Mapeo de Actores'!I114,'MA Listas'!$D$4:$E$38,2)</f>
        <v>#N/A</v>
      </c>
      <c r="J114" s="483" t="e">
        <f>VLOOKUP('Mapeo de Actores'!J114,'MA Listas'!$D$4:$E$38,2)</f>
        <v>#N/A</v>
      </c>
      <c r="K114" s="483" t="e">
        <f>VLOOKUP('Mapeo de Actores'!K114,'MA Listas'!$D$4:$E$38,2)</f>
        <v>#N/A</v>
      </c>
      <c r="L114" s="483" t="e">
        <f>VLOOKUP('Mapeo de Actores'!L114,'MA Listas'!$D$4:$E$38,2)</f>
        <v>#N/A</v>
      </c>
      <c r="M114" s="483" t="e">
        <f>VLOOKUP('Mapeo de Actores'!M114,'MA Listas'!$D$4:$E$38,2)</f>
        <v>#N/A</v>
      </c>
      <c r="N114" s="591">
        <f>'Mapeo de Actores'!N114</f>
        <v>0</v>
      </c>
      <c r="O114" s="483" t="e">
        <f>VLOOKUP('Mapeo de Actores'!O114,'MA Listas'!$G$4:$H$38,2)</f>
        <v>#N/A</v>
      </c>
      <c r="P114" s="483" t="e">
        <f>VLOOKUP('Mapeo de Actores'!P114,'MA Listas'!$G$4:$H$38,2)</f>
        <v>#N/A</v>
      </c>
      <c r="Q114" s="483" t="e">
        <f>VLOOKUP('Mapeo de Actores'!Q114,'MA Listas'!$G$4:$H$38,2)</f>
        <v>#N/A</v>
      </c>
      <c r="R114" s="483" t="e">
        <f>VLOOKUP('Mapeo de Actores'!R114,'MA Listas'!$G$4:$H$38,2)</f>
        <v>#N/A</v>
      </c>
      <c r="S114" s="483" t="e">
        <f>VLOOKUP('Mapeo de Actores'!S114,'MA Listas'!$G$4:$H$38,2)</f>
        <v>#N/A</v>
      </c>
      <c r="T114" s="593" t="e">
        <f>VLOOKUP('Mapeo de Actores'!T114,'MA Listas'!$K$6:$L$7,2)</f>
        <v>#N/A</v>
      </c>
      <c r="U114" s="593" t="e">
        <f>VLOOKUP('Mapeo de Actores'!U114,'MA Listas'!$K$6:$L$7,2)</f>
        <v>#N/A</v>
      </c>
      <c r="V114" s="593" t="e">
        <f>VLOOKUP('Mapeo de Actores'!V114,'MA Listas'!$K$6:$L$7,2)</f>
        <v>#N/A</v>
      </c>
      <c r="W114" s="593" t="e">
        <f>VLOOKUP('Mapeo de Actores'!W114,'MA Listas'!$K$6:$L$7,2)</f>
        <v>#N/A</v>
      </c>
      <c r="X114" s="593" t="e">
        <f>VLOOKUP('Mapeo de Actores'!X114,'MA Listas'!$K$6:$L$7,2)</f>
        <v>#N/A</v>
      </c>
      <c r="Y114" s="591">
        <f>'Mapeo de Actores'!Y114</f>
        <v>0</v>
      </c>
      <c r="Z114" s="484" t="e">
        <f>VLOOKUP('Mapeo de Actores'!Z114,'MA Listas'!$N$4:$O$11,2)</f>
        <v>#N/A</v>
      </c>
      <c r="AA114" s="484" t="e">
        <f>VLOOKUP('Mapeo de Actores'!AA114,'MA Listas'!$N$4:$O$11,2)</f>
        <v>#N/A</v>
      </c>
      <c r="AB114" s="591">
        <f>'Mapeo de Actores'!AB114</f>
        <v>0</v>
      </c>
      <c r="AC114" s="486">
        <f>'Mapeo de Actores'!AC114</f>
        <v>0</v>
      </c>
      <c r="AD114" s="596">
        <f>'Mapeo de Actores'!AD114</f>
        <v>0</v>
      </c>
    </row>
    <row r="115" spans="6:30" ht="20.100000000000001" customHeight="1">
      <c r="F115" s="480">
        <f t="shared" si="2"/>
        <v>112</v>
      </c>
      <c r="G115" s="490">
        <f>'Mapeo de Actores'!G115</f>
        <v>0</v>
      </c>
      <c r="H115" s="491">
        <f>'Mapeo de Actores'!H115</f>
        <v>0</v>
      </c>
      <c r="I115" s="483" t="e">
        <f>VLOOKUP('Mapeo de Actores'!I115,'MA Listas'!$D$4:$E$38,2)</f>
        <v>#N/A</v>
      </c>
      <c r="J115" s="483" t="e">
        <f>VLOOKUP('Mapeo de Actores'!J115,'MA Listas'!$D$4:$E$38,2)</f>
        <v>#N/A</v>
      </c>
      <c r="K115" s="483" t="e">
        <f>VLOOKUP('Mapeo de Actores'!K115,'MA Listas'!$D$4:$E$38,2)</f>
        <v>#N/A</v>
      </c>
      <c r="L115" s="483" t="e">
        <f>VLOOKUP('Mapeo de Actores'!L115,'MA Listas'!$D$4:$E$38,2)</f>
        <v>#N/A</v>
      </c>
      <c r="M115" s="483" t="e">
        <f>VLOOKUP('Mapeo de Actores'!M115,'MA Listas'!$D$4:$E$38,2)</f>
        <v>#N/A</v>
      </c>
      <c r="N115" s="591">
        <f>'Mapeo de Actores'!N115</f>
        <v>0</v>
      </c>
      <c r="O115" s="483" t="e">
        <f>VLOOKUP('Mapeo de Actores'!O115,'MA Listas'!$G$4:$H$38,2)</f>
        <v>#N/A</v>
      </c>
      <c r="P115" s="483" t="e">
        <f>VLOOKUP('Mapeo de Actores'!P115,'MA Listas'!$G$4:$H$38,2)</f>
        <v>#N/A</v>
      </c>
      <c r="Q115" s="483" t="e">
        <f>VLOOKUP('Mapeo de Actores'!Q115,'MA Listas'!$G$4:$H$38,2)</f>
        <v>#N/A</v>
      </c>
      <c r="R115" s="483" t="e">
        <f>VLOOKUP('Mapeo de Actores'!R115,'MA Listas'!$G$4:$H$38,2)</f>
        <v>#N/A</v>
      </c>
      <c r="S115" s="483" t="e">
        <f>VLOOKUP('Mapeo de Actores'!S115,'MA Listas'!$G$4:$H$38,2)</f>
        <v>#N/A</v>
      </c>
      <c r="T115" s="593" t="e">
        <f>VLOOKUP('Mapeo de Actores'!T115,'MA Listas'!$K$6:$L$7,2)</f>
        <v>#N/A</v>
      </c>
      <c r="U115" s="593" t="e">
        <f>VLOOKUP('Mapeo de Actores'!U115,'MA Listas'!$K$6:$L$7,2)</f>
        <v>#N/A</v>
      </c>
      <c r="V115" s="593" t="e">
        <f>VLOOKUP('Mapeo de Actores'!V115,'MA Listas'!$K$6:$L$7,2)</f>
        <v>#N/A</v>
      </c>
      <c r="W115" s="593" t="e">
        <f>VLOOKUP('Mapeo de Actores'!W115,'MA Listas'!$K$6:$L$7,2)</f>
        <v>#N/A</v>
      </c>
      <c r="X115" s="593" t="e">
        <f>VLOOKUP('Mapeo de Actores'!X115,'MA Listas'!$K$6:$L$7,2)</f>
        <v>#N/A</v>
      </c>
      <c r="Y115" s="591">
        <f>'Mapeo de Actores'!Y115</f>
        <v>0</v>
      </c>
      <c r="Z115" s="484" t="e">
        <f>VLOOKUP('Mapeo de Actores'!Z115,'MA Listas'!$N$4:$O$11,2)</f>
        <v>#N/A</v>
      </c>
      <c r="AA115" s="484" t="e">
        <f>VLOOKUP('Mapeo de Actores'!AA115,'MA Listas'!$N$4:$O$11,2)</f>
        <v>#N/A</v>
      </c>
      <c r="AB115" s="591">
        <f>'Mapeo de Actores'!AB115</f>
        <v>0</v>
      </c>
      <c r="AC115" s="486">
        <f>'Mapeo de Actores'!AC115</f>
        <v>0</v>
      </c>
      <c r="AD115" s="596">
        <f>'Mapeo de Actores'!AD115</f>
        <v>0</v>
      </c>
    </row>
    <row r="116" spans="6:30" ht="20.100000000000001" customHeight="1">
      <c r="F116" s="480">
        <f t="shared" si="2"/>
        <v>113</v>
      </c>
      <c r="G116" s="490">
        <f>'Mapeo de Actores'!G116</f>
        <v>0</v>
      </c>
      <c r="H116" s="491">
        <f>'Mapeo de Actores'!H116</f>
        <v>0</v>
      </c>
      <c r="I116" s="483" t="e">
        <f>VLOOKUP('Mapeo de Actores'!I116,'MA Listas'!$D$4:$E$38,2)</f>
        <v>#N/A</v>
      </c>
      <c r="J116" s="483" t="e">
        <f>VLOOKUP('Mapeo de Actores'!J116,'MA Listas'!$D$4:$E$38,2)</f>
        <v>#N/A</v>
      </c>
      <c r="K116" s="483" t="e">
        <f>VLOOKUP('Mapeo de Actores'!K116,'MA Listas'!$D$4:$E$38,2)</f>
        <v>#N/A</v>
      </c>
      <c r="L116" s="483" t="e">
        <f>VLOOKUP('Mapeo de Actores'!L116,'MA Listas'!$D$4:$E$38,2)</f>
        <v>#N/A</v>
      </c>
      <c r="M116" s="483" t="e">
        <f>VLOOKUP('Mapeo de Actores'!M116,'MA Listas'!$D$4:$E$38,2)</f>
        <v>#N/A</v>
      </c>
      <c r="N116" s="591">
        <f>'Mapeo de Actores'!N116</f>
        <v>0</v>
      </c>
      <c r="O116" s="483" t="e">
        <f>VLOOKUP('Mapeo de Actores'!O116,'MA Listas'!$G$4:$H$38,2)</f>
        <v>#N/A</v>
      </c>
      <c r="P116" s="483" t="e">
        <f>VLOOKUP('Mapeo de Actores'!P116,'MA Listas'!$G$4:$H$38,2)</f>
        <v>#N/A</v>
      </c>
      <c r="Q116" s="483" t="e">
        <f>VLOOKUP('Mapeo de Actores'!Q116,'MA Listas'!$G$4:$H$38,2)</f>
        <v>#N/A</v>
      </c>
      <c r="R116" s="483" t="e">
        <f>VLOOKUP('Mapeo de Actores'!R116,'MA Listas'!$G$4:$H$38,2)</f>
        <v>#N/A</v>
      </c>
      <c r="S116" s="483" t="e">
        <f>VLOOKUP('Mapeo de Actores'!S116,'MA Listas'!$G$4:$H$38,2)</f>
        <v>#N/A</v>
      </c>
      <c r="T116" s="593" t="e">
        <f>VLOOKUP('Mapeo de Actores'!T116,'MA Listas'!$K$6:$L$7,2)</f>
        <v>#N/A</v>
      </c>
      <c r="U116" s="593" t="e">
        <f>VLOOKUP('Mapeo de Actores'!U116,'MA Listas'!$K$6:$L$7,2)</f>
        <v>#N/A</v>
      </c>
      <c r="V116" s="593" t="e">
        <f>VLOOKUP('Mapeo de Actores'!V116,'MA Listas'!$K$6:$L$7,2)</f>
        <v>#N/A</v>
      </c>
      <c r="W116" s="593" t="e">
        <f>VLOOKUP('Mapeo de Actores'!W116,'MA Listas'!$K$6:$L$7,2)</f>
        <v>#N/A</v>
      </c>
      <c r="X116" s="593" t="e">
        <f>VLOOKUP('Mapeo de Actores'!X116,'MA Listas'!$K$6:$L$7,2)</f>
        <v>#N/A</v>
      </c>
      <c r="Y116" s="591">
        <f>'Mapeo de Actores'!Y116</f>
        <v>0</v>
      </c>
      <c r="Z116" s="484" t="e">
        <f>VLOOKUP('Mapeo de Actores'!Z116,'MA Listas'!$N$4:$O$11,2)</f>
        <v>#N/A</v>
      </c>
      <c r="AA116" s="484" t="e">
        <f>VLOOKUP('Mapeo de Actores'!AA116,'MA Listas'!$N$4:$O$11,2)</f>
        <v>#N/A</v>
      </c>
      <c r="AB116" s="591">
        <f>'Mapeo de Actores'!AB116</f>
        <v>0</v>
      </c>
      <c r="AC116" s="486">
        <f>'Mapeo de Actores'!AC116</f>
        <v>0</v>
      </c>
      <c r="AD116" s="596">
        <f>'Mapeo de Actores'!AD116</f>
        <v>0</v>
      </c>
    </row>
    <row r="117" spans="6:30" ht="20.100000000000001" customHeight="1">
      <c r="F117" s="480">
        <f t="shared" si="2"/>
        <v>114</v>
      </c>
      <c r="G117" s="490">
        <f>'Mapeo de Actores'!G117</f>
        <v>0</v>
      </c>
      <c r="H117" s="491">
        <f>'Mapeo de Actores'!H117</f>
        <v>0</v>
      </c>
      <c r="I117" s="483" t="e">
        <f>VLOOKUP('Mapeo de Actores'!I117,'MA Listas'!$D$4:$E$38,2)</f>
        <v>#N/A</v>
      </c>
      <c r="J117" s="483" t="e">
        <f>VLOOKUP('Mapeo de Actores'!J117,'MA Listas'!$D$4:$E$38,2)</f>
        <v>#N/A</v>
      </c>
      <c r="K117" s="483" t="e">
        <f>VLOOKUP('Mapeo de Actores'!K117,'MA Listas'!$D$4:$E$38,2)</f>
        <v>#N/A</v>
      </c>
      <c r="L117" s="483" t="e">
        <f>VLOOKUP('Mapeo de Actores'!L117,'MA Listas'!$D$4:$E$38,2)</f>
        <v>#N/A</v>
      </c>
      <c r="M117" s="483" t="e">
        <f>VLOOKUP('Mapeo de Actores'!M117,'MA Listas'!$D$4:$E$38,2)</f>
        <v>#N/A</v>
      </c>
      <c r="N117" s="591">
        <f>'Mapeo de Actores'!N117</f>
        <v>0</v>
      </c>
      <c r="O117" s="483" t="e">
        <f>VLOOKUP('Mapeo de Actores'!O117,'MA Listas'!$G$4:$H$38,2)</f>
        <v>#N/A</v>
      </c>
      <c r="P117" s="483" t="e">
        <f>VLOOKUP('Mapeo de Actores'!P117,'MA Listas'!$G$4:$H$38,2)</f>
        <v>#N/A</v>
      </c>
      <c r="Q117" s="483" t="e">
        <f>VLOOKUP('Mapeo de Actores'!Q117,'MA Listas'!$G$4:$H$38,2)</f>
        <v>#N/A</v>
      </c>
      <c r="R117" s="483" t="e">
        <f>VLOOKUP('Mapeo de Actores'!R117,'MA Listas'!$G$4:$H$38,2)</f>
        <v>#N/A</v>
      </c>
      <c r="S117" s="483" t="e">
        <f>VLOOKUP('Mapeo de Actores'!S117,'MA Listas'!$G$4:$H$38,2)</f>
        <v>#N/A</v>
      </c>
      <c r="T117" s="593" t="e">
        <f>VLOOKUP('Mapeo de Actores'!T117,'MA Listas'!$K$6:$L$7,2)</f>
        <v>#N/A</v>
      </c>
      <c r="U117" s="593" t="e">
        <f>VLOOKUP('Mapeo de Actores'!U117,'MA Listas'!$K$6:$L$7,2)</f>
        <v>#N/A</v>
      </c>
      <c r="V117" s="593" t="e">
        <f>VLOOKUP('Mapeo de Actores'!V117,'MA Listas'!$K$6:$L$7,2)</f>
        <v>#N/A</v>
      </c>
      <c r="W117" s="593" t="e">
        <f>VLOOKUP('Mapeo de Actores'!W117,'MA Listas'!$K$6:$L$7,2)</f>
        <v>#N/A</v>
      </c>
      <c r="X117" s="593" t="e">
        <f>VLOOKUP('Mapeo de Actores'!X117,'MA Listas'!$K$6:$L$7,2)</f>
        <v>#N/A</v>
      </c>
      <c r="Y117" s="591">
        <f>'Mapeo de Actores'!Y117</f>
        <v>0</v>
      </c>
      <c r="Z117" s="484" t="e">
        <f>VLOOKUP('Mapeo de Actores'!Z117,'MA Listas'!$N$4:$O$11,2)</f>
        <v>#N/A</v>
      </c>
      <c r="AA117" s="484" t="e">
        <f>VLOOKUP('Mapeo de Actores'!AA117,'MA Listas'!$N$4:$O$11,2)</f>
        <v>#N/A</v>
      </c>
      <c r="AB117" s="591">
        <f>'Mapeo de Actores'!AB117</f>
        <v>0</v>
      </c>
      <c r="AC117" s="486">
        <f>'Mapeo de Actores'!AC117</f>
        <v>0</v>
      </c>
      <c r="AD117" s="596">
        <f>'Mapeo de Actores'!AD117</f>
        <v>0</v>
      </c>
    </row>
    <row r="118" spans="6:30" ht="20.100000000000001" customHeight="1">
      <c r="F118" s="480">
        <f t="shared" si="2"/>
        <v>115</v>
      </c>
      <c r="G118" s="490">
        <f>'Mapeo de Actores'!G118</f>
        <v>0</v>
      </c>
      <c r="H118" s="491">
        <f>'Mapeo de Actores'!H118</f>
        <v>0</v>
      </c>
      <c r="I118" s="483" t="e">
        <f>VLOOKUP('Mapeo de Actores'!I118,'MA Listas'!$D$4:$E$38,2)</f>
        <v>#N/A</v>
      </c>
      <c r="J118" s="483" t="e">
        <f>VLOOKUP('Mapeo de Actores'!J118,'MA Listas'!$D$4:$E$38,2)</f>
        <v>#N/A</v>
      </c>
      <c r="K118" s="483" t="e">
        <f>VLOOKUP('Mapeo de Actores'!K118,'MA Listas'!$D$4:$E$38,2)</f>
        <v>#N/A</v>
      </c>
      <c r="L118" s="483" t="e">
        <f>VLOOKUP('Mapeo de Actores'!L118,'MA Listas'!$D$4:$E$38,2)</f>
        <v>#N/A</v>
      </c>
      <c r="M118" s="483" t="e">
        <f>VLOOKUP('Mapeo de Actores'!M118,'MA Listas'!$D$4:$E$38,2)</f>
        <v>#N/A</v>
      </c>
      <c r="N118" s="591">
        <f>'Mapeo de Actores'!N118</f>
        <v>0</v>
      </c>
      <c r="O118" s="483" t="e">
        <f>VLOOKUP('Mapeo de Actores'!O118,'MA Listas'!$G$4:$H$38,2)</f>
        <v>#N/A</v>
      </c>
      <c r="P118" s="483" t="e">
        <f>VLOOKUP('Mapeo de Actores'!P118,'MA Listas'!$G$4:$H$38,2)</f>
        <v>#N/A</v>
      </c>
      <c r="Q118" s="483" t="e">
        <f>VLOOKUP('Mapeo de Actores'!Q118,'MA Listas'!$G$4:$H$38,2)</f>
        <v>#N/A</v>
      </c>
      <c r="R118" s="483" t="e">
        <f>VLOOKUP('Mapeo de Actores'!R118,'MA Listas'!$G$4:$H$38,2)</f>
        <v>#N/A</v>
      </c>
      <c r="S118" s="483" t="e">
        <f>VLOOKUP('Mapeo de Actores'!S118,'MA Listas'!$G$4:$H$38,2)</f>
        <v>#N/A</v>
      </c>
      <c r="T118" s="593" t="e">
        <f>VLOOKUP('Mapeo de Actores'!T118,'MA Listas'!$K$6:$L$7,2)</f>
        <v>#N/A</v>
      </c>
      <c r="U118" s="593" t="e">
        <f>VLOOKUP('Mapeo de Actores'!U118,'MA Listas'!$K$6:$L$7,2)</f>
        <v>#N/A</v>
      </c>
      <c r="V118" s="593" t="e">
        <f>VLOOKUP('Mapeo de Actores'!V118,'MA Listas'!$K$6:$L$7,2)</f>
        <v>#N/A</v>
      </c>
      <c r="W118" s="593" t="e">
        <f>VLOOKUP('Mapeo de Actores'!W118,'MA Listas'!$K$6:$L$7,2)</f>
        <v>#N/A</v>
      </c>
      <c r="X118" s="593" t="e">
        <f>VLOOKUP('Mapeo de Actores'!X118,'MA Listas'!$K$6:$L$7,2)</f>
        <v>#N/A</v>
      </c>
      <c r="Y118" s="591">
        <f>'Mapeo de Actores'!Y118</f>
        <v>0</v>
      </c>
      <c r="Z118" s="484" t="e">
        <f>VLOOKUP('Mapeo de Actores'!Z118,'MA Listas'!$N$4:$O$11,2)</f>
        <v>#N/A</v>
      </c>
      <c r="AA118" s="484" t="e">
        <f>VLOOKUP('Mapeo de Actores'!AA118,'MA Listas'!$N$4:$O$11,2)</f>
        <v>#N/A</v>
      </c>
      <c r="AB118" s="591">
        <f>'Mapeo de Actores'!AB118</f>
        <v>0</v>
      </c>
      <c r="AC118" s="486">
        <f>'Mapeo de Actores'!AC118</f>
        <v>0</v>
      </c>
      <c r="AD118" s="596">
        <f>'Mapeo de Actores'!AD118</f>
        <v>0</v>
      </c>
    </row>
    <row r="119" spans="6:30" ht="20.100000000000001" customHeight="1">
      <c r="F119" s="480">
        <f t="shared" si="2"/>
        <v>116</v>
      </c>
      <c r="G119" s="490">
        <f>'Mapeo de Actores'!G119</f>
        <v>0</v>
      </c>
      <c r="H119" s="491">
        <f>'Mapeo de Actores'!H119</f>
        <v>0</v>
      </c>
      <c r="I119" s="483" t="e">
        <f>VLOOKUP('Mapeo de Actores'!I119,'MA Listas'!$D$4:$E$38,2)</f>
        <v>#N/A</v>
      </c>
      <c r="J119" s="483" t="e">
        <f>VLOOKUP('Mapeo de Actores'!J119,'MA Listas'!$D$4:$E$38,2)</f>
        <v>#N/A</v>
      </c>
      <c r="K119" s="483" t="e">
        <f>VLOOKUP('Mapeo de Actores'!K119,'MA Listas'!$D$4:$E$38,2)</f>
        <v>#N/A</v>
      </c>
      <c r="L119" s="483" t="e">
        <f>VLOOKUP('Mapeo de Actores'!L119,'MA Listas'!$D$4:$E$38,2)</f>
        <v>#N/A</v>
      </c>
      <c r="M119" s="483" t="e">
        <f>VLOOKUP('Mapeo de Actores'!M119,'MA Listas'!$D$4:$E$38,2)</f>
        <v>#N/A</v>
      </c>
      <c r="N119" s="591">
        <f>'Mapeo de Actores'!N119</f>
        <v>0</v>
      </c>
      <c r="O119" s="483" t="e">
        <f>VLOOKUP('Mapeo de Actores'!O119,'MA Listas'!$G$4:$H$38,2)</f>
        <v>#N/A</v>
      </c>
      <c r="P119" s="483" t="e">
        <f>VLOOKUP('Mapeo de Actores'!P119,'MA Listas'!$G$4:$H$38,2)</f>
        <v>#N/A</v>
      </c>
      <c r="Q119" s="483" t="e">
        <f>VLOOKUP('Mapeo de Actores'!Q119,'MA Listas'!$G$4:$H$38,2)</f>
        <v>#N/A</v>
      </c>
      <c r="R119" s="483" t="e">
        <f>VLOOKUP('Mapeo de Actores'!R119,'MA Listas'!$G$4:$H$38,2)</f>
        <v>#N/A</v>
      </c>
      <c r="S119" s="483" t="e">
        <f>VLOOKUP('Mapeo de Actores'!S119,'MA Listas'!$G$4:$H$38,2)</f>
        <v>#N/A</v>
      </c>
      <c r="T119" s="593" t="e">
        <f>VLOOKUP('Mapeo de Actores'!T119,'MA Listas'!$K$6:$L$7,2)</f>
        <v>#N/A</v>
      </c>
      <c r="U119" s="593" t="e">
        <f>VLOOKUP('Mapeo de Actores'!U119,'MA Listas'!$K$6:$L$7,2)</f>
        <v>#N/A</v>
      </c>
      <c r="V119" s="593" t="e">
        <f>VLOOKUP('Mapeo de Actores'!V119,'MA Listas'!$K$6:$L$7,2)</f>
        <v>#N/A</v>
      </c>
      <c r="W119" s="593" t="e">
        <f>VLOOKUP('Mapeo de Actores'!W119,'MA Listas'!$K$6:$L$7,2)</f>
        <v>#N/A</v>
      </c>
      <c r="X119" s="593" t="e">
        <f>VLOOKUP('Mapeo de Actores'!X119,'MA Listas'!$K$6:$L$7,2)</f>
        <v>#N/A</v>
      </c>
      <c r="Y119" s="591">
        <f>'Mapeo de Actores'!Y119</f>
        <v>0</v>
      </c>
      <c r="Z119" s="484" t="e">
        <f>VLOOKUP('Mapeo de Actores'!Z119,'MA Listas'!$N$4:$O$11,2)</f>
        <v>#N/A</v>
      </c>
      <c r="AA119" s="484" t="e">
        <f>VLOOKUP('Mapeo de Actores'!AA119,'MA Listas'!$N$4:$O$11,2)</f>
        <v>#N/A</v>
      </c>
      <c r="AB119" s="591">
        <f>'Mapeo de Actores'!AB119</f>
        <v>0</v>
      </c>
      <c r="AC119" s="486">
        <f>'Mapeo de Actores'!AC119</f>
        <v>0</v>
      </c>
      <c r="AD119" s="596">
        <f>'Mapeo de Actores'!AD119</f>
        <v>0</v>
      </c>
    </row>
    <row r="120" spans="6:30" ht="20.100000000000001" customHeight="1">
      <c r="F120" s="480">
        <f t="shared" si="2"/>
        <v>117</v>
      </c>
      <c r="G120" s="490">
        <f>'Mapeo de Actores'!G120</f>
        <v>0</v>
      </c>
      <c r="H120" s="491">
        <f>'Mapeo de Actores'!H120</f>
        <v>0</v>
      </c>
      <c r="I120" s="483" t="e">
        <f>VLOOKUP('Mapeo de Actores'!I120,'MA Listas'!$D$4:$E$38,2)</f>
        <v>#N/A</v>
      </c>
      <c r="J120" s="483" t="e">
        <f>VLOOKUP('Mapeo de Actores'!J120,'MA Listas'!$D$4:$E$38,2)</f>
        <v>#N/A</v>
      </c>
      <c r="K120" s="483" t="e">
        <f>VLOOKUP('Mapeo de Actores'!K120,'MA Listas'!$D$4:$E$38,2)</f>
        <v>#N/A</v>
      </c>
      <c r="L120" s="483" t="e">
        <f>VLOOKUP('Mapeo de Actores'!L120,'MA Listas'!$D$4:$E$38,2)</f>
        <v>#N/A</v>
      </c>
      <c r="M120" s="483" t="e">
        <f>VLOOKUP('Mapeo de Actores'!M120,'MA Listas'!$D$4:$E$38,2)</f>
        <v>#N/A</v>
      </c>
      <c r="N120" s="591">
        <f>'Mapeo de Actores'!N120</f>
        <v>0</v>
      </c>
      <c r="O120" s="483" t="e">
        <f>VLOOKUP('Mapeo de Actores'!O120,'MA Listas'!$G$4:$H$38,2)</f>
        <v>#N/A</v>
      </c>
      <c r="P120" s="483" t="e">
        <f>VLOOKUP('Mapeo de Actores'!P120,'MA Listas'!$G$4:$H$38,2)</f>
        <v>#N/A</v>
      </c>
      <c r="Q120" s="483" t="e">
        <f>VLOOKUP('Mapeo de Actores'!Q120,'MA Listas'!$G$4:$H$38,2)</f>
        <v>#N/A</v>
      </c>
      <c r="R120" s="483" t="e">
        <f>VLOOKUP('Mapeo de Actores'!R120,'MA Listas'!$G$4:$H$38,2)</f>
        <v>#N/A</v>
      </c>
      <c r="S120" s="483" t="e">
        <f>VLOOKUP('Mapeo de Actores'!S120,'MA Listas'!$G$4:$H$38,2)</f>
        <v>#N/A</v>
      </c>
      <c r="T120" s="593" t="e">
        <f>VLOOKUP('Mapeo de Actores'!T120,'MA Listas'!$K$6:$L$7,2)</f>
        <v>#N/A</v>
      </c>
      <c r="U120" s="593" t="e">
        <f>VLOOKUP('Mapeo de Actores'!U120,'MA Listas'!$K$6:$L$7,2)</f>
        <v>#N/A</v>
      </c>
      <c r="V120" s="593" t="e">
        <f>VLOOKUP('Mapeo de Actores'!V120,'MA Listas'!$K$6:$L$7,2)</f>
        <v>#N/A</v>
      </c>
      <c r="W120" s="593" t="e">
        <f>VLOOKUP('Mapeo de Actores'!W120,'MA Listas'!$K$6:$L$7,2)</f>
        <v>#N/A</v>
      </c>
      <c r="X120" s="593" t="e">
        <f>VLOOKUP('Mapeo de Actores'!X120,'MA Listas'!$K$6:$L$7,2)</f>
        <v>#N/A</v>
      </c>
      <c r="Y120" s="591">
        <f>'Mapeo de Actores'!Y120</f>
        <v>0</v>
      </c>
      <c r="Z120" s="484" t="e">
        <f>VLOOKUP('Mapeo de Actores'!Z120,'MA Listas'!$N$4:$O$11,2)</f>
        <v>#N/A</v>
      </c>
      <c r="AA120" s="484" t="e">
        <f>VLOOKUP('Mapeo de Actores'!AA120,'MA Listas'!$N$4:$O$11,2)</f>
        <v>#N/A</v>
      </c>
      <c r="AB120" s="591">
        <f>'Mapeo de Actores'!AB120</f>
        <v>0</v>
      </c>
      <c r="AC120" s="486">
        <f>'Mapeo de Actores'!AC120</f>
        <v>0</v>
      </c>
      <c r="AD120" s="596">
        <f>'Mapeo de Actores'!AD120</f>
        <v>0</v>
      </c>
    </row>
    <row r="121" spans="6:30" ht="20.100000000000001" customHeight="1">
      <c r="F121" s="480">
        <f t="shared" si="2"/>
        <v>118</v>
      </c>
      <c r="G121" s="490">
        <f>'Mapeo de Actores'!G121</f>
        <v>0</v>
      </c>
      <c r="H121" s="491">
        <f>'Mapeo de Actores'!H121</f>
        <v>0</v>
      </c>
      <c r="I121" s="483" t="e">
        <f>VLOOKUP('Mapeo de Actores'!I121,'MA Listas'!$D$4:$E$38,2)</f>
        <v>#N/A</v>
      </c>
      <c r="J121" s="483" t="e">
        <f>VLOOKUP('Mapeo de Actores'!J121,'MA Listas'!$D$4:$E$38,2)</f>
        <v>#N/A</v>
      </c>
      <c r="K121" s="483" t="e">
        <f>VLOOKUP('Mapeo de Actores'!K121,'MA Listas'!$D$4:$E$38,2)</f>
        <v>#N/A</v>
      </c>
      <c r="L121" s="483" t="e">
        <f>VLOOKUP('Mapeo de Actores'!L121,'MA Listas'!$D$4:$E$38,2)</f>
        <v>#N/A</v>
      </c>
      <c r="M121" s="483" t="e">
        <f>VLOOKUP('Mapeo de Actores'!M121,'MA Listas'!$D$4:$E$38,2)</f>
        <v>#N/A</v>
      </c>
      <c r="N121" s="591">
        <f>'Mapeo de Actores'!N121</f>
        <v>0</v>
      </c>
      <c r="O121" s="483" t="e">
        <f>VLOOKUP('Mapeo de Actores'!O121,'MA Listas'!$G$4:$H$38,2)</f>
        <v>#N/A</v>
      </c>
      <c r="P121" s="483" t="e">
        <f>VLOOKUP('Mapeo de Actores'!P121,'MA Listas'!$G$4:$H$38,2)</f>
        <v>#N/A</v>
      </c>
      <c r="Q121" s="483" t="e">
        <f>VLOOKUP('Mapeo de Actores'!Q121,'MA Listas'!$G$4:$H$38,2)</f>
        <v>#N/A</v>
      </c>
      <c r="R121" s="483" t="e">
        <f>VLOOKUP('Mapeo de Actores'!R121,'MA Listas'!$G$4:$H$38,2)</f>
        <v>#N/A</v>
      </c>
      <c r="S121" s="483" t="e">
        <f>VLOOKUP('Mapeo de Actores'!S121,'MA Listas'!$G$4:$H$38,2)</f>
        <v>#N/A</v>
      </c>
      <c r="T121" s="593" t="e">
        <f>VLOOKUP('Mapeo de Actores'!T121,'MA Listas'!$K$6:$L$7,2)</f>
        <v>#N/A</v>
      </c>
      <c r="U121" s="593" t="e">
        <f>VLOOKUP('Mapeo de Actores'!U121,'MA Listas'!$K$6:$L$7,2)</f>
        <v>#N/A</v>
      </c>
      <c r="V121" s="593" t="e">
        <f>VLOOKUP('Mapeo de Actores'!V121,'MA Listas'!$K$6:$L$7,2)</f>
        <v>#N/A</v>
      </c>
      <c r="W121" s="593" t="e">
        <f>VLOOKUP('Mapeo de Actores'!W121,'MA Listas'!$K$6:$L$7,2)</f>
        <v>#N/A</v>
      </c>
      <c r="X121" s="593" t="e">
        <f>VLOOKUP('Mapeo de Actores'!X121,'MA Listas'!$K$6:$L$7,2)</f>
        <v>#N/A</v>
      </c>
      <c r="Y121" s="591">
        <f>'Mapeo de Actores'!Y121</f>
        <v>0</v>
      </c>
      <c r="Z121" s="484" t="e">
        <f>VLOOKUP('Mapeo de Actores'!Z121,'MA Listas'!$N$4:$O$11,2)</f>
        <v>#N/A</v>
      </c>
      <c r="AA121" s="484" t="e">
        <f>VLOOKUP('Mapeo de Actores'!AA121,'MA Listas'!$N$4:$O$11,2)</f>
        <v>#N/A</v>
      </c>
      <c r="AB121" s="591">
        <f>'Mapeo de Actores'!AB121</f>
        <v>0</v>
      </c>
      <c r="AC121" s="486">
        <f>'Mapeo de Actores'!AC121</f>
        <v>0</v>
      </c>
      <c r="AD121" s="596">
        <f>'Mapeo de Actores'!AD121</f>
        <v>0</v>
      </c>
    </row>
    <row r="122" spans="6:30" ht="20.100000000000001" customHeight="1">
      <c r="F122" s="480">
        <f t="shared" si="2"/>
        <v>119</v>
      </c>
      <c r="G122" s="490">
        <f>'Mapeo de Actores'!G122</f>
        <v>0</v>
      </c>
      <c r="H122" s="491">
        <f>'Mapeo de Actores'!H122</f>
        <v>0</v>
      </c>
      <c r="I122" s="483" t="e">
        <f>VLOOKUP('Mapeo de Actores'!I122,'MA Listas'!$D$4:$E$38,2)</f>
        <v>#N/A</v>
      </c>
      <c r="J122" s="483" t="e">
        <f>VLOOKUP('Mapeo de Actores'!J122,'MA Listas'!$D$4:$E$38,2)</f>
        <v>#N/A</v>
      </c>
      <c r="K122" s="483" t="e">
        <f>VLOOKUP('Mapeo de Actores'!K122,'MA Listas'!$D$4:$E$38,2)</f>
        <v>#N/A</v>
      </c>
      <c r="L122" s="483" t="e">
        <f>VLOOKUP('Mapeo de Actores'!L122,'MA Listas'!$D$4:$E$38,2)</f>
        <v>#N/A</v>
      </c>
      <c r="M122" s="483" t="e">
        <f>VLOOKUP('Mapeo de Actores'!M122,'MA Listas'!$D$4:$E$38,2)</f>
        <v>#N/A</v>
      </c>
      <c r="N122" s="591">
        <f>'Mapeo de Actores'!N122</f>
        <v>0</v>
      </c>
      <c r="O122" s="483" t="e">
        <f>VLOOKUP('Mapeo de Actores'!O122,'MA Listas'!$G$4:$H$38,2)</f>
        <v>#N/A</v>
      </c>
      <c r="P122" s="483" t="e">
        <f>VLOOKUP('Mapeo de Actores'!P122,'MA Listas'!$G$4:$H$38,2)</f>
        <v>#N/A</v>
      </c>
      <c r="Q122" s="483" t="e">
        <f>VLOOKUP('Mapeo de Actores'!Q122,'MA Listas'!$G$4:$H$38,2)</f>
        <v>#N/A</v>
      </c>
      <c r="R122" s="483" t="e">
        <f>VLOOKUP('Mapeo de Actores'!R122,'MA Listas'!$G$4:$H$38,2)</f>
        <v>#N/A</v>
      </c>
      <c r="S122" s="483" t="e">
        <f>VLOOKUP('Mapeo de Actores'!S122,'MA Listas'!$G$4:$H$38,2)</f>
        <v>#N/A</v>
      </c>
      <c r="T122" s="593" t="e">
        <f>VLOOKUP('Mapeo de Actores'!T122,'MA Listas'!$K$6:$L$7,2)</f>
        <v>#N/A</v>
      </c>
      <c r="U122" s="593" t="e">
        <f>VLOOKUP('Mapeo de Actores'!U122,'MA Listas'!$K$6:$L$7,2)</f>
        <v>#N/A</v>
      </c>
      <c r="V122" s="593" t="e">
        <f>VLOOKUP('Mapeo de Actores'!V122,'MA Listas'!$K$6:$L$7,2)</f>
        <v>#N/A</v>
      </c>
      <c r="W122" s="593" t="e">
        <f>VLOOKUP('Mapeo de Actores'!W122,'MA Listas'!$K$6:$L$7,2)</f>
        <v>#N/A</v>
      </c>
      <c r="X122" s="593" t="e">
        <f>VLOOKUP('Mapeo de Actores'!X122,'MA Listas'!$K$6:$L$7,2)</f>
        <v>#N/A</v>
      </c>
      <c r="Y122" s="591">
        <f>'Mapeo de Actores'!Y122</f>
        <v>0</v>
      </c>
      <c r="Z122" s="484" t="e">
        <f>VLOOKUP('Mapeo de Actores'!Z122,'MA Listas'!$N$4:$O$11,2)</f>
        <v>#N/A</v>
      </c>
      <c r="AA122" s="484" t="e">
        <f>VLOOKUP('Mapeo de Actores'!AA122,'MA Listas'!$N$4:$O$11,2)</f>
        <v>#N/A</v>
      </c>
      <c r="AB122" s="591">
        <f>'Mapeo de Actores'!AB122</f>
        <v>0</v>
      </c>
      <c r="AC122" s="486">
        <f>'Mapeo de Actores'!AC122</f>
        <v>0</v>
      </c>
      <c r="AD122" s="596">
        <f>'Mapeo de Actores'!AD122</f>
        <v>0</v>
      </c>
    </row>
    <row r="123" spans="6:30" ht="20.100000000000001" customHeight="1">
      <c r="F123" s="480">
        <f t="shared" si="2"/>
        <v>120</v>
      </c>
      <c r="G123" s="490">
        <f>'Mapeo de Actores'!G123</f>
        <v>0</v>
      </c>
      <c r="H123" s="491">
        <f>'Mapeo de Actores'!H123</f>
        <v>0</v>
      </c>
      <c r="I123" s="483" t="e">
        <f>VLOOKUP('Mapeo de Actores'!I123,'MA Listas'!$D$4:$E$38,2)</f>
        <v>#N/A</v>
      </c>
      <c r="J123" s="483" t="e">
        <f>VLOOKUP('Mapeo de Actores'!J123,'MA Listas'!$D$4:$E$38,2)</f>
        <v>#N/A</v>
      </c>
      <c r="K123" s="483" t="e">
        <f>VLOOKUP('Mapeo de Actores'!K123,'MA Listas'!$D$4:$E$38,2)</f>
        <v>#N/A</v>
      </c>
      <c r="L123" s="483" t="e">
        <f>VLOOKUP('Mapeo de Actores'!L123,'MA Listas'!$D$4:$E$38,2)</f>
        <v>#N/A</v>
      </c>
      <c r="M123" s="483" t="e">
        <f>VLOOKUP('Mapeo de Actores'!M123,'MA Listas'!$D$4:$E$38,2)</f>
        <v>#N/A</v>
      </c>
      <c r="N123" s="591">
        <f>'Mapeo de Actores'!N123</f>
        <v>0</v>
      </c>
      <c r="O123" s="483" t="e">
        <f>VLOOKUP('Mapeo de Actores'!O123,'MA Listas'!$G$4:$H$38,2)</f>
        <v>#N/A</v>
      </c>
      <c r="P123" s="483" t="e">
        <f>VLOOKUP('Mapeo de Actores'!P123,'MA Listas'!$G$4:$H$38,2)</f>
        <v>#N/A</v>
      </c>
      <c r="Q123" s="483" t="e">
        <f>VLOOKUP('Mapeo de Actores'!Q123,'MA Listas'!$G$4:$H$38,2)</f>
        <v>#N/A</v>
      </c>
      <c r="R123" s="483" t="e">
        <f>VLOOKUP('Mapeo de Actores'!R123,'MA Listas'!$G$4:$H$38,2)</f>
        <v>#N/A</v>
      </c>
      <c r="S123" s="483" t="e">
        <f>VLOOKUP('Mapeo de Actores'!S123,'MA Listas'!$G$4:$H$38,2)</f>
        <v>#N/A</v>
      </c>
      <c r="T123" s="593" t="e">
        <f>VLOOKUP('Mapeo de Actores'!T123,'MA Listas'!$K$6:$L$7,2)</f>
        <v>#N/A</v>
      </c>
      <c r="U123" s="593" t="e">
        <f>VLOOKUP('Mapeo de Actores'!U123,'MA Listas'!$K$6:$L$7,2)</f>
        <v>#N/A</v>
      </c>
      <c r="V123" s="593" t="e">
        <f>VLOOKUP('Mapeo de Actores'!V123,'MA Listas'!$K$6:$L$7,2)</f>
        <v>#N/A</v>
      </c>
      <c r="W123" s="593" t="e">
        <f>VLOOKUP('Mapeo de Actores'!W123,'MA Listas'!$K$6:$L$7,2)</f>
        <v>#N/A</v>
      </c>
      <c r="X123" s="593" t="e">
        <f>VLOOKUP('Mapeo de Actores'!X123,'MA Listas'!$K$6:$L$7,2)</f>
        <v>#N/A</v>
      </c>
      <c r="Y123" s="591">
        <f>'Mapeo de Actores'!Y123</f>
        <v>0</v>
      </c>
      <c r="Z123" s="484" t="e">
        <f>VLOOKUP('Mapeo de Actores'!Z123,'MA Listas'!$N$4:$O$11,2)</f>
        <v>#N/A</v>
      </c>
      <c r="AA123" s="484" t="e">
        <f>VLOOKUP('Mapeo de Actores'!AA123,'MA Listas'!$N$4:$O$11,2)</f>
        <v>#N/A</v>
      </c>
      <c r="AB123" s="591">
        <f>'Mapeo de Actores'!AB123</f>
        <v>0</v>
      </c>
      <c r="AC123" s="486">
        <f>'Mapeo de Actores'!AC123</f>
        <v>0</v>
      </c>
      <c r="AD123" s="596">
        <f>'Mapeo de Actores'!AD123</f>
        <v>0</v>
      </c>
    </row>
    <row r="124" spans="6:30" ht="20.100000000000001" customHeight="1">
      <c r="F124" s="480">
        <f t="shared" si="2"/>
        <v>121</v>
      </c>
      <c r="G124" s="490">
        <f>'Mapeo de Actores'!G124</f>
        <v>0</v>
      </c>
      <c r="H124" s="491">
        <f>'Mapeo de Actores'!H124</f>
        <v>0</v>
      </c>
      <c r="I124" s="483" t="e">
        <f>VLOOKUP('Mapeo de Actores'!I124,'MA Listas'!$D$4:$E$38,2)</f>
        <v>#N/A</v>
      </c>
      <c r="J124" s="483" t="e">
        <f>VLOOKUP('Mapeo de Actores'!J124,'MA Listas'!$D$4:$E$38,2)</f>
        <v>#N/A</v>
      </c>
      <c r="K124" s="483" t="e">
        <f>VLOOKUP('Mapeo de Actores'!K124,'MA Listas'!$D$4:$E$38,2)</f>
        <v>#N/A</v>
      </c>
      <c r="L124" s="483" t="e">
        <f>VLOOKUP('Mapeo de Actores'!L124,'MA Listas'!$D$4:$E$38,2)</f>
        <v>#N/A</v>
      </c>
      <c r="M124" s="483" t="e">
        <f>VLOOKUP('Mapeo de Actores'!M124,'MA Listas'!$D$4:$E$38,2)</f>
        <v>#N/A</v>
      </c>
      <c r="N124" s="591">
        <f>'Mapeo de Actores'!N124</f>
        <v>0</v>
      </c>
      <c r="O124" s="483" t="e">
        <f>VLOOKUP('Mapeo de Actores'!O124,'MA Listas'!$G$4:$H$38,2)</f>
        <v>#N/A</v>
      </c>
      <c r="P124" s="483" t="e">
        <f>VLOOKUP('Mapeo de Actores'!P124,'MA Listas'!$G$4:$H$38,2)</f>
        <v>#N/A</v>
      </c>
      <c r="Q124" s="483" t="e">
        <f>VLOOKUP('Mapeo de Actores'!Q124,'MA Listas'!$G$4:$H$38,2)</f>
        <v>#N/A</v>
      </c>
      <c r="R124" s="483" t="e">
        <f>VLOOKUP('Mapeo de Actores'!R124,'MA Listas'!$G$4:$H$38,2)</f>
        <v>#N/A</v>
      </c>
      <c r="S124" s="483" t="e">
        <f>VLOOKUP('Mapeo de Actores'!S124,'MA Listas'!$G$4:$H$38,2)</f>
        <v>#N/A</v>
      </c>
      <c r="T124" s="593" t="e">
        <f>VLOOKUP('Mapeo de Actores'!T124,'MA Listas'!$K$6:$L$7,2)</f>
        <v>#N/A</v>
      </c>
      <c r="U124" s="593" t="e">
        <f>VLOOKUP('Mapeo de Actores'!U124,'MA Listas'!$K$6:$L$7,2)</f>
        <v>#N/A</v>
      </c>
      <c r="V124" s="593" t="e">
        <f>VLOOKUP('Mapeo de Actores'!V124,'MA Listas'!$K$6:$L$7,2)</f>
        <v>#N/A</v>
      </c>
      <c r="W124" s="593" t="e">
        <f>VLOOKUP('Mapeo de Actores'!W124,'MA Listas'!$K$6:$L$7,2)</f>
        <v>#N/A</v>
      </c>
      <c r="X124" s="593" t="e">
        <f>VLOOKUP('Mapeo de Actores'!X124,'MA Listas'!$K$6:$L$7,2)</f>
        <v>#N/A</v>
      </c>
      <c r="Y124" s="591">
        <f>'Mapeo de Actores'!Y124</f>
        <v>0</v>
      </c>
      <c r="Z124" s="484" t="e">
        <f>VLOOKUP('Mapeo de Actores'!Z124,'MA Listas'!$N$4:$O$11,2)</f>
        <v>#N/A</v>
      </c>
      <c r="AA124" s="484" t="e">
        <f>VLOOKUP('Mapeo de Actores'!AA124,'MA Listas'!$N$4:$O$11,2)</f>
        <v>#N/A</v>
      </c>
      <c r="AB124" s="591">
        <f>'Mapeo de Actores'!AB124</f>
        <v>0</v>
      </c>
      <c r="AC124" s="486">
        <f>'Mapeo de Actores'!AC124</f>
        <v>0</v>
      </c>
      <c r="AD124" s="596">
        <f>'Mapeo de Actores'!AD124</f>
        <v>0</v>
      </c>
    </row>
    <row r="125" spans="6:30" ht="20.100000000000001" customHeight="1">
      <c r="F125" s="480">
        <f t="shared" si="2"/>
        <v>122</v>
      </c>
      <c r="G125" s="490">
        <f>'Mapeo de Actores'!G125</f>
        <v>0</v>
      </c>
      <c r="H125" s="491">
        <f>'Mapeo de Actores'!H125</f>
        <v>0</v>
      </c>
      <c r="I125" s="483" t="e">
        <f>VLOOKUP('Mapeo de Actores'!I125,'MA Listas'!$D$4:$E$38,2)</f>
        <v>#N/A</v>
      </c>
      <c r="J125" s="483" t="e">
        <f>VLOOKUP('Mapeo de Actores'!J125,'MA Listas'!$D$4:$E$38,2)</f>
        <v>#N/A</v>
      </c>
      <c r="K125" s="483" t="e">
        <f>VLOOKUP('Mapeo de Actores'!K125,'MA Listas'!$D$4:$E$38,2)</f>
        <v>#N/A</v>
      </c>
      <c r="L125" s="483" t="e">
        <f>VLOOKUP('Mapeo de Actores'!L125,'MA Listas'!$D$4:$E$38,2)</f>
        <v>#N/A</v>
      </c>
      <c r="M125" s="483" t="e">
        <f>VLOOKUP('Mapeo de Actores'!M125,'MA Listas'!$D$4:$E$38,2)</f>
        <v>#N/A</v>
      </c>
      <c r="N125" s="591">
        <f>'Mapeo de Actores'!N125</f>
        <v>0</v>
      </c>
      <c r="O125" s="483" t="e">
        <f>VLOOKUP('Mapeo de Actores'!O125,'MA Listas'!$G$4:$H$38,2)</f>
        <v>#N/A</v>
      </c>
      <c r="P125" s="483" t="e">
        <f>VLOOKUP('Mapeo de Actores'!P125,'MA Listas'!$G$4:$H$38,2)</f>
        <v>#N/A</v>
      </c>
      <c r="Q125" s="483" t="e">
        <f>VLOOKUP('Mapeo de Actores'!Q125,'MA Listas'!$G$4:$H$38,2)</f>
        <v>#N/A</v>
      </c>
      <c r="R125" s="483" t="e">
        <f>VLOOKUP('Mapeo de Actores'!R125,'MA Listas'!$G$4:$H$38,2)</f>
        <v>#N/A</v>
      </c>
      <c r="S125" s="483" t="e">
        <f>VLOOKUP('Mapeo de Actores'!S125,'MA Listas'!$G$4:$H$38,2)</f>
        <v>#N/A</v>
      </c>
      <c r="T125" s="593" t="e">
        <f>VLOOKUP('Mapeo de Actores'!T125,'MA Listas'!$K$6:$L$7,2)</f>
        <v>#N/A</v>
      </c>
      <c r="U125" s="593" t="e">
        <f>VLOOKUP('Mapeo de Actores'!U125,'MA Listas'!$K$6:$L$7,2)</f>
        <v>#N/A</v>
      </c>
      <c r="V125" s="593" t="e">
        <f>VLOOKUP('Mapeo de Actores'!V125,'MA Listas'!$K$6:$L$7,2)</f>
        <v>#N/A</v>
      </c>
      <c r="W125" s="593" t="e">
        <f>VLOOKUP('Mapeo de Actores'!W125,'MA Listas'!$K$6:$L$7,2)</f>
        <v>#N/A</v>
      </c>
      <c r="X125" s="593" t="e">
        <f>VLOOKUP('Mapeo de Actores'!X125,'MA Listas'!$K$6:$L$7,2)</f>
        <v>#N/A</v>
      </c>
      <c r="Y125" s="591">
        <f>'Mapeo de Actores'!Y125</f>
        <v>0</v>
      </c>
      <c r="Z125" s="484" t="e">
        <f>VLOOKUP('Mapeo de Actores'!Z125,'MA Listas'!$N$4:$O$11,2)</f>
        <v>#N/A</v>
      </c>
      <c r="AA125" s="484" t="e">
        <f>VLOOKUP('Mapeo de Actores'!AA125,'MA Listas'!$N$4:$O$11,2)</f>
        <v>#N/A</v>
      </c>
      <c r="AB125" s="591">
        <f>'Mapeo de Actores'!AB125</f>
        <v>0</v>
      </c>
      <c r="AC125" s="486">
        <f>'Mapeo de Actores'!AC125</f>
        <v>0</v>
      </c>
      <c r="AD125" s="596">
        <f>'Mapeo de Actores'!AD125</f>
        <v>0</v>
      </c>
    </row>
    <row r="126" spans="6:30" ht="20.100000000000001" customHeight="1">
      <c r="F126" s="480">
        <f t="shared" si="2"/>
        <v>123</v>
      </c>
      <c r="G126" s="490">
        <f>'Mapeo de Actores'!G126</f>
        <v>0</v>
      </c>
      <c r="H126" s="491">
        <f>'Mapeo de Actores'!H126</f>
        <v>0</v>
      </c>
      <c r="I126" s="483" t="e">
        <f>VLOOKUP('Mapeo de Actores'!I126,'MA Listas'!$D$4:$E$38,2)</f>
        <v>#N/A</v>
      </c>
      <c r="J126" s="483" t="e">
        <f>VLOOKUP('Mapeo de Actores'!J126,'MA Listas'!$D$4:$E$38,2)</f>
        <v>#N/A</v>
      </c>
      <c r="K126" s="483" t="e">
        <f>VLOOKUP('Mapeo de Actores'!K126,'MA Listas'!$D$4:$E$38,2)</f>
        <v>#N/A</v>
      </c>
      <c r="L126" s="483" t="e">
        <f>VLOOKUP('Mapeo de Actores'!L126,'MA Listas'!$D$4:$E$38,2)</f>
        <v>#N/A</v>
      </c>
      <c r="M126" s="483" t="e">
        <f>VLOOKUP('Mapeo de Actores'!M126,'MA Listas'!$D$4:$E$38,2)</f>
        <v>#N/A</v>
      </c>
      <c r="N126" s="591">
        <f>'Mapeo de Actores'!N126</f>
        <v>0</v>
      </c>
      <c r="O126" s="483" t="e">
        <f>VLOOKUP('Mapeo de Actores'!O126,'MA Listas'!$G$4:$H$38,2)</f>
        <v>#N/A</v>
      </c>
      <c r="P126" s="483" t="e">
        <f>VLOOKUP('Mapeo de Actores'!P126,'MA Listas'!$G$4:$H$38,2)</f>
        <v>#N/A</v>
      </c>
      <c r="Q126" s="483" t="e">
        <f>VLOOKUP('Mapeo de Actores'!Q126,'MA Listas'!$G$4:$H$38,2)</f>
        <v>#N/A</v>
      </c>
      <c r="R126" s="483" t="e">
        <f>VLOOKUP('Mapeo de Actores'!R126,'MA Listas'!$G$4:$H$38,2)</f>
        <v>#N/A</v>
      </c>
      <c r="S126" s="483" t="e">
        <f>VLOOKUP('Mapeo de Actores'!S126,'MA Listas'!$G$4:$H$38,2)</f>
        <v>#N/A</v>
      </c>
      <c r="T126" s="593" t="e">
        <f>VLOOKUP('Mapeo de Actores'!T126,'MA Listas'!$K$6:$L$7,2)</f>
        <v>#N/A</v>
      </c>
      <c r="U126" s="593" t="e">
        <f>VLOOKUP('Mapeo de Actores'!U126,'MA Listas'!$K$6:$L$7,2)</f>
        <v>#N/A</v>
      </c>
      <c r="V126" s="593" t="e">
        <f>VLOOKUP('Mapeo de Actores'!V126,'MA Listas'!$K$6:$L$7,2)</f>
        <v>#N/A</v>
      </c>
      <c r="W126" s="593" t="e">
        <f>VLOOKUP('Mapeo de Actores'!W126,'MA Listas'!$K$6:$L$7,2)</f>
        <v>#N/A</v>
      </c>
      <c r="X126" s="593" t="e">
        <f>VLOOKUP('Mapeo de Actores'!X126,'MA Listas'!$K$6:$L$7,2)</f>
        <v>#N/A</v>
      </c>
      <c r="Y126" s="591">
        <f>'Mapeo de Actores'!Y126</f>
        <v>0</v>
      </c>
      <c r="Z126" s="484" t="e">
        <f>VLOOKUP('Mapeo de Actores'!Z126,'MA Listas'!$N$4:$O$11,2)</f>
        <v>#N/A</v>
      </c>
      <c r="AA126" s="484" t="e">
        <f>VLOOKUP('Mapeo de Actores'!AA126,'MA Listas'!$N$4:$O$11,2)</f>
        <v>#N/A</v>
      </c>
      <c r="AB126" s="591">
        <f>'Mapeo de Actores'!AB126</f>
        <v>0</v>
      </c>
      <c r="AC126" s="486">
        <f>'Mapeo de Actores'!AC126</f>
        <v>0</v>
      </c>
      <c r="AD126" s="596">
        <f>'Mapeo de Actores'!AD126</f>
        <v>0</v>
      </c>
    </row>
    <row r="127" spans="6:30" ht="20.100000000000001" customHeight="1">
      <c r="F127" s="480">
        <f t="shared" si="2"/>
        <v>124</v>
      </c>
      <c r="G127" s="490">
        <f>'Mapeo de Actores'!G127</f>
        <v>0</v>
      </c>
      <c r="H127" s="491">
        <f>'Mapeo de Actores'!H127</f>
        <v>0</v>
      </c>
      <c r="I127" s="483" t="e">
        <f>VLOOKUP('Mapeo de Actores'!I127,'MA Listas'!$D$4:$E$38,2)</f>
        <v>#N/A</v>
      </c>
      <c r="J127" s="483" t="e">
        <f>VLOOKUP('Mapeo de Actores'!J127,'MA Listas'!$D$4:$E$38,2)</f>
        <v>#N/A</v>
      </c>
      <c r="K127" s="483" t="e">
        <f>VLOOKUP('Mapeo de Actores'!K127,'MA Listas'!$D$4:$E$38,2)</f>
        <v>#N/A</v>
      </c>
      <c r="L127" s="483" t="e">
        <f>VLOOKUP('Mapeo de Actores'!L127,'MA Listas'!$D$4:$E$38,2)</f>
        <v>#N/A</v>
      </c>
      <c r="M127" s="483" t="e">
        <f>VLOOKUP('Mapeo de Actores'!M127,'MA Listas'!$D$4:$E$38,2)</f>
        <v>#N/A</v>
      </c>
      <c r="N127" s="591">
        <f>'Mapeo de Actores'!N127</f>
        <v>0</v>
      </c>
      <c r="O127" s="483" t="e">
        <f>VLOOKUP('Mapeo de Actores'!O127,'MA Listas'!$G$4:$H$38,2)</f>
        <v>#N/A</v>
      </c>
      <c r="P127" s="483" t="e">
        <f>VLOOKUP('Mapeo de Actores'!P127,'MA Listas'!$G$4:$H$38,2)</f>
        <v>#N/A</v>
      </c>
      <c r="Q127" s="483" t="e">
        <f>VLOOKUP('Mapeo de Actores'!Q127,'MA Listas'!$G$4:$H$38,2)</f>
        <v>#N/A</v>
      </c>
      <c r="R127" s="483" t="e">
        <f>VLOOKUP('Mapeo de Actores'!R127,'MA Listas'!$G$4:$H$38,2)</f>
        <v>#N/A</v>
      </c>
      <c r="S127" s="483" t="e">
        <f>VLOOKUP('Mapeo de Actores'!S127,'MA Listas'!$G$4:$H$38,2)</f>
        <v>#N/A</v>
      </c>
      <c r="T127" s="593" t="e">
        <f>VLOOKUP('Mapeo de Actores'!T127,'MA Listas'!$K$6:$L$7,2)</f>
        <v>#N/A</v>
      </c>
      <c r="U127" s="593" t="e">
        <f>VLOOKUP('Mapeo de Actores'!U127,'MA Listas'!$K$6:$L$7,2)</f>
        <v>#N/A</v>
      </c>
      <c r="V127" s="593" t="e">
        <f>VLOOKUP('Mapeo de Actores'!V127,'MA Listas'!$K$6:$L$7,2)</f>
        <v>#N/A</v>
      </c>
      <c r="W127" s="593" t="e">
        <f>VLOOKUP('Mapeo de Actores'!W127,'MA Listas'!$K$6:$L$7,2)</f>
        <v>#N/A</v>
      </c>
      <c r="X127" s="593" t="e">
        <f>VLOOKUP('Mapeo de Actores'!X127,'MA Listas'!$K$6:$L$7,2)</f>
        <v>#N/A</v>
      </c>
      <c r="Y127" s="591">
        <f>'Mapeo de Actores'!Y127</f>
        <v>0</v>
      </c>
      <c r="Z127" s="484" t="e">
        <f>VLOOKUP('Mapeo de Actores'!Z127,'MA Listas'!$N$4:$O$11,2)</f>
        <v>#N/A</v>
      </c>
      <c r="AA127" s="484" t="e">
        <f>VLOOKUP('Mapeo de Actores'!AA127,'MA Listas'!$N$4:$O$11,2)</f>
        <v>#N/A</v>
      </c>
      <c r="AB127" s="591">
        <f>'Mapeo de Actores'!AB127</f>
        <v>0</v>
      </c>
      <c r="AC127" s="486">
        <f>'Mapeo de Actores'!AC127</f>
        <v>0</v>
      </c>
      <c r="AD127" s="596">
        <f>'Mapeo de Actores'!AD127</f>
        <v>0</v>
      </c>
    </row>
    <row r="128" spans="6:30" ht="20.100000000000001" customHeight="1">
      <c r="F128" s="480">
        <f t="shared" si="2"/>
        <v>125</v>
      </c>
      <c r="G128" s="490">
        <f>'Mapeo de Actores'!G128</f>
        <v>0</v>
      </c>
      <c r="H128" s="491">
        <f>'Mapeo de Actores'!H128</f>
        <v>0</v>
      </c>
      <c r="I128" s="483" t="e">
        <f>VLOOKUP('Mapeo de Actores'!I128,'MA Listas'!$D$4:$E$38,2)</f>
        <v>#N/A</v>
      </c>
      <c r="J128" s="483" t="e">
        <f>VLOOKUP('Mapeo de Actores'!J128,'MA Listas'!$D$4:$E$38,2)</f>
        <v>#N/A</v>
      </c>
      <c r="K128" s="483" t="e">
        <f>VLOOKUP('Mapeo de Actores'!K128,'MA Listas'!$D$4:$E$38,2)</f>
        <v>#N/A</v>
      </c>
      <c r="L128" s="483" t="e">
        <f>VLOOKUP('Mapeo de Actores'!L128,'MA Listas'!$D$4:$E$38,2)</f>
        <v>#N/A</v>
      </c>
      <c r="M128" s="483" t="e">
        <f>VLOOKUP('Mapeo de Actores'!M128,'MA Listas'!$D$4:$E$38,2)</f>
        <v>#N/A</v>
      </c>
      <c r="N128" s="591">
        <f>'Mapeo de Actores'!N128</f>
        <v>0</v>
      </c>
      <c r="O128" s="483" t="e">
        <f>VLOOKUP('Mapeo de Actores'!O128,'MA Listas'!$G$4:$H$38,2)</f>
        <v>#N/A</v>
      </c>
      <c r="P128" s="483" t="e">
        <f>VLOOKUP('Mapeo de Actores'!P128,'MA Listas'!$G$4:$H$38,2)</f>
        <v>#N/A</v>
      </c>
      <c r="Q128" s="483" t="e">
        <f>VLOOKUP('Mapeo de Actores'!Q128,'MA Listas'!$G$4:$H$38,2)</f>
        <v>#N/A</v>
      </c>
      <c r="R128" s="483" t="e">
        <f>VLOOKUP('Mapeo de Actores'!R128,'MA Listas'!$G$4:$H$38,2)</f>
        <v>#N/A</v>
      </c>
      <c r="S128" s="483" t="e">
        <f>VLOOKUP('Mapeo de Actores'!S128,'MA Listas'!$G$4:$H$38,2)</f>
        <v>#N/A</v>
      </c>
      <c r="T128" s="593" t="e">
        <f>VLOOKUP('Mapeo de Actores'!T128,'MA Listas'!$K$6:$L$7,2)</f>
        <v>#N/A</v>
      </c>
      <c r="U128" s="593" t="e">
        <f>VLOOKUP('Mapeo de Actores'!U128,'MA Listas'!$K$6:$L$7,2)</f>
        <v>#N/A</v>
      </c>
      <c r="V128" s="593" t="e">
        <f>VLOOKUP('Mapeo de Actores'!V128,'MA Listas'!$K$6:$L$7,2)</f>
        <v>#N/A</v>
      </c>
      <c r="W128" s="593" t="e">
        <f>VLOOKUP('Mapeo de Actores'!W128,'MA Listas'!$K$6:$L$7,2)</f>
        <v>#N/A</v>
      </c>
      <c r="X128" s="593" t="e">
        <f>VLOOKUP('Mapeo de Actores'!X128,'MA Listas'!$K$6:$L$7,2)</f>
        <v>#N/A</v>
      </c>
      <c r="Y128" s="591">
        <f>'Mapeo de Actores'!Y128</f>
        <v>0</v>
      </c>
      <c r="Z128" s="484" t="e">
        <f>VLOOKUP('Mapeo de Actores'!Z128,'MA Listas'!$N$4:$O$11,2)</f>
        <v>#N/A</v>
      </c>
      <c r="AA128" s="484" t="e">
        <f>VLOOKUP('Mapeo de Actores'!AA128,'MA Listas'!$N$4:$O$11,2)</f>
        <v>#N/A</v>
      </c>
      <c r="AB128" s="591">
        <f>'Mapeo de Actores'!AB128</f>
        <v>0</v>
      </c>
      <c r="AC128" s="486">
        <f>'Mapeo de Actores'!AC128</f>
        <v>0</v>
      </c>
      <c r="AD128" s="596">
        <f>'Mapeo de Actores'!AD128</f>
        <v>0</v>
      </c>
    </row>
    <row r="129" spans="6:30" ht="20.100000000000001" customHeight="1">
      <c r="F129" s="480">
        <f t="shared" si="2"/>
        <v>126</v>
      </c>
      <c r="G129" s="490">
        <f>'Mapeo de Actores'!G129</f>
        <v>0</v>
      </c>
      <c r="H129" s="491">
        <f>'Mapeo de Actores'!H129</f>
        <v>0</v>
      </c>
      <c r="I129" s="483" t="e">
        <f>VLOOKUP('Mapeo de Actores'!I129,'MA Listas'!$D$4:$E$38,2)</f>
        <v>#N/A</v>
      </c>
      <c r="J129" s="483" t="e">
        <f>VLOOKUP('Mapeo de Actores'!J129,'MA Listas'!$D$4:$E$38,2)</f>
        <v>#N/A</v>
      </c>
      <c r="K129" s="483" t="e">
        <f>VLOOKUP('Mapeo de Actores'!K129,'MA Listas'!$D$4:$E$38,2)</f>
        <v>#N/A</v>
      </c>
      <c r="L129" s="483" t="e">
        <f>VLOOKUP('Mapeo de Actores'!L129,'MA Listas'!$D$4:$E$38,2)</f>
        <v>#N/A</v>
      </c>
      <c r="M129" s="483" t="e">
        <f>VLOOKUP('Mapeo de Actores'!M129,'MA Listas'!$D$4:$E$38,2)</f>
        <v>#N/A</v>
      </c>
      <c r="N129" s="591">
        <f>'Mapeo de Actores'!N129</f>
        <v>0</v>
      </c>
      <c r="O129" s="483" t="e">
        <f>VLOOKUP('Mapeo de Actores'!O129,'MA Listas'!$G$4:$H$38,2)</f>
        <v>#N/A</v>
      </c>
      <c r="P129" s="483" t="e">
        <f>VLOOKUP('Mapeo de Actores'!P129,'MA Listas'!$G$4:$H$38,2)</f>
        <v>#N/A</v>
      </c>
      <c r="Q129" s="483" t="e">
        <f>VLOOKUP('Mapeo de Actores'!Q129,'MA Listas'!$G$4:$H$38,2)</f>
        <v>#N/A</v>
      </c>
      <c r="R129" s="483" t="e">
        <f>VLOOKUP('Mapeo de Actores'!R129,'MA Listas'!$G$4:$H$38,2)</f>
        <v>#N/A</v>
      </c>
      <c r="S129" s="483" t="e">
        <f>VLOOKUP('Mapeo de Actores'!S129,'MA Listas'!$G$4:$H$38,2)</f>
        <v>#N/A</v>
      </c>
      <c r="T129" s="593" t="e">
        <f>VLOOKUP('Mapeo de Actores'!T129,'MA Listas'!$K$6:$L$7,2)</f>
        <v>#N/A</v>
      </c>
      <c r="U129" s="593" t="e">
        <f>VLOOKUP('Mapeo de Actores'!U129,'MA Listas'!$K$6:$L$7,2)</f>
        <v>#N/A</v>
      </c>
      <c r="V129" s="593" t="e">
        <f>VLOOKUP('Mapeo de Actores'!V129,'MA Listas'!$K$6:$L$7,2)</f>
        <v>#N/A</v>
      </c>
      <c r="W129" s="593" t="e">
        <f>VLOOKUP('Mapeo de Actores'!W129,'MA Listas'!$K$6:$L$7,2)</f>
        <v>#N/A</v>
      </c>
      <c r="X129" s="593" t="e">
        <f>VLOOKUP('Mapeo de Actores'!X129,'MA Listas'!$K$6:$L$7,2)</f>
        <v>#N/A</v>
      </c>
      <c r="Y129" s="591">
        <f>'Mapeo de Actores'!Y129</f>
        <v>0</v>
      </c>
      <c r="Z129" s="484" t="e">
        <f>VLOOKUP('Mapeo de Actores'!Z129,'MA Listas'!$N$4:$O$11,2)</f>
        <v>#N/A</v>
      </c>
      <c r="AA129" s="484" t="e">
        <f>VLOOKUP('Mapeo de Actores'!AA129,'MA Listas'!$N$4:$O$11,2)</f>
        <v>#N/A</v>
      </c>
      <c r="AB129" s="591">
        <f>'Mapeo de Actores'!AB129</f>
        <v>0</v>
      </c>
      <c r="AC129" s="486">
        <f>'Mapeo de Actores'!AC129</f>
        <v>0</v>
      </c>
      <c r="AD129" s="596">
        <f>'Mapeo de Actores'!AD129</f>
        <v>0</v>
      </c>
    </row>
    <row r="130" spans="6:30" ht="20.100000000000001" customHeight="1">
      <c r="F130" s="480">
        <f t="shared" si="2"/>
        <v>127</v>
      </c>
      <c r="G130" s="490">
        <f>'Mapeo de Actores'!G130</f>
        <v>0</v>
      </c>
      <c r="H130" s="491">
        <f>'Mapeo de Actores'!H130</f>
        <v>0</v>
      </c>
      <c r="I130" s="483" t="e">
        <f>VLOOKUP('Mapeo de Actores'!I130,'MA Listas'!$D$4:$E$38,2)</f>
        <v>#N/A</v>
      </c>
      <c r="J130" s="483" t="e">
        <f>VLOOKUP('Mapeo de Actores'!J130,'MA Listas'!$D$4:$E$38,2)</f>
        <v>#N/A</v>
      </c>
      <c r="K130" s="483" t="e">
        <f>VLOOKUP('Mapeo de Actores'!K130,'MA Listas'!$D$4:$E$38,2)</f>
        <v>#N/A</v>
      </c>
      <c r="L130" s="483" t="e">
        <f>VLOOKUP('Mapeo de Actores'!L130,'MA Listas'!$D$4:$E$38,2)</f>
        <v>#N/A</v>
      </c>
      <c r="M130" s="483" t="e">
        <f>VLOOKUP('Mapeo de Actores'!M130,'MA Listas'!$D$4:$E$38,2)</f>
        <v>#N/A</v>
      </c>
      <c r="N130" s="591">
        <f>'Mapeo de Actores'!N130</f>
        <v>0</v>
      </c>
      <c r="O130" s="483" t="e">
        <f>VLOOKUP('Mapeo de Actores'!O130,'MA Listas'!$G$4:$H$38,2)</f>
        <v>#N/A</v>
      </c>
      <c r="P130" s="483" t="e">
        <f>VLOOKUP('Mapeo de Actores'!P130,'MA Listas'!$G$4:$H$38,2)</f>
        <v>#N/A</v>
      </c>
      <c r="Q130" s="483" t="e">
        <f>VLOOKUP('Mapeo de Actores'!Q130,'MA Listas'!$G$4:$H$38,2)</f>
        <v>#N/A</v>
      </c>
      <c r="R130" s="483" t="e">
        <f>VLOOKUP('Mapeo de Actores'!R130,'MA Listas'!$G$4:$H$38,2)</f>
        <v>#N/A</v>
      </c>
      <c r="S130" s="483" t="e">
        <f>VLOOKUP('Mapeo de Actores'!S130,'MA Listas'!$G$4:$H$38,2)</f>
        <v>#N/A</v>
      </c>
      <c r="T130" s="593" t="e">
        <f>VLOOKUP('Mapeo de Actores'!T130,'MA Listas'!$K$6:$L$7,2)</f>
        <v>#N/A</v>
      </c>
      <c r="U130" s="593" t="e">
        <f>VLOOKUP('Mapeo de Actores'!U130,'MA Listas'!$K$6:$L$7,2)</f>
        <v>#N/A</v>
      </c>
      <c r="V130" s="593" t="e">
        <f>VLOOKUP('Mapeo de Actores'!V130,'MA Listas'!$K$6:$L$7,2)</f>
        <v>#N/A</v>
      </c>
      <c r="W130" s="593" t="e">
        <f>VLOOKUP('Mapeo de Actores'!W130,'MA Listas'!$K$6:$L$7,2)</f>
        <v>#N/A</v>
      </c>
      <c r="X130" s="593" t="e">
        <f>VLOOKUP('Mapeo de Actores'!X130,'MA Listas'!$K$6:$L$7,2)</f>
        <v>#N/A</v>
      </c>
      <c r="Y130" s="591">
        <f>'Mapeo de Actores'!Y130</f>
        <v>0</v>
      </c>
      <c r="Z130" s="484" t="e">
        <f>VLOOKUP('Mapeo de Actores'!Z130,'MA Listas'!$N$4:$O$11,2)</f>
        <v>#N/A</v>
      </c>
      <c r="AA130" s="484" t="e">
        <f>VLOOKUP('Mapeo de Actores'!AA130,'MA Listas'!$N$4:$O$11,2)</f>
        <v>#N/A</v>
      </c>
      <c r="AB130" s="591">
        <f>'Mapeo de Actores'!AB130</f>
        <v>0</v>
      </c>
      <c r="AC130" s="486">
        <f>'Mapeo de Actores'!AC130</f>
        <v>0</v>
      </c>
      <c r="AD130" s="596">
        <f>'Mapeo de Actores'!AD130</f>
        <v>0</v>
      </c>
    </row>
    <row r="131" spans="6:30" ht="20.100000000000001" customHeight="1">
      <c r="F131" s="480">
        <f t="shared" si="2"/>
        <v>128</v>
      </c>
      <c r="G131" s="490">
        <f>'Mapeo de Actores'!G131</f>
        <v>0</v>
      </c>
      <c r="H131" s="491">
        <f>'Mapeo de Actores'!H131</f>
        <v>0</v>
      </c>
      <c r="I131" s="483" t="e">
        <f>VLOOKUP('Mapeo de Actores'!I131,'MA Listas'!$D$4:$E$38,2)</f>
        <v>#N/A</v>
      </c>
      <c r="J131" s="483" t="e">
        <f>VLOOKUP('Mapeo de Actores'!J131,'MA Listas'!$D$4:$E$38,2)</f>
        <v>#N/A</v>
      </c>
      <c r="K131" s="483" t="e">
        <f>VLOOKUP('Mapeo de Actores'!K131,'MA Listas'!$D$4:$E$38,2)</f>
        <v>#N/A</v>
      </c>
      <c r="L131" s="483" t="e">
        <f>VLOOKUP('Mapeo de Actores'!L131,'MA Listas'!$D$4:$E$38,2)</f>
        <v>#N/A</v>
      </c>
      <c r="M131" s="483" t="e">
        <f>VLOOKUP('Mapeo de Actores'!M131,'MA Listas'!$D$4:$E$38,2)</f>
        <v>#N/A</v>
      </c>
      <c r="N131" s="591">
        <f>'Mapeo de Actores'!N131</f>
        <v>0</v>
      </c>
      <c r="O131" s="483" t="e">
        <f>VLOOKUP('Mapeo de Actores'!O131,'MA Listas'!$G$4:$H$38,2)</f>
        <v>#N/A</v>
      </c>
      <c r="P131" s="483" t="e">
        <f>VLOOKUP('Mapeo de Actores'!P131,'MA Listas'!$G$4:$H$38,2)</f>
        <v>#N/A</v>
      </c>
      <c r="Q131" s="483" t="e">
        <f>VLOOKUP('Mapeo de Actores'!Q131,'MA Listas'!$G$4:$H$38,2)</f>
        <v>#N/A</v>
      </c>
      <c r="R131" s="483" t="e">
        <f>VLOOKUP('Mapeo de Actores'!R131,'MA Listas'!$G$4:$H$38,2)</f>
        <v>#N/A</v>
      </c>
      <c r="S131" s="483" t="e">
        <f>VLOOKUP('Mapeo de Actores'!S131,'MA Listas'!$G$4:$H$38,2)</f>
        <v>#N/A</v>
      </c>
      <c r="T131" s="593" t="e">
        <f>VLOOKUP('Mapeo de Actores'!T131,'MA Listas'!$K$6:$L$7,2)</f>
        <v>#N/A</v>
      </c>
      <c r="U131" s="593" t="e">
        <f>VLOOKUP('Mapeo de Actores'!U131,'MA Listas'!$K$6:$L$7,2)</f>
        <v>#N/A</v>
      </c>
      <c r="V131" s="593" t="e">
        <f>VLOOKUP('Mapeo de Actores'!V131,'MA Listas'!$K$6:$L$7,2)</f>
        <v>#N/A</v>
      </c>
      <c r="W131" s="593" t="e">
        <f>VLOOKUP('Mapeo de Actores'!W131,'MA Listas'!$K$6:$L$7,2)</f>
        <v>#N/A</v>
      </c>
      <c r="X131" s="593" t="e">
        <f>VLOOKUP('Mapeo de Actores'!X131,'MA Listas'!$K$6:$L$7,2)</f>
        <v>#N/A</v>
      </c>
      <c r="Y131" s="591">
        <f>'Mapeo de Actores'!Y131</f>
        <v>0</v>
      </c>
      <c r="Z131" s="484" t="e">
        <f>VLOOKUP('Mapeo de Actores'!Z131,'MA Listas'!$N$4:$O$11,2)</f>
        <v>#N/A</v>
      </c>
      <c r="AA131" s="484" t="e">
        <f>VLOOKUP('Mapeo de Actores'!AA131,'MA Listas'!$N$4:$O$11,2)</f>
        <v>#N/A</v>
      </c>
      <c r="AB131" s="591">
        <f>'Mapeo de Actores'!AB131</f>
        <v>0</v>
      </c>
      <c r="AC131" s="486">
        <f>'Mapeo de Actores'!AC131</f>
        <v>0</v>
      </c>
      <c r="AD131" s="596">
        <f>'Mapeo de Actores'!AD131</f>
        <v>0</v>
      </c>
    </row>
    <row r="132" spans="6:30" ht="20.100000000000001" customHeight="1">
      <c r="F132" s="480">
        <f t="shared" si="2"/>
        <v>129</v>
      </c>
      <c r="G132" s="490">
        <f>'Mapeo de Actores'!G132</f>
        <v>0</v>
      </c>
      <c r="H132" s="491">
        <f>'Mapeo de Actores'!H132</f>
        <v>0</v>
      </c>
      <c r="I132" s="483" t="e">
        <f>VLOOKUP('Mapeo de Actores'!I132,'MA Listas'!$D$4:$E$38,2)</f>
        <v>#N/A</v>
      </c>
      <c r="J132" s="483" t="e">
        <f>VLOOKUP('Mapeo de Actores'!J132,'MA Listas'!$D$4:$E$38,2)</f>
        <v>#N/A</v>
      </c>
      <c r="K132" s="483" t="e">
        <f>VLOOKUP('Mapeo de Actores'!K132,'MA Listas'!$D$4:$E$38,2)</f>
        <v>#N/A</v>
      </c>
      <c r="L132" s="483" t="e">
        <f>VLOOKUP('Mapeo de Actores'!L132,'MA Listas'!$D$4:$E$38,2)</f>
        <v>#N/A</v>
      </c>
      <c r="M132" s="483" t="e">
        <f>VLOOKUP('Mapeo de Actores'!M132,'MA Listas'!$D$4:$E$38,2)</f>
        <v>#N/A</v>
      </c>
      <c r="N132" s="591">
        <f>'Mapeo de Actores'!N132</f>
        <v>0</v>
      </c>
      <c r="O132" s="483" t="e">
        <f>VLOOKUP('Mapeo de Actores'!O132,'MA Listas'!$G$4:$H$38,2)</f>
        <v>#N/A</v>
      </c>
      <c r="P132" s="483" t="e">
        <f>VLOOKUP('Mapeo de Actores'!P132,'MA Listas'!$G$4:$H$38,2)</f>
        <v>#N/A</v>
      </c>
      <c r="Q132" s="483" t="e">
        <f>VLOOKUP('Mapeo de Actores'!Q132,'MA Listas'!$G$4:$H$38,2)</f>
        <v>#N/A</v>
      </c>
      <c r="R132" s="483" t="e">
        <f>VLOOKUP('Mapeo de Actores'!R132,'MA Listas'!$G$4:$H$38,2)</f>
        <v>#N/A</v>
      </c>
      <c r="S132" s="483" t="e">
        <f>VLOOKUP('Mapeo de Actores'!S132,'MA Listas'!$G$4:$H$38,2)</f>
        <v>#N/A</v>
      </c>
      <c r="T132" s="593" t="e">
        <f>VLOOKUP('Mapeo de Actores'!T132,'MA Listas'!$K$6:$L$7,2)</f>
        <v>#N/A</v>
      </c>
      <c r="U132" s="593" t="e">
        <f>VLOOKUP('Mapeo de Actores'!U132,'MA Listas'!$K$6:$L$7,2)</f>
        <v>#N/A</v>
      </c>
      <c r="V132" s="593" t="e">
        <f>VLOOKUP('Mapeo de Actores'!V132,'MA Listas'!$K$6:$L$7,2)</f>
        <v>#N/A</v>
      </c>
      <c r="W132" s="593" t="e">
        <f>VLOOKUP('Mapeo de Actores'!W132,'MA Listas'!$K$6:$L$7,2)</f>
        <v>#N/A</v>
      </c>
      <c r="X132" s="593" t="e">
        <f>VLOOKUP('Mapeo de Actores'!X132,'MA Listas'!$K$6:$L$7,2)</f>
        <v>#N/A</v>
      </c>
      <c r="Y132" s="591">
        <f>'Mapeo de Actores'!Y132</f>
        <v>0</v>
      </c>
      <c r="Z132" s="484" t="e">
        <f>VLOOKUP('Mapeo de Actores'!Z132,'MA Listas'!$N$4:$O$11,2)</f>
        <v>#N/A</v>
      </c>
      <c r="AA132" s="484" t="e">
        <f>VLOOKUP('Mapeo de Actores'!AA132,'MA Listas'!$N$4:$O$11,2)</f>
        <v>#N/A</v>
      </c>
      <c r="AB132" s="591">
        <f>'Mapeo de Actores'!AB132</f>
        <v>0</v>
      </c>
      <c r="AC132" s="486">
        <f>'Mapeo de Actores'!AC132</f>
        <v>0</v>
      </c>
      <c r="AD132" s="596">
        <f>'Mapeo de Actores'!AD132</f>
        <v>0</v>
      </c>
    </row>
    <row r="133" spans="6:30" ht="20.100000000000001" customHeight="1">
      <c r="F133" s="480">
        <f t="shared" si="2"/>
        <v>130</v>
      </c>
      <c r="G133" s="490">
        <f>'Mapeo de Actores'!G133</f>
        <v>0</v>
      </c>
      <c r="H133" s="491">
        <f>'Mapeo de Actores'!H133</f>
        <v>0</v>
      </c>
      <c r="I133" s="483" t="e">
        <f>VLOOKUP('Mapeo de Actores'!I133,'MA Listas'!$D$4:$E$38,2)</f>
        <v>#N/A</v>
      </c>
      <c r="J133" s="483" t="e">
        <f>VLOOKUP('Mapeo de Actores'!J133,'MA Listas'!$D$4:$E$38,2)</f>
        <v>#N/A</v>
      </c>
      <c r="K133" s="483" t="e">
        <f>VLOOKUP('Mapeo de Actores'!K133,'MA Listas'!$D$4:$E$38,2)</f>
        <v>#N/A</v>
      </c>
      <c r="L133" s="483" t="e">
        <f>VLOOKUP('Mapeo de Actores'!L133,'MA Listas'!$D$4:$E$38,2)</f>
        <v>#N/A</v>
      </c>
      <c r="M133" s="483" t="e">
        <f>VLOOKUP('Mapeo de Actores'!M133,'MA Listas'!$D$4:$E$38,2)</f>
        <v>#N/A</v>
      </c>
      <c r="N133" s="591">
        <f>'Mapeo de Actores'!N133</f>
        <v>0</v>
      </c>
      <c r="O133" s="483" t="e">
        <f>VLOOKUP('Mapeo de Actores'!O133,'MA Listas'!$G$4:$H$38,2)</f>
        <v>#N/A</v>
      </c>
      <c r="P133" s="483" t="e">
        <f>VLOOKUP('Mapeo de Actores'!P133,'MA Listas'!$G$4:$H$38,2)</f>
        <v>#N/A</v>
      </c>
      <c r="Q133" s="483" t="e">
        <f>VLOOKUP('Mapeo de Actores'!Q133,'MA Listas'!$G$4:$H$38,2)</f>
        <v>#N/A</v>
      </c>
      <c r="R133" s="483" t="e">
        <f>VLOOKUP('Mapeo de Actores'!R133,'MA Listas'!$G$4:$H$38,2)</f>
        <v>#N/A</v>
      </c>
      <c r="S133" s="483" t="e">
        <f>VLOOKUP('Mapeo de Actores'!S133,'MA Listas'!$G$4:$H$38,2)</f>
        <v>#N/A</v>
      </c>
      <c r="T133" s="593" t="e">
        <f>VLOOKUP('Mapeo de Actores'!T133,'MA Listas'!$K$6:$L$7,2)</f>
        <v>#N/A</v>
      </c>
      <c r="U133" s="593" t="e">
        <f>VLOOKUP('Mapeo de Actores'!U133,'MA Listas'!$K$6:$L$7,2)</f>
        <v>#N/A</v>
      </c>
      <c r="V133" s="593" t="e">
        <f>VLOOKUP('Mapeo de Actores'!V133,'MA Listas'!$K$6:$L$7,2)</f>
        <v>#N/A</v>
      </c>
      <c r="W133" s="593" t="e">
        <f>VLOOKUP('Mapeo de Actores'!W133,'MA Listas'!$K$6:$L$7,2)</f>
        <v>#N/A</v>
      </c>
      <c r="X133" s="593" t="e">
        <f>VLOOKUP('Mapeo de Actores'!X133,'MA Listas'!$K$6:$L$7,2)</f>
        <v>#N/A</v>
      </c>
      <c r="Y133" s="591">
        <f>'Mapeo de Actores'!Y133</f>
        <v>0</v>
      </c>
      <c r="Z133" s="484" t="e">
        <f>VLOOKUP('Mapeo de Actores'!Z133,'MA Listas'!$N$4:$O$11,2)</f>
        <v>#N/A</v>
      </c>
      <c r="AA133" s="484" t="e">
        <f>VLOOKUP('Mapeo de Actores'!AA133,'MA Listas'!$N$4:$O$11,2)</f>
        <v>#N/A</v>
      </c>
      <c r="AB133" s="591">
        <f>'Mapeo de Actores'!AB133</f>
        <v>0</v>
      </c>
      <c r="AC133" s="486">
        <f>'Mapeo de Actores'!AC133</f>
        <v>0</v>
      </c>
      <c r="AD133" s="596">
        <f>'Mapeo de Actores'!AD133</f>
        <v>0</v>
      </c>
    </row>
    <row r="134" spans="6:30" ht="20.100000000000001" customHeight="1">
      <c r="F134" s="480">
        <f t="shared" ref="F134:F197" si="3">IF(G134="","",IF(F133="","",(F133+1)))</f>
        <v>131</v>
      </c>
      <c r="G134" s="490">
        <f>'Mapeo de Actores'!G134</f>
        <v>0</v>
      </c>
      <c r="H134" s="491">
        <f>'Mapeo de Actores'!H134</f>
        <v>0</v>
      </c>
      <c r="I134" s="483" t="e">
        <f>VLOOKUP('Mapeo de Actores'!I134,'MA Listas'!$D$4:$E$38,2)</f>
        <v>#N/A</v>
      </c>
      <c r="J134" s="483" t="e">
        <f>VLOOKUP('Mapeo de Actores'!J134,'MA Listas'!$D$4:$E$38,2)</f>
        <v>#N/A</v>
      </c>
      <c r="K134" s="483" t="e">
        <f>VLOOKUP('Mapeo de Actores'!K134,'MA Listas'!$D$4:$E$38,2)</f>
        <v>#N/A</v>
      </c>
      <c r="L134" s="483" t="e">
        <f>VLOOKUP('Mapeo de Actores'!L134,'MA Listas'!$D$4:$E$38,2)</f>
        <v>#N/A</v>
      </c>
      <c r="M134" s="483" t="e">
        <f>VLOOKUP('Mapeo de Actores'!M134,'MA Listas'!$D$4:$E$38,2)</f>
        <v>#N/A</v>
      </c>
      <c r="N134" s="591">
        <f>'Mapeo de Actores'!N134</f>
        <v>0</v>
      </c>
      <c r="O134" s="483" t="e">
        <f>VLOOKUP('Mapeo de Actores'!O134,'MA Listas'!$G$4:$H$38,2)</f>
        <v>#N/A</v>
      </c>
      <c r="P134" s="483" t="e">
        <f>VLOOKUP('Mapeo de Actores'!P134,'MA Listas'!$G$4:$H$38,2)</f>
        <v>#N/A</v>
      </c>
      <c r="Q134" s="483" t="e">
        <f>VLOOKUP('Mapeo de Actores'!Q134,'MA Listas'!$G$4:$H$38,2)</f>
        <v>#N/A</v>
      </c>
      <c r="R134" s="483" t="e">
        <f>VLOOKUP('Mapeo de Actores'!R134,'MA Listas'!$G$4:$H$38,2)</f>
        <v>#N/A</v>
      </c>
      <c r="S134" s="483" t="e">
        <f>VLOOKUP('Mapeo de Actores'!S134,'MA Listas'!$G$4:$H$38,2)</f>
        <v>#N/A</v>
      </c>
      <c r="T134" s="593" t="e">
        <f>VLOOKUP('Mapeo de Actores'!T134,'MA Listas'!$K$6:$L$7,2)</f>
        <v>#N/A</v>
      </c>
      <c r="U134" s="593" t="e">
        <f>VLOOKUP('Mapeo de Actores'!U134,'MA Listas'!$K$6:$L$7,2)</f>
        <v>#N/A</v>
      </c>
      <c r="V134" s="593" t="e">
        <f>VLOOKUP('Mapeo de Actores'!V134,'MA Listas'!$K$6:$L$7,2)</f>
        <v>#N/A</v>
      </c>
      <c r="W134" s="593" t="e">
        <f>VLOOKUP('Mapeo de Actores'!W134,'MA Listas'!$K$6:$L$7,2)</f>
        <v>#N/A</v>
      </c>
      <c r="X134" s="593" t="e">
        <f>VLOOKUP('Mapeo de Actores'!X134,'MA Listas'!$K$6:$L$7,2)</f>
        <v>#N/A</v>
      </c>
      <c r="Y134" s="591">
        <f>'Mapeo de Actores'!Y134</f>
        <v>0</v>
      </c>
      <c r="Z134" s="484" t="e">
        <f>VLOOKUP('Mapeo de Actores'!Z134,'MA Listas'!$N$4:$O$11,2)</f>
        <v>#N/A</v>
      </c>
      <c r="AA134" s="484" t="e">
        <f>VLOOKUP('Mapeo de Actores'!AA134,'MA Listas'!$N$4:$O$11,2)</f>
        <v>#N/A</v>
      </c>
      <c r="AB134" s="591">
        <f>'Mapeo de Actores'!AB134</f>
        <v>0</v>
      </c>
      <c r="AC134" s="486">
        <f>'Mapeo de Actores'!AC134</f>
        <v>0</v>
      </c>
      <c r="AD134" s="596">
        <f>'Mapeo de Actores'!AD134</f>
        <v>0</v>
      </c>
    </row>
    <row r="135" spans="6:30" ht="20.100000000000001" customHeight="1">
      <c r="F135" s="480">
        <f t="shared" si="3"/>
        <v>132</v>
      </c>
      <c r="G135" s="490">
        <f>'Mapeo de Actores'!G135</f>
        <v>0</v>
      </c>
      <c r="H135" s="491">
        <f>'Mapeo de Actores'!H135</f>
        <v>0</v>
      </c>
      <c r="I135" s="483" t="e">
        <f>VLOOKUP('Mapeo de Actores'!I135,'MA Listas'!$D$4:$E$38,2)</f>
        <v>#N/A</v>
      </c>
      <c r="J135" s="483" t="e">
        <f>VLOOKUP('Mapeo de Actores'!J135,'MA Listas'!$D$4:$E$38,2)</f>
        <v>#N/A</v>
      </c>
      <c r="K135" s="483" t="e">
        <f>VLOOKUP('Mapeo de Actores'!K135,'MA Listas'!$D$4:$E$38,2)</f>
        <v>#N/A</v>
      </c>
      <c r="L135" s="483" t="e">
        <f>VLOOKUP('Mapeo de Actores'!L135,'MA Listas'!$D$4:$E$38,2)</f>
        <v>#N/A</v>
      </c>
      <c r="M135" s="483" t="e">
        <f>VLOOKUP('Mapeo de Actores'!M135,'MA Listas'!$D$4:$E$38,2)</f>
        <v>#N/A</v>
      </c>
      <c r="N135" s="591">
        <f>'Mapeo de Actores'!N135</f>
        <v>0</v>
      </c>
      <c r="O135" s="483" t="e">
        <f>VLOOKUP('Mapeo de Actores'!O135,'MA Listas'!$G$4:$H$38,2)</f>
        <v>#N/A</v>
      </c>
      <c r="P135" s="483" t="e">
        <f>VLOOKUP('Mapeo de Actores'!P135,'MA Listas'!$G$4:$H$38,2)</f>
        <v>#N/A</v>
      </c>
      <c r="Q135" s="483" t="e">
        <f>VLOOKUP('Mapeo de Actores'!Q135,'MA Listas'!$G$4:$H$38,2)</f>
        <v>#N/A</v>
      </c>
      <c r="R135" s="483" t="e">
        <f>VLOOKUP('Mapeo de Actores'!R135,'MA Listas'!$G$4:$H$38,2)</f>
        <v>#N/A</v>
      </c>
      <c r="S135" s="483" t="e">
        <f>VLOOKUP('Mapeo de Actores'!S135,'MA Listas'!$G$4:$H$38,2)</f>
        <v>#N/A</v>
      </c>
      <c r="T135" s="593" t="e">
        <f>VLOOKUP('Mapeo de Actores'!T135,'MA Listas'!$K$6:$L$7,2)</f>
        <v>#N/A</v>
      </c>
      <c r="U135" s="593" t="e">
        <f>VLOOKUP('Mapeo de Actores'!U135,'MA Listas'!$K$6:$L$7,2)</f>
        <v>#N/A</v>
      </c>
      <c r="V135" s="593" t="e">
        <f>VLOOKUP('Mapeo de Actores'!V135,'MA Listas'!$K$6:$L$7,2)</f>
        <v>#N/A</v>
      </c>
      <c r="W135" s="593" t="e">
        <f>VLOOKUP('Mapeo de Actores'!W135,'MA Listas'!$K$6:$L$7,2)</f>
        <v>#N/A</v>
      </c>
      <c r="X135" s="593" t="e">
        <f>VLOOKUP('Mapeo de Actores'!X135,'MA Listas'!$K$6:$L$7,2)</f>
        <v>#N/A</v>
      </c>
      <c r="Y135" s="591">
        <f>'Mapeo de Actores'!Y135</f>
        <v>0</v>
      </c>
      <c r="Z135" s="484" t="e">
        <f>VLOOKUP('Mapeo de Actores'!Z135,'MA Listas'!$N$4:$O$11,2)</f>
        <v>#N/A</v>
      </c>
      <c r="AA135" s="484" t="e">
        <f>VLOOKUP('Mapeo de Actores'!AA135,'MA Listas'!$N$4:$O$11,2)</f>
        <v>#N/A</v>
      </c>
      <c r="AB135" s="591">
        <f>'Mapeo de Actores'!AB135</f>
        <v>0</v>
      </c>
      <c r="AC135" s="486">
        <f>'Mapeo de Actores'!AC135</f>
        <v>0</v>
      </c>
      <c r="AD135" s="596">
        <f>'Mapeo de Actores'!AD135</f>
        <v>0</v>
      </c>
    </row>
    <row r="136" spans="6:30" ht="20.100000000000001" customHeight="1">
      <c r="F136" s="480">
        <f t="shared" si="3"/>
        <v>133</v>
      </c>
      <c r="G136" s="490">
        <f>'Mapeo de Actores'!G136</f>
        <v>0</v>
      </c>
      <c r="H136" s="491">
        <f>'Mapeo de Actores'!H136</f>
        <v>0</v>
      </c>
      <c r="I136" s="483" t="e">
        <f>VLOOKUP('Mapeo de Actores'!I136,'MA Listas'!$D$4:$E$38,2)</f>
        <v>#N/A</v>
      </c>
      <c r="J136" s="483" t="e">
        <f>VLOOKUP('Mapeo de Actores'!J136,'MA Listas'!$D$4:$E$38,2)</f>
        <v>#N/A</v>
      </c>
      <c r="K136" s="483" t="e">
        <f>VLOOKUP('Mapeo de Actores'!K136,'MA Listas'!$D$4:$E$38,2)</f>
        <v>#N/A</v>
      </c>
      <c r="L136" s="483" t="e">
        <f>VLOOKUP('Mapeo de Actores'!L136,'MA Listas'!$D$4:$E$38,2)</f>
        <v>#N/A</v>
      </c>
      <c r="M136" s="483" t="e">
        <f>VLOOKUP('Mapeo de Actores'!M136,'MA Listas'!$D$4:$E$38,2)</f>
        <v>#N/A</v>
      </c>
      <c r="N136" s="591">
        <f>'Mapeo de Actores'!N136</f>
        <v>0</v>
      </c>
      <c r="O136" s="483" t="e">
        <f>VLOOKUP('Mapeo de Actores'!O136,'MA Listas'!$G$4:$H$38,2)</f>
        <v>#N/A</v>
      </c>
      <c r="P136" s="483" t="e">
        <f>VLOOKUP('Mapeo de Actores'!P136,'MA Listas'!$G$4:$H$38,2)</f>
        <v>#N/A</v>
      </c>
      <c r="Q136" s="483" t="e">
        <f>VLOOKUP('Mapeo de Actores'!Q136,'MA Listas'!$G$4:$H$38,2)</f>
        <v>#N/A</v>
      </c>
      <c r="R136" s="483" t="e">
        <f>VLOOKUP('Mapeo de Actores'!R136,'MA Listas'!$G$4:$H$38,2)</f>
        <v>#N/A</v>
      </c>
      <c r="S136" s="483" t="e">
        <f>VLOOKUP('Mapeo de Actores'!S136,'MA Listas'!$G$4:$H$38,2)</f>
        <v>#N/A</v>
      </c>
      <c r="T136" s="593" t="e">
        <f>VLOOKUP('Mapeo de Actores'!T136,'MA Listas'!$K$6:$L$7,2)</f>
        <v>#N/A</v>
      </c>
      <c r="U136" s="593" t="e">
        <f>VLOOKUP('Mapeo de Actores'!U136,'MA Listas'!$K$6:$L$7,2)</f>
        <v>#N/A</v>
      </c>
      <c r="V136" s="593" t="e">
        <f>VLOOKUP('Mapeo de Actores'!V136,'MA Listas'!$K$6:$L$7,2)</f>
        <v>#N/A</v>
      </c>
      <c r="W136" s="593" t="e">
        <f>VLOOKUP('Mapeo de Actores'!W136,'MA Listas'!$K$6:$L$7,2)</f>
        <v>#N/A</v>
      </c>
      <c r="X136" s="593" t="e">
        <f>VLOOKUP('Mapeo de Actores'!X136,'MA Listas'!$K$6:$L$7,2)</f>
        <v>#N/A</v>
      </c>
      <c r="Y136" s="591">
        <f>'Mapeo de Actores'!Y136</f>
        <v>0</v>
      </c>
      <c r="Z136" s="484" t="e">
        <f>VLOOKUP('Mapeo de Actores'!Z136,'MA Listas'!$N$4:$O$11,2)</f>
        <v>#N/A</v>
      </c>
      <c r="AA136" s="484" t="e">
        <f>VLOOKUP('Mapeo de Actores'!AA136,'MA Listas'!$N$4:$O$11,2)</f>
        <v>#N/A</v>
      </c>
      <c r="AB136" s="591">
        <f>'Mapeo de Actores'!AB136</f>
        <v>0</v>
      </c>
      <c r="AC136" s="486">
        <f>'Mapeo de Actores'!AC136</f>
        <v>0</v>
      </c>
      <c r="AD136" s="596">
        <f>'Mapeo de Actores'!AD136</f>
        <v>0</v>
      </c>
    </row>
    <row r="137" spans="6:30" ht="20.100000000000001" customHeight="1">
      <c r="F137" s="480">
        <f t="shared" si="3"/>
        <v>134</v>
      </c>
      <c r="G137" s="490">
        <f>'Mapeo de Actores'!G137</f>
        <v>0</v>
      </c>
      <c r="H137" s="491">
        <f>'Mapeo de Actores'!H137</f>
        <v>0</v>
      </c>
      <c r="I137" s="483" t="e">
        <f>VLOOKUP('Mapeo de Actores'!I137,'MA Listas'!$D$4:$E$38,2)</f>
        <v>#N/A</v>
      </c>
      <c r="J137" s="483" t="e">
        <f>VLOOKUP('Mapeo de Actores'!J137,'MA Listas'!$D$4:$E$38,2)</f>
        <v>#N/A</v>
      </c>
      <c r="K137" s="483" t="e">
        <f>VLOOKUP('Mapeo de Actores'!K137,'MA Listas'!$D$4:$E$38,2)</f>
        <v>#N/A</v>
      </c>
      <c r="L137" s="483" t="e">
        <f>VLOOKUP('Mapeo de Actores'!L137,'MA Listas'!$D$4:$E$38,2)</f>
        <v>#N/A</v>
      </c>
      <c r="M137" s="483" t="e">
        <f>VLOOKUP('Mapeo de Actores'!M137,'MA Listas'!$D$4:$E$38,2)</f>
        <v>#N/A</v>
      </c>
      <c r="N137" s="591">
        <f>'Mapeo de Actores'!N137</f>
        <v>0</v>
      </c>
      <c r="O137" s="483" t="e">
        <f>VLOOKUP('Mapeo de Actores'!O137,'MA Listas'!$G$4:$H$38,2)</f>
        <v>#N/A</v>
      </c>
      <c r="P137" s="483" t="e">
        <f>VLOOKUP('Mapeo de Actores'!P137,'MA Listas'!$G$4:$H$38,2)</f>
        <v>#N/A</v>
      </c>
      <c r="Q137" s="483" t="e">
        <f>VLOOKUP('Mapeo de Actores'!Q137,'MA Listas'!$G$4:$H$38,2)</f>
        <v>#N/A</v>
      </c>
      <c r="R137" s="483" t="e">
        <f>VLOOKUP('Mapeo de Actores'!R137,'MA Listas'!$G$4:$H$38,2)</f>
        <v>#N/A</v>
      </c>
      <c r="S137" s="483" t="e">
        <f>VLOOKUP('Mapeo de Actores'!S137,'MA Listas'!$G$4:$H$38,2)</f>
        <v>#N/A</v>
      </c>
      <c r="T137" s="593" t="e">
        <f>VLOOKUP('Mapeo de Actores'!T137,'MA Listas'!$K$6:$L$7,2)</f>
        <v>#N/A</v>
      </c>
      <c r="U137" s="593" t="e">
        <f>VLOOKUP('Mapeo de Actores'!U137,'MA Listas'!$K$6:$L$7,2)</f>
        <v>#N/A</v>
      </c>
      <c r="V137" s="593" t="e">
        <f>VLOOKUP('Mapeo de Actores'!V137,'MA Listas'!$K$6:$L$7,2)</f>
        <v>#N/A</v>
      </c>
      <c r="W137" s="593" t="e">
        <f>VLOOKUP('Mapeo de Actores'!W137,'MA Listas'!$K$6:$L$7,2)</f>
        <v>#N/A</v>
      </c>
      <c r="X137" s="593" t="e">
        <f>VLOOKUP('Mapeo de Actores'!X137,'MA Listas'!$K$6:$L$7,2)</f>
        <v>#N/A</v>
      </c>
      <c r="Y137" s="591">
        <f>'Mapeo de Actores'!Y137</f>
        <v>0</v>
      </c>
      <c r="Z137" s="484" t="e">
        <f>VLOOKUP('Mapeo de Actores'!Z137,'MA Listas'!$N$4:$O$11,2)</f>
        <v>#N/A</v>
      </c>
      <c r="AA137" s="484" t="e">
        <f>VLOOKUP('Mapeo de Actores'!AA137,'MA Listas'!$N$4:$O$11,2)</f>
        <v>#N/A</v>
      </c>
      <c r="AB137" s="591">
        <f>'Mapeo de Actores'!AB137</f>
        <v>0</v>
      </c>
      <c r="AC137" s="486">
        <f>'Mapeo de Actores'!AC137</f>
        <v>0</v>
      </c>
      <c r="AD137" s="596">
        <f>'Mapeo de Actores'!AD137</f>
        <v>0</v>
      </c>
    </row>
    <row r="138" spans="6:30" ht="20.100000000000001" customHeight="1">
      <c r="F138" s="480">
        <f t="shared" si="3"/>
        <v>135</v>
      </c>
      <c r="G138" s="490">
        <f>'Mapeo de Actores'!G138</f>
        <v>0</v>
      </c>
      <c r="H138" s="491">
        <f>'Mapeo de Actores'!H138</f>
        <v>0</v>
      </c>
      <c r="I138" s="483" t="e">
        <f>VLOOKUP('Mapeo de Actores'!I138,'MA Listas'!$D$4:$E$38,2)</f>
        <v>#N/A</v>
      </c>
      <c r="J138" s="483" t="e">
        <f>VLOOKUP('Mapeo de Actores'!J138,'MA Listas'!$D$4:$E$38,2)</f>
        <v>#N/A</v>
      </c>
      <c r="K138" s="483" t="e">
        <f>VLOOKUP('Mapeo de Actores'!K138,'MA Listas'!$D$4:$E$38,2)</f>
        <v>#N/A</v>
      </c>
      <c r="L138" s="483" t="e">
        <f>VLOOKUP('Mapeo de Actores'!L138,'MA Listas'!$D$4:$E$38,2)</f>
        <v>#N/A</v>
      </c>
      <c r="M138" s="483" t="e">
        <f>VLOOKUP('Mapeo de Actores'!M138,'MA Listas'!$D$4:$E$38,2)</f>
        <v>#N/A</v>
      </c>
      <c r="N138" s="591">
        <f>'Mapeo de Actores'!N138</f>
        <v>0</v>
      </c>
      <c r="O138" s="483" t="e">
        <f>VLOOKUP('Mapeo de Actores'!O138,'MA Listas'!$G$4:$H$38,2)</f>
        <v>#N/A</v>
      </c>
      <c r="P138" s="483" t="e">
        <f>VLOOKUP('Mapeo de Actores'!P138,'MA Listas'!$G$4:$H$38,2)</f>
        <v>#N/A</v>
      </c>
      <c r="Q138" s="483" t="e">
        <f>VLOOKUP('Mapeo de Actores'!Q138,'MA Listas'!$G$4:$H$38,2)</f>
        <v>#N/A</v>
      </c>
      <c r="R138" s="483" t="e">
        <f>VLOOKUP('Mapeo de Actores'!R138,'MA Listas'!$G$4:$H$38,2)</f>
        <v>#N/A</v>
      </c>
      <c r="S138" s="483" t="e">
        <f>VLOOKUP('Mapeo de Actores'!S138,'MA Listas'!$G$4:$H$38,2)</f>
        <v>#N/A</v>
      </c>
      <c r="T138" s="593" t="e">
        <f>VLOOKUP('Mapeo de Actores'!T138,'MA Listas'!$K$6:$L$7,2)</f>
        <v>#N/A</v>
      </c>
      <c r="U138" s="593" t="e">
        <f>VLOOKUP('Mapeo de Actores'!U138,'MA Listas'!$K$6:$L$7,2)</f>
        <v>#N/A</v>
      </c>
      <c r="V138" s="593" t="e">
        <f>VLOOKUP('Mapeo de Actores'!V138,'MA Listas'!$K$6:$L$7,2)</f>
        <v>#N/A</v>
      </c>
      <c r="W138" s="593" t="e">
        <f>VLOOKUP('Mapeo de Actores'!W138,'MA Listas'!$K$6:$L$7,2)</f>
        <v>#N/A</v>
      </c>
      <c r="X138" s="593" t="e">
        <f>VLOOKUP('Mapeo de Actores'!X138,'MA Listas'!$K$6:$L$7,2)</f>
        <v>#N/A</v>
      </c>
      <c r="Y138" s="591">
        <f>'Mapeo de Actores'!Y138</f>
        <v>0</v>
      </c>
      <c r="Z138" s="484" t="e">
        <f>VLOOKUP('Mapeo de Actores'!Z138,'MA Listas'!$N$4:$O$11,2)</f>
        <v>#N/A</v>
      </c>
      <c r="AA138" s="484" t="e">
        <f>VLOOKUP('Mapeo de Actores'!AA138,'MA Listas'!$N$4:$O$11,2)</f>
        <v>#N/A</v>
      </c>
      <c r="AB138" s="591">
        <f>'Mapeo de Actores'!AB138</f>
        <v>0</v>
      </c>
      <c r="AC138" s="486">
        <f>'Mapeo de Actores'!AC138</f>
        <v>0</v>
      </c>
      <c r="AD138" s="596">
        <f>'Mapeo de Actores'!AD138</f>
        <v>0</v>
      </c>
    </row>
    <row r="139" spans="6:30" ht="20.100000000000001" customHeight="1">
      <c r="F139" s="480">
        <f t="shared" si="3"/>
        <v>136</v>
      </c>
      <c r="G139" s="490">
        <f>'Mapeo de Actores'!G139</f>
        <v>0</v>
      </c>
      <c r="H139" s="491">
        <f>'Mapeo de Actores'!H139</f>
        <v>0</v>
      </c>
      <c r="I139" s="483" t="e">
        <f>VLOOKUP('Mapeo de Actores'!I139,'MA Listas'!$D$4:$E$38,2)</f>
        <v>#N/A</v>
      </c>
      <c r="J139" s="483" t="e">
        <f>VLOOKUP('Mapeo de Actores'!J139,'MA Listas'!$D$4:$E$38,2)</f>
        <v>#N/A</v>
      </c>
      <c r="K139" s="483" t="e">
        <f>VLOOKUP('Mapeo de Actores'!K139,'MA Listas'!$D$4:$E$38,2)</f>
        <v>#N/A</v>
      </c>
      <c r="L139" s="483" t="e">
        <f>VLOOKUP('Mapeo de Actores'!L139,'MA Listas'!$D$4:$E$38,2)</f>
        <v>#N/A</v>
      </c>
      <c r="M139" s="483" t="e">
        <f>VLOOKUP('Mapeo de Actores'!M139,'MA Listas'!$D$4:$E$38,2)</f>
        <v>#N/A</v>
      </c>
      <c r="N139" s="591">
        <f>'Mapeo de Actores'!N139</f>
        <v>0</v>
      </c>
      <c r="O139" s="483" t="e">
        <f>VLOOKUP('Mapeo de Actores'!O139,'MA Listas'!$G$4:$H$38,2)</f>
        <v>#N/A</v>
      </c>
      <c r="P139" s="483" t="e">
        <f>VLOOKUP('Mapeo de Actores'!P139,'MA Listas'!$G$4:$H$38,2)</f>
        <v>#N/A</v>
      </c>
      <c r="Q139" s="483" t="e">
        <f>VLOOKUP('Mapeo de Actores'!Q139,'MA Listas'!$G$4:$H$38,2)</f>
        <v>#N/A</v>
      </c>
      <c r="R139" s="483" t="e">
        <f>VLOOKUP('Mapeo de Actores'!R139,'MA Listas'!$G$4:$H$38,2)</f>
        <v>#N/A</v>
      </c>
      <c r="S139" s="483" t="e">
        <f>VLOOKUP('Mapeo de Actores'!S139,'MA Listas'!$G$4:$H$38,2)</f>
        <v>#N/A</v>
      </c>
      <c r="T139" s="593" t="e">
        <f>VLOOKUP('Mapeo de Actores'!T139,'MA Listas'!$K$6:$L$7,2)</f>
        <v>#N/A</v>
      </c>
      <c r="U139" s="593" t="e">
        <f>VLOOKUP('Mapeo de Actores'!U139,'MA Listas'!$K$6:$L$7,2)</f>
        <v>#N/A</v>
      </c>
      <c r="V139" s="593" t="e">
        <f>VLOOKUP('Mapeo de Actores'!V139,'MA Listas'!$K$6:$L$7,2)</f>
        <v>#N/A</v>
      </c>
      <c r="W139" s="593" t="e">
        <f>VLOOKUP('Mapeo de Actores'!W139,'MA Listas'!$K$6:$L$7,2)</f>
        <v>#N/A</v>
      </c>
      <c r="X139" s="593" t="e">
        <f>VLOOKUP('Mapeo de Actores'!X139,'MA Listas'!$K$6:$L$7,2)</f>
        <v>#N/A</v>
      </c>
      <c r="Y139" s="591">
        <f>'Mapeo de Actores'!Y139</f>
        <v>0</v>
      </c>
      <c r="Z139" s="484" t="e">
        <f>VLOOKUP('Mapeo de Actores'!Z139,'MA Listas'!$N$4:$O$11,2)</f>
        <v>#N/A</v>
      </c>
      <c r="AA139" s="484" t="e">
        <f>VLOOKUP('Mapeo de Actores'!AA139,'MA Listas'!$N$4:$O$11,2)</f>
        <v>#N/A</v>
      </c>
      <c r="AB139" s="591">
        <f>'Mapeo de Actores'!AB139</f>
        <v>0</v>
      </c>
      <c r="AC139" s="486">
        <f>'Mapeo de Actores'!AC139</f>
        <v>0</v>
      </c>
      <c r="AD139" s="596">
        <f>'Mapeo de Actores'!AD139</f>
        <v>0</v>
      </c>
    </row>
    <row r="140" spans="6:30" ht="20.100000000000001" customHeight="1">
      <c r="F140" s="480">
        <f t="shared" si="3"/>
        <v>137</v>
      </c>
      <c r="G140" s="490">
        <f>'Mapeo de Actores'!G140</f>
        <v>0</v>
      </c>
      <c r="H140" s="491">
        <f>'Mapeo de Actores'!H140</f>
        <v>0</v>
      </c>
      <c r="I140" s="483" t="e">
        <f>VLOOKUP('Mapeo de Actores'!I140,'MA Listas'!$D$4:$E$38,2)</f>
        <v>#N/A</v>
      </c>
      <c r="J140" s="483" t="e">
        <f>VLOOKUP('Mapeo de Actores'!J140,'MA Listas'!$D$4:$E$38,2)</f>
        <v>#N/A</v>
      </c>
      <c r="K140" s="483" t="e">
        <f>VLOOKUP('Mapeo de Actores'!K140,'MA Listas'!$D$4:$E$38,2)</f>
        <v>#N/A</v>
      </c>
      <c r="L140" s="483" t="e">
        <f>VLOOKUP('Mapeo de Actores'!L140,'MA Listas'!$D$4:$E$38,2)</f>
        <v>#N/A</v>
      </c>
      <c r="M140" s="483" t="e">
        <f>VLOOKUP('Mapeo de Actores'!M140,'MA Listas'!$D$4:$E$38,2)</f>
        <v>#N/A</v>
      </c>
      <c r="N140" s="591">
        <f>'Mapeo de Actores'!N140</f>
        <v>0</v>
      </c>
      <c r="O140" s="483" t="e">
        <f>VLOOKUP('Mapeo de Actores'!O140,'MA Listas'!$G$4:$H$38,2)</f>
        <v>#N/A</v>
      </c>
      <c r="P140" s="483" t="e">
        <f>VLOOKUP('Mapeo de Actores'!P140,'MA Listas'!$G$4:$H$38,2)</f>
        <v>#N/A</v>
      </c>
      <c r="Q140" s="483" t="e">
        <f>VLOOKUP('Mapeo de Actores'!Q140,'MA Listas'!$G$4:$H$38,2)</f>
        <v>#N/A</v>
      </c>
      <c r="R140" s="483" t="e">
        <f>VLOOKUP('Mapeo de Actores'!R140,'MA Listas'!$G$4:$H$38,2)</f>
        <v>#N/A</v>
      </c>
      <c r="S140" s="483" t="e">
        <f>VLOOKUP('Mapeo de Actores'!S140,'MA Listas'!$G$4:$H$38,2)</f>
        <v>#N/A</v>
      </c>
      <c r="T140" s="593" t="e">
        <f>VLOOKUP('Mapeo de Actores'!T140,'MA Listas'!$K$6:$L$7,2)</f>
        <v>#N/A</v>
      </c>
      <c r="U140" s="593" t="e">
        <f>VLOOKUP('Mapeo de Actores'!U140,'MA Listas'!$K$6:$L$7,2)</f>
        <v>#N/A</v>
      </c>
      <c r="V140" s="593" t="e">
        <f>VLOOKUP('Mapeo de Actores'!V140,'MA Listas'!$K$6:$L$7,2)</f>
        <v>#N/A</v>
      </c>
      <c r="W140" s="593" t="e">
        <f>VLOOKUP('Mapeo de Actores'!W140,'MA Listas'!$K$6:$L$7,2)</f>
        <v>#N/A</v>
      </c>
      <c r="X140" s="593" t="e">
        <f>VLOOKUP('Mapeo de Actores'!X140,'MA Listas'!$K$6:$L$7,2)</f>
        <v>#N/A</v>
      </c>
      <c r="Y140" s="591">
        <f>'Mapeo de Actores'!Y140</f>
        <v>0</v>
      </c>
      <c r="Z140" s="484" t="e">
        <f>VLOOKUP('Mapeo de Actores'!Z140,'MA Listas'!$N$4:$O$11,2)</f>
        <v>#N/A</v>
      </c>
      <c r="AA140" s="484" t="e">
        <f>VLOOKUP('Mapeo de Actores'!AA140,'MA Listas'!$N$4:$O$11,2)</f>
        <v>#N/A</v>
      </c>
      <c r="AB140" s="591">
        <f>'Mapeo de Actores'!AB140</f>
        <v>0</v>
      </c>
      <c r="AC140" s="486">
        <f>'Mapeo de Actores'!AC140</f>
        <v>0</v>
      </c>
      <c r="AD140" s="596">
        <f>'Mapeo de Actores'!AD140</f>
        <v>0</v>
      </c>
    </row>
    <row r="141" spans="6:30" ht="20.100000000000001" customHeight="1">
      <c r="F141" s="480">
        <f t="shared" si="3"/>
        <v>138</v>
      </c>
      <c r="G141" s="490">
        <f>'Mapeo de Actores'!G141</f>
        <v>0</v>
      </c>
      <c r="H141" s="491">
        <f>'Mapeo de Actores'!H141</f>
        <v>0</v>
      </c>
      <c r="I141" s="483" t="e">
        <f>VLOOKUP('Mapeo de Actores'!I141,'MA Listas'!$D$4:$E$38,2)</f>
        <v>#N/A</v>
      </c>
      <c r="J141" s="483" t="e">
        <f>VLOOKUP('Mapeo de Actores'!J141,'MA Listas'!$D$4:$E$38,2)</f>
        <v>#N/A</v>
      </c>
      <c r="K141" s="483" t="e">
        <f>VLOOKUP('Mapeo de Actores'!K141,'MA Listas'!$D$4:$E$38,2)</f>
        <v>#N/A</v>
      </c>
      <c r="L141" s="483" t="e">
        <f>VLOOKUP('Mapeo de Actores'!L141,'MA Listas'!$D$4:$E$38,2)</f>
        <v>#N/A</v>
      </c>
      <c r="M141" s="483" t="e">
        <f>VLOOKUP('Mapeo de Actores'!M141,'MA Listas'!$D$4:$E$38,2)</f>
        <v>#N/A</v>
      </c>
      <c r="N141" s="591">
        <f>'Mapeo de Actores'!N141</f>
        <v>0</v>
      </c>
      <c r="O141" s="483" t="e">
        <f>VLOOKUP('Mapeo de Actores'!O141,'MA Listas'!$G$4:$H$38,2)</f>
        <v>#N/A</v>
      </c>
      <c r="P141" s="483" t="e">
        <f>VLOOKUP('Mapeo de Actores'!P141,'MA Listas'!$G$4:$H$38,2)</f>
        <v>#N/A</v>
      </c>
      <c r="Q141" s="483" t="e">
        <f>VLOOKUP('Mapeo de Actores'!Q141,'MA Listas'!$G$4:$H$38,2)</f>
        <v>#N/A</v>
      </c>
      <c r="R141" s="483" t="e">
        <f>VLOOKUP('Mapeo de Actores'!R141,'MA Listas'!$G$4:$H$38,2)</f>
        <v>#N/A</v>
      </c>
      <c r="S141" s="483" t="e">
        <f>VLOOKUP('Mapeo de Actores'!S141,'MA Listas'!$G$4:$H$38,2)</f>
        <v>#N/A</v>
      </c>
      <c r="T141" s="593" t="e">
        <f>VLOOKUP('Mapeo de Actores'!T141,'MA Listas'!$K$6:$L$7,2)</f>
        <v>#N/A</v>
      </c>
      <c r="U141" s="593" t="e">
        <f>VLOOKUP('Mapeo de Actores'!U141,'MA Listas'!$K$6:$L$7,2)</f>
        <v>#N/A</v>
      </c>
      <c r="V141" s="593" t="e">
        <f>VLOOKUP('Mapeo de Actores'!V141,'MA Listas'!$K$6:$L$7,2)</f>
        <v>#N/A</v>
      </c>
      <c r="W141" s="593" t="e">
        <f>VLOOKUP('Mapeo de Actores'!W141,'MA Listas'!$K$6:$L$7,2)</f>
        <v>#N/A</v>
      </c>
      <c r="X141" s="593" t="e">
        <f>VLOOKUP('Mapeo de Actores'!X141,'MA Listas'!$K$6:$L$7,2)</f>
        <v>#N/A</v>
      </c>
      <c r="Y141" s="591">
        <f>'Mapeo de Actores'!Y141</f>
        <v>0</v>
      </c>
      <c r="Z141" s="484" t="e">
        <f>VLOOKUP('Mapeo de Actores'!Z141,'MA Listas'!$N$4:$O$11,2)</f>
        <v>#N/A</v>
      </c>
      <c r="AA141" s="484" t="e">
        <f>VLOOKUP('Mapeo de Actores'!AA141,'MA Listas'!$N$4:$O$11,2)</f>
        <v>#N/A</v>
      </c>
      <c r="AB141" s="591">
        <f>'Mapeo de Actores'!AB141</f>
        <v>0</v>
      </c>
      <c r="AC141" s="486">
        <f>'Mapeo de Actores'!AC141</f>
        <v>0</v>
      </c>
      <c r="AD141" s="596">
        <f>'Mapeo de Actores'!AD141</f>
        <v>0</v>
      </c>
    </row>
    <row r="142" spans="6:30" ht="20.100000000000001" customHeight="1">
      <c r="F142" s="480">
        <f t="shared" si="3"/>
        <v>139</v>
      </c>
      <c r="G142" s="490">
        <f>'Mapeo de Actores'!G142</f>
        <v>0</v>
      </c>
      <c r="H142" s="491">
        <f>'Mapeo de Actores'!H142</f>
        <v>0</v>
      </c>
      <c r="I142" s="483" t="e">
        <f>VLOOKUP('Mapeo de Actores'!I142,'MA Listas'!$D$4:$E$38,2)</f>
        <v>#N/A</v>
      </c>
      <c r="J142" s="483" t="e">
        <f>VLOOKUP('Mapeo de Actores'!J142,'MA Listas'!$D$4:$E$38,2)</f>
        <v>#N/A</v>
      </c>
      <c r="K142" s="483" t="e">
        <f>VLOOKUP('Mapeo de Actores'!K142,'MA Listas'!$D$4:$E$38,2)</f>
        <v>#N/A</v>
      </c>
      <c r="L142" s="483" t="e">
        <f>VLOOKUP('Mapeo de Actores'!L142,'MA Listas'!$D$4:$E$38,2)</f>
        <v>#N/A</v>
      </c>
      <c r="M142" s="483" t="e">
        <f>VLOOKUP('Mapeo de Actores'!M142,'MA Listas'!$D$4:$E$38,2)</f>
        <v>#N/A</v>
      </c>
      <c r="N142" s="591">
        <f>'Mapeo de Actores'!N142</f>
        <v>0</v>
      </c>
      <c r="O142" s="483" t="e">
        <f>VLOOKUP('Mapeo de Actores'!O142,'MA Listas'!$G$4:$H$38,2)</f>
        <v>#N/A</v>
      </c>
      <c r="P142" s="483" t="e">
        <f>VLOOKUP('Mapeo de Actores'!P142,'MA Listas'!$G$4:$H$38,2)</f>
        <v>#N/A</v>
      </c>
      <c r="Q142" s="483" t="e">
        <f>VLOOKUP('Mapeo de Actores'!Q142,'MA Listas'!$G$4:$H$38,2)</f>
        <v>#N/A</v>
      </c>
      <c r="R142" s="483" t="e">
        <f>VLOOKUP('Mapeo de Actores'!R142,'MA Listas'!$G$4:$H$38,2)</f>
        <v>#N/A</v>
      </c>
      <c r="S142" s="483" t="e">
        <f>VLOOKUP('Mapeo de Actores'!S142,'MA Listas'!$G$4:$H$38,2)</f>
        <v>#N/A</v>
      </c>
      <c r="T142" s="593" t="e">
        <f>VLOOKUP('Mapeo de Actores'!T142,'MA Listas'!$K$6:$L$7,2)</f>
        <v>#N/A</v>
      </c>
      <c r="U142" s="593" t="e">
        <f>VLOOKUP('Mapeo de Actores'!U142,'MA Listas'!$K$6:$L$7,2)</f>
        <v>#N/A</v>
      </c>
      <c r="V142" s="593" t="e">
        <f>VLOOKUP('Mapeo de Actores'!V142,'MA Listas'!$K$6:$L$7,2)</f>
        <v>#N/A</v>
      </c>
      <c r="W142" s="593" t="e">
        <f>VLOOKUP('Mapeo de Actores'!W142,'MA Listas'!$K$6:$L$7,2)</f>
        <v>#N/A</v>
      </c>
      <c r="X142" s="593" t="e">
        <f>VLOOKUP('Mapeo de Actores'!X142,'MA Listas'!$K$6:$L$7,2)</f>
        <v>#N/A</v>
      </c>
      <c r="Y142" s="591">
        <f>'Mapeo de Actores'!Y142</f>
        <v>0</v>
      </c>
      <c r="Z142" s="484" t="e">
        <f>VLOOKUP('Mapeo de Actores'!Z142,'MA Listas'!$N$4:$O$11,2)</f>
        <v>#N/A</v>
      </c>
      <c r="AA142" s="484" t="e">
        <f>VLOOKUP('Mapeo de Actores'!AA142,'MA Listas'!$N$4:$O$11,2)</f>
        <v>#N/A</v>
      </c>
      <c r="AB142" s="591">
        <f>'Mapeo de Actores'!AB142</f>
        <v>0</v>
      </c>
      <c r="AC142" s="486">
        <f>'Mapeo de Actores'!AC142</f>
        <v>0</v>
      </c>
      <c r="AD142" s="596">
        <f>'Mapeo de Actores'!AD142</f>
        <v>0</v>
      </c>
    </row>
    <row r="143" spans="6:30" ht="20.100000000000001" customHeight="1">
      <c r="F143" s="480">
        <f t="shared" si="3"/>
        <v>140</v>
      </c>
      <c r="G143" s="490">
        <f>'Mapeo de Actores'!G143</f>
        <v>0</v>
      </c>
      <c r="H143" s="491">
        <f>'Mapeo de Actores'!H143</f>
        <v>0</v>
      </c>
      <c r="I143" s="483" t="e">
        <f>VLOOKUP('Mapeo de Actores'!I143,'MA Listas'!$D$4:$E$38,2)</f>
        <v>#N/A</v>
      </c>
      <c r="J143" s="483" t="e">
        <f>VLOOKUP('Mapeo de Actores'!J143,'MA Listas'!$D$4:$E$38,2)</f>
        <v>#N/A</v>
      </c>
      <c r="K143" s="483" t="e">
        <f>VLOOKUP('Mapeo de Actores'!K143,'MA Listas'!$D$4:$E$38,2)</f>
        <v>#N/A</v>
      </c>
      <c r="L143" s="483" t="e">
        <f>VLOOKUP('Mapeo de Actores'!L143,'MA Listas'!$D$4:$E$38,2)</f>
        <v>#N/A</v>
      </c>
      <c r="M143" s="483" t="e">
        <f>VLOOKUP('Mapeo de Actores'!M143,'MA Listas'!$D$4:$E$38,2)</f>
        <v>#N/A</v>
      </c>
      <c r="N143" s="591">
        <f>'Mapeo de Actores'!N143</f>
        <v>0</v>
      </c>
      <c r="O143" s="483" t="e">
        <f>VLOOKUP('Mapeo de Actores'!O143,'MA Listas'!$G$4:$H$38,2)</f>
        <v>#N/A</v>
      </c>
      <c r="P143" s="483" t="e">
        <f>VLOOKUP('Mapeo de Actores'!P143,'MA Listas'!$G$4:$H$38,2)</f>
        <v>#N/A</v>
      </c>
      <c r="Q143" s="483" t="e">
        <f>VLOOKUP('Mapeo de Actores'!Q143,'MA Listas'!$G$4:$H$38,2)</f>
        <v>#N/A</v>
      </c>
      <c r="R143" s="483" t="e">
        <f>VLOOKUP('Mapeo de Actores'!R143,'MA Listas'!$G$4:$H$38,2)</f>
        <v>#N/A</v>
      </c>
      <c r="S143" s="483" t="e">
        <f>VLOOKUP('Mapeo de Actores'!S143,'MA Listas'!$G$4:$H$38,2)</f>
        <v>#N/A</v>
      </c>
      <c r="T143" s="593" t="e">
        <f>VLOOKUP('Mapeo de Actores'!T143,'MA Listas'!$K$6:$L$7,2)</f>
        <v>#N/A</v>
      </c>
      <c r="U143" s="593" t="e">
        <f>VLOOKUP('Mapeo de Actores'!U143,'MA Listas'!$K$6:$L$7,2)</f>
        <v>#N/A</v>
      </c>
      <c r="V143" s="593" t="e">
        <f>VLOOKUP('Mapeo de Actores'!V143,'MA Listas'!$K$6:$L$7,2)</f>
        <v>#N/A</v>
      </c>
      <c r="W143" s="593" t="e">
        <f>VLOOKUP('Mapeo de Actores'!W143,'MA Listas'!$K$6:$L$7,2)</f>
        <v>#N/A</v>
      </c>
      <c r="X143" s="593" t="e">
        <f>VLOOKUP('Mapeo de Actores'!X143,'MA Listas'!$K$6:$L$7,2)</f>
        <v>#N/A</v>
      </c>
      <c r="Y143" s="591">
        <f>'Mapeo de Actores'!Y143</f>
        <v>0</v>
      </c>
      <c r="Z143" s="484" t="e">
        <f>VLOOKUP('Mapeo de Actores'!Z143,'MA Listas'!$N$4:$O$11,2)</f>
        <v>#N/A</v>
      </c>
      <c r="AA143" s="484" t="e">
        <f>VLOOKUP('Mapeo de Actores'!AA143,'MA Listas'!$N$4:$O$11,2)</f>
        <v>#N/A</v>
      </c>
      <c r="AB143" s="591">
        <f>'Mapeo de Actores'!AB143</f>
        <v>0</v>
      </c>
      <c r="AC143" s="486">
        <f>'Mapeo de Actores'!AC143</f>
        <v>0</v>
      </c>
      <c r="AD143" s="596">
        <f>'Mapeo de Actores'!AD143</f>
        <v>0</v>
      </c>
    </row>
    <row r="144" spans="6:30" ht="20.100000000000001" customHeight="1">
      <c r="F144" s="480">
        <f t="shared" si="3"/>
        <v>141</v>
      </c>
      <c r="G144" s="490">
        <f>'Mapeo de Actores'!G144</f>
        <v>0</v>
      </c>
      <c r="H144" s="491">
        <f>'Mapeo de Actores'!H144</f>
        <v>0</v>
      </c>
      <c r="I144" s="483" t="e">
        <f>VLOOKUP('Mapeo de Actores'!I144,'MA Listas'!$D$4:$E$38,2)</f>
        <v>#N/A</v>
      </c>
      <c r="J144" s="483" t="e">
        <f>VLOOKUP('Mapeo de Actores'!J144,'MA Listas'!$D$4:$E$38,2)</f>
        <v>#N/A</v>
      </c>
      <c r="K144" s="483" t="e">
        <f>VLOOKUP('Mapeo de Actores'!K144,'MA Listas'!$D$4:$E$38,2)</f>
        <v>#N/A</v>
      </c>
      <c r="L144" s="483" t="e">
        <f>VLOOKUP('Mapeo de Actores'!L144,'MA Listas'!$D$4:$E$38,2)</f>
        <v>#N/A</v>
      </c>
      <c r="M144" s="483" t="e">
        <f>VLOOKUP('Mapeo de Actores'!M144,'MA Listas'!$D$4:$E$38,2)</f>
        <v>#N/A</v>
      </c>
      <c r="N144" s="591">
        <f>'Mapeo de Actores'!N144</f>
        <v>0</v>
      </c>
      <c r="O144" s="483" t="e">
        <f>VLOOKUP('Mapeo de Actores'!O144,'MA Listas'!$G$4:$H$38,2)</f>
        <v>#N/A</v>
      </c>
      <c r="P144" s="483" t="e">
        <f>VLOOKUP('Mapeo de Actores'!P144,'MA Listas'!$G$4:$H$38,2)</f>
        <v>#N/A</v>
      </c>
      <c r="Q144" s="483" t="e">
        <f>VLOOKUP('Mapeo de Actores'!Q144,'MA Listas'!$G$4:$H$38,2)</f>
        <v>#N/A</v>
      </c>
      <c r="R144" s="483" t="e">
        <f>VLOOKUP('Mapeo de Actores'!R144,'MA Listas'!$G$4:$H$38,2)</f>
        <v>#N/A</v>
      </c>
      <c r="S144" s="483" t="e">
        <f>VLOOKUP('Mapeo de Actores'!S144,'MA Listas'!$G$4:$H$38,2)</f>
        <v>#N/A</v>
      </c>
      <c r="T144" s="593" t="e">
        <f>VLOOKUP('Mapeo de Actores'!T144,'MA Listas'!$K$6:$L$7,2)</f>
        <v>#N/A</v>
      </c>
      <c r="U144" s="593" t="e">
        <f>VLOOKUP('Mapeo de Actores'!U144,'MA Listas'!$K$6:$L$7,2)</f>
        <v>#N/A</v>
      </c>
      <c r="V144" s="593" t="e">
        <f>VLOOKUP('Mapeo de Actores'!V144,'MA Listas'!$K$6:$L$7,2)</f>
        <v>#N/A</v>
      </c>
      <c r="W144" s="593" t="e">
        <f>VLOOKUP('Mapeo de Actores'!W144,'MA Listas'!$K$6:$L$7,2)</f>
        <v>#N/A</v>
      </c>
      <c r="X144" s="593" t="e">
        <f>VLOOKUP('Mapeo de Actores'!X144,'MA Listas'!$K$6:$L$7,2)</f>
        <v>#N/A</v>
      </c>
      <c r="Y144" s="591">
        <f>'Mapeo de Actores'!Y144</f>
        <v>0</v>
      </c>
      <c r="Z144" s="484" t="e">
        <f>VLOOKUP('Mapeo de Actores'!Z144,'MA Listas'!$N$4:$O$11,2)</f>
        <v>#N/A</v>
      </c>
      <c r="AA144" s="484" t="e">
        <f>VLOOKUP('Mapeo de Actores'!AA144,'MA Listas'!$N$4:$O$11,2)</f>
        <v>#N/A</v>
      </c>
      <c r="AB144" s="591">
        <f>'Mapeo de Actores'!AB144</f>
        <v>0</v>
      </c>
      <c r="AC144" s="486">
        <f>'Mapeo de Actores'!AC144</f>
        <v>0</v>
      </c>
      <c r="AD144" s="596">
        <f>'Mapeo de Actores'!AD144</f>
        <v>0</v>
      </c>
    </row>
    <row r="145" spans="6:30" ht="20.100000000000001" customHeight="1">
      <c r="F145" s="480">
        <f t="shared" si="3"/>
        <v>142</v>
      </c>
      <c r="G145" s="490">
        <f>'Mapeo de Actores'!G145</f>
        <v>0</v>
      </c>
      <c r="H145" s="491">
        <f>'Mapeo de Actores'!H145</f>
        <v>0</v>
      </c>
      <c r="I145" s="483" t="e">
        <f>VLOOKUP('Mapeo de Actores'!I145,'MA Listas'!$D$4:$E$38,2)</f>
        <v>#N/A</v>
      </c>
      <c r="J145" s="483" t="e">
        <f>VLOOKUP('Mapeo de Actores'!J145,'MA Listas'!$D$4:$E$38,2)</f>
        <v>#N/A</v>
      </c>
      <c r="K145" s="483" t="e">
        <f>VLOOKUP('Mapeo de Actores'!K145,'MA Listas'!$D$4:$E$38,2)</f>
        <v>#N/A</v>
      </c>
      <c r="L145" s="483" t="e">
        <f>VLOOKUP('Mapeo de Actores'!L145,'MA Listas'!$D$4:$E$38,2)</f>
        <v>#N/A</v>
      </c>
      <c r="M145" s="483" t="e">
        <f>VLOOKUP('Mapeo de Actores'!M145,'MA Listas'!$D$4:$E$38,2)</f>
        <v>#N/A</v>
      </c>
      <c r="N145" s="591">
        <f>'Mapeo de Actores'!N145</f>
        <v>0</v>
      </c>
      <c r="O145" s="483" t="e">
        <f>VLOOKUP('Mapeo de Actores'!O145,'MA Listas'!$G$4:$H$38,2)</f>
        <v>#N/A</v>
      </c>
      <c r="P145" s="483" t="e">
        <f>VLOOKUP('Mapeo de Actores'!P145,'MA Listas'!$G$4:$H$38,2)</f>
        <v>#N/A</v>
      </c>
      <c r="Q145" s="483" t="e">
        <f>VLOOKUP('Mapeo de Actores'!Q145,'MA Listas'!$G$4:$H$38,2)</f>
        <v>#N/A</v>
      </c>
      <c r="R145" s="483" t="e">
        <f>VLOOKUP('Mapeo de Actores'!R145,'MA Listas'!$G$4:$H$38,2)</f>
        <v>#N/A</v>
      </c>
      <c r="S145" s="483" t="e">
        <f>VLOOKUP('Mapeo de Actores'!S145,'MA Listas'!$G$4:$H$38,2)</f>
        <v>#N/A</v>
      </c>
      <c r="T145" s="593" t="e">
        <f>VLOOKUP('Mapeo de Actores'!T145,'MA Listas'!$K$6:$L$7,2)</f>
        <v>#N/A</v>
      </c>
      <c r="U145" s="593" t="e">
        <f>VLOOKUP('Mapeo de Actores'!U145,'MA Listas'!$K$6:$L$7,2)</f>
        <v>#N/A</v>
      </c>
      <c r="V145" s="593" t="e">
        <f>VLOOKUP('Mapeo de Actores'!V145,'MA Listas'!$K$6:$L$7,2)</f>
        <v>#N/A</v>
      </c>
      <c r="W145" s="593" t="e">
        <f>VLOOKUP('Mapeo de Actores'!W145,'MA Listas'!$K$6:$L$7,2)</f>
        <v>#N/A</v>
      </c>
      <c r="X145" s="593" t="e">
        <f>VLOOKUP('Mapeo de Actores'!X145,'MA Listas'!$K$6:$L$7,2)</f>
        <v>#N/A</v>
      </c>
      <c r="Y145" s="591">
        <f>'Mapeo de Actores'!Y145</f>
        <v>0</v>
      </c>
      <c r="Z145" s="484" t="e">
        <f>VLOOKUP('Mapeo de Actores'!Z145,'MA Listas'!$N$4:$O$11,2)</f>
        <v>#N/A</v>
      </c>
      <c r="AA145" s="484" t="e">
        <f>VLOOKUP('Mapeo de Actores'!AA145,'MA Listas'!$N$4:$O$11,2)</f>
        <v>#N/A</v>
      </c>
      <c r="AB145" s="591">
        <f>'Mapeo de Actores'!AB145</f>
        <v>0</v>
      </c>
      <c r="AC145" s="486">
        <f>'Mapeo de Actores'!AC145</f>
        <v>0</v>
      </c>
      <c r="AD145" s="596">
        <f>'Mapeo de Actores'!AD145</f>
        <v>0</v>
      </c>
    </row>
    <row r="146" spans="6:30" ht="20.100000000000001" customHeight="1">
      <c r="F146" s="480">
        <f t="shared" si="3"/>
        <v>143</v>
      </c>
      <c r="G146" s="490">
        <f>'Mapeo de Actores'!G146</f>
        <v>0</v>
      </c>
      <c r="H146" s="491">
        <f>'Mapeo de Actores'!H146</f>
        <v>0</v>
      </c>
      <c r="I146" s="483" t="e">
        <f>VLOOKUP('Mapeo de Actores'!I146,'MA Listas'!$D$4:$E$38,2)</f>
        <v>#N/A</v>
      </c>
      <c r="J146" s="483" t="e">
        <f>VLOOKUP('Mapeo de Actores'!J146,'MA Listas'!$D$4:$E$38,2)</f>
        <v>#N/A</v>
      </c>
      <c r="K146" s="483" t="e">
        <f>VLOOKUP('Mapeo de Actores'!K146,'MA Listas'!$D$4:$E$38,2)</f>
        <v>#N/A</v>
      </c>
      <c r="L146" s="483" t="e">
        <f>VLOOKUP('Mapeo de Actores'!L146,'MA Listas'!$D$4:$E$38,2)</f>
        <v>#N/A</v>
      </c>
      <c r="M146" s="483" t="e">
        <f>VLOOKUP('Mapeo de Actores'!M146,'MA Listas'!$D$4:$E$38,2)</f>
        <v>#N/A</v>
      </c>
      <c r="N146" s="591">
        <f>'Mapeo de Actores'!N146</f>
        <v>0</v>
      </c>
      <c r="O146" s="483" t="e">
        <f>VLOOKUP('Mapeo de Actores'!O146,'MA Listas'!$G$4:$H$38,2)</f>
        <v>#N/A</v>
      </c>
      <c r="P146" s="483" t="e">
        <f>VLOOKUP('Mapeo de Actores'!P146,'MA Listas'!$G$4:$H$38,2)</f>
        <v>#N/A</v>
      </c>
      <c r="Q146" s="483" t="e">
        <f>VLOOKUP('Mapeo de Actores'!Q146,'MA Listas'!$G$4:$H$38,2)</f>
        <v>#N/A</v>
      </c>
      <c r="R146" s="483" t="e">
        <f>VLOOKUP('Mapeo de Actores'!R146,'MA Listas'!$G$4:$H$38,2)</f>
        <v>#N/A</v>
      </c>
      <c r="S146" s="483" t="e">
        <f>VLOOKUP('Mapeo de Actores'!S146,'MA Listas'!$G$4:$H$38,2)</f>
        <v>#N/A</v>
      </c>
      <c r="T146" s="593" t="e">
        <f>VLOOKUP('Mapeo de Actores'!T146,'MA Listas'!$K$6:$L$7,2)</f>
        <v>#N/A</v>
      </c>
      <c r="U146" s="593" t="e">
        <f>VLOOKUP('Mapeo de Actores'!U146,'MA Listas'!$K$6:$L$7,2)</f>
        <v>#N/A</v>
      </c>
      <c r="V146" s="593" t="e">
        <f>VLOOKUP('Mapeo de Actores'!V146,'MA Listas'!$K$6:$L$7,2)</f>
        <v>#N/A</v>
      </c>
      <c r="W146" s="593" t="e">
        <f>VLOOKUP('Mapeo de Actores'!W146,'MA Listas'!$K$6:$L$7,2)</f>
        <v>#N/A</v>
      </c>
      <c r="X146" s="593" t="e">
        <f>VLOOKUP('Mapeo de Actores'!X146,'MA Listas'!$K$6:$L$7,2)</f>
        <v>#N/A</v>
      </c>
      <c r="Y146" s="591">
        <f>'Mapeo de Actores'!Y146</f>
        <v>0</v>
      </c>
      <c r="Z146" s="484" t="e">
        <f>VLOOKUP('Mapeo de Actores'!Z146,'MA Listas'!$N$4:$O$11,2)</f>
        <v>#N/A</v>
      </c>
      <c r="AA146" s="484" t="e">
        <f>VLOOKUP('Mapeo de Actores'!AA146,'MA Listas'!$N$4:$O$11,2)</f>
        <v>#N/A</v>
      </c>
      <c r="AB146" s="591">
        <f>'Mapeo de Actores'!AB146</f>
        <v>0</v>
      </c>
      <c r="AC146" s="486">
        <f>'Mapeo de Actores'!AC146</f>
        <v>0</v>
      </c>
      <c r="AD146" s="596">
        <f>'Mapeo de Actores'!AD146</f>
        <v>0</v>
      </c>
    </row>
    <row r="147" spans="6:30" ht="20.100000000000001" customHeight="1">
      <c r="F147" s="480">
        <f t="shared" si="3"/>
        <v>144</v>
      </c>
      <c r="G147" s="490">
        <f>'Mapeo de Actores'!G147</f>
        <v>0</v>
      </c>
      <c r="H147" s="491">
        <f>'Mapeo de Actores'!H147</f>
        <v>0</v>
      </c>
      <c r="I147" s="483" t="e">
        <f>VLOOKUP('Mapeo de Actores'!I147,'MA Listas'!$D$4:$E$38,2)</f>
        <v>#N/A</v>
      </c>
      <c r="J147" s="483" t="e">
        <f>VLOOKUP('Mapeo de Actores'!J147,'MA Listas'!$D$4:$E$38,2)</f>
        <v>#N/A</v>
      </c>
      <c r="K147" s="483" t="e">
        <f>VLOOKUP('Mapeo de Actores'!K147,'MA Listas'!$D$4:$E$38,2)</f>
        <v>#N/A</v>
      </c>
      <c r="L147" s="483" t="e">
        <f>VLOOKUP('Mapeo de Actores'!L147,'MA Listas'!$D$4:$E$38,2)</f>
        <v>#N/A</v>
      </c>
      <c r="M147" s="483" t="e">
        <f>VLOOKUP('Mapeo de Actores'!M147,'MA Listas'!$D$4:$E$38,2)</f>
        <v>#N/A</v>
      </c>
      <c r="N147" s="591">
        <f>'Mapeo de Actores'!N147</f>
        <v>0</v>
      </c>
      <c r="O147" s="483" t="e">
        <f>VLOOKUP('Mapeo de Actores'!O147,'MA Listas'!$G$4:$H$38,2)</f>
        <v>#N/A</v>
      </c>
      <c r="P147" s="483" t="e">
        <f>VLOOKUP('Mapeo de Actores'!P147,'MA Listas'!$G$4:$H$38,2)</f>
        <v>#N/A</v>
      </c>
      <c r="Q147" s="483" t="e">
        <f>VLOOKUP('Mapeo de Actores'!Q147,'MA Listas'!$G$4:$H$38,2)</f>
        <v>#N/A</v>
      </c>
      <c r="R147" s="483" t="e">
        <f>VLOOKUP('Mapeo de Actores'!R147,'MA Listas'!$G$4:$H$38,2)</f>
        <v>#N/A</v>
      </c>
      <c r="S147" s="483" t="e">
        <f>VLOOKUP('Mapeo de Actores'!S147,'MA Listas'!$G$4:$H$38,2)</f>
        <v>#N/A</v>
      </c>
      <c r="T147" s="593" t="e">
        <f>VLOOKUP('Mapeo de Actores'!T147,'MA Listas'!$K$6:$L$7,2)</f>
        <v>#N/A</v>
      </c>
      <c r="U147" s="593" t="e">
        <f>VLOOKUP('Mapeo de Actores'!U147,'MA Listas'!$K$6:$L$7,2)</f>
        <v>#N/A</v>
      </c>
      <c r="V147" s="593" t="e">
        <f>VLOOKUP('Mapeo de Actores'!V147,'MA Listas'!$K$6:$L$7,2)</f>
        <v>#N/A</v>
      </c>
      <c r="W147" s="593" t="e">
        <f>VLOOKUP('Mapeo de Actores'!W147,'MA Listas'!$K$6:$L$7,2)</f>
        <v>#N/A</v>
      </c>
      <c r="X147" s="593" t="e">
        <f>VLOOKUP('Mapeo de Actores'!X147,'MA Listas'!$K$6:$L$7,2)</f>
        <v>#N/A</v>
      </c>
      <c r="Y147" s="591">
        <f>'Mapeo de Actores'!Y147</f>
        <v>0</v>
      </c>
      <c r="Z147" s="484" t="e">
        <f>VLOOKUP('Mapeo de Actores'!Z147,'MA Listas'!$N$4:$O$11,2)</f>
        <v>#N/A</v>
      </c>
      <c r="AA147" s="484" t="e">
        <f>VLOOKUP('Mapeo de Actores'!AA147,'MA Listas'!$N$4:$O$11,2)</f>
        <v>#N/A</v>
      </c>
      <c r="AB147" s="591">
        <f>'Mapeo de Actores'!AB147</f>
        <v>0</v>
      </c>
      <c r="AC147" s="486">
        <f>'Mapeo de Actores'!AC147</f>
        <v>0</v>
      </c>
      <c r="AD147" s="596">
        <f>'Mapeo de Actores'!AD147</f>
        <v>0</v>
      </c>
    </row>
    <row r="148" spans="6:30" ht="20.100000000000001" customHeight="1">
      <c r="F148" s="480">
        <f t="shared" si="3"/>
        <v>145</v>
      </c>
      <c r="G148" s="490">
        <f>'Mapeo de Actores'!G148</f>
        <v>0</v>
      </c>
      <c r="H148" s="491">
        <f>'Mapeo de Actores'!H148</f>
        <v>0</v>
      </c>
      <c r="I148" s="483" t="e">
        <f>VLOOKUP('Mapeo de Actores'!I148,'MA Listas'!$D$4:$E$38,2)</f>
        <v>#N/A</v>
      </c>
      <c r="J148" s="483" t="e">
        <f>VLOOKUP('Mapeo de Actores'!J148,'MA Listas'!$D$4:$E$38,2)</f>
        <v>#N/A</v>
      </c>
      <c r="K148" s="483" t="e">
        <f>VLOOKUP('Mapeo de Actores'!K148,'MA Listas'!$D$4:$E$38,2)</f>
        <v>#N/A</v>
      </c>
      <c r="L148" s="483" t="e">
        <f>VLOOKUP('Mapeo de Actores'!L148,'MA Listas'!$D$4:$E$38,2)</f>
        <v>#N/A</v>
      </c>
      <c r="M148" s="483" t="e">
        <f>VLOOKUP('Mapeo de Actores'!M148,'MA Listas'!$D$4:$E$38,2)</f>
        <v>#N/A</v>
      </c>
      <c r="N148" s="591">
        <f>'Mapeo de Actores'!N148</f>
        <v>0</v>
      </c>
      <c r="O148" s="483" t="e">
        <f>VLOOKUP('Mapeo de Actores'!O148,'MA Listas'!$G$4:$H$38,2)</f>
        <v>#N/A</v>
      </c>
      <c r="P148" s="483" t="e">
        <f>VLOOKUP('Mapeo de Actores'!P148,'MA Listas'!$G$4:$H$38,2)</f>
        <v>#N/A</v>
      </c>
      <c r="Q148" s="483" t="e">
        <f>VLOOKUP('Mapeo de Actores'!Q148,'MA Listas'!$G$4:$H$38,2)</f>
        <v>#N/A</v>
      </c>
      <c r="R148" s="483" t="e">
        <f>VLOOKUP('Mapeo de Actores'!R148,'MA Listas'!$G$4:$H$38,2)</f>
        <v>#N/A</v>
      </c>
      <c r="S148" s="483" t="e">
        <f>VLOOKUP('Mapeo de Actores'!S148,'MA Listas'!$G$4:$H$38,2)</f>
        <v>#N/A</v>
      </c>
      <c r="T148" s="593" t="e">
        <f>VLOOKUP('Mapeo de Actores'!T148,'MA Listas'!$K$6:$L$7,2)</f>
        <v>#N/A</v>
      </c>
      <c r="U148" s="593" t="e">
        <f>VLOOKUP('Mapeo de Actores'!U148,'MA Listas'!$K$6:$L$7,2)</f>
        <v>#N/A</v>
      </c>
      <c r="V148" s="593" t="e">
        <f>VLOOKUP('Mapeo de Actores'!V148,'MA Listas'!$K$6:$L$7,2)</f>
        <v>#N/A</v>
      </c>
      <c r="W148" s="593" t="e">
        <f>VLOOKUP('Mapeo de Actores'!W148,'MA Listas'!$K$6:$L$7,2)</f>
        <v>#N/A</v>
      </c>
      <c r="X148" s="593" t="e">
        <f>VLOOKUP('Mapeo de Actores'!X148,'MA Listas'!$K$6:$L$7,2)</f>
        <v>#N/A</v>
      </c>
      <c r="Y148" s="591">
        <f>'Mapeo de Actores'!Y148</f>
        <v>0</v>
      </c>
      <c r="Z148" s="484" t="e">
        <f>VLOOKUP('Mapeo de Actores'!Z148,'MA Listas'!$N$4:$O$11,2)</f>
        <v>#N/A</v>
      </c>
      <c r="AA148" s="484" t="e">
        <f>VLOOKUP('Mapeo de Actores'!AA148,'MA Listas'!$N$4:$O$11,2)</f>
        <v>#N/A</v>
      </c>
      <c r="AB148" s="591">
        <f>'Mapeo de Actores'!AB148</f>
        <v>0</v>
      </c>
      <c r="AC148" s="486">
        <f>'Mapeo de Actores'!AC148</f>
        <v>0</v>
      </c>
      <c r="AD148" s="596">
        <f>'Mapeo de Actores'!AD148</f>
        <v>0</v>
      </c>
    </row>
    <row r="149" spans="6:30" ht="20.100000000000001" customHeight="1">
      <c r="F149" s="480">
        <f t="shared" si="3"/>
        <v>146</v>
      </c>
      <c r="G149" s="490">
        <f>'Mapeo de Actores'!G149</f>
        <v>0</v>
      </c>
      <c r="H149" s="491">
        <f>'Mapeo de Actores'!H149</f>
        <v>0</v>
      </c>
      <c r="I149" s="483" t="e">
        <f>VLOOKUP('Mapeo de Actores'!I149,'MA Listas'!$D$4:$E$38,2)</f>
        <v>#N/A</v>
      </c>
      <c r="J149" s="483" t="e">
        <f>VLOOKUP('Mapeo de Actores'!J149,'MA Listas'!$D$4:$E$38,2)</f>
        <v>#N/A</v>
      </c>
      <c r="K149" s="483" t="e">
        <f>VLOOKUP('Mapeo de Actores'!K149,'MA Listas'!$D$4:$E$38,2)</f>
        <v>#N/A</v>
      </c>
      <c r="L149" s="483" t="e">
        <f>VLOOKUP('Mapeo de Actores'!L149,'MA Listas'!$D$4:$E$38,2)</f>
        <v>#N/A</v>
      </c>
      <c r="M149" s="483" t="e">
        <f>VLOOKUP('Mapeo de Actores'!M149,'MA Listas'!$D$4:$E$38,2)</f>
        <v>#N/A</v>
      </c>
      <c r="N149" s="591">
        <f>'Mapeo de Actores'!N149</f>
        <v>0</v>
      </c>
      <c r="O149" s="483" t="e">
        <f>VLOOKUP('Mapeo de Actores'!O149,'MA Listas'!$G$4:$H$38,2)</f>
        <v>#N/A</v>
      </c>
      <c r="P149" s="483" t="e">
        <f>VLOOKUP('Mapeo de Actores'!P149,'MA Listas'!$G$4:$H$38,2)</f>
        <v>#N/A</v>
      </c>
      <c r="Q149" s="483" t="e">
        <f>VLOOKUP('Mapeo de Actores'!Q149,'MA Listas'!$G$4:$H$38,2)</f>
        <v>#N/A</v>
      </c>
      <c r="R149" s="483" t="e">
        <f>VLOOKUP('Mapeo de Actores'!R149,'MA Listas'!$G$4:$H$38,2)</f>
        <v>#N/A</v>
      </c>
      <c r="S149" s="483" t="e">
        <f>VLOOKUP('Mapeo de Actores'!S149,'MA Listas'!$G$4:$H$38,2)</f>
        <v>#N/A</v>
      </c>
      <c r="T149" s="593" t="e">
        <f>VLOOKUP('Mapeo de Actores'!T149,'MA Listas'!$K$6:$L$7,2)</f>
        <v>#N/A</v>
      </c>
      <c r="U149" s="593" t="e">
        <f>VLOOKUP('Mapeo de Actores'!U149,'MA Listas'!$K$6:$L$7,2)</f>
        <v>#N/A</v>
      </c>
      <c r="V149" s="593" t="e">
        <f>VLOOKUP('Mapeo de Actores'!V149,'MA Listas'!$K$6:$L$7,2)</f>
        <v>#N/A</v>
      </c>
      <c r="W149" s="593" t="e">
        <f>VLOOKUP('Mapeo de Actores'!W149,'MA Listas'!$K$6:$L$7,2)</f>
        <v>#N/A</v>
      </c>
      <c r="X149" s="593" t="e">
        <f>VLOOKUP('Mapeo de Actores'!X149,'MA Listas'!$K$6:$L$7,2)</f>
        <v>#N/A</v>
      </c>
      <c r="Y149" s="591">
        <f>'Mapeo de Actores'!Y149</f>
        <v>0</v>
      </c>
      <c r="Z149" s="484" t="e">
        <f>VLOOKUP('Mapeo de Actores'!Z149,'MA Listas'!$N$4:$O$11,2)</f>
        <v>#N/A</v>
      </c>
      <c r="AA149" s="484" t="e">
        <f>VLOOKUP('Mapeo de Actores'!AA149,'MA Listas'!$N$4:$O$11,2)</f>
        <v>#N/A</v>
      </c>
      <c r="AB149" s="591">
        <f>'Mapeo de Actores'!AB149</f>
        <v>0</v>
      </c>
      <c r="AC149" s="486">
        <f>'Mapeo de Actores'!AC149</f>
        <v>0</v>
      </c>
      <c r="AD149" s="596">
        <f>'Mapeo de Actores'!AD149</f>
        <v>0</v>
      </c>
    </row>
    <row r="150" spans="6:30" ht="20.100000000000001" customHeight="1">
      <c r="F150" s="480">
        <f t="shared" si="3"/>
        <v>147</v>
      </c>
      <c r="G150" s="490">
        <f>'Mapeo de Actores'!G150</f>
        <v>0</v>
      </c>
      <c r="H150" s="491">
        <f>'Mapeo de Actores'!H150</f>
        <v>0</v>
      </c>
      <c r="I150" s="483" t="e">
        <f>VLOOKUP('Mapeo de Actores'!I150,'MA Listas'!$D$4:$E$38,2)</f>
        <v>#N/A</v>
      </c>
      <c r="J150" s="483" t="e">
        <f>VLOOKUP('Mapeo de Actores'!J150,'MA Listas'!$D$4:$E$38,2)</f>
        <v>#N/A</v>
      </c>
      <c r="K150" s="483" t="e">
        <f>VLOOKUP('Mapeo de Actores'!K150,'MA Listas'!$D$4:$E$38,2)</f>
        <v>#N/A</v>
      </c>
      <c r="L150" s="483" t="e">
        <f>VLOOKUP('Mapeo de Actores'!L150,'MA Listas'!$D$4:$E$38,2)</f>
        <v>#N/A</v>
      </c>
      <c r="M150" s="483" t="e">
        <f>VLOOKUP('Mapeo de Actores'!M150,'MA Listas'!$D$4:$E$38,2)</f>
        <v>#N/A</v>
      </c>
      <c r="N150" s="591">
        <f>'Mapeo de Actores'!N150</f>
        <v>0</v>
      </c>
      <c r="O150" s="483" t="e">
        <f>VLOOKUP('Mapeo de Actores'!O150,'MA Listas'!$G$4:$H$38,2)</f>
        <v>#N/A</v>
      </c>
      <c r="P150" s="483" t="e">
        <f>VLOOKUP('Mapeo de Actores'!P150,'MA Listas'!$G$4:$H$38,2)</f>
        <v>#N/A</v>
      </c>
      <c r="Q150" s="483" t="e">
        <f>VLOOKUP('Mapeo de Actores'!Q150,'MA Listas'!$G$4:$H$38,2)</f>
        <v>#N/A</v>
      </c>
      <c r="R150" s="483" t="e">
        <f>VLOOKUP('Mapeo de Actores'!R150,'MA Listas'!$G$4:$H$38,2)</f>
        <v>#N/A</v>
      </c>
      <c r="S150" s="483" t="e">
        <f>VLOOKUP('Mapeo de Actores'!S150,'MA Listas'!$G$4:$H$38,2)</f>
        <v>#N/A</v>
      </c>
      <c r="T150" s="593" t="e">
        <f>VLOOKUP('Mapeo de Actores'!T150,'MA Listas'!$K$6:$L$7,2)</f>
        <v>#N/A</v>
      </c>
      <c r="U150" s="593" t="e">
        <f>VLOOKUP('Mapeo de Actores'!U150,'MA Listas'!$K$6:$L$7,2)</f>
        <v>#N/A</v>
      </c>
      <c r="V150" s="593" t="e">
        <f>VLOOKUP('Mapeo de Actores'!V150,'MA Listas'!$K$6:$L$7,2)</f>
        <v>#N/A</v>
      </c>
      <c r="W150" s="593" t="e">
        <f>VLOOKUP('Mapeo de Actores'!W150,'MA Listas'!$K$6:$L$7,2)</f>
        <v>#N/A</v>
      </c>
      <c r="X150" s="593" t="e">
        <f>VLOOKUP('Mapeo de Actores'!X150,'MA Listas'!$K$6:$L$7,2)</f>
        <v>#N/A</v>
      </c>
      <c r="Y150" s="591">
        <f>'Mapeo de Actores'!Y150</f>
        <v>0</v>
      </c>
      <c r="Z150" s="484" t="e">
        <f>VLOOKUP('Mapeo de Actores'!Z150,'MA Listas'!$N$4:$O$11,2)</f>
        <v>#N/A</v>
      </c>
      <c r="AA150" s="484" t="e">
        <f>VLOOKUP('Mapeo de Actores'!AA150,'MA Listas'!$N$4:$O$11,2)</f>
        <v>#N/A</v>
      </c>
      <c r="AB150" s="591">
        <f>'Mapeo de Actores'!AB150</f>
        <v>0</v>
      </c>
      <c r="AC150" s="486">
        <f>'Mapeo de Actores'!AC150</f>
        <v>0</v>
      </c>
      <c r="AD150" s="596">
        <f>'Mapeo de Actores'!AD150</f>
        <v>0</v>
      </c>
    </row>
    <row r="151" spans="6:30" ht="20.100000000000001" customHeight="1">
      <c r="F151" s="480">
        <f t="shared" si="3"/>
        <v>148</v>
      </c>
      <c r="G151" s="490">
        <f>'Mapeo de Actores'!G151</f>
        <v>0</v>
      </c>
      <c r="H151" s="491">
        <f>'Mapeo de Actores'!H151</f>
        <v>0</v>
      </c>
      <c r="I151" s="483" t="e">
        <f>VLOOKUP('Mapeo de Actores'!I151,'MA Listas'!$D$4:$E$38,2)</f>
        <v>#N/A</v>
      </c>
      <c r="J151" s="483" t="e">
        <f>VLOOKUP('Mapeo de Actores'!J151,'MA Listas'!$D$4:$E$38,2)</f>
        <v>#N/A</v>
      </c>
      <c r="K151" s="483" t="e">
        <f>VLOOKUP('Mapeo de Actores'!K151,'MA Listas'!$D$4:$E$38,2)</f>
        <v>#N/A</v>
      </c>
      <c r="L151" s="483" t="e">
        <f>VLOOKUP('Mapeo de Actores'!L151,'MA Listas'!$D$4:$E$38,2)</f>
        <v>#N/A</v>
      </c>
      <c r="M151" s="483" t="e">
        <f>VLOOKUP('Mapeo de Actores'!M151,'MA Listas'!$D$4:$E$38,2)</f>
        <v>#N/A</v>
      </c>
      <c r="N151" s="591">
        <f>'Mapeo de Actores'!N151</f>
        <v>0</v>
      </c>
      <c r="O151" s="483" t="e">
        <f>VLOOKUP('Mapeo de Actores'!O151,'MA Listas'!$G$4:$H$38,2)</f>
        <v>#N/A</v>
      </c>
      <c r="P151" s="483" t="e">
        <f>VLOOKUP('Mapeo de Actores'!P151,'MA Listas'!$G$4:$H$38,2)</f>
        <v>#N/A</v>
      </c>
      <c r="Q151" s="483" t="e">
        <f>VLOOKUP('Mapeo de Actores'!Q151,'MA Listas'!$G$4:$H$38,2)</f>
        <v>#N/A</v>
      </c>
      <c r="R151" s="483" t="e">
        <f>VLOOKUP('Mapeo de Actores'!R151,'MA Listas'!$G$4:$H$38,2)</f>
        <v>#N/A</v>
      </c>
      <c r="S151" s="483" t="e">
        <f>VLOOKUP('Mapeo de Actores'!S151,'MA Listas'!$G$4:$H$38,2)</f>
        <v>#N/A</v>
      </c>
      <c r="T151" s="593" t="e">
        <f>VLOOKUP('Mapeo de Actores'!T151,'MA Listas'!$K$6:$L$7,2)</f>
        <v>#N/A</v>
      </c>
      <c r="U151" s="593" t="e">
        <f>VLOOKUP('Mapeo de Actores'!U151,'MA Listas'!$K$6:$L$7,2)</f>
        <v>#N/A</v>
      </c>
      <c r="V151" s="593" t="e">
        <f>VLOOKUP('Mapeo de Actores'!V151,'MA Listas'!$K$6:$L$7,2)</f>
        <v>#N/A</v>
      </c>
      <c r="W151" s="593" t="e">
        <f>VLOOKUP('Mapeo de Actores'!W151,'MA Listas'!$K$6:$L$7,2)</f>
        <v>#N/A</v>
      </c>
      <c r="X151" s="593" t="e">
        <f>VLOOKUP('Mapeo de Actores'!X151,'MA Listas'!$K$6:$L$7,2)</f>
        <v>#N/A</v>
      </c>
      <c r="Y151" s="591">
        <f>'Mapeo de Actores'!Y151</f>
        <v>0</v>
      </c>
      <c r="Z151" s="484" t="e">
        <f>VLOOKUP('Mapeo de Actores'!Z151,'MA Listas'!$N$4:$O$11,2)</f>
        <v>#N/A</v>
      </c>
      <c r="AA151" s="484" t="e">
        <f>VLOOKUP('Mapeo de Actores'!AA151,'MA Listas'!$N$4:$O$11,2)</f>
        <v>#N/A</v>
      </c>
      <c r="AB151" s="591">
        <f>'Mapeo de Actores'!AB151</f>
        <v>0</v>
      </c>
      <c r="AC151" s="486">
        <f>'Mapeo de Actores'!AC151</f>
        <v>0</v>
      </c>
      <c r="AD151" s="596">
        <f>'Mapeo de Actores'!AD151</f>
        <v>0</v>
      </c>
    </row>
    <row r="152" spans="6:30" ht="20.100000000000001" customHeight="1">
      <c r="F152" s="480">
        <f t="shared" si="3"/>
        <v>149</v>
      </c>
      <c r="G152" s="490">
        <f>'Mapeo de Actores'!G152</f>
        <v>0</v>
      </c>
      <c r="H152" s="491">
        <f>'Mapeo de Actores'!H152</f>
        <v>0</v>
      </c>
      <c r="I152" s="483" t="e">
        <f>VLOOKUP('Mapeo de Actores'!I152,'MA Listas'!$D$4:$E$38,2)</f>
        <v>#N/A</v>
      </c>
      <c r="J152" s="483" t="e">
        <f>VLOOKUP('Mapeo de Actores'!J152,'MA Listas'!$D$4:$E$38,2)</f>
        <v>#N/A</v>
      </c>
      <c r="K152" s="483" t="e">
        <f>VLOOKUP('Mapeo de Actores'!K152,'MA Listas'!$D$4:$E$38,2)</f>
        <v>#N/A</v>
      </c>
      <c r="L152" s="483" t="e">
        <f>VLOOKUP('Mapeo de Actores'!L152,'MA Listas'!$D$4:$E$38,2)</f>
        <v>#N/A</v>
      </c>
      <c r="M152" s="483" t="e">
        <f>VLOOKUP('Mapeo de Actores'!M152,'MA Listas'!$D$4:$E$38,2)</f>
        <v>#N/A</v>
      </c>
      <c r="N152" s="591">
        <f>'Mapeo de Actores'!N152</f>
        <v>0</v>
      </c>
      <c r="O152" s="483" t="e">
        <f>VLOOKUP('Mapeo de Actores'!O152,'MA Listas'!$G$4:$H$38,2)</f>
        <v>#N/A</v>
      </c>
      <c r="P152" s="483" t="e">
        <f>VLOOKUP('Mapeo de Actores'!P152,'MA Listas'!$G$4:$H$38,2)</f>
        <v>#N/A</v>
      </c>
      <c r="Q152" s="483" t="e">
        <f>VLOOKUP('Mapeo de Actores'!Q152,'MA Listas'!$G$4:$H$38,2)</f>
        <v>#N/A</v>
      </c>
      <c r="R152" s="483" t="e">
        <f>VLOOKUP('Mapeo de Actores'!R152,'MA Listas'!$G$4:$H$38,2)</f>
        <v>#N/A</v>
      </c>
      <c r="S152" s="483" t="e">
        <f>VLOOKUP('Mapeo de Actores'!S152,'MA Listas'!$G$4:$H$38,2)</f>
        <v>#N/A</v>
      </c>
      <c r="T152" s="593" t="e">
        <f>VLOOKUP('Mapeo de Actores'!T152,'MA Listas'!$K$6:$L$7,2)</f>
        <v>#N/A</v>
      </c>
      <c r="U152" s="593" t="e">
        <f>VLOOKUP('Mapeo de Actores'!U152,'MA Listas'!$K$6:$L$7,2)</f>
        <v>#N/A</v>
      </c>
      <c r="V152" s="593" t="e">
        <f>VLOOKUP('Mapeo de Actores'!V152,'MA Listas'!$K$6:$L$7,2)</f>
        <v>#N/A</v>
      </c>
      <c r="W152" s="593" t="e">
        <f>VLOOKUP('Mapeo de Actores'!W152,'MA Listas'!$K$6:$L$7,2)</f>
        <v>#N/A</v>
      </c>
      <c r="X152" s="593" t="e">
        <f>VLOOKUP('Mapeo de Actores'!X152,'MA Listas'!$K$6:$L$7,2)</f>
        <v>#N/A</v>
      </c>
      <c r="Y152" s="591">
        <f>'Mapeo de Actores'!Y152</f>
        <v>0</v>
      </c>
      <c r="Z152" s="484" t="e">
        <f>VLOOKUP('Mapeo de Actores'!Z152,'MA Listas'!$N$4:$O$11,2)</f>
        <v>#N/A</v>
      </c>
      <c r="AA152" s="484" t="e">
        <f>VLOOKUP('Mapeo de Actores'!AA152,'MA Listas'!$N$4:$O$11,2)</f>
        <v>#N/A</v>
      </c>
      <c r="AB152" s="591">
        <f>'Mapeo de Actores'!AB152</f>
        <v>0</v>
      </c>
      <c r="AC152" s="486">
        <f>'Mapeo de Actores'!AC152</f>
        <v>0</v>
      </c>
      <c r="AD152" s="596">
        <f>'Mapeo de Actores'!AD152</f>
        <v>0</v>
      </c>
    </row>
    <row r="153" spans="6:30" ht="20.100000000000001" customHeight="1">
      <c r="F153" s="480">
        <f t="shared" si="3"/>
        <v>150</v>
      </c>
      <c r="G153" s="490">
        <f>'Mapeo de Actores'!G153</f>
        <v>0</v>
      </c>
      <c r="H153" s="491">
        <f>'Mapeo de Actores'!H153</f>
        <v>0</v>
      </c>
      <c r="I153" s="483" t="e">
        <f>VLOOKUP('Mapeo de Actores'!I153,'MA Listas'!$D$4:$E$38,2)</f>
        <v>#N/A</v>
      </c>
      <c r="J153" s="483" t="e">
        <f>VLOOKUP('Mapeo de Actores'!J153,'MA Listas'!$D$4:$E$38,2)</f>
        <v>#N/A</v>
      </c>
      <c r="K153" s="483" t="e">
        <f>VLOOKUP('Mapeo de Actores'!K153,'MA Listas'!$D$4:$E$38,2)</f>
        <v>#N/A</v>
      </c>
      <c r="L153" s="483" t="e">
        <f>VLOOKUP('Mapeo de Actores'!L153,'MA Listas'!$D$4:$E$38,2)</f>
        <v>#N/A</v>
      </c>
      <c r="M153" s="483" t="e">
        <f>VLOOKUP('Mapeo de Actores'!M153,'MA Listas'!$D$4:$E$38,2)</f>
        <v>#N/A</v>
      </c>
      <c r="N153" s="591">
        <f>'Mapeo de Actores'!N153</f>
        <v>0</v>
      </c>
      <c r="O153" s="483" t="e">
        <f>VLOOKUP('Mapeo de Actores'!O153,'MA Listas'!$G$4:$H$38,2)</f>
        <v>#N/A</v>
      </c>
      <c r="P153" s="483" t="e">
        <f>VLOOKUP('Mapeo de Actores'!P153,'MA Listas'!$G$4:$H$38,2)</f>
        <v>#N/A</v>
      </c>
      <c r="Q153" s="483" t="e">
        <f>VLOOKUP('Mapeo de Actores'!Q153,'MA Listas'!$G$4:$H$38,2)</f>
        <v>#N/A</v>
      </c>
      <c r="R153" s="483" t="e">
        <f>VLOOKUP('Mapeo de Actores'!R153,'MA Listas'!$G$4:$H$38,2)</f>
        <v>#N/A</v>
      </c>
      <c r="S153" s="483" t="e">
        <f>VLOOKUP('Mapeo de Actores'!S153,'MA Listas'!$G$4:$H$38,2)</f>
        <v>#N/A</v>
      </c>
      <c r="T153" s="593" t="e">
        <f>VLOOKUP('Mapeo de Actores'!T153,'MA Listas'!$K$6:$L$7,2)</f>
        <v>#N/A</v>
      </c>
      <c r="U153" s="593" t="e">
        <f>VLOOKUP('Mapeo de Actores'!U153,'MA Listas'!$K$6:$L$7,2)</f>
        <v>#N/A</v>
      </c>
      <c r="V153" s="593" t="e">
        <f>VLOOKUP('Mapeo de Actores'!V153,'MA Listas'!$K$6:$L$7,2)</f>
        <v>#N/A</v>
      </c>
      <c r="W153" s="593" t="e">
        <f>VLOOKUP('Mapeo de Actores'!W153,'MA Listas'!$K$6:$L$7,2)</f>
        <v>#N/A</v>
      </c>
      <c r="X153" s="593" t="e">
        <f>VLOOKUP('Mapeo de Actores'!X153,'MA Listas'!$K$6:$L$7,2)</f>
        <v>#N/A</v>
      </c>
      <c r="Y153" s="591">
        <f>'Mapeo de Actores'!Y153</f>
        <v>0</v>
      </c>
      <c r="Z153" s="484" t="e">
        <f>VLOOKUP('Mapeo de Actores'!Z153,'MA Listas'!$N$4:$O$11,2)</f>
        <v>#N/A</v>
      </c>
      <c r="AA153" s="484" t="e">
        <f>VLOOKUP('Mapeo de Actores'!AA153,'MA Listas'!$N$4:$O$11,2)</f>
        <v>#N/A</v>
      </c>
      <c r="AB153" s="591">
        <f>'Mapeo de Actores'!AB153</f>
        <v>0</v>
      </c>
      <c r="AC153" s="486">
        <f>'Mapeo de Actores'!AC153</f>
        <v>0</v>
      </c>
      <c r="AD153" s="596">
        <f>'Mapeo de Actores'!AD153</f>
        <v>0</v>
      </c>
    </row>
    <row r="154" spans="6:30" ht="20.100000000000001" customHeight="1">
      <c r="F154" s="480">
        <f t="shared" si="3"/>
        <v>151</v>
      </c>
      <c r="G154" s="490">
        <f>'Mapeo de Actores'!G154</f>
        <v>0</v>
      </c>
      <c r="H154" s="491">
        <f>'Mapeo de Actores'!H154</f>
        <v>0</v>
      </c>
      <c r="I154" s="483" t="e">
        <f>VLOOKUP('Mapeo de Actores'!I154,'MA Listas'!$D$4:$E$38,2)</f>
        <v>#N/A</v>
      </c>
      <c r="J154" s="483" t="e">
        <f>VLOOKUP('Mapeo de Actores'!J154,'MA Listas'!$D$4:$E$38,2)</f>
        <v>#N/A</v>
      </c>
      <c r="K154" s="483" t="e">
        <f>VLOOKUP('Mapeo de Actores'!K154,'MA Listas'!$D$4:$E$38,2)</f>
        <v>#N/A</v>
      </c>
      <c r="L154" s="483" t="e">
        <f>VLOOKUP('Mapeo de Actores'!L154,'MA Listas'!$D$4:$E$38,2)</f>
        <v>#N/A</v>
      </c>
      <c r="M154" s="483" t="e">
        <f>VLOOKUP('Mapeo de Actores'!M154,'MA Listas'!$D$4:$E$38,2)</f>
        <v>#N/A</v>
      </c>
      <c r="N154" s="591">
        <f>'Mapeo de Actores'!N154</f>
        <v>0</v>
      </c>
      <c r="O154" s="483" t="e">
        <f>VLOOKUP('Mapeo de Actores'!O154,'MA Listas'!$G$4:$H$38,2)</f>
        <v>#N/A</v>
      </c>
      <c r="P154" s="483" t="e">
        <f>VLOOKUP('Mapeo de Actores'!P154,'MA Listas'!$G$4:$H$38,2)</f>
        <v>#N/A</v>
      </c>
      <c r="Q154" s="483" t="e">
        <f>VLOOKUP('Mapeo de Actores'!Q154,'MA Listas'!$G$4:$H$38,2)</f>
        <v>#N/A</v>
      </c>
      <c r="R154" s="483" t="e">
        <f>VLOOKUP('Mapeo de Actores'!R154,'MA Listas'!$G$4:$H$38,2)</f>
        <v>#N/A</v>
      </c>
      <c r="S154" s="483" t="e">
        <f>VLOOKUP('Mapeo de Actores'!S154,'MA Listas'!$G$4:$H$38,2)</f>
        <v>#N/A</v>
      </c>
      <c r="T154" s="593" t="e">
        <f>VLOOKUP('Mapeo de Actores'!T154,'MA Listas'!$K$6:$L$7,2)</f>
        <v>#N/A</v>
      </c>
      <c r="U154" s="593" t="e">
        <f>VLOOKUP('Mapeo de Actores'!U154,'MA Listas'!$K$6:$L$7,2)</f>
        <v>#N/A</v>
      </c>
      <c r="V154" s="593" t="e">
        <f>VLOOKUP('Mapeo de Actores'!V154,'MA Listas'!$K$6:$L$7,2)</f>
        <v>#N/A</v>
      </c>
      <c r="W154" s="593" t="e">
        <f>VLOOKUP('Mapeo de Actores'!W154,'MA Listas'!$K$6:$L$7,2)</f>
        <v>#N/A</v>
      </c>
      <c r="X154" s="593" t="e">
        <f>VLOOKUP('Mapeo de Actores'!X154,'MA Listas'!$K$6:$L$7,2)</f>
        <v>#N/A</v>
      </c>
      <c r="Y154" s="591">
        <f>'Mapeo de Actores'!Y154</f>
        <v>0</v>
      </c>
      <c r="Z154" s="484" t="e">
        <f>VLOOKUP('Mapeo de Actores'!Z154,'MA Listas'!$N$4:$O$11,2)</f>
        <v>#N/A</v>
      </c>
      <c r="AA154" s="484" t="e">
        <f>VLOOKUP('Mapeo de Actores'!AA154,'MA Listas'!$N$4:$O$11,2)</f>
        <v>#N/A</v>
      </c>
      <c r="AB154" s="591">
        <f>'Mapeo de Actores'!AB154</f>
        <v>0</v>
      </c>
      <c r="AC154" s="486">
        <f>'Mapeo de Actores'!AC154</f>
        <v>0</v>
      </c>
      <c r="AD154" s="596">
        <f>'Mapeo de Actores'!AD154</f>
        <v>0</v>
      </c>
    </row>
    <row r="155" spans="6:30" ht="20.100000000000001" customHeight="1">
      <c r="F155" s="480">
        <f t="shared" si="3"/>
        <v>152</v>
      </c>
      <c r="G155" s="490">
        <f>'Mapeo de Actores'!G155</f>
        <v>0</v>
      </c>
      <c r="H155" s="491">
        <f>'Mapeo de Actores'!H155</f>
        <v>0</v>
      </c>
      <c r="I155" s="483" t="e">
        <f>VLOOKUP('Mapeo de Actores'!I155,'MA Listas'!$D$4:$E$38,2)</f>
        <v>#N/A</v>
      </c>
      <c r="J155" s="483" t="e">
        <f>VLOOKUP('Mapeo de Actores'!J155,'MA Listas'!$D$4:$E$38,2)</f>
        <v>#N/A</v>
      </c>
      <c r="K155" s="483" t="e">
        <f>VLOOKUP('Mapeo de Actores'!K155,'MA Listas'!$D$4:$E$38,2)</f>
        <v>#N/A</v>
      </c>
      <c r="L155" s="483" t="e">
        <f>VLOOKUP('Mapeo de Actores'!L155,'MA Listas'!$D$4:$E$38,2)</f>
        <v>#N/A</v>
      </c>
      <c r="M155" s="483" t="e">
        <f>VLOOKUP('Mapeo de Actores'!M155,'MA Listas'!$D$4:$E$38,2)</f>
        <v>#N/A</v>
      </c>
      <c r="N155" s="591">
        <f>'Mapeo de Actores'!N155</f>
        <v>0</v>
      </c>
      <c r="O155" s="483" t="e">
        <f>VLOOKUP('Mapeo de Actores'!O155,'MA Listas'!$G$4:$H$38,2)</f>
        <v>#N/A</v>
      </c>
      <c r="P155" s="483" t="e">
        <f>VLOOKUP('Mapeo de Actores'!P155,'MA Listas'!$G$4:$H$38,2)</f>
        <v>#N/A</v>
      </c>
      <c r="Q155" s="483" t="e">
        <f>VLOOKUP('Mapeo de Actores'!Q155,'MA Listas'!$G$4:$H$38,2)</f>
        <v>#N/A</v>
      </c>
      <c r="R155" s="483" t="e">
        <f>VLOOKUP('Mapeo de Actores'!R155,'MA Listas'!$G$4:$H$38,2)</f>
        <v>#N/A</v>
      </c>
      <c r="S155" s="483" t="e">
        <f>VLOOKUP('Mapeo de Actores'!S155,'MA Listas'!$G$4:$H$38,2)</f>
        <v>#N/A</v>
      </c>
      <c r="T155" s="593" t="e">
        <f>VLOOKUP('Mapeo de Actores'!T155,'MA Listas'!$K$6:$L$7,2)</f>
        <v>#N/A</v>
      </c>
      <c r="U155" s="593" t="e">
        <f>VLOOKUP('Mapeo de Actores'!U155,'MA Listas'!$K$6:$L$7,2)</f>
        <v>#N/A</v>
      </c>
      <c r="V155" s="593" t="e">
        <f>VLOOKUP('Mapeo de Actores'!V155,'MA Listas'!$K$6:$L$7,2)</f>
        <v>#N/A</v>
      </c>
      <c r="W155" s="593" t="e">
        <f>VLOOKUP('Mapeo de Actores'!W155,'MA Listas'!$K$6:$L$7,2)</f>
        <v>#N/A</v>
      </c>
      <c r="X155" s="593" t="e">
        <f>VLOOKUP('Mapeo de Actores'!X155,'MA Listas'!$K$6:$L$7,2)</f>
        <v>#N/A</v>
      </c>
      <c r="Y155" s="591">
        <f>'Mapeo de Actores'!Y155</f>
        <v>0</v>
      </c>
      <c r="Z155" s="484" t="e">
        <f>VLOOKUP('Mapeo de Actores'!Z155,'MA Listas'!$N$4:$O$11,2)</f>
        <v>#N/A</v>
      </c>
      <c r="AA155" s="484" t="e">
        <f>VLOOKUP('Mapeo de Actores'!AA155,'MA Listas'!$N$4:$O$11,2)</f>
        <v>#N/A</v>
      </c>
      <c r="AB155" s="591">
        <f>'Mapeo de Actores'!AB155</f>
        <v>0</v>
      </c>
      <c r="AC155" s="486">
        <f>'Mapeo de Actores'!AC155</f>
        <v>0</v>
      </c>
      <c r="AD155" s="596">
        <f>'Mapeo de Actores'!AD155</f>
        <v>0</v>
      </c>
    </row>
    <row r="156" spans="6:30" ht="20.100000000000001" customHeight="1">
      <c r="F156" s="480">
        <f t="shared" si="3"/>
        <v>153</v>
      </c>
      <c r="G156" s="490">
        <f>'Mapeo de Actores'!G156</f>
        <v>0</v>
      </c>
      <c r="H156" s="491">
        <f>'Mapeo de Actores'!H156</f>
        <v>0</v>
      </c>
      <c r="I156" s="483" t="e">
        <f>VLOOKUP('Mapeo de Actores'!I156,'MA Listas'!$D$4:$E$38,2)</f>
        <v>#N/A</v>
      </c>
      <c r="J156" s="483" t="e">
        <f>VLOOKUP('Mapeo de Actores'!J156,'MA Listas'!$D$4:$E$38,2)</f>
        <v>#N/A</v>
      </c>
      <c r="K156" s="483" t="e">
        <f>VLOOKUP('Mapeo de Actores'!K156,'MA Listas'!$D$4:$E$38,2)</f>
        <v>#N/A</v>
      </c>
      <c r="L156" s="483" t="e">
        <f>VLOOKUP('Mapeo de Actores'!L156,'MA Listas'!$D$4:$E$38,2)</f>
        <v>#N/A</v>
      </c>
      <c r="M156" s="483" t="e">
        <f>VLOOKUP('Mapeo de Actores'!M156,'MA Listas'!$D$4:$E$38,2)</f>
        <v>#N/A</v>
      </c>
      <c r="N156" s="591">
        <f>'Mapeo de Actores'!N156</f>
        <v>0</v>
      </c>
      <c r="O156" s="483" t="e">
        <f>VLOOKUP('Mapeo de Actores'!O156,'MA Listas'!$G$4:$H$38,2)</f>
        <v>#N/A</v>
      </c>
      <c r="P156" s="483" t="e">
        <f>VLOOKUP('Mapeo de Actores'!P156,'MA Listas'!$G$4:$H$38,2)</f>
        <v>#N/A</v>
      </c>
      <c r="Q156" s="483" t="e">
        <f>VLOOKUP('Mapeo de Actores'!Q156,'MA Listas'!$G$4:$H$38,2)</f>
        <v>#N/A</v>
      </c>
      <c r="R156" s="483" t="e">
        <f>VLOOKUP('Mapeo de Actores'!R156,'MA Listas'!$G$4:$H$38,2)</f>
        <v>#N/A</v>
      </c>
      <c r="S156" s="483" t="e">
        <f>VLOOKUP('Mapeo de Actores'!S156,'MA Listas'!$G$4:$H$38,2)</f>
        <v>#N/A</v>
      </c>
      <c r="T156" s="593" t="e">
        <f>VLOOKUP('Mapeo de Actores'!T156,'MA Listas'!$K$6:$L$7,2)</f>
        <v>#N/A</v>
      </c>
      <c r="U156" s="593" t="e">
        <f>VLOOKUP('Mapeo de Actores'!U156,'MA Listas'!$K$6:$L$7,2)</f>
        <v>#N/A</v>
      </c>
      <c r="V156" s="593" t="e">
        <f>VLOOKUP('Mapeo de Actores'!V156,'MA Listas'!$K$6:$L$7,2)</f>
        <v>#N/A</v>
      </c>
      <c r="W156" s="593" t="e">
        <f>VLOOKUP('Mapeo de Actores'!W156,'MA Listas'!$K$6:$L$7,2)</f>
        <v>#N/A</v>
      </c>
      <c r="X156" s="593" t="e">
        <f>VLOOKUP('Mapeo de Actores'!X156,'MA Listas'!$K$6:$L$7,2)</f>
        <v>#N/A</v>
      </c>
      <c r="Y156" s="591">
        <f>'Mapeo de Actores'!Y156</f>
        <v>0</v>
      </c>
      <c r="Z156" s="484" t="e">
        <f>VLOOKUP('Mapeo de Actores'!Z156,'MA Listas'!$N$4:$O$11,2)</f>
        <v>#N/A</v>
      </c>
      <c r="AA156" s="484" t="e">
        <f>VLOOKUP('Mapeo de Actores'!AA156,'MA Listas'!$N$4:$O$11,2)</f>
        <v>#N/A</v>
      </c>
      <c r="AB156" s="591">
        <f>'Mapeo de Actores'!AB156</f>
        <v>0</v>
      </c>
      <c r="AC156" s="486">
        <f>'Mapeo de Actores'!AC156</f>
        <v>0</v>
      </c>
      <c r="AD156" s="596">
        <f>'Mapeo de Actores'!AD156</f>
        <v>0</v>
      </c>
    </row>
    <row r="157" spans="6:30" ht="20.100000000000001" customHeight="1">
      <c r="F157" s="480">
        <f t="shared" si="3"/>
        <v>154</v>
      </c>
      <c r="G157" s="490">
        <f>'Mapeo de Actores'!G157</f>
        <v>0</v>
      </c>
      <c r="H157" s="491">
        <f>'Mapeo de Actores'!H157</f>
        <v>0</v>
      </c>
      <c r="I157" s="483" t="e">
        <f>VLOOKUP('Mapeo de Actores'!I157,'MA Listas'!$D$4:$E$38,2)</f>
        <v>#N/A</v>
      </c>
      <c r="J157" s="483" t="e">
        <f>VLOOKUP('Mapeo de Actores'!J157,'MA Listas'!$D$4:$E$38,2)</f>
        <v>#N/A</v>
      </c>
      <c r="K157" s="483" t="e">
        <f>VLOOKUP('Mapeo de Actores'!K157,'MA Listas'!$D$4:$E$38,2)</f>
        <v>#N/A</v>
      </c>
      <c r="L157" s="483" t="e">
        <f>VLOOKUP('Mapeo de Actores'!L157,'MA Listas'!$D$4:$E$38,2)</f>
        <v>#N/A</v>
      </c>
      <c r="M157" s="483" t="e">
        <f>VLOOKUP('Mapeo de Actores'!M157,'MA Listas'!$D$4:$E$38,2)</f>
        <v>#N/A</v>
      </c>
      <c r="N157" s="591">
        <f>'Mapeo de Actores'!N157</f>
        <v>0</v>
      </c>
      <c r="O157" s="483" t="e">
        <f>VLOOKUP('Mapeo de Actores'!O157,'MA Listas'!$G$4:$H$38,2)</f>
        <v>#N/A</v>
      </c>
      <c r="P157" s="483" t="e">
        <f>VLOOKUP('Mapeo de Actores'!P157,'MA Listas'!$G$4:$H$38,2)</f>
        <v>#N/A</v>
      </c>
      <c r="Q157" s="483" t="e">
        <f>VLOOKUP('Mapeo de Actores'!Q157,'MA Listas'!$G$4:$H$38,2)</f>
        <v>#N/A</v>
      </c>
      <c r="R157" s="483" t="e">
        <f>VLOOKUP('Mapeo de Actores'!R157,'MA Listas'!$G$4:$H$38,2)</f>
        <v>#N/A</v>
      </c>
      <c r="S157" s="483" t="e">
        <f>VLOOKUP('Mapeo de Actores'!S157,'MA Listas'!$G$4:$H$38,2)</f>
        <v>#N/A</v>
      </c>
      <c r="T157" s="593" t="e">
        <f>VLOOKUP('Mapeo de Actores'!T157,'MA Listas'!$K$6:$L$7,2)</f>
        <v>#N/A</v>
      </c>
      <c r="U157" s="593" t="e">
        <f>VLOOKUP('Mapeo de Actores'!U157,'MA Listas'!$K$6:$L$7,2)</f>
        <v>#N/A</v>
      </c>
      <c r="V157" s="593" t="e">
        <f>VLOOKUP('Mapeo de Actores'!V157,'MA Listas'!$K$6:$L$7,2)</f>
        <v>#N/A</v>
      </c>
      <c r="W157" s="593" t="e">
        <f>VLOOKUP('Mapeo de Actores'!W157,'MA Listas'!$K$6:$L$7,2)</f>
        <v>#N/A</v>
      </c>
      <c r="X157" s="593" t="e">
        <f>VLOOKUP('Mapeo de Actores'!X157,'MA Listas'!$K$6:$L$7,2)</f>
        <v>#N/A</v>
      </c>
      <c r="Y157" s="591">
        <f>'Mapeo de Actores'!Y157</f>
        <v>0</v>
      </c>
      <c r="Z157" s="484" t="e">
        <f>VLOOKUP('Mapeo de Actores'!Z157,'MA Listas'!$N$4:$O$11,2)</f>
        <v>#N/A</v>
      </c>
      <c r="AA157" s="484" t="e">
        <f>VLOOKUP('Mapeo de Actores'!AA157,'MA Listas'!$N$4:$O$11,2)</f>
        <v>#N/A</v>
      </c>
      <c r="AB157" s="591">
        <f>'Mapeo de Actores'!AB157</f>
        <v>0</v>
      </c>
      <c r="AC157" s="486">
        <f>'Mapeo de Actores'!AC157</f>
        <v>0</v>
      </c>
      <c r="AD157" s="596">
        <f>'Mapeo de Actores'!AD157</f>
        <v>0</v>
      </c>
    </row>
    <row r="158" spans="6:30" ht="20.100000000000001" customHeight="1">
      <c r="F158" s="480">
        <f t="shared" si="3"/>
        <v>155</v>
      </c>
      <c r="G158" s="490">
        <f>'Mapeo de Actores'!G158</f>
        <v>0</v>
      </c>
      <c r="H158" s="491">
        <f>'Mapeo de Actores'!H158</f>
        <v>0</v>
      </c>
      <c r="I158" s="483" t="e">
        <f>VLOOKUP('Mapeo de Actores'!I158,'MA Listas'!$D$4:$E$38,2)</f>
        <v>#N/A</v>
      </c>
      <c r="J158" s="483" t="e">
        <f>VLOOKUP('Mapeo de Actores'!J158,'MA Listas'!$D$4:$E$38,2)</f>
        <v>#N/A</v>
      </c>
      <c r="K158" s="483" t="e">
        <f>VLOOKUP('Mapeo de Actores'!K158,'MA Listas'!$D$4:$E$38,2)</f>
        <v>#N/A</v>
      </c>
      <c r="L158" s="483" t="e">
        <f>VLOOKUP('Mapeo de Actores'!L158,'MA Listas'!$D$4:$E$38,2)</f>
        <v>#N/A</v>
      </c>
      <c r="M158" s="483" t="e">
        <f>VLOOKUP('Mapeo de Actores'!M158,'MA Listas'!$D$4:$E$38,2)</f>
        <v>#N/A</v>
      </c>
      <c r="N158" s="591">
        <f>'Mapeo de Actores'!N158</f>
        <v>0</v>
      </c>
      <c r="O158" s="483" t="e">
        <f>VLOOKUP('Mapeo de Actores'!O158,'MA Listas'!$G$4:$H$38,2)</f>
        <v>#N/A</v>
      </c>
      <c r="P158" s="483" t="e">
        <f>VLOOKUP('Mapeo de Actores'!P158,'MA Listas'!$G$4:$H$38,2)</f>
        <v>#N/A</v>
      </c>
      <c r="Q158" s="483" t="e">
        <f>VLOOKUP('Mapeo de Actores'!Q158,'MA Listas'!$G$4:$H$38,2)</f>
        <v>#N/A</v>
      </c>
      <c r="R158" s="483" t="e">
        <f>VLOOKUP('Mapeo de Actores'!R158,'MA Listas'!$G$4:$H$38,2)</f>
        <v>#N/A</v>
      </c>
      <c r="S158" s="483" t="e">
        <f>VLOOKUP('Mapeo de Actores'!S158,'MA Listas'!$G$4:$H$38,2)</f>
        <v>#N/A</v>
      </c>
      <c r="T158" s="593" t="e">
        <f>VLOOKUP('Mapeo de Actores'!T158,'MA Listas'!$K$6:$L$7,2)</f>
        <v>#N/A</v>
      </c>
      <c r="U158" s="593" t="e">
        <f>VLOOKUP('Mapeo de Actores'!U158,'MA Listas'!$K$6:$L$7,2)</f>
        <v>#N/A</v>
      </c>
      <c r="V158" s="593" t="e">
        <f>VLOOKUP('Mapeo de Actores'!V158,'MA Listas'!$K$6:$L$7,2)</f>
        <v>#N/A</v>
      </c>
      <c r="W158" s="593" t="e">
        <f>VLOOKUP('Mapeo de Actores'!W158,'MA Listas'!$K$6:$L$7,2)</f>
        <v>#N/A</v>
      </c>
      <c r="X158" s="593" t="e">
        <f>VLOOKUP('Mapeo de Actores'!X158,'MA Listas'!$K$6:$L$7,2)</f>
        <v>#N/A</v>
      </c>
      <c r="Y158" s="591">
        <f>'Mapeo de Actores'!Y158</f>
        <v>0</v>
      </c>
      <c r="Z158" s="484" t="e">
        <f>VLOOKUP('Mapeo de Actores'!Z158,'MA Listas'!$N$4:$O$11,2)</f>
        <v>#N/A</v>
      </c>
      <c r="AA158" s="484" t="e">
        <f>VLOOKUP('Mapeo de Actores'!AA158,'MA Listas'!$N$4:$O$11,2)</f>
        <v>#N/A</v>
      </c>
      <c r="AB158" s="591">
        <f>'Mapeo de Actores'!AB158</f>
        <v>0</v>
      </c>
      <c r="AC158" s="486">
        <f>'Mapeo de Actores'!AC158</f>
        <v>0</v>
      </c>
      <c r="AD158" s="596">
        <f>'Mapeo de Actores'!AD158</f>
        <v>0</v>
      </c>
    </row>
    <row r="159" spans="6:30" ht="20.100000000000001" customHeight="1">
      <c r="F159" s="480">
        <f t="shared" si="3"/>
        <v>156</v>
      </c>
      <c r="G159" s="490">
        <f>'Mapeo de Actores'!G159</f>
        <v>0</v>
      </c>
      <c r="H159" s="491">
        <f>'Mapeo de Actores'!H159</f>
        <v>0</v>
      </c>
      <c r="I159" s="483" t="e">
        <f>VLOOKUP('Mapeo de Actores'!I159,'MA Listas'!$D$4:$E$38,2)</f>
        <v>#N/A</v>
      </c>
      <c r="J159" s="483" t="e">
        <f>VLOOKUP('Mapeo de Actores'!J159,'MA Listas'!$D$4:$E$38,2)</f>
        <v>#N/A</v>
      </c>
      <c r="K159" s="483" t="e">
        <f>VLOOKUP('Mapeo de Actores'!K159,'MA Listas'!$D$4:$E$38,2)</f>
        <v>#N/A</v>
      </c>
      <c r="L159" s="483" t="e">
        <f>VLOOKUP('Mapeo de Actores'!L159,'MA Listas'!$D$4:$E$38,2)</f>
        <v>#N/A</v>
      </c>
      <c r="M159" s="483" t="e">
        <f>VLOOKUP('Mapeo de Actores'!M159,'MA Listas'!$D$4:$E$38,2)</f>
        <v>#N/A</v>
      </c>
      <c r="N159" s="591">
        <f>'Mapeo de Actores'!N159</f>
        <v>0</v>
      </c>
      <c r="O159" s="483" t="e">
        <f>VLOOKUP('Mapeo de Actores'!O159,'MA Listas'!$G$4:$H$38,2)</f>
        <v>#N/A</v>
      </c>
      <c r="P159" s="483" t="e">
        <f>VLOOKUP('Mapeo de Actores'!P159,'MA Listas'!$G$4:$H$38,2)</f>
        <v>#N/A</v>
      </c>
      <c r="Q159" s="483" t="e">
        <f>VLOOKUP('Mapeo de Actores'!Q159,'MA Listas'!$G$4:$H$38,2)</f>
        <v>#N/A</v>
      </c>
      <c r="R159" s="483" t="e">
        <f>VLOOKUP('Mapeo de Actores'!R159,'MA Listas'!$G$4:$H$38,2)</f>
        <v>#N/A</v>
      </c>
      <c r="S159" s="483" t="e">
        <f>VLOOKUP('Mapeo de Actores'!S159,'MA Listas'!$G$4:$H$38,2)</f>
        <v>#N/A</v>
      </c>
      <c r="T159" s="593" t="e">
        <f>VLOOKUP('Mapeo de Actores'!T159,'MA Listas'!$K$6:$L$7,2)</f>
        <v>#N/A</v>
      </c>
      <c r="U159" s="593" t="e">
        <f>VLOOKUP('Mapeo de Actores'!U159,'MA Listas'!$K$6:$L$7,2)</f>
        <v>#N/A</v>
      </c>
      <c r="V159" s="593" t="e">
        <f>VLOOKUP('Mapeo de Actores'!V159,'MA Listas'!$K$6:$L$7,2)</f>
        <v>#N/A</v>
      </c>
      <c r="W159" s="593" t="e">
        <f>VLOOKUP('Mapeo de Actores'!W159,'MA Listas'!$K$6:$L$7,2)</f>
        <v>#N/A</v>
      </c>
      <c r="X159" s="593" t="e">
        <f>VLOOKUP('Mapeo de Actores'!X159,'MA Listas'!$K$6:$L$7,2)</f>
        <v>#N/A</v>
      </c>
      <c r="Y159" s="591">
        <f>'Mapeo de Actores'!Y159</f>
        <v>0</v>
      </c>
      <c r="Z159" s="484" t="e">
        <f>VLOOKUP('Mapeo de Actores'!Z159,'MA Listas'!$N$4:$O$11,2)</f>
        <v>#N/A</v>
      </c>
      <c r="AA159" s="484" t="e">
        <f>VLOOKUP('Mapeo de Actores'!AA159,'MA Listas'!$N$4:$O$11,2)</f>
        <v>#N/A</v>
      </c>
      <c r="AB159" s="591">
        <f>'Mapeo de Actores'!AB159</f>
        <v>0</v>
      </c>
      <c r="AC159" s="486">
        <f>'Mapeo de Actores'!AC159</f>
        <v>0</v>
      </c>
      <c r="AD159" s="596">
        <f>'Mapeo de Actores'!AD159</f>
        <v>0</v>
      </c>
    </row>
    <row r="160" spans="6:30" ht="20.100000000000001" customHeight="1">
      <c r="F160" s="480">
        <f t="shared" si="3"/>
        <v>157</v>
      </c>
      <c r="G160" s="490">
        <f>'Mapeo de Actores'!G160</f>
        <v>0</v>
      </c>
      <c r="H160" s="491">
        <f>'Mapeo de Actores'!H160</f>
        <v>0</v>
      </c>
      <c r="I160" s="483" t="e">
        <f>VLOOKUP('Mapeo de Actores'!I160,'MA Listas'!$D$4:$E$38,2)</f>
        <v>#N/A</v>
      </c>
      <c r="J160" s="483" t="e">
        <f>VLOOKUP('Mapeo de Actores'!J160,'MA Listas'!$D$4:$E$38,2)</f>
        <v>#N/A</v>
      </c>
      <c r="K160" s="483" t="e">
        <f>VLOOKUP('Mapeo de Actores'!K160,'MA Listas'!$D$4:$E$38,2)</f>
        <v>#N/A</v>
      </c>
      <c r="L160" s="483" t="e">
        <f>VLOOKUP('Mapeo de Actores'!L160,'MA Listas'!$D$4:$E$38,2)</f>
        <v>#N/A</v>
      </c>
      <c r="M160" s="483" t="e">
        <f>VLOOKUP('Mapeo de Actores'!M160,'MA Listas'!$D$4:$E$38,2)</f>
        <v>#N/A</v>
      </c>
      <c r="N160" s="591">
        <f>'Mapeo de Actores'!N160</f>
        <v>0</v>
      </c>
      <c r="O160" s="483" t="e">
        <f>VLOOKUP('Mapeo de Actores'!O160,'MA Listas'!$G$4:$H$38,2)</f>
        <v>#N/A</v>
      </c>
      <c r="P160" s="483" t="e">
        <f>VLOOKUP('Mapeo de Actores'!P160,'MA Listas'!$G$4:$H$38,2)</f>
        <v>#N/A</v>
      </c>
      <c r="Q160" s="483" t="e">
        <f>VLOOKUP('Mapeo de Actores'!Q160,'MA Listas'!$G$4:$H$38,2)</f>
        <v>#N/A</v>
      </c>
      <c r="R160" s="483" t="e">
        <f>VLOOKUP('Mapeo de Actores'!R160,'MA Listas'!$G$4:$H$38,2)</f>
        <v>#N/A</v>
      </c>
      <c r="S160" s="483" t="e">
        <f>VLOOKUP('Mapeo de Actores'!S160,'MA Listas'!$G$4:$H$38,2)</f>
        <v>#N/A</v>
      </c>
      <c r="T160" s="593" t="e">
        <f>VLOOKUP('Mapeo de Actores'!T160,'MA Listas'!$K$6:$L$7,2)</f>
        <v>#N/A</v>
      </c>
      <c r="U160" s="593" t="e">
        <f>VLOOKUP('Mapeo de Actores'!U160,'MA Listas'!$K$6:$L$7,2)</f>
        <v>#N/A</v>
      </c>
      <c r="V160" s="593" t="e">
        <f>VLOOKUP('Mapeo de Actores'!V160,'MA Listas'!$K$6:$L$7,2)</f>
        <v>#N/A</v>
      </c>
      <c r="W160" s="593" t="e">
        <f>VLOOKUP('Mapeo de Actores'!W160,'MA Listas'!$K$6:$L$7,2)</f>
        <v>#N/A</v>
      </c>
      <c r="X160" s="593" t="e">
        <f>VLOOKUP('Mapeo de Actores'!X160,'MA Listas'!$K$6:$L$7,2)</f>
        <v>#N/A</v>
      </c>
      <c r="Y160" s="591">
        <f>'Mapeo de Actores'!Y160</f>
        <v>0</v>
      </c>
      <c r="Z160" s="484" t="e">
        <f>VLOOKUP('Mapeo de Actores'!Z160,'MA Listas'!$N$4:$O$11,2)</f>
        <v>#N/A</v>
      </c>
      <c r="AA160" s="484" t="e">
        <f>VLOOKUP('Mapeo de Actores'!AA160,'MA Listas'!$N$4:$O$11,2)</f>
        <v>#N/A</v>
      </c>
      <c r="AB160" s="591">
        <f>'Mapeo de Actores'!AB160</f>
        <v>0</v>
      </c>
      <c r="AC160" s="486">
        <f>'Mapeo de Actores'!AC160</f>
        <v>0</v>
      </c>
      <c r="AD160" s="596">
        <f>'Mapeo de Actores'!AD160</f>
        <v>0</v>
      </c>
    </row>
    <row r="161" spans="6:30" ht="20.100000000000001" customHeight="1">
      <c r="F161" s="480">
        <f t="shared" si="3"/>
        <v>158</v>
      </c>
      <c r="G161" s="490">
        <f>'Mapeo de Actores'!G161</f>
        <v>0</v>
      </c>
      <c r="H161" s="491">
        <f>'Mapeo de Actores'!H161</f>
        <v>0</v>
      </c>
      <c r="I161" s="483" t="e">
        <f>VLOOKUP('Mapeo de Actores'!I161,'MA Listas'!$D$4:$E$38,2)</f>
        <v>#N/A</v>
      </c>
      <c r="J161" s="483" t="e">
        <f>VLOOKUP('Mapeo de Actores'!J161,'MA Listas'!$D$4:$E$38,2)</f>
        <v>#N/A</v>
      </c>
      <c r="K161" s="483" t="e">
        <f>VLOOKUP('Mapeo de Actores'!K161,'MA Listas'!$D$4:$E$38,2)</f>
        <v>#N/A</v>
      </c>
      <c r="L161" s="483" t="e">
        <f>VLOOKUP('Mapeo de Actores'!L161,'MA Listas'!$D$4:$E$38,2)</f>
        <v>#N/A</v>
      </c>
      <c r="M161" s="483" t="e">
        <f>VLOOKUP('Mapeo de Actores'!M161,'MA Listas'!$D$4:$E$38,2)</f>
        <v>#N/A</v>
      </c>
      <c r="N161" s="591">
        <f>'Mapeo de Actores'!N161</f>
        <v>0</v>
      </c>
      <c r="O161" s="483" t="e">
        <f>VLOOKUP('Mapeo de Actores'!O161,'MA Listas'!$G$4:$H$38,2)</f>
        <v>#N/A</v>
      </c>
      <c r="P161" s="483" t="e">
        <f>VLOOKUP('Mapeo de Actores'!P161,'MA Listas'!$G$4:$H$38,2)</f>
        <v>#N/A</v>
      </c>
      <c r="Q161" s="483" t="e">
        <f>VLOOKUP('Mapeo de Actores'!Q161,'MA Listas'!$G$4:$H$38,2)</f>
        <v>#N/A</v>
      </c>
      <c r="R161" s="483" t="e">
        <f>VLOOKUP('Mapeo de Actores'!R161,'MA Listas'!$G$4:$H$38,2)</f>
        <v>#N/A</v>
      </c>
      <c r="S161" s="483" t="e">
        <f>VLOOKUP('Mapeo de Actores'!S161,'MA Listas'!$G$4:$H$38,2)</f>
        <v>#N/A</v>
      </c>
      <c r="T161" s="593" t="e">
        <f>VLOOKUP('Mapeo de Actores'!T161,'MA Listas'!$K$6:$L$7,2)</f>
        <v>#N/A</v>
      </c>
      <c r="U161" s="593" t="e">
        <f>VLOOKUP('Mapeo de Actores'!U161,'MA Listas'!$K$6:$L$7,2)</f>
        <v>#N/A</v>
      </c>
      <c r="V161" s="593" t="e">
        <f>VLOOKUP('Mapeo de Actores'!V161,'MA Listas'!$K$6:$L$7,2)</f>
        <v>#N/A</v>
      </c>
      <c r="W161" s="593" t="e">
        <f>VLOOKUP('Mapeo de Actores'!W161,'MA Listas'!$K$6:$L$7,2)</f>
        <v>#N/A</v>
      </c>
      <c r="X161" s="593" t="e">
        <f>VLOOKUP('Mapeo de Actores'!X161,'MA Listas'!$K$6:$L$7,2)</f>
        <v>#N/A</v>
      </c>
      <c r="Y161" s="591">
        <f>'Mapeo de Actores'!Y161</f>
        <v>0</v>
      </c>
      <c r="Z161" s="484" t="e">
        <f>VLOOKUP('Mapeo de Actores'!Z161,'MA Listas'!$N$4:$O$11,2)</f>
        <v>#N/A</v>
      </c>
      <c r="AA161" s="484" t="e">
        <f>VLOOKUP('Mapeo de Actores'!AA161,'MA Listas'!$N$4:$O$11,2)</f>
        <v>#N/A</v>
      </c>
      <c r="AB161" s="591">
        <f>'Mapeo de Actores'!AB161</f>
        <v>0</v>
      </c>
      <c r="AC161" s="486">
        <f>'Mapeo de Actores'!AC161</f>
        <v>0</v>
      </c>
      <c r="AD161" s="596">
        <f>'Mapeo de Actores'!AD161</f>
        <v>0</v>
      </c>
    </row>
    <row r="162" spans="6:30" ht="20.100000000000001" customHeight="1">
      <c r="F162" s="480">
        <f t="shared" si="3"/>
        <v>159</v>
      </c>
      <c r="G162" s="490">
        <f>'Mapeo de Actores'!G162</f>
        <v>0</v>
      </c>
      <c r="H162" s="491">
        <f>'Mapeo de Actores'!H162</f>
        <v>0</v>
      </c>
      <c r="I162" s="483" t="e">
        <f>VLOOKUP('Mapeo de Actores'!I162,'MA Listas'!$D$4:$E$38,2)</f>
        <v>#N/A</v>
      </c>
      <c r="J162" s="483" t="e">
        <f>VLOOKUP('Mapeo de Actores'!J162,'MA Listas'!$D$4:$E$38,2)</f>
        <v>#N/A</v>
      </c>
      <c r="K162" s="483" t="e">
        <f>VLOOKUP('Mapeo de Actores'!K162,'MA Listas'!$D$4:$E$38,2)</f>
        <v>#N/A</v>
      </c>
      <c r="L162" s="483" t="e">
        <f>VLOOKUP('Mapeo de Actores'!L162,'MA Listas'!$D$4:$E$38,2)</f>
        <v>#N/A</v>
      </c>
      <c r="M162" s="483" t="e">
        <f>VLOOKUP('Mapeo de Actores'!M162,'MA Listas'!$D$4:$E$38,2)</f>
        <v>#N/A</v>
      </c>
      <c r="N162" s="591">
        <f>'Mapeo de Actores'!N162</f>
        <v>0</v>
      </c>
      <c r="O162" s="483" t="e">
        <f>VLOOKUP('Mapeo de Actores'!O162,'MA Listas'!$G$4:$H$38,2)</f>
        <v>#N/A</v>
      </c>
      <c r="P162" s="483" t="e">
        <f>VLOOKUP('Mapeo de Actores'!P162,'MA Listas'!$G$4:$H$38,2)</f>
        <v>#N/A</v>
      </c>
      <c r="Q162" s="483" t="e">
        <f>VLOOKUP('Mapeo de Actores'!Q162,'MA Listas'!$G$4:$H$38,2)</f>
        <v>#N/A</v>
      </c>
      <c r="R162" s="483" t="e">
        <f>VLOOKUP('Mapeo de Actores'!R162,'MA Listas'!$G$4:$H$38,2)</f>
        <v>#N/A</v>
      </c>
      <c r="S162" s="483" t="e">
        <f>VLOOKUP('Mapeo de Actores'!S162,'MA Listas'!$G$4:$H$38,2)</f>
        <v>#N/A</v>
      </c>
      <c r="T162" s="593" t="e">
        <f>VLOOKUP('Mapeo de Actores'!T162,'MA Listas'!$K$6:$L$7,2)</f>
        <v>#N/A</v>
      </c>
      <c r="U162" s="593" t="e">
        <f>VLOOKUP('Mapeo de Actores'!U162,'MA Listas'!$K$6:$L$7,2)</f>
        <v>#N/A</v>
      </c>
      <c r="V162" s="593" t="e">
        <f>VLOOKUP('Mapeo de Actores'!V162,'MA Listas'!$K$6:$L$7,2)</f>
        <v>#N/A</v>
      </c>
      <c r="W162" s="593" t="e">
        <f>VLOOKUP('Mapeo de Actores'!W162,'MA Listas'!$K$6:$L$7,2)</f>
        <v>#N/A</v>
      </c>
      <c r="X162" s="593" t="e">
        <f>VLOOKUP('Mapeo de Actores'!X162,'MA Listas'!$K$6:$L$7,2)</f>
        <v>#N/A</v>
      </c>
      <c r="Y162" s="591">
        <f>'Mapeo de Actores'!Y162</f>
        <v>0</v>
      </c>
      <c r="Z162" s="484" t="e">
        <f>VLOOKUP('Mapeo de Actores'!Z162,'MA Listas'!$N$4:$O$11,2)</f>
        <v>#N/A</v>
      </c>
      <c r="AA162" s="484" t="e">
        <f>VLOOKUP('Mapeo de Actores'!AA162,'MA Listas'!$N$4:$O$11,2)</f>
        <v>#N/A</v>
      </c>
      <c r="AB162" s="591">
        <f>'Mapeo de Actores'!AB162</f>
        <v>0</v>
      </c>
      <c r="AC162" s="486">
        <f>'Mapeo de Actores'!AC162</f>
        <v>0</v>
      </c>
      <c r="AD162" s="596">
        <f>'Mapeo de Actores'!AD162</f>
        <v>0</v>
      </c>
    </row>
    <row r="163" spans="6:30" ht="20.100000000000001" customHeight="1">
      <c r="F163" s="480">
        <f t="shared" si="3"/>
        <v>160</v>
      </c>
      <c r="G163" s="490">
        <f>'Mapeo de Actores'!G163</f>
        <v>0</v>
      </c>
      <c r="H163" s="491">
        <f>'Mapeo de Actores'!H163</f>
        <v>0</v>
      </c>
      <c r="I163" s="483" t="e">
        <f>VLOOKUP('Mapeo de Actores'!I163,'MA Listas'!$D$4:$E$38,2)</f>
        <v>#N/A</v>
      </c>
      <c r="J163" s="483" t="e">
        <f>VLOOKUP('Mapeo de Actores'!J163,'MA Listas'!$D$4:$E$38,2)</f>
        <v>#N/A</v>
      </c>
      <c r="K163" s="483" t="e">
        <f>VLOOKUP('Mapeo de Actores'!K163,'MA Listas'!$D$4:$E$38,2)</f>
        <v>#N/A</v>
      </c>
      <c r="L163" s="483" t="e">
        <f>VLOOKUP('Mapeo de Actores'!L163,'MA Listas'!$D$4:$E$38,2)</f>
        <v>#N/A</v>
      </c>
      <c r="M163" s="483" t="e">
        <f>VLOOKUP('Mapeo de Actores'!M163,'MA Listas'!$D$4:$E$38,2)</f>
        <v>#N/A</v>
      </c>
      <c r="N163" s="591">
        <f>'Mapeo de Actores'!N163</f>
        <v>0</v>
      </c>
      <c r="O163" s="483" t="e">
        <f>VLOOKUP('Mapeo de Actores'!O163,'MA Listas'!$G$4:$H$38,2)</f>
        <v>#N/A</v>
      </c>
      <c r="P163" s="483" t="e">
        <f>VLOOKUP('Mapeo de Actores'!P163,'MA Listas'!$G$4:$H$38,2)</f>
        <v>#N/A</v>
      </c>
      <c r="Q163" s="483" t="e">
        <f>VLOOKUP('Mapeo de Actores'!Q163,'MA Listas'!$G$4:$H$38,2)</f>
        <v>#N/A</v>
      </c>
      <c r="R163" s="483" t="e">
        <f>VLOOKUP('Mapeo de Actores'!R163,'MA Listas'!$G$4:$H$38,2)</f>
        <v>#N/A</v>
      </c>
      <c r="S163" s="483" t="e">
        <f>VLOOKUP('Mapeo de Actores'!S163,'MA Listas'!$G$4:$H$38,2)</f>
        <v>#N/A</v>
      </c>
      <c r="T163" s="593" t="e">
        <f>VLOOKUP('Mapeo de Actores'!T163,'MA Listas'!$K$6:$L$7,2)</f>
        <v>#N/A</v>
      </c>
      <c r="U163" s="593" t="e">
        <f>VLOOKUP('Mapeo de Actores'!U163,'MA Listas'!$K$6:$L$7,2)</f>
        <v>#N/A</v>
      </c>
      <c r="V163" s="593" t="e">
        <f>VLOOKUP('Mapeo de Actores'!V163,'MA Listas'!$K$6:$L$7,2)</f>
        <v>#N/A</v>
      </c>
      <c r="W163" s="593" t="e">
        <f>VLOOKUP('Mapeo de Actores'!W163,'MA Listas'!$K$6:$L$7,2)</f>
        <v>#N/A</v>
      </c>
      <c r="X163" s="593" t="e">
        <f>VLOOKUP('Mapeo de Actores'!X163,'MA Listas'!$K$6:$L$7,2)</f>
        <v>#N/A</v>
      </c>
      <c r="Y163" s="591">
        <f>'Mapeo de Actores'!Y163</f>
        <v>0</v>
      </c>
      <c r="Z163" s="484" t="e">
        <f>VLOOKUP('Mapeo de Actores'!Z163,'MA Listas'!$N$4:$O$11,2)</f>
        <v>#N/A</v>
      </c>
      <c r="AA163" s="484" t="e">
        <f>VLOOKUP('Mapeo de Actores'!AA163,'MA Listas'!$N$4:$O$11,2)</f>
        <v>#N/A</v>
      </c>
      <c r="AB163" s="591">
        <f>'Mapeo de Actores'!AB163</f>
        <v>0</v>
      </c>
      <c r="AC163" s="486">
        <f>'Mapeo de Actores'!AC163</f>
        <v>0</v>
      </c>
      <c r="AD163" s="596">
        <f>'Mapeo de Actores'!AD163</f>
        <v>0</v>
      </c>
    </row>
    <row r="164" spans="6:30" ht="20.100000000000001" customHeight="1">
      <c r="F164" s="480">
        <f t="shared" si="3"/>
        <v>161</v>
      </c>
      <c r="G164" s="490">
        <f>'Mapeo de Actores'!G164</f>
        <v>0</v>
      </c>
      <c r="H164" s="491">
        <f>'Mapeo de Actores'!H164</f>
        <v>0</v>
      </c>
      <c r="I164" s="483" t="e">
        <f>VLOOKUP('Mapeo de Actores'!I164,'MA Listas'!$D$4:$E$38,2)</f>
        <v>#N/A</v>
      </c>
      <c r="J164" s="483" t="e">
        <f>VLOOKUP('Mapeo de Actores'!J164,'MA Listas'!$D$4:$E$38,2)</f>
        <v>#N/A</v>
      </c>
      <c r="K164" s="483" t="e">
        <f>VLOOKUP('Mapeo de Actores'!K164,'MA Listas'!$D$4:$E$38,2)</f>
        <v>#N/A</v>
      </c>
      <c r="L164" s="483" t="e">
        <f>VLOOKUP('Mapeo de Actores'!L164,'MA Listas'!$D$4:$E$38,2)</f>
        <v>#N/A</v>
      </c>
      <c r="M164" s="483" t="e">
        <f>VLOOKUP('Mapeo de Actores'!M164,'MA Listas'!$D$4:$E$38,2)</f>
        <v>#N/A</v>
      </c>
      <c r="N164" s="591">
        <f>'Mapeo de Actores'!N164</f>
        <v>0</v>
      </c>
      <c r="O164" s="483" t="e">
        <f>VLOOKUP('Mapeo de Actores'!O164,'MA Listas'!$G$4:$H$38,2)</f>
        <v>#N/A</v>
      </c>
      <c r="P164" s="483" t="e">
        <f>VLOOKUP('Mapeo de Actores'!P164,'MA Listas'!$G$4:$H$38,2)</f>
        <v>#N/A</v>
      </c>
      <c r="Q164" s="483" t="e">
        <f>VLOOKUP('Mapeo de Actores'!Q164,'MA Listas'!$G$4:$H$38,2)</f>
        <v>#N/A</v>
      </c>
      <c r="R164" s="483" t="e">
        <f>VLOOKUP('Mapeo de Actores'!R164,'MA Listas'!$G$4:$H$38,2)</f>
        <v>#N/A</v>
      </c>
      <c r="S164" s="483" t="e">
        <f>VLOOKUP('Mapeo de Actores'!S164,'MA Listas'!$G$4:$H$38,2)</f>
        <v>#N/A</v>
      </c>
      <c r="T164" s="593" t="e">
        <f>VLOOKUP('Mapeo de Actores'!T164,'MA Listas'!$K$6:$L$7,2)</f>
        <v>#N/A</v>
      </c>
      <c r="U164" s="593" t="e">
        <f>VLOOKUP('Mapeo de Actores'!U164,'MA Listas'!$K$6:$L$7,2)</f>
        <v>#N/A</v>
      </c>
      <c r="V164" s="593" t="e">
        <f>VLOOKUP('Mapeo de Actores'!V164,'MA Listas'!$K$6:$L$7,2)</f>
        <v>#N/A</v>
      </c>
      <c r="W164" s="593" t="e">
        <f>VLOOKUP('Mapeo de Actores'!W164,'MA Listas'!$K$6:$L$7,2)</f>
        <v>#N/A</v>
      </c>
      <c r="X164" s="593" t="e">
        <f>VLOOKUP('Mapeo de Actores'!X164,'MA Listas'!$K$6:$L$7,2)</f>
        <v>#N/A</v>
      </c>
      <c r="Y164" s="591">
        <f>'Mapeo de Actores'!Y164</f>
        <v>0</v>
      </c>
      <c r="Z164" s="484" t="e">
        <f>VLOOKUP('Mapeo de Actores'!Z164,'MA Listas'!$N$4:$O$11,2)</f>
        <v>#N/A</v>
      </c>
      <c r="AA164" s="484" t="e">
        <f>VLOOKUP('Mapeo de Actores'!AA164,'MA Listas'!$N$4:$O$11,2)</f>
        <v>#N/A</v>
      </c>
      <c r="AB164" s="591">
        <f>'Mapeo de Actores'!AB164</f>
        <v>0</v>
      </c>
      <c r="AC164" s="486">
        <f>'Mapeo de Actores'!AC164</f>
        <v>0</v>
      </c>
      <c r="AD164" s="596">
        <f>'Mapeo de Actores'!AD164</f>
        <v>0</v>
      </c>
    </row>
    <row r="165" spans="6:30" ht="20.100000000000001" customHeight="1">
      <c r="F165" s="480">
        <f t="shared" si="3"/>
        <v>162</v>
      </c>
      <c r="G165" s="490">
        <f>'Mapeo de Actores'!G165</f>
        <v>0</v>
      </c>
      <c r="H165" s="491">
        <f>'Mapeo de Actores'!H165</f>
        <v>0</v>
      </c>
      <c r="I165" s="483" t="e">
        <f>VLOOKUP('Mapeo de Actores'!I165,'MA Listas'!$D$4:$E$38,2)</f>
        <v>#N/A</v>
      </c>
      <c r="J165" s="483" t="e">
        <f>VLOOKUP('Mapeo de Actores'!J165,'MA Listas'!$D$4:$E$38,2)</f>
        <v>#N/A</v>
      </c>
      <c r="K165" s="483" t="e">
        <f>VLOOKUP('Mapeo de Actores'!K165,'MA Listas'!$D$4:$E$38,2)</f>
        <v>#N/A</v>
      </c>
      <c r="L165" s="483" t="e">
        <f>VLOOKUP('Mapeo de Actores'!L165,'MA Listas'!$D$4:$E$38,2)</f>
        <v>#N/A</v>
      </c>
      <c r="M165" s="483" t="e">
        <f>VLOOKUP('Mapeo de Actores'!M165,'MA Listas'!$D$4:$E$38,2)</f>
        <v>#N/A</v>
      </c>
      <c r="N165" s="591">
        <f>'Mapeo de Actores'!N165</f>
        <v>0</v>
      </c>
      <c r="O165" s="483" t="e">
        <f>VLOOKUP('Mapeo de Actores'!O165,'MA Listas'!$G$4:$H$38,2)</f>
        <v>#N/A</v>
      </c>
      <c r="P165" s="483" t="e">
        <f>VLOOKUP('Mapeo de Actores'!P165,'MA Listas'!$G$4:$H$38,2)</f>
        <v>#N/A</v>
      </c>
      <c r="Q165" s="483" t="e">
        <f>VLOOKUP('Mapeo de Actores'!Q165,'MA Listas'!$G$4:$H$38,2)</f>
        <v>#N/A</v>
      </c>
      <c r="R165" s="483" t="e">
        <f>VLOOKUP('Mapeo de Actores'!R165,'MA Listas'!$G$4:$H$38,2)</f>
        <v>#N/A</v>
      </c>
      <c r="S165" s="483" t="e">
        <f>VLOOKUP('Mapeo de Actores'!S165,'MA Listas'!$G$4:$H$38,2)</f>
        <v>#N/A</v>
      </c>
      <c r="T165" s="593" t="e">
        <f>VLOOKUP('Mapeo de Actores'!T165,'MA Listas'!$K$6:$L$7,2)</f>
        <v>#N/A</v>
      </c>
      <c r="U165" s="593" t="e">
        <f>VLOOKUP('Mapeo de Actores'!U165,'MA Listas'!$K$6:$L$7,2)</f>
        <v>#N/A</v>
      </c>
      <c r="V165" s="593" t="e">
        <f>VLOOKUP('Mapeo de Actores'!V165,'MA Listas'!$K$6:$L$7,2)</f>
        <v>#N/A</v>
      </c>
      <c r="W165" s="593" t="e">
        <f>VLOOKUP('Mapeo de Actores'!W165,'MA Listas'!$K$6:$L$7,2)</f>
        <v>#N/A</v>
      </c>
      <c r="X165" s="593" t="e">
        <f>VLOOKUP('Mapeo de Actores'!X165,'MA Listas'!$K$6:$L$7,2)</f>
        <v>#N/A</v>
      </c>
      <c r="Y165" s="591">
        <f>'Mapeo de Actores'!Y165</f>
        <v>0</v>
      </c>
      <c r="Z165" s="484" t="e">
        <f>VLOOKUP('Mapeo de Actores'!Z165,'MA Listas'!$N$4:$O$11,2)</f>
        <v>#N/A</v>
      </c>
      <c r="AA165" s="484" t="e">
        <f>VLOOKUP('Mapeo de Actores'!AA165,'MA Listas'!$N$4:$O$11,2)</f>
        <v>#N/A</v>
      </c>
      <c r="AB165" s="591">
        <f>'Mapeo de Actores'!AB165</f>
        <v>0</v>
      </c>
      <c r="AC165" s="486">
        <f>'Mapeo de Actores'!AC165</f>
        <v>0</v>
      </c>
      <c r="AD165" s="596">
        <f>'Mapeo de Actores'!AD165</f>
        <v>0</v>
      </c>
    </row>
    <row r="166" spans="6:30" ht="20.100000000000001" customHeight="1">
      <c r="F166" s="480">
        <f t="shared" si="3"/>
        <v>163</v>
      </c>
      <c r="G166" s="490">
        <f>'Mapeo de Actores'!G166</f>
        <v>0</v>
      </c>
      <c r="H166" s="491">
        <f>'Mapeo de Actores'!H166</f>
        <v>0</v>
      </c>
      <c r="I166" s="483" t="e">
        <f>VLOOKUP('Mapeo de Actores'!I166,'MA Listas'!$D$4:$E$38,2)</f>
        <v>#N/A</v>
      </c>
      <c r="J166" s="483" t="e">
        <f>VLOOKUP('Mapeo de Actores'!J166,'MA Listas'!$D$4:$E$38,2)</f>
        <v>#N/A</v>
      </c>
      <c r="K166" s="483" t="e">
        <f>VLOOKUP('Mapeo de Actores'!K166,'MA Listas'!$D$4:$E$38,2)</f>
        <v>#N/A</v>
      </c>
      <c r="L166" s="483" t="e">
        <f>VLOOKUP('Mapeo de Actores'!L166,'MA Listas'!$D$4:$E$38,2)</f>
        <v>#N/A</v>
      </c>
      <c r="M166" s="483" t="e">
        <f>VLOOKUP('Mapeo de Actores'!M166,'MA Listas'!$D$4:$E$38,2)</f>
        <v>#N/A</v>
      </c>
      <c r="N166" s="591">
        <f>'Mapeo de Actores'!N166</f>
        <v>0</v>
      </c>
      <c r="O166" s="483" t="e">
        <f>VLOOKUP('Mapeo de Actores'!O166,'MA Listas'!$G$4:$H$38,2)</f>
        <v>#N/A</v>
      </c>
      <c r="P166" s="483" t="e">
        <f>VLOOKUP('Mapeo de Actores'!P166,'MA Listas'!$G$4:$H$38,2)</f>
        <v>#N/A</v>
      </c>
      <c r="Q166" s="483" t="e">
        <f>VLOOKUP('Mapeo de Actores'!Q166,'MA Listas'!$G$4:$H$38,2)</f>
        <v>#N/A</v>
      </c>
      <c r="R166" s="483" t="e">
        <f>VLOOKUP('Mapeo de Actores'!R166,'MA Listas'!$G$4:$H$38,2)</f>
        <v>#N/A</v>
      </c>
      <c r="S166" s="483" t="e">
        <f>VLOOKUP('Mapeo de Actores'!S166,'MA Listas'!$G$4:$H$38,2)</f>
        <v>#N/A</v>
      </c>
      <c r="T166" s="593" t="e">
        <f>VLOOKUP('Mapeo de Actores'!T166,'MA Listas'!$K$6:$L$7,2)</f>
        <v>#N/A</v>
      </c>
      <c r="U166" s="593" t="e">
        <f>VLOOKUP('Mapeo de Actores'!U166,'MA Listas'!$K$6:$L$7,2)</f>
        <v>#N/A</v>
      </c>
      <c r="V166" s="593" t="e">
        <f>VLOOKUP('Mapeo de Actores'!V166,'MA Listas'!$K$6:$L$7,2)</f>
        <v>#N/A</v>
      </c>
      <c r="W166" s="593" t="e">
        <f>VLOOKUP('Mapeo de Actores'!W166,'MA Listas'!$K$6:$L$7,2)</f>
        <v>#N/A</v>
      </c>
      <c r="X166" s="593" t="e">
        <f>VLOOKUP('Mapeo de Actores'!X166,'MA Listas'!$K$6:$L$7,2)</f>
        <v>#N/A</v>
      </c>
      <c r="Y166" s="591">
        <f>'Mapeo de Actores'!Y166</f>
        <v>0</v>
      </c>
      <c r="Z166" s="484" t="e">
        <f>VLOOKUP('Mapeo de Actores'!Z166,'MA Listas'!$N$4:$O$11,2)</f>
        <v>#N/A</v>
      </c>
      <c r="AA166" s="484" t="e">
        <f>VLOOKUP('Mapeo de Actores'!AA166,'MA Listas'!$N$4:$O$11,2)</f>
        <v>#N/A</v>
      </c>
      <c r="AB166" s="591">
        <f>'Mapeo de Actores'!AB166</f>
        <v>0</v>
      </c>
      <c r="AC166" s="486">
        <f>'Mapeo de Actores'!AC166</f>
        <v>0</v>
      </c>
      <c r="AD166" s="596">
        <f>'Mapeo de Actores'!AD166</f>
        <v>0</v>
      </c>
    </row>
    <row r="167" spans="6:30" ht="20.100000000000001" customHeight="1">
      <c r="F167" s="480">
        <f t="shared" si="3"/>
        <v>164</v>
      </c>
      <c r="G167" s="490">
        <f>'Mapeo de Actores'!G167</f>
        <v>0</v>
      </c>
      <c r="H167" s="491">
        <f>'Mapeo de Actores'!H167</f>
        <v>0</v>
      </c>
      <c r="I167" s="483" t="e">
        <f>VLOOKUP('Mapeo de Actores'!I167,'MA Listas'!$D$4:$E$38,2)</f>
        <v>#N/A</v>
      </c>
      <c r="J167" s="483" t="e">
        <f>VLOOKUP('Mapeo de Actores'!J167,'MA Listas'!$D$4:$E$38,2)</f>
        <v>#N/A</v>
      </c>
      <c r="K167" s="483" t="e">
        <f>VLOOKUP('Mapeo de Actores'!K167,'MA Listas'!$D$4:$E$38,2)</f>
        <v>#N/A</v>
      </c>
      <c r="L167" s="483" t="e">
        <f>VLOOKUP('Mapeo de Actores'!L167,'MA Listas'!$D$4:$E$38,2)</f>
        <v>#N/A</v>
      </c>
      <c r="M167" s="483" t="e">
        <f>VLOOKUP('Mapeo de Actores'!M167,'MA Listas'!$D$4:$E$38,2)</f>
        <v>#N/A</v>
      </c>
      <c r="N167" s="591">
        <f>'Mapeo de Actores'!N167</f>
        <v>0</v>
      </c>
      <c r="O167" s="483" t="e">
        <f>VLOOKUP('Mapeo de Actores'!O167,'MA Listas'!$G$4:$H$38,2)</f>
        <v>#N/A</v>
      </c>
      <c r="P167" s="483" t="e">
        <f>VLOOKUP('Mapeo de Actores'!P167,'MA Listas'!$G$4:$H$38,2)</f>
        <v>#N/A</v>
      </c>
      <c r="Q167" s="483" t="e">
        <f>VLOOKUP('Mapeo de Actores'!Q167,'MA Listas'!$G$4:$H$38,2)</f>
        <v>#N/A</v>
      </c>
      <c r="R167" s="483" t="e">
        <f>VLOOKUP('Mapeo de Actores'!R167,'MA Listas'!$G$4:$H$38,2)</f>
        <v>#N/A</v>
      </c>
      <c r="S167" s="483" t="e">
        <f>VLOOKUP('Mapeo de Actores'!S167,'MA Listas'!$G$4:$H$38,2)</f>
        <v>#N/A</v>
      </c>
      <c r="T167" s="593" t="e">
        <f>VLOOKUP('Mapeo de Actores'!T167,'MA Listas'!$K$6:$L$7,2)</f>
        <v>#N/A</v>
      </c>
      <c r="U167" s="593" t="e">
        <f>VLOOKUP('Mapeo de Actores'!U167,'MA Listas'!$K$6:$L$7,2)</f>
        <v>#N/A</v>
      </c>
      <c r="V167" s="593" t="e">
        <f>VLOOKUP('Mapeo de Actores'!V167,'MA Listas'!$K$6:$L$7,2)</f>
        <v>#N/A</v>
      </c>
      <c r="W167" s="593" t="e">
        <f>VLOOKUP('Mapeo de Actores'!W167,'MA Listas'!$K$6:$L$7,2)</f>
        <v>#N/A</v>
      </c>
      <c r="X167" s="593" t="e">
        <f>VLOOKUP('Mapeo de Actores'!X167,'MA Listas'!$K$6:$L$7,2)</f>
        <v>#N/A</v>
      </c>
      <c r="Y167" s="591">
        <f>'Mapeo de Actores'!Y167</f>
        <v>0</v>
      </c>
      <c r="Z167" s="484" t="e">
        <f>VLOOKUP('Mapeo de Actores'!Z167,'MA Listas'!$N$4:$O$11,2)</f>
        <v>#N/A</v>
      </c>
      <c r="AA167" s="484" t="e">
        <f>VLOOKUP('Mapeo de Actores'!AA167,'MA Listas'!$N$4:$O$11,2)</f>
        <v>#N/A</v>
      </c>
      <c r="AB167" s="591">
        <f>'Mapeo de Actores'!AB167</f>
        <v>0</v>
      </c>
      <c r="AC167" s="486">
        <f>'Mapeo de Actores'!AC167</f>
        <v>0</v>
      </c>
      <c r="AD167" s="596">
        <f>'Mapeo de Actores'!AD167</f>
        <v>0</v>
      </c>
    </row>
    <row r="168" spans="6:30" ht="20.100000000000001" customHeight="1">
      <c r="F168" s="480">
        <f t="shared" si="3"/>
        <v>165</v>
      </c>
      <c r="G168" s="490">
        <f>'Mapeo de Actores'!G168</f>
        <v>0</v>
      </c>
      <c r="H168" s="491">
        <f>'Mapeo de Actores'!H168</f>
        <v>0</v>
      </c>
      <c r="I168" s="483" t="e">
        <f>VLOOKUP('Mapeo de Actores'!I168,'MA Listas'!$D$4:$E$38,2)</f>
        <v>#N/A</v>
      </c>
      <c r="J168" s="483" t="e">
        <f>VLOOKUP('Mapeo de Actores'!J168,'MA Listas'!$D$4:$E$38,2)</f>
        <v>#N/A</v>
      </c>
      <c r="K168" s="483" t="e">
        <f>VLOOKUP('Mapeo de Actores'!K168,'MA Listas'!$D$4:$E$38,2)</f>
        <v>#N/A</v>
      </c>
      <c r="L168" s="483" t="e">
        <f>VLOOKUP('Mapeo de Actores'!L168,'MA Listas'!$D$4:$E$38,2)</f>
        <v>#N/A</v>
      </c>
      <c r="M168" s="483" t="e">
        <f>VLOOKUP('Mapeo de Actores'!M168,'MA Listas'!$D$4:$E$38,2)</f>
        <v>#N/A</v>
      </c>
      <c r="N168" s="591">
        <f>'Mapeo de Actores'!N168</f>
        <v>0</v>
      </c>
      <c r="O168" s="483" t="e">
        <f>VLOOKUP('Mapeo de Actores'!O168,'MA Listas'!$G$4:$H$38,2)</f>
        <v>#N/A</v>
      </c>
      <c r="P168" s="483" t="e">
        <f>VLOOKUP('Mapeo de Actores'!P168,'MA Listas'!$G$4:$H$38,2)</f>
        <v>#N/A</v>
      </c>
      <c r="Q168" s="483" t="e">
        <f>VLOOKUP('Mapeo de Actores'!Q168,'MA Listas'!$G$4:$H$38,2)</f>
        <v>#N/A</v>
      </c>
      <c r="R168" s="483" t="e">
        <f>VLOOKUP('Mapeo de Actores'!R168,'MA Listas'!$G$4:$H$38,2)</f>
        <v>#N/A</v>
      </c>
      <c r="S168" s="483" t="e">
        <f>VLOOKUP('Mapeo de Actores'!S168,'MA Listas'!$G$4:$H$38,2)</f>
        <v>#N/A</v>
      </c>
      <c r="T168" s="593" t="e">
        <f>VLOOKUP('Mapeo de Actores'!T168,'MA Listas'!$K$6:$L$7,2)</f>
        <v>#N/A</v>
      </c>
      <c r="U168" s="593" t="e">
        <f>VLOOKUP('Mapeo de Actores'!U168,'MA Listas'!$K$6:$L$7,2)</f>
        <v>#N/A</v>
      </c>
      <c r="V168" s="593" t="e">
        <f>VLOOKUP('Mapeo de Actores'!V168,'MA Listas'!$K$6:$L$7,2)</f>
        <v>#N/A</v>
      </c>
      <c r="W168" s="593" t="e">
        <f>VLOOKUP('Mapeo de Actores'!W168,'MA Listas'!$K$6:$L$7,2)</f>
        <v>#N/A</v>
      </c>
      <c r="X168" s="593" t="e">
        <f>VLOOKUP('Mapeo de Actores'!X168,'MA Listas'!$K$6:$L$7,2)</f>
        <v>#N/A</v>
      </c>
      <c r="Y168" s="591">
        <f>'Mapeo de Actores'!Y168</f>
        <v>0</v>
      </c>
      <c r="Z168" s="484" t="e">
        <f>VLOOKUP('Mapeo de Actores'!Z168,'MA Listas'!$N$4:$O$11,2)</f>
        <v>#N/A</v>
      </c>
      <c r="AA168" s="484" t="e">
        <f>VLOOKUP('Mapeo de Actores'!AA168,'MA Listas'!$N$4:$O$11,2)</f>
        <v>#N/A</v>
      </c>
      <c r="AB168" s="591">
        <f>'Mapeo de Actores'!AB168</f>
        <v>0</v>
      </c>
      <c r="AC168" s="486">
        <f>'Mapeo de Actores'!AC168</f>
        <v>0</v>
      </c>
      <c r="AD168" s="596">
        <f>'Mapeo de Actores'!AD168</f>
        <v>0</v>
      </c>
    </row>
    <row r="169" spans="6:30" ht="20.100000000000001" customHeight="1">
      <c r="F169" s="480">
        <f t="shared" si="3"/>
        <v>166</v>
      </c>
      <c r="G169" s="490">
        <f>'Mapeo de Actores'!G169</f>
        <v>0</v>
      </c>
      <c r="H169" s="491">
        <f>'Mapeo de Actores'!H169</f>
        <v>0</v>
      </c>
      <c r="I169" s="483" t="e">
        <f>VLOOKUP('Mapeo de Actores'!I169,'MA Listas'!$D$4:$E$38,2)</f>
        <v>#N/A</v>
      </c>
      <c r="J169" s="483" t="e">
        <f>VLOOKUP('Mapeo de Actores'!J169,'MA Listas'!$D$4:$E$38,2)</f>
        <v>#N/A</v>
      </c>
      <c r="K169" s="483" t="e">
        <f>VLOOKUP('Mapeo de Actores'!K169,'MA Listas'!$D$4:$E$38,2)</f>
        <v>#N/A</v>
      </c>
      <c r="L169" s="483" t="e">
        <f>VLOOKUP('Mapeo de Actores'!L169,'MA Listas'!$D$4:$E$38,2)</f>
        <v>#N/A</v>
      </c>
      <c r="M169" s="483" t="e">
        <f>VLOOKUP('Mapeo de Actores'!M169,'MA Listas'!$D$4:$E$38,2)</f>
        <v>#N/A</v>
      </c>
      <c r="N169" s="591">
        <f>'Mapeo de Actores'!N169</f>
        <v>0</v>
      </c>
      <c r="O169" s="483" t="e">
        <f>VLOOKUP('Mapeo de Actores'!O169,'MA Listas'!$G$4:$H$38,2)</f>
        <v>#N/A</v>
      </c>
      <c r="P169" s="483" t="e">
        <f>VLOOKUP('Mapeo de Actores'!P169,'MA Listas'!$G$4:$H$38,2)</f>
        <v>#N/A</v>
      </c>
      <c r="Q169" s="483" t="e">
        <f>VLOOKUP('Mapeo de Actores'!Q169,'MA Listas'!$G$4:$H$38,2)</f>
        <v>#N/A</v>
      </c>
      <c r="R169" s="483" t="e">
        <f>VLOOKUP('Mapeo de Actores'!R169,'MA Listas'!$G$4:$H$38,2)</f>
        <v>#N/A</v>
      </c>
      <c r="S169" s="483" t="e">
        <f>VLOOKUP('Mapeo de Actores'!S169,'MA Listas'!$G$4:$H$38,2)</f>
        <v>#N/A</v>
      </c>
      <c r="T169" s="593" t="e">
        <f>VLOOKUP('Mapeo de Actores'!T169,'MA Listas'!$K$6:$L$7,2)</f>
        <v>#N/A</v>
      </c>
      <c r="U169" s="593" t="e">
        <f>VLOOKUP('Mapeo de Actores'!U169,'MA Listas'!$K$6:$L$7,2)</f>
        <v>#N/A</v>
      </c>
      <c r="V169" s="593" t="e">
        <f>VLOOKUP('Mapeo de Actores'!V169,'MA Listas'!$K$6:$L$7,2)</f>
        <v>#N/A</v>
      </c>
      <c r="W169" s="593" t="e">
        <f>VLOOKUP('Mapeo de Actores'!W169,'MA Listas'!$K$6:$L$7,2)</f>
        <v>#N/A</v>
      </c>
      <c r="X169" s="593" t="e">
        <f>VLOOKUP('Mapeo de Actores'!X169,'MA Listas'!$K$6:$L$7,2)</f>
        <v>#N/A</v>
      </c>
      <c r="Y169" s="591">
        <f>'Mapeo de Actores'!Y169</f>
        <v>0</v>
      </c>
      <c r="Z169" s="484" t="e">
        <f>VLOOKUP('Mapeo de Actores'!Z169,'MA Listas'!$N$4:$O$11,2)</f>
        <v>#N/A</v>
      </c>
      <c r="AA169" s="484" t="e">
        <f>VLOOKUP('Mapeo de Actores'!AA169,'MA Listas'!$N$4:$O$11,2)</f>
        <v>#N/A</v>
      </c>
      <c r="AB169" s="591">
        <f>'Mapeo de Actores'!AB169</f>
        <v>0</v>
      </c>
      <c r="AC169" s="486">
        <f>'Mapeo de Actores'!AC169</f>
        <v>0</v>
      </c>
      <c r="AD169" s="596">
        <f>'Mapeo de Actores'!AD169</f>
        <v>0</v>
      </c>
    </row>
    <row r="170" spans="6:30" ht="20.100000000000001" customHeight="1">
      <c r="F170" s="480">
        <f t="shared" si="3"/>
        <v>167</v>
      </c>
      <c r="G170" s="490">
        <f>'Mapeo de Actores'!G170</f>
        <v>0</v>
      </c>
      <c r="H170" s="491">
        <f>'Mapeo de Actores'!H170</f>
        <v>0</v>
      </c>
      <c r="I170" s="483" t="e">
        <f>VLOOKUP('Mapeo de Actores'!I170,'MA Listas'!$D$4:$E$38,2)</f>
        <v>#N/A</v>
      </c>
      <c r="J170" s="483" t="e">
        <f>VLOOKUP('Mapeo de Actores'!J170,'MA Listas'!$D$4:$E$38,2)</f>
        <v>#N/A</v>
      </c>
      <c r="K170" s="483" t="e">
        <f>VLOOKUP('Mapeo de Actores'!K170,'MA Listas'!$D$4:$E$38,2)</f>
        <v>#N/A</v>
      </c>
      <c r="L170" s="483" t="e">
        <f>VLOOKUP('Mapeo de Actores'!L170,'MA Listas'!$D$4:$E$38,2)</f>
        <v>#N/A</v>
      </c>
      <c r="M170" s="483" t="e">
        <f>VLOOKUP('Mapeo de Actores'!M170,'MA Listas'!$D$4:$E$38,2)</f>
        <v>#N/A</v>
      </c>
      <c r="N170" s="591">
        <f>'Mapeo de Actores'!N170</f>
        <v>0</v>
      </c>
      <c r="O170" s="483" t="e">
        <f>VLOOKUP('Mapeo de Actores'!O170,'MA Listas'!$G$4:$H$38,2)</f>
        <v>#N/A</v>
      </c>
      <c r="P170" s="483" t="e">
        <f>VLOOKUP('Mapeo de Actores'!P170,'MA Listas'!$G$4:$H$38,2)</f>
        <v>#N/A</v>
      </c>
      <c r="Q170" s="483" t="e">
        <f>VLOOKUP('Mapeo de Actores'!Q170,'MA Listas'!$G$4:$H$38,2)</f>
        <v>#N/A</v>
      </c>
      <c r="R170" s="483" t="e">
        <f>VLOOKUP('Mapeo de Actores'!R170,'MA Listas'!$G$4:$H$38,2)</f>
        <v>#N/A</v>
      </c>
      <c r="S170" s="483" t="e">
        <f>VLOOKUP('Mapeo de Actores'!S170,'MA Listas'!$G$4:$H$38,2)</f>
        <v>#N/A</v>
      </c>
      <c r="T170" s="593" t="e">
        <f>VLOOKUP('Mapeo de Actores'!T170,'MA Listas'!$K$6:$L$7,2)</f>
        <v>#N/A</v>
      </c>
      <c r="U170" s="593" t="e">
        <f>VLOOKUP('Mapeo de Actores'!U170,'MA Listas'!$K$6:$L$7,2)</f>
        <v>#N/A</v>
      </c>
      <c r="V170" s="593" t="e">
        <f>VLOOKUP('Mapeo de Actores'!V170,'MA Listas'!$K$6:$L$7,2)</f>
        <v>#N/A</v>
      </c>
      <c r="W170" s="593" t="e">
        <f>VLOOKUP('Mapeo de Actores'!W170,'MA Listas'!$K$6:$L$7,2)</f>
        <v>#N/A</v>
      </c>
      <c r="X170" s="593" t="e">
        <f>VLOOKUP('Mapeo de Actores'!X170,'MA Listas'!$K$6:$L$7,2)</f>
        <v>#N/A</v>
      </c>
      <c r="Y170" s="591">
        <f>'Mapeo de Actores'!Y170</f>
        <v>0</v>
      </c>
      <c r="Z170" s="484" t="e">
        <f>VLOOKUP('Mapeo de Actores'!Z170,'MA Listas'!$N$4:$O$11,2)</f>
        <v>#N/A</v>
      </c>
      <c r="AA170" s="484" t="e">
        <f>VLOOKUP('Mapeo de Actores'!AA170,'MA Listas'!$N$4:$O$11,2)</f>
        <v>#N/A</v>
      </c>
      <c r="AB170" s="591">
        <f>'Mapeo de Actores'!AB170</f>
        <v>0</v>
      </c>
      <c r="AC170" s="486">
        <f>'Mapeo de Actores'!AC170</f>
        <v>0</v>
      </c>
      <c r="AD170" s="596">
        <f>'Mapeo de Actores'!AD170</f>
        <v>0</v>
      </c>
    </row>
    <row r="171" spans="6:30" ht="20.100000000000001" customHeight="1">
      <c r="F171" s="480">
        <f t="shared" si="3"/>
        <v>168</v>
      </c>
      <c r="G171" s="490">
        <f>'Mapeo de Actores'!G171</f>
        <v>0</v>
      </c>
      <c r="H171" s="491">
        <f>'Mapeo de Actores'!H171</f>
        <v>0</v>
      </c>
      <c r="I171" s="483" t="e">
        <f>VLOOKUP('Mapeo de Actores'!I171,'MA Listas'!$D$4:$E$38,2)</f>
        <v>#N/A</v>
      </c>
      <c r="J171" s="483" t="e">
        <f>VLOOKUP('Mapeo de Actores'!J171,'MA Listas'!$D$4:$E$38,2)</f>
        <v>#N/A</v>
      </c>
      <c r="K171" s="483" t="e">
        <f>VLOOKUP('Mapeo de Actores'!K171,'MA Listas'!$D$4:$E$38,2)</f>
        <v>#N/A</v>
      </c>
      <c r="L171" s="483" t="e">
        <f>VLOOKUP('Mapeo de Actores'!L171,'MA Listas'!$D$4:$E$38,2)</f>
        <v>#N/A</v>
      </c>
      <c r="M171" s="483" t="e">
        <f>VLOOKUP('Mapeo de Actores'!M171,'MA Listas'!$D$4:$E$38,2)</f>
        <v>#N/A</v>
      </c>
      <c r="N171" s="591">
        <f>'Mapeo de Actores'!N171</f>
        <v>0</v>
      </c>
      <c r="O171" s="483" t="e">
        <f>VLOOKUP('Mapeo de Actores'!O171,'MA Listas'!$G$4:$H$38,2)</f>
        <v>#N/A</v>
      </c>
      <c r="P171" s="483" t="e">
        <f>VLOOKUP('Mapeo de Actores'!P171,'MA Listas'!$G$4:$H$38,2)</f>
        <v>#N/A</v>
      </c>
      <c r="Q171" s="483" t="e">
        <f>VLOOKUP('Mapeo de Actores'!Q171,'MA Listas'!$G$4:$H$38,2)</f>
        <v>#N/A</v>
      </c>
      <c r="R171" s="483" t="e">
        <f>VLOOKUP('Mapeo de Actores'!R171,'MA Listas'!$G$4:$H$38,2)</f>
        <v>#N/A</v>
      </c>
      <c r="S171" s="483" t="e">
        <f>VLOOKUP('Mapeo de Actores'!S171,'MA Listas'!$G$4:$H$38,2)</f>
        <v>#N/A</v>
      </c>
      <c r="T171" s="593" t="e">
        <f>VLOOKUP('Mapeo de Actores'!T171,'MA Listas'!$K$6:$L$7,2)</f>
        <v>#N/A</v>
      </c>
      <c r="U171" s="593" t="e">
        <f>VLOOKUP('Mapeo de Actores'!U171,'MA Listas'!$K$6:$L$7,2)</f>
        <v>#N/A</v>
      </c>
      <c r="V171" s="593" t="e">
        <f>VLOOKUP('Mapeo de Actores'!V171,'MA Listas'!$K$6:$L$7,2)</f>
        <v>#N/A</v>
      </c>
      <c r="W171" s="593" t="e">
        <f>VLOOKUP('Mapeo de Actores'!W171,'MA Listas'!$K$6:$L$7,2)</f>
        <v>#N/A</v>
      </c>
      <c r="X171" s="593" t="e">
        <f>VLOOKUP('Mapeo de Actores'!X171,'MA Listas'!$K$6:$L$7,2)</f>
        <v>#N/A</v>
      </c>
      <c r="Y171" s="591">
        <f>'Mapeo de Actores'!Y171</f>
        <v>0</v>
      </c>
      <c r="Z171" s="484" t="e">
        <f>VLOOKUP('Mapeo de Actores'!Z171,'MA Listas'!$N$4:$O$11,2)</f>
        <v>#N/A</v>
      </c>
      <c r="AA171" s="484" t="e">
        <f>VLOOKUP('Mapeo de Actores'!AA171,'MA Listas'!$N$4:$O$11,2)</f>
        <v>#N/A</v>
      </c>
      <c r="AB171" s="591">
        <f>'Mapeo de Actores'!AB171</f>
        <v>0</v>
      </c>
      <c r="AC171" s="486">
        <f>'Mapeo de Actores'!AC171</f>
        <v>0</v>
      </c>
      <c r="AD171" s="596">
        <f>'Mapeo de Actores'!AD171</f>
        <v>0</v>
      </c>
    </row>
    <row r="172" spans="6:30" ht="20.100000000000001" customHeight="1">
      <c r="F172" s="480">
        <f t="shared" si="3"/>
        <v>169</v>
      </c>
      <c r="G172" s="490">
        <f>'Mapeo de Actores'!G172</f>
        <v>0</v>
      </c>
      <c r="H172" s="491">
        <f>'Mapeo de Actores'!H172</f>
        <v>0</v>
      </c>
      <c r="I172" s="483" t="e">
        <f>VLOOKUP('Mapeo de Actores'!I172,'MA Listas'!$D$4:$E$38,2)</f>
        <v>#N/A</v>
      </c>
      <c r="J172" s="483" t="e">
        <f>VLOOKUP('Mapeo de Actores'!J172,'MA Listas'!$D$4:$E$38,2)</f>
        <v>#N/A</v>
      </c>
      <c r="K172" s="483" t="e">
        <f>VLOOKUP('Mapeo de Actores'!K172,'MA Listas'!$D$4:$E$38,2)</f>
        <v>#N/A</v>
      </c>
      <c r="L172" s="483" t="e">
        <f>VLOOKUP('Mapeo de Actores'!L172,'MA Listas'!$D$4:$E$38,2)</f>
        <v>#N/A</v>
      </c>
      <c r="M172" s="483" t="e">
        <f>VLOOKUP('Mapeo de Actores'!M172,'MA Listas'!$D$4:$E$38,2)</f>
        <v>#N/A</v>
      </c>
      <c r="N172" s="591">
        <f>'Mapeo de Actores'!N172</f>
        <v>0</v>
      </c>
      <c r="O172" s="483" t="e">
        <f>VLOOKUP('Mapeo de Actores'!O172,'MA Listas'!$G$4:$H$38,2)</f>
        <v>#N/A</v>
      </c>
      <c r="P172" s="483" t="e">
        <f>VLOOKUP('Mapeo de Actores'!P172,'MA Listas'!$G$4:$H$38,2)</f>
        <v>#N/A</v>
      </c>
      <c r="Q172" s="483" t="e">
        <f>VLOOKUP('Mapeo de Actores'!Q172,'MA Listas'!$G$4:$H$38,2)</f>
        <v>#N/A</v>
      </c>
      <c r="R172" s="483" t="e">
        <f>VLOOKUP('Mapeo de Actores'!R172,'MA Listas'!$G$4:$H$38,2)</f>
        <v>#N/A</v>
      </c>
      <c r="S172" s="483" t="e">
        <f>VLOOKUP('Mapeo de Actores'!S172,'MA Listas'!$G$4:$H$38,2)</f>
        <v>#N/A</v>
      </c>
      <c r="T172" s="593" t="e">
        <f>VLOOKUP('Mapeo de Actores'!T172,'MA Listas'!$K$6:$L$7,2)</f>
        <v>#N/A</v>
      </c>
      <c r="U172" s="593" t="e">
        <f>VLOOKUP('Mapeo de Actores'!U172,'MA Listas'!$K$6:$L$7,2)</f>
        <v>#N/A</v>
      </c>
      <c r="V172" s="593" t="e">
        <f>VLOOKUP('Mapeo de Actores'!V172,'MA Listas'!$K$6:$L$7,2)</f>
        <v>#N/A</v>
      </c>
      <c r="W172" s="593" t="e">
        <f>VLOOKUP('Mapeo de Actores'!W172,'MA Listas'!$K$6:$L$7,2)</f>
        <v>#N/A</v>
      </c>
      <c r="X172" s="593" t="e">
        <f>VLOOKUP('Mapeo de Actores'!X172,'MA Listas'!$K$6:$L$7,2)</f>
        <v>#N/A</v>
      </c>
      <c r="Y172" s="591">
        <f>'Mapeo de Actores'!Y172</f>
        <v>0</v>
      </c>
      <c r="Z172" s="484" t="e">
        <f>VLOOKUP('Mapeo de Actores'!Z172,'MA Listas'!$N$4:$O$11,2)</f>
        <v>#N/A</v>
      </c>
      <c r="AA172" s="484" t="e">
        <f>VLOOKUP('Mapeo de Actores'!AA172,'MA Listas'!$N$4:$O$11,2)</f>
        <v>#N/A</v>
      </c>
      <c r="AB172" s="591">
        <f>'Mapeo de Actores'!AB172</f>
        <v>0</v>
      </c>
      <c r="AC172" s="486">
        <f>'Mapeo de Actores'!AC172</f>
        <v>0</v>
      </c>
      <c r="AD172" s="596">
        <f>'Mapeo de Actores'!AD172</f>
        <v>0</v>
      </c>
    </row>
    <row r="173" spans="6:30" ht="20.100000000000001" customHeight="1">
      <c r="F173" s="480">
        <f t="shared" si="3"/>
        <v>170</v>
      </c>
      <c r="G173" s="490">
        <f>'Mapeo de Actores'!G173</f>
        <v>0</v>
      </c>
      <c r="H173" s="491">
        <f>'Mapeo de Actores'!H173</f>
        <v>0</v>
      </c>
      <c r="I173" s="483" t="e">
        <f>VLOOKUP('Mapeo de Actores'!I173,'MA Listas'!$D$4:$E$38,2)</f>
        <v>#N/A</v>
      </c>
      <c r="J173" s="483" t="e">
        <f>VLOOKUP('Mapeo de Actores'!J173,'MA Listas'!$D$4:$E$38,2)</f>
        <v>#N/A</v>
      </c>
      <c r="K173" s="483" t="e">
        <f>VLOOKUP('Mapeo de Actores'!K173,'MA Listas'!$D$4:$E$38,2)</f>
        <v>#N/A</v>
      </c>
      <c r="L173" s="483" t="e">
        <f>VLOOKUP('Mapeo de Actores'!L173,'MA Listas'!$D$4:$E$38,2)</f>
        <v>#N/A</v>
      </c>
      <c r="M173" s="483" t="e">
        <f>VLOOKUP('Mapeo de Actores'!M173,'MA Listas'!$D$4:$E$38,2)</f>
        <v>#N/A</v>
      </c>
      <c r="N173" s="591">
        <f>'Mapeo de Actores'!N173</f>
        <v>0</v>
      </c>
      <c r="O173" s="483" t="e">
        <f>VLOOKUP('Mapeo de Actores'!O173,'MA Listas'!$G$4:$H$38,2)</f>
        <v>#N/A</v>
      </c>
      <c r="P173" s="483" t="e">
        <f>VLOOKUP('Mapeo de Actores'!P173,'MA Listas'!$G$4:$H$38,2)</f>
        <v>#N/A</v>
      </c>
      <c r="Q173" s="483" t="e">
        <f>VLOOKUP('Mapeo de Actores'!Q173,'MA Listas'!$G$4:$H$38,2)</f>
        <v>#N/A</v>
      </c>
      <c r="R173" s="483" t="e">
        <f>VLOOKUP('Mapeo de Actores'!R173,'MA Listas'!$G$4:$H$38,2)</f>
        <v>#N/A</v>
      </c>
      <c r="S173" s="483" t="e">
        <f>VLOOKUP('Mapeo de Actores'!S173,'MA Listas'!$G$4:$H$38,2)</f>
        <v>#N/A</v>
      </c>
      <c r="T173" s="593" t="e">
        <f>VLOOKUP('Mapeo de Actores'!T173,'MA Listas'!$K$6:$L$7,2)</f>
        <v>#N/A</v>
      </c>
      <c r="U173" s="593" t="e">
        <f>VLOOKUP('Mapeo de Actores'!U173,'MA Listas'!$K$6:$L$7,2)</f>
        <v>#N/A</v>
      </c>
      <c r="V173" s="593" t="e">
        <f>VLOOKUP('Mapeo de Actores'!V173,'MA Listas'!$K$6:$L$7,2)</f>
        <v>#N/A</v>
      </c>
      <c r="W173" s="593" t="e">
        <f>VLOOKUP('Mapeo de Actores'!W173,'MA Listas'!$K$6:$L$7,2)</f>
        <v>#N/A</v>
      </c>
      <c r="X173" s="593" t="e">
        <f>VLOOKUP('Mapeo de Actores'!X173,'MA Listas'!$K$6:$L$7,2)</f>
        <v>#N/A</v>
      </c>
      <c r="Y173" s="591">
        <f>'Mapeo de Actores'!Y173</f>
        <v>0</v>
      </c>
      <c r="Z173" s="484" t="e">
        <f>VLOOKUP('Mapeo de Actores'!Z173,'MA Listas'!$N$4:$O$11,2)</f>
        <v>#N/A</v>
      </c>
      <c r="AA173" s="484" t="e">
        <f>VLOOKUP('Mapeo de Actores'!AA173,'MA Listas'!$N$4:$O$11,2)</f>
        <v>#N/A</v>
      </c>
      <c r="AB173" s="591">
        <f>'Mapeo de Actores'!AB173</f>
        <v>0</v>
      </c>
      <c r="AC173" s="486">
        <f>'Mapeo de Actores'!AC173</f>
        <v>0</v>
      </c>
      <c r="AD173" s="596">
        <f>'Mapeo de Actores'!AD173</f>
        <v>0</v>
      </c>
    </row>
    <row r="174" spans="6:30" ht="20.100000000000001" customHeight="1">
      <c r="F174" s="480">
        <f t="shared" si="3"/>
        <v>171</v>
      </c>
      <c r="G174" s="490">
        <f>'Mapeo de Actores'!G174</f>
        <v>0</v>
      </c>
      <c r="H174" s="491">
        <f>'Mapeo de Actores'!H174</f>
        <v>0</v>
      </c>
      <c r="I174" s="483" t="e">
        <f>VLOOKUP('Mapeo de Actores'!I174,'MA Listas'!$D$4:$E$38,2)</f>
        <v>#N/A</v>
      </c>
      <c r="J174" s="483" t="e">
        <f>VLOOKUP('Mapeo de Actores'!J174,'MA Listas'!$D$4:$E$38,2)</f>
        <v>#N/A</v>
      </c>
      <c r="K174" s="483" t="e">
        <f>VLOOKUP('Mapeo de Actores'!K174,'MA Listas'!$D$4:$E$38,2)</f>
        <v>#N/A</v>
      </c>
      <c r="L174" s="483" t="e">
        <f>VLOOKUP('Mapeo de Actores'!L174,'MA Listas'!$D$4:$E$38,2)</f>
        <v>#N/A</v>
      </c>
      <c r="M174" s="483" t="e">
        <f>VLOOKUP('Mapeo de Actores'!M174,'MA Listas'!$D$4:$E$38,2)</f>
        <v>#N/A</v>
      </c>
      <c r="N174" s="591">
        <f>'Mapeo de Actores'!N174</f>
        <v>0</v>
      </c>
      <c r="O174" s="483" t="e">
        <f>VLOOKUP('Mapeo de Actores'!O174,'MA Listas'!$G$4:$H$38,2)</f>
        <v>#N/A</v>
      </c>
      <c r="P174" s="483" t="e">
        <f>VLOOKUP('Mapeo de Actores'!P174,'MA Listas'!$G$4:$H$38,2)</f>
        <v>#N/A</v>
      </c>
      <c r="Q174" s="483" t="e">
        <f>VLOOKUP('Mapeo de Actores'!Q174,'MA Listas'!$G$4:$H$38,2)</f>
        <v>#N/A</v>
      </c>
      <c r="R174" s="483" t="e">
        <f>VLOOKUP('Mapeo de Actores'!R174,'MA Listas'!$G$4:$H$38,2)</f>
        <v>#N/A</v>
      </c>
      <c r="S174" s="483" t="e">
        <f>VLOOKUP('Mapeo de Actores'!S174,'MA Listas'!$G$4:$H$38,2)</f>
        <v>#N/A</v>
      </c>
      <c r="T174" s="593" t="e">
        <f>VLOOKUP('Mapeo de Actores'!T174,'MA Listas'!$K$6:$L$7,2)</f>
        <v>#N/A</v>
      </c>
      <c r="U174" s="593" t="e">
        <f>VLOOKUP('Mapeo de Actores'!U174,'MA Listas'!$K$6:$L$7,2)</f>
        <v>#N/A</v>
      </c>
      <c r="V174" s="593" t="e">
        <f>VLOOKUP('Mapeo de Actores'!V174,'MA Listas'!$K$6:$L$7,2)</f>
        <v>#N/A</v>
      </c>
      <c r="W174" s="593" t="e">
        <f>VLOOKUP('Mapeo de Actores'!W174,'MA Listas'!$K$6:$L$7,2)</f>
        <v>#N/A</v>
      </c>
      <c r="X174" s="593" t="e">
        <f>VLOOKUP('Mapeo de Actores'!X174,'MA Listas'!$K$6:$L$7,2)</f>
        <v>#N/A</v>
      </c>
      <c r="Y174" s="591">
        <f>'Mapeo de Actores'!Y174</f>
        <v>0</v>
      </c>
      <c r="Z174" s="484" t="e">
        <f>VLOOKUP('Mapeo de Actores'!Z174,'MA Listas'!$N$4:$O$11,2)</f>
        <v>#N/A</v>
      </c>
      <c r="AA174" s="484" t="e">
        <f>VLOOKUP('Mapeo de Actores'!AA174,'MA Listas'!$N$4:$O$11,2)</f>
        <v>#N/A</v>
      </c>
      <c r="AB174" s="591">
        <f>'Mapeo de Actores'!AB174</f>
        <v>0</v>
      </c>
      <c r="AC174" s="486">
        <f>'Mapeo de Actores'!AC174</f>
        <v>0</v>
      </c>
      <c r="AD174" s="596">
        <f>'Mapeo de Actores'!AD174</f>
        <v>0</v>
      </c>
    </row>
    <row r="175" spans="6:30" ht="20.100000000000001" customHeight="1">
      <c r="F175" s="480">
        <f t="shared" si="3"/>
        <v>172</v>
      </c>
      <c r="G175" s="490">
        <f>'Mapeo de Actores'!G175</f>
        <v>0</v>
      </c>
      <c r="H175" s="491">
        <f>'Mapeo de Actores'!H175</f>
        <v>0</v>
      </c>
      <c r="I175" s="483" t="e">
        <f>VLOOKUP('Mapeo de Actores'!I175,'MA Listas'!$D$4:$E$38,2)</f>
        <v>#N/A</v>
      </c>
      <c r="J175" s="483" t="e">
        <f>VLOOKUP('Mapeo de Actores'!J175,'MA Listas'!$D$4:$E$38,2)</f>
        <v>#N/A</v>
      </c>
      <c r="K175" s="483" t="e">
        <f>VLOOKUP('Mapeo de Actores'!K175,'MA Listas'!$D$4:$E$38,2)</f>
        <v>#N/A</v>
      </c>
      <c r="L175" s="483" t="e">
        <f>VLOOKUP('Mapeo de Actores'!L175,'MA Listas'!$D$4:$E$38,2)</f>
        <v>#N/A</v>
      </c>
      <c r="M175" s="483" t="e">
        <f>VLOOKUP('Mapeo de Actores'!M175,'MA Listas'!$D$4:$E$38,2)</f>
        <v>#N/A</v>
      </c>
      <c r="N175" s="591">
        <f>'Mapeo de Actores'!N175</f>
        <v>0</v>
      </c>
      <c r="O175" s="483" t="e">
        <f>VLOOKUP('Mapeo de Actores'!O175,'MA Listas'!$G$4:$H$38,2)</f>
        <v>#N/A</v>
      </c>
      <c r="P175" s="483" t="e">
        <f>VLOOKUP('Mapeo de Actores'!P175,'MA Listas'!$G$4:$H$38,2)</f>
        <v>#N/A</v>
      </c>
      <c r="Q175" s="483" t="e">
        <f>VLOOKUP('Mapeo de Actores'!Q175,'MA Listas'!$G$4:$H$38,2)</f>
        <v>#N/A</v>
      </c>
      <c r="R175" s="483" t="e">
        <f>VLOOKUP('Mapeo de Actores'!R175,'MA Listas'!$G$4:$H$38,2)</f>
        <v>#N/A</v>
      </c>
      <c r="S175" s="483" t="e">
        <f>VLOOKUP('Mapeo de Actores'!S175,'MA Listas'!$G$4:$H$38,2)</f>
        <v>#N/A</v>
      </c>
      <c r="T175" s="593" t="e">
        <f>VLOOKUP('Mapeo de Actores'!T175,'MA Listas'!$K$6:$L$7,2)</f>
        <v>#N/A</v>
      </c>
      <c r="U175" s="593" t="e">
        <f>VLOOKUP('Mapeo de Actores'!U175,'MA Listas'!$K$6:$L$7,2)</f>
        <v>#N/A</v>
      </c>
      <c r="V175" s="593" t="e">
        <f>VLOOKUP('Mapeo de Actores'!V175,'MA Listas'!$K$6:$L$7,2)</f>
        <v>#N/A</v>
      </c>
      <c r="W175" s="593" t="e">
        <f>VLOOKUP('Mapeo de Actores'!W175,'MA Listas'!$K$6:$L$7,2)</f>
        <v>#N/A</v>
      </c>
      <c r="X175" s="593" t="e">
        <f>VLOOKUP('Mapeo de Actores'!X175,'MA Listas'!$K$6:$L$7,2)</f>
        <v>#N/A</v>
      </c>
      <c r="Y175" s="591">
        <f>'Mapeo de Actores'!Y175</f>
        <v>0</v>
      </c>
      <c r="Z175" s="484" t="e">
        <f>VLOOKUP('Mapeo de Actores'!Z175,'MA Listas'!$N$4:$O$11,2)</f>
        <v>#N/A</v>
      </c>
      <c r="AA175" s="484" t="e">
        <f>VLOOKUP('Mapeo de Actores'!AA175,'MA Listas'!$N$4:$O$11,2)</f>
        <v>#N/A</v>
      </c>
      <c r="AB175" s="591">
        <f>'Mapeo de Actores'!AB175</f>
        <v>0</v>
      </c>
      <c r="AC175" s="486">
        <f>'Mapeo de Actores'!AC175</f>
        <v>0</v>
      </c>
      <c r="AD175" s="596">
        <f>'Mapeo de Actores'!AD175</f>
        <v>0</v>
      </c>
    </row>
    <row r="176" spans="6:30" ht="20.100000000000001" customHeight="1">
      <c r="F176" s="480">
        <f t="shared" si="3"/>
        <v>173</v>
      </c>
      <c r="G176" s="490">
        <f>'Mapeo de Actores'!G176</f>
        <v>0</v>
      </c>
      <c r="H176" s="491">
        <f>'Mapeo de Actores'!H176</f>
        <v>0</v>
      </c>
      <c r="I176" s="483" t="e">
        <f>VLOOKUP('Mapeo de Actores'!I176,'MA Listas'!$D$4:$E$38,2)</f>
        <v>#N/A</v>
      </c>
      <c r="J176" s="483" t="e">
        <f>VLOOKUP('Mapeo de Actores'!J176,'MA Listas'!$D$4:$E$38,2)</f>
        <v>#N/A</v>
      </c>
      <c r="K176" s="483" t="e">
        <f>VLOOKUP('Mapeo de Actores'!K176,'MA Listas'!$D$4:$E$38,2)</f>
        <v>#N/A</v>
      </c>
      <c r="L176" s="483" t="e">
        <f>VLOOKUP('Mapeo de Actores'!L176,'MA Listas'!$D$4:$E$38,2)</f>
        <v>#N/A</v>
      </c>
      <c r="M176" s="483" t="e">
        <f>VLOOKUP('Mapeo de Actores'!M176,'MA Listas'!$D$4:$E$38,2)</f>
        <v>#N/A</v>
      </c>
      <c r="N176" s="591">
        <f>'Mapeo de Actores'!N176</f>
        <v>0</v>
      </c>
      <c r="O176" s="483" t="e">
        <f>VLOOKUP('Mapeo de Actores'!O176,'MA Listas'!$G$4:$H$38,2)</f>
        <v>#N/A</v>
      </c>
      <c r="P176" s="483" t="e">
        <f>VLOOKUP('Mapeo de Actores'!P176,'MA Listas'!$G$4:$H$38,2)</f>
        <v>#N/A</v>
      </c>
      <c r="Q176" s="483" t="e">
        <f>VLOOKUP('Mapeo de Actores'!Q176,'MA Listas'!$G$4:$H$38,2)</f>
        <v>#N/A</v>
      </c>
      <c r="R176" s="483" t="e">
        <f>VLOOKUP('Mapeo de Actores'!R176,'MA Listas'!$G$4:$H$38,2)</f>
        <v>#N/A</v>
      </c>
      <c r="S176" s="483" t="e">
        <f>VLOOKUP('Mapeo de Actores'!S176,'MA Listas'!$G$4:$H$38,2)</f>
        <v>#N/A</v>
      </c>
      <c r="T176" s="593" t="e">
        <f>VLOOKUP('Mapeo de Actores'!T176,'MA Listas'!$K$6:$L$7,2)</f>
        <v>#N/A</v>
      </c>
      <c r="U176" s="593" t="e">
        <f>VLOOKUP('Mapeo de Actores'!U176,'MA Listas'!$K$6:$L$7,2)</f>
        <v>#N/A</v>
      </c>
      <c r="V176" s="593" t="e">
        <f>VLOOKUP('Mapeo de Actores'!V176,'MA Listas'!$K$6:$L$7,2)</f>
        <v>#N/A</v>
      </c>
      <c r="W176" s="593" t="e">
        <f>VLOOKUP('Mapeo de Actores'!W176,'MA Listas'!$K$6:$L$7,2)</f>
        <v>#N/A</v>
      </c>
      <c r="X176" s="593" t="e">
        <f>VLOOKUP('Mapeo de Actores'!X176,'MA Listas'!$K$6:$L$7,2)</f>
        <v>#N/A</v>
      </c>
      <c r="Y176" s="591">
        <f>'Mapeo de Actores'!Y176</f>
        <v>0</v>
      </c>
      <c r="Z176" s="484" t="e">
        <f>VLOOKUP('Mapeo de Actores'!Z176,'MA Listas'!$N$4:$O$11,2)</f>
        <v>#N/A</v>
      </c>
      <c r="AA176" s="484" t="e">
        <f>VLOOKUP('Mapeo de Actores'!AA176,'MA Listas'!$N$4:$O$11,2)</f>
        <v>#N/A</v>
      </c>
      <c r="AB176" s="591">
        <f>'Mapeo de Actores'!AB176</f>
        <v>0</v>
      </c>
      <c r="AC176" s="486">
        <f>'Mapeo de Actores'!AC176</f>
        <v>0</v>
      </c>
      <c r="AD176" s="596">
        <f>'Mapeo de Actores'!AD176</f>
        <v>0</v>
      </c>
    </row>
    <row r="177" spans="6:30" ht="20.100000000000001" customHeight="1">
      <c r="F177" s="480">
        <f t="shared" si="3"/>
        <v>174</v>
      </c>
      <c r="G177" s="490">
        <f>'Mapeo de Actores'!G177</f>
        <v>0</v>
      </c>
      <c r="H177" s="491">
        <f>'Mapeo de Actores'!H177</f>
        <v>0</v>
      </c>
      <c r="I177" s="483" t="e">
        <f>VLOOKUP('Mapeo de Actores'!I177,'MA Listas'!$D$4:$E$38,2)</f>
        <v>#N/A</v>
      </c>
      <c r="J177" s="483" t="e">
        <f>VLOOKUP('Mapeo de Actores'!J177,'MA Listas'!$D$4:$E$38,2)</f>
        <v>#N/A</v>
      </c>
      <c r="K177" s="483" t="e">
        <f>VLOOKUP('Mapeo de Actores'!K177,'MA Listas'!$D$4:$E$38,2)</f>
        <v>#N/A</v>
      </c>
      <c r="L177" s="483" t="e">
        <f>VLOOKUP('Mapeo de Actores'!L177,'MA Listas'!$D$4:$E$38,2)</f>
        <v>#N/A</v>
      </c>
      <c r="M177" s="483" t="e">
        <f>VLOOKUP('Mapeo de Actores'!M177,'MA Listas'!$D$4:$E$38,2)</f>
        <v>#N/A</v>
      </c>
      <c r="N177" s="591">
        <f>'Mapeo de Actores'!N177</f>
        <v>0</v>
      </c>
      <c r="O177" s="483" t="e">
        <f>VLOOKUP('Mapeo de Actores'!O177,'MA Listas'!$G$4:$H$38,2)</f>
        <v>#N/A</v>
      </c>
      <c r="P177" s="483" t="e">
        <f>VLOOKUP('Mapeo de Actores'!P177,'MA Listas'!$G$4:$H$38,2)</f>
        <v>#N/A</v>
      </c>
      <c r="Q177" s="483" t="e">
        <f>VLOOKUP('Mapeo de Actores'!Q177,'MA Listas'!$G$4:$H$38,2)</f>
        <v>#N/A</v>
      </c>
      <c r="R177" s="483" t="e">
        <f>VLOOKUP('Mapeo de Actores'!R177,'MA Listas'!$G$4:$H$38,2)</f>
        <v>#N/A</v>
      </c>
      <c r="S177" s="483" t="e">
        <f>VLOOKUP('Mapeo de Actores'!S177,'MA Listas'!$G$4:$H$38,2)</f>
        <v>#N/A</v>
      </c>
      <c r="T177" s="593" t="e">
        <f>VLOOKUP('Mapeo de Actores'!T177,'MA Listas'!$K$6:$L$7,2)</f>
        <v>#N/A</v>
      </c>
      <c r="U177" s="593" t="e">
        <f>VLOOKUP('Mapeo de Actores'!U177,'MA Listas'!$K$6:$L$7,2)</f>
        <v>#N/A</v>
      </c>
      <c r="V177" s="593" t="e">
        <f>VLOOKUP('Mapeo de Actores'!V177,'MA Listas'!$K$6:$L$7,2)</f>
        <v>#N/A</v>
      </c>
      <c r="W177" s="593" t="e">
        <f>VLOOKUP('Mapeo de Actores'!W177,'MA Listas'!$K$6:$L$7,2)</f>
        <v>#N/A</v>
      </c>
      <c r="X177" s="593" t="e">
        <f>VLOOKUP('Mapeo de Actores'!X177,'MA Listas'!$K$6:$L$7,2)</f>
        <v>#N/A</v>
      </c>
      <c r="Y177" s="591">
        <f>'Mapeo de Actores'!Y177</f>
        <v>0</v>
      </c>
      <c r="Z177" s="484" t="e">
        <f>VLOOKUP('Mapeo de Actores'!Z177,'MA Listas'!$N$4:$O$11,2)</f>
        <v>#N/A</v>
      </c>
      <c r="AA177" s="484" t="e">
        <f>VLOOKUP('Mapeo de Actores'!AA177,'MA Listas'!$N$4:$O$11,2)</f>
        <v>#N/A</v>
      </c>
      <c r="AB177" s="591">
        <f>'Mapeo de Actores'!AB177</f>
        <v>0</v>
      </c>
      <c r="AC177" s="486">
        <f>'Mapeo de Actores'!AC177</f>
        <v>0</v>
      </c>
      <c r="AD177" s="596">
        <f>'Mapeo de Actores'!AD177</f>
        <v>0</v>
      </c>
    </row>
    <row r="178" spans="6:30" ht="20.100000000000001" customHeight="1">
      <c r="F178" s="480">
        <f t="shared" si="3"/>
        <v>175</v>
      </c>
      <c r="G178" s="490">
        <f>'Mapeo de Actores'!G178</f>
        <v>0</v>
      </c>
      <c r="H178" s="491">
        <f>'Mapeo de Actores'!H178</f>
        <v>0</v>
      </c>
      <c r="I178" s="483" t="e">
        <f>VLOOKUP('Mapeo de Actores'!I178,'MA Listas'!$D$4:$E$38,2)</f>
        <v>#N/A</v>
      </c>
      <c r="J178" s="483" t="e">
        <f>VLOOKUP('Mapeo de Actores'!J178,'MA Listas'!$D$4:$E$38,2)</f>
        <v>#N/A</v>
      </c>
      <c r="K178" s="483" t="e">
        <f>VLOOKUP('Mapeo de Actores'!K178,'MA Listas'!$D$4:$E$38,2)</f>
        <v>#N/A</v>
      </c>
      <c r="L178" s="483" t="e">
        <f>VLOOKUP('Mapeo de Actores'!L178,'MA Listas'!$D$4:$E$38,2)</f>
        <v>#N/A</v>
      </c>
      <c r="M178" s="483" t="e">
        <f>VLOOKUP('Mapeo de Actores'!M178,'MA Listas'!$D$4:$E$38,2)</f>
        <v>#N/A</v>
      </c>
      <c r="N178" s="591">
        <f>'Mapeo de Actores'!N178</f>
        <v>0</v>
      </c>
      <c r="O178" s="483" t="e">
        <f>VLOOKUP('Mapeo de Actores'!O178,'MA Listas'!$G$4:$H$38,2)</f>
        <v>#N/A</v>
      </c>
      <c r="P178" s="483" t="e">
        <f>VLOOKUP('Mapeo de Actores'!P178,'MA Listas'!$G$4:$H$38,2)</f>
        <v>#N/A</v>
      </c>
      <c r="Q178" s="483" t="e">
        <f>VLOOKUP('Mapeo de Actores'!Q178,'MA Listas'!$G$4:$H$38,2)</f>
        <v>#N/A</v>
      </c>
      <c r="R178" s="483" t="e">
        <f>VLOOKUP('Mapeo de Actores'!R178,'MA Listas'!$G$4:$H$38,2)</f>
        <v>#N/A</v>
      </c>
      <c r="S178" s="483" t="e">
        <f>VLOOKUP('Mapeo de Actores'!S178,'MA Listas'!$G$4:$H$38,2)</f>
        <v>#N/A</v>
      </c>
      <c r="T178" s="593" t="e">
        <f>VLOOKUP('Mapeo de Actores'!T178,'MA Listas'!$K$6:$L$7,2)</f>
        <v>#N/A</v>
      </c>
      <c r="U178" s="593" t="e">
        <f>VLOOKUP('Mapeo de Actores'!U178,'MA Listas'!$K$6:$L$7,2)</f>
        <v>#N/A</v>
      </c>
      <c r="V178" s="593" t="e">
        <f>VLOOKUP('Mapeo de Actores'!V178,'MA Listas'!$K$6:$L$7,2)</f>
        <v>#N/A</v>
      </c>
      <c r="W178" s="593" t="e">
        <f>VLOOKUP('Mapeo de Actores'!W178,'MA Listas'!$K$6:$L$7,2)</f>
        <v>#N/A</v>
      </c>
      <c r="X178" s="593" t="e">
        <f>VLOOKUP('Mapeo de Actores'!X178,'MA Listas'!$K$6:$L$7,2)</f>
        <v>#N/A</v>
      </c>
      <c r="Y178" s="591">
        <f>'Mapeo de Actores'!Y178</f>
        <v>0</v>
      </c>
      <c r="Z178" s="484" t="e">
        <f>VLOOKUP('Mapeo de Actores'!Z178,'MA Listas'!$N$4:$O$11,2)</f>
        <v>#N/A</v>
      </c>
      <c r="AA178" s="484" t="e">
        <f>VLOOKUP('Mapeo de Actores'!AA178,'MA Listas'!$N$4:$O$11,2)</f>
        <v>#N/A</v>
      </c>
      <c r="AB178" s="591">
        <f>'Mapeo de Actores'!AB178</f>
        <v>0</v>
      </c>
      <c r="AC178" s="486">
        <f>'Mapeo de Actores'!AC178</f>
        <v>0</v>
      </c>
      <c r="AD178" s="596">
        <f>'Mapeo de Actores'!AD178</f>
        <v>0</v>
      </c>
    </row>
    <row r="179" spans="6:30" ht="20.100000000000001" customHeight="1">
      <c r="F179" s="480">
        <f t="shared" si="3"/>
        <v>176</v>
      </c>
      <c r="G179" s="490">
        <f>'Mapeo de Actores'!G179</f>
        <v>0</v>
      </c>
      <c r="H179" s="491">
        <f>'Mapeo de Actores'!H179</f>
        <v>0</v>
      </c>
      <c r="I179" s="483" t="e">
        <f>VLOOKUP('Mapeo de Actores'!I179,'MA Listas'!$D$4:$E$38,2)</f>
        <v>#N/A</v>
      </c>
      <c r="J179" s="483" t="e">
        <f>VLOOKUP('Mapeo de Actores'!J179,'MA Listas'!$D$4:$E$38,2)</f>
        <v>#N/A</v>
      </c>
      <c r="K179" s="483" t="e">
        <f>VLOOKUP('Mapeo de Actores'!K179,'MA Listas'!$D$4:$E$38,2)</f>
        <v>#N/A</v>
      </c>
      <c r="L179" s="483" t="e">
        <f>VLOOKUP('Mapeo de Actores'!L179,'MA Listas'!$D$4:$E$38,2)</f>
        <v>#N/A</v>
      </c>
      <c r="M179" s="483" t="e">
        <f>VLOOKUP('Mapeo de Actores'!M179,'MA Listas'!$D$4:$E$38,2)</f>
        <v>#N/A</v>
      </c>
      <c r="N179" s="591">
        <f>'Mapeo de Actores'!N179</f>
        <v>0</v>
      </c>
      <c r="O179" s="483" t="e">
        <f>VLOOKUP('Mapeo de Actores'!O179,'MA Listas'!$G$4:$H$38,2)</f>
        <v>#N/A</v>
      </c>
      <c r="P179" s="483" t="e">
        <f>VLOOKUP('Mapeo de Actores'!P179,'MA Listas'!$G$4:$H$38,2)</f>
        <v>#N/A</v>
      </c>
      <c r="Q179" s="483" t="e">
        <f>VLOOKUP('Mapeo de Actores'!Q179,'MA Listas'!$G$4:$H$38,2)</f>
        <v>#N/A</v>
      </c>
      <c r="R179" s="483" t="e">
        <f>VLOOKUP('Mapeo de Actores'!R179,'MA Listas'!$G$4:$H$38,2)</f>
        <v>#N/A</v>
      </c>
      <c r="S179" s="483" t="e">
        <f>VLOOKUP('Mapeo de Actores'!S179,'MA Listas'!$G$4:$H$38,2)</f>
        <v>#N/A</v>
      </c>
      <c r="T179" s="593" t="e">
        <f>VLOOKUP('Mapeo de Actores'!T179,'MA Listas'!$K$6:$L$7,2)</f>
        <v>#N/A</v>
      </c>
      <c r="U179" s="593" t="e">
        <f>VLOOKUP('Mapeo de Actores'!U179,'MA Listas'!$K$6:$L$7,2)</f>
        <v>#N/A</v>
      </c>
      <c r="V179" s="593" t="e">
        <f>VLOOKUP('Mapeo de Actores'!V179,'MA Listas'!$K$6:$L$7,2)</f>
        <v>#N/A</v>
      </c>
      <c r="W179" s="593" t="e">
        <f>VLOOKUP('Mapeo de Actores'!W179,'MA Listas'!$K$6:$L$7,2)</f>
        <v>#N/A</v>
      </c>
      <c r="X179" s="593" t="e">
        <f>VLOOKUP('Mapeo de Actores'!X179,'MA Listas'!$K$6:$L$7,2)</f>
        <v>#N/A</v>
      </c>
      <c r="Y179" s="591">
        <f>'Mapeo de Actores'!Y179</f>
        <v>0</v>
      </c>
      <c r="Z179" s="484" t="e">
        <f>VLOOKUP('Mapeo de Actores'!Z179,'MA Listas'!$N$4:$O$11,2)</f>
        <v>#N/A</v>
      </c>
      <c r="AA179" s="484" t="e">
        <f>VLOOKUP('Mapeo de Actores'!AA179,'MA Listas'!$N$4:$O$11,2)</f>
        <v>#N/A</v>
      </c>
      <c r="AB179" s="591">
        <f>'Mapeo de Actores'!AB179</f>
        <v>0</v>
      </c>
      <c r="AC179" s="486">
        <f>'Mapeo de Actores'!AC179</f>
        <v>0</v>
      </c>
      <c r="AD179" s="596">
        <f>'Mapeo de Actores'!AD179</f>
        <v>0</v>
      </c>
    </row>
    <row r="180" spans="6:30" ht="20.100000000000001" customHeight="1">
      <c r="F180" s="480">
        <f t="shared" si="3"/>
        <v>177</v>
      </c>
      <c r="G180" s="490">
        <f>'Mapeo de Actores'!G180</f>
        <v>0</v>
      </c>
      <c r="H180" s="491">
        <f>'Mapeo de Actores'!H180</f>
        <v>0</v>
      </c>
      <c r="I180" s="483" t="e">
        <f>VLOOKUP('Mapeo de Actores'!I180,'MA Listas'!$D$4:$E$38,2)</f>
        <v>#N/A</v>
      </c>
      <c r="J180" s="483" t="e">
        <f>VLOOKUP('Mapeo de Actores'!J180,'MA Listas'!$D$4:$E$38,2)</f>
        <v>#N/A</v>
      </c>
      <c r="K180" s="483" t="e">
        <f>VLOOKUP('Mapeo de Actores'!K180,'MA Listas'!$D$4:$E$38,2)</f>
        <v>#N/A</v>
      </c>
      <c r="L180" s="483" t="e">
        <f>VLOOKUP('Mapeo de Actores'!L180,'MA Listas'!$D$4:$E$38,2)</f>
        <v>#N/A</v>
      </c>
      <c r="M180" s="483" t="e">
        <f>VLOOKUP('Mapeo de Actores'!M180,'MA Listas'!$D$4:$E$38,2)</f>
        <v>#N/A</v>
      </c>
      <c r="N180" s="591">
        <f>'Mapeo de Actores'!N180</f>
        <v>0</v>
      </c>
      <c r="O180" s="483" t="e">
        <f>VLOOKUP('Mapeo de Actores'!O180,'MA Listas'!$G$4:$H$38,2)</f>
        <v>#N/A</v>
      </c>
      <c r="P180" s="483" t="e">
        <f>VLOOKUP('Mapeo de Actores'!P180,'MA Listas'!$G$4:$H$38,2)</f>
        <v>#N/A</v>
      </c>
      <c r="Q180" s="483" t="e">
        <f>VLOOKUP('Mapeo de Actores'!Q180,'MA Listas'!$G$4:$H$38,2)</f>
        <v>#N/A</v>
      </c>
      <c r="R180" s="483" t="e">
        <f>VLOOKUP('Mapeo de Actores'!R180,'MA Listas'!$G$4:$H$38,2)</f>
        <v>#N/A</v>
      </c>
      <c r="S180" s="483" t="e">
        <f>VLOOKUP('Mapeo de Actores'!S180,'MA Listas'!$G$4:$H$38,2)</f>
        <v>#N/A</v>
      </c>
      <c r="T180" s="593" t="e">
        <f>VLOOKUP('Mapeo de Actores'!T180,'MA Listas'!$K$6:$L$7,2)</f>
        <v>#N/A</v>
      </c>
      <c r="U180" s="593" t="e">
        <f>VLOOKUP('Mapeo de Actores'!U180,'MA Listas'!$K$6:$L$7,2)</f>
        <v>#N/A</v>
      </c>
      <c r="V180" s="593" t="e">
        <f>VLOOKUP('Mapeo de Actores'!V180,'MA Listas'!$K$6:$L$7,2)</f>
        <v>#N/A</v>
      </c>
      <c r="W180" s="593" t="e">
        <f>VLOOKUP('Mapeo de Actores'!W180,'MA Listas'!$K$6:$L$7,2)</f>
        <v>#N/A</v>
      </c>
      <c r="X180" s="593" t="e">
        <f>VLOOKUP('Mapeo de Actores'!X180,'MA Listas'!$K$6:$L$7,2)</f>
        <v>#N/A</v>
      </c>
      <c r="Y180" s="591">
        <f>'Mapeo de Actores'!Y180</f>
        <v>0</v>
      </c>
      <c r="Z180" s="484" t="e">
        <f>VLOOKUP('Mapeo de Actores'!Z180,'MA Listas'!$N$4:$O$11,2)</f>
        <v>#N/A</v>
      </c>
      <c r="AA180" s="484" t="e">
        <f>VLOOKUP('Mapeo de Actores'!AA180,'MA Listas'!$N$4:$O$11,2)</f>
        <v>#N/A</v>
      </c>
      <c r="AB180" s="591">
        <f>'Mapeo de Actores'!AB180</f>
        <v>0</v>
      </c>
      <c r="AC180" s="486">
        <f>'Mapeo de Actores'!AC180</f>
        <v>0</v>
      </c>
      <c r="AD180" s="596">
        <f>'Mapeo de Actores'!AD180</f>
        <v>0</v>
      </c>
    </row>
    <row r="181" spans="6:30" ht="20.100000000000001" customHeight="1">
      <c r="F181" s="480">
        <f t="shared" si="3"/>
        <v>178</v>
      </c>
      <c r="G181" s="490">
        <f>'Mapeo de Actores'!G181</f>
        <v>0</v>
      </c>
      <c r="H181" s="491">
        <f>'Mapeo de Actores'!H181</f>
        <v>0</v>
      </c>
      <c r="I181" s="483" t="e">
        <f>VLOOKUP('Mapeo de Actores'!I181,'MA Listas'!$D$4:$E$38,2)</f>
        <v>#N/A</v>
      </c>
      <c r="J181" s="483" t="e">
        <f>VLOOKUP('Mapeo de Actores'!J181,'MA Listas'!$D$4:$E$38,2)</f>
        <v>#N/A</v>
      </c>
      <c r="K181" s="483" t="e">
        <f>VLOOKUP('Mapeo de Actores'!K181,'MA Listas'!$D$4:$E$38,2)</f>
        <v>#N/A</v>
      </c>
      <c r="L181" s="483" t="e">
        <f>VLOOKUP('Mapeo de Actores'!L181,'MA Listas'!$D$4:$E$38,2)</f>
        <v>#N/A</v>
      </c>
      <c r="M181" s="483" t="e">
        <f>VLOOKUP('Mapeo de Actores'!M181,'MA Listas'!$D$4:$E$38,2)</f>
        <v>#N/A</v>
      </c>
      <c r="N181" s="591">
        <f>'Mapeo de Actores'!N181</f>
        <v>0</v>
      </c>
      <c r="O181" s="483" t="e">
        <f>VLOOKUP('Mapeo de Actores'!O181,'MA Listas'!$G$4:$H$38,2)</f>
        <v>#N/A</v>
      </c>
      <c r="P181" s="483" t="e">
        <f>VLOOKUP('Mapeo de Actores'!P181,'MA Listas'!$G$4:$H$38,2)</f>
        <v>#N/A</v>
      </c>
      <c r="Q181" s="483" t="e">
        <f>VLOOKUP('Mapeo de Actores'!Q181,'MA Listas'!$G$4:$H$38,2)</f>
        <v>#N/A</v>
      </c>
      <c r="R181" s="483" t="e">
        <f>VLOOKUP('Mapeo de Actores'!R181,'MA Listas'!$G$4:$H$38,2)</f>
        <v>#N/A</v>
      </c>
      <c r="S181" s="483" t="e">
        <f>VLOOKUP('Mapeo de Actores'!S181,'MA Listas'!$G$4:$H$38,2)</f>
        <v>#N/A</v>
      </c>
      <c r="T181" s="593" t="e">
        <f>VLOOKUP('Mapeo de Actores'!T181,'MA Listas'!$K$6:$L$7,2)</f>
        <v>#N/A</v>
      </c>
      <c r="U181" s="593" t="e">
        <f>VLOOKUP('Mapeo de Actores'!U181,'MA Listas'!$K$6:$L$7,2)</f>
        <v>#N/A</v>
      </c>
      <c r="V181" s="593" t="e">
        <f>VLOOKUP('Mapeo de Actores'!V181,'MA Listas'!$K$6:$L$7,2)</f>
        <v>#N/A</v>
      </c>
      <c r="W181" s="593" t="e">
        <f>VLOOKUP('Mapeo de Actores'!W181,'MA Listas'!$K$6:$L$7,2)</f>
        <v>#N/A</v>
      </c>
      <c r="X181" s="593" t="e">
        <f>VLOOKUP('Mapeo de Actores'!X181,'MA Listas'!$K$6:$L$7,2)</f>
        <v>#N/A</v>
      </c>
      <c r="Y181" s="591">
        <f>'Mapeo de Actores'!Y181</f>
        <v>0</v>
      </c>
      <c r="Z181" s="484" t="e">
        <f>VLOOKUP('Mapeo de Actores'!Z181,'MA Listas'!$N$4:$O$11,2)</f>
        <v>#N/A</v>
      </c>
      <c r="AA181" s="484" t="e">
        <f>VLOOKUP('Mapeo de Actores'!AA181,'MA Listas'!$N$4:$O$11,2)</f>
        <v>#N/A</v>
      </c>
      <c r="AB181" s="591">
        <f>'Mapeo de Actores'!AB181</f>
        <v>0</v>
      </c>
      <c r="AC181" s="486">
        <f>'Mapeo de Actores'!AC181</f>
        <v>0</v>
      </c>
      <c r="AD181" s="596">
        <f>'Mapeo de Actores'!AD181</f>
        <v>0</v>
      </c>
    </row>
    <row r="182" spans="6:30" ht="20.100000000000001" customHeight="1">
      <c r="F182" s="480">
        <f t="shared" si="3"/>
        <v>179</v>
      </c>
      <c r="G182" s="490">
        <f>'Mapeo de Actores'!G182</f>
        <v>0</v>
      </c>
      <c r="H182" s="491">
        <f>'Mapeo de Actores'!H182</f>
        <v>0</v>
      </c>
      <c r="I182" s="483" t="e">
        <f>VLOOKUP('Mapeo de Actores'!I182,'MA Listas'!$D$4:$E$38,2)</f>
        <v>#N/A</v>
      </c>
      <c r="J182" s="483" t="e">
        <f>VLOOKUP('Mapeo de Actores'!J182,'MA Listas'!$D$4:$E$38,2)</f>
        <v>#N/A</v>
      </c>
      <c r="K182" s="483" t="e">
        <f>VLOOKUP('Mapeo de Actores'!K182,'MA Listas'!$D$4:$E$38,2)</f>
        <v>#N/A</v>
      </c>
      <c r="L182" s="483" t="e">
        <f>VLOOKUP('Mapeo de Actores'!L182,'MA Listas'!$D$4:$E$38,2)</f>
        <v>#N/A</v>
      </c>
      <c r="M182" s="483" t="e">
        <f>VLOOKUP('Mapeo de Actores'!M182,'MA Listas'!$D$4:$E$38,2)</f>
        <v>#N/A</v>
      </c>
      <c r="N182" s="591">
        <f>'Mapeo de Actores'!N182</f>
        <v>0</v>
      </c>
      <c r="O182" s="483" t="e">
        <f>VLOOKUP('Mapeo de Actores'!O182,'MA Listas'!$G$4:$H$38,2)</f>
        <v>#N/A</v>
      </c>
      <c r="P182" s="483" t="e">
        <f>VLOOKUP('Mapeo de Actores'!P182,'MA Listas'!$G$4:$H$38,2)</f>
        <v>#N/A</v>
      </c>
      <c r="Q182" s="483" t="e">
        <f>VLOOKUP('Mapeo de Actores'!Q182,'MA Listas'!$G$4:$H$38,2)</f>
        <v>#N/A</v>
      </c>
      <c r="R182" s="483" t="e">
        <f>VLOOKUP('Mapeo de Actores'!R182,'MA Listas'!$G$4:$H$38,2)</f>
        <v>#N/A</v>
      </c>
      <c r="S182" s="483" t="e">
        <f>VLOOKUP('Mapeo de Actores'!S182,'MA Listas'!$G$4:$H$38,2)</f>
        <v>#N/A</v>
      </c>
      <c r="T182" s="593" t="e">
        <f>VLOOKUP('Mapeo de Actores'!T182,'MA Listas'!$K$6:$L$7,2)</f>
        <v>#N/A</v>
      </c>
      <c r="U182" s="593" t="e">
        <f>VLOOKUP('Mapeo de Actores'!U182,'MA Listas'!$K$6:$L$7,2)</f>
        <v>#N/A</v>
      </c>
      <c r="V182" s="593" t="e">
        <f>VLOOKUP('Mapeo de Actores'!V182,'MA Listas'!$K$6:$L$7,2)</f>
        <v>#N/A</v>
      </c>
      <c r="W182" s="593" t="e">
        <f>VLOOKUP('Mapeo de Actores'!W182,'MA Listas'!$K$6:$L$7,2)</f>
        <v>#N/A</v>
      </c>
      <c r="X182" s="593" t="e">
        <f>VLOOKUP('Mapeo de Actores'!X182,'MA Listas'!$K$6:$L$7,2)</f>
        <v>#N/A</v>
      </c>
      <c r="Y182" s="591">
        <f>'Mapeo de Actores'!Y182</f>
        <v>0</v>
      </c>
      <c r="Z182" s="484" t="e">
        <f>VLOOKUP('Mapeo de Actores'!Z182,'MA Listas'!$N$4:$O$11,2)</f>
        <v>#N/A</v>
      </c>
      <c r="AA182" s="484" t="e">
        <f>VLOOKUP('Mapeo de Actores'!AA182,'MA Listas'!$N$4:$O$11,2)</f>
        <v>#N/A</v>
      </c>
      <c r="AB182" s="591">
        <f>'Mapeo de Actores'!AB182</f>
        <v>0</v>
      </c>
      <c r="AC182" s="486">
        <f>'Mapeo de Actores'!AC182</f>
        <v>0</v>
      </c>
      <c r="AD182" s="596">
        <f>'Mapeo de Actores'!AD182</f>
        <v>0</v>
      </c>
    </row>
    <row r="183" spans="6:30" ht="20.100000000000001" customHeight="1">
      <c r="F183" s="480">
        <f t="shared" si="3"/>
        <v>180</v>
      </c>
      <c r="G183" s="490">
        <f>'Mapeo de Actores'!G183</f>
        <v>0</v>
      </c>
      <c r="H183" s="491">
        <f>'Mapeo de Actores'!H183</f>
        <v>0</v>
      </c>
      <c r="I183" s="483" t="e">
        <f>VLOOKUP('Mapeo de Actores'!I183,'MA Listas'!$D$4:$E$38,2)</f>
        <v>#N/A</v>
      </c>
      <c r="J183" s="483" t="e">
        <f>VLOOKUP('Mapeo de Actores'!J183,'MA Listas'!$D$4:$E$38,2)</f>
        <v>#N/A</v>
      </c>
      <c r="K183" s="483" t="e">
        <f>VLOOKUP('Mapeo de Actores'!K183,'MA Listas'!$D$4:$E$38,2)</f>
        <v>#N/A</v>
      </c>
      <c r="L183" s="483" t="e">
        <f>VLOOKUP('Mapeo de Actores'!L183,'MA Listas'!$D$4:$E$38,2)</f>
        <v>#N/A</v>
      </c>
      <c r="M183" s="483" t="e">
        <f>VLOOKUP('Mapeo de Actores'!M183,'MA Listas'!$D$4:$E$38,2)</f>
        <v>#N/A</v>
      </c>
      <c r="N183" s="591">
        <f>'Mapeo de Actores'!N183</f>
        <v>0</v>
      </c>
      <c r="O183" s="483" t="e">
        <f>VLOOKUP('Mapeo de Actores'!O183,'MA Listas'!$G$4:$H$38,2)</f>
        <v>#N/A</v>
      </c>
      <c r="P183" s="483" t="e">
        <f>VLOOKUP('Mapeo de Actores'!P183,'MA Listas'!$G$4:$H$38,2)</f>
        <v>#N/A</v>
      </c>
      <c r="Q183" s="483" t="e">
        <f>VLOOKUP('Mapeo de Actores'!Q183,'MA Listas'!$G$4:$H$38,2)</f>
        <v>#N/A</v>
      </c>
      <c r="R183" s="483" t="e">
        <f>VLOOKUP('Mapeo de Actores'!R183,'MA Listas'!$G$4:$H$38,2)</f>
        <v>#N/A</v>
      </c>
      <c r="S183" s="483" t="e">
        <f>VLOOKUP('Mapeo de Actores'!S183,'MA Listas'!$G$4:$H$38,2)</f>
        <v>#N/A</v>
      </c>
      <c r="T183" s="593" t="e">
        <f>VLOOKUP('Mapeo de Actores'!T183,'MA Listas'!$K$6:$L$7,2)</f>
        <v>#N/A</v>
      </c>
      <c r="U183" s="593" t="e">
        <f>VLOOKUP('Mapeo de Actores'!U183,'MA Listas'!$K$6:$L$7,2)</f>
        <v>#N/A</v>
      </c>
      <c r="V183" s="593" t="e">
        <f>VLOOKUP('Mapeo de Actores'!V183,'MA Listas'!$K$6:$L$7,2)</f>
        <v>#N/A</v>
      </c>
      <c r="W183" s="593" t="e">
        <f>VLOOKUP('Mapeo de Actores'!W183,'MA Listas'!$K$6:$L$7,2)</f>
        <v>#N/A</v>
      </c>
      <c r="X183" s="593" t="e">
        <f>VLOOKUP('Mapeo de Actores'!X183,'MA Listas'!$K$6:$L$7,2)</f>
        <v>#N/A</v>
      </c>
      <c r="Y183" s="591">
        <f>'Mapeo de Actores'!Y183</f>
        <v>0</v>
      </c>
      <c r="Z183" s="484" t="e">
        <f>VLOOKUP('Mapeo de Actores'!Z183,'MA Listas'!$N$4:$O$11,2)</f>
        <v>#N/A</v>
      </c>
      <c r="AA183" s="484" t="e">
        <f>VLOOKUP('Mapeo de Actores'!AA183,'MA Listas'!$N$4:$O$11,2)</f>
        <v>#N/A</v>
      </c>
      <c r="AB183" s="591">
        <f>'Mapeo de Actores'!AB183</f>
        <v>0</v>
      </c>
      <c r="AC183" s="486">
        <f>'Mapeo de Actores'!AC183</f>
        <v>0</v>
      </c>
      <c r="AD183" s="596">
        <f>'Mapeo de Actores'!AD183</f>
        <v>0</v>
      </c>
    </row>
    <row r="184" spans="6:30" ht="20.100000000000001" customHeight="1">
      <c r="F184" s="480">
        <f t="shared" si="3"/>
        <v>181</v>
      </c>
      <c r="G184" s="490">
        <f>'Mapeo de Actores'!G184</f>
        <v>0</v>
      </c>
      <c r="H184" s="491">
        <f>'Mapeo de Actores'!H184</f>
        <v>0</v>
      </c>
      <c r="I184" s="483" t="e">
        <f>VLOOKUP('Mapeo de Actores'!I184,'MA Listas'!$D$4:$E$38,2)</f>
        <v>#N/A</v>
      </c>
      <c r="J184" s="483" t="e">
        <f>VLOOKUP('Mapeo de Actores'!J184,'MA Listas'!$D$4:$E$38,2)</f>
        <v>#N/A</v>
      </c>
      <c r="K184" s="483" t="e">
        <f>VLOOKUP('Mapeo de Actores'!K184,'MA Listas'!$D$4:$E$38,2)</f>
        <v>#N/A</v>
      </c>
      <c r="L184" s="483" t="e">
        <f>VLOOKUP('Mapeo de Actores'!L184,'MA Listas'!$D$4:$E$38,2)</f>
        <v>#N/A</v>
      </c>
      <c r="M184" s="483" t="e">
        <f>VLOOKUP('Mapeo de Actores'!M184,'MA Listas'!$D$4:$E$38,2)</f>
        <v>#N/A</v>
      </c>
      <c r="N184" s="591">
        <f>'Mapeo de Actores'!N184</f>
        <v>0</v>
      </c>
      <c r="O184" s="483" t="e">
        <f>VLOOKUP('Mapeo de Actores'!O184,'MA Listas'!$G$4:$H$38,2)</f>
        <v>#N/A</v>
      </c>
      <c r="P184" s="483" t="e">
        <f>VLOOKUP('Mapeo de Actores'!P184,'MA Listas'!$G$4:$H$38,2)</f>
        <v>#N/A</v>
      </c>
      <c r="Q184" s="483" t="e">
        <f>VLOOKUP('Mapeo de Actores'!Q184,'MA Listas'!$G$4:$H$38,2)</f>
        <v>#N/A</v>
      </c>
      <c r="R184" s="483" t="e">
        <f>VLOOKUP('Mapeo de Actores'!R184,'MA Listas'!$G$4:$H$38,2)</f>
        <v>#N/A</v>
      </c>
      <c r="S184" s="483" t="e">
        <f>VLOOKUP('Mapeo de Actores'!S184,'MA Listas'!$G$4:$H$38,2)</f>
        <v>#N/A</v>
      </c>
      <c r="T184" s="593" t="e">
        <f>VLOOKUP('Mapeo de Actores'!T184,'MA Listas'!$K$6:$L$7,2)</f>
        <v>#N/A</v>
      </c>
      <c r="U184" s="593" t="e">
        <f>VLOOKUP('Mapeo de Actores'!U184,'MA Listas'!$K$6:$L$7,2)</f>
        <v>#N/A</v>
      </c>
      <c r="V184" s="593" t="e">
        <f>VLOOKUP('Mapeo de Actores'!V184,'MA Listas'!$K$6:$L$7,2)</f>
        <v>#N/A</v>
      </c>
      <c r="W184" s="593" t="e">
        <f>VLOOKUP('Mapeo de Actores'!W184,'MA Listas'!$K$6:$L$7,2)</f>
        <v>#N/A</v>
      </c>
      <c r="X184" s="593" t="e">
        <f>VLOOKUP('Mapeo de Actores'!X184,'MA Listas'!$K$6:$L$7,2)</f>
        <v>#N/A</v>
      </c>
      <c r="Y184" s="591">
        <f>'Mapeo de Actores'!Y184</f>
        <v>0</v>
      </c>
      <c r="Z184" s="484" t="e">
        <f>VLOOKUP('Mapeo de Actores'!Z184,'MA Listas'!$N$4:$O$11,2)</f>
        <v>#N/A</v>
      </c>
      <c r="AA184" s="484" t="e">
        <f>VLOOKUP('Mapeo de Actores'!AA184,'MA Listas'!$N$4:$O$11,2)</f>
        <v>#N/A</v>
      </c>
      <c r="AB184" s="591">
        <f>'Mapeo de Actores'!AB184</f>
        <v>0</v>
      </c>
      <c r="AC184" s="486">
        <f>'Mapeo de Actores'!AC184</f>
        <v>0</v>
      </c>
      <c r="AD184" s="596">
        <f>'Mapeo de Actores'!AD184</f>
        <v>0</v>
      </c>
    </row>
    <row r="185" spans="6:30" ht="20.100000000000001" customHeight="1">
      <c r="F185" s="480">
        <f t="shared" si="3"/>
        <v>182</v>
      </c>
      <c r="G185" s="490">
        <f>'Mapeo de Actores'!G185</f>
        <v>0</v>
      </c>
      <c r="H185" s="491">
        <f>'Mapeo de Actores'!H185</f>
        <v>0</v>
      </c>
      <c r="I185" s="483" t="e">
        <f>VLOOKUP('Mapeo de Actores'!I185,'MA Listas'!$D$4:$E$38,2)</f>
        <v>#N/A</v>
      </c>
      <c r="J185" s="483" t="e">
        <f>VLOOKUP('Mapeo de Actores'!J185,'MA Listas'!$D$4:$E$38,2)</f>
        <v>#N/A</v>
      </c>
      <c r="K185" s="483" t="e">
        <f>VLOOKUP('Mapeo de Actores'!K185,'MA Listas'!$D$4:$E$38,2)</f>
        <v>#N/A</v>
      </c>
      <c r="L185" s="483" t="e">
        <f>VLOOKUP('Mapeo de Actores'!L185,'MA Listas'!$D$4:$E$38,2)</f>
        <v>#N/A</v>
      </c>
      <c r="M185" s="483" t="e">
        <f>VLOOKUP('Mapeo de Actores'!M185,'MA Listas'!$D$4:$E$38,2)</f>
        <v>#N/A</v>
      </c>
      <c r="N185" s="591">
        <f>'Mapeo de Actores'!N185</f>
        <v>0</v>
      </c>
      <c r="O185" s="483" t="e">
        <f>VLOOKUP('Mapeo de Actores'!O185,'MA Listas'!$G$4:$H$38,2)</f>
        <v>#N/A</v>
      </c>
      <c r="P185" s="483" t="e">
        <f>VLOOKUP('Mapeo de Actores'!P185,'MA Listas'!$G$4:$H$38,2)</f>
        <v>#N/A</v>
      </c>
      <c r="Q185" s="483" t="e">
        <f>VLOOKUP('Mapeo de Actores'!Q185,'MA Listas'!$G$4:$H$38,2)</f>
        <v>#N/A</v>
      </c>
      <c r="R185" s="483" t="e">
        <f>VLOOKUP('Mapeo de Actores'!R185,'MA Listas'!$G$4:$H$38,2)</f>
        <v>#N/A</v>
      </c>
      <c r="S185" s="483" t="e">
        <f>VLOOKUP('Mapeo de Actores'!S185,'MA Listas'!$G$4:$H$38,2)</f>
        <v>#N/A</v>
      </c>
      <c r="T185" s="593" t="e">
        <f>VLOOKUP('Mapeo de Actores'!T185,'MA Listas'!$K$6:$L$7,2)</f>
        <v>#N/A</v>
      </c>
      <c r="U185" s="593" t="e">
        <f>VLOOKUP('Mapeo de Actores'!U185,'MA Listas'!$K$6:$L$7,2)</f>
        <v>#N/A</v>
      </c>
      <c r="V185" s="593" t="e">
        <f>VLOOKUP('Mapeo de Actores'!V185,'MA Listas'!$K$6:$L$7,2)</f>
        <v>#N/A</v>
      </c>
      <c r="W185" s="593" t="e">
        <f>VLOOKUP('Mapeo de Actores'!W185,'MA Listas'!$K$6:$L$7,2)</f>
        <v>#N/A</v>
      </c>
      <c r="X185" s="593" t="e">
        <f>VLOOKUP('Mapeo de Actores'!X185,'MA Listas'!$K$6:$L$7,2)</f>
        <v>#N/A</v>
      </c>
      <c r="Y185" s="591">
        <f>'Mapeo de Actores'!Y185</f>
        <v>0</v>
      </c>
      <c r="Z185" s="484" t="e">
        <f>VLOOKUP('Mapeo de Actores'!Z185,'MA Listas'!$N$4:$O$11,2)</f>
        <v>#N/A</v>
      </c>
      <c r="AA185" s="484" t="e">
        <f>VLOOKUP('Mapeo de Actores'!AA185,'MA Listas'!$N$4:$O$11,2)</f>
        <v>#N/A</v>
      </c>
      <c r="AB185" s="591">
        <f>'Mapeo de Actores'!AB185</f>
        <v>0</v>
      </c>
      <c r="AC185" s="486">
        <f>'Mapeo de Actores'!AC185</f>
        <v>0</v>
      </c>
      <c r="AD185" s="596">
        <f>'Mapeo de Actores'!AD185</f>
        <v>0</v>
      </c>
    </row>
    <row r="186" spans="6:30" ht="20.100000000000001" customHeight="1">
      <c r="F186" s="480">
        <f t="shared" si="3"/>
        <v>183</v>
      </c>
      <c r="G186" s="490">
        <f>'Mapeo de Actores'!G186</f>
        <v>0</v>
      </c>
      <c r="H186" s="491">
        <f>'Mapeo de Actores'!H186</f>
        <v>0</v>
      </c>
      <c r="I186" s="483" t="e">
        <f>VLOOKUP('Mapeo de Actores'!I186,'MA Listas'!$D$4:$E$38,2)</f>
        <v>#N/A</v>
      </c>
      <c r="J186" s="483" t="e">
        <f>VLOOKUP('Mapeo de Actores'!J186,'MA Listas'!$D$4:$E$38,2)</f>
        <v>#N/A</v>
      </c>
      <c r="K186" s="483" t="e">
        <f>VLOOKUP('Mapeo de Actores'!K186,'MA Listas'!$D$4:$E$38,2)</f>
        <v>#N/A</v>
      </c>
      <c r="L186" s="483" t="e">
        <f>VLOOKUP('Mapeo de Actores'!L186,'MA Listas'!$D$4:$E$38,2)</f>
        <v>#N/A</v>
      </c>
      <c r="M186" s="483" t="e">
        <f>VLOOKUP('Mapeo de Actores'!M186,'MA Listas'!$D$4:$E$38,2)</f>
        <v>#N/A</v>
      </c>
      <c r="N186" s="591">
        <f>'Mapeo de Actores'!N186</f>
        <v>0</v>
      </c>
      <c r="O186" s="483" t="e">
        <f>VLOOKUP('Mapeo de Actores'!O186,'MA Listas'!$G$4:$H$38,2)</f>
        <v>#N/A</v>
      </c>
      <c r="P186" s="483" t="e">
        <f>VLOOKUP('Mapeo de Actores'!P186,'MA Listas'!$G$4:$H$38,2)</f>
        <v>#N/A</v>
      </c>
      <c r="Q186" s="483" t="e">
        <f>VLOOKUP('Mapeo de Actores'!Q186,'MA Listas'!$G$4:$H$38,2)</f>
        <v>#N/A</v>
      </c>
      <c r="R186" s="483" t="e">
        <f>VLOOKUP('Mapeo de Actores'!R186,'MA Listas'!$G$4:$H$38,2)</f>
        <v>#N/A</v>
      </c>
      <c r="S186" s="483" t="e">
        <f>VLOOKUP('Mapeo de Actores'!S186,'MA Listas'!$G$4:$H$38,2)</f>
        <v>#N/A</v>
      </c>
      <c r="T186" s="593" t="e">
        <f>VLOOKUP('Mapeo de Actores'!T186,'MA Listas'!$K$6:$L$7,2)</f>
        <v>#N/A</v>
      </c>
      <c r="U186" s="593" t="e">
        <f>VLOOKUP('Mapeo de Actores'!U186,'MA Listas'!$K$6:$L$7,2)</f>
        <v>#N/A</v>
      </c>
      <c r="V186" s="593" t="e">
        <f>VLOOKUP('Mapeo de Actores'!V186,'MA Listas'!$K$6:$L$7,2)</f>
        <v>#N/A</v>
      </c>
      <c r="W186" s="593" t="e">
        <f>VLOOKUP('Mapeo de Actores'!W186,'MA Listas'!$K$6:$L$7,2)</f>
        <v>#N/A</v>
      </c>
      <c r="X186" s="593" t="e">
        <f>VLOOKUP('Mapeo de Actores'!X186,'MA Listas'!$K$6:$L$7,2)</f>
        <v>#N/A</v>
      </c>
      <c r="Y186" s="591">
        <f>'Mapeo de Actores'!Y186</f>
        <v>0</v>
      </c>
      <c r="Z186" s="484" t="e">
        <f>VLOOKUP('Mapeo de Actores'!Z186,'MA Listas'!$N$4:$O$11,2)</f>
        <v>#N/A</v>
      </c>
      <c r="AA186" s="484" t="e">
        <f>VLOOKUP('Mapeo de Actores'!AA186,'MA Listas'!$N$4:$O$11,2)</f>
        <v>#N/A</v>
      </c>
      <c r="AB186" s="591">
        <f>'Mapeo de Actores'!AB186</f>
        <v>0</v>
      </c>
      <c r="AC186" s="486">
        <f>'Mapeo de Actores'!AC186</f>
        <v>0</v>
      </c>
      <c r="AD186" s="596">
        <f>'Mapeo de Actores'!AD186</f>
        <v>0</v>
      </c>
    </row>
    <row r="187" spans="6:30" ht="20.100000000000001" customHeight="1">
      <c r="F187" s="480">
        <f t="shared" si="3"/>
        <v>184</v>
      </c>
      <c r="G187" s="490">
        <f>'Mapeo de Actores'!G187</f>
        <v>0</v>
      </c>
      <c r="H187" s="491">
        <f>'Mapeo de Actores'!H187</f>
        <v>0</v>
      </c>
      <c r="I187" s="483" t="e">
        <f>VLOOKUP('Mapeo de Actores'!I187,'MA Listas'!$D$4:$E$38,2)</f>
        <v>#N/A</v>
      </c>
      <c r="J187" s="483" t="e">
        <f>VLOOKUP('Mapeo de Actores'!J187,'MA Listas'!$D$4:$E$38,2)</f>
        <v>#N/A</v>
      </c>
      <c r="K187" s="483" t="e">
        <f>VLOOKUP('Mapeo de Actores'!K187,'MA Listas'!$D$4:$E$38,2)</f>
        <v>#N/A</v>
      </c>
      <c r="L187" s="483" t="e">
        <f>VLOOKUP('Mapeo de Actores'!L187,'MA Listas'!$D$4:$E$38,2)</f>
        <v>#N/A</v>
      </c>
      <c r="M187" s="483" t="e">
        <f>VLOOKUP('Mapeo de Actores'!M187,'MA Listas'!$D$4:$E$38,2)</f>
        <v>#N/A</v>
      </c>
      <c r="N187" s="591">
        <f>'Mapeo de Actores'!N187</f>
        <v>0</v>
      </c>
      <c r="O187" s="483" t="e">
        <f>VLOOKUP('Mapeo de Actores'!O187,'MA Listas'!$G$4:$H$38,2)</f>
        <v>#N/A</v>
      </c>
      <c r="P187" s="483" t="e">
        <f>VLOOKUP('Mapeo de Actores'!P187,'MA Listas'!$G$4:$H$38,2)</f>
        <v>#N/A</v>
      </c>
      <c r="Q187" s="483" t="e">
        <f>VLOOKUP('Mapeo de Actores'!Q187,'MA Listas'!$G$4:$H$38,2)</f>
        <v>#N/A</v>
      </c>
      <c r="R187" s="483" t="e">
        <f>VLOOKUP('Mapeo de Actores'!R187,'MA Listas'!$G$4:$H$38,2)</f>
        <v>#N/A</v>
      </c>
      <c r="S187" s="483" t="e">
        <f>VLOOKUP('Mapeo de Actores'!S187,'MA Listas'!$G$4:$H$38,2)</f>
        <v>#N/A</v>
      </c>
      <c r="T187" s="593" t="e">
        <f>VLOOKUP('Mapeo de Actores'!T187,'MA Listas'!$K$6:$L$7,2)</f>
        <v>#N/A</v>
      </c>
      <c r="U187" s="593" t="e">
        <f>VLOOKUP('Mapeo de Actores'!U187,'MA Listas'!$K$6:$L$7,2)</f>
        <v>#N/A</v>
      </c>
      <c r="V187" s="593" t="e">
        <f>VLOOKUP('Mapeo de Actores'!V187,'MA Listas'!$K$6:$L$7,2)</f>
        <v>#N/A</v>
      </c>
      <c r="W187" s="593" t="e">
        <f>VLOOKUP('Mapeo de Actores'!W187,'MA Listas'!$K$6:$L$7,2)</f>
        <v>#N/A</v>
      </c>
      <c r="X187" s="593" t="e">
        <f>VLOOKUP('Mapeo de Actores'!X187,'MA Listas'!$K$6:$L$7,2)</f>
        <v>#N/A</v>
      </c>
      <c r="Y187" s="591">
        <f>'Mapeo de Actores'!Y187</f>
        <v>0</v>
      </c>
      <c r="Z187" s="484" t="e">
        <f>VLOOKUP('Mapeo de Actores'!Z187,'MA Listas'!$N$4:$O$11,2)</f>
        <v>#N/A</v>
      </c>
      <c r="AA187" s="484" t="e">
        <f>VLOOKUP('Mapeo de Actores'!AA187,'MA Listas'!$N$4:$O$11,2)</f>
        <v>#N/A</v>
      </c>
      <c r="AB187" s="591">
        <f>'Mapeo de Actores'!AB187</f>
        <v>0</v>
      </c>
      <c r="AC187" s="486">
        <f>'Mapeo de Actores'!AC187</f>
        <v>0</v>
      </c>
      <c r="AD187" s="596">
        <f>'Mapeo de Actores'!AD187</f>
        <v>0</v>
      </c>
    </row>
    <row r="188" spans="6:30" ht="20.100000000000001" customHeight="1">
      <c r="F188" s="480">
        <f t="shared" si="3"/>
        <v>185</v>
      </c>
      <c r="G188" s="490">
        <f>'Mapeo de Actores'!G188</f>
        <v>0</v>
      </c>
      <c r="H188" s="491">
        <f>'Mapeo de Actores'!H188</f>
        <v>0</v>
      </c>
      <c r="I188" s="483" t="e">
        <f>VLOOKUP('Mapeo de Actores'!I188,'MA Listas'!$D$4:$E$38,2)</f>
        <v>#N/A</v>
      </c>
      <c r="J188" s="483" t="e">
        <f>VLOOKUP('Mapeo de Actores'!J188,'MA Listas'!$D$4:$E$38,2)</f>
        <v>#N/A</v>
      </c>
      <c r="K188" s="483" t="e">
        <f>VLOOKUP('Mapeo de Actores'!K188,'MA Listas'!$D$4:$E$38,2)</f>
        <v>#N/A</v>
      </c>
      <c r="L188" s="483" t="e">
        <f>VLOOKUP('Mapeo de Actores'!L188,'MA Listas'!$D$4:$E$38,2)</f>
        <v>#N/A</v>
      </c>
      <c r="M188" s="483" t="e">
        <f>VLOOKUP('Mapeo de Actores'!M188,'MA Listas'!$D$4:$E$38,2)</f>
        <v>#N/A</v>
      </c>
      <c r="N188" s="591">
        <f>'Mapeo de Actores'!N188</f>
        <v>0</v>
      </c>
      <c r="O188" s="483" t="e">
        <f>VLOOKUP('Mapeo de Actores'!O188,'MA Listas'!$G$4:$H$38,2)</f>
        <v>#N/A</v>
      </c>
      <c r="P188" s="483" t="e">
        <f>VLOOKUP('Mapeo de Actores'!P188,'MA Listas'!$G$4:$H$38,2)</f>
        <v>#N/A</v>
      </c>
      <c r="Q188" s="483" t="e">
        <f>VLOOKUP('Mapeo de Actores'!Q188,'MA Listas'!$G$4:$H$38,2)</f>
        <v>#N/A</v>
      </c>
      <c r="R188" s="483" t="e">
        <f>VLOOKUP('Mapeo de Actores'!R188,'MA Listas'!$G$4:$H$38,2)</f>
        <v>#N/A</v>
      </c>
      <c r="S188" s="483" t="e">
        <f>VLOOKUP('Mapeo de Actores'!S188,'MA Listas'!$G$4:$H$38,2)</f>
        <v>#N/A</v>
      </c>
      <c r="T188" s="593" t="e">
        <f>VLOOKUP('Mapeo de Actores'!T188,'MA Listas'!$K$6:$L$7,2)</f>
        <v>#N/A</v>
      </c>
      <c r="U188" s="593" t="e">
        <f>VLOOKUP('Mapeo de Actores'!U188,'MA Listas'!$K$6:$L$7,2)</f>
        <v>#N/A</v>
      </c>
      <c r="V188" s="593" t="e">
        <f>VLOOKUP('Mapeo de Actores'!V188,'MA Listas'!$K$6:$L$7,2)</f>
        <v>#N/A</v>
      </c>
      <c r="W188" s="593" t="e">
        <f>VLOOKUP('Mapeo de Actores'!W188,'MA Listas'!$K$6:$L$7,2)</f>
        <v>#N/A</v>
      </c>
      <c r="X188" s="593" t="e">
        <f>VLOOKUP('Mapeo de Actores'!X188,'MA Listas'!$K$6:$L$7,2)</f>
        <v>#N/A</v>
      </c>
      <c r="Y188" s="591">
        <f>'Mapeo de Actores'!Y188</f>
        <v>0</v>
      </c>
      <c r="Z188" s="484" t="e">
        <f>VLOOKUP('Mapeo de Actores'!Z188,'MA Listas'!$N$4:$O$11,2)</f>
        <v>#N/A</v>
      </c>
      <c r="AA188" s="484" t="e">
        <f>VLOOKUP('Mapeo de Actores'!AA188,'MA Listas'!$N$4:$O$11,2)</f>
        <v>#N/A</v>
      </c>
      <c r="AB188" s="591">
        <f>'Mapeo de Actores'!AB188</f>
        <v>0</v>
      </c>
      <c r="AC188" s="486">
        <f>'Mapeo de Actores'!AC188</f>
        <v>0</v>
      </c>
      <c r="AD188" s="596">
        <f>'Mapeo de Actores'!AD188</f>
        <v>0</v>
      </c>
    </row>
    <row r="189" spans="6:30" ht="20.100000000000001" customHeight="1">
      <c r="F189" s="480">
        <f t="shared" si="3"/>
        <v>186</v>
      </c>
      <c r="G189" s="490">
        <f>'Mapeo de Actores'!G189</f>
        <v>0</v>
      </c>
      <c r="H189" s="491">
        <f>'Mapeo de Actores'!H189</f>
        <v>0</v>
      </c>
      <c r="I189" s="483" t="e">
        <f>VLOOKUP('Mapeo de Actores'!I189,'MA Listas'!$D$4:$E$38,2)</f>
        <v>#N/A</v>
      </c>
      <c r="J189" s="483" t="e">
        <f>VLOOKUP('Mapeo de Actores'!J189,'MA Listas'!$D$4:$E$38,2)</f>
        <v>#N/A</v>
      </c>
      <c r="K189" s="483" t="e">
        <f>VLOOKUP('Mapeo de Actores'!K189,'MA Listas'!$D$4:$E$38,2)</f>
        <v>#N/A</v>
      </c>
      <c r="L189" s="483" t="e">
        <f>VLOOKUP('Mapeo de Actores'!L189,'MA Listas'!$D$4:$E$38,2)</f>
        <v>#N/A</v>
      </c>
      <c r="M189" s="483" t="e">
        <f>VLOOKUP('Mapeo de Actores'!M189,'MA Listas'!$D$4:$E$38,2)</f>
        <v>#N/A</v>
      </c>
      <c r="N189" s="591">
        <f>'Mapeo de Actores'!N189</f>
        <v>0</v>
      </c>
      <c r="O189" s="483" t="e">
        <f>VLOOKUP('Mapeo de Actores'!O189,'MA Listas'!$G$4:$H$38,2)</f>
        <v>#N/A</v>
      </c>
      <c r="P189" s="483" t="e">
        <f>VLOOKUP('Mapeo de Actores'!P189,'MA Listas'!$G$4:$H$38,2)</f>
        <v>#N/A</v>
      </c>
      <c r="Q189" s="483" t="e">
        <f>VLOOKUP('Mapeo de Actores'!Q189,'MA Listas'!$G$4:$H$38,2)</f>
        <v>#N/A</v>
      </c>
      <c r="R189" s="483" t="e">
        <f>VLOOKUP('Mapeo de Actores'!R189,'MA Listas'!$G$4:$H$38,2)</f>
        <v>#N/A</v>
      </c>
      <c r="S189" s="483" t="e">
        <f>VLOOKUP('Mapeo de Actores'!S189,'MA Listas'!$G$4:$H$38,2)</f>
        <v>#N/A</v>
      </c>
      <c r="T189" s="593" t="e">
        <f>VLOOKUP('Mapeo de Actores'!T189,'MA Listas'!$K$6:$L$7,2)</f>
        <v>#N/A</v>
      </c>
      <c r="U189" s="593" t="e">
        <f>VLOOKUP('Mapeo de Actores'!U189,'MA Listas'!$K$6:$L$7,2)</f>
        <v>#N/A</v>
      </c>
      <c r="V189" s="593" t="e">
        <f>VLOOKUP('Mapeo de Actores'!V189,'MA Listas'!$K$6:$L$7,2)</f>
        <v>#N/A</v>
      </c>
      <c r="W189" s="593" t="e">
        <f>VLOOKUP('Mapeo de Actores'!W189,'MA Listas'!$K$6:$L$7,2)</f>
        <v>#N/A</v>
      </c>
      <c r="X189" s="593" t="e">
        <f>VLOOKUP('Mapeo de Actores'!X189,'MA Listas'!$K$6:$L$7,2)</f>
        <v>#N/A</v>
      </c>
      <c r="Y189" s="591">
        <f>'Mapeo de Actores'!Y189</f>
        <v>0</v>
      </c>
      <c r="Z189" s="484" t="e">
        <f>VLOOKUP('Mapeo de Actores'!Z189,'MA Listas'!$N$4:$O$11,2)</f>
        <v>#N/A</v>
      </c>
      <c r="AA189" s="484" t="e">
        <f>VLOOKUP('Mapeo de Actores'!AA189,'MA Listas'!$N$4:$O$11,2)</f>
        <v>#N/A</v>
      </c>
      <c r="AB189" s="591">
        <f>'Mapeo de Actores'!AB189</f>
        <v>0</v>
      </c>
      <c r="AC189" s="486">
        <f>'Mapeo de Actores'!AC189</f>
        <v>0</v>
      </c>
      <c r="AD189" s="596">
        <f>'Mapeo de Actores'!AD189</f>
        <v>0</v>
      </c>
    </row>
    <row r="190" spans="6:30" ht="20.100000000000001" customHeight="1">
      <c r="F190" s="480">
        <f t="shared" si="3"/>
        <v>187</v>
      </c>
      <c r="G190" s="490">
        <f>'Mapeo de Actores'!G190</f>
        <v>0</v>
      </c>
      <c r="H190" s="491">
        <f>'Mapeo de Actores'!H190</f>
        <v>0</v>
      </c>
      <c r="I190" s="483" t="e">
        <f>VLOOKUP('Mapeo de Actores'!I190,'MA Listas'!$D$4:$E$38,2)</f>
        <v>#N/A</v>
      </c>
      <c r="J190" s="483" t="e">
        <f>VLOOKUP('Mapeo de Actores'!J190,'MA Listas'!$D$4:$E$38,2)</f>
        <v>#N/A</v>
      </c>
      <c r="K190" s="483" t="e">
        <f>VLOOKUP('Mapeo de Actores'!K190,'MA Listas'!$D$4:$E$38,2)</f>
        <v>#N/A</v>
      </c>
      <c r="L190" s="483" t="e">
        <f>VLOOKUP('Mapeo de Actores'!L190,'MA Listas'!$D$4:$E$38,2)</f>
        <v>#N/A</v>
      </c>
      <c r="M190" s="483" t="e">
        <f>VLOOKUP('Mapeo de Actores'!M190,'MA Listas'!$D$4:$E$38,2)</f>
        <v>#N/A</v>
      </c>
      <c r="N190" s="591">
        <f>'Mapeo de Actores'!N190</f>
        <v>0</v>
      </c>
      <c r="O190" s="483" t="e">
        <f>VLOOKUP('Mapeo de Actores'!O190,'MA Listas'!$G$4:$H$38,2)</f>
        <v>#N/A</v>
      </c>
      <c r="P190" s="483" t="e">
        <f>VLOOKUP('Mapeo de Actores'!P190,'MA Listas'!$G$4:$H$38,2)</f>
        <v>#N/A</v>
      </c>
      <c r="Q190" s="483" t="e">
        <f>VLOOKUP('Mapeo de Actores'!Q190,'MA Listas'!$G$4:$H$38,2)</f>
        <v>#N/A</v>
      </c>
      <c r="R190" s="483" t="e">
        <f>VLOOKUP('Mapeo de Actores'!R190,'MA Listas'!$G$4:$H$38,2)</f>
        <v>#N/A</v>
      </c>
      <c r="S190" s="483" t="e">
        <f>VLOOKUP('Mapeo de Actores'!S190,'MA Listas'!$G$4:$H$38,2)</f>
        <v>#N/A</v>
      </c>
      <c r="T190" s="593" t="e">
        <f>VLOOKUP('Mapeo de Actores'!T190,'MA Listas'!$K$6:$L$7,2)</f>
        <v>#N/A</v>
      </c>
      <c r="U190" s="593" t="e">
        <f>VLOOKUP('Mapeo de Actores'!U190,'MA Listas'!$K$6:$L$7,2)</f>
        <v>#N/A</v>
      </c>
      <c r="V190" s="593" t="e">
        <f>VLOOKUP('Mapeo de Actores'!V190,'MA Listas'!$K$6:$L$7,2)</f>
        <v>#N/A</v>
      </c>
      <c r="W190" s="593" t="e">
        <f>VLOOKUP('Mapeo de Actores'!W190,'MA Listas'!$K$6:$L$7,2)</f>
        <v>#N/A</v>
      </c>
      <c r="X190" s="593" t="e">
        <f>VLOOKUP('Mapeo de Actores'!X190,'MA Listas'!$K$6:$L$7,2)</f>
        <v>#N/A</v>
      </c>
      <c r="Y190" s="591">
        <f>'Mapeo de Actores'!Y190</f>
        <v>0</v>
      </c>
      <c r="Z190" s="484" t="e">
        <f>VLOOKUP('Mapeo de Actores'!Z190,'MA Listas'!$N$4:$O$11,2)</f>
        <v>#N/A</v>
      </c>
      <c r="AA190" s="484" t="e">
        <f>VLOOKUP('Mapeo de Actores'!AA190,'MA Listas'!$N$4:$O$11,2)</f>
        <v>#N/A</v>
      </c>
      <c r="AB190" s="591">
        <f>'Mapeo de Actores'!AB190</f>
        <v>0</v>
      </c>
      <c r="AC190" s="486">
        <f>'Mapeo de Actores'!AC190</f>
        <v>0</v>
      </c>
      <c r="AD190" s="596">
        <f>'Mapeo de Actores'!AD190</f>
        <v>0</v>
      </c>
    </row>
    <row r="191" spans="6:30" ht="20.100000000000001" customHeight="1">
      <c r="F191" s="480">
        <f t="shared" si="3"/>
        <v>188</v>
      </c>
      <c r="G191" s="490">
        <f>'Mapeo de Actores'!G191</f>
        <v>0</v>
      </c>
      <c r="H191" s="491">
        <f>'Mapeo de Actores'!H191</f>
        <v>0</v>
      </c>
      <c r="I191" s="483" t="e">
        <f>VLOOKUP('Mapeo de Actores'!I191,'MA Listas'!$D$4:$E$38,2)</f>
        <v>#N/A</v>
      </c>
      <c r="J191" s="483" t="e">
        <f>VLOOKUP('Mapeo de Actores'!J191,'MA Listas'!$D$4:$E$38,2)</f>
        <v>#N/A</v>
      </c>
      <c r="K191" s="483" t="e">
        <f>VLOOKUP('Mapeo de Actores'!K191,'MA Listas'!$D$4:$E$38,2)</f>
        <v>#N/A</v>
      </c>
      <c r="L191" s="483" t="e">
        <f>VLOOKUP('Mapeo de Actores'!L191,'MA Listas'!$D$4:$E$38,2)</f>
        <v>#N/A</v>
      </c>
      <c r="M191" s="483" t="e">
        <f>VLOOKUP('Mapeo de Actores'!M191,'MA Listas'!$D$4:$E$38,2)</f>
        <v>#N/A</v>
      </c>
      <c r="N191" s="591">
        <f>'Mapeo de Actores'!N191</f>
        <v>0</v>
      </c>
      <c r="O191" s="483" t="e">
        <f>VLOOKUP('Mapeo de Actores'!O191,'MA Listas'!$G$4:$H$38,2)</f>
        <v>#N/A</v>
      </c>
      <c r="P191" s="483" t="e">
        <f>VLOOKUP('Mapeo de Actores'!P191,'MA Listas'!$G$4:$H$38,2)</f>
        <v>#N/A</v>
      </c>
      <c r="Q191" s="483" t="e">
        <f>VLOOKUP('Mapeo de Actores'!Q191,'MA Listas'!$G$4:$H$38,2)</f>
        <v>#N/A</v>
      </c>
      <c r="R191" s="483" t="e">
        <f>VLOOKUP('Mapeo de Actores'!R191,'MA Listas'!$G$4:$H$38,2)</f>
        <v>#N/A</v>
      </c>
      <c r="S191" s="483" t="e">
        <f>VLOOKUP('Mapeo de Actores'!S191,'MA Listas'!$G$4:$H$38,2)</f>
        <v>#N/A</v>
      </c>
      <c r="T191" s="593" t="e">
        <f>VLOOKUP('Mapeo de Actores'!T191,'MA Listas'!$K$6:$L$7,2)</f>
        <v>#N/A</v>
      </c>
      <c r="U191" s="593" t="e">
        <f>VLOOKUP('Mapeo de Actores'!U191,'MA Listas'!$K$6:$L$7,2)</f>
        <v>#N/A</v>
      </c>
      <c r="V191" s="593" t="e">
        <f>VLOOKUP('Mapeo de Actores'!V191,'MA Listas'!$K$6:$L$7,2)</f>
        <v>#N/A</v>
      </c>
      <c r="W191" s="593" t="e">
        <f>VLOOKUP('Mapeo de Actores'!W191,'MA Listas'!$K$6:$L$7,2)</f>
        <v>#N/A</v>
      </c>
      <c r="X191" s="593" t="e">
        <f>VLOOKUP('Mapeo de Actores'!X191,'MA Listas'!$K$6:$L$7,2)</f>
        <v>#N/A</v>
      </c>
      <c r="Y191" s="591">
        <f>'Mapeo de Actores'!Y191</f>
        <v>0</v>
      </c>
      <c r="Z191" s="484" t="e">
        <f>VLOOKUP('Mapeo de Actores'!Z191,'MA Listas'!$N$4:$O$11,2)</f>
        <v>#N/A</v>
      </c>
      <c r="AA191" s="484" t="e">
        <f>VLOOKUP('Mapeo de Actores'!AA191,'MA Listas'!$N$4:$O$11,2)</f>
        <v>#N/A</v>
      </c>
      <c r="AB191" s="591">
        <f>'Mapeo de Actores'!AB191</f>
        <v>0</v>
      </c>
      <c r="AC191" s="486">
        <f>'Mapeo de Actores'!AC191</f>
        <v>0</v>
      </c>
      <c r="AD191" s="596">
        <f>'Mapeo de Actores'!AD191</f>
        <v>0</v>
      </c>
    </row>
    <row r="192" spans="6:30" ht="20.100000000000001" customHeight="1">
      <c r="F192" s="480">
        <f t="shared" si="3"/>
        <v>189</v>
      </c>
      <c r="G192" s="490">
        <f>'Mapeo de Actores'!G192</f>
        <v>0</v>
      </c>
      <c r="H192" s="491">
        <f>'Mapeo de Actores'!H192</f>
        <v>0</v>
      </c>
      <c r="I192" s="483" t="e">
        <f>VLOOKUP('Mapeo de Actores'!I192,'MA Listas'!$D$4:$E$38,2)</f>
        <v>#N/A</v>
      </c>
      <c r="J192" s="483" t="e">
        <f>VLOOKUP('Mapeo de Actores'!J192,'MA Listas'!$D$4:$E$38,2)</f>
        <v>#N/A</v>
      </c>
      <c r="K192" s="483" t="e">
        <f>VLOOKUP('Mapeo de Actores'!K192,'MA Listas'!$D$4:$E$38,2)</f>
        <v>#N/A</v>
      </c>
      <c r="L192" s="483" t="e">
        <f>VLOOKUP('Mapeo de Actores'!L192,'MA Listas'!$D$4:$E$38,2)</f>
        <v>#N/A</v>
      </c>
      <c r="M192" s="483" t="e">
        <f>VLOOKUP('Mapeo de Actores'!M192,'MA Listas'!$D$4:$E$38,2)</f>
        <v>#N/A</v>
      </c>
      <c r="N192" s="591">
        <f>'Mapeo de Actores'!N192</f>
        <v>0</v>
      </c>
      <c r="O192" s="483" t="e">
        <f>VLOOKUP('Mapeo de Actores'!O192,'MA Listas'!$G$4:$H$38,2)</f>
        <v>#N/A</v>
      </c>
      <c r="P192" s="483" t="e">
        <f>VLOOKUP('Mapeo de Actores'!P192,'MA Listas'!$G$4:$H$38,2)</f>
        <v>#N/A</v>
      </c>
      <c r="Q192" s="483" t="e">
        <f>VLOOKUP('Mapeo de Actores'!Q192,'MA Listas'!$G$4:$H$38,2)</f>
        <v>#N/A</v>
      </c>
      <c r="R192" s="483" t="e">
        <f>VLOOKUP('Mapeo de Actores'!R192,'MA Listas'!$G$4:$H$38,2)</f>
        <v>#N/A</v>
      </c>
      <c r="S192" s="483" t="e">
        <f>VLOOKUP('Mapeo de Actores'!S192,'MA Listas'!$G$4:$H$38,2)</f>
        <v>#N/A</v>
      </c>
      <c r="T192" s="593" t="e">
        <f>VLOOKUP('Mapeo de Actores'!T192,'MA Listas'!$K$6:$L$7,2)</f>
        <v>#N/A</v>
      </c>
      <c r="U192" s="593" t="e">
        <f>VLOOKUP('Mapeo de Actores'!U192,'MA Listas'!$K$6:$L$7,2)</f>
        <v>#N/A</v>
      </c>
      <c r="V192" s="593" t="e">
        <f>VLOOKUP('Mapeo de Actores'!V192,'MA Listas'!$K$6:$L$7,2)</f>
        <v>#N/A</v>
      </c>
      <c r="W192" s="593" t="e">
        <f>VLOOKUP('Mapeo de Actores'!W192,'MA Listas'!$K$6:$L$7,2)</f>
        <v>#N/A</v>
      </c>
      <c r="X192" s="593" t="e">
        <f>VLOOKUP('Mapeo de Actores'!X192,'MA Listas'!$K$6:$L$7,2)</f>
        <v>#N/A</v>
      </c>
      <c r="Y192" s="591">
        <f>'Mapeo de Actores'!Y192</f>
        <v>0</v>
      </c>
      <c r="Z192" s="484" t="e">
        <f>VLOOKUP('Mapeo de Actores'!Z192,'MA Listas'!$N$4:$O$11,2)</f>
        <v>#N/A</v>
      </c>
      <c r="AA192" s="484" t="e">
        <f>VLOOKUP('Mapeo de Actores'!AA192,'MA Listas'!$N$4:$O$11,2)</f>
        <v>#N/A</v>
      </c>
      <c r="AB192" s="591">
        <f>'Mapeo de Actores'!AB192</f>
        <v>0</v>
      </c>
      <c r="AC192" s="486">
        <f>'Mapeo de Actores'!AC192</f>
        <v>0</v>
      </c>
      <c r="AD192" s="596">
        <f>'Mapeo de Actores'!AD192</f>
        <v>0</v>
      </c>
    </row>
    <row r="193" spans="6:30" ht="20.100000000000001" customHeight="1">
      <c r="F193" s="480">
        <f t="shared" si="3"/>
        <v>190</v>
      </c>
      <c r="G193" s="490">
        <f>'Mapeo de Actores'!G193</f>
        <v>0</v>
      </c>
      <c r="H193" s="491">
        <f>'Mapeo de Actores'!H193</f>
        <v>0</v>
      </c>
      <c r="I193" s="483" t="e">
        <f>VLOOKUP('Mapeo de Actores'!I193,'MA Listas'!$D$4:$E$38,2)</f>
        <v>#N/A</v>
      </c>
      <c r="J193" s="483" t="e">
        <f>VLOOKUP('Mapeo de Actores'!J193,'MA Listas'!$D$4:$E$38,2)</f>
        <v>#N/A</v>
      </c>
      <c r="K193" s="483" t="e">
        <f>VLOOKUP('Mapeo de Actores'!K193,'MA Listas'!$D$4:$E$38,2)</f>
        <v>#N/A</v>
      </c>
      <c r="L193" s="483" t="e">
        <f>VLOOKUP('Mapeo de Actores'!L193,'MA Listas'!$D$4:$E$38,2)</f>
        <v>#N/A</v>
      </c>
      <c r="M193" s="483" t="e">
        <f>VLOOKUP('Mapeo de Actores'!M193,'MA Listas'!$D$4:$E$38,2)</f>
        <v>#N/A</v>
      </c>
      <c r="N193" s="591">
        <f>'Mapeo de Actores'!N193</f>
        <v>0</v>
      </c>
      <c r="O193" s="483" t="e">
        <f>VLOOKUP('Mapeo de Actores'!O193,'MA Listas'!$G$4:$H$38,2)</f>
        <v>#N/A</v>
      </c>
      <c r="P193" s="483" t="e">
        <f>VLOOKUP('Mapeo de Actores'!P193,'MA Listas'!$G$4:$H$38,2)</f>
        <v>#N/A</v>
      </c>
      <c r="Q193" s="483" t="e">
        <f>VLOOKUP('Mapeo de Actores'!Q193,'MA Listas'!$G$4:$H$38,2)</f>
        <v>#N/A</v>
      </c>
      <c r="R193" s="483" t="e">
        <f>VLOOKUP('Mapeo de Actores'!R193,'MA Listas'!$G$4:$H$38,2)</f>
        <v>#N/A</v>
      </c>
      <c r="S193" s="483" t="e">
        <f>VLOOKUP('Mapeo de Actores'!S193,'MA Listas'!$G$4:$H$38,2)</f>
        <v>#N/A</v>
      </c>
      <c r="T193" s="593" t="e">
        <f>VLOOKUP('Mapeo de Actores'!T193,'MA Listas'!$K$6:$L$7,2)</f>
        <v>#N/A</v>
      </c>
      <c r="U193" s="593" t="e">
        <f>VLOOKUP('Mapeo de Actores'!U193,'MA Listas'!$K$6:$L$7,2)</f>
        <v>#N/A</v>
      </c>
      <c r="V193" s="593" t="e">
        <f>VLOOKUP('Mapeo de Actores'!V193,'MA Listas'!$K$6:$L$7,2)</f>
        <v>#N/A</v>
      </c>
      <c r="W193" s="593" t="e">
        <f>VLOOKUP('Mapeo de Actores'!W193,'MA Listas'!$K$6:$L$7,2)</f>
        <v>#N/A</v>
      </c>
      <c r="X193" s="593" t="e">
        <f>VLOOKUP('Mapeo de Actores'!X193,'MA Listas'!$K$6:$L$7,2)</f>
        <v>#N/A</v>
      </c>
      <c r="Y193" s="591">
        <f>'Mapeo de Actores'!Y193</f>
        <v>0</v>
      </c>
      <c r="Z193" s="484" t="e">
        <f>VLOOKUP('Mapeo de Actores'!Z193,'MA Listas'!$N$4:$O$11,2)</f>
        <v>#N/A</v>
      </c>
      <c r="AA193" s="484" t="e">
        <f>VLOOKUP('Mapeo de Actores'!AA193,'MA Listas'!$N$4:$O$11,2)</f>
        <v>#N/A</v>
      </c>
      <c r="AB193" s="591">
        <f>'Mapeo de Actores'!AB193</f>
        <v>0</v>
      </c>
      <c r="AC193" s="486">
        <f>'Mapeo de Actores'!AC193</f>
        <v>0</v>
      </c>
      <c r="AD193" s="596">
        <f>'Mapeo de Actores'!AD193</f>
        <v>0</v>
      </c>
    </row>
    <row r="194" spans="6:30" ht="20.100000000000001" customHeight="1">
      <c r="F194" s="480">
        <f t="shared" si="3"/>
        <v>191</v>
      </c>
      <c r="G194" s="490">
        <f>'Mapeo de Actores'!G194</f>
        <v>0</v>
      </c>
      <c r="H194" s="491">
        <f>'Mapeo de Actores'!H194</f>
        <v>0</v>
      </c>
      <c r="I194" s="483" t="e">
        <f>VLOOKUP('Mapeo de Actores'!I194,'MA Listas'!$D$4:$E$38,2)</f>
        <v>#N/A</v>
      </c>
      <c r="J194" s="483" t="e">
        <f>VLOOKUP('Mapeo de Actores'!J194,'MA Listas'!$D$4:$E$38,2)</f>
        <v>#N/A</v>
      </c>
      <c r="K194" s="483" t="e">
        <f>VLOOKUP('Mapeo de Actores'!K194,'MA Listas'!$D$4:$E$38,2)</f>
        <v>#N/A</v>
      </c>
      <c r="L194" s="483" t="e">
        <f>VLOOKUP('Mapeo de Actores'!L194,'MA Listas'!$D$4:$E$38,2)</f>
        <v>#N/A</v>
      </c>
      <c r="M194" s="483" t="e">
        <f>VLOOKUP('Mapeo de Actores'!M194,'MA Listas'!$D$4:$E$38,2)</f>
        <v>#N/A</v>
      </c>
      <c r="N194" s="591">
        <f>'Mapeo de Actores'!N194</f>
        <v>0</v>
      </c>
      <c r="O194" s="483" t="e">
        <f>VLOOKUP('Mapeo de Actores'!O194,'MA Listas'!$G$4:$H$38,2)</f>
        <v>#N/A</v>
      </c>
      <c r="P194" s="483" t="e">
        <f>VLOOKUP('Mapeo de Actores'!P194,'MA Listas'!$G$4:$H$38,2)</f>
        <v>#N/A</v>
      </c>
      <c r="Q194" s="483" t="e">
        <f>VLOOKUP('Mapeo de Actores'!Q194,'MA Listas'!$G$4:$H$38,2)</f>
        <v>#N/A</v>
      </c>
      <c r="R194" s="483" t="e">
        <f>VLOOKUP('Mapeo de Actores'!R194,'MA Listas'!$G$4:$H$38,2)</f>
        <v>#N/A</v>
      </c>
      <c r="S194" s="483" t="e">
        <f>VLOOKUP('Mapeo de Actores'!S194,'MA Listas'!$G$4:$H$38,2)</f>
        <v>#N/A</v>
      </c>
      <c r="T194" s="593" t="e">
        <f>VLOOKUP('Mapeo de Actores'!T194,'MA Listas'!$K$6:$L$7,2)</f>
        <v>#N/A</v>
      </c>
      <c r="U194" s="593" t="e">
        <f>VLOOKUP('Mapeo de Actores'!U194,'MA Listas'!$K$6:$L$7,2)</f>
        <v>#N/A</v>
      </c>
      <c r="V194" s="593" t="e">
        <f>VLOOKUP('Mapeo de Actores'!V194,'MA Listas'!$K$6:$L$7,2)</f>
        <v>#N/A</v>
      </c>
      <c r="W194" s="593" t="e">
        <f>VLOOKUP('Mapeo de Actores'!W194,'MA Listas'!$K$6:$L$7,2)</f>
        <v>#N/A</v>
      </c>
      <c r="X194" s="593" t="e">
        <f>VLOOKUP('Mapeo de Actores'!X194,'MA Listas'!$K$6:$L$7,2)</f>
        <v>#N/A</v>
      </c>
      <c r="Y194" s="591">
        <f>'Mapeo de Actores'!Y194</f>
        <v>0</v>
      </c>
      <c r="Z194" s="484" t="e">
        <f>VLOOKUP('Mapeo de Actores'!Z194,'MA Listas'!$N$4:$O$11,2)</f>
        <v>#N/A</v>
      </c>
      <c r="AA194" s="484" t="e">
        <f>VLOOKUP('Mapeo de Actores'!AA194,'MA Listas'!$N$4:$O$11,2)</f>
        <v>#N/A</v>
      </c>
      <c r="AB194" s="591">
        <f>'Mapeo de Actores'!AB194</f>
        <v>0</v>
      </c>
      <c r="AC194" s="486">
        <f>'Mapeo de Actores'!AC194</f>
        <v>0</v>
      </c>
      <c r="AD194" s="596">
        <f>'Mapeo de Actores'!AD194</f>
        <v>0</v>
      </c>
    </row>
    <row r="195" spans="6:30" ht="20.100000000000001" customHeight="1">
      <c r="F195" s="480">
        <f t="shared" si="3"/>
        <v>192</v>
      </c>
      <c r="G195" s="490">
        <f>'Mapeo de Actores'!G195</f>
        <v>0</v>
      </c>
      <c r="H195" s="491">
        <f>'Mapeo de Actores'!H195</f>
        <v>0</v>
      </c>
      <c r="I195" s="483" t="e">
        <f>VLOOKUP('Mapeo de Actores'!I195,'MA Listas'!$D$4:$E$38,2)</f>
        <v>#N/A</v>
      </c>
      <c r="J195" s="483" t="e">
        <f>VLOOKUP('Mapeo de Actores'!J195,'MA Listas'!$D$4:$E$38,2)</f>
        <v>#N/A</v>
      </c>
      <c r="K195" s="483" t="e">
        <f>VLOOKUP('Mapeo de Actores'!K195,'MA Listas'!$D$4:$E$38,2)</f>
        <v>#N/A</v>
      </c>
      <c r="L195" s="483" t="e">
        <f>VLOOKUP('Mapeo de Actores'!L195,'MA Listas'!$D$4:$E$38,2)</f>
        <v>#N/A</v>
      </c>
      <c r="M195" s="483" t="e">
        <f>VLOOKUP('Mapeo de Actores'!M195,'MA Listas'!$D$4:$E$38,2)</f>
        <v>#N/A</v>
      </c>
      <c r="N195" s="591">
        <f>'Mapeo de Actores'!N195</f>
        <v>0</v>
      </c>
      <c r="O195" s="483" t="e">
        <f>VLOOKUP('Mapeo de Actores'!O195,'MA Listas'!$G$4:$H$38,2)</f>
        <v>#N/A</v>
      </c>
      <c r="P195" s="483" t="e">
        <f>VLOOKUP('Mapeo de Actores'!P195,'MA Listas'!$G$4:$H$38,2)</f>
        <v>#N/A</v>
      </c>
      <c r="Q195" s="483" t="e">
        <f>VLOOKUP('Mapeo de Actores'!Q195,'MA Listas'!$G$4:$H$38,2)</f>
        <v>#N/A</v>
      </c>
      <c r="R195" s="483" t="e">
        <f>VLOOKUP('Mapeo de Actores'!R195,'MA Listas'!$G$4:$H$38,2)</f>
        <v>#N/A</v>
      </c>
      <c r="S195" s="483" t="e">
        <f>VLOOKUP('Mapeo de Actores'!S195,'MA Listas'!$G$4:$H$38,2)</f>
        <v>#N/A</v>
      </c>
      <c r="T195" s="593" t="e">
        <f>VLOOKUP('Mapeo de Actores'!T195,'MA Listas'!$K$6:$L$7,2)</f>
        <v>#N/A</v>
      </c>
      <c r="U195" s="593" t="e">
        <f>VLOOKUP('Mapeo de Actores'!U195,'MA Listas'!$K$6:$L$7,2)</f>
        <v>#N/A</v>
      </c>
      <c r="V195" s="593" t="e">
        <f>VLOOKUP('Mapeo de Actores'!V195,'MA Listas'!$K$6:$L$7,2)</f>
        <v>#N/A</v>
      </c>
      <c r="W195" s="593" t="e">
        <f>VLOOKUP('Mapeo de Actores'!W195,'MA Listas'!$K$6:$L$7,2)</f>
        <v>#N/A</v>
      </c>
      <c r="X195" s="593" t="e">
        <f>VLOOKUP('Mapeo de Actores'!X195,'MA Listas'!$K$6:$L$7,2)</f>
        <v>#N/A</v>
      </c>
      <c r="Y195" s="591">
        <f>'Mapeo de Actores'!Y195</f>
        <v>0</v>
      </c>
      <c r="Z195" s="484" t="e">
        <f>VLOOKUP('Mapeo de Actores'!Z195,'MA Listas'!$N$4:$O$11,2)</f>
        <v>#N/A</v>
      </c>
      <c r="AA195" s="484" t="e">
        <f>VLOOKUP('Mapeo de Actores'!AA195,'MA Listas'!$N$4:$O$11,2)</f>
        <v>#N/A</v>
      </c>
      <c r="AB195" s="591">
        <f>'Mapeo de Actores'!AB195</f>
        <v>0</v>
      </c>
      <c r="AC195" s="486">
        <f>'Mapeo de Actores'!AC195</f>
        <v>0</v>
      </c>
      <c r="AD195" s="596">
        <f>'Mapeo de Actores'!AD195</f>
        <v>0</v>
      </c>
    </row>
    <row r="196" spans="6:30" ht="20.100000000000001" customHeight="1">
      <c r="F196" s="480">
        <f t="shared" si="3"/>
        <v>193</v>
      </c>
      <c r="G196" s="490">
        <f>'Mapeo de Actores'!G196</f>
        <v>0</v>
      </c>
      <c r="H196" s="491">
        <f>'Mapeo de Actores'!H196</f>
        <v>0</v>
      </c>
      <c r="I196" s="483" t="e">
        <f>VLOOKUP('Mapeo de Actores'!I196,'MA Listas'!$D$4:$E$38,2)</f>
        <v>#N/A</v>
      </c>
      <c r="J196" s="483" t="e">
        <f>VLOOKUP('Mapeo de Actores'!J196,'MA Listas'!$D$4:$E$38,2)</f>
        <v>#N/A</v>
      </c>
      <c r="K196" s="483" t="e">
        <f>VLOOKUP('Mapeo de Actores'!K196,'MA Listas'!$D$4:$E$38,2)</f>
        <v>#N/A</v>
      </c>
      <c r="L196" s="483" t="e">
        <f>VLOOKUP('Mapeo de Actores'!L196,'MA Listas'!$D$4:$E$38,2)</f>
        <v>#N/A</v>
      </c>
      <c r="M196" s="483" t="e">
        <f>VLOOKUP('Mapeo de Actores'!M196,'MA Listas'!$D$4:$E$38,2)</f>
        <v>#N/A</v>
      </c>
      <c r="N196" s="591">
        <f>'Mapeo de Actores'!N196</f>
        <v>0</v>
      </c>
      <c r="O196" s="483" t="e">
        <f>VLOOKUP('Mapeo de Actores'!O196,'MA Listas'!$G$4:$H$38,2)</f>
        <v>#N/A</v>
      </c>
      <c r="P196" s="483" t="e">
        <f>VLOOKUP('Mapeo de Actores'!P196,'MA Listas'!$G$4:$H$38,2)</f>
        <v>#N/A</v>
      </c>
      <c r="Q196" s="483" t="e">
        <f>VLOOKUP('Mapeo de Actores'!Q196,'MA Listas'!$G$4:$H$38,2)</f>
        <v>#N/A</v>
      </c>
      <c r="R196" s="483" t="e">
        <f>VLOOKUP('Mapeo de Actores'!R196,'MA Listas'!$G$4:$H$38,2)</f>
        <v>#N/A</v>
      </c>
      <c r="S196" s="483" t="e">
        <f>VLOOKUP('Mapeo de Actores'!S196,'MA Listas'!$G$4:$H$38,2)</f>
        <v>#N/A</v>
      </c>
      <c r="T196" s="593" t="e">
        <f>VLOOKUP('Mapeo de Actores'!T196,'MA Listas'!$K$6:$L$7,2)</f>
        <v>#N/A</v>
      </c>
      <c r="U196" s="593" t="e">
        <f>VLOOKUP('Mapeo de Actores'!U196,'MA Listas'!$K$6:$L$7,2)</f>
        <v>#N/A</v>
      </c>
      <c r="V196" s="593" t="e">
        <f>VLOOKUP('Mapeo de Actores'!V196,'MA Listas'!$K$6:$L$7,2)</f>
        <v>#N/A</v>
      </c>
      <c r="W196" s="593" t="e">
        <f>VLOOKUP('Mapeo de Actores'!W196,'MA Listas'!$K$6:$L$7,2)</f>
        <v>#N/A</v>
      </c>
      <c r="X196" s="593" t="e">
        <f>VLOOKUP('Mapeo de Actores'!X196,'MA Listas'!$K$6:$L$7,2)</f>
        <v>#N/A</v>
      </c>
      <c r="Y196" s="591">
        <f>'Mapeo de Actores'!Y196</f>
        <v>0</v>
      </c>
      <c r="Z196" s="484" t="e">
        <f>VLOOKUP('Mapeo de Actores'!Z196,'MA Listas'!$N$4:$O$11,2)</f>
        <v>#N/A</v>
      </c>
      <c r="AA196" s="484" t="e">
        <f>VLOOKUP('Mapeo de Actores'!AA196,'MA Listas'!$N$4:$O$11,2)</f>
        <v>#N/A</v>
      </c>
      <c r="AB196" s="591">
        <f>'Mapeo de Actores'!AB196</f>
        <v>0</v>
      </c>
      <c r="AC196" s="486">
        <f>'Mapeo de Actores'!AC196</f>
        <v>0</v>
      </c>
      <c r="AD196" s="596">
        <f>'Mapeo de Actores'!AD196</f>
        <v>0</v>
      </c>
    </row>
    <row r="197" spans="6:30" ht="20.100000000000001" customHeight="1">
      <c r="F197" s="480">
        <f t="shared" si="3"/>
        <v>194</v>
      </c>
      <c r="G197" s="490">
        <f>'Mapeo de Actores'!G197</f>
        <v>0</v>
      </c>
      <c r="H197" s="491">
        <f>'Mapeo de Actores'!H197</f>
        <v>0</v>
      </c>
      <c r="I197" s="483" t="e">
        <f>VLOOKUP('Mapeo de Actores'!I197,'MA Listas'!$D$4:$E$38,2)</f>
        <v>#N/A</v>
      </c>
      <c r="J197" s="483" t="e">
        <f>VLOOKUP('Mapeo de Actores'!J197,'MA Listas'!$D$4:$E$38,2)</f>
        <v>#N/A</v>
      </c>
      <c r="K197" s="483" t="e">
        <f>VLOOKUP('Mapeo de Actores'!K197,'MA Listas'!$D$4:$E$38,2)</f>
        <v>#N/A</v>
      </c>
      <c r="L197" s="483" t="e">
        <f>VLOOKUP('Mapeo de Actores'!L197,'MA Listas'!$D$4:$E$38,2)</f>
        <v>#N/A</v>
      </c>
      <c r="M197" s="483" t="e">
        <f>VLOOKUP('Mapeo de Actores'!M197,'MA Listas'!$D$4:$E$38,2)</f>
        <v>#N/A</v>
      </c>
      <c r="N197" s="591">
        <f>'Mapeo de Actores'!N197</f>
        <v>0</v>
      </c>
      <c r="O197" s="483" t="e">
        <f>VLOOKUP('Mapeo de Actores'!O197,'MA Listas'!$G$4:$H$38,2)</f>
        <v>#N/A</v>
      </c>
      <c r="P197" s="483" t="e">
        <f>VLOOKUP('Mapeo de Actores'!P197,'MA Listas'!$G$4:$H$38,2)</f>
        <v>#N/A</v>
      </c>
      <c r="Q197" s="483" t="e">
        <f>VLOOKUP('Mapeo de Actores'!Q197,'MA Listas'!$G$4:$H$38,2)</f>
        <v>#N/A</v>
      </c>
      <c r="R197" s="483" t="e">
        <f>VLOOKUP('Mapeo de Actores'!R197,'MA Listas'!$G$4:$H$38,2)</f>
        <v>#N/A</v>
      </c>
      <c r="S197" s="483" t="e">
        <f>VLOOKUP('Mapeo de Actores'!S197,'MA Listas'!$G$4:$H$38,2)</f>
        <v>#N/A</v>
      </c>
      <c r="T197" s="593" t="e">
        <f>VLOOKUP('Mapeo de Actores'!T197,'MA Listas'!$K$6:$L$7,2)</f>
        <v>#N/A</v>
      </c>
      <c r="U197" s="593" t="e">
        <f>VLOOKUP('Mapeo de Actores'!U197,'MA Listas'!$K$6:$L$7,2)</f>
        <v>#N/A</v>
      </c>
      <c r="V197" s="593" t="e">
        <f>VLOOKUP('Mapeo de Actores'!V197,'MA Listas'!$K$6:$L$7,2)</f>
        <v>#N/A</v>
      </c>
      <c r="W197" s="593" t="e">
        <f>VLOOKUP('Mapeo de Actores'!W197,'MA Listas'!$K$6:$L$7,2)</f>
        <v>#N/A</v>
      </c>
      <c r="X197" s="593" t="e">
        <f>VLOOKUP('Mapeo de Actores'!X197,'MA Listas'!$K$6:$L$7,2)</f>
        <v>#N/A</v>
      </c>
      <c r="Y197" s="591">
        <f>'Mapeo de Actores'!Y197</f>
        <v>0</v>
      </c>
      <c r="Z197" s="484" t="e">
        <f>VLOOKUP('Mapeo de Actores'!Z197,'MA Listas'!$N$4:$O$11,2)</f>
        <v>#N/A</v>
      </c>
      <c r="AA197" s="484" t="e">
        <f>VLOOKUP('Mapeo de Actores'!AA197,'MA Listas'!$N$4:$O$11,2)</f>
        <v>#N/A</v>
      </c>
      <c r="AB197" s="591">
        <f>'Mapeo de Actores'!AB197</f>
        <v>0</v>
      </c>
      <c r="AC197" s="486">
        <f>'Mapeo de Actores'!AC197</f>
        <v>0</v>
      </c>
      <c r="AD197" s="596">
        <f>'Mapeo de Actores'!AD197</f>
        <v>0</v>
      </c>
    </row>
    <row r="198" spans="6:30" ht="20.100000000000001" customHeight="1">
      <c r="F198" s="480">
        <f t="shared" ref="F198:F261" si="4">IF(G198="","",IF(F197="","",(F197+1)))</f>
        <v>195</v>
      </c>
      <c r="G198" s="490">
        <f>'Mapeo de Actores'!G198</f>
        <v>0</v>
      </c>
      <c r="H198" s="491">
        <f>'Mapeo de Actores'!H198</f>
        <v>0</v>
      </c>
      <c r="I198" s="483" t="e">
        <f>VLOOKUP('Mapeo de Actores'!I198,'MA Listas'!$D$4:$E$38,2)</f>
        <v>#N/A</v>
      </c>
      <c r="J198" s="483" t="e">
        <f>VLOOKUP('Mapeo de Actores'!J198,'MA Listas'!$D$4:$E$38,2)</f>
        <v>#N/A</v>
      </c>
      <c r="K198" s="483" t="e">
        <f>VLOOKUP('Mapeo de Actores'!K198,'MA Listas'!$D$4:$E$38,2)</f>
        <v>#N/A</v>
      </c>
      <c r="L198" s="483" t="e">
        <f>VLOOKUP('Mapeo de Actores'!L198,'MA Listas'!$D$4:$E$38,2)</f>
        <v>#N/A</v>
      </c>
      <c r="M198" s="483" t="e">
        <f>VLOOKUP('Mapeo de Actores'!M198,'MA Listas'!$D$4:$E$38,2)</f>
        <v>#N/A</v>
      </c>
      <c r="N198" s="591">
        <f>'Mapeo de Actores'!N198</f>
        <v>0</v>
      </c>
      <c r="O198" s="483" t="e">
        <f>VLOOKUP('Mapeo de Actores'!O198,'MA Listas'!$G$4:$H$38,2)</f>
        <v>#N/A</v>
      </c>
      <c r="P198" s="483" t="e">
        <f>VLOOKUP('Mapeo de Actores'!P198,'MA Listas'!$G$4:$H$38,2)</f>
        <v>#N/A</v>
      </c>
      <c r="Q198" s="483" t="e">
        <f>VLOOKUP('Mapeo de Actores'!Q198,'MA Listas'!$G$4:$H$38,2)</f>
        <v>#N/A</v>
      </c>
      <c r="R198" s="483" t="e">
        <f>VLOOKUP('Mapeo de Actores'!R198,'MA Listas'!$G$4:$H$38,2)</f>
        <v>#N/A</v>
      </c>
      <c r="S198" s="483" t="e">
        <f>VLOOKUP('Mapeo de Actores'!S198,'MA Listas'!$G$4:$H$38,2)</f>
        <v>#N/A</v>
      </c>
      <c r="T198" s="593" t="e">
        <f>VLOOKUP('Mapeo de Actores'!T198,'MA Listas'!$K$6:$L$7,2)</f>
        <v>#N/A</v>
      </c>
      <c r="U198" s="593" t="e">
        <f>VLOOKUP('Mapeo de Actores'!U198,'MA Listas'!$K$6:$L$7,2)</f>
        <v>#N/A</v>
      </c>
      <c r="V198" s="593" t="e">
        <f>VLOOKUP('Mapeo de Actores'!V198,'MA Listas'!$K$6:$L$7,2)</f>
        <v>#N/A</v>
      </c>
      <c r="W198" s="593" t="e">
        <f>VLOOKUP('Mapeo de Actores'!W198,'MA Listas'!$K$6:$L$7,2)</f>
        <v>#N/A</v>
      </c>
      <c r="X198" s="593" t="e">
        <f>VLOOKUP('Mapeo de Actores'!X198,'MA Listas'!$K$6:$L$7,2)</f>
        <v>#N/A</v>
      </c>
      <c r="Y198" s="591">
        <f>'Mapeo de Actores'!Y198</f>
        <v>0</v>
      </c>
      <c r="Z198" s="484" t="e">
        <f>VLOOKUP('Mapeo de Actores'!Z198,'MA Listas'!$N$4:$O$11,2)</f>
        <v>#N/A</v>
      </c>
      <c r="AA198" s="484" t="e">
        <f>VLOOKUP('Mapeo de Actores'!AA198,'MA Listas'!$N$4:$O$11,2)</f>
        <v>#N/A</v>
      </c>
      <c r="AB198" s="591">
        <f>'Mapeo de Actores'!AB198</f>
        <v>0</v>
      </c>
      <c r="AC198" s="486">
        <f>'Mapeo de Actores'!AC198</f>
        <v>0</v>
      </c>
      <c r="AD198" s="596">
        <f>'Mapeo de Actores'!AD198</f>
        <v>0</v>
      </c>
    </row>
    <row r="199" spans="6:30" ht="20.100000000000001" customHeight="1">
      <c r="F199" s="480">
        <f t="shared" si="4"/>
        <v>196</v>
      </c>
      <c r="G199" s="490">
        <f>'Mapeo de Actores'!G199</f>
        <v>0</v>
      </c>
      <c r="H199" s="491">
        <f>'Mapeo de Actores'!H199</f>
        <v>0</v>
      </c>
      <c r="I199" s="483" t="e">
        <f>VLOOKUP('Mapeo de Actores'!I199,'MA Listas'!$D$4:$E$38,2)</f>
        <v>#N/A</v>
      </c>
      <c r="J199" s="483" t="e">
        <f>VLOOKUP('Mapeo de Actores'!J199,'MA Listas'!$D$4:$E$38,2)</f>
        <v>#N/A</v>
      </c>
      <c r="K199" s="483" t="e">
        <f>VLOOKUP('Mapeo de Actores'!K199,'MA Listas'!$D$4:$E$38,2)</f>
        <v>#N/A</v>
      </c>
      <c r="L199" s="483" t="e">
        <f>VLOOKUP('Mapeo de Actores'!L199,'MA Listas'!$D$4:$E$38,2)</f>
        <v>#N/A</v>
      </c>
      <c r="M199" s="483" t="e">
        <f>VLOOKUP('Mapeo de Actores'!M199,'MA Listas'!$D$4:$E$38,2)</f>
        <v>#N/A</v>
      </c>
      <c r="N199" s="591">
        <f>'Mapeo de Actores'!N199</f>
        <v>0</v>
      </c>
      <c r="O199" s="483" t="e">
        <f>VLOOKUP('Mapeo de Actores'!O199,'MA Listas'!$G$4:$H$38,2)</f>
        <v>#N/A</v>
      </c>
      <c r="P199" s="483" t="e">
        <f>VLOOKUP('Mapeo de Actores'!P199,'MA Listas'!$G$4:$H$38,2)</f>
        <v>#N/A</v>
      </c>
      <c r="Q199" s="483" t="e">
        <f>VLOOKUP('Mapeo de Actores'!Q199,'MA Listas'!$G$4:$H$38,2)</f>
        <v>#N/A</v>
      </c>
      <c r="R199" s="483" t="e">
        <f>VLOOKUP('Mapeo de Actores'!R199,'MA Listas'!$G$4:$H$38,2)</f>
        <v>#N/A</v>
      </c>
      <c r="S199" s="483" t="e">
        <f>VLOOKUP('Mapeo de Actores'!S199,'MA Listas'!$G$4:$H$38,2)</f>
        <v>#N/A</v>
      </c>
      <c r="T199" s="593" t="e">
        <f>VLOOKUP('Mapeo de Actores'!T199,'MA Listas'!$K$6:$L$7,2)</f>
        <v>#N/A</v>
      </c>
      <c r="U199" s="593" t="e">
        <f>VLOOKUP('Mapeo de Actores'!U199,'MA Listas'!$K$6:$L$7,2)</f>
        <v>#N/A</v>
      </c>
      <c r="V199" s="593" t="e">
        <f>VLOOKUP('Mapeo de Actores'!V199,'MA Listas'!$K$6:$L$7,2)</f>
        <v>#N/A</v>
      </c>
      <c r="W199" s="593" t="e">
        <f>VLOOKUP('Mapeo de Actores'!W199,'MA Listas'!$K$6:$L$7,2)</f>
        <v>#N/A</v>
      </c>
      <c r="X199" s="593" t="e">
        <f>VLOOKUP('Mapeo de Actores'!X199,'MA Listas'!$K$6:$L$7,2)</f>
        <v>#N/A</v>
      </c>
      <c r="Y199" s="591">
        <f>'Mapeo de Actores'!Y199</f>
        <v>0</v>
      </c>
      <c r="Z199" s="484" t="e">
        <f>VLOOKUP('Mapeo de Actores'!Z199,'MA Listas'!$N$4:$O$11,2)</f>
        <v>#N/A</v>
      </c>
      <c r="AA199" s="484" t="e">
        <f>VLOOKUP('Mapeo de Actores'!AA199,'MA Listas'!$N$4:$O$11,2)</f>
        <v>#N/A</v>
      </c>
      <c r="AB199" s="591">
        <f>'Mapeo de Actores'!AB199</f>
        <v>0</v>
      </c>
      <c r="AC199" s="486">
        <f>'Mapeo de Actores'!AC199</f>
        <v>0</v>
      </c>
      <c r="AD199" s="596">
        <f>'Mapeo de Actores'!AD199</f>
        <v>0</v>
      </c>
    </row>
    <row r="200" spans="6:30" ht="20.100000000000001" customHeight="1">
      <c r="F200" s="480">
        <f t="shared" si="4"/>
        <v>197</v>
      </c>
      <c r="G200" s="490">
        <f>'Mapeo de Actores'!G200</f>
        <v>0</v>
      </c>
      <c r="H200" s="491">
        <f>'Mapeo de Actores'!H200</f>
        <v>0</v>
      </c>
      <c r="I200" s="483" t="e">
        <f>VLOOKUP('Mapeo de Actores'!I200,'MA Listas'!$D$4:$E$38,2)</f>
        <v>#N/A</v>
      </c>
      <c r="J200" s="483" t="e">
        <f>VLOOKUP('Mapeo de Actores'!J200,'MA Listas'!$D$4:$E$38,2)</f>
        <v>#N/A</v>
      </c>
      <c r="K200" s="483" t="e">
        <f>VLOOKUP('Mapeo de Actores'!K200,'MA Listas'!$D$4:$E$38,2)</f>
        <v>#N/A</v>
      </c>
      <c r="L200" s="483" t="e">
        <f>VLOOKUP('Mapeo de Actores'!L200,'MA Listas'!$D$4:$E$38,2)</f>
        <v>#N/A</v>
      </c>
      <c r="M200" s="483" t="e">
        <f>VLOOKUP('Mapeo de Actores'!M200,'MA Listas'!$D$4:$E$38,2)</f>
        <v>#N/A</v>
      </c>
      <c r="N200" s="591">
        <f>'Mapeo de Actores'!N200</f>
        <v>0</v>
      </c>
      <c r="O200" s="483" t="e">
        <f>VLOOKUP('Mapeo de Actores'!O200,'MA Listas'!$G$4:$H$38,2)</f>
        <v>#N/A</v>
      </c>
      <c r="P200" s="483" t="e">
        <f>VLOOKUP('Mapeo de Actores'!P200,'MA Listas'!$G$4:$H$38,2)</f>
        <v>#N/A</v>
      </c>
      <c r="Q200" s="483" t="e">
        <f>VLOOKUP('Mapeo de Actores'!Q200,'MA Listas'!$G$4:$H$38,2)</f>
        <v>#N/A</v>
      </c>
      <c r="R200" s="483" t="e">
        <f>VLOOKUP('Mapeo de Actores'!R200,'MA Listas'!$G$4:$H$38,2)</f>
        <v>#N/A</v>
      </c>
      <c r="S200" s="483" t="e">
        <f>VLOOKUP('Mapeo de Actores'!S200,'MA Listas'!$G$4:$H$38,2)</f>
        <v>#N/A</v>
      </c>
      <c r="T200" s="593" t="e">
        <f>VLOOKUP('Mapeo de Actores'!T200,'MA Listas'!$K$6:$L$7,2)</f>
        <v>#N/A</v>
      </c>
      <c r="U200" s="593" t="e">
        <f>VLOOKUP('Mapeo de Actores'!U200,'MA Listas'!$K$6:$L$7,2)</f>
        <v>#N/A</v>
      </c>
      <c r="V200" s="593" t="e">
        <f>VLOOKUP('Mapeo de Actores'!V200,'MA Listas'!$K$6:$L$7,2)</f>
        <v>#N/A</v>
      </c>
      <c r="W200" s="593" t="e">
        <f>VLOOKUP('Mapeo de Actores'!W200,'MA Listas'!$K$6:$L$7,2)</f>
        <v>#N/A</v>
      </c>
      <c r="X200" s="593" t="e">
        <f>VLOOKUP('Mapeo de Actores'!X200,'MA Listas'!$K$6:$L$7,2)</f>
        <v>#N/A</v>
      </c>
      <c r="Y200" s="591">
        <f>'Mapeo de Actores'!Y200</f>
        <v>0</v>
      </c>
      <c r="Z200" s="484" t="e">
        <f>VLOOKUP('Mapeo de Actores'!Z200,'MA Listas'!$N$4:$O$11,2)</f>
        <v>#N/A</v>
      </c>
      <c r="AA200" s="484" t="e">
        <f>VLOOKUP('Mapeo de Actores'!AA200,'MA Listas'!$N$4:$O$11,2)</f>
        <v>#N/A</v>
      </c>
      <c r="AB200" s="591">
        <f>'Mapeo de Actores'!AB200</f>
        <v>0</v>
      </c>
      <c r="AC200" s="486">
        <f>'Mapeo de Actores'!AC200</f>
        <v>0</v>
      </c>
      <c r="AD200" s="596">
        <f>'Mapeo de Actores'!AD200</f>
        <v>0</v>
      </c>
    </row>
    <row r="201" spans="6:30" ht="20.100000000000001" customHeight="1">
      <c r="F201" s="480">
        <f t="shared" si="4"/>
        <v>198</v>
      </c>
      <c r="G201" s="490">
        <f>'Mapeo de Actores'!G201</f>
        <v>0</v>
      </c>
      <c r="H201" s="491">
        <f>'Mapeo de Actores'!H201</f>
        <v>0</v>
      </c>
      <c r="I201" s="483" t="e">
        <f>VLOOKUP('Mapeo de Actores'!I201,'MA Listas'!$D$4:$E$38,2)</f>
        <v>#N/A</v>
      </c>
      <c r="J201" s="483" t="e">
        <f>VLOOKUP('Mapeo de Actores'!J201,'MA Listas'!$D$4:$E$38,2)</f>
        <v>#N/A</v>
      </c>
      <c r="K201" s="483" t="e">
        <f>VLOOKUP('Mapeo de Actores'!K201,'MA Listas'!$D$4:$E$38,2)</f>
        <v>#N/A</v>
      </c>
      <c r="L201" s="483" t="e">
        <f>VLOOKUP('Mapeo de Actores'!L201,'MA Listas'!$D$4:$E$38,2)</f>
        <v>#N/A</v>
      </c>
      <c r="M201" s="483" t="e">
        <f>VLOOKUP('Mapeo de Actores'!M201,'MA Listas'!$D$4:$E$38,2)</f>
        <v>#N/A</v>
      </c>
      <c r="N201" s="591">
        <f>'Mapeo de Actores'!N201</f>
        <v>0</v>
      </c>
      <c r="O201" s="483" t="e">
        <f>VLOOKUP('Mapeo de Actores'!O201,'MA Listas'!$G$4:$H$38,2)</f>
        <v>#N/A</v>
      </c>
      <c r="P201" s="483" t="e">
        <f>VLOOKUP('Mapeo de Actores'!P201,'MA Listas'!$G$4:$H$38,2)</f>
        <v>#N/A</v>
      </c>
      <c r="Q201" s="483" t="e">
        <f>VLOOKUP('Mapeo de Actores'!Q201,'MA Listas'!$G$4:$H$38,2)</f>
        <v>#N/A</v>
      </c>
      <c r="R201" s="483" t="e">
        <f>VLOOKUP('Mapeo de Actores'!R201,'MA Listas'!$G$4:$H$38,2)</f>
        <v>#N/A</v>
      </c>
      <c r="S201" s="483" t="e">
        <f>VLOOKUP('Mapeo de Actores'!S201,'MA Listas'!$G$4:$H$38,2)</f>
        <v>#N/A</v>
      </c>
      <c r="T201" s="593" t="e">
        <f>VLOOKUP('Mapeo de Actores'!T201,'MA Listas'!$K$6:$L$7,2)</f>
        <v>#N/A</v>
      </c>
      <c r="U201" s="593" t="e">
        <f>VLOOKUP('Mapeo de Actores'!U201,'MA Listas'!$K$6:$L$7,2)</f>
        <v>#N/A</v>
      </c>
      <c r="V201" s="593" t="e">
        <f>VLOOKUP('Mapeo de Actores'!V201,'MA Listas'!$K$6:$L$7,2)</f>
        <v>#N/A</v>
      </c>
      <c r="W201" s="593" t="e">
        <f>VLOOKUP('Mapeo de Actores'!W201,'MA Listas'!$K$6:$L$7,2)</f>
        <v>#N/A</v>
      </c>
      <c r="X201" s="593" t="e">
        <f>VLOOKUP('Mapeo de Actores'!X201,'MA Listas'!$K$6:$L$7,2)</f>
        <v>#N/A</v>
      </c>
      <c r="Y201" s="591">
        <f>'Mapeo de Actores'!Y201</f>
        <v>0</v>
      </c>
      <c r="Z201" s="484" t="e">
        <f>VLOOKUP('Mapeo de Actores'!Z201,'MA Listas'!$N$4:$O$11,2)</f>
        <v>#N/A</v>
      </c>
      <c r="AA201" s="484" t="e">
        <f>VLOOKUP('Mapeo de Actores'!AA201,'MA Listas'!$N$4:$O$11,2)</f>
        <v>#N/A</v>
      </c>
      <c r="AB201" s="591">
        <f>'Mapeo de Actores'!AB201</f>
        <v>0</v>
      </c>
      <c r="AC201" s="486">
        <f>'Mapeo de Actores'!AC201</f>
        <v>0</v>
      </c>
      <c r="AD201" s="596">
        <f>'Mapeo de Actores'!AD201</f>
        <v>0</v>
      </c>
    </row>
    <row r="202" spans="6:30" ht="20.100000000000001" customHeight="1">
      <c r="F202" s="480">
        <f t="shared" si="4"/>
        <v>199</v>
      </c>
      <c r="G202" s="490">
        <f>'Mapeo de Actores'!G202</f>
        <v>0</v>
      </c>
      <c r="H202" s="491">
        <f>'Mapeo de Actores'!H202</f>
        <v>0</v>
      </c>
      <c r="I202" s="483" t="e">
        <f>VLOOKUP('Mapeo de Actores'!I202,'MA Listas'!$D$4:$E$38,2)</f>
        <v>#N/A</v>
      </c>
      <c r="J202" s="483" t="e">
        <f>VLOOKUP('Mapeo de Actores'!J202,'MA Listas'!$D$4:$E$38,2)</f>
        <v>#N/A</v>
      </c>
      <c r="K202" s="483" t="e">
        <f>VLOOKUP('Mapeo de Actores'!K202,'MA Listas'!$D$4:$E$38,2)</f>
        <v>#N/A</v>
      </c>
      <c r="L202" s="483" t="e">
        <f>VLOOKUP('Mapeo de Actores'!L202,'MA Listas'!$D$4:$E$38,2)</f>
        <v>#N/A</v>
      </c>
      <c r="M202" s="483" t="e">
        <f>VLOOKUP('Mapeo de Actores'!M202,'MA Listas'!$D$4:$E$38,2)</f>
        <v>#N/A</v>
      </c>
      <c r="N202" s="591">
        <f>'Mapeo de Actores'!N202</f>
        <v>0</v>
      </c>
      <c r="O202" s="483" t="e">
        <f>VLOOKUP('Mapeo de Actores'!O202,'MA Listas'!$G$4:$H$38,2)</f>
        <v>#N/A</v>
      </c>
      <c r="P202" s="483" t="e">
        <f>VLOOKUP('Mapeo de Actores'!P202,'MA Listas'!$G$4:$H$38,2)</f>
        <v>#N/A</v>
      </c>
      <c r="Q202" s="483" t="e">
        <f>VLOOKUP('Mapeo de Actores'!Q202,'MA Listas'!$G$4:$H$38,2)</f>
        <v>#N/A</v>
      </c>
      <c r="R202" s="483" t="e">
        <f>VLOOKUP('Mapeo de Actores'!R202,'MA Listas'!$G$4:$H$38,2)</f>
        <v>#N/A</v>
      </c>
      <c r="S202" s="483" t="e">
        <f>VLOOKUP('Mapeo de Actores'!S202,'MA Listas'!$G$4:$H$38,2)</f>
        <v>#N/A</v>
      </c>
      <c r="T202" s="593" t="e">
        <f>VLOOKUP('Mapeo de Actores'!T202,'MA Listas'!$K$6:$L$7,2)</f>
        <v>#N/A</v>
      </c>
      <c r="U202" s="593" t="e">
        <f>VLOOKUP('Mapeo de Actores'!U202,'MA Listas'!$K$6:$L$7,2)</f>
        <v>#N/A</v>
      </c>
      <c r="V202" s="593" t="e">
        <f>VLOOKUP('Mapeo de Actores'!V202,'MA Listas'!$K$6:$L$7,2)</f>
        <v>#N/A</v>
      </c>
      <c r="W202" s="593" t="e">
        <f>VLOOKUP('Mapeo de Actores'!W202,'MA Listas'!$K$6:$L$7,2)</f>
        <v>#N/A</v>
      </c>
      <c r="X202" s="593" t="e">
        <f>VLOOKUP('Mapeo de Actores'!X202,'MA Listas'!$K$6:$L$7,2)</f>
        <v>#N/A</v>
      </c>
      <c r="Y202" s="591">
        <f>'Mapeo de Actores'!Y202</f>
        <v>0</v>
      </c>
      <c r="Z202" s="484" t="e">
        <f>VLOOKUP('Mapeo de Actores'!Z202,'MA Listas'!$N$4:$O$11,2)</f>
        <v>#N/A</v>
      </c>
      <c r="AA202" s="484" t="e">
        <f>VLOOKUP('Mapeo de Actores'!AA202,'MA Listas'!$N$4:$O$11,2)</f>
        <v>#N/A</v>
      </c>
      <c r="AB202" s="591">
        <f>'Mapeo de Actores'!AB202</f>
        <v>0</v>
      </c>
      <c r="AC202" s="486">
        <f>'Mapeo de Actores'!AC202</f>
        <v>0</v>
      </c>
      <c r="AD202" s="596">
        <f>'Mapeo de Actores'!AD202</f>
        <v>0</v>
      </c>
    </row>
    <row r="203" spans="6:30" ht="20.100000000000001" customHeight="1">
      <c r="F203" s="480">
        <f t="shared" si="4"/>
        <v>200</v>
      </c>
      <c r="G203" s="490">
        <f>'Mapeo de Actores'!G203</f>
        <v>0</v>
      </c>
      <c r="H203" s="491">
        <f>'Mapeo de Actores'!H203</f>
        <v>0</v>
      </c>
      <c r="I203" s="483" t="e">
        <f>VLOOKUP('Mapeo de Actores'!I203,'MA Listas'!$D$4:$E$38,2)</f>
        <v>#N/A</v>
      </c>
      <c r="J203" s="483" t="e">
        <f>VLOOKUP('Mapeo de Actores'!J203,'MA Listas'!$D$4:$E$38,2)</f>
        <v>#N/A</v>
      </c>
      <c r="K203" s="483" t="e">
        <f>VLOOKUP('Mapeo de Actores'!K203,'MA Listas'!$D$4:$E$38,2)</f>
        <v>#N/A</v>
      </c>
      <c r="L203" s="483" t="e">
        <f>VLOOKUP('Mapeo de Actores'!L203,'MA Listas'!$D$4:$E$38,2)</f>
        <v>#N/A</v>
      </c>
      <c r="M203" s="483" t="e">
        <f>VLOOKUP('Mapeo de Actores'!M203,'MA Listas'!$D$4:$E$38,2)</f>
        <v>#N/A</v>
      </c>
      <c r="N203" s="591">
        <f>'Mapeo de Actores'!N203</f>
        <v>0</v>
      </c>
      <c r="O203" s="483" t="e">
        <f>VLOOKUP('Mapeo de Actores'!O203,'MA Listas'!$G$4:$H$38,2)</f>
        <v>#N/A</v>
      </c>
      <c r="P203" s="483" t="e">
        <f>VLOOKUP('Mapeo de Actores'!P203,'MA Listas'!$G$4:$H$38,2)</f>
        <v>#N/A</v>
      </c>
      <c r="Q203" s="483" t="e">
        <f>VLOOKUP('Mapeo de Actores'!Q203,'MA Listas'!$G$4:$H$38,2)</f>
        <v>#N/A</v>
      </c>
      <c r="R203" s="483" t="e">
        <f>VLOOKUP('Mapeo de Actores'!R203,'MA Listas'!$G$4:$H$38,2)</f>
        <v>#N/A</v>
      </c>
      <c r="S203" s="483" t="e">
        <f>VLOOKUP('Mapeo de Actores'!S203,'MA Listas'!$G$4:$H$38,2)</f>
        <v>#N/A</v>
      </c>
      <c r="T203" s="593" t="e">
        <f>VLOOKUP('Mapeo de Actores'!T203,'MA Listas'!$K$6:$L$7,2)</f>
        <v>#N/A</v>
      </c>
      <c r="U203" s="593" t="e">
        <f>VLOOKUP('Mapeo de Actores'!U203,'MA Listas'!$K$6:$L$7,2)</f>
        <v>#N/A</v>
      </c>
      <c r="V203" s="593" t="e">
        <f>VLOOKUP('Mapeo de Actores'!V203,'MA Listas'!$K$6:$L$7,2)</f>
        <v>#N/A</v>
      </c>
      <c r="W203" s="593" t="e">
        <f>VLOOKUP('Mapeo de Actores'!W203,'MA Listas'!$K$6:$L$7,2)</f>
        <v>#N/A</v>
      </c>
      <c r="X203" s="593" t="e">
        <f>VLOOKUP('Mapeo de Actores'!X203,'MA Listas'!$K$6:$L$7,2)</f>
        <v>#N/A</v>
      </c>
      <c r="Y203" s="591">
        <f>'Mapeo de Actores'!Y203</f>
        <v>0</v>
      </c>
      <c r="Z203" s="484" t="e">
        <f>VLOOKUP('Mapeo de Actores'!Z203,'MA Listas'!$N$4:$O$11,2)</f>
        <v>#N/A</v>
      </c>
      <c r="AA203" s="484" t="e">
        <f>VLOOKUP('Mapeo de Actores'!AA203,'MA Listas'!$N$4:$O$11,2)</f>
        <v>#N/A</v>
      </c>
      <c r="AB203" s="591">
        <f>'Mapeo de Actores'!AB203</f>
        <v>0</v>
      </c>
      <c r="AC203" s="486">
        <f>'Mapeo de Actores'!AC203</f>
        <v>0</v>
      </c>
      <c r="AD203" s="596">
        <f>'Mapeo de Actores'!AD203</f>
        <v>0</v>
      </c>
    </row>
    <row r="204" spans="6:30" ht="20.100000000000001" customHeight="1">
      <c r="F204" s="480">
        <f t="shared" si="4"/>
        <v>201</v>
      </c>
      <c r="G204" s="490">
        <f>'Mapeo de Actores'!G204</f>
        <v>0</v>
      </c>
      <c r="H204" s="491">
        <f>'Mapeo de Actores'!H204</f>
        <v>0</v>
      </c>
      <c r="I204" s="483" t="e">
        <f>VLOOKUP('Mapeo de Actores'!I204,'MA Listas'!$D$4:$E$38,2)</f>
        <v>#N/A</v>
      </c>
      <c r="J204" s="483" t="e">
        <f>VLOOKUP('Mapeo de Actores'!J204,'MA Listas'!$D$4:$E$38,2)</f>
        <v>#N/A</v>
      </c>
      <c r="K204" s="483" t="e">
        <f>VLOOKUP('Mapeo de Actores'!K204,'MA Listas'!$D$4:$E$38,2)</f>
        <v>#N/A</v>
      </c>
      <c r="L204" s="483" t="e">
        <f>VLOOKUP('Mapeo de Actores'!L204,'MA Listas'!$D$4:$E$38,2)</f>
        <v>#N/A</v>
      </c>
      <c r="M204" s="483" t="e">
        <f>VLOOKUP('Mapeo de Actores'!M204,'MA Listas'!$D$4:$E$38,2)</f>
        <v>#N/A</v>
      </c>
      <c r="N204" s="591">
        <f>'Mapeo de Actores'!N204</f>
        <v>0</v>
      </c>
      <c r="O204" s="483" t="e">
        <f>VLOOKUP('Mapeo de Actores'!O204,'MA Listas'!$G$4:$H$38,2)</f>
        <v>#N/A</v>
      </c>
      <c r="P204" s="483" t="e">
        <f>VLOOKUP('Mapeo de Actores'!P204,'MA Listas'!$G$4:$H$38,2)</f>
        <v>#N/A</v>
      </c>
      <c r="Q204" s="483" t="e">
        <f>VLOOKUP('Mapeo de Actores'!Q204,'MA Listas'!$G$4:$H$38,2)</f>
        <v>#N/A</v>
      </c>
      <c r="R204" s="483" t="e">
        <f>VLOOKUP('Mapeo de Actores'!R204,'MA Listas'!$G$4:$H$38,2)</f>
        <v>#N/A</v>
      </c>
      <c r="S204" s="483" t="e">
        <f>VLOOKUP('Mapeo de Actores'!S204,'MA Listas'!$G$4:$H$38,2)</f>
        <v>#N/A</v>
      </c>
      <c r="T204" s="593" t="e">
        <f>VLOOKUP('Mapeo de Actores'!T204,'MA Listas'!$K$6:$L$7,2)</f>
        <v>#N/A</v>
      </c>
      <c r="U204" s="593" t="e">
        <f>VLOOKUP('Mapeo de Actores'!U204,'MA Listas'!$K$6:$L$7,2)</f>
        <v>#N/A</v>
      </c>
      <c r="V204" s="593" t="e">
        <f>VLOOKUP('Mapeo de Actores'!V204,'MA Listas'!$K$6:$L$7,2)</f>
        <v>#N/A</v>
      </c>
      <c r="W204" s="593" t="e">
        <f>VLOOKUP('Mapeo de Actores'!W204,'MA Listas'!$K$6:$L$7,2)</f>
        <v>#N/A</v>
      </c>
      <c r="X204" s="593" t="e">
        <f>VLOOKUP('Mapeo de Actores'!X204,'MA Listas'!$K$6:$L$7,2)</f>
        <v>#N/A</v>
      </c>
      <c r="Y204" s="591">
        <f>'Mapeo de Actores'!Y204</f>
        <v>0</v>
      </c>
      <c r="Z204" s="484" t="e">
        <f>VLOOKUP('Mapeo de Actores'!Z204,'MA Listas'!$N$4:$O$11,2)</f>
        <v>#N/A</v>
      </c>
      <c r="AA204" s="484" t="e">
        <f>VLOOKUP('Mapeo de Actores'!AA204,'MA Listas'!$N$4:$O$11,2)</f>
        <v>#N/A</v>
      </c>
      <c r="AB204" s="591">
        <f>'Mapeo de Actores'!AB204</f>
        <v>0</v>
      </c>
      <c r="AC204" s="486">
        <f>'Mapeo de Actores'!AC204</f>
        <v>0</v>
      </c>
      <c r="AD204" s="596">
        <f>'Mapeo de Actores'!AD204</f>
        <v>0</v>
      </c>
    </row>
    <row r="205" spans="6:30" ht="20.100000000000001" customHeight="1">
      <c r="F205" s="480">
        <f t="shared" si="4"/>
        <v>202</v>
      </c>
      <c r="G205" s="490">
        <f>'Mapeo de Actores'!G205</f>
        <v>0</v>
      </c>
      <c r="H205" s="491">
        <f>'Mapeo de Actores'!H205</f>
        <v>0</v>
      </c>
      <c r="I205" s="483" t="e">
        <f>VLOOKUP('Mapeo de Actores'!I205,'MA Listas'!$D$4:$E$38,2)</f>
        <v>#N/A</v>
      </c>
      <c r="J205" s="483" t="e">
        <f>VLOOKUP('Mapeo de Actores'!J205,'MA Listas'!$D$4:$E$38,2)</f>
        <v>#N/A</v>
      </c>
      <c r="K205" s="483" t="e">
        <f>VLOOKUP('Mapeo de Actores'!K205,'MA Listas'!$D$4:$E$38,2)</f>
        <v>#N/A</v>
      </c>
      <c r="L205" s="483" t="e">
        <f>VLOOKUP('Mapeo de Actores'!L205,'MA Listas'!$D$4:$E$38,2)</f>
        <v>#N/A</v>
      </c>
      <c r="M205" s="483" t="e">
        <f>VLOOKUP('Mapeo de Actores'!M205,'MA Listas'!$D$4:$E$38,2)</f>
        <v>#N/A</v>
      </c>
      <c r="N205" s="591">
        <f>'Mapeo de Actores'!N205</f>
        <v>0</v>
      </c>
      <c r="O205" s="483" t="e">
        <f>VLOOKUP('Mapeo de Actores'!O205,'MA Listas'!$G$4:$H$38,2)</f>
        <v>#N/A</v>
      </c>
      <c r="P205" s="483" t="e">
        <f>VLOOKUP('Mapeo de Actores'!P205,'MA Listas'!$G$4:$H$38,2)</f>
        <v>#N/A</v>
      </c>
      <c r="Q205" s="483" t="e">
        <f>VLOOKUP('Mapeo de Actores'!Q205,'MA Listas'!$G$4:$H$38,2)</f>
        <v>#N/A</v>
      </c>
      <c r="R205" s="483" t="e">
        <f>VLOOKUP('Mapeo de Actores'!R205,'MA Listas'!$G$4:$H$38,2)</f>
        <v>#N/A</v>
      </c>
      <c r="S205" s="483" t="e">
        <f>VLOOKUP('Mapeo de Actores'!S205,'MA Listas'!$G$4:$H$38,2)</f>
        <v>#N/A</v>
      </c>
      <c r="T205" s="593" t="e">
        <f>VLOOKUP('Mapeo de Actores'!T205,'MA Listas'!$K$6:$L$7,2)</f>
        <v>#N/A</v>
      </c>
      <c r="U205" s="593" t="e">
        <f>VLOOKUP('Mapeo de Actores'!U205,'MA Listas'!$K$6:$L$7,2)</f>
        <v>#N/A</v>
      </c>
      <c r="V205" s="593" t="e">
        <f>VLOOKUP('Mapeo de Actores'!V205,'MA Listas'!$K$6:$L$7,2)</f>
        <v>#N/A</v>
      </c>
      <c r="W205" s="593" t="e">
        <f>VLOOKUP('Mapeo de Actores'!W205,'MA Listas'!$K$6:$L$7,2)</f>
        <v>#N/A</v>
      </c>
      <c r="X205" s="593" t="e">
        <f>VLOOKUP('Mapeo de Actores'!X205,'MA Listas'!$K$6:$L$7,2)</f>
        <v>#N/A</v>
      </c>
      <c r="Y205" s="591">
        <f>'Mapeo de Actores'!Y205</f>
        <v>0</v>
      </c>
      <c r="Z205" s="484" t="e">
        <f>VLOOKUP('Mapeo de Actores'!Z205,'MA Listas'!$N$4:$O$11,2)</f>
        <v>#N/A</v>
      </c>
      <c r="AA205" s="484" t="e">
        <f>VLOOKUP('Mapeo de Actores'!AA205,'MA Listas'!$N$4:$O$11,2)</f>
        <v>#N/A</v>
      </c>
      <c r="AB205" s="591">
        <f>'Mapeo de Actores'!AB205</f>
        <v>0</v>
      </c>
      <c r="AC205" s="486">
        <f>'Mapeo de Actores'!AC205</f>
        <v>0</v>
      </c>
      <c r="AD205" s="596">
        <f>'Mapeo de Actores'!AD205</f>
        <v>0</v>
      </c>
    </row>
    <row r="206" spans="6:30" ht="20.100000000000001" customHeight="1">
      <c r="F206" s="480">
        <f t="shared" si="4"/>
        <v>203</v>
      </c>
      <c r="G206" s="490">
        <f>'Mapeo de Actores'!G206</f>
        <v>0</v>
      </c>
      <c r="H206" s="491">
        <f>'Mapeo de Actores'!H206</f>
        <v>0</v>
      </c>
      <c r="I206" s="483" t="e">
        <f>VLOOKUP('Mapeo de Actores'!I206,'MA Listas'!$D$4:$E$38,2)</f>
        <v>#N/A</v>
      </c>
      <c r="J206" s="483" t="e">
        <f>VLOOKUP('Mapeo de Actores'!J206,'MA Listas'!$D$4:$E$38,2)</f>
        <v>#N/A</v>
      </c>
      <c r="K206" s="483" t="e">
        <f>VLOOKUP('Mapeo de Actores'!K206,'MA Listas'!$D$4:$E$38,2)</f>
        <v>#N/A</v>
      </c>
      <c r="L206" s="483" t="e">
        <f>VLOOKUP('Mapeo de Actores'!L206,'MA Listas'!$D$4:$E$38,2)</f>
        <v>#N/A</v>
      </c>
      <c r="M206" s="483" t="e">
        <f>VLOOKUP('Mapeo de Actores'!M206,'MA Listas'!$D$4:$E$38,2)</f>
        <v>#N/A</v>
      </c>
      <c r="N206" s="591">
        <f>'Mapeo de Actores'!N206</f>
        <v>0</v>
      </c>
      <c r="O206" s="483" t="e">
        <f>VLOOKUP('Mapeo de Actores'!O206,'MA Listas'!$G$4:$H$38,2)</f>
        <v>#N/A</v>
      </c>
      <c r="P206" s="483" t="e">
        <f>VLOOKUP('Mapeo de Actores'!P206,'MA Listas'!$G$4:$H$38,2)</f>
        <v>#N/A</v>
      </c>
      <c r="Q206" s="483" t="e">
        <f>VLOOKUP('Mapeo de Actores'!Q206,'MA Listas'!$G$4:$H$38,2)</f>
        <v>#N/A</v>
      </c>
      <c r="R206" s="483" t="e">
        <f>VLOOKUP('Mapeo de Actores'!R206,'MA Listas'!$G$4:$H$38,2)</f>
        <v>#N/A</v>
      </c>
      <c r="S206" s="483" t="e">
        <f>VLOOKUP('Mapeo de Actores'!S206,'MA Listas'!$G$4:$H$38,2)</f>
        <v>#N/A</v>
      </c>
      <c r="T206" s="593" t="e">
        <f>VLOOKUP('Mapeo de Actores'!T206,'MA Listas'!$K$6:$L$7,2)</f>
        <v>#N/A</v>
      </c>
      <c r="U206" s="593" t="e">
        <f>VLOOKUP('Mapeo de Actores'!U206,'MA Listas'!$K$6:$L$7,2)</f>
        <v>#N/A</v>
      </c>
      <c r="V206" s="593" t="e">
        <f>VLOOKUP('Mapeo de Actores'!V206,'MA Listas'!$K$6:$L$7,2)</f>
        <v>#N/A</v>
      </c>
      <c r="W206" s="593" t="e">
        <f>VLOOKUP('Mapeo de Actores'!W206,'MA Listas'!$K$6:$L$7,2)</f>
        <v>#N/A</v>
      </c>
      <c r="X206" s="593" t="e">
        <f>VLOOKUP('Mapeo de Actores'!X206,'MA Listas'!$K$6:$L$7,2)</f>
        <v>#N/A</v>
      </c>
      <c r="Y206" s="591">
        <f>'Mapeo de Actores'!Y206</f>
        <v>0</v>
      </c>
      <c r="Z206" s="484" t="e">
        <f>VLOOKUP('Mapeo de Actores'!Z206,'MA Listas'!$N$4:$O$11,2)</f>
        <v>#N/A</v>
      </c>
      <c r="AA206" s="484" t="e">
        <f>VLOOKUP('Mapeo de Actores'!AA206,'MA Listas'!$N$4:$O$11,2)</f>
        <v>#N/A</v>
      </c>
      <c r="AB206" s="591">
        <f>'Mapeo de Actores'!AB206</f>
        <v>0</v>
      </c>
      <c r="AC206" s="486">
        <f>'Mapeo de Actores'!AC206</f>
        <v>0</v>
      </c>
      <c r="AD206" s="596">
        <f>'Mapeo de Actores'!AD206</f>
        <v>0</v>
      </c>
    </row>
    <row r="207" spans="6:30" ht="20.100000000000001" customHeight="1">
      <c r="F207" s="480">
        <f t="shared" si="4"/>
        <v>204</v>
      </c>
      <c r="G207" s="490">
        <f>'Mapeo de Actores'!G207</f>
        <v>0</v>
      </c>
      <c r="H207" s="491">
        <f>'Mapeo de Actores'!H207</f>
        <v>0</v>
      </c>
      <c r="I207" s="483" t="e">
        <f>VLOOKUP('Mapeo de Actores'!I207,'MA Listas'!$D$4:$E$38,2)</f>
        <v>#N/A</v>
      </c>
      <c r="J207" s="483" t="e">
        <f>VLOOKUP('Mapeo de Actores'!J207,'MA Listas'!$D$4:$E$38,2)</f>
        <v>#N/A</v>
      </c>
      <c r="K207" s="483" t="e">
        <f>VLOOKUP('Mapeo de Actores'!K207,'MA Listas'!$D$4:$E$38,2)</f>
        <v>#N/A</v>
      </c>
      <c r="L207" s="483" t="e">
        <f>VLOOKUP('Mapeo de Actores'!L207,'MA Listas'!$D$4:$E$38,2)</f>
        <v>#N/A</v>
      </c>
      <c r="M207" s="483" t="e">
        <f>VLOOKUP('Mapeo de Actores'!M207,'MA Listas'!$D$4:$E$38,2)</f>
        <v>#N/A</v>
      </c>
      <c r="N207" s="591">
        <f>'Mapeo de Actores'!N207</f>
        <v>0</v>
      </c>
      <c r="O207" s="483" t="e">
        <f>VLOOKUP('Mapeo de Actores'!O207,'MA Listas'!$G$4:$H$38,2)</f>
        <v>#N/A</v>
      </c>
      <c r="P207" s="483" t="e">
        <f>VLOOKUP('Mapeo de Actores'!P207,'MA Listas'!$G$4:$H$38,2)</f>
        <v>#N/A</v>
      </c>
      <c r="Q207" s="483" t="e">
        <f>VLOOKUP('Mapeo de Actores'!Q207,'MA Listas'!$G$4:$H$38,2)</f>
        <v>#N/A</v>
      </c>
      <c r="R207" s="483" t="e">
        <f>VLOOKUP('Mapeo de Actores'!R207,'MA Listas'!$G$4:$H$38,2)</f>
        <v>#N/A</v>
      </c>
      <c r="S207" s="483" t="e">
        <f>VLOOKUP('Mapeo de Actores'!S207,'MA Listas'!$G$4:$H$38,2)</f>
        <v>#N/A</v>
      </c>
      <c r="T207" s="593" t="e">
        <f>VLOOKUP('Mapeo de Actores'!T207,'MA Listas'!$K$6:$L$7,2)</f>
        <v>#N/A</v>
      </c>
      <c r="U207" s="593" t="e">
        <f>VLOOKUP('Mapeo de Actores'!U207,'MA Listas'!$K$6:$L$7,2)</f>
        <v>#N/A</v>
      </c>
      <c r="V207" s="593" t="e">
        <f>VLOOKUP('Mapeo de Actores'!V207,'MA Listas'!$K$6:$L$7,2)</f>
        <v>#N/A</v>
      </c>
      <c r="W207" s="593" t="e">
        <f>VLOOKUP('Mapeo de Actores'!W207,'MA Listas'!$K$6:$L$7,2)</f>
        <v>#N/A</v>
      </c>
      <c r="X207" s="593" t="e">
        <f>VLOOKUP('Mapeo de Actores'!X207,'MA Listas'!$K$6:$L$7,2)</f>
        <v>#N/A</v>
      </c>
      <c r="Y207" s="591">
        <f>'Mapeo de Actores'!Y207</f>
        <v>0</v>
      </c>
      <c r="Z207" s="484" t="e">
        <f>VLOOKUP('Mapeo de Actores'!Z207,'MA Listas'!$N$4:$O$11,2)</f>
        <v>#N/A</v>
      </c>
      <c r="AA207" s="484" t="e">
        <f>VLOOKUP('Mapeo de Actores'!AA207,'MA Listas'!$N$4:$O$11,2)</f>
        <v>#N/A</v>
      </c>
      <c r="AB207" s="591">
        <f>'Mapeo de Actores'!AB207</f>
        <v>0</v>
      </c>
      <c r="AC207" s="486">
        <f>'Mapeo de Actores'!AC207</f>
        <v>0</v>
      </c>
      <c r="AD207" s="596">
        <f>'Mapeo de Actores'!AD207</f>
        <v>0</v>
      </c>
    </row>
    <row r="208" spans="6:30" ht="20.100000000000001" customHeight="1">
      <c r="F208" s="480">
        <f t="shared" si="4"/>
        <v>205</v>
      </c>
      <c r="G208" s="490">
        <f>'Mapeo de Actores'!G208</f>
        <v>0</v>
      </c>
      <c r="H208" s="491">
        <f>'Mapeo de Actores'!H208</f>
        <v>0</v>
      </c>
      <c r="I208" s="483" t="e">
        <f>VLOOKUP('Mapeo de Actores'!I208,'MA Listas'!$D$4:$E$38,2)</f>
        <v>#N/A</v>
      </c>
      <c r="J208" s="483" t="e">
        <f>VLOOKUP('Mapeo de Actores'!J208,'MA Listas'!$D$4:$E$38,2)</f>
        <v>#N/A</v>
      </c>
      <c r="K208" s="483" t="e">
        <f>VLOOKUP('Mapeo de Actores'!K208,'MA Listas'!$D$4:$E$38,2)</f>
        <v>#N/A</v>
      </c>
      <c r="L208" s="483" t="e">
        <f>VLOOKUP('Mapeo de Actores'!L208,'MA Listas'!$D$4:$E$38,2)</f>
        <v>#N/A</v>
      </c>
      <c r="M208" s="483" t="e">
        <f>VLOOKUP('Mapeo de Actores'!M208,'MA Listas'!$D$4:$E$38,2)</f>
        <v>#N/A</v>
      </c>
      <c r="N208" s="591">
        <f>'Mapeo de Actores'!N208</f>
        <v>0</v>
      </c>
      <c r="O208" s="483" t="e">
        <f>VLOOKUP('Mapeo de Actores'!O208,'MA Listas'!$G$4:$H$38,2)</f>
        <v>#N/A</v>
      </c>
      <c r="P208" s="483" t="e">
        <f>VLOOKUP('Mapeo de Actores'!P208,'MA Listas'!$G$4:$H$38,2)</f>
        <v>#N/A</v>
      </c>
      <c r="Q208" s="483" t="e">
        <f>VLOOKUP('Mapeo de Actores'!Q208,'MA Listas'!$G$4:$H$38,2)</f>
        <v>#N/A</v>
      </c>
      <c r="R208" s="483" t="e">
        <f>VLOOKUP('Mapeo de Actores'!R208,'MA Listas'!$G$4:$H$38,2)</f>
        <v>#N/A</v>
      </c>
      <c r="S208" s="483" t="e">
        <f>VLOOKUP('Mapeo de Actores'!S208,'MA Listas'!$G$4:$H$38,2)</f>
        <v>#N/A</v>
      </c>
      <c r="T208" s="593" t="e">
        <f>VLOOKUP('Mapeo de Actores'!T208,'MA Listas'!$K$6:$L$7,2)</f>
        <v>#N/A</v>
      </c>
      <c r="U208" s="593" t="e">
        <f>VLOOKUP('Mapeo de Actores'!U208,'MA Listas'!$K$6:$L$7,2)</f>
        <v>#N/A</v>
      </c>
      <c r="V208" s="593" t="e">
        <f>VLOOKUP('Mapeo de Actores'!V208,'MA Listas'!$K$6:$L$7,2)</f>
        <v>#N/A</v>
      </c>
      <c r="W208" s="593" t="e">
        <f>VLOOKUP('Mapeo de Actores'!W208,'MA Listas'!$K$6:$L$7,2)</f>
        <v>#N/A</v>
      </c>
      <c r="X208" s="593" t="e">
        <f>VLOOKUP('Mapeo de Actores'!X208,'MA Listas'!$K$6:$L$7,2)</f>
        <v>#N/A</v>
      </c>
      <c r="Y208" s="591">
        <f>'Mapeo de Actores'!Y208</f>
        <v>0</v>
      </c>
      <c r="Z208" s="484" t="e">
        <f>VLOOKUP('Mapeo de Actores'!Z208,'MA Listas'!$N$4:$O$11,2)</f>
        <v>#N/A</v>
      </c>
      <c r="AA208" s="484" t="e">
        <f>VLOOKUP('Mapeo de Actores'!AA208,'MA Listas'!$N$4:$O$11,2)</f>
        <v>#N/A</v>
      </c>
      <c r="AB208" s="591">
        <f>'Mapeo de Actores'!AB208</f>
        <v>0</v>
      </c>
      <c r="AC208" s="486">
        <f>'Mapeo de Actores'!AC208</f>
        <v>0</v>
      </c>
      <c r="AD208" s="596">
        <f>'Mapeo de Actores'!AD208</f>
        <v>0</v>
      </c>
    </row>
    <row r="209" spans="6:30" ht="20.100000000000001" customHeight="1">
      <c r="F209" s="480">
        <f t="shared" si="4"/>
        <v>206</v>
      </c>
      <c r="G209" s="490">
        <f>'Mapeo de Actores'!G209</f>
        <v>0</v>
      </c>
      <c r="H209" s="491">
        <f>'Mapeo de Actores'!H209</f>
        <v>0</v>
      </c>
      <c r="I209" s="483" t="e">
        <f>VLOOKUP('Mapeo de Actores'!I209,'MA Listas'!$D$4:$E$38,2)</f>
        <v>#N/A</v>
      </c>
      <c r="J209" s="483" t="e">
        <f>VLOOKUP('Mapeo de Actores'!J209,'MA Listas'!$D$4:$E$38,2)</f>
        <v>#N/A</v>
      </c>
      <c r="K209" s="483" t="e">
        <f>VLOOKUP('Mapeo de Actores'!K209,'MA Listas'!$D$4:$E$38,2)</f>
        <v>#N/A</v>
      </c>
      <c r="L209" s="483" t="e">
        <f>VLOOKUP('Mapeo de Actores'!L209,'MA Listas'!$D$4:$E$38,2)</f>
        <v>#N/A</v>
      </c>
      <c r="M209" s="483" t="e">
        <f>VLOOKUP('Mapeo de Actores'!M209,'MA Listas'!$D$4:$E$38,2)</f>
        <v>#N/A</v>
      </c>
      <c r="N209" s="591">
        <f>'Mapeo de Actores'!N209</f>
        <v>0</v>
      </c>
      <c r="O209" s="483" t="e">
        <f>VLOOKUP('Mapeo de Actores'!O209,'MA Listas'!$G$4:$H$38,2)</f>
        <v>#N/A</v>
      </c>
      <c r="P209" s="483" t="e">
        <f>VLOOKUP('Mapeo de Actores'!P209,'MA Listas'!$G$4:$H$38,2)</f>
        <v>#N/A</v>
      </c>
      <c r="Q209" s="483" t="e">
        <f>VLOOKUP('Mapeo de Actores'!Q209,'MA Listas'!$G$4:$H$38,2)</f>
        <v>#N/A</v>
      </c>
      <c r="R209" s="483" t="e">
        <f>VLOOKUP('Mapeo de Actores'!R209,'MA Listas'!$G$4:$H$38,2)</f>
        <v>#N/A</v>
      </c>
      <c r="S209" s="483" t="e">
        <f>VLOOKUP('Mapeo de Actores'!S209,'MA Listas'!$G$4:$H$38,2)</f>
        <v>#N/A</v>
      </c>
      <c r="T209" s="593" t="e">
        <f>VLOOKUP('Mapeo de Actores'!T209,'MA Listas'!$K$6:$L$7,2)</f>
        <v>#N/A</v>
      </c>
      <c r="U209" s="593" t="e">
        <f>VLOOKUP('Mapeo de Actores'!U209,'MA Listas'!$K$6:$L$7,2)</f>
        <v>#N/A</v>
      </c>
      <c r="V209" s="593" t="e">
        <f>VLOOKUP('Mapeo de Actores'!V209,'MA Listas'!$K$6:$L$7,2)</f>
        <v>#N/A</v>
      </c>
      <c r="W209" s="593" t="e">
        <f>VLOOKUP('Mapeo de Actores'!W209,'MA Listas'!$K$6:$L$7,2)</f>
        <v>#N/A</v>
      </c>
      <c r="X209" s="593" t="e">
        <f>VLOOKUP('Mapeo de Actores'!X209,'MA Listas'!$K$6:$L$7,2)</f>
        <v>#N/A</v>
      </c>
      <c r="Y209" s="591">
        <f>'Mapeo de Actores'!Y209</f>
        <v>0</v>
      </c>
      <c r="Z209" s="484" t="e">
        <f>VLOOKUP('Mapeo de Actores'!Z209,'MA Listas'!$N$4:$O$11,2)</f>
        <v>#N/A</v>
      </c>
      <c r="AA209" s="484" t="e">
        <f>VLOOKUP('Mapeo de Actores'!AA209,'MA Listas'!$N$4:$O$11,2)</f>
        <v>#N/A</v>
      </c>
      <c r="AB209" s="591">
        <f>'Mapeo de Actores'!AB209</f>
        <v>0</v>
      </c>
      <c r="AC209" s="486">
        <f>'Mapeo de Actores'!AC209</f>
        <v>0</v>
      </c>
      <c r="AD209" s="596">
        <f>'Mapeo de Actores'!AD209</f>
        <v>0</v>
      </c>
    </row>
    <row r="210" spans="6:30" ht="20.100000000000001" customHeight="1">
      <c r="F210" s="480">
        <f t="shared" si="4"/>
        <v>207</v>
      </c>
      <c r="G210" s="490">
        <f>'Mapeo de Actores'!G210</f>
        <v>0</v>
      </c>
      <c r="H210" s="491">
        <f>'Mapeo de Actores'!H210</f>
        <v>0</v>
      </c>
      <c r="I210" s="483" t="e">
        <f>VLOOKUP('Mapeo de Actores'!I210,'MA Listas'!$D$4:$E$38,2)</f>
        <v>#N/A</v>
      </c>
      <c r="J210" s="483" t="e">
        <f>VLOOKUP('Mapeo de Actores'!J210,'MA Listas'!$D$4:$E$38,2)</f>
        <v>#N/A</v>
      </c>
      <c r="K210" s="483" t="e">
        <f>VLOOKUP('Mapeo de Actores'!K210,'MA Listas'!$D$4:$E$38,2)</f>
        <v>#N/A</v>
      </c>
      <c r="L210" s="483" t="e">
        <f>VLOOKUP('Mapeo de Actores'!L210,'MA Listas'!$D$4:$E$38,2)</f>
        <v>#N/A</v>
      </c>
      <c r="M210" s="483" t="e">
        <f>VLOOKUP('Mapeo de Actores'!M210,'MA Listas'!$D$4:$E$38,2)</f>
        <v>#N/A</v>
      </c>
      <c r="N210" s="591">
        <f>'Mapeo de Actores'!N210</f>
        <v>0</v>
      </c>
      <c r="O210" s="483" t="e">
        <f>VLOOKUP('Mapeo de Actores'!O210,'MA Listas'!$G$4:$H$38,2)</f>
        <v>#N/A</v>
      </c>
      <c r="P210" s="483" t="e">
        <f>VLOOKUP('Mapeo de Actores'!P210,'MA Listas'!$G$4:$H$38,2)</f>
        <v>#N/A</v>
      </c>
      <c r="Q210" s="483" t="e">
        <f>VLOOKUP('Mapeo de Actores'!Q210,'MA Listas'!$G$4:$H$38,2)</f>
        <v>#N/A</v>
      </c>
      <c r="R210" s="483" t="e">
        <f>VLOOKUP('Mapeo de Actores'!R210,'MA Listas'!$G$4:$H$38,2)</f>
        <v>#N/A</v>
      </c>
      <c r="S210" s="483" t="e">
        <f>VLOOKUP('Mapeo de Actores'!S210,'MA Listas'!$G$4:$H$38,2)</f>
        <v>#N/A</v>
      </c>
      <c r="T210" s="593" t="e">
        <f>VLOOKUP('Mapeo de Actores'!T210,'MA Listas'!$K$6:$L$7,2)</f>
        <v>#N/A</v>
      </c>
      <c r="U210" s="593" t="e">
        <f>VLOOKUP('Mapeo de Actores'!U210,'MA Listas'!$K$6:$L$7,2)</f>
        <v>#N/A</v>
      </c>
      <c r="V210" s="593" t="e">
        <f>VLOOKUP('Mapeo de Actores'!V210,'MA Listas'!$K$6:$L$7,2)</f>
        <v>#N/A</v>
      </c>
      <c r="W210" s="593" t="e">
        <f>VLOOKUP('Mapeo de Actores'!W210,'MA Listas'!$K$6:$L$7,2)</f>
        <v>#N/A</v>
      </c>
      <c r="X210" s="593" t="e">
        <f>VLOOKUP('Mapeo de Actores'!X210,'MA Listas'!$K$6:$L$7,2)</f>
        <v>#N/A</v>
      </c>
      <c r="Y210" s="591">
        <f>'Mapeo de Actores'!Y210</f>
        <v>0</v>
      </c>
      <c r="Z210" s="484" t="e">
        <f>VLOOKUP('Mapeo de Actores'!Z210,'MA Listas'!$N$4:$O$11,2)</f>
        <v>#N/A</v>
      </c>
      <c r="AA210" s="484" t="e">
        <f>VLOOKUP('Mapeo de Actores'!AA210,'MA Listas'!$N$4:$O$11,2)</f>
        <v>#N/A</v>
      </c>
      <c r="AB210" s="591">
        <f>'Mapeo de Actores'!AB210</f>
        <v>0</v>
      </c>
      <c r="AC210" s="486">
        <f>'Mapeo de Actores'!AC210</f>
        <v>0</v>
      </c>
      <c r="AD210" s="596">
        <f>'Mapeo de Actores'!AD210</f>
        <v>0</v>
      </c>
    </row>
    <row r="211" spans="6:30" ht="20.100000000000001" customHeight="1">
      <c r="F211" s="480">
        <f t="shared" si="4"/>
        <v>208</v>
      </c>
      <c r="G211" s="490">
        <f>'Mapeo de Actores'!G211</f>
        <v>0</v>
      </c>
      <c r="H211" s="491">
        <f>'Mapeo de Actores'!H211</f>
        <v>0</v>
      </c>
      <c r="I211" s="483" t="e">
        <f>VLOOKUP('Mapeo de Actores'!I211,'MA Listas'!$D$4:$E$38,2)</f>
        <v>#N/A</v>
      </c>
      <c r="J211" s="483" t="e">
        <f>VLOOKUP('Mapeo de Actores'!J211,'MA Listas'!$D$4:$E$38,2)</f>
        <v>#N/A</v>
      </c>
      <c r="K211" s="483" t="e">
        <f>VLOOKUP('Mapeo de Actores'!K211,'MA Listas'!$D$4:$E$38,2)</f>
        <v>#N/A</v>
      </c>
      <c r="L211" s="483" t="e">
        <f>VLOOKUP('Mapeo de Actores'!L211,'MA Listas'!$D$4:$E$38,2)</f>
        <v>#N/A</v>
      </c>
      <c r="M211" s="483" t="e">
        <f>VLOOKUP('Mapeo de Actores'!M211,'MA Listas'!$D$4:$E$38,2)</f>
        <v>#N/A</v>
      </c>
      <c r="N211" s="591">
        <f>'Mapeo de Actores'!N211</f>
        <v>0</v>
      </c>
      <c r="O211" s="483" t="e">
        <f>VLOOKUP('Mapeo de Actores'!O211,'MA Listas'!$G$4:$H$38,2)</f>
        <v>#N/A</v>
      </c>
      <c r="P211" s="483" t="e">
        <f>VLOOKUP('Mapeo de Actores'!P211,'MA Listas'!$G$4:$H$38,2)</f>
        <v>#N/A</v>
      </c>
      <c r="Q211" s="483" t="e">
        <f>VLOOKUP('Mapeo de Actores'!Q211,'MA Listas'!$G$4:$H$38,2)</f>
        <v>#N/A</v>
      </c>
      <c r="R211" s="483" t="e">
        <f>VLOOKUP('Mapeo de Actores'!R211,'MA Listas'!$G$4:$H$38,2)</f>
        <v>#N/A</v>
      </c>
      <c r="S211" s="483" t="e">
        <f>VLOOKUP('Mapeo de Actores'!S211,'MA Listas'!$G$4:$H$38,2)</f>
        <v>#N/A</v>
      </c>
      <c r="T211" s="593" t="e">
        <f>VLOOKUP('Mapeo de Actores'!T211,'MA Listas'!$K$6:$L$7,2)</f>
        <v>#N/A</v>
      </c>
      <c r="U211" s="593" t="e">
        <f>VLOOKUP('Mapeo de Actores'!U211,'MA Listas'!$K$6:$L$7,2)</f>
        <v>#N/A</v>
      </c>
      <c r="V211" s="593" t="e">
        <f>VLOOKUP('Mapeo de Actores'!V211,'MA Listas'!$K$6:$L$7,2)</f>
        <v>#N/A</v>
      </c>
      <c r="W211" s="593" t="e">
        <f>VLOOKUP('Mapeo de Actores'!W211,'MA Listas'!$K$6:$L$7,2)</f>
        <v>#N/A</v>
      </c>
      <c r="X211" s="593" t="e">
        <f>VLOOKUP('Mapeo de Actores'!X211,'MA Listas'!$K$6:$L$7,2)</f>
        <v>#N/A</v>
      </c>
      <c r="Y211" s="591">
        <f>'Mapeo de Actores'!Y211</f>
        <v>0</v>
      </c>
      <c r="Z211" s="484" t="e">
        <f>VLOOKUP('Mapeo de Actores'!Z211,'MA Listas'!$N$4:$O$11,2)</f>
        <v>#N/A</v>
      </c>
      <c r="AA211" s="484" t="e">
        <f>VLOOKUP('Mapeo de Actores'!AA211,'MA Listas'!$N$4:$O$11,2)</f>
        <v>#N/A</v>
      </c>
      <c r="AB211" s="591">
        <f>'Mapeo de Actores'!AB211</f>
        <v>0</v>
      </c>
      <c r="AC211" s="486">
        <f>'Mapeo de Actores'!AC211</f>
        <v>0</v>
      </c>
      <c r="AD211" s="596">
        <f>'Mapeo de Actores'!AD211</f>
        <v>0</v>
      </c>
    </row>
    <row r="212" spans="6:30" ht="20.100000000000001" customHeight="1">
      <c r="F212" s="480">
        <f t="shared" si="4"/>
        <v>209</v>
      </c>
      <c r="G212" s="490">
        <f>'Mapeo de Actores'!G212</f>
        <v>0</v>
      </c>
      <c r="H212" s="491">
        <f>'Mapeo de Actores'!H212</f>
        <v>0</v>
      </c>
      <c r="I212" s="483" t="e">
        <f>VLOOKUP('Mapeo de Actores'!I212,'MA Listas'!$D$4:$E$38,2)</f>
        <v>#N/A</v>
      </c>
      <c r="J212" s="483" t="e">
        <f>VLOOKUP('Mapeo de Actores'!J212,'MA Listas'!$D$4:$E$38,2)</f>
        <v>#N/A</v>
      </c>
      <c r="K212" s="483" t="e">
        <f>VLOOKUP('Mapeo de Actores'!K212,'MA Listas'!$D$4:$E$38,2)</f>
        <v>#N/A</v>
      </c>
      <c r="L212" s="483" t="e">
        <f>VLOOKUP('Mapeo de Actores'!L212,'MA Listas'!$D$4:$E$38,2)</f>
        <v>#N/A</v>
      </c>
      <c r="M212" s="483" t="e">
        <f>VLOOKUP('Mapeo de Actores'!M212,'MA Listas'!$D$4:$E$38,2)</f>
        <v>#N/A</v>
      </c>
      <c r="N212" s="591">
        <f>'Mapeo de Actores'!N212</f>
        <v>0</v>
      </c>
      <c r="O212" s="483" t="e">
        <f>VLOOKUP('Mapeo de Actores'!O212,'MA Listas'!$G$4:$H$38,2)</f>
        <v>#N/A</v>
      </c>
      <c r="P212" s="483" t="e">
        <f>VLOOKUP('Mapeo de Actores'!P212,'MA Listas'!$G$4:$H$38,2)</f>
        <v>#N/A</v>
      </c>
      <c r="Q212" s="483" t="e">
        <f>VLOOKUP('Mapeo de Actores'!Q212,'MA Listas'!$G$4:$H$38,2)</f>
        <v>#N/A</v>
      </c>
      <c r="R212" s="483" t="e">
        <f>VLOOKUP('Mapeo de Actores'!R212,'MA Listas'!$G$4:$H$38,2)</f>
        <v>#N/A</v>
      </c>
      <c r="S212" s="483" t="e">
        <f>VLOOKUP('Mapeo de Actores'!S212,'MA Listas'!$G$4:$H$38,2)</f>
        <v>#N/A</v>
      </c>
      <c r="T212" s="593" t="e">
        <f>VLOOKUP('Mapeo de Actores'!T212,'MA Listas'!$K$6:$L$7,2)</f>
        <v>#N/A</v>
      </c>
      <c r="U212" s="593" t="e">
        <f>VLOOKUP('Mapeo de Actores'!U212,'MA Listas'!$K$6:$L$7,2)</f>
        <v>#N/A</v>
      </c>
      <c r="V212" s="593" t="e">
        <f>VLOOKUP('Mapeo de Actores'!V212,'MA Listas'!$K$6:$L$7,2)</f>
        <v>#N/A</v>
      </c>
      <c r="W212" s="593" t="e">
        <f>VLOOKUP('Mapeo de Actores'!W212,'MA Listas'!$K$6:$L$7,2)</f>
        <v>#N/A</v>
      </c>
      <c r="X212" s="593" t="e">
        <f>VLOOKUP('Mapeo de Actores'!X212,'MA Listas'!$K$6:$L$7,2)</f>
        <v>#N/A</v>
      </c>
      <c r="Y212" s="591">
        <f>'Mapeo de Actores'!Y212</f>
        <v>0</v>
      </c>
      <c r="Z212" s="484" t="e">
        <f>VLOOKUP('Mapeo de Actores'!Z212,'MA Listas'!$N$4:$O$11,2)</f>
        <v>#N/A</v>
      </c>
      <c r="AA212" s="484" t="e">
        <f>VLOOKUP('Mapeo de Actores'!AA212,'MA Listas'!$N$4:$O$11,2)</f>
        <v>#N/A</v>
      </c>
      <c r="AB212" s="591">
        <f>'Mapeo de Actores'!AB212</f>
        <v>0</v>
      </c>
      <c r="AC212" s="486">
        <f>'Mapeo de Actores'!AC212</f>
        <v>0</v>
      </c>
      <c r="AD212" s="596">
        <f>'Mapeo de Actores'!AD212</f>
        <v>0</v>
      </c>
    </row>
    <row r="213" spans="6:30" ht="20.100000000000001" customHeight="1">
      <c r="F213" s="480">
        <f t="shared" si="4"/>
        <v>210</v>
      </c>
      <c r="G213" s="490">
        <f>'Mapeo de Actores'!G213</f>
        <v>0</v>
      </c>
      <c r="H213" s="491">
        <f>'Mapeo de Actores'!H213</f>
        <v>0</v>
      </c>
      <c r="I213" s="483" t="e">
        <f>VLOOKUP('Mapeo de Actores'!I213,'MA Listas'!$D$4:$E$38,2)</f>
        <v>#N/A</v>
      </c>
      <c r="J213" s="483" t="e">
        <f>VLOOKUP('Mapeo de Actores'!J213,'MA Listas'!$D$4:$E$38,2)</f>
        <v>#N/A</v>
      </c>
      <c r="K213" s="483" t="e">
        <f>VLOOKUP('Mapeo de Actores'!K213,'MA Listas'!$D$4:$E$38,2)</f>
        <v>#N/A</v>
      </c>
      <c r="L213" s="483" t="e">
        <f>VLOOKUP('Mapeo de Actores'!L213,'MA Listas'!$D$4:$E$38,2)</f>
        <v>#N/A</v>
      </c>
      <c r="M213" s="483" t="e">
        <f>VLOOKUP('Mapeo de Actores'!M213,'MA Listas'!$D$4:$E$38,2)</f>
        <v>#N/A</v>
      </c>
      <c r="N213" s="591">
        <f>'Mapeo de Actores'!N213</f>
        <v>0</v>
      </c>
      <c r="O213" s="483" t="e">
        <f>VLOOKUP('Mapeo de Actores'!O213,'MA Listas'!$G$4:$H$38,2)</f>
        <v>#N/A</v>
      </c>
      <c r="P213" s="483" t="e">
        <f>VLOOKUP('Mapeo de Actores'!P213,'MA Listas'!$G$4:$H$38,2)</f>
        <v>#N/A</v>
      </c>
      <c r="Q213" s="483" t="e">
        <f>VLOOKUP('Mapeo de Actores'!Q213,'MA Listas'!$G$4:$H$38,2)</f>
        <v>#N/A</v>
      </c>
      <c r="R213" s="483" t="e">
        <f>VLOOKUP('Mapeo de Actores'!R213,'MA Listas'!$G$4:$H$38,2)</f>
        <v>#N/A</v>
      </c>
      <c r="S213" s="483" t="e">
        <f>VLOOKUP('Mapeo de Actores'!S213,'MA Listas'!$G$4:$H$38,2)</f>
        <v>#N/A</v>
      </c>
      <c r="T213" s="593" t="e">
        <f>VLOOKUP('Mapeo de Actores'!T213,'MA Listas'!$K$6:$L$7,2)</f>
        <v>#N/A</v>
      </c>
      <c r="U213" s="593" t="e">
        <f>VLOOKUP('Mapeo de Actores'!U213,'MA Listas'!$K$6:$L$7,2)</f>
        <v>#N/A</v>
      </c>
      <c r="V213" s="593" t="e">
        <f>VLOOKUP('Mapeo de Actores'!V213,'MA Listas'!$K$6:$L$7,2)</f>
        <v>#N/A</v>
      </c>
      <c r="W213" s="593" t="e">
        <f>VLOOKUP('Mapeo de Actores'!W213,'MA Listas'!$K$6:$L$7,2)</f>
        <v>#N/A</v>
      </c>
      <c r="X213" s="593" t="e">
        <f>VLOOKUP('Mapeo de Actores'!X213,'MA Listas'!$K$6:$L$7,2)</f>
        <v>#N/A</v>
      </c>
      <c r="Y213" s="591">
        <f>'Mapeo de Actores'!Y213</f>
        <v>0</v>
      </c>
      <c r="Z213" s="484" t="e">
        <f>VLOOKUP('Mapeo de Actores'!Z213,'MA Listas'!$N$4:$O$11,2)</f>
        <v>#N/A</v>
      </c>
      <c r="AA213" s="484" t="e">
        <f>VLOOKUP('Mapeo de Actores'!AA213,'MA Listas'!$N$4:$O$11,2)</f>
        <v>#N/A</v>
      </c>
      <c r="AB213" s="591">
        <f>'Mapeo de Actores'!AB213</f>
        <v>0</v>
      </c>
      <c r="AC213" s="486">
        <f>'Mapeo de Actores'!AC213</f>
        <v>0</v>
      </c>
      <c r="AD213" s="596">
        <f>'Mapeo de Actores'!AD213</f>
        <v>0</v>
      </c>
    </row>
    <row r="214" spans="6:30" ht="20.100000000000001" customHeight="1">
      <c r="F214" s="480">
        <f t="shared" si="4"/>
        <v>211</v>
      </c>
      <c r="G214" s="490">
        <f>'Mapeo de Actores'!G214</f>
        <v>0</v>
      </c>
      <c r="H214" s="491">
        <f>'Mapeo de Actores'!H214</f>
        <v>0</v>
      </c>
      <c r="I214" s="483" t="e">
        <f>VLOOKUP('Mapeo de Actores'!I214,'MA Listas'!$D$4:$E$38,2)</f>
        <v>#N/A</v>
      </c>
      <c r="J214" s="483" t="e">
        <f>VLOOKUP('Mapeo de Actores'!J214,'MA Listas'!$D$4:$E$38,2)</f>
        <v>#N/A</v>
      </c>
      <c r="K214" s="483" t="e">
        <f>VLOOKUP('Mapeo de Actores'!K214,'MA Listas'!$D$4:$E$38,2)</f>
        <v>#N/A</v>
      </c>
      <c r="L214" s="483" t="e">
        <f>VLOOKUP('Mapeo de Actores'!L214,'MA Listas'!$D$4:$E$38,2)</f>
        <v>#N/A</v>
      </c>
      <c r="M214" s="483" t="e">
        <f>VLOOKUP('Mapeo de Actores'!M214,'MA Listas'!$D$4:$E$38,2)</f>
        <v>#N/A</v>
      </c>
      <c r="N214" s="591">
        <f>'Mapeo de Actores'!N214</f>
        <v>0</v>
      </c>
      <c r="O214" s="483" t="e">
        <f>VLOOKUP('Mapeo de Actores'!O214,'MA Listas'!$G$4:$H$38,2)</f>
        <v>#N/A</v>
      </c>
      <c r="P214" s="483" t="e">
        <f>VLOOKUP('Mapeo de Actores'!P214,'MA Listas'!$G$4:$H$38,2)</f>
        <v>#N/A</v>
      </c>
      <c r="Q214" s="483" t="e">
        <f>VLOOKUP('Mapeo de Actores'!Q214,'MA Listas'!$G$4:$H$38,2)</f>
        <v>#N/A</v>
      </c>
      <c r="R214" s="483" t="e">
        <f>VLOOKUP('Mapeo de Actores'!R214,'MA Listas'!$G$4:$H$38,2)</f>
        <v>#N/A</v>
      </c>
      <c r="S214" s="483" t="e">
        <f>VLOOKUP('Mapeo de Actores'!S214,'MA Listas'!$G$4:$H$38,2)</f>
        <v>#N/A</v>
      </c>
      <c r="T214" s="593" t="e">
        <f>VLOOKUP('Mapeo de Actores'!T214,'MA Listas'!$K$6:$L$7,2)</f>
        <v>#N/A</v>
      </c>
      <c r="U214" s="593" t="e">
        <f>VLOOKUP('Mapeo de Actores'!U214,'MA Listas'!$K$6:$L$7,2)</f>
        <v>#N/A</v>
      </c>
      <c r="V214" s="593" t="e">
        <f>VLOOKUP('Mapeo de Actores'!V214,'MA Listas'!$K$6:$L$7,2)</f>
        <v>#N/A</v>
      </c>
      <c r="W214" s="593" t="e">
        <f>VLOOKUP('Mapeo de Actores'!W214,'MA Listas'!$K$6:$L$7,2)</f>
        <v>#N/A</v>
      </c>
      <c r="X214" s="593" t="e">
        <f>VLOOKUP('Mapeo de Actores'!X214,'MA Listas'!$K$6:$L$7,2)</f>
        <v>#N/A</v>
      </c>
      <c r="Y214" s="591">
        <f>'Mapeo de Actores'!Y214</f>
        <v>0</v>
      </c>
      <c r="Z214" s="484" t="e">
        <f>VLOOKUP('Mapeo de Actores'!Z214,'MA Listas'!$N$4:$O$11,2)</f>
        <v>#N/A</v>
      </c>
      <c r="AA214" s="484" t="e">
        <f>VLOOKUP('Mapeo de Actores'!AA214,'MA Listas'!$N$4:$O$11,2)</f>
        <v>#N/A</v>
      </c>
      <c r="AB214" s="591">
        <f>'Mapeo de Actores'!AB214</f>
        <v>0</v>
      </c>
      <c r="AC214" s="486">
        <f>'Mapeo de Actores'!AC214</f>
        <v>0</v>
      </c>
      <c r="AD214" s="596">
        <f>'Mapeo de Actores'!AD214</f>
        <v>0</v>
      </c>
    </row>
    <row r="215" spans="6:30" ht="20.100000000000001" customHeight="1">
      <c r="F215" s="480">
        <f t="shared" si="4"/>
        <v>212</v>
      </c>
      <c r="G215" s="490">
        <f>'Mapeo de Actores'!G215</f>
        <v>0</v>
      </c>
      <c r="H215" s="491">
        <f>'Mapeo de Actores'!H215</f>
        <v>0</v>
      </c>
      <c r="I215" s="483" t="e">
        <f>VLOOKUP('Mapeo de Actores'!I215,'MA Listas'!$D$4:$E$38,2)</f>
        <v>#N/A</v>
      </c>
      <c r="J215" s="483" t="e">
        <f>VLOOKUP('Mapeo de Actores'!J215,'MA Listas'!$D$4:$E$38,2)</f>
        <v>#N/A</v>
      </c>
      <c r="K215" s="483" t="e">
        <f>VLOOKUP('Mapeo de Actores'!K215,'MA Listas'!$D$4:$E$38,2)</f>
        <v>#N/A</v>
      </c>
      <c r="L215" s="483" t="e">
        <f>VLOOKUP('Mapeo de Actores'!L215,'MA Listas'!$D$4:$E$38,2)</f>
        <v>#N/A</v>
      </c>
      <c r="M215" s="483" t="e">
        <f>VLOOKUP('Mapeo de Actores'!M215,'MA Listas'!$D$4:$E$38,2)</f>
        <v>#N/A</v>
      </c>
      <c r="N215" s="591">
        <f>'Mapeo de Actores'!N215</f>
        <v>0</v>
      </c>
      <c r="O215" s="483" t="e">
        <f>VLOOKUP('Mapeo de Actores'!O215,'MA Listas'!$G$4:$H$38,2)</f>
        <v>#N/A</v>
      </c>
      <c r="P215" s="483" t="e">
        <f>VLOOKUP('Mapeo de Actores'!P215,'MA Listas'!$G$4:$H$38,2)</f>
        <v>#N/A</v>
      </c>
      <c r="Q215" s="483" t="e">
        <f>VLOOKUP('Mapeo de Actores'!Q215,'MA Listas'!$G$4:$H$38,2)</f>
        <v>#N/A</v>
      </c>
      <c r="R215" s="483" t="e">
        <f>VLOOKUP('Mapeo de Actores'!R215,'MA Listas'!$G$4:$H$38,2)</f>
        <v>#N/A</v>
      </c>
      <c r="S215" s="483" t="e">
        <f>VLOOKUP('Mapeo de Actores'!S215,'MA Listas'!$G$4:$H$38,2)</f>
        <v>#N/A</v>
      </c>
      <c r="T215" s="593" t="e">
        <f>VLOOKUP('Mapeo de Actores'!T215,'MA Listas'!$K$6:$L$7,2)</f>
        <v>#N/A</v>
      </c>
      <c r="U215" s="593" t="e">
        <f>VLOOKUP('Mapeo de Actores'!U215,'MA Listas'!$K$6:$L$7,2)</f>
        <v>#N/A</v>
      </c>
      <c r="V215" s="593" t="e">
        <f>VLOOKUP('Mapeo de Actores'!V215,'MA Listas'!$K$6:$L$7,2)</f>
        <v>#N/A</v>
      </c>
      <c r="W215" s="593" t="e">
        <f>VLOOKUP('Mapeo de Actores'!W215,'MA Listas'!$K$6:$L$7,2)</f>
        <v>#N/A</v>
      </c>
      <c r="X215" s="593" t="e">
        <f>VLOOKUP('Mapeo de Actores'!X215,'MA Listas'!$K$6:$L$7,2)</f>
        <v>#N/A</v>
      </c>
      <c r="Y215" s="591">
        <f>'Mapeo de Actores'!Y215</f>
        <v>0</v>
      </c>
      <c r="Z215" s="484" t="e">
        <f>VLOOKUP('Mapeo de Actores'!Z215,'MA Listas'!$N$4:$O$11,2)</f>
        <v>#N/A</v>
      </c>
      <c r="AA215" s="484" t="e">
        <f>VLOOKUP('Mapeo de Actores'!AA215,'MA Listas'!$N$4:$O$11,2)</f>
        <v>#N/A</v>
      </c>
      <c r="AB215" s="591">
        <f>'Mapeo de Actores'!AB215</f>
        <v>0</v>
      </c>
      <c r="AC215" s="486">
        <f>'Mapeo de Actores'!AC215</f>
        <v>0</v>
      </c>
      <c r="AD215" s="596">
        <f>'Mapeo de Actores'!AD215</f>
        <v>0</v>
      </c>
    </row>
    <row r="216" spans="6:30" ht="20.100000000000001" customHeight="1">
      <c r="F216" s="480">
        <f t="shared" si="4"/>
        <v>213</v>
      </c>
      <c r="G216" s="490">
        <f>'Mapeo de Actores'!G216</f>
        <v>0</v>
      </c>
      <c r="H216" s="491">
        <f>'Mapeo de Actores'!H216</f>
        <v>0</v>
      </c>
      <c r="I216" s="483" t="e">
        <f>VLOOKUP('Mapeo de Actores'!I216,'MA Listas'!$D$4:$E$38,2)</f>
        <v>#N/A</v>
      </c>
      <c r="J216" s="483" t="e">
        <f>VLOOKUP('Mapeo de Actores'!J216,'MA Listas'!$D$4:$E$38,2)</f>
        <v>#N/A</v>
      </c>
      <c r="K216" s="483" t="e">
        <f>VLOOKUP('Mapeo de Actores'!K216,'MA Listas'!$D$4:$E$38,2)</f>
        <v>#N/A</v>
      </c>
      <c r="L216" s="483" t="e">
        <f>VLOOKUP('Mapeo de Actores'!L216,'MA Listas'!$D$4:$E$38,2)</f>
        <v>#N/A</v>
      </c>
      <c r="M216" s="483" t="e">
        <f>VLOOKUP('Mapeo de Actores'!M216,'MA Listas'!$D$4:$E$38,2)</f>
        <v>#N/A</v>
      </c>
      <c r="N216" s="591">
        <f>'Mapeo de Actores'!N216</f>
        <v>0</v>
      </c>
      <c r="O216" s="483" t="e">
        <f>VLOOKUP('Mapeo de Actores'!O216,'MA Listas'!$G$4:$H$38,2)</f>
        <v>#N/A</v>
      </c>
      <c r="P216" s="483" t="e">
        <f>VLOOKUP('Mapeo de Actores'!P216,'MA Listas'!$G$4:$H$38,2)</f>
        <v>#N/A</v>
      </c>
      <c r="Q216" s="483" t="e">
        <f>VLOOKUP('Mapeo de Actores'!Q216,'MA Listas'!$G$4:$H$38,2)</f>
        <v>#N/A</v>
      </c>
      <c r="R216" s="483" t="e">
        <f>VLOOKUP('Mapeo de Actores'!R216,'MA Listas'!$G$4:$H$38,2)</f>
        <v>#N/A</v>
      </c>
      <c r="S216" s="483" t="e">
        <f>VLOOKUP('Mapeo de Actores'!S216,'MA Listas'!$G$4:$H$38,2)</f>
        <v>#N/A</v>
      </c>
      <c r="T216" s="593" t="e">
        <f>VLOOKUP('Mapeo de Actores'!T216,'MA Listas'!$K$6:$L$7,2)</f>
        <v>#N/A</v>
      </c>
      <c r="U216" s="593" t="e">
        <f>VLOOKUP('Mapeo de Actores'!U216,'MA Listas'!$K$6:$L$7,2)</f>
        <v>#N/A</v>
      </c>
      <c r="V216" s="593" t="e">
        <f>VLOOKUP('Mapeo de Actores'!V216,'MA Listas'!$K$6:$L$7,2)</f>
        <v>#N/A</v>
      </c>
      <c r="W216" s="593" t="e">
        <f>VLOOKUP('Mapeo de Actores'!W216,'MA Listas'!$K$6:$L$7,2)</f>
        <v>#N/A</v>
      </c>
      <c r="X216" s="593" t="e">
        <f>VLOOKUP('Mapeo de Actores'!X216,'MA Listas'!$K$6:$L$7,2)</f>
        <v>#N/A</v>
      </c>
      <c r="Y216" s="591">
        <f>'Mapeo de Actores'!Y216</f>
        <v>0</v>
      </c>
      <c r="Z216" s="484" t="e">
        <f>VLOOKUP('Mapeo de Actores'!Z216,'MA Listas'!$N$4:$O$11,2)</f>
        <v>#N/A</v>
      </c>
      <c r="AA216" s="484" t="e">
        <f>VLOOKUP('Mapeo de Actores'!AA216,'MA Listas'!$N$4:$O$11,2)</f>
        <v>#N/A</v>
      </c>
      <c r="AB216" s="591">
        <f>'Mapeo de Actores'!AB216</f>
        <v>0</v>
      </c>
      <c r="AC216" s="486">
        <f>'Mapeo de Actores'!AC216</f>
        <v>0</v>
      </c>
      <c r="AD216" s="596">
        <f>'Mapeo de Actores'!AD216</f>
        <v>0</v>
      </c>
    </row>
    <row r="217" spans="6:30" ht="20.100000000000001" customHeight="1">
      <c r="F217" s="480">
        <f t="shared" si="4"/>
        <v>214</v>
      </c>
      <c r="G217" s="490">
        <f>'Mapeo de Actores'!G217</f>
        <v>0</v>
      </c>
      <c r="H217" s="491">
        <f>'Mapeo de Actores'!H217</f>
        <v>0</v>
      </c>
      <c r="I217" s="483" t="e">
        <f>VLOOKUP('Mapeo de Actores'!I217,'MA Listas'!$D$4:$E$38,2)</f>
        <v>#N/A</v>
      </c>
      <c r="J217" s="483" t="e">
        <f>VLOOKUP('Mapeo de Actores'!J217,'MA Listas'!$D$4:$E$38,2)</f>
        <v>#N/A</v>
      </c>
      <c r="K217" s="483" t="e">
        <f>VLOOKUP('Mapeo de Actores'!K217,'MA Listas'!$D$4:$E$38,2)</f>
        <v>#N/A</v>
      </c>
      <c r="L217" s="483" t="e">
        <f>VLOOKUP('Mapeo de Actores'!L217,'MA Listas'!$D$4:$E$38,2)</f>
        <v>#N/A</v>
      </c>
      <c r="M217" s="483" t="e">
        <f>VLOOKUP('Mapeo de Actores'!M217,'MA Listas'!$D$4:$E$38,2)</f>
        <v>#N/A</v>
      </c>
      <c r="N217" s="591">
        <f>'Mapeo de Actores'!N217</f>
        <v>0</v>
      </c>
      <c r="O217" s="483" t="e">
        <f>VLOOKUP('Mapeo de Actores'!O217,'MA Listas'!$G$4:$H$38,2)</f>
        <v>#N/A</v>
      </c>
      <c r="P217" s="483" t="e">
        <f>VLOOKUP('Mapeo de Actores'!P217,'MA Listas'!$G$4:$H$38,2)</f>
        <v>#N/A</v>
      </c>
      <c r="Q217" s="483" t="e">
        <f>VLOOKUP('Mapeo de Actores'!Q217,'MA Listas'!$G$4:$H$38,2)</f>
        <v>#N/A</v>
      </c>
      <c r="R217" s="483" t="e">
        <f>VLOOKUP('Mapeo de Actores'!R217,'MA Listas'!$G$4:$H$38,2)</f>
        <v>#N/A</v>
      </c>
      <c r="S217" s="483" t="e">
        <f>VLOOKUP('Mapeo de Actores'!S217,'MA Listas'!$G$4:$H$38,2)</f>
        <v>#N/A</v>
      </c>
      <c r="T217" s="593" t="e">
        <f>VLOOKUP('Mapeo de Actores'!T217,'MA Listas'!$K$6:$L$7,2)</f>
        <v>#N/A</v>
      </c>
      <c r="U217" s="593" t="e">
        <f>VLOOKUP('Mapeo de Actores'!U217,'MA Listas'!$K$6:$L$7,2)</f>
        <v>#N/A</v>
      </c>
      <c r="V217" s="593" t="e">
        <f>VLOOKUP('Mapeo de Actores'!V217,'MA Listas'!$K$6:$L$7,2)</f>
        <v>#N/A</v>
      </c>
      <c r="W217" s="593" t="e">
        <f>VLOOKUP('Mapeo de Actores'!W217,'MA Listas'!$K$6:$L$7,2)</f>
        <v>#N/A</v>
      </c>
      <c r="X217" s="593" t="e">
        <f>VLOOKUP('Mapeo de Actores'!X217,'MA Listas'!$K$6:$L$7,2)</f>
        <v>#N/A</v>
      </c>
      <c r="Y217" s="591">
        <f>'Mapeo de Actores'!Y217</f>
        <v>0</v>
      </c>
      <c r="Z217" s="484" t="e">
        <f>VLOOKUP('Mapeo de Actores'!Z217,'MA Listas'!$N$4:$O$11,2)</f>
        <v>#N/A</v>
      </c>
      <c r="AA217" s="484" t="e">
        <f>VLOOKUP('Mapeo de Actores'!AA217,'MA Listas'!$N$4:$O$11,2)</f>
        <v>#N/A</v>
      </c>
      <c r="AB217" s="591">
        <f>'Mapeo de Actores'!AB217</f>
        <v>0</v>
      </c>
      <c r="AC217" s="486">
        <f>'Mapeo de Actores'!AC217</f>
        <v>0</v>
      </c>
      <c r="AD217" s="596">
        <f>'Mapeo de Actores'!AD217</f>
        <v>0</v>
      </c>
    </row>
    <row r="218" spans="6:30" ht="20.100000000000001" customHeight="1">
      <c r="F218" s="480">
        <f t="shared" si="4"/>
        <v>215</v>
      </c>
      <c r="G218" s="490">
        <f>'Mapeo de Actores'!G218</f>
        <v>0</v>
      </c>
      <c r="H218" s="491">
        <f>'Mapeo de Actores'!H218</f>
        <v>0</v>
      </c>
      <c r="I218" s="483" t="e">
        <f>VLOOKUP('Mapeo de Actores'!I218,'MA Listas'!$D$4:$E$38,2)</f>
        <v>#N/A</v>
      </c>
      <c r="J218" s="483" t="e">
        <f>VLOOKUP('Mapeo de Actores'!J218,'MA Listas'!$D$4:$E$38,2)</f>
        <v>#N/A</v>
      </c>
      <c r="K218" s="483" t="e">
        <f>VLOOKUP('Mapeo de Actores'!K218,'MA Listas'!$D$4:$E$38,2)</f>
        <v>#N/A</v>
      </c>
      <c r="L218" s="483" t="e">
        <f>VLOOKUP('Mapeo de Actores'!L218,'MA Listas'!$D$4:$E$38,2)</f>
        <v>#N/A</v>
      </c>
      <c r="M218" s="483" t="e">
        <f>VLOOKUP('Mapeo de Actores'!M218,'MA Listas'!$D$4:$E$38,2)</f>
        <v>#N/A</v>
      </c>
      <c r="N218" s="591">
        <f>'Mapeo de Actores'!N218</f>
        <v>0</v>
      </c>
      <c r="O218" s="483" t="e">
        <f>VLOOKUP('Mapeo de Actores'!O218,'MA Listas'!$G$4:$H$38,2)</f>
        <v>#N/A</v>
      </c>
      <c r="P218" s="483" t="e">
        <f>VLOOKUP('Mapeo de Actores'!P218,'MA Listas'!$G$4:$H$38,2)</f>
        <v>#N/A</v>
      </c>
      <c r="Q218" s="483" t="e">
        <f>VLOOKUP('Mapeo de Actores'!Q218,'MA Listas'!$G$4:$H$38,2)</f>
        <v>#N/A</v>
      </c>
      <c r="R218" s="483" t="e">
        <f>VLOOKUP('Mapeo de Actores'!R218,'MA Listas'!$G$4:$H$38,2)</f>
        <v>#N/A</v>
      </c>
      <c r="S218" s="483" t="e">
        <f>VLOOKUP('Mapeo de Actores'!S218,'MA Listas'!$G$4:$H$38,2)</f>
        <v>#N/A</v>
      </c>
      <c r="T218" s="593" t="e">
        <f>VLOOKUP('Mapeo de Actores'!T218,'MA Listas'!$K$6:$L$7,2)</f>
        <v>#N/A</v>
      </c>
      <c r="U218" s="593" t="e">
        <f>VLOOKUP('Mapeo de Actores'!U218,'MA Listas'!$K$6:$L$7,2)</f>
        <v>#N/A</v>
      </c>
      <c r="V218" s="593" t="e">
        <f>VLOOKUP('Mapeo de Actores'!V218,'MA Listas'!$K$6:$L$7,2)</f>
        <v>#N/A</v>
      </c>
      <c r="W218" s="593" t="e">
        <f>VLOOKUP('Mapeo de Actores'!W218,'MA Listas'!$K$6:$L$7,2)</f>
        <v>#N/A</v>
      </c>
      <c r="X218" s="593" t="e">
        <f>VLOOKUP('Mapeo de Actores'!X218,'MA Listas'!$K$6:$L$7,2)</f>
        <v>#N/A</v>
      </c>
      <c r="Y218" s="591">
        <f>'Mapeo de Actores'!Y218</f>
        <v>0</v>
      </c>
      <c r="Z218" s="484" t="e">
        <f>VLOOKUP('Mapeo de Actores'!Z218,'MA Listas'!$N$4:$O$11,2)</f>
        <v>#N/A</v>
      </c>
      <c r="AA218" s="484" t="e">
        <f>VLOOKUP('Mapeo de Actores'!AA218,'MA Listas'!$N$4:$O$11,2)</f>
        <v>#N/A</v>
      </c>
      <c r="AB218" s="591">
        <f>'Mapeo de Actores'!AB218</f>
        <v>0</v>
      </c>
      <c r="AC218" s="486">
        <f>'Mapeo de Actores'!AC218</f>
        <v>0</v>
      </c>
      <c r="AD218" s="596">
        <f>'Mapeo de Actores'!AD218</f>
        <v>0</v>
      </c>
    </row>
    <row r="219" spans="6:30" ht="20.100000000000001" customHeight="1">
      <c r="F219" s="480">
        <f t="shared" si="4"/>
        <v>216</v>
      </c>
      <c r="G219" s="490">
        <f>'Mapeo de Actores'!G219</f>
        <v>0</v>
      </c>
      <c r="H219" s="491">
        <f>'Mapeo de Actores'!H219</f>
        <v>0</v>
      </c>
      <c r="I219" s="483" t="e">
        <f>VLOOKUP('Mapeo de Actores'!I219,'MA Listas'!$D$4:$E$38,2)</f>
        <v>#N/A</v>
      </c>
      <c r="J219" s="483" t="e">
        <f>VLOOKUP('Mapeo de Actores'!J219,'MA Listas'!$D$4:$E$38,2)</f>
        <v>#N/A</v>
      </c>
      <c r="K219" s="483" t="e">
        <f>VLOOKUP('Mapeo de Actores'!K219,'MA Listas'!$D$4:$E$38,2)</f>
        <v>#N/A</v>
      </c>
      <c r="L219" s="483" t="e">
        <f>VLOOKUP('Mapeo de Actores'!L219,'MA Listas'!$D$4:$E$38,2)</f>
        <v>#N/A</v>
      </c>
      <c r="M219" s="483" t="e">
        <f>VLOOKUP('Mapeo de Actores'!M219,'MA Listas'!$D$4:$E$38,2)</f>
        <v>#N/A</v>
      </c>
      <c r="N219" s="591">
        <f>'Mapeo de Actores'!N219</f>
        <v>0</v>
      </c>
      <c r="O219" s="483" t="e">
        <f>VLOOKUP('Mapeo de Actores'!O219,'MA Listas'!$G$4:$H$38,2)</f>
        <v>#N/A</v>
      </c>
      <c r="P219" s="483" t="e">
        <f>VLOOKUP('Mapeo de Actores'!P219,'MA Listas'!$G$4:$H$38,2)</f>
        <v>#N/A</v>
      </c>
      <c r="Q219" s="483" t="e">
        <f>VLOOKUP('Mapeo de Actores'!Q219,'MA Listas'!$G$4:$H$38,2)</f>
        <v>#N/A</v>
      </c>
      <c r="R219" s="483" t="e">
        <f>VLOOKUP('Mapeo de Actores'!R219,'MA Listas'!$G$4:$H$38,2)</f>
        <v>#N/A</v>
      </c>
      <c r="S219" s="483" t="e">
        <f>VLOOKUP('Mapeo de Actores'!S219,'MA Listas'!$G$4:$H$38,2)</f>
        <v>#N/A</v>
      </c>
      <c r="T219" s="593" t="e">
        <f>VLOOKUP('Mapeo de Actores'!T219,'MA Listas'!$K$6:$L$7,2)</f>
        <v>#N/A</v>
      </c>
      <c r="U219" s="593" t="e">
        <f>VLOOKUP('Mapeo de Actores'!U219,'MA Listas'!$K$6:$L$7,2)</f>
        <v>#N/A</v>
      </c>
      <c r="V219" s="593" t="e">
        <f>VLOOKUP('Mapeo de Actores'!V219,'MA Listas'!$K$6:$L$7,2)</f>
        <v>#N/A</v>
      </c>
      <c r="W219" s="593" t="e">
        <f>VLOOKUP('Mapeo de Actores'!W219,'MA Listas'!$K$6:$L$7,2)</f>
        <v>#N/A</v>
      </c>
      <c r="X219" s="593" t="e">
        <f>VLOOKUP('Mapeo de Actores'!X219,'MA Listas'!$K$6:$L$7,2)</f>
        <v>#N/A</v>
      </c>
      <c r="Y219" s="591">
        <f>'Mapeo de Actores'!Y219</f>
        <v>0</v>
      </c>
      <c r="Z219" s="484" t="e">
        <f>VLOOKUP('Mapeo de Actores'!Z219,'MA Listas'!$N$4:$O$11,2)</f>
        <v>#N/A</v>
      </c>
      <c r="AA219" s="484" t="e">
        <f>VLOOKUP('Mapeo de Actores'!AA219,'MA Listas'!$N$4:$O$11,2)</f>
        <v>#N/A</v>
      </c>
      <c r="AB219" s="591">
        <f>'Mapeo de Actores'!AB219</f>
        <v>0</v>
      </c>
      <c r="AC219" s="486">
        <f>'Mapeo de Actores'!AC219</f>
        <v>0</v>
      </c>
      <c r="AD219" s="596">
        <f>'Mapeo de Actores'!AD219</f>
        <v>0</v>
      </c>
    </row>
    <row r="220" spans="6:30" ht="20.100000000000001" customHeight="1">
      <c r="F220" s="480">
        <f t="shared" si="4"/>
        <v>217</v>
      </c>
      <c r="G220" s="490">
        <f>'Mapeo de Actores'!G220</f>
        <v>0</v>
      </c>
      <c r="H220" s="491">
        <f>'Mapeo de Actores'!H220</f>
        <v>0</v>
      </c>
      <c r="I220" s="483" t="e">
        <f>VLOOKUP('Mapeo de Actores'!I220,'MA Listas'!$D$4:$E$38,2)</f>
        <v>#N/A</v>
      </c>
      <c r="J220" s="483" t="e">
        <f>VLOOKUP('Mapeo de Actores'!J220,'MA Listas'!$D$4:$E$38,2)</f>
        <v>#N/A</v>
      </c>
      <c r="K220" s="483" t="e">
        <f>VLOOKUP('Mapeo de Actores'!K220,'MA Listas'!$D$4:$E$38,2)</f>
        <v>#N/A</v>
      </c>
      <c r="L220" s="483" t="e">
        <f>VLOOKUP('Mapeo de Actores'!L220,'MA Listas'!$D$4:$E$38,2)</f>
        <v>#N/A</v>
      </c>
      <c r="M220" s="483" t="e">
        <f>VLOOKUP('Mapeo de Actores'!M220,'MA Listas'!$D$4:$E$38,2)</f>
        <v>#N/A</v>
      </c>
      <c r="N220" s="591">
        <f>'Mapeo de Actores'!N220</f>
        <v>0</v>
      </c>
      <c r="O220" s="483" t="e">
        <f>VLOOKUP('Mapeo de Actores'!O220,'MA Listas'!$G$4:$H$38,2)</f>
        <v>#N/A</v>
      </c>
      <c r="P220" s="483" t="e">
        <f>VLOOKUP('Mapeo de Actores'!P220,'MA Listas'!$G$4:$H$38,2)</f>
        <v>#N/A</v>
      </c>
      <c r="Q220" s="483" t="e">
        <f>VLOOKUP('Mapeo de Actores'!Q220,'MA Listas'!$G$4:$H$38,2)</f>
        <v>#N/A</v>
      </c>
      <c r="R220" s="483" t="e">
        <f>VLOOKUP('Mapeo de Actores'!R220,'MA Listas'!$G$4:$H$38,2)</f>
        <v>#N/A</v>
      </c>
      <c r="S220" s="483" t="e">
        <f>VLOOKUP('Mapeo de Actores'!S220,'MA Listas'!$G$4:$H$38,2)</f>
        <v>#N/A</v>
      </c>
      <c r="T220" s="593" t="e">
        <f>VLOOKUP('Mapeo de Actores'!T220,'MA Listas'!$K$6:$L$7,2)</f>
        <v>#N/A</v>
      </c>
      <c r="U220" s="593" t="e">
        <f>VLOOKUP('Mapeo de Actores'!U220,'MA Listas'!$K$6:$L$7,2)</f>
        <v>#N/A</v>
      </c>
      <c r="V220" s="593" t="e">
        <f>VLOOKUP('Mapeo de Actores'!V220,'MA Listas'!$K$6:$L$7,2)</f>
        <v>#N/A</v>
      </c>
      <c r="W220" s="593" t="e">
        <f>VLOOKUP('Mapeo de Actores'!W220,'MA Listas'!$K$6:$L$7,2)</f>
        <v>#N/A</v>
      </c>
      <c r="X220" s="593" t="e">
        <f>VLOOKUP('Mapeo de Actores'!X220,'MA Listas'!$K$6:$L$7,2)</f>
        <v>#N/A</v>
      </c>
      <c r="Y220" s="591">
        <f>'Mapeo de Actores'!Y220</f>
        <v>0</v>
      </c>
      <c r="Z220" s="484" t="e">
        <f>VLOOKUP('Mapeo de Actores'!Z220,'MA Listas'!$N$4:$O$11,2)</f>
        <v>#N/A</v>
      </c>
      <c r="AA220" s="484" t="e">
        <f>VLOOKUP('Mapeo de Actores'!AA220,'MA Listas'!$N$4:$O$11,2)</f>
        <v>#N/A</v>
      </c>
      <c r="AB220" s="591">
        <f>'Mapeo de Actores'!AB220</f>
        <v>0</v>
      </c>
      <c r="AC220" s="486">
        <f>'Mapeo de Actores'!AC220</f>
        <v>0</v>
      </c>
      <c r="AD220" s="596">
        <f>'Mapeo de Actores'!AD220</f>
        <v>0</v>
      </c>
    </row>
    <row r="221" spans="6:30" ht="20.100000000000001" customHeight="1">
      <c r="F221" s="480">
        <f t="shared" si="4"/>
        <v>218</v>
      </c>
      <c r="G221" s="490">
        <f>'Mapeo de Actores'!G221</f>
        <v>0</v>
      </c>
      <c r="H221" s="491">
        <f>'Mapeo de Actores'!H221</f>
        <v>0</v>
      </c>
      <c r="I221" s="483" t="e">
        <f>VLOOKUP('Mapeo de Actores'!I221,'MA Listas'!$D$4:$E$38,2)</f>
        <v>#N/A</v>
      </c>
      <c r="J221" s="483" t="e">
        <f>VLOOKUP('Mapeo de Actores'!J221,'MA Listas'!$D$4:$E$38,2)</f>
        <v>#N/A</v>
      </c>
      <c r="K221" s="483" t="e">
        <f>VLOOKUP('Mapeo de Actores'!K221,'MA Listas'!$D$4:$E$38,2)</f>
        <v>#N/A</v>
      </c>
      <c r="L221" s="483" t="e">
        <f>VLOOKUP('Mapeo de Actores'!L221,'MA Listas'!$D$4:$E$38,2)</f>
        <v>#N/A</v>
      </c>
      <c r="M221" s="483" t="e">
        <f>VLOOKUP('Mapeo de Actores'!M221,'MA Listas'!$D$4:$E$38,2)</f>
        <v>#N/A</v>
      </c>
      <c r="N221" s="591">
        <f>'Mapeo de Actores'!N221</f>
        <v>0</v>
      </c>
      <c r="O221" s="483" t="e">
        <f>VLOOKUP('Mapeo de Actores'!O221,'MA Listas'!$G$4:$H$38,2)</f>
        <v>#N/A</v>
      </c>
      <c r="P221" s="483" t="e">
        <f>VLOOKUP('Mapeo de Actores'!P221,'MA Listas'!$G$4:$H$38,2)</f>
        <v>#N/A</v>
      </c>
      <c r="Q221" s="483" t="e">
        <f>VLOOKUP('Mapeo de Actores'!Q221,'MA Listas'!$G$4:$H$38,2)</f>
        <v>#N/A</v>
      </c>
      <c r="R221" s="483" t="e">
        <f>VLOOKUP('Mapeo de Actores'!R221,'MA Listas'!$G$4:$H$38,2)</f>
        <v>#N/A</v>
      </c>
      <c r="S221" s="483" t="e">
        <f>VLOOKUP('Mapeo de Actores'!S221,'MA Listas'!$G$4:$H$38,2)</f>
        <v>#N/A</v>
      </c>
      <c r="T221" s="593" t="e">
        <f>VLOOKUP('Mapeo de Actores'!T221,'MA Listas'!$K$6:$L$7,2)</f>
        <v>#N/A</v>
      </c>
      <c r="U221" s="593" t="e">
        <f>VLOOKUP('Mapeo de Actores'!U221,'MA Listas'!$K$6:$L$7,2)</f>
        <v>#N/A</v>
      </c>
      <c r="V221" s="593" t="e">
        <f>VLOOKUP('Mapeo de Actores'!V221,'MA Listas'!$K$6:$L$7,2)</f>
        <v>#N/A</v>
      </c>
      <c r="W221" s="593" t="e">
        <f>VLOOKUP('Mapeo de Actores'!W221,'MA Listas'!$K$6:$L$7,2)</f>
        <v>#N/A</v>
      </c>
      <c r="X221" s="593" t="e">
        <f>VLOOKUP('Mapeo de Actores'!X221,'MA Listas'!$K$6:$L$7,2)</f>
        <v>#N/A</v>
      </c>
      <c r="Y221" s="591">
        <f>'Mapeo de Actores'!Y221</f>
        <v>0</v>
      </c>
      <c r="Z221" s="484" t="e">
        <f>VLOOKUP('Mapeo de Actores'!Z221,'MA Listas'!$N$4:$O$11,2)</f>
        <v>#N/A</v>
      </c>
      <c r="AA221" s="484" t="e">
        <f>VLOOKUP('Mapeo de Actores'!AA221,'MA Listas'!$N$4:$O$11,2)</f>
        <v>#N/A</v>
      </c>
      <c r="AB221" s="591">
        <f>'Mapeo de Actores'!AB221</f>
        <v>0</v>
      </c>
      <c r="AC221" s="486">
        <f>'Mapeo de Actores'!AC221</f>
        <v>0</v>
      </c>
      <c r="AD221" s="596">
        <f>'Mapeo de Actores'!AD221</f>
        <v>0</v>
      </c>
    </row>
    <row r="222" spans="6:30" ht="20.100000000000001" customHeight="1">
      <c r="F222" s="480">
        <f t="shared" si="4"/>
        <v>219</v>
      </c>
      <c r="G222" s="490">
        <f>'Mapeo de Actores'!G222</f>
        <v>0</v>
      </c>
      <c r="H222" s="491">
        <f>'Mapeo de Actores'!H222</f>
        <v>0</v>
      </c>
      <c r="I222" s="483" t="e">
        <f>VLOOKUP('Mapeo de Actores'!I222,'MA Listas'!$D$4:$E$38,2)</f>
        <v>#N/A</v>
      </c>
      <c r="J222" s="483" t="e">
        <f>VLOOKUP('Mapeo de Actores'!J222,'MA Listas'!$D$4:$E$38,2)</f>
        <v>#N/A</v>
      </c>
      <c r="K222" s="483" t="e">
        <f>VLOOKUP('Mapeo de Actores'!K222,'MA Listas'!$D$4:$E$38,2)</f>
        <v>#N/A</v>
      </c>
      <c r="L222" s="483" t="e">
        <f>VLOOKUP('Mapeo de Actores'!L222,'MA Listas'!$D$4:$E$38,2)</f>
        <v>#N/A</v>
      </c>
      <c r="M222" s="483" t="e">
        <f>VLOOKUP('Mapeo de Actores'!M222,'MA Listas'!$D$4:$E$38,2)</f>
        <v>#N/A</v>
      </c>
      <c r="N222" s="591">
        <f>'Mapeo de Actores'!N222</f>
        <v>0</v>
      </c>
      <c r="O222" s="483" t="e">
        <f>VLOOKUP('Mapeo de Actores'!O222,'MA Listas'!$G$4:$H$38,2)</f>
        <v>#N/A</v>
      </c>
      <c r="P222" s="483" t="e">
        <f>VLOOKUP('Mapeo de Actores'!P222,'MA Listas'!$G$4:$H$38,2)</f>
        <v>#N/A</v>
      </c>
      <c r="Q222" s="483" t="e">
        <f>VLOOKUP('Mapeo de Actores'!Q222,'MA Listas'!$G$4:$H$38,2)</f>
        <v>#N/A</v>
      </c>
      <c r="R222" s="483" t="e">
        <f>VLOOKUP('Mapeo de Actores'!R222,'MA Listas'!$G$4:$H$38,2)</f>
        <v>#N/A</v>
      </c>
      <c r="S222" s="483" t="e">
        <f>VLOOKUP('Mapeo de Actores'!S222,'MA Listas'!$G$4:$H$38,2)</f>
        <v>#N/A</v>
      </c>
      <c r="T222" s="593" t="e">
        <f>VLOOKUP('Mapeo de Actores'!T222,'MA Listas'!$K$6:$L$7,2)</f>
        <v>#N/A</v>
      </c>
      <c r="U222" s="593" t="e">
        <f>VLOOKUP('Mapeo de Actores'!U222,'MA Listas'!$K$6:$L$7,2)</f>
        <v>#N/A</v>
      </c>
      <c r="V222" s="593" t="e">
        <f>VLOOKUP('Mapeo de Actores'!V222,'MA Listas'!$K$6:$L$7,2)</f>
        <v>#N/A</v>
      </c>
      <c r="W222" s="593" t="e">
        <f>VLOOKUP('Mapeo de Actores'!W222,'MA Listas'!$K$6:$L$7,2)</f>
        <v>#N/A</v>
      </c>
      <c r="X222" s="593" t="e">
        <f>VLOOKUP('Mapeo de Actores'!X222,'MA Listas'!$K$6:$L$7,2)</f>
        <v>#N/A</v>
      </c>
      <c r="Y222" s="591">
        <f>'Mapeo de Actores'!Y222</f>
        <v>0</v>
      </c>
      <c r="Z222" s="484" t="e">
        <f>VLOOKUP('Mapeo de Actores'!Z222,'MA Listas'!$N$4:$O$11,2)</f>
        <v>#N/A</v>
      </c>
      <c r="AA222" s="484" t="e">
        <f>VLOOKUP('Mapeo de Actores'!AA222,'MA Listas'!$N$4:$O$11,2)</f>
        <v>#N/A</v>
      </c>
      <c r="AB222" s="591">
        <f>'Mapeo de Actores'!AB222</f>
        <v>0</v>
      </c>
      <c r="AC222" s="486">
        <f>'Mapeo de Actores'!AC222</f>
        <v>0</v>
      </c>
      <c r="AD222" s="596">
        <f>'Mapeo de Actores'!AD222</f>
        <v>0</v>
      </c>
    </row>
    <row r="223" spans="6:30" ht="20.100000000000001" customHeight="1">
      <c r="F223" s="480">
        <f t="shared" si="4"/>
        <v>220</v>
      </c>
      <c r="G223" s="490">
        <f>'Mapeo de Actores'!G223</f>
        <v>0</v>
      </c>
      <c r="H223" s="491">
        <f>'Mapeo de Actores'!H223</f>
        <v>0</v>
      </c>
      <c r="I223" s="483" t="e">
        <f>VLOOKUP('Mapeo de Actores'!I223,'MA Listas'!$D$4:$E$38,2)</f>
        <v>#N/A</v>
      </c>
      <c r="J223" s="483" t="e">
        <f>VLOOKUP('Mapeo de Actores'!J223,'MA Listas'!$D$4:$E$38,2)</f>
        <v>#N/A</v>
      </c>
      <c r="K223" s="483" t="e">
        <f>VLOOKUP('Mapeo de Actores'!K223,'MA Listas'!$D$4:$E$38,2)</f>
        <v>#N/A</v>
      </c>
      <c r="L223" s="483" t="e">
        <f>VLOOKUP('Mapeo de Actores'!L223,'MA Listas'!$D$4:$E$38,2)</f>
        <v>#N/A</v>
      </c>
      <c r="M223" s="483" t="e">
        <f>VLOOKUP('Mapeo de Actores'!M223,'MA Listas'!$D$4:$E$38,2)</f>
        <v>#N/A</v>
      </c>
      <c r="N223" s="591">
        <f>'Mapeo de Actores'!N223</f>
        <v>0</v>
      </c>
      <c r="O223" s="483" t="e">
        <f>VLOOKUP('Mapeo de Actores'!O223,'MA Listas'!$G$4:$H$38,2)</f>
        <v>#N/A</v>
      </c>
      <c r="P223" s="483" t="e">
        <f>VLOOKUP('Mapeo de Actores'!P223,'MA Listas'!$G$4:$H$38,2)</f>
        <v>#N/A</v>
      </c>
      <c r="Q223" s="483" t="e">
        <f>VLOOKUP('Mapeo de Actores'!Q223,'MA Listas'!$G$4:$H$38,2)</f>
        <v>#N/A</v>
      </c>
      <c r="R223" s="483" t="e">
        <f>VLOOKUP('Mapeo de Actores'!R223,'MA Listas'!$G$4:$H$38,2)</f>
        <v>#N/A</v>
      </c>
      <c r="S223" s="483" t="e">
        <f>VLOOKUP('Mapeo de Actores'!S223,'MA Listas'!$G$4:$H$38,2)</f>
        <v>#N/A</v>
      </c>
      <c r="T223" s="593" t="e">
        <f>VLOOKUP('Mapeo de Actores'!T223,'MA Listas'!$K$6:$L$7,2)</f>
        <v>#N/A</v>
      </c>
      <c r="U223" s="593" t="e">
        <f>VLOOKUP('Mapeo de Actores'!U223,'MA Listas'!$K$6:$L$7,2)</f>
        <v>#N/A</v>
      </c>
      <c r="V223" s="593" t="e">
        <f>VLOOKUP('Mapeo de Actores'!V223,'MA Listas'!$K$6:$L$7,2)</f>
        <v>#N/A</v>
      </c>
      <c r="W223" s="593" t="e">
        <f>VLOOKUP('Mapeo de Actores'!W223,'MA Listas'!$K$6:$L$7,2)</f>
        <v>#N/A</v>
      </c>
      <c r="X223" s="593" t="e">
        <f>VLOOKUP('Mapeo de Actores'!X223,'MA Listas'!$K$6:$L$7,2)</f>
        <v>#N/A</v>
      </c>
      <c r="Y223" s="591">
        <f>'Mapeo de Actores'!Y223</f>
        <v>0</v>
      </c>
      <c r="Z223" s="484" t="e">
        <f>VLOOKUP('Mapeo de Actores'!Z223,'MA Listas'!$N$4:$O$11,2)</f>
        <v>#N/A</v>
      </c>
      <c r="AA223" s="484" t="e">
        <f>VLOOKUP('Mapeo de Actores'!AA223,'MA Listas'!$N$4:$O$11,2)</f>
        <v>#N/A</v>
      </c>
      <c r="AB223" s="591">
        <f>'Mapeo de Actores'!AB223</f>
        <v>0</v>
      </c>
      <c r="AC223" s="486">
        <f>'Mapeo de Actores'!AC223</f>
        <v>0</v>
      </c>
      <c r="AD223" s="596">
        <f>'Mapeo de Actores'!AD223</f>
        <v>0</v>
      </c>
    </row>
    <row r="224" spans="6:30" ht="20.100000000000001" customHeight="1">
      <c r="F224" s="480">
        <f t="shared" si="4"/>
        <v>221</v>
      </c>
      <c r="G224" s="490">
        <f>'Mapeo de Actores'!G224</f>
        <v>0</v>
      </c>
      <c r="H224" s="491">
        <f>'Mapeo de Actores'!H224</f>
        <v>0</v>
      </c>
      <c r="I224" s="483" t="e">
        <f>VLOOKUP('Mapeo de Actores'!I224,'MA Listas'!$D$4:$E$38,2)</f>
        <v>#N/A</v>
      </c>
      <c r="J224" s="483" t="e">
        <f>VLOOKUP('Mapeo de Actores'!J224,'MA Listas'!$D$4:$E$38,2)</f>
        <v>#N/A</v>
      </c>
      <c r="K224" s="483" t="e">
        <f>VLOOKUP('Mapeo de Actores'!K224,'MA Listas'!$D$4:$E$38,2)</f>
        <v>#N/A</v>
      </c>
      <c r="L224" s="483" t="e">
        <f>VLOOKUP('Mapeo de Actores'!L224,'MA Listas'!$D$4:$E$38,2)</f>
        <v>#N/A</v>
      </c>
      <c r="M224" s="483" t="e">
        <f>VLOOKUP('Mapeo de Actores'!M224,'MA Listas'!$D$4:$E$38,2)</f>
        <v>#N/A</v>
      </c>
      <c r="N224" s="591">
        <f>'Mapeo de Actores'!N224</f>
        <v>0</v>
      </c>
      <c r="O224" s="483" t="e">
        <f>VLOOKUP('Mapeo de Actores'!O224,'MA Listas'!$G$4:$H$38,2)</f>
        <v>#N/A</v>
      </c>
      <c r="P224" s="483" t="e">
        <f>VLOOKUP('Mapeo de Actores'!P224,'MA Listas'!$G$4:$H$38,2)</f>
        <v>#N/A</v>
      </c>
      <c r="Q224" s="483" t="e">
        <f>VLOOKUP('Mapeo de Actores'!Q224,'MA Listas'!$G$4:$H$38,2)</f>
        <v>#N/A</v>
      </c>
      <c r="R224" s="483" t="e">
        <f>VLOOKUP('Mapeo de Actores'!R224,'MA Listas'!$G$4:$H$38,2)</f>
        <v>#N/A</v>
      </c>
      <c r="S224" s="483" t="e">
        <f>VLOOKUP('Mapeo de Actores'!S224,'MA Listas'!$G$4:$H$38,2)</f>
        <v>#N/A</v>
      </c>
      <c r="T224" s="593" t="e">
        <f>VLOOKUP('Mapeo de Actores'!T224,'MA Listas'!$K$6:$L$7,2)</f>
        <v>#N/A</v>
      </c>
      <c r="U224" s="593" t="e">
        <f>VLOOKUP('Mapeo de Actores'!U224,'MA Listas'!$K$6:$L$7,2)</f>
        <v>#N/A</v>
      </c>
      <c r="V224" s="593" t="e">
        <f>VLOOKUP('Mapeo de Actores'!V224,'MA Listas'!$K$6:$L$7,2)</f>
        <v>#N/A</v>
      </c>
      <c r="W224" s="593" t="e">
        <f>VLOOKUP('Mapeo de Actores'!W224,'MA Listas'!$K$6:$L$7,2)</f>
        <v>#N/A</v>
      </c>
      <c r="X224" s="593" t="e">
        <f>VLOOKUP('Mapeo de Actores'!X224,'MA Listas'!$K$6:$L$7,2)</f>
        <v>#N/A</v>
      </c>
      <c r="Y224" s="591">
        <f>'Mapeo de Actores'!Y224</f>
        <v>0</v>
      </c>
      <c r="Z224" s="484" t="e">
        <f>VLOOKUP('Mapeo de Actores'!Z224,'MA Listas'!$N$4:$O$11,2)</f>
        <v>#N/A</v>
      </c>
      <c r="AA224" s="484" t="e">
        <f>VLOOKUP('Mapeo de Actores'!AA224,'MA Listas'!$N$4:$O$11,2)</f>
        <v>#N/A</v>
      </c>
      <c r="AB224" s="591">
        <f>'Mapeo de Actores'!AB224</f>
        <v>0</v>
      </c>
      <c r="AC224" s="486">
        <f>'Mapeo de Actores'!AC224</f>
        <v>0</v>
      </c>
      <c r="AD224" s="596">
        <f>'Mapeo de Actores'!AD224</f>
        <v>0</v>
      </c>
    </row>
    <row r="225" spans="6:30" ht="20.100000000000001" customHeight="1">
      <c r="F225" s="480">
        <f t="shared" si="4"/>
        <v>222</v>
      </c>
      <c r="G225" s="490">
        <f>'Mapeo de Actores'!G225</f>
        <v>0</v>
      </c>
      <c r="H225" s="491">
        <f>'Mapeo de Actores'!H225</f>
        <v>0</v>
      </c>
      <c r="I225" s="483" t="e">
        <f>VLOOKUP('Mapeo de Actores'!I225,'MA Listas'!$D$4:$E$38,2)</f>
        <v>#N/A</v>
      </c>
      <c r="J225" s="483" t="e">
        <f>VLOOKUP('Mapeo de Actores'!J225,'MA Listas'!$D$4:$E$38,2)</f>
        <v>#N/A</v>
      </c>
      <c r="K225" s="483" t="e">
        <f>VLOOKUP('Mapeo de Actores'!K225,'MA Listas'!$D$4:$E$38,2)</f>
        <v>#N/A</v>
      </c>
      <c r="L225" s="483" t="e">
        <f>VLOOKUP('Mapeo de Actores'!L225,'MA Listas'!$D$4:$E$38,2)</f>
        <v>#N/A</v>
      </c>
      <c r="M225" s="483" t="e">
        <f>VLOOKUP('Mapeo de Actores'!M225,'MA Listas'!$D$4:$E$38,2)</f>
        <v>#N/A</v>
      </c>
      <c r="N225" s="591">
        <f>'Mapeo de Actores'!N225</f>
        <v>0</v>
      </c>
      <c r="O225" s="483" t="e">
        <f>VLOOKUP('Mapeo de Actores'!O225,'MA Listas'!$G$4:$H$38,2)</f>
        <v>#N/A</v>
      </c>
      <c r="P225" s="483" t="e">
        <f>VLOOKUP('Mapeo de Actores'!P225,'MA Listas'!$G$4:$H$38,2)</f>
        <v>#N/A</v>
      </c>
      <c r="Q225" s="483" t="e">
        <f>VLOOKUP('Mapeo de Actores'!Q225,'MA Listas'!$G$4:$H$38,2)</f>
        <v>#N/A</v>
      </c>
      <c r="R225" s="483" t="e">
        <f>VLOOKUP('Mapeo de Actores'!R225,'MA Listas'!$G$4:$H$38,2)</f>
        <v>#N/A</v>
      </c>
      <c r="S225" s="483" t="e">
        <f>VLOOKUP('Mapeo de Actores'!S225,'MA Listas'!$G$4:$H$38,2)</f>
        <v>#N/A</v>
      </c>
      <c r="T225" s="593" t="e">
        <f>VLOOKUP('Mapeo de Actores'!T225,'MA Listas'!$K$6:$L$7,2)</f>
        <v>#N/A</v>
      </c>
      <c r="U225" s="593" t="e">
        <f>VLOOKUP('Mapeo de Actores'!U225,'MA Listas'!$K$6:$L$7,2)</f>
        <v>#N/A</v>
      </c>
      <c r="V225" s="593" t="e">
        <f>VLOOKUP('Mapeo de Actores'!V225,'MA Listas'!$K$6:$L$7,2)</f>
        <v>#N/A</v>
      </c>
      <c r="W225" s="593" t="e">
        <f>VLOOKUP('Mapeo de Actores'!W225,'MA Listas'!$K$6:$L$7,2)</f>
        <v>#N/A</v>
      </c>
      <c r="X225" s="593" t="e">
        <f>VLOOKUP('Mapeo de Actores'!X225,'MA Listas'!$K$6:$L$7,2)</f>
        <v>#N/A</v>
      </c>
      <c r="Y225" s="591">
        <f>'Mapeo de Actores'!Y225</f>
        <v>0</v>
      </c>
      <c r="Z225" s="484" t="e">
        <f>VLOOKUP('Mapeo de Actores'!Z225,'MA Listas'!$N$4:$O$11,2)</f>
        <v>#N/A</v>
      </c>
      <c r="AA225" s="484" t="e">
        <f>VLOOKUP('Mapeo de Actores'!AA225,'MA Listas'!$N$4:$O$11,2)</f>
        <v>#N/A</v>
      </c>
      <c r="AB225" s="591">
        <f>'Mapeo de Actores'!AB225</f>
        <v>0</v>
      </c>
      <c r="AC225" s="486">
        <f>'Mapeo de Actores'!AC225</f>
        <v>0</v>
      </c>
      <c r="AD225" s="596">
        <f>'Mapeo de Actores'!AD225</f>
        <v>0</v>
      </c>
    </row>
    <row r="226" spans="6:30" ht="20.100000000000001" customHeight="1">
      <c r="F226" s="480">
        <f t="shared" si="4"/>
        <v>223</v>
      </c>
      <c r="G226" s="490">
        <f>'Mapeo de Actores'!G226</f>
        <v>0</v>
      </c>
      <c r="H226" s="491">
        <f>'Mapeo de Actores'!H226</f>
        <v>0</v>
      </c>
      <c r="I226" s="483" t="e">
        <f>VLOOKUP('Mapeo de Actores'!I226,'MA Listas'!$D$4:$E$38,2)</f>
        <v>#N/A</v>
      </c>
      <c r="J226" s="483" t="e">
        <f>VLOOKUP('Mapeo de Actores'!J226,'MA Listas'!$D$4:$E$38,2)</f>
        <v>#N/A</v>
      </c>
      <c r="K226" s="483" t="e">
        <f>VLOOKUP('Mapeo de Actores'!K226,'MA Listas'!$D$4:$E$38,2)</f>
        <v>#N/A</v>
      </c>
      <c r="L226" s="483" t="e">
        <f>VLOOKUP('Mapeo de Actores'!L226,'MA Listas'!$D$4:$E$38,2)</f>
        <v>#N/A</v>
      </c>
      <c r="M226" s="483" t="e">
        <f>VLOOKUP('Mapeo de Actores'!M226,'MA Listas'!$D$4:$E$38,2)</f>
        <v>#N/A</v>
      </c>
      <c r="N226" s="591">
        <f>'Mapeo de Actores'!N226</f>
        <v>0</v>
      </c>
      <c r="O226" s="483" t="e">
        <f>VLOOKUP('Mapeo de Actores'!O226,'MA Listas'!$G$4:$H$38,2)</f>
        <v>#N/A</v>
      </c>
      <c r="P226" s="483" t="e">
        <f>VLOOKUP('Mapeo de Actores'!P226,'MA Listas'!$G$4:$H$38,2)</f>
        <v>#N/A</v>
      </c>
      <c r="Q226" s="483" t="e">
        <f>VLOOKUP('Mapeo de Actores'!Q226,'MA Listas'!$G$4:$H$38,2)</f>
        <v>#N/A</v>
      </c>
      <c r="R226" s="483" t="e">
        <f>VLOOKUP('Mapeo de Actores'!R226,'MA Listas'!$G$4:$H$38,2)</f>
        <v>#N/A</v>
      </c>
      <c r="S226" s="483" t="e">
        <f>VLOOKUP('Mapeo de Actores'!S226,'MA Listas'!$G$4:$H$38,2)</f>
        <v>#N/A</v>
      </c>
      <c r="T226" s="593" t="e">
        <f>VLOOKUP('Mapeo de Actores'!T226,'MA Listas'!$K$6:$L$7,2)</f>
        <v>#N/A</v>
      </c>
      <c r="U226" s="593" t="e">
        <f>VLOOKUP('Mapeo de Actores'!U226,'MA Listas'!$K$6:$L$7,2)</f>
        <v>#N/A</v>
      </c>
      <c r="V226" s="593" t="e">
        <f>VLOOKUP('Mapeo de Actores'!V226,'MA Listas'!$K$6:$L$7,2)</f>
        <v>#N/A</v>
      </c>
      <c r="W226" s="593" t="e">
        <f>VLOOKUP('Mapeo de Actores'!W226,'MA Listas'!$K$6:$L$7,2)</f>
        <v>#N/A</v>
      </c>
      <c r="X226" s="593" t="e">
        <f>VLOOKUP('Mapeo de Actores'!X226,'MA Listas'!$K$6:$L$7,2)</f>
        <v>#N/A</v>
      </c>
      <c r="Y226" s="591">
        <f>'Mapeo de Actores'!Y226</f>
        <v>0</v>
      </c>
      <c r="Z226" s="484" t="e">
        <f>VLOOKUP('Mapeo de Actores'!Z226,'MA Listas'!$N$4:$O$11,2)</f>
        <v>#N/A</v>
      </c>
      <c r="AA226" s="484" t="e">
        <f>VLOOKUP('Mapeo de Actores'!AA226,'MA Listas'!$N$4:$O$11,2)</f>
        <v>#N/A</v>
      </c>
      <c r="AB226" s="591">
        <f>'Mapeo de Actores'!AB226</f>
        <v>0</v>
      </c>
      <c r="AC226" s="486">
        <f>'Mapeo de Actores'!AC226</f>
        <v>0</v>
      </c>
      <c r="AD226" s="596">
        <f>'Mapeo de Actores'!AD226</f>
        <v>0</v>
      </c>
    </row>
    <row r="227" spans="6:30" ht="20.100000000000001" customHeight="1">
      <c r="F227" s="480">
        <f t="shared" si="4"/>
        <v>224</v>
      </c>
      <c r="G227" s="490">
        <f>'Mapeo de Actores'!G227</f>
        <v>0</v>
      </c>
      <c r="H227" s="491">
        <f>'Mapeo de Actores'!H227</f>
        <v>0</v>
      </c>
      <c r="I227" s="483" t="e">
        <f>VLOOKUP('Mapeo de Actores'!I227,'MA Listas'!$D$4:$E$38,2)</f>
        <v>#N/A</v>
      </c>
      <c r="J227" s="483" t="e">
        <f>VLOOKUP('Mapeo de Actores'!J227,'MA Listas'!$D$4:$E$38,2)</f>
        <v>#N/A</v>
      </c>
      <c r="K227" s="483" t="e">
        <f>VLOOKUP('Mapeo de Actores'!K227,'MA Listas'!$D$4:$E$38,2)</f>
        <v>#N/A</v>
      </c>
      <c r="L227" s="483" t="e">
        <f>VLOOKUP('Mapeo de Actores'!L227,'MA Listas'!$D$4:$E$38,2)</f>
        <v>#N/A</v>
      </c>
      <c r="M227" s="483" t="e">
        <f>VLOOKUP('Mapeo de Actores'!M227,'MA Listas'!$D$4:$E$38,2)</f>
        <v>#N/A</v>
      </c>
      <c r="N227" s="591">
        <f>'Mapeo de Actores'!N227</f>
        <v>0</v>
      </c>
      <c r="O227" s="483" t="e">
        <f>VLOOKUP('Mapeo de Actores'!O227,'MA Listas'!$G$4:$H$38,2)</f>
        <v>#N/A</v>
      </c>
      <c r="P227" s="483" t="e">
        <f>VLOOKUP('Mapeo de Actores'!P227,'MA Listas'!$G$4:$H$38,2)</f>
        <v>#N/A</v>
      </c>
      <c r="Q227" s="483" t="e">
        <f>VLOOKUP('Mapeo de Actores'!Q227,'MA Listas'!$G$4:$H$38,2)</f>
        <v>#N/A</v>
      </c>
      <c r="R227" s="483" t="e">
        <f>VLOOKUP('Mapeo de Actores'!R227,'MA Listas'!$G$4:$H$38,2)</f>
        <v>#N/A</v>
      </c>
      <c r="S227" s="483" t="e">
        <f>VLOOKUP('Mapeo de Actores'!S227,'MA Listas'!$G$4:$H$38,2)</f>
        <v>#N/A</v>
      </c>
      <c r="T227" s="593" t="e">
        <f>VLOOKUP('Mapeo de Actores'!T227,'MA Listas'!$K$6:$L$7,2)</f>
        <v>#N/A</v>
      </c>
      <c r="U227" s="593" t="e">
        <f>VLOOKUP('Mapeo de Actores'!U227,'MA Listas'!$K$6:$L$7,2)</f>
        <v>#N/A</v>
      </c>
      <c r="V227" s="593" t="e">
        <f>VLOOKUP('Mapeo de Actores'!V227,'MA Listas'!$K$6:$L$7,2)</f>
        <v>#N/A</v>
      </c>
      <c r="W227" s="593" t="e">
        <f>VLOOKUP('Mapeo de Actores'!W227,'MA Listas'!$K$6:$L$7,2)</f>
        <v>#N/A</v>
      </c>
      <c r="X227" s="593" t="e">
        <f>VLOOKUP('Mapeo de Actores'!X227,'MA Listas'!$K$6:$L$7,2)</f>
        <v>#N/A</v>
      </c>
      <c r="Y227" s="591">
        <f>'Mapeo de Actores'!Y227</f>
        <v>0</v>
      </c>
      <c r="Z227" s="484" t="e">
        <f>VLOOKUP('Mapeo de Actores'!Z227,'MA Listas'!$N$4:$O$11,2)</f>
        <v>#N/A</v>
      </c>
      <c r="AA227" s="484" t="e">
        <f>VLOOKUP('Mapeo de Actores'!AA227,'MA Listas'!$N$4:$O$11,2)</f>
        <v>#N/A</v>
      </c>
      <c r="AB227" s="591">
        <f>'Mapeo de Actores'!AB227</f>
        <v>0</v>
      </c>
      <c r="AC227" s="486">
        <f>'Mapeo de Actores'!AC227</f>
        <v>0</v>
      </c>
      <c r="AD227" s="596">
        <f>'Mapeo de Actores'!AD227</f>
        <v>0</v>
      </c>
    </row>
    <row r="228" spans="6:30" ht="20.100000000000001" customHeight="1">
      <c r="F228" s="480">
        <f t="shared" si="4"/>
        <v>225</v>
      </c>
      <c r="G228" s="490">
        <f>'Mapeo de Actores'!G228</f>
        <v>0</v>
      </c>
      <c r="H228" s="491">
        <f>'Mapeo de Actores'!H228</f>
        <v>0</v>
      </c>
      <c r="I228" s="483" t="e">
        <f>VLOOKUP('Mapeo de Actores'!I228,'MA Listas'!$D$4:$E$38,2)</f>
        <v>#N/A</v>
      </c>
      <c r="J228" s="483" t="e">
        <f>VLOOKUP('Mapeo de Actores'!J228,'MA Listas'!$D$4:$E$38,2)</f>
        <v>#N/A</v>
      </c>
      <c r="K228" s="483" t="e">
        <f>VLOOKUP('Mapeo de Actores'!K228,'MA Listas'!$D$4:$E$38,2)</f>
        <v>#N/A</v>
      </c>
      <c r="L228" s="483" t="e">
        <f>VLOOKUP('Mapeo de Actores'!L228,'MA Listas'!$D$4:$E$38,2)</f>
        <v>#N/A</v>
      </c>
      <c r="M228" s="483" t="e">
        <f>VLOOKUP('Mapeo de Actores'!M228,'MA Listas'!$D$4:$E$38,2)</f>
        <v>#N/A</v>
      </c>
      <c r="N228" s="591">
        <f>'Mapeo de Actores'!N228</f>
        <v>0</v>
      </c>
      <c r="O228" s="483" t="e">
        <f>VLOOKUP('Mapeo de Actores'!O228,'MA Listas'!$G$4:$H$38,2)</f>
        <v>#N/A</v>
      </c>
      <c r="P228" s="483" t="e">
        <f>VLOOKUP('Mapeo de Actores'!P228,'MA Listas'!$G$4:$H$38,2)</f>
        <v>#N/A</v>
      </c>
      <c r="Q228" s="483" t="e">
        <f>VLOOKUP('Mapeo de Actores'!Q228,'MA Listas'!$G$4:$H$38,2)</f>
        <v>#N/A</v>
      </c>
      <c r="R228" s="483" t="e">
        <f>VLOOKUP('Mapeo de Actores'!R228,'MA Listas'!$G$4:$H$38,2)</f>
        <v>#N/A</v>
      </c>
      <c r="S228" s="483" t="e">
        <f>VLOOKUP('Mapeo de Actores'!S228,'MA Listas'!$G$4:$H$38,2)</f>
        <v>#N/A</v>
      </c>
      <c r="T228" s="593" t="e">
        <f>VLOOKUP('Mapeo de Actores'!T228,'MA Listas'!$K$6:$L$7,2)</f>
        <v>#N/A</v>
      </c>
      <c r="U228" s="593" t="e">
        <f>VLOOKUP('Mapeo de Actores'!U228,'MA Listas'!$K$6:$L$7,2)</f>
        <v>#N/A</v>
      </c>
      <c r="V228" s="593" t="e">
        <f>VLOOKUP('Mapeo de Actores'!V228,'MA Listas'!$K$6:$L$7,2)</f>
        <v>#N/A</v>
      </c>
      <c r="W228" s="593" t="e">
        <f>VLOOKUP('Mapeo de Actores'!W228,'MA Listas'!$K$6:$L$7,2)</f>
        <v>#N/A</v>
      </c>
      <c r="X228" s="593" t="e">
        <f>VLOOKUP('Mapeo de Actores'!X228,'MA Listas'!$K$6:$L$7,2)</f>
        <v>#N/A</v>
      </c>
      <c r="Y228" s="591">
        <f>'Mapeo de Actores'!Y228</f>
        <v>0</v>
      </c>
      <c r="Z228" s="484" t="e">
        <f>VLOOKUP('Mapeo de Actores'!Z228,'MA Listas'!$N$4:$O$11,2)</f>
        <v>#N/A</v>
      </c>
      <c r="AA228" s="484" t="e">
        <f>VLOOKUP('Mapeo de Actores'!AA228,'MA Listas'!$N$4:$O$11,2)</f>
        <v>#N/A</v>
      </c>
      <c r="AB228" s="591">
        <f>'Mapeo de Actores'!AB228</f>
        <v>0</v>
      </c>
      <c r="AC228" s="486">
        <f>'Mapeo de Actores'!AC228</f>
        <v>0</v>
      </c>
      <c r="AD228" s="596">
        <f>'Mapeo de Actores'!AD228</f>
        <v>0</v>
      </c>
    </row>
    <row r="229" spans="6:30" ht="20.100000000000001" customHeight="1">
      <c r="F229" s="480">
        <f t="shared" si="4"/>
        <v>226</v>
      </c>
      <c r="G229" s="490">
        <f>'Mapeo de Actores'!G229</f>
        <v>0</v>
      </c>
      <c r="H229" s="491">
        <f>'Mapeo de Actores'!H229</f>
        <v>0</v>
      </c>
      <c r="I229" s="483" t="e">
        <f>VLOOKUP('Mapeo de Actores'!I229,'MA Listas'!$D$4:$E$38,2)</f>
        <v>#N/A</v>
      </c>
      <c r="J229" s="483" t="e">
        <f>VLOOKUP('Mapeo de Actores'!J229,'MA Listas'!$D$4:$E$38,2)</f>
        <v>#N/A</v>
      </c>
      <c r="K229" s="483" t="e">
        <f>VLOOKUP('Mapeo de Actores'!K229,'MA Listas'!$D$4:$E$38,2)</f>
        <v>#N/A</v>
      </c>
      <c r="L229" s="483" t="e">
        <f>VLOOKUP('Mapeo de Actores'!L229,'MA Listas'!$D$4:$E$38,2)</f>
        <v>#N/A</v>
      </c>
      <c r="M229" s="483" t="e">
        <f>VLOOKUP('Mapeo de Actores'!M229,'MA Listas'!$D$4:$E$38,2)</f>
        <v>#N/A</v>
      </c>
      <c r="N229" s="591">
        <f>'Mapeo de Actores'!N229</f>
        <v>0</v>
      </c>
      <c r="O229" s="483" t="e">
        <f>VLOOKUP('Mapeo de Actores'!O229,'MA Listas'!$G$4:$H$38,2)</f>
        <v>#N/A</v>
      </c>
      <c r="P229" s="483" t="e">
        <f>VLOOKUP('Mapeo de Actores'!P229,'MA Listas'!$G$4:$H$38,2)</f>
        <v>#N/A</v>
      </c>
      <c r="Q229" s="483" t="e">
        <f>VLOOKUP('Mapeo de Actores'!Q229,'MA Listas'!$G$4:$H$38,2)</f>
        <v>#N/A</v>
      </c>
      <c r="R229" s="483" t="e">
        <f>VLOOKUP('Mapeo de Actores'!R229,'MA Listas'!$G$4:$H$38,2)</f>
        <v>#N/A</v>
      </c>
      <c r="S229" s="483" t="e">
        <f>VLOOKUP('Mapeo de Actores'!S229,'MA Listas'!$G$4:$H$38,2)</f>
        <v>#N/A</v>
      </c>
      <c r="T229" s="593" t="e">
        <f>VLOOKUP('Mapeo de Actores'!T229,'MA Listas'!$K$6:$L$7,2)</f>
        <v>#N/A</v>
      </c>
      <c r="U229" s="593" t="e">
        <f>VLOOKUP('Mapeo de Actores'!U229,'MA Listas'!$K$6:$L$7,2)</f>
        <v>#N/A</v>
      </c>
      <c r="V229" s="593" t="e">
        <f>VLOOKUP('Mapeo de Actores'!V229,'MA Listas'!$K$6:$L$7,2)</f>
        <v>#N/A</v>
      </c>
      <c r="W229" s="593" t="e">
        <f>VLOOKUP('Mapeo de Actores'!W229,'MA Listas'!$K$6:$L$7,2)</f>
        <v>#N/A</v>
      </c>
      <c r="X229" s="593" t="e">
        <f>VLOOKUP('Mapeo de Actores'!X229,'MA Listas'!$K$6:$L$7,2)</f>
        <v>#N/A</v>
      </c>
      <c r="Y229" s="591">
        <f>'Mapeo de Actores'!Y229</f>
        <v>0</v>
      </c>
      <c r="Z229" s="484" t="e">
        <f>VLOOKUP('Mapeo de Actores'!Z229,'MA Listas'!$N$4:$O$11,2)</f>
        <v>#N/A</v>
      </c>
      <c r="AA229" s="484" t="e">
        <f>VLOOKUP('Mapeo de Actores'!AA229,'MA Listas'!$N$4:$O$11,2)</f>
        <v>#N/A</v>
      </c>
      <c r="AB229" s="591">
        <f>'Mapeo de Actores'!AB229</f>
        <v>0</v>
      </c>
      <c r="AC229" s="486">
        <f>'Mapeo de Actores'!AC229</f>
        <v>0</v>
      </c>
      <c r="AD229" s="596">
        <f>'Mapeo de Actores'!AD229</f>
        <v>0</v>
      </c>
    </row>
    <row r="230" spans="6:30" ht="20.100000000000001" customHeight="1">
      <c r="F230" s="480">
        <f t="shared" si="4"/>
        <v>227</v>
      </c>
      <c r="G230" s="490">
        <f>'Mapeo de Actores'!G230</f>
        <v>0</v>
      </c>
      <c r="H230" s="491">
        <f>'Mapeo de Actores'!H230</f>
        <v>0</v>
      </c>
      <c r="I230" s="483" t="e">
        <f>VLOOKUP('Mapeo de Actores'!I230,'MA Listas'!$D$4:$E$38,2)</f>
        <v>#N/A</v>
      </c>
      <c r="J230" s="483" t="e">
        <f>VLOOKUP('Mapeo de Actores'!J230,'MA Listas'!$D$4:$E$38,2)</f>
        <v>#N/A</v>
      </c>
      <c r="K230" s="483" t="e">
        <f>VLOOKUP('Mapeo de Actores'!K230,'MA Listas'!$D$4:$E$38,2)</f>
        <v>#N/A</v>
      </c>
      <c r="L230" s="483" t="e">
        <f>VLOOKUP('Mapeo de Actores'!L230,'MA Listas'!$D$4:$E$38,2)</f>
        <v>#N/A</v>
      </c>
      <c r="M230" s="483" t="e">
        <f>VLOOKUP('Mapeo de Actores'!M230,'MA Listas'!$D$4:$E$38,2)</f>
        <v>#N/A</v>
      </c>
      <c r="N230" s="591">
        <f>'Mapeo de Actores'!N230</f>
        <v>0</v>
      </c>
      <c r="O230" s="483" t="e">
        <f>VLOOKUP('Mapeo de Actores'!O230,'MA Listas'!$G$4:$H$38,2)</f>
        <v>#N/A</v>
      </c>
      <c r="P230" s="483" t="e">
        <f>VLOOKUP('Mapeo de Actores'!P230,'MA Listas'!$G$4:$H$38,2)</f>
        <v>#N/A</v>
      </c>
      <c r="Q230" s="483" t="e">
        <f>VLOOKUP('Mapeo de Actores'!Q230,'MA Listas'!$G$4:$H$38,2)</f>
        <v>#N/A</v>
      </c>
      <c r="R230" s="483" t="e">
        <f>VLOOKUP('Mapeo de Actores'!R230,'MA Listas'!$G$4:$H$38,2)</f>
        <v>#N/A</v>
      </c>
      <c r="S230" s="483" t="e">
        <f>VLOOKUP('Mapeo de Actores'!S230,'MA Listas'!$G$4:$H$38,2)</f>
        <v>#N/A</v>
      </c>
      <c r="T230" s="593" t="e">
        <f>VLOOKUP('Mapeo de Actores'!T230,'MA Listas'!$K$6:$L$7,2)</f>
        <v>#N/A</v>
      </c>
      <c r="U230" s="593" t="e">
        <f>VLOOKUP('Mapeo de Actores'!U230,'MA Listas'!$K$6:$L$7,2)</f>
        <v>#N/A</v>
      </c>
      <c r="V230" s="593" t="e">
        <f>VLOOKUP('Mapeo de Actores'!V230,'MA Listas'!$K$6:$L$7,2)</f>
        <v>#N/A</v>
      </c>
      <c r="W230" s="593" t="e">
        <f>VLOOKUP('Mapeo de Actores'!W230,'MA Listas'!$K$6:$L$7,2)</f>
        <v>#N/A</v>
      </c>
      <c r="X230" s="593" t="e">
        <f>VLOOKUP('Mapeo de Actores'!X230,'MA Listas'!$K$6:$L$7,2)</f>
        <v>#N/A</v>
      </c>
      <c r="Y230" s="591">
        <f>'Mapeo de Actores'!Y230</f>
        <v>0</v>
      </c>
      <c r="Z230" s="484" t="e">
        <f>VLOOKUP('Mapeo de Actores'!Z230,'MA Listas'!$N$4:$O$11,2)</f>
        <v>#N/A</v>
      </c>
      <c r="AA230" s="484" t="e">
        <f>VLOOKUP('Mapeo de Actores'!AA230,'MA Listas'!$N$4:$O$11,2)</f>
        <v>#N/A</v>
      </c>
      <c r="AB230" s="591">
        <f>'Mapeo de Actores'!AB230</f>
        <v>0</v>
      </c>
      <c r="AC230" s="486">
        <f>'Mapeo de Actores'!AC230</f>
        <v>0</v>
      </c>
      <c r="AD230" s="596">
        <f>'Mapeo de Actores'!AD230</f>
        <v>0</v>
      </c>
    </row>
    <row r="231" spans="6:30" ht="20.100000000000001" customHeight="1">
      <c r="F231" s="480">
        <f t="shared" si="4"/>
        <v>228</v>
      </c>
      <c r="G231" s="490">
        <f>'Mapeo de Actores'!G231</f>
        <v>0</v>
      </c>
      <c r="H231" s="491">
        <f>'Mapeo de Actores'!H231</f>
        <v>0</v>
      </c>
      <c r="I231" s="483" t="e">
        <f>VLOOKUP('Mapeo de Actores'!I231,'MA Listas'!$D$4:$E$38,2)</f>
        <v>#N/A</v>
      </c>
      <c r="J231" s="483" t="e">
        <f>VLOOKUP('Mapeo de Actores'!J231,'MA Listas'!$D$4:$E$38,2)</f>
        <v>#N/A</v>
      </c>
      <c r="K231" s="483" t="e">
        <f>VLOOKUP('Mapeo de Actores'!K231,'MA Listas'!$D$4:$E$38,2)</f>
        <v>#N/A</v>
      </c>
      <c r="L231" s="483" t="e">
        <f>VLOOKUP('Mapeo de Actores'!L231,'MA Listas'!$D$4:$E$38,2)</f>
        <v>#N/A</v>
      </c>
      <c r="M231" s="483" t="e">
        <f>VLOOKUP('Mapeo de Actores'!M231,'MA Listas'!$D$4:$E$38,2)</f>
        <v>#N/A</v>
      </c>
      <c r="N231" s="591">
        <f>'Mapeo de Actores'!N231</f>
        <v>0</v>
      </c>
      <c r="O231" s="483" t="e">
        <f>VLOOKUP('Mapeo de Actores'!O231,'MA Listas'!$G$4:$H$38,2)</f>
        <v>#N/A</v>
      </c>
      <c r="P231" s="483" t="e">
        <f>VLOOKUP('Mapeo de Actores'!P231,'MA Listas'!$G$4:$H$38,2)</f>
        <v>#N/A</v>
      </c>
      <c r="Q231" s="483" t="e">
        <f>VLOOKUP('Mapeo de Actores'!Q231,'MA Listas'!$G$4:$H$38,2)</f>
        <v>#N/A</v>
      </c>
      <c r="R231" s="483" t="e">
        <f>VLOOKUP('Mapeo de Actores'!R231,'MA Listas'!$G$4:$H$38,2)</f>
        <v>#N/A</v>
      </c>
      <c r="S231" s="483" t="e">
        <f>VLOOKUP('Mapeo de Actores'!S231,'MA Listas'!$G$4:$H$38,2)</f>
        <v>#N/A</v>
      </c>
      <c r="T231" s="593" t="e">
        <f>VLOOKUP('Mapeo de Actores'!T231,'MA Listas'!$K$6:$L$7,2)</f>
        <v>#N/A</v>
      </c>
      <c r="U231" s="593" t="e">
        <f>VLOOKUP('Mapeo de Actores'!U231,'MA Listas'!$K$6:$L$7,2)</f>
        <v>#N/A</v>
      </c>
      <c r="V231" s="593" t="e">
        <f>VLOOKUP('Mapeo de Actores'!V231,'MA Listas'!$K$6:$L$7,2)</f>
        <v>#N/A</v>
      </c>
      <c r="W231" s="593" t="e">
        <f>VLOOKUP('Mapeo de Actores'!W231,'MA Listas'!$K$6:$L$7,2)</f>
        <v>#N/A</v>
      </c>
      <c r="X231" s="593" t="e">
        <f>VLOOKUP('Mapeo de Actores'!X231,'MA Listas'!$K$6:$L$7,2)</f>
        <v>#N/A</v>
      </c>
      <c r="Y231" s="591">
        <f>'Mapeo de Actores'!Y231</f>
        <v>0</v>
      </c>
      <c r="Z231" s="484" t="e">
        <f>VLOOKUP('Mapeo de Actores'!Z231,'MA Listas'!$N$4:$O$11,2)</f>
        <v>#N/A</v>
      </c>
      <c r="AA231" s="484" t="e">
        <f>VLOOKUP('Mapeo de Actores'!AA231,'MA Listas'!$N$4:$O$11,2)</f>
        <v>#N/A</v>
      </c>
      <c r="AB231" s="591">
        <f>'Mapeo de Actores'!AB231</f>
        <v>0</v>
      </c>
      <c r="AC231" s="486">
        <f>'Mapeo de Actores'!AC231</f>
        <v>0</v>
      </c>
      <c r="AD231" s="596">
        <f>'Mapeo de Actores'!AD231</f>
        <v>0</v>
      </c>
    </row>
    <row r="232" spans="6:30" ht="20.100000000000001" customHeight="1">
      <c r="F232" s="480">
        <f t="shared" si="4"/>
        <v>229</v>
      </c>
      <c r="G232" s="490">
        <f>'Mapeo de Actores'!G232</f>
        <v>0</v>
      </c>
      <c r="H232" s="491">
        <f>'Mapeo de Actores'!H232</f>
        <v>0</v>
      </c>
      <c r="I232" s="483" t="e">
        <f>VLOOKUP('Mapeo de Actores'!I232,'MA Listas'!$D$4:$E$38,2)</f>
        <v>#N/A</v>
      </c>
      <c r="J232" s="483" t="e">
        <f>VLOOKUP('Mapeo de Actores'!J232,'MA Listas'!$D$4:$E$38,2)</f>
        <v>#N/A</v>
      </c>
      <c r="K232" s="483" t="e">
        <f>VLOOKUP('Mapeo de Actores'!K232,'MA Listas'!$D$4:$E$38,2)</f>
        <v>#N/A</v>
      </c>
      <c r="L232" s="483" t="e">
        <f>VLOOKUP('Mapeo de Actores'!L232,'MA Listas'!$D$4:$E$38,2)</f>
        <v>#N/A</v>
      </c>
      <c r="M232" s="483" t="e">
        <f>VLOOKUP('Mapeo de Actores'!M232,'MA Listas'!$D$4:$E$38,2)</f>
        <v>#N/A</v>
      </c>
      <c r="N232" s="591">
        <f>'Mapeo de Actores'!N232</f>
        <v>0</v>
      </c>
      <c r="O232" s="483" t="e">
        <f>VLOOKUP('Mapeo de Actores'!O232,'MA Listas'!$G$4:$H$38,2)</f>
        <v>#N/A</v>
      </c>
      <c r="P232" s="483" t="e">
        <f>VLOOKUP('Mapeo de Actores'!P232,'MA Listas'!$G$4:$H$38,2)</f>
        <v>#N/A</v>
      </c>
      <c r="Q232" s="483" t="e">
        <f>VLOOKUP('Mapeo de Actores'!Q232,'MA Listas'!$G$4:$H$38,2)</f>
        <v>#N/A</v>
      </c>
      <c r="R232" s="483" t="e">
        <f>VLOOKUP('Mapeo de Actores'!R232,'MA Listas'!$G$4:$H$38,2)</f>
        <v>#N/A</v>
      </c>
      <c r="S232" s="483" t="e">
        <f>VLOOKUP('Mapeo de Actores'!S232,'MA Listas'!$G$4:$H$38,2)</f>
        <v>#N/A</v>
      </c>
      <c r="T232" s="593" t="e">
        <f>VLOOKUP('Mapeo de Actores'!T232,'MA Listas'!$K$6:$L$7,2)</f>
        <v>#N/A</v>
      </c>
      <c r="U232" s="593" t="e">
        <f>VLOOKUP('Mapeo de Actores'!U232,'MA Listas'!$K$6:$L$7,2)</f>
        <v>#N/A</v>
      </c>
      <c r="V232" s="593" t="e">
        <f>VLOOKUP('Mapeo de Actores'!V232,'MA Listas'!$K$6:$L$7,2)</f>
        <v>#N/A</v>
      </c>
      <c r="W232" s="593" t="e">
        <f>VLOOKUP('Mapeo de Actores'!W232,'MA Listas'!$K$6:$L$7,2)</f>
        <v>#N/A</v>
      </c>
      <c r="X232" s="593" t="e">
        <f>VLOOKUP('Mapeo de Actores'!X232,'MA Listas'!$K$6:$L$7,2)</f>
        <v>#N/A</v>
      </c>
      <c r="Y232" s="591">
        <f>'Mapeo de Actores'!Y232</f>
        <v>0</v>
      </c>
      <c r="Z232" s="484" t="e">
        <f>VLOOKUP('Mapeo de Actores'!Z232,'MA Listas'!$N$4:$O$11,2)</f>
        <v>#N/A</v>
      </c>
      <c r="AA232" s="484" t="e">
        <f>VLOOKUP('Mapeo de Actores'!AA232,'MA Listas'!$N$4:$O$11,2)</f>
        <v>#N/A</v>
      </c>
      <c r="AB232" s="591">
        <f>'Mapeo de Actores'!AB232</f>
        <v>0</v>
      </c>
      <c r="AC232" s="486">
        <f>'Mapeo de Actores'!AC232</f>
        <v>0</v>
      </c>
      <c r="AD232" s="596">
        <f>'Mapeo de Actores'!AD232</f>
        <v>0</v>
      </c>
    </row>
    <row r="233" spans="6:30" ht="20.100000000000001" customHeight="1">
      <c r="F233" s="480">
        <f t="shared" si="4"/>
        <v>230</v>
      </c>
      <c r="G233" s="490">
        <f>'Mapeo de Actores'!G233</f>
        <v>0</v>
      </c>
      <c r="H233" s="491">
        <f>'Mapeo de Actores'!H233</f>
        <v>0</v>
      </c>
      <c r="I233" s="483" t="e">
        <f>VLOOKUP('Mapeo de Actores'!I233,'MA Listas'!$D$4:$E$38,2)</f>
        <v>#N/A</v>
      </c>
      <c r="J233" s="483" t="e">
        <f>VLOOKUP('Mapeo de Actores'!J233,'MA Listas'!$D$4:$E$38,2)</f>
        <v>#N/A</v>
      </c>
      <c r="K233" s="483" t="e">
        <f>VLOOKUP('Mapeo de Actores'!K233,'MA Listas'!$D$4:$E$38,2)</f>
        <v>#N/A</v>
      </c>
      <c r="L233" s="483" t="e">
        <f>VLOOKUP('Mapeo de Actores'!L233,'MA Listas'!$D$4:$E$38,2)</f>
        <v>#N/A</v>
      </c>
      <c r="M233" s="483" t="e">
        <f>VLOOKUP('Mapeo de Actores'!M233,'MA Listas'!$D$4:$E$38,2)</f>
        <v>#N/A</v>
      </c>
      <c r="N233" s="591">
        <f>'Mapeo de Actores'!N233</f>
        <v>0</v>
      </c>
      <c r="O233" s="483" t="e">
        <f>VLOOKUP('Mapeo de Actores'!O233,'MA Listas'!$G$4:$H$38,2)</f>
        <v>#N/A</v>
      </c>
      <c r="P233" s="483" t="e">
        <f>VLOOKUP('Mapeo de Actores'!P233,'MA Listas'!$G$4:$H$38,2)</f>
        <v>#N/A</v>
      </c>
      <c r="Q233" s="483" t="e">
        <f>VLOOKUP('Mapeo de Actores'!Q233,'MA Listas'!$G$4:$H$38,2)</f>
        <v>#N/A</v>
      </c>
      <c r="R233" s="483" t="e">
        <f>VLOOKUP('Mapeo de Actores'!R233,'MA Listas'!$G$4:$H$38,2)</f>
        <v>#N/A</v>
      </c>
      <c r="S233" s="483" t="e">
        <f>VLOOKUP('Mapeo de Actores'!S233,'MA Listas'!$G$4:$H$38,2)</f>
        <v>#N/A</v>
      </c>
      <c r="T233" s="593" t="e">
        <f>VLOOKUP('Mapeo de Actores'!T233,'MA Listas'!$K$6:$L$7,2)</f>
        <v>#N/A</v>
      </c>
      <c r="U233" s="593" t="e">
        <f>VLOOKUP('Mapeo de Actores'!U233,'MA Listas'!$K$6:$L$7,2)</f>
        <v>#N/A</v>
      </c>
      <c r="V233" s="593" t="e">
        <f>VLOOKUP('Mapeo de Actores'!V233,'MA Listas'!$K$6:$L$7,2)</f>
        <v>#N/A</v>
      </c>
      <c r="W233" s="593" t="e">
        <f>VLOOKUP('Mapeo de Actores'!W233,'MA Listas'!$K$6:$L$7,2)</f>
        <v>#N/A</v>
      </c>
      <c r="X233" s="593" t="e">
        <f>VLOOKUP('Mapeo de Actores'!X233,'MA Listas'!$K$6:$L$7,2)</f>
        <v>#N/A</v>
      </c>
      <c r="Y233" s="591">
        <f>'Mapeo de Actores'!Y233</f>
        <v>0</v>
      </c>
      <c r="Z233" s="484" t="e">
        <f>VLOOKUP('Mapeo de Actores'!Z233,'MA Listas'!$N$4:$O$11,2)</f>
        <v>#N/A</v>
      </c>
      <c r="AA233" s="484" t="e">
        <f>VLOOKUP('Mapeo de Actores'!AA233,'MA Listas'!$N$4:$O$11,2)</f>
        <v>#N/A</v>
      </c>
      <c r="AB233" s="591">
        <f>'Mapeo de Actores'!AB233</f>
        <v>0</v>
      </c>
      <c r="AC233" s="486">
        <f>'Mapeo de Actores'!AC233</f>
        <v>0</v>
      </c>
      <c r="AD233" s="596">
        <f>'Mapeo de Actores'!AD233</f>
        <v>0</v>
      </c>
    </row>
    <row r="234" spans="6:30" ht="20.100000000000001" customHeight="1">
      <c r="F234" s="480">
        <f t="shared" si="4"/>
        <v>231</v>
      </c>
      <c r="G234" s="490">
        <f>'Mapeo de Actores'!G234</f>
        <v>0</v>
      </c>
      <c r="H234" s="491">
        <f>'Mapeo de Actores'!H234</f>
        <v>0</v>
      </c>
      <c r="I234" s="483" t="e">
        <f>VLOOKUP('Mapeo de Actores'!I234,'MA Listas'!$D$4:$E$38,2)</f>
        <v>#N/A</v>
      </c>
      <c r="J234" s="483" t="e">
        <f>VLOOKUP('Mapeo de Actores'!J234,'MA Listas'!$D$4:$E$38,2)</f>
        <v>#N/A</v>
      </c>
      <c r="K234" s="483" t="e">
        <f>VLOOKUP('Mapeo de Actores'!K234,'MA Listas'!$D$4:$E$38,2)</f>
        <v>#N/A</v>
      </c>
      <c r="L234" s="483" t="e">
        <f>VLOOKUP('Mapeo de Actores'!L234,'MA Listas'!$D$4:$E$38,2)</f>
        <v>#N/A</v>
      </c>
      <c r="M234" s="483" t="e">
        <f>VLOOKUP('Mapeo de Actores'!M234,'MA Listas'!$D$4:$E$38,2)</f>
        <v>#N/A</v>
      </c>
      <c r="N234" s="591">
        <f>'Mapeo de Actores'!N234</f>
        <v>0</v>
      </c>
      <c r="O234" s="483" t="e">
        <f>VLOOKUP('Mapeo de Actores'!O234,'MA Listas'!$G$4:$H$38,2)</f>
        <v>#N/A</v>
      </c>
      <c r="P234" s="483" t="e">
        <f>VLOOKUP('Mapeo de Actores'!P234,'MA Listas'!$G$4:$H$38,2)</f>
        <v>#N/A</v>
      </c>
      <c r="Q234" s="483" t="e">
        <f>VLOOKUP('Mapeo de Actores'!Q234,'MA Listas'!$G$4:$H$38,2)</f>
        <v>#N/A</v>
      </c>
      <c r="R234" s="483" t="e">
        <f>VLOOKUP('Mapeo de Actores'!R234,'MA Listas'!$G$4:$H$38,2)</f>
        <v>#N/A</v>
      </c>
      <c r="S234" s="483" t="e">
        <f>VLOOKUP('Mapeo de Actores'!S234,'MA Listas'!$G$4:$H$38,2)</f>
        <v>#N/A</v>
      </c>
      <c r="T234" s="593" t="e">
        <f>VLOOKUP('Mapeo de Actores'!T234,'MA Listas'!$K$6:$L$7,2)</f>
        <v>#N/A</v>
      </c>
      <c r="U234" s="593" t="e">
        <f>VLOOKUP('Mapeo de Actores'!U234,'MA Listas'!$K$6:$L$7,2)</f>
        <v>#N/A</v>
      </c>
      <c r="V234" s="593" t="e">
        <f>VLOOKUP('Mapeo de Actores'!V234,'MA Listas'!$K$6:$L$7,2)</f>
        <v>#N/A</v>
      </c>
      <c r="W234" s="593" t="e">
        <f>VLOOKUP('Mapeo de Actores'!W234,'MA Listas'!$K$6:$L$7,2)</f>
        <v>#N/A</v>
      </c>
      <c r="X234" s="593" t="e">
        <f>VLOOKUP('Mapeo de Actores'!X234,'MA Listas'!$K$6:$L$7,2)</f>
        <v>#N/A</v>
      </c>
      <c r="Y234" s="591">
        <f>'Mapeo de Actores'!Y234</f>
        <v>0</v>
      </c>
      <c r="Z234" s="484" t="e">
        <f>VLOOKUP('Mapeo de Actores'!Z234,'MA Listas'!$N$4:$O$11,2)</f>
        <v>#N/A</v>
      </c>
      <c r="AA234" s="484" t="e">
        <f>VLOOKUP('Mapeo de Actores'!AA234,'MA Listas'!$N$4:$O$11,2)</f>
        <v>#N/A</v>
      </c>
      <c r="AB234" s="591">
        <f>'Mapeo de Actores'!AB234</f>
        <v>0</v>
      </c>
      <c r="AC234" s="486">
        <f>'Mapeo de Actores'!AC234</f>
        <v>0</v>
      </c>
      <c r="AD234" s="596">
        <f>'Mapeo de Actores'!AD234</f>
        <v>0</v>
      </c>
    </row>
    <row r="235" spans="6:30" ht="20.100000000000001" customHeight="1">
      <c r="F235" s="480">
        <f t="shared" si="4"/>
        <v>232</v>
      </c>
      <c r="G235" s="490">
        <f>'Mapeo de Actores'!G235</f>
        <v>0</v>
      </c>
      <c r="H235" s="491">
        <f>'Mapeo de Actores'!H235</f>
        <v>0</v>
      </c>
      <c r="I235" s="483" t="e">
        <f>VLOOKUP('Mapeo de Actores'!I235,'MA Listas'!$D$4:$E$38,2)</f>
        <v>#N/A</v>
      </c>
      <c r="J235" s="483" t="e">
        <f>VLOOKUP('Mapeo de Actores'!J235,'MA Listas'!$D$4:$E$38,2)</f>
        <v>#N/A</v>
      </c>
      <c r="K235" s="483" t="e">
        <f>VLOOKUP('Mapeo de Actores'!K235,'MA Listas'!$D$4:$E$38,2)</f>
        <v>#N/A</v>
      </c>
      <c r="L235" s="483" t="e">
        <f>VLOOKUP('Mapeo de Actores'!L235,'MA Listas'!$D$4:$E$38,2)</f>
        <v>#N/A</v>
      </c>
      <c r="M235" s="483" t="e">
        <f>VLOOKUP('Mapeo de Actores'!M235,'MA Listas'!$D$4:$E$38,2)</f>
        <v>#N/A</v>
      </c>
      <c r="N235" s="591">
        <f>'Mapeo de Actores'!N235</f>
        <v>0</v>
      </c>
      <c r="O235" s="483" t="e">
        <f>VLOOKUP('Mapeo de Actores'!O235,'MA Listas'!$G$4:$H$38,2)</f>
        <v>#N/A</v>
      </c>
      <c r="P235" s="483" t="e">
        <f>VLOOKUP('Mapeo de Actores'!P235,'MA Listas'!$G$4:$H$38,2)</f>
        <v>#N/A</v>
      </c>
      <c r="Q235" s="483" t="e">
        <f>VLOOKUP('Mapeo de Actores'!Q235,'MA Listas'!$G$4:$H$38,2)</f>
        <v>#N/A</v>
      </c>
      <c r="R235" s="483" t="e">
        <f>VLOOKUP('Mapeo de Actores'!R235,'MA Listas'!$G$4:$H$38,2)</f>
        <v>#N/A</v>
      </c>
      <c r="S235" s="483" t="e">
        <f>VLOOKUP('Mapeo de Actores'!S235,'MA Listas'!$G$4:$H$38,2)</f>
        <v>#N/A</v>
      </c>
      <c r="T235" s="593" t="e">
        <f>VLOOKUP('Mapeo de Actores'!T235,'MA Listas'!$K$6:$L$7,2)</f>
        <v>#N/A</v>
      </c>
      <c r="U235" s="593" t="e">
        <f>VLOOKUP('Mapeo de Actores'!U235,'MA Listas'!$K$6:$L$7,2)</f>
        <v>#N/A</v>
      </c>
      <c r="V235" s="593" t="e">
        <f>VLOOKUP('Mapeo de Actores'!V235,'MA Listas'!$K$6:$L$7,2)</f>
        <v>#N/A</v>
      </c>
      <c r="W235" s="593" t="e">
        <f>VLOOKUP('Mapeo de Actores'!W235,'MA Listas'!$K$6:$L$7,2)</f>
        <v>#N/A</v>
      </c>
      <c r="X235" s="593" t="e">
        <f>VLOOKUP('Mapeo de Actores'!X235,'MA Listas'!$K$6:$L$7,2)</f>
        <v>#N/A</v>
      </c>
      <c r="Y235" s="591">
        <f>'Mapeo de Actores'!Y235</f>
        <v>0</v>
      </c>
      <c r="Z235" s="484" t="e">
        <f>VLOOKUP('Mapeo de Actores'!Z235,'MA Listas'!$N$4:$O$11,2)</f>
        <v>#N/A</v>
      </c>
      <c r="AA235" s="484" t="e">
        <f>VLOOKUP('Mapeo de Actores'!AA235,'MA Listas'!$N$4:$O$11,2)</f>
        <v>#N/A</v>
      </c>
      <c r="AB235" s="591">
        <f>'Mapeo de Actores'!AB235</f>
        <v>0</v>
      </c>
      <c r="AC235" s="486">
        <f>'Mapeo de Actores'!AC235</f>
        <v>0</v>
      </c>
      <c r="AD235" s="596">
        <f>'Mapeo de Actores'!AD235</f>
        <v>0</v>
      </c>
    </row>
    <row r="236" spans="6:30" ht="20.100000000000001" customHeight="1">
      <c r="F236" s="480">
        <f t="shared" si="4"/>
        <v>233</v>
      </c>
      <c r="G236" s="490">
        <f>'Mapeo de Actores'!G236</f>
        <v>0</v>
      </c>
      <c r="H236" s="491">
        <f>'Mapeo de Actores'!H236</f>
        <v>0</v>
      </c>
      <c r="I236" s="483" t="e">
        <f>VLOOKUP('Mapeo de Actores'!I236,'MA Listas'!$D$4:$E$38,2)</f>
        <v>#N/A</v>
      </c>
      <c r="J236" s="483" t="e">
        <f>VLOOKUP('Mapeo de Actores'!J236,'MA Listas'!$D$4:$E$38,2)</f>
        <v>#N/A</v>
      </c>
      <c r="K236" s="483" t="e">
        <f>VLOOKUP('Mapeo de Actores'!K236,'MA Listas'!$D$4:$E$38,2)</f>
        <v>#N/A</v>
      </c>
      <c r="L236" s="483" t="e">
        <f>VLOOKUP('Mapeo de Actores'!L236,'MA Listas'!$D$4:$E$38,2)</f>
        <v>#N/A</v>
      </c>
      <c r="M236" s="483" t="e">
        <f>VLOOKUP('Mapeo de Actores'!M236,'MA Listas'!$D$4:$E$38,2)</f>
        <v>#N/A</v>
      </c>
      <c r="N236" s="591">
        <f>'Mapeo de Actores'!N236</f>
        <v>0</v>
      </c>
      <c r="O236" s="483" t="e">
        <f>VLOOKUP('Mapeo de Actores'!O236,'MA Listas'!$G$4:$H$38,2)</f>
        <v>#N/A</v>
      </c>
      <c r="P236" s="483" t="e">
        <f>VLOOKUP('Mapeo de Actores'!P236,'MA Listas'!$G$4:$H$38,2)</f>
        <v>#N/A</v>
      </c>
      <c r="Q236" s="483" t="e">
        <f>VLOOKUP('Mapeo de Actores'!Q236,'MA Listas'!$G$4:$H$38,2)</f>
        <v>#N/A</v>
      </c>
      <c r="R236" s="483" t="e">
        <f>VLOOKUP('Mapeo de Actores'!R236,'MA Listas'!$G$4:$H$38,2)</f>
        <v>#N/A</v>
      </c>
      <c r="S236" s="483" t="e">
        <f>VLOOKUP('Mapeo de Actores'!S236,'MA Listas'!$G$4:$H$38,2)</f>
        <v>#N/A</v>
      </c>
      <c r="T236" s="593" t="e">
        <f>VLOOKUP('Mapeo de Actores'!T236,'MA Listas'!$K$6:$L$7,2)</f>
        <v>#N/A</v>
      </c>
      <c r="U236" s="593" t="e">
        <f>VLOOKUP('Mapeo de Actores'!U236,'MA Listas'!$K$6:$L$7,2)</f>
        <v>#N/A</v>
      </c>
      <c r="V236" s="593" t="e">
        <f>VLOOKUP('Mapeo de Actores'!V236,'MA Listas'!$K$6:$L$7,2)</f>
        <v>#N/A</v>
      </c>
      <c r="W236" s="593" t="e">
        <f>VLOOKUP('Mapeo de Actores'!W236,'MA Listas'!$K$6:$L$7,2)</f>
        <v>#N/A</v>
      </c>
      <c r="X236" s="593" t="e">
        <f>VLOOKUP('Mapeo de Actores'!X236,'MA Listas'!$K$6:$L$7,2)</f>
        <v>#N/A</v>
      </c>
      <c r="Y236" s="591">
        <f>'Mapeo de Actores'!Y236</f>
        <v>0</v>
      </c>
      <c r="Z236" s="484" t="e">
        <f>VLOOKUP('Mapeo de Actores'!Z236,'MA Listas'!$N$4:$O$11,2)</f>
        <v>#N/A</v>
      </c>
      <c r="AA236" s="484" t="e">
        <f>VLOOKUP('Mapeo de Actores'!AA236,'MA Listas'!$N$4:$O$11,2)</f>
        <v>#N/A</v>
      </c>
      <c r="AB236" s="591">
        <f>'Mapeo de Actores'!AB236</f>
        <v>0</v>
      </c>
      <c r="AC236" s="486">
        <f>'Mapeo de Actores'!AC236</f>
        <v>0</v>
      </c>
      <c r="AD236" s="596">
        <f>'Mapeo de Actores'!AD236</f>
        <v>0</v>
      </c>
    </row>
    <row r="237" spans="6:30" ht="20.100000000000001" customHeight="1">
      <c r="F237" s="480">
        <f t="shared" si="4"/>
        <v>234</v>
      </c>
      <c r="G237" s="490">
        <f>'Mapeo de Actores'!G237</f>
        <v>0</v>
      </c>
      <c r="H237" s="491">
        <f>'Mapeo de Actores'!H237</f>
        <v>0</v>
      </c>
      <c r="I237" s="483" t="e">
        <f>VLOOKUP('Mapeo de Actores'!I237,'MA Listas'!$D$4:$E$38,2)</f>
        <v>#N/A</v>
      </c>
      <c r="J237" s="483" t="e">
        <f>VLOOKUP('Mapeo de Actores'!J237,'MA Listas'!$D$4:$E$38,2)</f>
        <v>#N/A</v>
      </c>
      <c r="K237" s="483" t="e">
        <f>VLOOKUP('Mapeo de Actores'!K237,'MA Listas'!$D$4:$E$38,2)</f>
        <v>#N/A</v>
      </c>
      <c r="L237" s="483" t="e">
        <f>VLOOKUP('Mapeo de Actores'!L237,'MA Listas'!$D$4:$E$38,2)</f>
        <v>#N/A</v>
      </c>
      <c r="M237" s="483" t="e">
        <f>VLOOKUP('Mapeo de Actores'!M237,'MA Listas'!$D$4:$E$38,2)</f>
        <v>#N/A</v>
      </c>
      <c r="N237" s="591">
        <f>'Mapeo de Actores'!N237</f>
        <v>0</v>
      </c>
      <c r="O237" s="483" t="e">
        <f>VLOOKUP('Mapeo de Actores'!O237,'MA Listas'!$G$4:$H$38,2)</f>
        <v>#N/A</v>
      </c>
      <c r="P237" s="483" t="e">
        <f>VLOOKUP('Mapeo de Actores'!P237,'MA Listas'!$G$4:$H$38,2)</f>
        <v>#N/A</v>
      </c>
      <c r="Q237" s="483" t="e">
        <f>VLOOKUP('Mapeo de Actores'!Q237,'MA Listas'!$G$4:$H$38,2)</f>
        <v>#N/A</v>
      </c>
      <c r="R237" s="483" t="e">
        <f>VLOOKUP('Mapeo de Actores'!R237,'MA Listas'!$G$4:$H$38,2)</f>
        <v>#N/A</v>
      </c>
      <c r="S237" s="483" t="e">
        <f>VLOOKUP('Mapeo de Actores'!S237,'MA Listas'!$G$4:$H$38,2)</f>
        <v>#N/A</v>
      </c>
      <c r="T237" s="593" t="e">
        <f>VLOOKUP('Mapeo de Actores'!T237,'MA Listas'!$K$6:$L$7,2)</f>
        <v>#N/A</v>
      </c>
      <c r="U237" s="593" t="e">
        <f>VLOOKUP('Mapeo de Actores'!U237,'MA Listas'!$K$6:$L$7,2)</f>
        <v>#N/A</v>
      </c>
      <c r="V237" s="593" t="e">
        <f>VLOOKUP('Mapeo de Actores'!V237,'MA Listas'!$K$6:$L$7,2)</f>
        <v>#N/A</v>
      </c>
      <c r="W237" s="593" t="e">
        <f>VLOOKUP('Mapeo de Actores'!W237,'MA Listas'!$K$6:$L$7,2)</f>
        <v>#N/A</v>
      </c>
      <c r="X237" s="593" t="e">
        <f>VLOOKUP('Mapeo de Actores'!X237,'MA Listas'!$K$6:$L$7,2)</f>
        <v>#N/A</v>
      </c>
      <c r="Y237" s="591">
        <f>'Mapeo de Actores'!Y237</f>
        <v>0</v>
      </c>
      <c r="Z237" s="484" t="e">
        <f>VLOOKUP('Mapeo de Actores'!Z237,'MA Listas'!$N$4:$O$11,2)</f>
        <v>#N/A</v>
      </c>
      <c r="AA237" s="484" t="e">
        <f>VLOOKUP('Mapeo de Actores'!AA237,'MA Listas'!$N$4:$O$11,2)</f>
        <v>#N/A</v>
      </c>
      <c r="AB237" s="591">
        <f>'Mapeo de Actores'!AB237</f>
        <v>0</v>
      </c>
      <c r="AC237" s="486">
        <f>'Mapeo de Actores'!AC237</f>
        <v>0</v>
      </c>
      <c r="AD237" s="596">
        <f>'Mapeo de Actores'!AD237</f>
        <v>0</v>
      </c>
    </row>
    <row r="238" spans="6:30" ht="20.100000000000001" customHeight="1">
      <c r="F238" s="480">
        <f t="shared" si="4"/>
        <v>235</v>
      </c>
      <c r="G238" s="490">
        <f>'Mapeo de Actores'!G238</f>
        <v>0</v>
      </c>
      <c r="H238" s="491">
        <f>'Mapeo de Actores'!H238</f>
        <v>0</v>
      </c>
      <c r="I238" s="483" t="e">
        <f>VLOOKUP('Mapeo de Actores'!I238,'MA Listas'!$D$4:$E$38,2)</f>
        <v>#N/A</v>
      </c>
      <c r="J238" s="483" t="e">
        <f>VLOOKUP('Mapeo de Actores'!J238,'MA Listas'!$D$4:$E$38,2)</f>
        <v>#N/A</v>
      </c>
      <c r="K238" s="483" t="e">
        <f>VLOOKUP('Mapeo de Actores'!K238,'MA Listas'!$D$4:$E$38,2)</f>
        <v>#N/A</v>
      </c>
      <c r="L238" s="483" t="e">
        <f>VLOOKUP('Mapeo de Actores'!L238,'MA Listas'!$D$4:$E$38,2)</f>
        <v>#N/A</v>
      </c>
      <c r="M238" s="483" t="e">
        <f>VLOOKUP('Mapeo de Actores'!M238,'MA Listas'!$D$4:$E$38,2)</f>
        <v>#N/A</v>
      </c>
      <c r="N238" s="591">
        <f>'Mapeo de Actores'!N238</f>
        <v>0</v>
      </c>
      <c r="O238" s="483" t="e">
        <f>VLOOKUP('Mapeo de Actores'!O238,'MA Listas'!$G$4:$H$38,2)</f>
        <v>#N/A</v>
      </c>
      <c r="P238" s="483" t="e">
        <f>VLOOKUP('Mapeo de Actores'!P238,'MA Listas'!$G$4:$H$38,2)</f>
        <v>#N/A</v>
      </c>
      <c r="Q238" s="483" t="e">
        <f>VLOOKUP('Mapeo de Actores'!Q238,'MA Listas'!$G$4:$H$38,2)</f>
        <v>#N/A</v>
      </c>
      <c r="R238" s="483" t="e">
        <f>VLOOKUP('Mapeo de Actores'!R238,'MA Listas'!$G$4:$H$38,2)</f>
        <v>#N/A</v>
      </c>
      <c r="S238" s="483" t="e">
        <f>VLOOKUP('Mapeo de Actores'!S238,'MA Listas'!$G$4:$H$38,2)</f>
        <v>#N/A</v>
      </c>
      <c r="T238" s="593" t="e">
        <f>VLOOKUP('Mapeo de Actores'!T238,'MA Listas'!$K$6:$L$7,2)</f>
        <v>#N/A</v>
      </c>
      <c r="U238" s="593" t="e">
        <f>VLOOKUP('Mapeo de Actores'!U238,'MA Listas'!$K$6:$L$7,2)</f>
        <v>#N/A</v>
      </c>
      <c r="V238" s="593" t="e">
        <f>VLOOKUP('Mapeo de Actores'!V238,'MA Listas'!$K$6:$L$7,2)</f>
        <v>#N/A</v>
      </c>
      <c r="W238" s="593" t="e">
        <f>VLOOKUP('Mapeo de Actores'!W238,'MA Listas'!$K$6:$L$7,2)</f>
        <v>#N/A</v>
      </c>
      <c r="X238" s="593" t="e">
        <f>VLOOKUP('Mapeo de Actores'!X238,'MA Listas'!$K$6:$L$7,2)</f>
        <v>#N/A</v>
      </c>
      <c r="Y238" s="591">
        <f>'Mapeo de Actores'!Y238</f>
        <v>0</v>
      </c>
      <c r="Z238" s="484" t="e">
        <f>VLOOKUP('Mapeo de Actores'!Z238,'MA Listas'!$N$4:$O$11,2)</f>
        <v>#N/A</v>
      </c>
      <c r="AA238" s="484" t="e">
        <f>VLOOKUP('Mapeo de Actores'!AA238,'MA Listas'!$N$4:$O$11,2)</f>
        <v>#N/A</v>
      </c>
      <c r="AB238" s="591">
        <f>'Mapeo de Actores'!AB238</f>
        <v>0</v>
      </c>
      <c r="AC238" s="486">
        <f>'Mapeo de Actores'!AC238</f>
        <v>0</v>
      </c>
      <c r="AD238" s="596">
        <f>'Mapeo de Actores'!AD238</f>
        <v>0</v>
      </c>
    </row>
    <row r="239" spans="6:30" ht="20.100000000000001" customHeight="1">
      <c r="F239" s="480">
        <f t="shared" si="4"/>
        <v>236</v>
      </c>
      <c r="G239" s="490">
        <f>'Mapeo de Actores'!G239</f>
        <v>0</v>
      </c>
      <c r="H239" s="491">
        <f>'Mapeo de Actores'!H239</f>
        <v>0</v>
      </c>
      <c r="I239" s="483" t="e">
        <f>VLOOKUP('Mapeo de Actores'!I239,'MA Listas'!$D$4:$E$38,2)</f>
        <v>#N/A</v>
      </c>
      <c r="J239" s="483" t="e">
        <f>VLOOKUP('Mapeo de Actores'!J239,'MA Listas'!$D$4:$E$38,2)</f>
        <v>#N/A</v>
      </c>
      <c r="K239" s="483" t="e">
        <f>VLOOKUP('Mapeo de Actores'!K239,'MA Listas'!$D$4:$E$38,2)</f>
        <v>#N/A</v>
      </c>
      <c r="L239" s="483" t="e">
        <f>VLOOKUP('Mapeo de Actores'!L239,'MA Listas'!$D$4:$E$38,2)</f>
        <v>#N/A</v>
      </c>
      <c r="M239" s="483" t="e">
        <f>VLOOKUP('Mapeo de Actores'!M239,'MA Listas'!$D$4:$E$38,2)</f>
        <v>#N/A</v>
      </c>
      <c r="N239" s="591">
        <f>'Mapeo de Actores'!N239</f>
        <v>0</v>
      </c>
      <c r="O239" s="483" t="e">
        <f>VLOOKUP('Mapeo de Actores'!O239,'MA Listas'!$G$4:$H$38,2)</f>
        <v>#N/A</v>
      </c>
      <c r="P239" s="483" t="e">
        <f>VLOOKUP('Mapeo de Actores'!P239,'MA Listas'!$G$4:$H$38,2)</f>
        <v>#N/A</v>
      </c>
      <c r="Q239" s="483" t="e">
        <f>VLOOKUP('Mapeo de Actores'!Q239,'MA Listas'!$G$4:$H$38,2)</f>
        <v>#N/A</v>
      </c>
      <c r="R239" s="483" t="e">
        <f>VLOOKUP('Mapeo de Actores'!R239,'MA Listas'!$G$4:$H$38,2)</f>
        <v>#N/A</v>
      </c>
      <c r="S239" s="483" t="e">
        <f>VLOOKUP('Mapeo de Actores'!S239,'MA Listas'!$G$4:$H$38,2)</f>
        <v>#N/A</v>
      </c>
      <c r="T239" s="593" t="e">
        <f>VLOOKUP('Mapeo de Actores'!T239,'MA Listas'!$K$6:$L$7,2)</f>
        <v>#N/A</v>
      </c>
      <c r="U239" s="593" t="e">
        <f>VLOOKUP('Mapeo de Actores'!U239,'MA Listas'!$K$6:$L$7,2)</f>
        <v>#N/A</v>
      </c>
      <c r="V239" s="593" t="e">
        <f>VLOOKUP('Mapeo de Actores'!V239,'MA Listas'!$K$6:$L$7,2)</f>
        <v>#N/A</v>
      </c>
      <c r="W239" s="593" t="e">
        <f>VLOOKUP('Mapeo de Actores'!W239,'MA Listas'!$K$6:$L$7,2)</f>
        <v>#N/A</v>
      </c>
      <c r="X239" s="593" t="e">
        <f>VLOOKUP('Mapeo de Actores'!X239,'MA Listas'!$K$6:$L$7,2)</f>
        <v>#N/A</v>
      </c>
      <c r="Y239" s="591">
        <f>'Mapeo de Actores'!Y239</f>
        <v>0</v>
      </c>
      <c r="Z239" s="484" t="e">
        <f>VLOOKUP('Mapeo de Actores'!Z239,'MA Listas'!$N$4:$O$11,2)</f>
        <v>#N/A</v>
      </c>
      <c r="AA239" s="484" t="e">
        <f>VLOOKUP('Mapeo de Actores'!AA239,'MA Listas'!$N$4:$O$11,2)</f>
        <v>#N/A</v>
      </c>
      <c r="AB239" s="591">
        <f>'Mapeo de Actores'!AB239</f>
        <v>0</v>
      </c>
      <c r="AC239" s="486">
        <f>'Mapeo de Actores'!AC239</f>
        <v>0</v>
      </c>
      <c r="AD239" s="596">
        <f>'Mapeo de Actores'!AD239</f>
        <v>0</v>
      </c>
    </row>
    <row r="240" spans="6:30" ht="20.100000000000001" customHeight="1">
      <c r="F240" s="480">
        <f t="shared" si="4"/>
        <v>237</v>
      </c>
      <c r="G240" s="490">
        <f>'Mapeo de Actores'!G240</f>
        <v>0</v>
      </c>
      <c r="H240" s="491">
        <f>'Mapeo de Actores'!H240</f>
        <v>0</v>
      </c>
      <c r="I240" s="483" t="e">
        <f>VLOOKUP('Mapeo de Actores'!I240,'MA Listas'!$D$4:$E$38,2)</f>
        <v>#N/A</v>
      </c>
      <c r="J240" s="483" t="e">
        <f>VLOOKUP('Mapeo de Actores'!J240,'MA Listas'!$D$4:$E$38,2)</f>
        <v>#N/A</v>
      </c>
      <c r="K240" s="483" t="e">
        <f>VLOOKUP('Mapeo de Actores'!K240,'MA Listas'!$D$4:$E$38,2)</f>
        <v>#N/A</v>
      </c>
      <c r="L240" s="483" t="e">
        <f>VLOOKUP('Mapeo de Actores'!L240,'MA Listas'!$D$4:$E$38,2)</f>
        <v>#N/A</v>
      </c>
      <c r="M240" s="483" t="e">
        <f>VLOOKUP('Mapeo de Actores'!M240,'MA Listas'!$D$4:$E$38,2)</f>
        <v>#N/A</v>
      </c>
      <c r="N240" s="591">
        <f>'Mapeo de Actores'!N240</f>
        <v>0</v>
      </c>
      <c r="O240" s="483" t="e">
        <f>VLOOKUP('Mapeo de Actores'!O240,'MA Listas'!$G$4:$H$38,2)</f>
        <v>#N/A</v>
      </c>
      <c r="P240" s="483" t="e">
        <f>VLOOKUP('Mapeo de Actores'!P240,'MA Listas'!$G$4:$H$38,2)</f>
        <v>#N/A</v>
      </c>
      <c r="Q240" s="483" t="e">
        <f>VLOOKUP('Mapeo de Actores'!Q240,'MA Listas'!$G$4:$H$38,2)</f>
        <v>#N/A</v>
      </c>
      <c r="R240" s="483" t="e">
        <f>VLOOKUP('Mapeo de Actores'!R240,'MA Listas'!$G$4:$H$38,2)</f>
        <v>#N/A</v>
      </c>
      <c r="S240" s="483" t="e">
        <f>VLOOKUP('Mapeo de Actores'!S240,'MA Listas'!$G$4:$H$38,2)</f>
        <v>#N/A</v>
      </c>
      <c r="T240" s="593" t="e">
        <f>VLOOKUP('Mapeo de Actores'!T240,'MA Listas'!$K$6:$L$7,2)</f>
        <v>#N/A</v>
      </c>
      <c r="U240" s="593" t="e">
        <f>VLOOKUP('Mapeo de Actores'!U240,'MA Listas'!$K$6:$L$7,2)</f>
        <v>#N/A</v>
      </c>
      <c r="V240" s="593" t="e">
        <f>VLOOKUP('Mapeo de Actores'!V240,'MA Listas'!$K$6:$L$7,2)</f>
        <v>#N/A</v>
      </c>
      <c r="W240" s="593" t="e">
        <f>VLOOKUP('Mapeo de Actores'!W240,'MA Listas'!$K$6:$L$7,2)</f>
        <v>#N/A</v>
      </c>
      <c r="X240" s="593" t="e">
        <f>VLOOKUP('Mapeo de Actores'!X240,'MA Listas'!$K$6:$L$7,2)</f>
        <v>#N/A</v>
      </c>
      <c r="Y240" s="591">
        <f>'Mapeo de Actores'!Y240</f>
        <v>0</v>
      </c>
      <c r="Z240" s="484" t="e">
        <f>VLOOKUP('Mapeo de Actores'!Z240,'MA Listas'!$N$4:$O$11,2)</f>
        <v>#N/A</v>
      </c>
      <c r="AA240" s="484" t="e">
        <f>VLOOKUP('Mapeo de Actores'!AA240,'MA Listas'!$N$4:$O$11,2)</f>
        <v>#N/A</v>
      </c>
      <c r="AB240" s="591">
        <f>'Mapeo de Actores'!AB240</f>
        <v>0</v>
      </c>
      <c r="AC240" s="486">
        <f>'Mapeo de Actores'!AC240</f>
        <v>0</v>
      </c>
      <c r="AD240" s="596">
        <f>'Mapeo de Actores'!AD240</f>
        <v>0</v>
      </c>
    </row>
    <row r="241" spans="6:30" ht="20.100000000000001" customHeight="1">
      <c r="F241" s="480">
        <f t="shared" si="4"/>
        <v>238</v>
      </c>
      <c r="G241" s="490">
        <f>'Mapeo de Actores'!G241</f>
        <v>0</v>
      </c>
      <c r="H241" s="491">
        <f>'Mapeo de Actores'!H241</f>
        <v>0</v>
      </c>
      <c r="I241" s="483" t="e">
        <f>VLOOKUP('Mapeo de Actores'!I241,'MA Listas'!$D$4:$E$38,2)</f>
        <v>#N/A</v>
      </c>
      <c r="J241" s="483" t="e">
        <f>VLOOKUP('Mapeo de Actores'!J241,'MA Listas'!$D$4:$E$38,2)</f>
        <v>#N/A</v>
      </c>
      <c r="K241" s="483" t="e">
        <f>VLOOKUP('Mapeo de Actores'!K241,'MA Listas'!$D$4:$E$38,2)</f>
        <v>#N/A</v>
      </c>
      <c r="L241" s="483" t="e">
        <f>VLOOKUP('Mapeo de Actores'!L241,'MA Listas'!$D$4:$E$38,2)</f>
        <v>#N/A</v>
      </c>
      <c r="M241" s="483" t="e">
        <f>VLOOKUP('Mapeo de Actores'!M241,'MA Listas'!$D$4:$E$38,2)</f>
        <v>#N/A</v>
      </c>
      <c r="N241" s="591">
        <f>'Mapeo de Actores'!N241</f>
        <v>0</v>
      </c>
      <c r="O241" s="483" t="e">
        <f>VLOOKUP('Mapeo de Actores'!O241,'MA Listas'!$G$4:$H$38,2)</f>
        <v>#N/A</v>
      </c>
      <c r="P241" s="483" t="e">
        <f>VLOOKUP('Mapeo de Actores'!P241,'MA Listas'!$G$4:$H$38,2)</f>
        <v>#N/A</v>
      </c>
      <c r="Q241" s="483" t="e">
        <f>VLOOKUP('Mapeo de Actores'!Q241,'MA Listas'!$G$4:$H$38,2)</f>
        <v>#N/A</v>
      </c>
      <c r="R241" s="483" t="e">
        <f>VLOOKUP('Mapeo de Actores'!R241,'MA Listas'!$G$4:$H$38,2)</f>
        <v>#N/A</v>
      </c>
      <c r="S241" s="483" t="e">
        <f>VLOOKUP('Mapeo de Actores'!S241,'MA Listas'!$G$4:$H$38,2)</f>
        <v>#N/A</v>
      </c>
      <c r="T241" s="593" t="e">
        <f>VLOOKUP('Mapeo de Actores'!T241,'MA Listas'!$K$6:$L$7,2)</f>
        <v>#N/A</v>
      </c>
      <c r="U241" s="593" t="e">
        <f>VLOOKUP('Mapeo de Actores'!U241,'MA Listas'!$K$6:$L$7,2)</f>
        <v>#N/A</v>
      </c>
      <c r="V241" s="593" t="e">
        <f>VLOOKUP('Mapeo de Actores'!V241,'MA Listas'!$K$6:$L$7,2)</f>
        <v>#N/A</v>
      </c>
      <c r="W241" s="593" t="e">
        <f>VLOOKUP('Mapeo de Actores'!W241,'MA Listas'!$K$6:$L$7,2)</f>
        <v>#N/A</v>
      </c>
      <c r="X241" s="593" t="e">
        <f>VLOOKUP('Mapeo de Actores'!X241,'MA Listas'!$K$6:$L$7,2)</f>
        <v>#N/A</v>
      </c>
      <c r="Y241" s="591">
        <f>'Mapeo de Actores'!Y241</f>
        <v>0</v>
      </c>
      <c r="Z241" s="484" t="e">
        <f>VLOOKUP('Mapeo de Actores'!Z241,'MA Listas'!$N$4:$O$11,2)</f>
        <v>#N/A</v>
      </c>
      <c r="AA241" s="484" t="e">
        <f>VLOOKUP('Mapeo de Actores'!AA241,'MA Listas'!$N$4:$O$11,2)</f>
        <v>#N/A</v>
      </c>
      <c r="AB241" s="591">
        <f>'Mapeo de Actores'!AB241</f>
        <v>0</v>
      </c>
      <c r="AC241" s="486">
        <f>'Mapeo de Actores'!AC241</f>
        <v>0</v>
      </c>
      <c r="AD241" s="596">
        <f>'Mapeo de Actores'!AD241</f>
        <v>0</v>
      </c>
    </row>
    <row r="242" spans="6:30" ht="20.100000000000001" customHeight="1">
      <c r="F242" s="480">
        <f t="shared" si="4"/>
        <v>239</v>
      </c>
      <c r="G242" s="490">
        <f>'Mapeo de Actores'!G242</f>
        <v>0</v>
      </c>
      <c r="H242" s="491">
        <f>'Mapeo de Actores'!H242</f>
        <v>0</v>
      </c>
      <c r="I242" s="483" t="e">
        <f>VLOOKUP('Mapeo de Actores'!I242,'MA Listas'!$D$4:$E$38,2)</f>
        <v>#N/A</v>
      </c>
      <c r="J242" s="483" t="e">
        <f>VLOOKUP('Mapeo de Actores'!J242,'MA Listas'!$D$4:$E$38,2)</f>
        <v>#N/A</v>
      </c>
      <c r="K242" s="483" t="e">
        <f>VLOOKUP('Mapeo de Actores'!K242,'MA Listas'!$D$4:$E$38,2)</f>
        <v>#N/A</v>
      </c>
      <c r="L242" s="483" t="e">
        <f>VLOOKUP('Mapeo de Actores'!L242,'MA Listas'!$D$4:$E$38,2)</f>
        <v>#N/A</v>
      </c>
      <c r="M242" s="483" t="e">
        <f>VLOOKUP('Mapeo de Actores'!M242,'MA Listas'!$D$4:$E$38,2)</f>
        <v>#N/A</v>
      </c>
      <c r="N242" s="591">
        <f>'Mapeo de Actores'!N242</f>
        <v>0</v>
      </c>
      <c r="O242" s="483" t="e">
        <f>VLOOKUP('Mapeo de Actores'!O242,'MA Listas'!$G$4:$H$38,2)</f>
        <v>#N/A</v>
      </c>
      <c r="P242" s="483" t="e">
        <f>VLOOKUP('Mapeo de Actores'!P242,'MA Listas'!$G$4:$H$38,2)</f>
        <v>#N/A</v>
      </c>
      <c r="Q242" s="483" t="e">
        <f>VLOOKUP('Mapeo de Actores'!Q242,'MA Listas'!$G$4:$H$38,2)</f>
        <v>#N/A</v>
      </c>
      <c r="R242" s="483" t="e">
        <f>VLOOKUP('Mapeo de Actores'!R242,'MA Listas'!$G$4:$H$38,2)</f>
        <v>#N/A</v>
      </c>
      <c r="S242" s="483" t="e">
        <f>VLOOKUP('Mapeo de Actores'!S242,'MA Listas'!$G$4:$H$38,2)</f>
        <v>#N/A</v>
      </c>
      <c r="T242" s="593" t="e">
        <f>VLOOKUP('Mapeo de Actores'!T242,'MA Listas'!$K$6:$L$7,2)</f>
        <v>#N/A</v>
      </c>
      <c r="U242" s="593" t="e">
        <f>VLOOKUP('Mapeo de Actores'!U242,'MA Listas'!$K$6:$L$7,2)</f>
        <v>#N/A</v>
      </c>
      <c r="V242" s="593" t="e">
        <f>VLOOKUP('Mapeo de Actores'!V242,'MA Listas'!$K$6:$L$7,2)</f>
        <v>#N/A</v>
      </c>
      <c r="W242" s="593" t="e">
        <f>VLOOKUP('Mapeo de Actores'!W242,'MA Listas'!$K$6:$L$7,2)</f>
        <v>#N/A</v>
      </c>
      <c r="X242" s="593" t="e">
        <f>VLOOKUP('Mapeo de Actores'!X242,'MA Listas'!$K$6:$L$7,2)</f>
        <v>#N/A</v>
      </c>
      <c r="Y242" s="591">
        <f>'Mapeo de Actores'!Y242</f>
        <v>0</v>
      </c>
      <c r="Z242" s="484" t="e">
        <f>VLOOKUP('Mapeo de Actores'!Z242,'MA Listas'!$N$4:$O$11,2)</f>
        <v>#N/A</v>
      </c>
      <c r="AA242" s="484" t="e">
        <f>VLOOKUP('Mapeo de Actores'!AA242,'MA Listas'!$N$4:$O$11,2)</f>
        <v>#N/A</v>
      </c>
      <c r="AB242" s="591">
        <f>'Mapeo de Actores'!AB242</f>
        <v>0</v>
      </c>
      <c r="AC242" s="486">
        <f>'Mapeo de Actores'!AC242</f>
        <v>0</v>
      </c>
      <c r="AD242" s="596">
        <f>'Mapeo de Actores'!AD242</f>
        <v>0</v>
      </c>
    </row>
    <row r="243" spans="6:30" ht="20.100000000000001" customHeight="1">
      <c r="F243" s="480">
        <f t="shared" si="4"/>
        <v>240</v>
      </c>
      <c r="G243" s="490">
        <f>'Mapeo de Actores'!G243</f>
        <v>0</v>
      </c>
      <c r="H243" s="491">
        <f>'Mapeo de Actores'!H243</f>
        <v>0</v>
      </c>
      <c r="I243" s="483" t="e">
        <f>VLOOKUP('Mapeo de Actores'!I243,'MA Listas'!$D$4:$E$38,2)</f>
        <v>#N/A</v>
      </c>
      <c r="J243" s="483" t="e">
        <f>VLOOKUP('Mapeo de Actores'!J243,'MA Listas'!$D$4:$E$38,2)</f>
        <v>#N/A</v>
      </c>
      <c r="K243" s="483" t="e">
        <f>VLOOKUP('Mapeo de Actores'!K243,'MA Listas'!$D$4:$E$38,2)</f>
        <v>#N/A</v>
      </c>
      <c r="L243" s="483" t="e">
        <f>VLOOKUP('Mapeo de Actores'!L243,'MA Listas'!$D$4:$E$38,2)</f>
        <v>#N/A</v>
      </c>
      <c r="M243" s="483" t="e">
        <f>VLOOKUP('Mapeo de Actores'!M243,'MA Listas'!$D$4:$E$38,2)</f>
        <v>#N/A</v>
      </c>
      <c r="N243" s="591">
        <f>'Mapeo de Actores'!N243</f>
        <v>0</v>
      </c>
      <c r="O243" s="483" t="e">
        <f>VLOOKUP('Mapeo de Actores'!O243,'MA Listas'!$G$4:$H$38,2)</f>
        <v>#N/A</v>
      </c>
      <c r="P243" s="483" t="e">
        <f>VLOOKUP('Mapeo de Actores'!P243,'MA Listas'!$G$4:$H$38,2)</f>
        <v>#N/A</v>
      </c>
      <c r="Q243" s="483" t="e">
        <f>VLOOKUP('Mapeo de Actores'!Q243,'MA Listas'!$G$4:$H$38,2)</f>
        <v>#N/A</v>
      </c>
      <c r="R243" s="483" t="e">
        <f>VLOOKUP('Mapeo de Actores'!R243,'MA Listas'!$G$4:$H$38,2)</f>
        <v>#N/A</v>
      </c>
      <c r="S243" s="483" t="e">
        <f>VLOOKUP('Mapeo de Actores'!S243,'MA Listas'!$G$4:$H$38,2)</f>
        <v>#N/A</v>
      </c>
      <c r="T243" s="593" t="e">
        <f>VLOOKUP('Mapeo de Actores'!T243,'MA Listas'!$K$6:$L$7,2)</f>
        <v>#N/A</v>
      </c>
      <c r="U243" s="593" t="e">
        <f>VLOOKUP('Mapeo de Actores'!U243,'MA Listas'!$K$6:$L$7,2)</f>
        <v>#N/A</v>
      </c>
      <c r="V243" s="593" t="e">
        <f>VLOOKUP('Mapeo de Actores'!V243,'MA Listas'!$K$6:$L$7,2)</f>
        <v>#N/A</v>
      </c>
      <c r="W243" s="593" t="e">
        <f>VLOOKUP('Mapeo de Actores'!W243,'MA Listas'!$K$6:$L$7,2)</f>
        <v>#N/A</v>
      </c>
      <c r="X243" s="593" t="e">
        <f>VLOOKUP('Mapeo de Actores'!X243,'MA Listas'!$K$6:$L$7,2)</f>
        <v>#N/A</v>
      </c>
      <c r="Y243" s="591">
        <f>'Mapeo de Actores'!Y243</f>
        <v>0</v>
      </c>
      <c r="Z243" s="484" t="e">
        <f>VLOOKUP('Mapeo de Actores'!Z243,'MA Listas'!$N$4:$O$11,2)</f>
        <v>#N/A</v>
      </c>
      <c r="AA243" s="484" t="e">
        <f>VLOOKUP('Mapeo de Actores'!AA243,'MA Listas'!$N$4:$O$11,2)</f>
        <v>#N/A</v>
      </c>
      <c r="AB243" s="591">
        <f>'Mapeo de Actores'!AB243</f>
        <v>0</v>
      </c>
      <c r="AC243" s="486">
        <f>'Mapeo de Actores'!AC243</f>
        <v>0</v>
      </c>
      <c r="AD243" s="596">
        <f>'Mapeo de Actores'!AD243</f>
        <v>0</v>
      </c>
    </row>
    <row r="244" spans="6:30" ht="20.100000000000001" customHeight="1">
      <c r="F244" s="480">
        <f t="shared" si="4"/>
        <v>241</v>
      </c>
      <c r="G244" s="490">
        <f>'Mapeo de Actores'!G244</f>
        <v>0</v>
      </c>
      <c r="H244" s="491">
        <f>'Mapeo de Actores'!H244</f>
        <v>0</v>
      </c>
      <c r="I244" s="483" t="e">
        <f>VLOOKUP('Mapeo de Actores'!I244,'MA Listas'!$D$4:$E$38,2)</f>
        <v>#N/A</v>
      </c>
      <c r="J244" s="483" t="e">
        <f>VLOOKUP('Mapeo de Actores'!J244,'MA Listas'!$D$4:$E$38,2)</f>
        <v>#N/A</v>
      </c>
      <c r="K244" s="483" t="e">
        <f>VLOOKUP('Mapeo de Actores'!K244,'MA Listas'!$D$4:$E$38,2)</f>
        <v>#N/A</v>
      </c>
      <c r="L244" s="483" t="e">
        <f>VLOOKUP('Mapeo de Actores'!L244,'MA Listas'!$D$4:$E$38,2)</f>
        <v>#N/A</v>
      </c>
      <c r="M244" s="483" t="e">
        <f>VLOOKUP('Mapeo de Actores'!M244,'MA Listas'!$D$4:$E$38,2)</f>
        <v>#N/A</v>
      </c>
      <c r="N244" s="591">
        <f>'Mapeo de Actores'!N244</f>
        <v>0</v>
      </c>
      <c r="O244" s="483" t="e">
        <f>VLOOKUP('Mapeo de Actores'!O244,'MA Listas'!$G$4:$H$38,2)</f>
        <v>#N/A</v>
      </c>
      <c r="P244" s="483" t="e">
        <f>VLOOKUP('Mapeo de Actores'!P244,'MA Listas'!$G$4:$H$38,2)</f>
        <v>#N/A</v>
      </c>
      <c r="Q244" s="483" t="e">
        <f>VLOOKUP('Mapeo de Actores'!Q244,'MA Listas'!$G$4:$H$38,2)</f>
        <v>#N/A</v>
      </c>
      <c r="R244" s="483" t="e">
        <f>VLOOKUP('Mapeo de Actores'!R244,'MA Listas'!$G$4:$H$38,2)</f>
        <v>#N/A</v>
      </c>
      <c r="S244" s="483" t="e">
        <f>VLOOKUP('Mapeo de Actores'!S244,'MA Listas'!$G$4:$H$38,2)</f>
        <v>#N/A</v>
      </c>
      <c r="T244" s="593" t="e">
        <f>VLOOKUP('Mapeo de Actores'!T244,'MA Listas'!$K$6:$L$7,2)</f>
        <v>#N/A</v>
      </c>
      <c r="U244" s="593" t="e">
        <f>VLOOKUP('Mapeo de Actores'!U244,'MA Listas'!$K$6:$L$7,2)</f>
        <v>#N/A</v>
      </c>
      <c r="V244" s="593" t="e">
        <f>VLOOKUP('Mapeo de Actores'!V244,'MA Listas'!$K$6:$L$7,2)</f>
        <v>#N/A</v>
      </c>
      <c r="W244" s="593" t="e">
        <f>VLOOKUP('Mapeo de Actores'!W244,'MA Listas'!$K$6:$L$7,2)</f>
        <v>#N/A</v>
      </c>
      <c r="X244" s="593" t="e">
        <f>VLOOKUP('Mapeo de Actores'!X244,'MA Listas'!$K$6:$L$7,2)</f>
        <v>#N/A</v>
      </c>
      <c r="Y244" s="591">
        <f>'Mapeo de Actores'!Y244</f>
        <v>0</v>
      </c>
      <c r="Z244" s="484" t="e">
        <f>VLOOKUP('Mapeo de Actores'!Z244,'MA Listas'!$N$4:$O$11,2)</f>
        <v>#N/A</v>
      </c>
      <c r="AA244" s="484" t="e">
        <f>VLOOKUP('Mapeo de Actores'!AA244,'MA Listas'!$N$4:$O$11,2)</f>
        <v>#N/A</v>
      </c>
      <c r="AB244" s="591">
        <f>'Mapeo de Actores'!AB244</f>
        <v>0</v>
      </c>
      <c r="AC244" s="486">
        <f>'Mapeo de Actores'!AC244</f>
        <v>0</v>
      </c>
      <c r="AD244" s="596">
        <f>'Mapeo de Actores'!AD244</f>
        <v>0</v>
      </c>
    </row>
    <row r="245" spans="6:30" ht="20.100000000000001" customHeight="1">
      <c r="F245" s="480">
        <f t="shared" si="4"/>
        <v>242</v>
      </c>
      <c r="G245" s="490">
        <f>'Mapeo de Actores'!G245</f>
        <v>0</v>
      </c>
      <c r="H245" s="491">
        <f>'Mapeo de Actores'!H245</f>
        <v>0</v>
      </c>
      <c r="I245" s="483" t="e">
        <f>VLOOKUP('Mapeo de Actores'!I245,'MA Listas'!$D$4:$E$38,2)</f>
        <v>#N/A</v>
      </c>
      <c r="J245" s="483" t="e">
        <f>VLOOKUP('Mapeo de Actores'!J245,'MA Listas'!$D$4:$E$38,2)</f>
        <v>#N/A</v>
      </c>
      <c r="K245" s="483" t="e">
        <f>VLOOKUP('Mapeo de Actores'!K245,'MA Listas'!$D$4:$E$38,2)</f>
        <v>#N/A</v>
      </c>
      <c r="L245" s="483" t="e">
        <f>VLOOKUP('Mapeo de Actores'!L245,'MA Listas'!$D$4:$E$38,2)</f>
        <v>#N/A</v>
      </c>
      <c r="M245" s="483" t="e">
        <f>VLOOKUP('Mapeo de Actores'!M245,'MA Listas'!$D$4:$E$38,2)</f>
        <v>#N/A</v>
      </c>
      <c r="N245" s="591">
        <f>'Mapeo de Actores'!N245</f>
        <v>0</v>
      </c>
      <c r="O245" s="483" t="e">
        <f>VLOOKUP('Mapeo de Actores'!O245,'MA Listas'!$G$4:$H$38,2)</f>
        <v>#N/A</v>
      </c>
      <c r="P245" s="483" t="e">
        <f>VLOOKUP('Mapeo de Actores'!P245,'MA Listas'!$G$4:$H$38,2)</f>
        <v>#N/A</v>
      </c>
      <c r="Q245" s="483" t="e">
        <f>VLOOKUP('Mapeo de Actores'!Q245,'MA Listas'!$G$4:$H$38,2)</f>
        <v>#N/A</v>
      </c>
      <c r="R245" s="483" t="e">
        <f>VLOOKUP('Mapeo de Actores'!R245,'MA Listas'!$G$4:$H$38,2)</f>
        <v>#N/A</v>
      </c>
      <c r="S245" s="483" t="e">
        <f>VLOOKUP('Mapeo de Actores'!S245,'MA Listas'!$G$4:$H$38,2)</f>
        <v>#N/A</v>
      </c>
      <c r="T245" s="593" t="e">
        <f>VLOOKUP('Mapeo de Actores'!T245,'MA Listas'!$K$6:$L$7,2)</f>
        <v>#N/A</v>
      </c>
      <c r="U245" s="593" t="e">
        <f>VLOOKUP('Mapeo de Actores'!U245,'MA Listas'!$K$6:$L$7,2)</f>
        <v>#N/A</v>
      </c>
      <c r="V245" s="593" t="e">
        <f>VLOOKUP('Mapeo de Actores'!V245,'MA Listas'!$K$6:$L$7,2)</f>
        <v>#N/A</v>
      </c>
      <c r="W245" s="593" t="e">
        <f>VLOOKUP('Mapeo de Actores'!W245,'MA Listas'!$K$6:$L$7,2)</f>
        <v>#N/A</v>
      </c>
      <c r="X245" s="593" t="e">
        <f>VLOOKUP('Mapeo de Actores'!X245,'MA Listas'!$K$6:$L$7,2)</f>
        <v>#N/A</v>
      </c>
      <c r="Y245" s="591">
        <f>'Mapeo de Actores'!Y245</f>
        <v>0</v>
      </c>
      <c r="Z245" s="484" t="e">
        <f>VLOOKUP('Mapeo de Actores'!Z245,'MA Listas'!$N$4:$O$11,2)</f>
        <v>#N/A</v>
      </c>
      <c r="AA245" s="484" t="e">
        <f>VLOOKUP('Mapeo de Actores'!AA245,'MA Listas'!$N$4:$O$11,2)</f>
        <v>#N/A</v>
      </c>
      <c r="AB245" s="591">
        <f>'Mapeo de Actores'!AB245</f>
        <v>0</v>
      </c>
      <c r="AC245" s="486">
        <f>'Mapeo de Actores'!AC245</f>
        <v>0</v>
      </c>
      <c r="AD245" s="596">
        <f>'Mapeo de Actores'!AD245</f>
        <v>0</v>
      </c>
    </row>
    <row r="246" spans="6:30" ht="20.100000000000001" customHeight="1">
      <c r="F246" s="480">
        <f t="shared" si="4"/>
        <v>243</v>
      </c>
      <c r="G246" s="490">
        <f>'Mapeo de Actores'!G246</f>
        <v>0</v>
      </c>
      <c r="H246" s="491">
        <f>'Mapeo de Actores'!H246</f>
        <v>0</v>
      </c>
      <c r="I246" s="483" t="e">
        <f>VLOOKUP('Mapeo de Actores'!I246,'MA Listas'!$D$4:$E$38,2)</f>
        <v>#N/A</v>
      </c>
      <c r="J246" s="483" t="e">
        <f>VLOOKUP('Mapeo de Actores'!J246,'MA Listas'!$D$4:$E$38,2)</f>
        <v>#N/A</v>
      </c>
      <c r="K246" s="483" t="e">
        <f>VLOOKUP('Mapeo de Actores'!K246,'MA Listas'!$D$4:$E$38,2)</f>
        <v>#N/A</v>
      </c>
      <c r="L246" s="483" t="e">
        <f>VLOOKUP('Mapeo de Actores'!L246,'MA Listas'!$D$4:$E$38,2)</f>
        <v>#N/A</v>
      </c>
      <c r="M246" s="483" t="e">
        <f>VLOOKUP('Mapeo de Actores'!M246,'MA Listas'!$D$4:$E$38,2)</f>
        <v>#N/A</v>
      </c>
      <c r="N246" s="591">
        <f>'Mapeo de Actores'!N246</f>
        <v>0</v>
      </c>
      <c r="O246" s="483" t="e">
        <f>VLOOKUP('Mapeo de Actores'!O246,'MA Listas'!$G$4:$H$38,2)</f>
        <v>#N/A</v>
      </c>
      <c r="P246" s="483" t="e">
        <f>VLOOKUP('Mapeo de Actores'!P246,'MA Listas'!$G$4:$H$38,2)</f>
        <v>#N/A</v>
      </c>
      <c r="Q246" s="483" t="e">
        <f>VLOOKUP('Mapeo de Actores'!Q246,'MA Listas'!$G$4:$H$38,2)</f>
        <v>#N/A</v>
      </c>
      <c r="R246" s="483" t="e">
        <f>VLOOKUP('Mapeo de Actores'!R246,'MA Listas'!$G$4:$H$38,2)</f>
        <v>#N/A</v>
      </c>
      <c r="S246" s="483" t="e">
        <f>VLOOKUP('Mapeo de Actores'!S246,'MA Listas'!$G$4:$H$38,2)</f>
        <v>#N/A</v>
      </c>
      <c r="T246" s="593" t="e">
        <f>VLOOKUP('Mapeo de Actores'!T246,'MA Listas'!$K$6:$L$7,2)</f>
        <v>#N/A</v>
      </c>
      <c r="U246" s="593" t="e">
        <f>VLOOKUP('Mapeo de Actores'!U246,'MA Listas'!$K$6:$L$7,2)</f>
        <v>#N/A</v>
      </c>
      <c r="V246" s="593" t="e">
        <f>VLOOKUP('Mapeo de Actores'!V246,'MA Listas'!$K$6:$L$7,2)</f>
        <v>#N/A</v>
      </c>
      <c r="W246" s="593" t="e">
        <f>VLOOKUP('Mapeo de Actores'!W246,'MA Listas'!$K$6:$L$7,2)</f>
        <v>#N/A</v>
      </c>
      <c r="X246" s="593" t="e">
        <f>VLOOKUP('Mapeo de Actores'!X246,'MA Listas'!$K$6:$L$7,2)</f>
        <v>#N/A</v>
      </c>
      <c r="Y246" s="591">
        <f>'Mapeo de Actores'!Y246</f>
        <v>0</v>
      </c>
      <c r="Z246" s="484" t="e">
        <f>VLOOKUP('Mapeo de Actores'!Z246,'MA Listas'!$N$4:$O$11,2)</f>
        <v>#N/A</v>
      </c>
      <c r="AA246" s="484" t="e">
        <f>VLOOKUP('Mapeo de Actores'!AA246,'MA Listas'!$N$4:$O$11,2)</f>
        <v>#N/A</v>
      </c>
      <c r="AB246" s="591">
        <f>'Mapeo de Actores'!AB246</f>
        <v>0</v>
      </c>
      <c r="AC246" s="486">
        <f>'Mapeo de Actores'!AC246</f>
        <v>0</v>
      </c>
      <c r="AD246" s="596">
        <f>'Mapeo de Actores'!AD246</f>
        <v>0</v>
      </c>
    </row>
    <row r="247" spans="6:30" ht="20.100000000000001" customHeight="1">
      <c r="F247" s="480">
        <f t="shared" si="4"/>
        <v>244</v>
      </c>
      <c r="G247" s="490">
        <f>'Mapeo de Actores'!G247</f>
        <v>0</v>
      </c>
      <c r="H247" s="491">
        <f>'Mapeo de Actores'!H247</f>
        <v>0</v>
      </c>
      <c r="I247" s="483" t="e">
        <f>VLOOKUP('Mapeo de Actores'!I247,'MA Listas'!$D$4:$E$38,2)</f>
        <v>#N/A</v>
      </c>
      <c r="J247" s="483" t="e">
        <f>VLOOKUP('Mapeo de Actores'!J247,'MA Listas'!$D$4:$E$38,2)</f>
        <v>#N/A</v>
      </c>
      <c r="K247" s="483" t="e">
        <f>VLOOKUP('Mapeo de Actores'!K247,'MA Listas'!$D$4:$E$38,2)</f>
        <v>#N/A</v>
      </c>
      <c r="L247" s="483" t="e">
        <f>VLOOKUP('Mapeo de Actores'!L247,'MA Listas'!$D$4:$E$38,2)</f>
        <v>#N/A</v>
      </c>
      <c r="M247" s="483" t="e">
        <f>VLOOKUP('Mapeo de Actores'!M247,'MA Listas'!$D$4:$E$38,2)</f>
        <v>#N/A</v>
      </c>
      <c r="N247" s="591">
        <f>'Mapeo de Actores'!N247</f>
        <v>0</v>
      </c>
      <c r="O247" s="483" t="e">
        <f>VLOOKUP('Mapeo de Actores'!O247,'MA Listas'!$G$4:$H$38,2)</f>
        <v>#N/A</v>
      </c>
      <c r="P247" s="483" t="e">
        <f>VLOOKUP('Mapeo de Actores'!P247,'MA Listas'!$G$4:$H$38,2)</f>
        <v>#N/A</v>
      </c>
      <c r="Q247" s="483" t="e">
        <f>VLOOKUP('Mapeo de Actores'!Q247,'MA Listas'!$G$4:$H$38,2)</f>
        <v>#N/A</v>
      </c>
      <c r="R247" s="483" t="e">
        <f>VLOOKUP('Mapeo de Actores'!R247,'MA Listas'!$G$4:$H$38,2)</f>
        <v>#N/A</v>
      </c>
      <c r="S247" s="483" t="e">
        <f>VLOOKUP('Mapeo de Actores'!S247,'MA Listas'!$G$4:$H$38,2)</f>
        <v>#N/A</v>
      </c>
      <c r="T247" s="593" t="e">
        <f>VLOOKUP('Mapeo de Actores'!T247,'MA Listas'!$K$6:$L$7,2)</f>
        <v>#N/A</v>
      </c>
      <c r="U247" s="593" t="e">
        <f>VLOOKUP('Mapeo de Actores'!U247,'MA Listas'!$K$6:$L$7,2)</f>
        <v>#N/A</v>
      </c>
      <c r="V247" s="593" t="e">
        <f>VLOOKUP('Mapeo de Actores'!V247,'MA Listas'!$K$6:$L$7,2)</f>
        <v>#N/A</v>
      </c>
      <c r="W247" s="593" t="e">
        <f>VLOOKUP('Mapeo de Actores'!W247,'MA Listas'!$K$6:$L$7,2)</f>
        <v>#N/A</v>
      </c>
      <c r="X247" s="593" t="e">
        <f>VLOOKUP('Mapeo de Actores'!X247,'MA Listas'!$K$6:$L$7,2)</f>
        <v>#N/A</v>
      </c>
      <c r="Y247" s="591">
        <f>'Mapeo de Actores'!Y247</f>
        <v>0</v>
      </c>
      <c r="Z247" s="484" t="e">
        <f>VLOOKUP('Mapeo de Actores'!Z247,'MA Listas'!$N$4:$O$11,2)</f>
        <v>#N/A</v>
      </c>
      <c r="AA247" s="484" t="e">
        <f>VLOOKUP('Mapeo de Actores'!AA247,'MA Listas'!$N$4:$O$11,2)</f>
        <v>#N/A</v>
      </c>
      <c r="AB247" s="591">
        <f>'Mapeo de Actores'!AB247</f>
        <v>0</v>
      </c>
      <c r="AC247" s="486">
        <f>'Mapeo de Actores'!AC247</f>
        <v>0</v>
      </c>
      <c r="AD247" s="596">
        <f>'Mapeo de Actores'!AD247</f>
        <v>0</v>
      </c>
    </row>
    <row r="248" spans="6:30" ht="20.100000000000001" customHeight="1">
      <c r="F248" s="480">
        <f t="shared" si="4"/>
        <v>245</v>
      </c>
      <c r="G248" s="490">
        <f>'Mapeo de Actores'!G248</f>
        <v>0</v>
      </c>
      <c r="H248" s="491">
        <f>'Mapeo de Actores'!H248</f>
        <v>0</v>
      </c>
      <c r="I248" s="483" t="e">
        <f>VLOOKUP('Mapeo de Actores'!I248,'MA Listas'!$D$4:$E$38,2)</f>
        <v>#N/A</v>
      </c>
      <c r="J248" s="483" t="e">
        <f>VLOOKUP('Mapeo de Actores'!J248,'MA Listas'!$D$4:$E$38,2)</f>
        <v>#N/A</v>
      </c>
      <c r="K248" s="483" t="e">
        <f>VLOOKUP('Mapeo de Actores'!K248,'MA Listas'!$D$4:$E$38,2)</f>
        <v>#N/A</v>
      </c>
      <c r="L248" s="483" t="e">
        <f>VLOOKUP('Mapeo de Actores'!L248,'MA Listas'!$D$4:$E$38,2)</f>
        <v>#N/A</v>
      </c>
      <c r="M248" s="483" t="e">
        <f>VLOOKUP('Mapeo de Actores'!M248,'MA Listas'!$D$4:$E$38,2)</f>
        <v>#N/A</v>
      </c>
      <c r="N248" s="591">
        <f>'Mapeo de Actores'!N248</f>
        <v>0</v>
      </c>
      <c r="O248" s="483" t="e">
        <f>VLOOKUP('Mapeo de Actores'!O248,'MA Listas'!$G$4:$H$38,2)</f>
        <v>#N/A</v>
      </c>
      <c r="P248" s="483" t="e">
        <f>VLOOKUP('Mapeo de Actores'!P248,'MA Listas'!$G$4:$H$38,2)</f>
        <v>#N/A</v>
      </c>
      <c r="Q248" s="483" t="e">
        <f>VLOOKUP('Mapeo de Actores'!Q248,'MA Listas'!$G$4:$H$38,2)</f>
        <v>#N/A</v>
      </c>
      <c r="R248" s="483" t="e">
        <f>VLOOKUP('Mapeo de Actores'!R248,'MA Listas'!$G$4:$H$38,2)</f>
        <v>#N/A</v>
      </c>
      <c r="S248" s="483" t="e">
        <f>VLOOKUP('Mapeo de Actores'!S248,'MA Listas'!$G$4:$H$38,2)</f>
        <v>#N/A</v>
      </c>
      <c r="T248" s="593" t="e">
        <f>VLOOKUP('Mapeo de Actores'!T248,'MA Listas'!$K$6:$L$7,2)</f>
        <v>#N/A</v>
      </c>
      <c r="U248" s="593" t="e">
        <f>VLOOKUP('Mapeo de Actores'!U248,'MA Listas'!$K$6:$L$7,2)</f>
        <v>#N/A</v>
      </c>
      <c r="V248" s="593" t="e">
        <f>VLOOKUP('Mapeo de Actores'!V248,'MA Listas'!$K$6:$L$7,2)</f>
        <v>#N/A</v>
      </c>
      <c r="W248" s="593" t="e">
        <f>VLOOKUP('Mapeo de Actores'!W248,'MA Listas'!$K$6:$L$7,2)</f>
        <v>#N/A</v>
      </c>
      <c r="X248" s="593" t="e">
        <f>VLOOKUP('Mapeo de Actores'!X248,'MA Listas'!$K$6:$L$7,2)</f>
        <v>#N/A</v>
      </c>
      <c r="Y248" s="591">
        <f>'Mapeo de Actores'!Y248</f>
        <v>0</v>
      </c>
      <c r="Z248" s="484" t="e">
        <f>VLOOKUP('Mapeo de Actores'!Z248,'MA Listas'!$N$4:$O$11,2)</f>
        <v>#N/A</v>
      </c>
      <c r="AA248" s="484" t="e">
        <f>VLOOKUP('Mapeo de Actores'!AA248,'MA Listas'!$N$4:$O$11,2)</f>
        <v>#N/A</v>
      </c>
      <c r="AB248" s="591">
        <f>'Mapeo de Actores'!AB248</f>
        <v>0</v>
      </c>
      <c r="AC248" s="486">
        <f>'Mapeo de Actores'!AC248</f>
        <v>0</v>
      </c>
      <c r="AD248" s="596">
        <f>'Mapeo de Actores'!AD248</f>
        <v>0</v>
      </c>
    </row>
    <row r="249" spans="6:30" ht="20.100000000000001" customHeight="1">
      <c r="F249" s="480">
        <f t="shared" si="4"/>
        <v>246</v>
      </c>
      <c r="G249" s="490">
        <f>'Mapeo de Actores'!G249</f>
        <v>0</v>
      </c>
      <c r="H249" s="491">
        <f>'Mapeo de Actores'!H249</f>
        <v>0</v>
      </c>
      <c r="I249" s="483" t="e">
        <f>VLOOKUP('Mapeo de Actores'!I249,'MA Listas'!$D$4:$E$38,2)</f>
        <v>#N/A</v>
      </c>
      <c r="J249" s="483" t="e">
        <f>VLOOKUP('Mapeo de Actores'!J249,'MA Listas'!$D$4:$E$38,2)</f>
        <v>#N/A</v>
      </c>
      <c r="K249" s="483" t="e">
        <f>VLOOKUP('Mapeo de Actores'!K249,'MA Listas'!$D$4:$E$38,2)</f>
        <v>#N/A</v>
      </c>
      <c r="L249" s="483" t="e">
        <f>VLOOKUP('Mapeo de Actores'!L249,'MA Listas'!$D$4:$E$38,2)</f>
        <v>#N/A</v>
      </c>
      <c r="M249" s="483" t="e">
        <f>VLOOKUP('Mapeo de Actores'!M249,'MA Listas'!$D$4:$E$38,2)</f>
        <v>#N/A</v>
      </c>
      <c r="N249" s="591">
        <f>'Mapeo de Actores'!N249</f>
        <v>0</v>
      </c>
      <c r="O249" s="483" t="e">
        <f>VLOOKUP('Mapeo de Actores'!O249,'MA Listas'!$G$4:$H$38,2)</f>
        <v>#N/A</v>
      </c>
      <c r="P249" s="483" t="e">
        <f>VLOOKUP('Mapeo de Actores'!P249,'MA Listas'!$G$4:$H$38,2)</f>
        <v>#N/A</v>
      </c>
      <c r="Q249" s="483" t="e">
        <f>VLOOKUP('Mapeo de Actores'!Q249,'MA Listas'!$G$4:$H$38,2)</f>
        <v>#N/A</v>
      </c>
      <c r="R249" s="483" t="e">
        <f>VLOOKUP('Mapeo de Actores'!R249,'MA Listas'!$G$4:$H$38,2)</f>
        <v>#N/A</v>
      </c>
      <c r="S249" s="483" t="e">
        <f>VLOOKUP('Mapeo de Actores'!S249,'MA Listas'!$G$4:$H$38,2)</f>
        <v>#N/A</v>
      </c>
      <c r="T249" s="593" t="e">
        <f>VLOOKUP('Mapeo de Actores'!T249,'MA Listas'!$K$6:$L$7,2)</f>
        <v>#N/A</v>
      </c>
      <c r="U249" s="593" t="e">
        <f>VLOOKUP('Mapeo de Actores'!U249,'MA Listas'!$K$6:$L$7,2)</f>
        <v>#N/A</v>
      </c>
      <c r="V249" s="593" t="e">
        <f>VLOOKUP('Mapeo de Actores'!V249,'MA Listas'!$K$6:$L$7,2)</f>
        <v>#N/A</v>
      </c>
      <c r="W249" s="593" t="e">
        <f>VLOOKUP('Mapeo de Actores'!W249,'MA Listas'!$K$6:$L$7,2)</f>
        <v>#N/A</v>
      </c>
      <c r="X249" s="593" t="e">
        <f>VLOOKUP('Mapeo de Actores'!X249,'MA Listas'!$K$6:$L$7,2)</f>
        <v>#N/A</v>
      </c>
      <c r="Y249" s="591">
        <f>'Mapeo de Actores'!Y249</f>
        <v>0</v>
      </c>
      <c r="Z249" s="484" t="e">
        <f>VLOOKUP('Mapeo de Actores'!Z249,'MA Listas'!$N$4:$O$11,2)</f>
        <v>#N/A</v>
      </c>
      <c r="AA249" s="484" t="e">
        <f>VLOOKUP('Mapeo de Actores'!AA249,'MA Listas'!$N$4:$O$11,2)</f>
        <v>#N/A</v>
      </c>
      <c r="AB249" s="591">
        <f>'Mapeo de Actores'!AB249</f>
        <v>0</v>
      </c>
      <c r="AC249" s="486">
        <f>'Mapeo de Actores'!AC249</f>
        <v>0</v>
      </c>
      <c r="AD249" s="596">
        <f>'Mapeo de Actores'!AD249</f>
        <v>0</v>
      </c>
    </row>
    <row r="250" spans="6:30" ht="20.100000000000001" customHeight="1">
      <c r="F250" s="480">
        <f t="shared" si="4"/>
        <v>247</v>
      </c>
      <c r="G250" s="490">
        <f>'Mapeo de Actores'!G250</f>
        <v>0</v>
      </c>
      <c r="H250" s="491">
        <f>'Mapeo de Actores'!H250</f>
        <v>0</v>
      </c>
      <c r="I250" s="483" t="e">
        <f>VLOOKUP('Mapeo de Actores'!I250,'MA Listas'!$D$4:$E$38,2)</f>
        <v>#N/A</v>
      </c>
      <c r="J250" s="483" t="e">
        <f>VLOOKUP('Mapeo de Actores'!J250,'MA Listas'!$D$4:$E$38,2)</f>
        <v>#N/A</v>
      </c>
      <c r="K250" s="483" t="e">
        <f>VLOOKUP('Mapeo de Actores'!K250,'MA Listas'!$D$4:$E$38,2)</f>
        <v>#N/A</v>
      </c>
      <c r="L250" s="483" t="e">
        <f>VLOOKUP('Mapeo de Actores'!L250,'MA Listas'!$D$4:$E$38,2)</f>
        <v>#N/A</v>
      </c>
      <c r="M250" s="483" t="e">
        <f>VLOOKUP('Mapeo de Actores'!M250,'MA Listas'!$D$4:$E$38,2)</f>
        <v>#N/A</v>
      </c>
      <c r="N250" s="591">
        <f>'Mapeo de Actores'!N250</f>
        <v>0</v>
      </c>
      <c r="O250" s="483" t="e">
        <f>VLOOKUP('Mapeo de Actores'!O250,'MA Listas'!$G$4:$H$38,2)</f>
        <v>#N/A</v>
      </c>
      <c r="P250" s="483" t="e">
        <f>VLOOKUP('Mapeo de Actores'!P250,'MA Listas'!$G$4:$H$38,2)</f>
        <v>#N/A</v>
      </c>
      <c r="Q250" s="483" t="e">
        <f>VLOOKUP('Mapeo de Actores'!Q250,'MA Listas'!$G$4:$H$38,2)</f>
        <v>#N/A</v>
      </c>
      <c r="R250" s="483" t="e">
        <f>VLOOKUP('Mapeo de Actores'!R250,'MA Listas'!$G$4:$H$38,2)</f>
        <v>#N/A</v>
      </c>
      <c r="S250" s="483" t="e">
        <f>VLOOKUP('Mapeo de Actores'!S250,'MA Listas'!$G$4:$H$38,2)</f>
        <v>#N/A</v>
      </c>
      <c r="T250" s="593" t="e">
        <f>VLOOKUP('Mapeo de Actores'!T250,'MA Listas'!$K$6:$L$7,2)</f>
        <v>#N/A</v>
      </c>
      <c r="U250" s="593" t="e">
        <f>VLOOKUP('Mapeo de Actores'!U250,'MA Listas'!$K$6:$L$7,2)</f>
        <v>#N/A</v>
      </c>
      <c r="V250" s="593" t="e">
        <f>VLOOKUP('Mapeo de Actores'!V250,'MA Listas'!$K$6:$L$7,2)</f>
        <v>#N/A</v>
      </c>
      <c r="W250" s="593" t="e">
        <f>VLOOKUP('Mapeo de Actores'!W250,'MA Listas'!$K$6:$L$7,2)</f>
        <v>#N/A</v>
      </c>
      <c r="X250" s="593" t="e">
        <f>VLOOKUP('Mapeo de Actores'!X250,'MA Listas'!$K$6:$L$7,2)</f>
        <v>#N/A</v>
      </c>
      <c r="Y250" s="591">
        <f>'Mapeo de Actores'!Y250</f>
        <v>0</v>
      </c>
      <c r="Z250" s="484" t="e">
        <f>VLOOKUP('Mapeo de Actores'!Z250,'MA Listas'!$N$4:$O$11,2)</f>
        <v>#N/A</v>
      </c>
      <c r="AA250" s="484" t="e">
        <f>VLOOKUP('Mapeo de Actores'!AA250,'MA Listas'!$N$4:$O$11,2)</f>
        <v>#N/A</v>
      </c>
      <c r="AB250" s="591">
        <f>'Mapeo de Actores'!AB250</f>
        <v>0</v>
      </c>
      <c r="AC250" s="486">
        <f>'Mapeo de Actores'!AC250</f>
        <v>0</v>
      </c>
      <c r="AD250" s="596">
        <f>'Mapeo de Actores'!AD250</f>
        <v>0</v>
      </c>
    </row>
    <row r="251" spans="6:30" ht="15.75" customHeight="1">
      <c r="F251" s="480">
        <f t="shared" si="4"/>
        <v>248</v>
      </c>
      <c r="G251" s="490">
        <f>'Mapeo de Actores'!G251</f>
        <v>0</v>
      </c>
      <c r="H251" s="491">
        <f>'Mapeo de Actores'!H251</f>
        <v>0</v>
      </c>
      <c r="I251" s="483" t="e">
        <f>VLOOKUP('Mapeo de Actores'!I251,'MA Listas'!$D$4:$E$38,2)</f>
        <v>#N/A</v>
      </c>
      <c r="J251" s="483" t="e">
        <f>VLOOKUP('Mapeo de Actores'!J251,'MA Listas'!$D$4:$E$38,2)</f>
        <v>#N/A</v>
      </c>
      <c r="K251" s="483" t="e">
        <f>VLOOKUP('Mapeo de Actores'!K251,'MA Listas'!$D$4:$E$38,2)</f>
        <v>#N/A</v>
      </c>
      <c r="L251" s="483" t="e">
        <f>VLOOKUP('Mapeo de Actores'!L251,'MA Listas'!$D$4:$E$38,2)</f>
        <v>#N/A</v>
      </c>
      <c r="M251" s="483" t="e">
        <f>VLOOKUP('Mapeo de Actores'!M251,'MA Listas'!$D$4:$E$38,2)</f>
        <v>#N/A</v>
      </c>
      <c r="N251" s="591">
        <f>'Mapeo de Actores'!N251</f>
        <v>0</v>
      </c>
      <c r="O251" s="483" t="e">
        <f>VLOOKUP('Mapeo de Actores'!O251,'MA Listas'!$G$4:$H$38,2)</f>
        <v>#N/A</v>
      </c>
      <c r="P251" s="483" t="e">
        <f>VLOOKUP('Mapeo de Actores'!P251,'MA Listas'!$G$4:$H$38,2)</f>
        <v>#N/A</v>
      </c>
      <c r="Q251" s="483" t="e">
        <f>VLOOKUP('Mapeo de Actores'!Q251,'MA Listas'!$G$4:$H$38,2)</f>
        <v>#N/A</v>
      </c>
      <c r="R251" s="483" t="e">
        <f>VLOOKUP('Mapeo de Actores'!R251,'MA Listas'!$G$4:$H$38,2)</f>
        <v>#N/A</v>
      </c>
      <c r="S251" s="483" t="e">
        <f>VLOOKUP('Mapeo de Actores'!S251,'MA Listas'!$G$4:$H$38,2)</f>
        <v>#N/A</v>
      </c>
      <c r="T251" s="593" t="e">
        <f>VLOOKUP('Mapeo de Actores'!T251,'MA Listas'!$K$6:$L$7,2)</f>
        <v>#N/A</v>
      </c>
      <c r="U251" s="593" t="e">
        <f>VLOOKUP('Mapeo de Actores'!U251,'MA Listas'!$K$6:$L$7,2)</f>
        <v>#N/A</v>
      </c>
      <c r="V251" s="593" t="e">
        <f>VLOOKUP('Mapeo de Actores'!V251,'MA Listas'!$K$6:$L$7,2)</f>
        <v>#N/A</v>
      </c>
      <c r="W251" s="593" t="e">
        <f>VLOOKUP('Mapeo de Actores'!W251,'MA Listas'!$K$6:$L$7,2)</f>
        <v>#N/A</v>
      </c>
      <c r="X251" s="593" t="e">
        <f>VLOOKUP('Mapeo de Actores'!X251,'MA Listas'!$K$6:$L$7,2)</f>
        <v>#N/A</v>
      </c>
      <c r="Y251" s="591">
        <f>'Mapeo de Actores'!Y251</f>
        <v>0</v>
      </c>
      <c r="Z251" s="484" t="e">
        <f>VLOOKUP('Mapeo de Actores'!Z251,'MA Listas'!$N$4:$O$11,2)</f>
        <v>#N/A</v>
      </c>
      <c r="AA251" s="484" t="e">
        <f>VLOOKUP('Mapeo de Actores'!AA251,'MA Listas'!$N$4:$O$11,2)</f>
        <v>#N/A</v>
      </c>
      <c r="AB251" s="591">
        <f>'Mapeo de Actores'!AB251</f>
        <v>0</v>
      </c>
      <c r="AC251" s="486">
        <f>'Mapeo de Actores'!AC251</f>
        <v>0</v>
      </c>
      <c r="AD251" s="596">
        <f>'Mapeo de Actores'!AD251</f>
        <v>0</v>
      </c>
    </row>
    <row r="252" spans="6:30" ht="15.75" customHeight="1">
      <c r="F252" s="480">
        <f t="shared" si="4"/>
        <v>249</v>
      </c>
      <c r="G252" s="490">
        <f>'Mapeo de Actores'!G252</f>
        <v>0</v>
      </c>
      <c r="H252" s="491">
        <f>'Mapeo de Actores'!H252</f>
        <v>0</v>
      </c>
      <c r="I252" s="483" t="e">
        <f>VLOOKUP('Mapeo de Actores'!I252,'MA Listas'!$D$4:$E$38,2)</f>
        <v>#N/A</v>
      </c>
      <c r="J252" s="483" t="e">
        <f>VLOOKUP('Mapeo de Actores'!J252,'MA Listas'!$D$4:$E$38,2)</f>
        <v>#N/A</v>
      </c>
      <c r="K252" s="483" t="e">
        <f>VLOOKUP('Mapeo de Actores'!K252,'MA Listas'!$D$4:$E$38,2)</f>
        <v>#N/A</v>
      </c>
      <c r="L252" s="483" t="e">
        <f>VLOOKUP('Mapeo de Actores'!L252,'MA Listas'!$D$4:$E$38,2)</f>
        <v>#N/A</v>
      </c>
      <c r="M252" s="483" t="e">
        <f>VLOOKUP('Mapeo de Actores'!M252,'MA Listas'!$D$4:$E$38,2)</f>
        <v>#N/A</v>
      </c>
      <c r="N252" s="591">
        <f>'Mapeo de Actores'!N252</f>
        <v>0</v>
      </c>
      <c r="O252" s="483" t="e">
        <f>VLOOKUP('Mapeo de Actores'!O252,'MA Listas'!$G$4:$H$38,2)</f>
        <v>#N/A</v>
      </c>
      <c r="P252" s="483" t="e">
        <f>VLOOKUP('Mapeo de Actores'!P252,'MA Listas'!$G$4:$H$38,2)</f>
        <v>#N/A</v>
      </c>
      <c r="Q252" s="483" t="e">
        <f>VLOOKUP('Mapeo de Actores'!Q252,'MA Listas'!$G$4:$H$38,2)</f>
        <v>#N/A</v>
      </c>
      <c r="R252" s="483" t="e">
        <f>VLOOKUP('Mapeo de Actores'!R252,'MA Listas'!$G$4:$H$38,2)</f>
        <v>#N/A</v>
      </c>
      <c r="S252" s="483" t="e">
        <f>VLOOKUP('Mapeo de Actores'!S252,'MA Listas'!$G$4:$H$38,2)</f>
        <v>#N/A</v>
      </c>
      <c r="T252" s="593" t="e">
        <f>VLOOKUP('Mapeo de Actores'!T252,'MA Listas'!$K$6:$L$7,2)</f>
        <v>#N/A</v>
      </c>
      <c r="U252" s="593" t="e">
        <f>VLOOKUP('Mapeo de Actores'!U252,'MA Listas'!$K$6:$L$7,2)</f>
        <v>#N/A</v>
      </c>
      <c r="V252" s="593" t="e">
        <f>VLOOKUP('Mapeo de Actores'!V252,'MA Listas'!$K$6:$L$7,2)</f>
        <v>#N/A</v>
      </c>
      <c r="W252" s="593" t="e">
        <f>VLOOKUP('Mapeo de Actores'!W252,'MA Listas'!$K$6:$L$7,2)</f>
        <v>#N/A</v>
      </c>
      <c r="X252" s="593" t="e">
        <f>VLOOKUP('Mapeo de Actores'!X252,'MA Listas'!$K$6:$L$7,2)</f>
        <v>#N/A</v>
      </c>
      <c r="Y252" s="591">
        <f>'Mapeo de Actores'!Y252</f>
        <v>0</v>
      </c>
      <c r="Z252" s="484" t="e">
        <f>VLOOKUP('Mapeo de Actores'!Z252,'MA Listas'!$N$4:$O$11,2)</f>
        <v>#N/A</v>
      </c>
      <c r="AA252" s="484" t="e">
        <f>VLOOKUP('Mapeo de Actores'!AA252,'MA Listas'!$N$4:$O$11,2)</f>
        <v>#N/A</v>
      </c>
      <c r="AB252" s="591">
        <f>'Mapeo de Actores'!AB252</f>
        <v>0</v>
      </c>
      <c r="AC252" s="486">
        <f>'Mapeo de Actores'!AC252</f>
        <v>0</v>
      </c>
      <c r="AD252" s="596">
        <f>'Mapeo de Actores'!AD252</f>
        <v>0</v>
      </c>
    </row>
    <row r="253" spans="6:30" ht="15.75" customHeight="1">
      <c r="F253" s="480">
        <f t="shared" si="4"/>
        <v>250</v>
      </c>
      <c r="G253" s="490">
        <f>'Mapeo de Actores'!G253</f>
        <v>0</v>
      </c>
      <c r="H253" s="491">
        <f>'Mapeo de Actores'!H253</f>
        <v>0</v>
      </c>
      <c r="I253" s="483" t="e">
        <f>VLOOKUP('Mapeo de Actores'!I253,'MA Listas'!$D$4:$E$38,2)</f>
        <v>#N/A</v>
      </c>
      <c r="J253" s="483" t="e">
        <f>VLOOKUP('Mapeo de Actores'!J253,'MA Listas'!$D$4:$E$38,2)</f>
        <v>#N/A</v>
      </c>
      <c r="K253" s="483" t="e">
        <f>VLOOKUP('Mapeo de Actores'!K253,'MA Listas'!$D$4:$E$38,2)</f>
        <v>#N/A</v>
      </c>
      <c r="L253" s="483" t="e">
        <f>VLOOKUP('Mapeo de Actores'!L253,'MA Listas'!$D$4:$E$38,2)</f>
        <v>#N/A</v>
      </c>
      <c r="M253" s="483" t="e">
        <f>VLOOKUP('Mapeo de Actores'!M253,'MA Listas'!$D$4:$E$38,2)</f>
        <v>#N/A</v>
      </c>
      <c r="N253" s="591">
        <f>'Mapeo de Actores'!N253</f>
        <v>0</v>
      </c>
      <c r="O253" s="483" t="e">
        <f>VLOOKUP('Mapeo de Actores'!O253,'MA Listas'!$G$4:$H$38,2)</f>
        <v>#N/A</v>
      </c>
      <c r="P253" s="483" t="e">
        <f>VLOOKUP('Mapeo de Actores'!P253,'MA Listas'!$G$4:$H$38,2)</f>
        <v>#N/A</v>
      </c>
      <c r="Q253" s="483" t="e">
        <f>VLOOKUP('Mapeo de Actores'!Q253,'MA Listas'!$G$4:$H$38,2)</f>
        <v>#N/A</v>
      </c>
      <c r="R253" s="483" t="e">
        <f>VLOOKUP('Mapeo de Actores'!R253,'MA Listas'!$G$4:$H$38,2)</f>
        <v>#N/A</v>
      </c>
      <c r="S253" s="483" t="e">
        <f>VLOOKUP('Mapeo de Actores'!S253,'MA Listas'!$G$4:$H$38,2)</f>
        <v>#N/A</v>
      </c>
      <c r="T253" s="593" t="e">
        <f>VLOOKUP('Mapeo de Actores'!T253,'MA Listas'!$K$6:$L$7,2)</f>
        <v>#N/A</v>
      </c>
      <c r="U253" s="593" t="e">
        <f>VLOOKUP('Mapeo de Actores'!U253,'MA Listas'!$K$6:$L$7,2)</f>
        <v>#N/A</v>
      </c>
      <c r="V253" s="593" t="e">
        <f>VLOOKUP('Mapeo de Actores'!V253,'MA Listas'!$K$6:$L$7,2)</f>
        <v>#N/A</v>
      </c>
      <c r="W253" s="593" t="e">
        <f>VLOOKUP('Mapeo de Actores'!W253,'MA Listas'!$K$6:$L$7,2)</f>
        <v>#N/A</v>
      </c>
      <c r="X253" s="593" t="e">
        <f>VLOOKUP('Mapeo de Actores'!X253,'MA Listas'!$K$6:$L$7,2)</f>
        <v>#N/A</v>
      </c>
      <c r="Y253" s="591">
        <f>'Mapeo de Actores'!Y253</f>
        <v>0</v>
      </c>
      <c r="Z253" s="484" t="e">
        <f>VLOOKUP('Mapeo de Actores'!Z253,'MA Listas'!$N$4:$O$11,2)</f>
        <v>#N/A</v>
      </c>
      <c r="AA253" s="484" t="e">
        <f>VLOOKUP('Mapeo de Actores'!AA253,'MA Listas'!$N$4:$O$11,2)</f>
        <v>#N/A</v>
      </c>
      <c r="AB253" s="591">
        <f>'Mapeo de Actores'!AB253</f>
        <v>0</v>
      </c>
      <c r="AC253" s="486">
        <f>'Mapeo de Actores'!AC253</f>
        <v>0</v>
      </c>
      <c r="AD253" s="596">
        <f>'Mapeo de Actores'!AD253</f>
        <v>0</v>
      </c>
    </row>
    <row r="254" spans="6:30" ht="15.75" customHeight="1">
      <c r="F254" s="480">
        <f t="shared" si="4"/>
        <v>251</v>
      </c>
      <c r="G254" s="490">
        <f>'Mapeo de Actores'!G254</f>
        <v>0</v>
      </c>
      <c r="H254" s="491">
        <f>'Mapeo de Actores'!H254</f>
        <v>0</v>
      </c>
      <c r="I254" s="483" t="e">
        <f>VLOOKUP('Mapeo de Actores'!I254,'MA Listas'!$D$4:$E$38,2)</f>
        <v>#N/A</v>
      </c>
      <c r="J254" s="483" t="e">
        <f>VLOOKUP('Mapeo de Actores'!J254,'MA Listas'!$D$4:$E$38,2)</f>
        <v>#N/A</v>
      </c>
      <c r="K254" s="483" t="e">
        <f>VLOOKUP('Mapeo de Actores'!K254,'MA Listas'!$D$4:$E$38,2)</f>
        <v>#N/A</v>
      </c>
      <c r="L254" s="483" t="e">
        <f>VLOOKUP('Mapeo de Actores'!L254,'MA Listas'!$D$4:$E$38,2)</f>
        <v>#N/A</v>
      </c>
      <c r="M254" s="483" t="e">
        <f>VLOOKUP('Mapeo de Actores'!M254,'MA Listas'!$D$4:$E$38,2)</f>
        <v>#N/A</v>
      </c>
      <c r="N254" s="591">
        <f>'Mapeo de Actores'!N254</f>
        <v>0</v>
      </c>
      <c r="O254" s="483" t="e">
        <f>VLOOKUP('Mapeo de Actores'!O254,'MA Listas'!$G$4:$H$38,2)</f>
        <v>#N/A</v>
      </c>
      <c r="P254" s="483" t="e">
        <f>VLOOKUP('Mapeo de Actores'!P254,'MA Listas'!$G$4:$H$38,2)</f>
        <v>#N/A</v>
      </c>
      <c r="Q254" s="483" t="e">
        <f>VLOOKUP('Mapeo de Actores'!Q254,'MA Listas'!$G$4:$H$38,2)</f>
        <v>#N/A</v>
      </c>
      <c r="R254" s="483" t="e">
        <f>VLOOKUP('Mapeo de Actores'!R254,'MA Listas'!$G$4:$H$38,2)</f>
        <v>#N/A</v>
      </c>
      <c r="S254" s="483" t="e">
        <f>VLOOKUP('Mapeo de Actores'!S254,'MA Listas'!$G$4:$H$38,2)</f>
        <v>#N/A</v>
      </c>
      <c r="T254" s="593" t="e">
        <f>VLOOKUP('Mapeo de Actores'!T254,'MA Listas'!$K$6:$L$7,2)</f>
        <v>#N/A</v>
      </c>
      <c r="U254" s="593" t="e">
        <f>VLOOKUP('Mapeo de Actores'!U254,'MA Listas'!$K$6:$L$7,2)</f>
        <v>#N/A</v>
      </c>
      <c r="V254" s="593" t="e">
        <f>VLOOKUP('Mapeo de Actores'!V254,'MA Listas'!$K$6:$L$7,2)</f>
        <v>#N/A</v>
      </c>
      <c r="W254" s="593" t="e">
        <f>VLOOKUP('Mapeo de Actores'!W254,'MA Listas'!$K$6:$L$7,2)</f>
        <v>#N/A</v>
      </c>
      <c r="X254" s="593" t="e">
        <f>VLOOKUP('Mapeo de Actores'!X254,'MA Listas'!$K$6:$L$7,2)</f>
        <v>#N/A</v>
      </c>
      <c r="Y254" s="591">
        <f>'Mapeo de Actores'!Y254</f>
        <v>0</v>
      </c>
      <c r="Z254" s="484" t="e">
        <f>VLOOKUP('Mapeo de Actores'!Z254,'MA Listas'!$N$4:$O$11,2)</f>
        <v>#N/A</v>
      </c>
      <c r="AA254" s="484" t="e">
        <f>VLOOKUP('Mapeo de Actores'!AA254,'MA Listas'!$N$4:$O$11,2)</f>
        <v>#N/A</v>
      </c>
      <c r="AB254" s="591">
        <f>'Mapeo de Actores'!AB254</f>
        <v>0</v>
      </c>
      <c r="AC254" s="486">
        <f>'Mapeo de Actores'!AC254</f>
        <v>0</v>
      </c>
      <c r="AD254" s="596">
        <f>'Mapeo de Actores'!AD254</f>
        <v>0</v>
      </c>
    </row>
    <row r="255" spans="6:30" ht="15.75" customHeight="1">
      <c r="F255" s="480">
        <f t="shared" si="4"/>
        <v>252</v>
      </c>
      <c r="G255" s="490">
        <f>'Mapeo de Actores'!G255</f>
        <v>0</v>
      </c>
      <c r="H255" s="491">
        <f>'Mapeo de Actores'!H255</f>
        <v>0</v>
      </c>
      <c r="I255" s="483" t="e">
        <f>VLOOKUP('Mapeo de Actores'!I255,'MA Listas'!$D$4:$E$38,2)</f>
        <v>#N/A</v>
      </c>
      <c r="J255" s="483" t="e">
        <f>VLOOKUP('Mapeo de Actores'!J255,'MA Listas'!$D$4:$E$38,2)</f>
        <v>#N/A</v>
      </c>
      <c r="K255" s="483" t="e">
        <f>VLOOKUP('Mapeo de Actores'!K255,'MA Listas'!$D$4:$E$38,2)</f>
        <v>#N/A</v>
      </c>
      <c r="L255" s="483" t="e">
        <f>VLOOKUP('Mapeo de Actores'!L255,'MA Listas'!$D$4:$E$38,2)</f>
        <v>#N/A</v>
      </c>
      <c r="M255" s="483" t="e">
        <f>VLOOKUP('Mapeo de Actores'!M255,'MA Listas'!$D$4:$E$38,2)</f>
        <v>#N/A</v>
      </c>
      <c r="N255" s="591">
        <f>'Mapeo de Actores'!N255</f>
        <v>0</v>
      </c>
      <c r="O255" s="483" t="e">
        <f>VLOOKUP('Mapeo de Actores'!O255,'MA Listas'!$G$4:$H$38,2)</f>
        <v>#N/A</v>
      </c>
      <c r="P255" s="483" t="e">
        <f>VLOOKUP('Mapeo de Actores'!P255,'MA Listas'!$G$4:$H$38,2)</f>
        <v>#N/A</v>
      </c>
      <c r="Q255" s="483" t="e">
        <f>VLOOKUP('Mapeo de Actores'!Q255,'MA Listas'!$G$4:$H$38,2)</f>
        <v>#N/A</v>
      </c>
      <c r="R255" s="483" t="e">
        <f>VLOOKUP('Mapeo de Actores'!R255,'MA Listas'!$G$4:$H$38,2)</f>
        <v>#N/A</v>
      </c>
      <c r="S255" s="483" t="e">
        <f>VLOOKUP('Mapeo de Actores'!S255,'MA Listas'!$G$4:$H$38,2)</f>
        <v>#N/A</v>
      </c>
      <c r="T255" s="593" t="e">
        <f>VLOOKUP('Mapeo de Actores'!T255,'MA Listas'!$K$6:$L$7,2)</f>
        <v>#N/A</v>
      </c>
      <c r="U255" s="593" t="e">
        <f>VLOOKUP('Mapeo de Actores'!U255,'MA Listas'!$K$6:$L$7,2)</f>
        <v>#N/A</v>
      </c>
      <c r="V255" s="593" t="e">
        <f>VLOOKUP('Mapeo de Actores'!V255,'MA Listas'!$K$6:$L$7,2)</f>
        <v>#N/A</v>
      </c>
      <c r="W255" s="593" t="e">
        <f>VLOOKUP('Mapeo de Actores'!W255,'MA Listas'!$K$6:$L$7,2)</f>
        <v>#N/A</v>
      </c>
      <c r="X255" s="593" t="e">
        <f>VLOOKUP('Mapeo de Actores'!X255,'MA Listas'!$K$6:$L$7,2)</f>
        <v>#N/A</v>
      </c>
      <c r="Y255" s="591">
        <f>'Mapeo de Actores'!Y255</f>
        <v>0</v>
      </c>
      <c r="Z255" s="484" t="e">
        <f>VLOOKUP('Mapeo de Actores'!Z255,'MA Listas'!$N$4:$O$11,2)</f>
        <v>#N/A</v>
      </c>
      <c r="AA255" s="484" t="e">
        <f>VLOOKUP('Mapeo de Actores'!AA255,'MA Listas'!$N$4:$O$11,2)</f>
        <v>#N/A</v>
      </c>
      <c r="AB255" s="591">
        <f>'Mapeo de Actores'!AB255</f>
        <v>0</v>
      </c>
      <c r="AC255" s="486">
        <f>'Mapeo de Actores'!AC255</f>
        <v>0</v>
      </c>
      <c r="AD255" s="596">
        <f>'Mapeo de Actores'!AD255</f>
        <v>0</v>
      </c>
    </row>
    <row r="256" spans="6:30" ht="15.75" customHeight="1">
      <c r="F256" s="480">
        <f t="shared" si="4"/>
        <v>253</v>
      </c>
      <c r="G256" s="490">
        <f>'Mapeo de Actores'!G256</f>
        <v>0</v>
      </c>
      <c r="H256" s="491">
        <f>'Mapeo de Actores'!H256</f>
        <v>0</v>
      </c>
      <c r="I256" s="483" t="e">
        <f>VLOOKUP('Mapeo de Actores'!I256,'MA Listas'!$D$4:$E$38,2)</f>
        <v>#N/A</v>
      </c>
      <c r="J256" s="483" t="e">
        <f>VLOOKUP('Mapeo de Actores'!J256,'MA Listas'!$D$4:$E$38,2)</f>
        <v>#N/A</v>
      </c>
      <c r="K256" s="483" t="e">
        <f>VLOOKUP('Mapeo de Actores'!K256,'MA Listas'!$D$4:$E$38,2)</f>
        <v>#N/A</v>
      </c>
      <c r="L256" s="483" t="e">
        <f>VLOOKUP('Mapeo de Actores'!L256,'MA Listas'!$D$4:$E$38,2)</f>
        <v>#N/A</v>
      </c>
      <c r="M256" s="483" t="e">
        <f>VLOOKUP('Mapeo de Actores'!M256,'MA Listas'!$D$4:$E$38,2)</f>
        <v>#N/A</v>
      </c>
      <c r="N256" s="591">
        <f>'Mapeo de Actores'!N256</f>
        <v>0</v>
      </c>
      <c r="O256" s="483" t="e">
        <f>VLOOKUP('Mapeo de Actores'!O256,'MA Listas'!$G$4:$H$38,2)</f>
        <v>#N/A</v>
      </c>
      <c r="P256" s="483" t="e">
        <f>VLOOKUP('Mapeo de Actores'!P256,'MA Listas'!$G$4:$H$38,2)</f>
        <v>#N/A</v>
      </c>
      <c r="Q256" s="483" t="e">
        <f>VLOOKUP('Mapeo de Actores'!Q256,'MA Listas'!$G$4:$H$38,2)</f>
        <v>#N/A</v>
      </c>
      <c r="R256" s="483" t="e">
        <f>VLOOKUP('Mapeo de Actores'!R256,'MA Listas'!$G$4:$H$38,2)</f>
        <v>#N/A</v>
      </c>
      <c r="S256" s="483" t="e">
        <f>VLOOKUP('Mapeo de Actores'!S256,'MA Listas'!$G$4:$H$38,2)</f>
        <v>#N/A</v>
      </c>
      <c r="T256" s="593" t="e">
        <f>VLOOKUP('Mapeo de Actores'!T256,'MA Listas'!$K$6:$L$7,2)</f>
        <v>#N/A</v>
      </c>
      <c r="U256" s="593" t="e">
        <f>VLOOKUP('Mapeo de Actores'!U256,'MA Listas'!$K$6:$L$7,2)</f>
        <v>#N/A</v>
      </c>
      <c r="V256" s="593" t="e">
        <f>VLOOKUP('Mapeo de Actores'!V256,'MA Listas'!$K$6:$L$7,2)</f>
        <v>#N/A</v>
      </c>
      <c r="W256" s="593" t="e">
        <f>VLOOKUP('Mapeo de Actores'!W256,'MA Listas'!$K$6:$L$7,2)</f>
        <v>#N/A</v>
      </c>
      <c r="X256" s="593" t="e">
        <f>VLOOKUP('Mapeo de Actores'!X256,'MA Listas'!$K$6:$L$7,2)</f>
        <v>#N/A</v>
      </c>
      <c r="Y256" s="591">
        <f>'Mapeo de Actores'!Y256</f>
        <v>0</v>
      </c>
      <c r="Z256" s="484" t="e">
        <f>VLOOKUP('Mapeo de Actores'!Z256,'MA Listas'!$N$4:$O$11,2)</f>
        <v>#N/A</v>
      </c>
      <c r="AA256" s="484" t="e">
        <f>VLOOKUP('Mapeo de Actores'!AA256,'MA Listas'!$N$4:$O$11,2)</f>
        <v>#N/A</v>
      </c>
      <c r="AB256" s="591">
        <f>'Mapeo de Actores'!AB256</f>
        <v>0</v>
      </c>
      <c r="AC256" s="486">
        <f>'Mapeo de Actores'!AC256</f>
        <v>0</v>
      </c>
      <c r="AD256" s="596">
        <f>'Mapeo de Actores'!AD256</f>
        <v>0</v>
      </c>
    </row>
    <row r="257" spans="6:30" ht="15.75" customHeight="1">
      <c r="F257" s="480">
        <f t="shared" si="4"/>
        <v>254</v>
      </c>
      <c r="G257" s="490">
        <f>'Mapeo de Actores'!G257</f>
        <v>0</v>
      </c>
      <c r="H257" s="491">
        <f>'Mapeo de Actores'!H257</f>
        <v>0</v>
      </c>
      <c r="I257" s="483" t="e">
        <f>VLOOKUP('Mapeo de Actores'!I257,'MA Listas'!$D$4:$E$38,2)</f>
        <v>#N/A</v>
      </c>
      <c r="J257" s="483" t="e">
        <f>VLOOKUP('Mapeo de Actores'!J257,'MA Listas'!$D$4:$E$38,2)</f>
        <v>#N/A</v>
      </c>
      <c r="K257" s="483" t="e">
        <f>VLOOKUP('Mapeo de Actores'!K257,'MA Listas'!$D$4:$E$38,2)</f>
        <v>#N/A</v>
      </c>
      <c r="L257" s="483" t="e">
        <f>VLOOKUP('Mapeo de Actores'!L257,'MA Listas'!$D$4:$E$38,2)</f>
        <v>#N/A</v>
      </c>
      <c r="M257" s="483" t="e">
        <f>VLOOKUP('Mapeo de Actores'!M257,'MA Listas'!$D$4:$E$38,2)</f>
        <v>#N/A</v>
      </c>
      <c r="N257" s="591">
        <f>'Mapeo de Actores'!N257</f>
        <v>0</v>
      </c>
      <c r="O257" s="483" t="e">
        <f>VLOOKUP('Mapeo de Actores'!O257,'MA Listas'!$G$4:$H$38,2)</f>
        <v>#N/A</v>
      </c>
      <c r="P257" s="483" t="e">
        <f>VLOOKUP('Mapeo de Actores'!P257,'MA Listas'!$G$4:$H$38,2)</f>
        <v>#N/A</v>
      </c>
      <c r="Q257" s="483" t="e">
        <f>VLOOKUP('Mapeo de Actores'!Q257,'MA Listas'!$G$4:$H$38,2)</f>
        <v>#N/A</v>
      </c>
      <c r="R257" s="483" t="e">
        <f>VLOOKUP('Mapeo de Actores'!R257,'MA Listas'!$G$4:$H$38,2)</f>
        <v>#N/A</v>
      </c>
      <c r="S257" s="483" t="e">
        <f>VLOOKUP('Mapeo de Actores'!S257,'MA Listas'!$G$4:$H$38,2)</f>
        <v>#N/A</v>
      </c>
      <c r="T257" s="593" t="e">
        <f>VLOOKUP('Mapeo de Actores'!T257,'MA Listas'!$K$6:$L$7,2)</f>
        <v>#N/A</v>
      </c>
      <c r="U257" s="593" t="e">
        <f>VLOOKUP('Mapeo de Actores'!U257,'MA Listas'!$K$6:$L$7,2)</f>
        <v>#N/A</v>
      </c>
      <c r="V257" s="593" t="e">
        <f>VLOOKUP('Mapeo de Actores'!V257,'MA Listas'!$K$6:$L$7,2)</f>
        <v>#N/A</v>
      </c>
      <c r="W257" s="593" t="e">
        <f>VLOOKUP('Mapeo de Actores'!W257,'MA Listas'!$K$6:$L$7,2)</f>
        <v>#N/A</v>
      </c>
      <c r="X257" s="593" t="e">
        <f>VLOOKUP('Mapeo de Actores'!X257,'MA Listas'!$K$6:$L$7,2)</f>
        <v>#N/A</v>
      </c>
      <c r="Y257" s="591">
        <f>'Mapeo de Actores'!Y257</f>
        <v>0</v>
      </c>
      <c r="Z257" s="484" t="e">
        <f>VLOOKUP('Mapeo de Actores'!Z257,'MA Listas'!$N$4:$O$11,2)</f>
        <v>#N/A</v>
      </c>
      <c r="AA257" s="484" t="e">
        <f>VLOOKUP('Mapeo de Actores'!AA257,'MA Listas'!$N$4:$O$11,2)</f>
        <v>#N/A</v>
      </c>
      <c r="AB257" s="591">
        <f>'Mapeo de Actores'!AB257</f>
        <v>0</v>
      </c>
      <c r="AC257" s="486">
        <f>'Mapeo de Actores'!AC257</f>
        <v>0</v>
      </c>
      <c r="AD257" s="596">
        <f>'Mapeo de Actores'!AD257</f>
        <v>0</v>
      </c>
    </row>
    <row r="258" spans="6:30" ht="15.75" customHeight="1">
      <c r="F258" s="480">
        <f t="shared" si="4"/>
        <v>255</v>
      </c>
      <c r="G258" s="490">
        <f>'Mapeo de Actores'!G258</f>
        <v>0</v>
      </c>
      <c r="H258" s="491">
        <f>'Mapeo de Actores'!H258</f>
        <v>0</v>
      </c>
      <c r="I258" s="483" t="e">
        <f>VLOOKUP('Mapeo de Actores'!I258,'MA Listas'!$D$4:$E$38,2)</f>
        <v>#N/A</v>
      </c>
      <c r="J258" s="483" t="e">
        <f>VLOOKUP('Mapeo de Actores'!J258,'MA Listas'!$D$4:$E$38,2)</f>
        <v>#N/A</v>
      </c>
      <c r="K258" s="483" t="e">
        <f>VLOOKUP('Mapeo de Actores'!K258,'MA Listas'!$D$4:$E$38,2)</f>
        <v>#N/A</v>
      </c>
      <c r="L258" s="483" t="e">
        <f>VLOOKUP('Mapeo de Actores'!L258,'MA Listas'!$D$4:$E$38,2)</f>
        <v>#N/A</v>
      </c>
      <c r="M258" s="483" t="e">
        <f>VLOOKUP('Mapeo de Actores'!M258,'MA Listas'!$D$4:$E$38,2)</f>
        <v>#N/A</v>
      </c>
      <c r="N258" s="591">
        <f>'Mapeo de Actores'!N258</f>
        <v>0</v>
      </c>
      <c r="O258" s="483" t="e">
        <f>VLOOKUP('Mapeo de Actores'!O258,'MA Listas'!$G$4:$H$38,2)</f>
        <v>#N/A</v>
      </c>
      <c r="P258" s="483" t="e">
        <f>VLOOKUP('Mapeo de Actores'!P258,'MA Listas'!$G$4:$H$38,2)</f>
        <v>#N/A</v>
      </c>
      <c r="Q258" s="483" t="e">
        <f>VLOOKUP('Mapeo de Actores'!Q258,'MA Listas'!$G$4:$H$38,2)</f>
        <v>#N/A</v>
      </c>
      <c r="R258" s="483" t="e">
        <f>VLOOKUP('Mapeo de Actores'!R258,'MA Listas'!$G$4:$H$38,2)</f>
        <v>#N/A</v>
      </c>
      <c r="S258" s="483" t="e">
        <f>VLOOKUP('Mapeo de Actores'!S258,'MA Listas'!$G$4:$H$38,2)</f>
        <v>#N/A</v>
      </c>
      <c r="T258" s="593" t="e">
        <f>VLOOKUP('Mapeo de Actores'!T258,'MA Listas'!$K$6:$L$7,2)</f>
        <v>#N/A</v>
      </c>
      <c r="U258" s="593" t="e">
        <f>VLOOKUP('Mapeo de Actores'!U258,'MA Listas'!$K$6:$L$7,2)</f>
        <v>#N/A</v>
      </c>
      <c r="V258" s="593" t="e">
        <f>VLOOKUP('Mapeo de Actores'!V258,'MA Listas'!$K$6:$L$7,2)</f>
        <v>#N/A</v>
      </c>
      <c r="W258" s="593" t="e">
        <f>VLOOKUP('Mapeo de Actores'!W258,'MA Listas'!$K$6:$L$7,2)</f>
        <v>#N/A</v>
      </c>
      <c r="X258" s="593" t="e">
        <f>VLOOKUP('Mapeo de Actores'!X258,'MA Listas'!$K$6:$L$7,2)</f>
        <v>#N/A</v>
      </c>
      <c r="Y258" s="591">
        <f>'Mapeo de Actores'!Y258</f>
        <v>0</v>
      </c>
      <c r="Z258" s="484" t="e">
        <f>VLOOKUP('Mapeo de Actores'!Z258,'MA Listas'!$N$4:$O$11,2)</f>
        <v>#N/A</v>
      </c>
      <c r="AA258" s="484" t="e">
        <f>VLOOKUP('Mapeo de Actores'!AA258,'MA Listas'!$N$4:$O$11,2)</f>
        <v>#N/A</v>
      </c>
      <c r="AB258" s="591">
        <f>'Mapeo de Actores'!AB258</f>
        <v>0</v>
      </c>
      <c r="AC258" s="486">
        <f>'Mapeo de Actores'!AC258</f>
        <v>0</v>
      </c>
      <c r="AD258" s="596">
        <f>'Mapeo de Actores'!AD258</f>
        <v>0</v>
      </c>
    </row>
    <row r="259" spans="6:30" ht="15.75" customHeight="1">
      <c r="F259" s="480">
        <f t="shared" si="4"/>
        <v>256</v>
      </c>
      <c r="G259" s="490">
        <f>'Mapeo de Actores'!G259</f>
        <v>0</v>
      </c>
      <c r="H259" s="491">
        <f>'Mapeo de Actores'!H259</f>
        <v>0</v>
      </c>
      <c r="I259" s="483" t="e">
        <f>VLOOKUP('Mapeo de Actores'!I259,'MA Listas'!$D$4:$E$38,2)</f>
        <v>#N/A</v>
      </c>
      <c r="J259" s="483" t="e">
        <f>VLOOKUP('Mapeo de Actores'!J259,'MA Listas'!$D$4:$E$38,2)</f>
        <v>#N/A</v>
      </c>
      <c r="K259" s="483" t="e">
        <f>VLOOKUP('Mapeo de Actores'!K259,'MA Listas'!$D$4:$E$38,2)</f>
        <v>#N/A</v>
      </c>
      <c r="L259" s="483" t="e">
        <f>VLOOKUP('Mapeo de Actores'!L259,'MA Listas'!$D$4:$E$38,2)</f>
        <v>#N/A</v>
      </c>
      <c r="M259" s="483" t="e">
        <f>VLOOKUP('Mapeo de Actores'!M259,'MA Listas'!$D$4:$E$38,2)</f>
        <v>#N/A</v>
      </c>
      <c r="N259" s="591">
        <f>'Mapeo de Actores'!N259</f>
        <v>0</v>
      </c>
      <c r="O259" s="483" t="e">
        <f>VLOOKUP('Mapeo de Actores'!O259,'MA Listas'!$G$4:$H$38,2)</f>
        <v>#N/A</v>
      </c>
      <c r="P259" s="483" t="e">
        <f>VLOOKUP('Mapeo de Actores'!P259,'MA Listas'!$G$4:$H$38,2)</f>
        <v>#N/A</v>
      </c>
      <c r="Q259" s="483" t="e">
        <f>VLOOKUP('Mapeo de Actores'!Q259,'MA Listas'!$G$4:$H$38,2)</f>
        <v>#N/A</v>
      </c>
      <c r="R259" s="483" t="e">
        <f>VLOOKUP('Mapeo de Actores'!R259,'MA Listas'!$G$4:$H$38,2)</f>
        <v>#N/A</v>
      </c>
      <c r="S259" s="483" t="e">
        <f>VLOOKUP('Mapeo de Actores'!S259,'MA Listas'!$G$4:$H$38,2)</f>
        <v>#N/A</v>
      </c>
      <c r="T259" s="593" t="e">
        <f>VLOOKUP('Mapeo de Actores'!T259,'MA Listas'!$K$6:$L$7,2)</f>
        <v>#N/A</v>
      </c>
      <c r="U259" s="593" t="e">
        <f>VLOOKUP('Mapeo de Actores'!U259,'MA Listas'!$K$6:$L$7,2)</f>
        <v>#N/A</v>
      </c>
      <c r="V259" s="593" t="e">
        <f>VLOOKUP('Mapeo de Actores'!V259,'MA Listas'!$K$6:$L$7,2)</f>
        <v>#N/A</v>
      </c>
      <c r="W259" s="593" t="e">
        <f>VLOOKUP('Mapeo de Actores'!W259,'MA Listas'!$K$6:$L$7,2)</f>
        <v>#N/A</v>
      </c>
      <c r="X259" s="593" t="e">
        <f>VLOOKUP('Mapeo de Actores'!X259,'MA Listas'!$K$6:$L$7,2)</f>
        <v>#N/A</v>
      </c>
      <c r="Y259" s="591">
        <f>'Mapeo de Actores'!Y259</f>
        <v>0</v>
      </c>
      <c r="Z259" s="484" t="e">
        <f>VLOOKUP('Mapeo de Actores'!Z259,'MA Listas'!$N$4:$O$11,2)</f>
        <v>#N/A</v>
      </c>
      <c r="AA259" s="484" t="e">
        <f>VLOOKUP('Mapeo de Actores'!AA259,'MA Listas'!$N$4:$O$11,2)</f>
        <v>#N/A</v>
      </c>
      <c r="AB259" s="591">
        <f>'Mapeo de Actores'!AB259</f>
        <v>0</v>
      </c>
      <c r="AC259" s="486">
        <f>'Mapeo de Actores'!AC259</f>
        <v>0</v>
      </c>
      <c r="AD259" s="596">
        <f>'Mapeo de Actores'!AD259</f>
        <v>0</v>
      </c>
    </row>
    <row r="260" spans="6:30" ht="15.75" customHeight="1">
      <c r="F260" s="480">
        <f t="shared" si="4"/>
        <v>257</v>
      </c>
      <c r="G260" s="490">
        <f>'Mapeo de Actores'!G260</f>
        <v>0</v>
      </c>
      <c r="H260" s="491">
        <f>'Mapeo de Actores'!H260</f>
        <v>0</v>
      </c>
      <c r="I260" s="483" t="e">
        <f>VLOOKUP('Mapeo de Actores'!I260,'MA Listas'!$D$4:$E$38,2)</f>
        <v>#N/A</v>
      </c>
      <c r="J260" s="483" t="e">
        <f>VLOOKUP('Mapeo de Actores'!J260,'MA Listas'!$D$4:$E$38,2)</f>
        <v>#N/A</v>
      </c>
      <c r="K260" s="483" t="e">
        <f>VLOOKUP('Mapeo de Actores'!K260,'MA Listas'!$D$4:$E$38,2)</f>
        <v>#N/A</v>
      </c>
      <c r="L260" s="483" t="e">
        <f>VLOOKUP('Mapeo de Actores'!L260,'MA Listas'!$D$4:$E$38,2)</f>
        <v>#N/A</v>
      </c>
      <c r="M260" s="483" t="e">
        <f>VLOOKUP('Mapeo de Actores'!M260,'MA Listas'!$D$4:$E$38,2)</f>
        <v>#N/A</v>
      </c>
      <c r="N260" s="591">
        <f>'Mapeo de Actores'!N260</f>
        <v>0</v>
      </c>
      <c r="O260" s="483" t="e">
        <f>VLOOKUP('Mapeo de Actores'!O260,'MA Listas'!$G$4:$H$38,2)</f>
        <v>#N/A</v>
      </c>
      <c r="P260" s="483" t="e">
        <f>VLOOKUP('Mapeo de Actores'!P260,'MA Listas'!$G$4:$H$38,2)</f>
        <v>#N/A</v>
      </c>
      <c r="Q260" s="483" t="e">
        <f>VLOOKUP('Mapeo de Actores'!Q260,'MA Listas'!$G$4:$H$38,2)</f>
        <v>#N/A</v>
      </c>
      <c r="R260" s="483" t="e">
        <f>VLOOKUP('Mapeo de Actores'!R260,'MA Listas'!$G$4:$H$38,2)</f>
        <v>#N/A</v>
      </c>
      <c r="S260" s="483" t="e">
        <f>VLOOKUP('Mapeo de Actores'!S260,'MA Listas'!$G$4:$H$38,2)</f>
        <v>#N/A</v>
      </c>
      <c r="T260" s="593" t="e">
        <f>VLOOKUP('Mapeo de Actores'!T260,'MA Listas'!$K$6:$L$7,2)</f>
        <v>#N/A</v>
      </c>
      <c r="U260" s="593" t="e">
        <f>VLOOKUP('Mapeo de Actores'!U260,'MA Listas'!$K$6:$L$7,2)</f>
        <v>#N/A</v>
      </c>
      <c r="V260" s="593" t="e">
        <f>VLOOKUP('Mapeo de Actores'!V260,'MA Listas'!$K$6:$L$7,2)</f>
        <v>#N/A</v>
      </c>
      <c r="W260" s="593" t="e">
        <f>VLOOKUP('Mapeo de Actores'!W260,'MA Listas'!$K$6:$L$7,2)</f>
        <v>#N/A</v>
      </c>
      <c r="X260" s="593" t="e">
        <f>VLOOKUP('Mapeo de Actores'!X260,'MA Listas'!$K$6:$L$7,2)</f>
        <v>#N/A</v>
      </c>
      <c r="Y260" s="591">
        <f>'Mapeo de Actores'!Y260</f>
        <v>0</v>
      </c>
      <c r="Z260" s="484" t="e">
        <f>VLOOKUP('Mapeo de Actores'!Z260,'MA Listas'!$N$4:$O$11,2)</f>
        <v>#N/A</v>
      </c>
      <c r="AA260" s="484" t="e">
        <f>VLOOKUP('Mapeo de Actores'!AA260,'MA Listas'!$N$4:$O$11,2)</f>
        <v>#N/A</v>
      </c>
      <c r="AB260" s="591">
        <f>'Mapeo de Actores'!AB260</f>
        <v>0</v>
      </c>
      <c r="AC260" s="486">
        <f>'Mapeo de Actores'!AC260</f>
        <v>0</v>
      </c>
      <c r="AD260" s="596">
        <f>'Mapeo de Actores'!AD260</f>
        <v>0</v>
      </c>
    </row>
    <row r="261" spans="6:30" ht="15.75" customHeight="1">
      <c r="F261" s="480">
        <f t="shared" si="4"/>
        <v>258</v>
      </c>
      <c r="G261" s="490">
        <f>'Mapeo de Actores'!G261</f>
        <v>0</v>
      </c>
      <c r="H261" s="491">
        <f>'Mapeo de Actores'!H261</f>
        <v>0</v>
      </c>
      <c r="I261" s="483" t="e">
        <f>VLOOKUP('Mapeo de Actores'!I261,'MA Listas'!$D$4:$E$38,2)</f>
        <v>#N/A</v>
      </c>
      <c r="J261" s="483" t="e">
        <f>VLOOKUP('Mapeo de Actores'!J261,'MA Listas'!$D$4:$E$38,2)</f>
        <v>#N/A</v>
      </c>
      <c r="K261" s="483" t="e">
        <f>VLOOKUP('Mapeo de Actores'!K261,'MA Listas'!$D$4:$E$38,2)</f>
        <v>#N/A</v>
      </c>
      <c r="L261" s="483" t="e">
        <f>VLOOKUP('Mapeo de Actores'!L261,'MA Listas'!$D$4:$E$38,2)</f>
        <v>#N/A</v>
      </c>
      <c r="M261" s="483" t="e">
        <f>VLOOKUP('Mapeo de Actores'!M261,'MA Listas'!$D$4:$E$38,2)</f>
        <v>#N/A</v>
      </c>
      <c r="N261" s="591">
        <f>'Mapeo de Actores'!N261</f>
        <v>0</v>
      </c>
      <c r="O261" s="483" t="e">
        <f>VLOOKUP('Mapeo de Actores'!O261,'MA Listas'!$G$4:$H$38,2)</f>
        <v>#N/A</v>
      </c>
      <c r="P261" s="483" t="e">
        <f>VLOOKUP('Mapeo de Actores'!P261,'MA Listas'!$G$4:$H$38,2)</f>
        <v>#N/A</v>
      </c>
      <c r="Q261" s="483" t="e">
        <f>VLOOKUP('Mapeo de Actores'!Q261,'MA Listas'!$G$4:$H$38,2)</f>
        <v>#N/A</v>
      </c>
      <c r="R261" s="483" t="e">
        <f>VLOOKUP('Mapeo de Actores'!R261,'MA Listas'!$G$4:$H$38,2)</f>
        <v>#N/A</v>
      </c>
      <c r="S261" s="483" t="e">
        <f>VLOOKUP('Mapeo de Actores'!S261,'MA Listas'!$G$4:$H$38,2)</f>
        <v>#N/A</v>
      </c>
      <c r="T261" s="593" t="e">
        <f>VLOOKUP('Mapeo de Actores'!T261,'MA Listas'!$K$6:$L$7,2)</f>
        <v>#N/A</v>
      </c>
      <c r="U261" s="593" t="e">
        <f>VLOOKUP('Mapeo de Actores'!U261,'MA Listas'!$K$6:$L$7,2)</f>
        <v>#N/A</v>
      </c>
      <c r="V261" s="593" t="e">
        <f>VLOOKUP('Mapeo de Actores'!V261,'MA Listas'!$K$6:$L$7,2)</f>
        <v>#N/A</v>
      </c>
      <c r="W261" s="593" t="e">
        <f>VLOOKUP('Mapeo de Actores'!W261,'MA Listas'!$K$6:$L$7,2)</f>
        <v>#N/A</v>
      </c>
      <c r="X261" s="593" t="e">
        <f>VLOOKUP('Mapeo de Actores'!X261,'MA Listas'!$K$6:$L$7,2)</f>
        <v>#N/A</v>
      </c>
      <c r="Y261" s="591">
        <f>'Mapeo de Actores'!Y261</f>
        <v>0</v>
      </c>
      <c r="Z261" s="484" t="e">
        <f>VLOOKUP('Mapeo de Actores'!Z261,'MA Listas'!$N$4:$O$11,2)</f>
        <v>#N/A</v>
      </c>
      <c r="AA261" s="484" t="e">
        <f>VLOOKUP('Mapeo de Actores'!AA261,'MA Listas'!$N$4:$O$11,2)</f>
        <v>#N/A</v>
      </c>
      <c r="AB261" s="591">
        <f>'Mapeo de Actores'!AB261</f>
        <v>0</v>
      </c>
      <c r="AC261" s="486">
        <f>'Mapeo de Actores'!AC261</f>
        <v>0</v>
      </c>
      <c r="AD261" s="596">
        <f>'Mapeo de Actores'!AD261</f>
        <v>0</v>
      </c>
    </row>
    <row r="262" spans="6:30" ht="15.75" customHeight="1">
      <c r="F262" s="480">
        <f t="shared" ref="F262:F325" si="5">IF(G262="","",IF(F261="","",(F261+1)))</f>
        <v>259</v>
      </c>
      <c r="G262" s="490">
        <f>'Mapeo de Actores'!G262</f>
        <v>0</v>
      </c>
      <c r="H262" s="491">
        <f>'Mapeo de Actores'!H262</f>
        <v>0</v>
      </c>
      <c r="I262" s="483" t="e">
        <f>VLOOKUP('Mapeo de Actores'!I262,'MA Listas'!$D$4:$E$38,2)</f>
        <v>#N/A</v>
      </c>
      <c r="J262" s="483" t="e">
        <f>VLOOKUP('Mapeo de Actores'!J262,'MA Listas'!$D$4:$E$38,2)</f>
        <v>#N/A</v>
      </c>
      <c r="K262" s="483" t="e">
        <f>VLOOKUP('Mapeo de Actores'!K262,'MA Listas'!$D$4:$E$38,2)</f>
        <v>#N/A</v>
      </c>
      <c r="L262" s="483" t="e">
        <f>VLOOKUP('Mapeo de Actores'!L262,'MA Listas'!$D$4:$E$38,2)</f>
        <v>#N/A</v>
      </c>
      <c r="M262" s="483" t="e">
        <f>VLOOKUP('Mapeo de Actores'!M262,'MA Listas'!$D$4:$E$38,2)</f>
        <v>#N/A</v>
      </c>
      <c r="N262" s="591">
        <f>'Mapeo de Actores'!N262</f>
        <v>0</v>
      </c>
      <c r="O262" s="483" t="e">
        <f>VLOOKUP('Mapeo de Actores'!O262,'MA Listas'!$G$4:$H$38,2)</f>
        <v>#N/A</v>
      </c>
      <c r="P262" s="483" t="e">
        <f>VLOOKUP('Mapeo de Actores'!P262,'MA Listas'!$G$4:$H$38,2)</f>
        <v>#N/A</v>
      </c>
      <c r="Q262" s="483" t="e">
        <f>VLOOKUP('Mapeo de Actores'!Q262,'MA Listas'!$G$4:$H$38,2)</f>
        <v>#N/A</v>
      </c>
      <c r="R262" s="483" t="e">
        <f>VLOOKUP('Mapeo de Actores'!R262,'MA Listas'!$G$4:$H$38,2)</f>
        <v>#N/A</v>
      </c>
      <c r="S262" s="483" t="e">
        <f>VLOOKUP('Mapeo de Actores'!S262,'MA Listas'!$G$4:$H$38,2)</f>
        <v>#N/A</v>
      </c>
      <c r="T262" s="593" t="e">
        <f>VLOOKUP('Mapeo de Actores'!T262,'MA Listas'!$K$6:$L$7,2)</f>
        <v>#N/A</v>
      </c>
      <c r="U262" s="593" t="e">
        <f>VLOOKUP('Mapeo de Actores'!U262,'MA Listas'!$K$6:$L$7,2)</f>
        <v>#N/A</v>
      </c>
      <c r="V262" s="593" t="e">
        <f>VLOOKUP('Mapeo de Actores'!V262,'MA Listas'!$K$6:$L$7,2)</f>
        <v>#N/A</v>
      </c>
      <c r="W262" s="593" t="e">
        <f>VLOOKUP('Mapeo de Actores'!W262,'MA Listas'!$K$6:$L$7,2)</f>
        <v>#N/A</v>
      </c>
      <c r="X262" s="593" t="e">
        <f>VLOOKUP('Mapeo de Actores'!X262,'MA Listas'!$K$6:$L$7,2)</f>
        <v>#N/A</v>
      </c>
      <c r="Y262" s="591">
        <f>'Mapeo de Actores'!Y262</f>
        <v>0</v>
      </c>
      <c r="Z262" s="484" t="e">
        <f>VLOOKUP('Mapeo de Actores'!Z262,'MA Listas'!$N$4:$O$11,2)</f>
        <v>#N/A</v>
      </c>
      <c r="AA262" s="484" t="e">
        <f>VLOOKUP('Mapeo de Actores'!AA262,'MA Listas'!$N$4:$O$11,2)</f>
        <v>#N/A</v>
      </c>
      <c r="AB262" s="591">
        <f>'Mapeo de Actores'!AB262</f>
        <v>0</v>
      </c>
      <c r="AC262" s="486">
        <f>'Mapeo de Actores'!AC262</f>
        <v>0</v>
      </c>
      <c r="AD262" s="596">
        <f>'Mapeo de Actores'!AD262</f>
        <v>0</v>
      </c>
    </row>
    <row r="263" spans="6:30" ht="15.75" customHeight="1">
      <c r="F263" s="480">
        <f t="shared" si="5"/>
        <v>260</v>
      </c>
      <c r="G263" s="490">
        <f>'Mapeo de Actores'!G263</f>
        <v>0</v>
      </c>
      <c r="H263" s="491">
        <f>'Mapeo de Actores'!H263</f>
        <v>0</v>
      </c>
      <c r="I263" s="483" t="e">
        <f>VLOOKUP('Mapeo de Actores'!I263,'MA Listas'!$D$4:$E$38,2)</f>
        <v>#N/A</v>
      </c>
      <c r="J263" s="483" t="e">
        <f>VLOOKUP('Mapeo de Actores'!J263,'MA Listas'!$D$4:$E$38,2)</f>
        <v>#N/A</v>
      </c>
      <c r="K263" s="483" t="e">
        <f>VLOOKUP('Mapeo de Actores'!K263,'MA Listas'!$D$4:$E$38,2)</f>
        <v>#N/A</v>
      </c>
      <c r="L263" s="483" t="e">
        <f>VLOOKUP('Mapeo de Actores'!L263,'MA Listas'!$D$4:$E$38,2)</f>
        <v>#N/A</v>
      </c>
      <c r="M263" s="483" t="e">
        <f>VLOOKUP('Mapeo de Actores'!M263,'MA Listas'!$D$4:$E$38,2)</f>
        <v>#N/A</v>
      </c>
      <c r="N263" s="591">
        <f>'Mapeo de Actores'!N263</f>
        <v>0</v>
      </c>
      <c r="O263" s="483" t="e">
        <f>VLOOKUP('Mapeo de Actores'!O263,'MA Listas'!$G$4:$H$38,2)</f>
        <v>#N/A</v>
      </c>
      <c r="P263" s="483" t="e">
        <f>VLOOKUP('Mapeo de Actores'!P263,'MA Listas'!$G$4:$H$38,2)</f>
        <v>#N/A</v>
      </c>
      <c r="Q263" s="483" t="e">
        <f>VLOOKUP('Mapeo de Actores'!Q263,'MA Listas'!$G$4:$H$38,2)</f>
        <v>#N/A</v>
      </c>
      <c r="R263" s="483" t="e">
        <f>VLOOKUP('Mapeo de Actores'!R263,'MA Listas'!$G$4:$H$38,2)</f>
        <v>#N/A</v>
      </c>
      <c r="S263" s="483" t="e">
        <f>VLOOKUP('Mapeo de Actores'!S263,'MA Listas'!$G$4:$H$38,2)</f>
        <v>#N/A</v>
      </c>
      <c r="T263" s="593" t="e">
        <f>VLOOKUP('Mapeo de Actores'!T263,'MA Listas'!$K$6:$L$7,2)</f>
        <v>#N/A</v>
      </c>
      <c r="U263" s="593" t="e">
        <f>VLOOKUP('Mapeo de Actores'!U263,'MA Listas'!$K$6:$L$7,2)</f>
        <v>#N/A</v>
      </c>
      <c r="V263" s="593" t="e">
        <f>VLOOKUP('Mapeo de Actores'!V263,'MA Listas'!$K$6:$L$7,2)</f>
        <v>#N/A</v>
      </c>
      <c r="W263" s="593" t="e">
        <f>VLOOKUP('Mapeo de Actores'!W263,'MA Listas'!$K$6:$L$7,2)</f>
        <v>#N/A</v>
      </c>
      <c r="X263" s="593" t="e">
        <f>VLOOKUP('Mapeo de Actores'!X263,'MA Listas'!$K$6:$L$7,2)</f>
        <v>#N/A</v>
      </c>
      <c r="Y263" s="591">
        <f>'Mapeo de Actores'!Y263</f>
        <v>0</v>
      </c>
      <c r="Z263" s="484" t="e">
        <f>VLOOKUP('Mapeo de Actores'!Z263,'MA Listas'!$N$4:$O$11,2)</f>
        <v>#N/A</v>
      </c>
      <c r="AA263" s="484" t="e">
        <f>VLOOKUP('Mapeo de Actores'!AA263,'MA Listas'!$N$4:$O$11,2)</f>
        <v>#N/A</v>
      </c>
      <c r="AB263" s="591">
        <f>'Mapeo de Actores'!AB263</f>
        <v>0</v>
      </c>
      <c r="AC263" s="486">
        <f>'Mapeo de Actores'!AC263</f>
        <v>0</v>
      </c>
      <c r="AD263" s="596">
        <f>'Mapeo de Actores'!AD263</f>
        <v>0</v>
      </c>
    </row>
    <row r="264" spans="6:30" ht="15.75" customHeight="1">
      <c r="F264" s="480">
        <f t="shared" si="5"/>
        <v>261</v>
      </c>
      <c r="G264" s="490">
        <f>'Mapeo de Actores'!G264</f>
        <v>0</v>
      </c>
      <c r="H264" s="491">
        <f>'Mapeo de Actores'!H264</f>
        <v>0</v>
      </c>
      <c r="I264" s="483" t="e">
        <f>VLOOKUP('Mapeo de Actores'!I264,'MA Listas'!$D$4:$E$38,2)</f>
        <v>#N/A</v>
      </c>
      <c r="J264" s="483" t="e">
        <f>VLOOKUP('Mapeo de Actores'!J264,'MA Listas'!$D$4:$E$38,2)</f>
        <v>#N/A</v>
      </c>
      <c r="K264" s="483" t="e">
        <f>VLOOKUP('Mapeo de Actores'!K264,'MA Listas'!$D$4:$E$38,2)</f>
        <v>#N/A</v>
      </c>
      <c r="L264" s="483" t="e">
        <f>VLOOKUP('Mapeo de Actores'!L264,'MA Listas'!$D$4:$E$38,2)</f>
        <v>#N/A</v>
      </c>
      <c r="M264" s="483" t="e">
        <f>VLOOKUP('Mapeo de Actores'!M264,'MA Listas'!$D$4:$E$38,2)</f>
        <v>#N/A</v>
      </c>
      <c r="N264" s="591">
        <f>'Mapeo de Actores'!N264</f>
        <v>0</v>
      </c>
      <c r="O264" s="483" t="e">
        <f>VLOOKUP('Mapeo de Actores'!O264,'MA Listas'!$G$4:$H$38,2)</f>
        <v>#N/A</v>
      </c>
      <c r="P264" s="483" t="e">
        <f>VLOOKUP('Mapeo de Actores'!P264,'MA Listas'!$G$4:$H$38,2)</f>
        <v>#N/A</v>
      </c>
      <c r="Q264" s="483" t="e">
        <f>VLOOKUP('Mapeo de Actores'!Q264,'MA Listas'!$G$4:$H$38,2)</f>
        <v>#N/A</v>
      </c>
      <c r="R264" s="483" t="e">
        <f>VLOOKUP('Mapeo de Actores'!R264,'MA Listas'!$G$4:$H$38,2)</f>
        <v>#N/A</v>
      </c>
      <c r="S264" s="483" t="e">
        <f>VLOOKUP('Mapeo de Actores'!S264,'MA Listas'!$G$4:$H$38,2)</f>
        <v>#N/A</v>
      </c>
      <c r="T264" s="593" t="e">
        <f>VLOOKUP('Mapeo de Actores'!T264,'MA Listas'!$K$6:$L$7,2)</f>
        <v>#N/A</v>
      </c>
      <c r="U264" s="593" t="e">
        <f>VLOOKUP('Mapeo de Actores'!U264,'MA Listas'!$K$6:$L$7,2)</f>
        <v>#N/A</v>
      </c>
      <c r="V264" s="593" t="e">
        <f>VLOOKUP('Mapeo de Actores'!V264,'MA Listas'!$K$6:$L$7,2)</f>
        <v>#N/A</v>
      </c>
      <c r="W264" s="593" t="e">
        <f>VLOOKUP('Mapeo de Actores'!W264,'MA Listas'!$K$6:$L$7,2)</f>
        <v>#N/A</v>
      </c>
      <c r="X264" s="593" t="e">
        <f>VLOOKUP('Mapeo de Actores'!X264,'MA Listas'!$K$6:$L$7,2)</f>
        <v>#N/A</v>
      </c>
      <c r="Y264" s="591">
        <f>'Mapeo de Actores'!Y264</f>
        <v>0</v>
      </c>
      <c r="Z264" s="484" t="e">
        <f>VLOOKUP('Mapeo de Actores'!Z264,'MA Listas'!$N$4:$O$11,2)</f>
        <v>#N/A</v>
      </c>
      <c r="AA264" s="484" t="e">
        <f>VLOOKUP('Mapeo de Actores'!AA264,'MA Listas'!$N$4:$O$11,2)</f>
        <v>#N/A</v>
      </c>
      <c r="AB264" s="591">
        <f>'Mapeo de Actores'!AB264</f>
        <v>0</v>
      </c>
      <c r="AC264" s="486">
        <f>'Mapeo de Actores'!AC264</f>
        <v>0</v>
      </c>
      <c r="AD264" s="596">
        <f>'Mapeo de Actores'!AD264</f>
        <v>0</v>
      </c>
    </row>
    <row r="265" spans="6:30" ht="15.75" customHeight="1">
      <c r="F265" s="480">
        <f t="shared" si="5"/>
        <v>262</v>
      </c>
      <c r="G265" s="490">
        <f>'Mapeo de Actores'!G265</f>
        <v>0</v>
      </c>
      <c r="H265" s="491">
        <f>'Mapeo de Actores'!H265</f>
        <v>0</v>
      </c>
      <c r="I265" s="483" t="e">
        <f>VLOOKUP('Mapeo de Actores'!I265,'MA Listas'!$D$4:$E$38,2)</f>
        <v>#N/A</v>
      </c>
      <c r="J265" s="483" t="e">
        <f>VLOOKUP('Mapeo de Actores'!J265,'MA Listas'!$D$4:$E$38,2)</f>
        <v>#N/A</v>
      </c>
      <c r="K265" s="483" t="e">
        <f>VLOOKUP('Mapeo de Actores'!K265,'MA Listas'!$D$4:$E$38,2)</f>
        <v>#N/A</v>
      </c>
      <c r="L265" s="483" t="e">
        <f>VLOOKUP('Mapeo de Actores'!L265,'MA Listas'!$D$4:$E$38,2)</f>
        <v>#N/A</v>
      </c>
      <c r="M265" s="483" t="e">
        <f>VLOOKUP('Mapeo de Actores'!M265,'MA Listas'!$D$4:$E$38,2)</f>
        <v>#N/A</v>
      </c>
      <c r="N265" s="591">
        <f>'Mapeo de Actores'!N265</f>
        <v>0</v>
      </c>
      <c r="O265" s="483" t="e">
        <f>VLOOKUP('Mapeo de Actores'!O265,'MA Listas'!$G$4:$H$38,2)</f>
        <v>#N/A</v>
      </c>
      <c r="P265" s="483" t="e">
        <f>VLOOKUP('Mapeo de Actores'!P265,'MA Listas'!$G$4:$H$38,2)</f>
        <v>#N/A</v>
      </c>
      <c r="Q265" s="483" t="e">
        <f>VLOOKUP('Mapeo de Actores'!Q265,'MA Listas'!$G$4:$H$38,2)</f>
        <v>#N/A</v>
      </c>
      <c r="R265" s="483" t="e">
        <f>VLOOKUP('Mapeo de Actores'!R265,'MA Listas'!$G$4:$H$38,2)</f>
        <v>#N/A</v>
      </c>
      <c r="S265" s="483" t="e">
        <f>VLOOKUP('Mapeo de Actores'!S265,'MA Listas'!$G$4:$H$38,2)</f>
        <v>#N/A</v>
      </c>
      <c r="T265" s="593" t="e">
        <f>VLOOKUP('Mapeo de Actores'!T265,'MA Listas'!$K$6:$L$7,2)</f>
        <v>#N/A</v>
      </c>
      <c r="U265" s="593" t="e">
        <f>VLOOKUP('Mapeo de Actores'!U265,'MA Listas'!$K$6:$L$7,2)</f>
        <v>#N/A</v>
      </c>
      <c r="V265" s="593" t="e">
        <f>VLOOKUP('Mapeo de Actores'!V265,'MA Listas'!$K$6:$L$7,2)</f>
        <v>#N/A</v>
      </c>
      <c r="W265" s="593" t="e">
        <f>VLOOKUP('Mapeo de Actores'!W265,'MA Listas'!$K$6:$L$7,2)</f>
        <v>#N/A</v>
      </c>
      <c r="X265" s="593" t="e">
        <f>VLOOKUP('Mapeo de Actores'!X265,'MA Listas'!$K$6:$L$7,2)</f>
        <v>#N/A</v>
      </c>
      <c r="Y265" s="591">
        <f>'Mapeo de Actores'!Y265</f>
        <v>0</v>
      </c>
      <c r="Z265" s="484" t="e">
        <f>VLOOKUP('Mapeo de Actores'!Z265,'MA Listas'!$N$4:$O$11,2)</f>
        <v>#N/A</v>
      </c>
      <c r="AA265" s="484" t="e">
        <f>VLOOKUP('Mapeo de Actores'!AA265,'MA Listas'!$N$4:$O$11,2)</f>
        <v>#N/A</v>
      </c>
      <c r="AB265" s="591">
        <f>'Mapeo de Actores'!AB265</f>
        <v>0</v>
      </c>
      <c r="AC265" s="486">
        <f>'Mapeo de Actores'!AC265</f>
        <v>0</v>
      </c>
      <c r="AD265" s="596">
        <f>'Mapeo de Actores'!AD265</f>
        <v>0</v>
      </c>
    </row>
    <row r="266" spans="6:30" ht="15.75" customHeight="1">
      <c r="F266" s="480">
        <f t="shared" si="5"/>
        <v>263</v>
      </c>
      <c r="G266" s="490">
        <f>'Mapeo de Actores'!G266</f>
        <v>0</v>
      </c>
      <c r="H266" s="491">
        <f>'Mapeo de Actores'!H266</f>
        <v>0</v>
      </c>
      <c r="I266" s="483" t="e">
        <f>VLOOKUP('Mapeo de Actores'!I266,'MA Listas'!$D$4:$E$38,2)</f>
        <v>#N/A</v>
      </c>
      <c r="J266" s="483" t="e">
        <f>VLOOKUP('Mapeo de Actores'!J266,'MA Listas'!$D$4:$E$38,2)</f>
        <v>#N/A</v>
      </c>
      <c r="K266" s="483" t="e">
        <f>VLOOKUP('Mapeo de Actores'!K266,'MA Listas'!$D$4:$E$38,2)</f>
        <v>#N/A</v>
      </c>
      <c r="L266" s="483" t="e">
        <f>VLOOKUP('Mapeo de Actores'!L266,'MA Listas'!$D$4:$E$38,2)</f>
        <v>#N/A</v>
      </c>
      <c r="M266" s="483" t="e">
        <f>VLOOKUP('Mapeo de Actores'!M266,'MA Listas'!$D$4:$E$38,2)</f>
        <v>#N/A</v>
      </c>
      <c r="N266" s="591">
        <f>'Mapeo de Actores'!N266</f>
        <v>0</v>
      </c>
      <c r="O266" s="483" t="e">
        <f>VLOOKUP('Mapeo de Actores'!O266,'MA Listas'!$G$4:$H$38,2)</f>
        <v>#N/A</v>
      </c>
      <c r="P266" s="483" t="e">
        <f>VLOOKUP('Mapeo de Actores'!P266,'MA Listas'!$G$4:$H$38,2)</f>
        <v>#N/A</v>
      </c>
      <c r="Q266" s="483" t="e">
        <f>VLOOKUP('Mapeo de Actores'!Q266,'MA Listas'!$G$4:$H$38,2)</f>
        <v>#N/A</v>
      </c>
      <c r="R266" s="483" t="e">
        <f>VLOOKUP('Mapeo de Actores'!R266,'MA Listas'!$G$4:$H$38,2)</f>
        <v>#N/A</v>
      </c>
      <c r="S266" s="483" t="e">
        <f>VLOOKUP('Mapeo de Actores'!S266,'MA Listas'!$G$4:$H$38,2)</f>
        <v>#N/A</v>
      </c>
      <c r="T266" s="593" t="e">
        <f>VLOOKUP('Mapeo de Actores'!T266,'MA Listas'!$K$6:$L$7,2)</f>
        <v>#N/A</v>
      </c>
      <c r="U266" s="593" t="e">
        <f>VLOOKUP('Mapeo de Actores'!U266,'MA Listas'!$K$6:$L$7,2)</f>
        <v>#N/A</v>
      </c>
      <c r="V266" s="593" t="e">
        <f>VLOOKUP('Mapeo de Actores'!V266,'MA Listas'!$K$6:$L$7,2)</f>
        <v>#N/A</v>
      </c>
      <c r="W266" s="593" t="e">
        <f>VLOOKUP('Mapeo de Actores'!W266,'MA Listas'!$K$6:$L$7,2)</f>
        <v>#N/A</v>
      </c>
      <c r="X266" s="593" t="e">
        <f>VLOOKUP('Mapeo de Actores'!X266,'MA Listas'!$K$6:$L$7,2)</f>
        <v>#N/A</v>
      </c>
      <c r="Y266" s="591">
        <f>'Mapeo de Actores'!Y266</f>
        <v>0</v>
      </c>
      <c r="Z266" s="484" t="e">
        <f>VLOOKUP('Mapeo de Actores'!Z266,'MA Listas'!$N$4:$O$11,2)</f>
        <v>#N/A</v>
      </c>
      <c r="AA266" s="484" t="e">
        <f>VLOOKUP('Mapeo de Actores'!AA266,'MA Listas'!$N$4:$O$11,2)</f>
        <v>#N/A</v>
      </c>
      <c r="AB266" s="591">
        <f>'Mapeo de Actores'!AB266</f>
        <v>0</v>
      </c>
      <c r="AC266" s="486">
        <f>'Mapeo de Actores'!AC266</f>
        <v>0</v>
      </c>
      <c r="AD266" s="596">
        <f>'Mapeo de Actores'!AD266</f>
        <v>0</v>
      </c>
    </row>
    <row r="267" spans="6:30" ht="15.75" customHeight="1">
      <c r="F267" s="480">
        <f t="shared" si="5"/>
        <v>264</v>
      </c>
      <c r="G267" s="490">
        <f>'Mapeo de Actores'!G267</f>
        <v>0</v>
      </c>
      <c r="H267" s="491">
        <f>'Mapeo de Actores'!H267</f>
        <v>0</v>
      </c>
      <c r="I267" s="483" t="e">
        <f>VLOOKUP('Mapeo de Actores'!I267,'MA Listas'!$D$4:$E$38,2)</f>
        <v>#N/A</v>
      </c>
      <c r="J267" s="483" t="e">
        <f>VLOOKUP('Mapeo de Actores'!J267,'MA Listas'!$D$4:$E$38,2)</f>
        <v>#N/A</v>
      </c>
      <c r="K267" s="483" t="e">
        <f>VLOOKUP('Mapeo de Actores'!K267,'MA Listas'!$D$4:$E$38,2)</f>
        <v>#N/A</v>
      </c>
      <c r="L267" s="483" t="e">
        <f>VLOOKUP('Mapeo de Actores'!L267,'MA Listas'!$D$4:$E$38,2)</f>
        <v>#N/A</v>
      </c>
      <c r="M267" s="483" t="e">
        <f>VLOOKUP('Mapeo de Actores'!M267,'MA Listas'!$D$4:$E$38,2)</f>
        <v>#N/A</v>
      </c>
      <c r="N267" s="591">
        <f>'Mapeo de Actores'!N267</f>
        <v>0</v>
      </c>
      <c r="O267" s="483" t="e">
        <f>VLOOKUP('Mapeo de Actores'!O267,'MA Listas'!$G$4:$H$38,2)</f>
        <v>#N/A</v>
      </c>
      <c r="P267" s="483" t="e">
        <f>VLOOKUP('Mapeo de Actores'!P267,'MA Listas'!$G$4:$H$38,2)</f>
        <v>#N/A</v>
      </c>
      <c r="Q267" s="483" t="e">
        <f>VLOOKUP('Mapeo de Actores'!Q267,'MA Listas'!$G$4:$H$38,2)</f>
        <v>#N/A</v>
      </c>
      <c r="R267" s="483" t="e">
        <f>VLOOKUP('Mapeo de Actores'!R267,'MA Listas'!$G$4:$H$38,2)</f>
        <v>#N/A</v>
      </c>
      <c r="S267" s="483" t="e">
        <f>VLOOKUP('Mapeo de Actores'!S267,'MA Listas'!$G$4:$H$38,2)</f>
        <v>#N/A</v>
      </c>
      <c r="T267" s="593" t="e">
        <f>VLOOKUP('Mapeo de Actores'!T267,'MA Listas'!$K$6:$L$7,2)</f>
        <v>#N/A</v>
      </c>
      <c r="U267" s="593" t="e">
        <f>VLOOKUP('Mapeo de Actores'!U267,'MA Listas'!$K$6:$L$7,2)</f>
        <v>#N/A</v>
      </c>
      <c r="V267" s="593" t="e">
        <f>VLOOKUP('Mapeo de Actores'!V267,'MA Listas'!$K$6:$L$7,2)</f>
        <v>#N/A</v>
      </c>
      <c r="W267" s="593" t="e">
        <f>VLOOKUP('Mapeo de Actores'!W267,'MA Listas'!$K$6:$L$7,2)</f>
        <v>#N/A</v>
      </c>
      <c r="X267" s="593" t="e">
        <f>VLOOKUP('Mapeo de Actores'!X267,'MA Listas'!$K$6:$L$7,2)</f>
        <v>#N/A</v>
      </c>
      <c r="Y267" s="591">
        <f>'Mapeo de Actores'!Y267</f>
        <v>0</v>
      </c>
      <c r="Z267" s="484" t="e">
        <f>VLOOKUP('Mapeo de Actores'!Z267,'MA Listas'!$N$4:$O$11,2)</f>
        <v>#N/A</v>
      </c>
      <c r="AA267" s="484" t="e">
        <f>VLOOKUP('Mapeo de Actores'!AA267,'MA Listas'!$N$4:$O$11,2)</f>
        <v>#N/A</v>
      </c>
      <c r="AB267" s="591">
        <f>'Mapeo de Actores'!AB267</f>
        <v>0</v>
      </c>
      <c r="AC267" s="486">
        <f>'Mapeo de Actores'!AC267</f>
        <v>0</v>
      </c>
      <c r="AD267" s="596">
        <f>'Mapeo de Actores'!AD267</f>
        <v>0</v>
      </c>
    </row>
    <row r="268" spans="6:30" ht="15.75" customHeight="1">
      <c r="F268" s="480">
        <f t="shared" si="5"/>
        <v>265</v>
      </c>
      <c r="G268" s="490">
        <f>'Mapeo de Actores'!G268</f>
        <v>0</v>
      </c>
      <c r="H268" s="491">
        <f>'Mapeo de Actores'!H268</f>
        <v>0</v>
      </c>
      <c r="I268" s="483" t="e">
        <f>VLOOKUP('Mapeo de Actores'!I268,'MA Listas'!$D$4:$E$38,2)</f>
        <v>#N/A</v>
      </c>
      <c r="J268" s="483" t="e">
        <f>VLOOKUP('Mapeo de Actores'!J268,'MA Listas'!$D$4:$E$38,2)</f>
        <v>#N/A</v>
      </c>
      <c r="K268" s="483" t="e">
        <f>VLOOKUP('Mapeo de Actores'!K268,'MA Listas'!$D$4:$E$38,2)</f>
        <v>#N/A</v>
      </c>
      <c r="L268" s="483" t="e">
        <f>VLOOKUP('Mapeo de Actores'!L268,'MA Listas'!$D$4:$E$38,2)</f>
        <v>#N/A</v>
      </c>
      <c r="M268" s="483" t="e">
        <f>VLOOKUP('Mapeo de Actores'!M268,'MA Listas'!$D$4:$E$38,2)</f>
        <v>#N/A</v>
      </c>
      <c r="N268" s="591">
        <f>'Mapeo de Actores'!N268</f>
        <v>0</v>
      </c>
      <c r="O268" s="483" t="e">
        <f>VLOOKUP('Mapeo de Actores'!O268,'MA Listas'!$G$4:$H$38,2)</f>
        <v>#N/A</v>
      </c>
      <c r="P268" s="483" t="e">
        <f>VLOOKUP('Mapeo de Actores'!P268,'MA Listas'!$G$4:$H$38,2)</f>
        <v>#N/A</v>
      </c>
      <c r="Q268" s="483" t="e">
        <f>VLOOKUP('Mapeo de Actores'!Q268,'MA Listas'!$G$4:$H$38,2)</f>
        <v>#N/A</v>
      </c>
      <c r="R268" s="483" t="e">
        <f>VLOOKUP('Mapeo de Actores'!R268,'MA Listas'!$G$4:$H$38,2)</f>
        <v>#N/A</v>
      </c>
      <c r="S268" s="483" t="e">
        <f>VLOOKUP('Mapeo de Actores'!S268,'MA Listas'!$G$4:$H$38,2)</f>
        <v>#N/A</v>
      </c>
      <c r="T268" s="593" t="e">
        <f>VLOOKUP('Mapeo de Actores'!T268,'MA Listas'!$K$6:$L$7,2)</f>
        <v>#N/A</v>
      </c>
      <c r="U268" s="593" t="e">
        <f>VLOOKUP('Mapeo de Actores'!U268,'MA Listas'!$K$6:$L$7,2)</f>
        <v>#N/A</v>
      </c>
      <c r="V268" s="593" t="e">
        <f>VLOOKUP('Mapeo de Actores'!V268,'MA Listas'!$K$6:$L$7,2)</f>
        <v>#N/A</v>
      </c>
      <c r="W268" s="593" t="e">
        <f>VLOOKUP('Mapeo de Actores'!W268,'MA Listas'!$K$6:$L$7,2)</f>
        <v>#N/A</v>
      </c>
      <c r="X268" s="593" t="e">
        <f>VLOOKUP('Mapeo de Actores'!X268,'MA Listas'!$K$6:$L$7,2)</f>
        <v>#N/A</v>
      </c>
      <c r="Y268" s="591">
        <f>'Mapeo de Actores'!Y268</f>
        <v>0</v>
      </c>
      <c r="Z268" s="484" t="e">
        <f>VLOOKUP('Mapeo de Actores'!Z268,'MA Listas'!$N$4:$O$11,2)</f>
        <v>#N/A</v>
      </c>
      <c r="AA268" s="484" t="e">
        <f>VLOOKUP('Mapeo de Actores'!AA268,'MA Listas'!$N$4:$O$11,2)</f>
        <v>#N/A</v>
      </c>
      <c r="AB268" s="591">
        <f>'Mapeo de Actores'!AB268</f>
        <v>0</v>
      </c>
      <c r="AC268" s="486">
        <f>'Mapeo de Actores'!AC268</f>
        <v>0</v>
      </c>
      <c r="AD268" s="596">
        <f>'Mapeo de Actores'!AD268</f>
        <v>0</v>
      </c>
    </row>
    <row r="269" spans="6:30" ht="15.75" customHeight="1">
      <c r="F269" s="480">
        <f t="shared" si="5"/>
        <v>266</v>
      </c>
      <c r="G269" s="490">
        <f>'Mapeo de Actores'!G269</f>
        <v>0</v>
      </c>
      <c r="H269" s="491">
        <f>'Mapeo de Actores'!H269</f>
        <v>0</v>
      </c>
      <c r="I269" s="483" t="e">
        <f>VLOOKUP('Mapeo de Actores'!I269,'MA Listas'!$D$4:$E$38,2)</f>
        <v>#N/A</v>
      </c>
      <c r="J269" s="483" t="e">
        <f>VLOOKUP('Mapeo de Actores'!J269,'MA Listas'!$D$4:$E$38,2)</f>
        <v>#N/A</v>
      </c>
      <c r="K269" s="483" t="e">
        <f>VLOOKUP('Mapeo de Actores'!K269,'MA Listas'!$D$4:$E$38,2)</f>
        <v>#N/A</v>
      </c>
      <c r="L269" s="483" t="e">
        <f>VLOOKUP('Mapeo de Actores'!L269,'MA Listas'!$D$4:$E$38,2)</f>
        <v>#N/A</v>
      </c>
      <c r="M269" s="483" t="e">
        <f>VLOOKUP('Mapeo de Actores'!M269,'MA Listas'!$D$4:$E$38,2)</f>
        <v>#N/A</v>
      </c>
      <c r="N269" s="591">
        <f>'Mapeo de Actores'!N269</f>
        <v>0</v>
      </c>
      <c r="O269" s="483" t="e">
        <f>VLOOKUP('Mapeo de Actores'!O269,'MA Listas'!$G$4:$H$38,2)</f>
        <v>#N/A</v>
      </c>
      <c r="P269" s="483" t="e">
        <f>VLOOKUP('Mapeo de Actores'!P269,'MA Listas'!$G$4:$H$38,2)</f>
        <v>#N/A</v>
      </c>
      <c r="Q269" s="483" t="e">
        <f>VLOOKUP('Mapeo de Actores'!Q269,'MA Listas'!$G$4:$H$38,2)</f>
        <v>#N/A</v>
      </c>
      <c r="R269" s="483" t="e">
        <f>VLOOKUP('Mapeo de Actores'!R269,'MA Listas'!$G$4:$H$38,2)</f>
        <v>#N/A</v>
      </c>
      <c r="S269" s="483" t="e">
        <f>VLOOKUP('Mapeo de Actores'!S269,'MA Listas'!$G$4:$H$38,2)</f>
        <v>#N/A</v>
      </c>
      <c r="T269" s="593" t="e">
        <f>VLOOKUP('Mapeo de Actores'!T269,'MA Listas'!$K$6:$L$7,2)</f>
        <v>#N/A</v>
      </c>
      <c r="U269" s="593" t="e">
        <f>VLOOKUP('Mapeo de Actores'!U269,'MA Listas'!$K$6:$L$7,2)</f>
        <v>#N/A</v>
      </c>
      <c r="V269" s="593" t="e">
        <f>VLOOKUP('Mapeo de Actores'!V269,'MA Listas'!$K$6:$L$7,2)</f>
        <v>#N/A</v>
      </c>
      <c r="W269" s="593" t="e">
        <f>VLOOKUP('Mapeo de Actores'!W269,'MA Listas'!$K$6:$L$7,2)</f>
        <v>#N/A</v>
      </c>
      <c r="X269" s="593" t="e">
        <f>VLOOKUP('Mapeo de Actores'!X269,'MA Listas'!$K$6:$L$7,2)</f>
        <v>#N/A</v>
      </c>
      <c r="Y269" s="591">
        <f>'Mapeo de Actores'!Y269</f>
        <v>0</v>
      </c>
      <c r="Z269" s="484" t="e">
        <f>VLOOKUP('Mapeo de Actores'!Z269,'MA Listas'!$N$4:$O$11,2)</f>
        <v>#N/A</v>
      </c>
      <c r="AA269" s="484" t="e">
        <f>VLOOKUP('Mapeo de Actores'!AA269,'MA Listas'!$N$4:$O$11,2)</f>
        <v>#N/A</v>
      </c>
      <c r="AB269" s="591">
        <f>'Mapeo de Actores'!AB269</f>
        <v>0</v>
      </c>
      <c r="AC269" s="486">
        <f>'Mapeo de Actores'!AC269</f>
        <v>0</v>
      </c>
      <c r="AD269" s="596">
        <f>'Mapeo de Actores'!AD269</f>
        <v>0</v>
      </c>
    </row>
    <row r="270" spans="6:30" ht="15.75" customHeight="1">
      <c r="F270" s="480">
        <f t="shared" si="5"/>
        <v>267</v>
      </c>
      <c r="G270" s="490">
        <f>'Mapeo de Actores'!G270</f>
        <v>0</v>
      </c>
      <c r="H270" s="491">
        <f>'Mapeo de Actores'!H270</f>
        <v>0</v>
      </c>
      <c r="I270" s="483" t="e">
        <f>VLOOKUP('Mapeo de Actores'!I270,'MA Listas'!$D$4:$E$38,2)</f>
        <v>#N/A</v>
      </c>
      <c r="J270" s="483" t="e">
        <f>VLOOKUP('Mapeo de Actores'!J270,'MA Listas'!$D$4:$E$38,2)</f>
        <v>#N/A</v>
      </c>
      <c r="K270" s="483" t="e">
        <f>VLOOKUP('Mapeo de Actores'!K270,'MA Listas'!$D$4:$E$38,2)</f>
        <v>#N/A</v>
      </c>
      <c r="L270" s="483" t="e">
        <f>VLOOKUP('Mapeo de Actores'!L270,'MA Listas'!$D$4:$E$38,2)</f>
        <v>#N/A</v>
      </c>
      <c r="M270" s="483" t="e">
        <f>VLOOKUP('Mapeo de Actores'!M270,'MA Listas'!$D$4:$E$38,2)</f>
        <v>#N/A</v>
      </c>
      <c r="N270" s="591">
        <f>'Mapeo de Actores'!N270</f>
        <v>0</v>
      </c>
      <c r="O270" s="483" t="e">
        <f>VLOOKUP('Mapeo de Actores'!O270,'MA Listas'!$G$4:$H$38,2)</f>
        <v>#N/A</v>
      </c>
      <c r="P270" s="483" t="e">
        <f>VLOOKUP('Mapeo de Actores'!P270,'MA Listas'!$G$4:$H$38,2)</f>
        <v>#N/A</v>
      </c>
      <c r="Q270" s="483" t="e">
        <f>VLOOKUP('Mapeo de Actores'!Q270,'MA Listas'!$G$4:$H$38,2)</f>
        <v>#N/A</v>
      </c>
      <c r="R270" s="483" t="e">
        <f>VLOOKUP('Mapeo de Actores'!R270,'MA Listas'!$G$4:$H$38,2)</f>
        <v>#N/A</v>
      </c>
      <c r="S270" s="483" t="e">
        <f>VLOOKUP('Mapeo de Actores'!S270,'MA Listas'!$G$4:$H$38,2)</f>
        <v>#N/A</v>
      </c>
      <c r="T270" s="593" t="e">
        <f>VLOOKUP('Mapeo de Actores'!T270,'MA Listas'!$K$6:$L$7,2)</f>
        <v>#N/A</v>
      </c>
      <c r="U270" s="593" t="e">
        <f>VLOOKUP('Mapeo de Actores'!U270,'MA Listas'!$K$6:$L$7,2)</f>
        <v>#N/A</v>
      </c>
      <c r="V270" s="593" t="e">
        <f>VLOOKUP('Mapeo de Actores'!V270,'MA Listas'!$K$6:$L$7,2)</f>
        <v>#N/A</v>
      </c>
      <c r="W270" s="593" t="e">
        <f>VLOOKUP('Mapeo de Actores'!W270,'MA Listas'!$K$6:$L$7,2)</f>
        <v>#N/A</v>
      </c>
      <c r="X270" s="593" t="e">
        <f>VLOOKUP('Mapeo de Actores'!X270,'MA Listas'!$K$6:$L$7,2)</f>
        <v>#N/A</v>
      </c>
      <c r="Y270" s="591">
        <f>'Mapeo de Actores'!Y270</f>
        <v>0</v>
      </c>
      <c r="Z270" s="484" t="e">
        <f>VLOOKUP('Mapeo de Actores'!Z270,'MA Listas'!$N$4:$O$11,2)</f>
        <v>#N/A</v>
      </c>
      <c r="AA270" s="484" t="e">
        <f>VLOOKUP('Mapeo de Actores'!AA270,'MA Listas'!$N$4:$O$11,2)</f>
        <v>#N/A</v>
      </c>
      <c r="AB270" s="591">
        <f>'Mapeo de Actores'!AB270</f>
        <v>0</v>
      </c>
      <c r="AC270" s="486">
        <f>'Mapeo de Actores'!AC270</f>
        <v>0</v>
      </c>
      <c r="AD270" s="596">
        <f>'Mapeo de Actores'!AD270</f>
        <v>0</v>
      </c>
    </row>
    <row r="271" spans="6:30" ht="15.75" customHeight="1">
      <c r="F271" s="480">
        <f t="shared" si="5"/>
        <v>268</v>
      </c>
      <c r="G271" s="490">
        <f>'Mapeo de Actores'!G271</f>
        <v>0</v>
      </c>
      <c r="H271" s="491">
        <f>'Mapeo de Actores'!H271</f>
        <v>0</v>
      </c>
      <c r="I271" s="483" t="e">
        <f>VLOOKUP('Mapeo de Actores'!I271,'MA Listas'!$D$4:$E$38,2)</f>
        <v>#N/A</v>
      </c>
      <c r="J271" s="483" t="e">
        <f>VLOOKUP('Mapeo de Actores'!J271,'MA Listas'!$D$4:$E$38,2)</f>
        <v>#N/A</v>
      </c>
      <c r="K271" s="483" t="e">
        <f>VLOOKUP('Mapeo de Actores'!K271,'MA Listas'!$D$4:$E$38,2)</f>
        <v>#N/A</v>
      </c>
      <c r="L271" s="483" t="e">
        <f>VLOOKUP('Mapeo de Actores'!L271,'MA Listas'!$D$4:$E$38,2)</f>
        <v>#N/A</v>
      </c>
      <c r="M271" s="483" t="e">
        <f>VLOOKUP('Mapeo de Actores'!M271,'MA Listas'!$D$4:$E$38,2)</f>
        <v>#N/A</v>
      </c>
      <c r="N271" s="591">
        <f>'Mapeo de Actores'!N271</f>
        <v>0</v>
      </c>
      <c r="O271" s="483" t="e">
        <f>VLOOKUP('Mapeo de Actores'!O271,'MA Listas'!$G$4:$H$38,2)</f>
        <v>#N/A</v>
      </c>
      <c r="P271" s="483" t="e">
        <f>VLOOKUP('Mapeo de Actores'!P271,'MA Listas'!$G$4:$H$38,2)</f>
        <v>#N/A</v>
      </c>
      <c r="Q271" s="483" t="e">
        <f>VLOOKUP('Mapeo de Actores'!Q271,'MA Listas'!$G$4:$H$38,2)</f>
        <v>#N/A</v>
      </c>
      <c r="R271" s="483" t="e">
        <f>VLOOKUP('Mapeo de Actores'!R271,'MA Listas'!$G$4:$H$38,2)</f>
        <v>#N/A</v>
      </c>
      <c r="S271" s="483" t="e">
        <f>VLOOKUP('Mapeo de Actores'!S271,'MA Listas'!$G$4:$H$38,2)</f>
        <v>#N/A</v>
      </c>
      <c r="T271" s="593" t="e">
        <f>VLOOKUP('Mapeo de Actores'!T271,'MA Listas'!$K$6:$L$7,2)</f>
        <v>#N/A</v>
      </c>
      <c r="U271" s="593" t="e">
        <f>VLOOKUP('Mapeo de Actores'!U271,'MA Listas'!$K$6:$L$7,2)</f>
        <v>#N/A</v>
      </c>
      <c r="V271" s="593" t="e">
        <f>VLOOKUP('Mapeo de Actores'!V271,'MA Listas'!$K$6:$L$7,2)</f>
        <v>#N/A</v>
      </c>
      <c r="W271" s="593" t="e">
        <f>VLOOKUP('Mapeo de Actores'!W271,'MA Listas'!$K$6:$L$7,2)</f>
        <v>#N/A</v>
      </c>
      <c r="X271" s="593" t="e">
        <f>VLOOKUP('Mapeo de Actores'!X271,'MA Listas'!$K$6:$L$7,2)</f>
        <v>#N/A</v>
      </c>
      <c r="Y271" s="591">
        <f>'Mapeo de Actores'!Y271</f>
        <v>0</v>
      </c>
      <c r="Z271" s="484" t="e">
        <f>VLOOKUP('Mapeo de Actores'!Z271,'MA Listas'!$N$4:$O$11,2)</f>
        <v>#N/A</v>
      </c>
      <c r="AA271" s="484" t="e">
        <f>VLOOKUP('Mapeo de Actores'!AA271,'MA Listas'!$N$4:$O$11,2)</f>
        <v>#N/A</v>
      </c>
      <c r="AB271" s="591">
        <f>'Mapeo de Actores'!AB271</f>
        <v>0</v>
      </c>
      <c r="AC271" s="486">
        <f>'Mapeo de Actores'!AC271</f>
        <v>0</v>
      </c>
      <c r="AD271" s="596">
        <f>'Mapeo de Actores'!AD271</f>
        <v>0</v>
      </c>
    </row>
    <row r="272" spans="6:30" ht="15.75" customHeight="1">
      <c r="F272" s="480">
        <f t="shared" si="5"/>
        <v>269</v>
      </c>
      <c r="G272" s="490">
        <f>'Mapeo de Actores'!G272</f>
        <v>0</v>
      </c>
      <c r="H272" s="491">
        <f>'Mapeo de Actores'!H272</f>
        <v>0</v>
      </c>
      <c r="I272" s="483" t="e">
        <f>VLOOKUP('Mapeo de Actores'!I272,'MA Listas'!$D$4:$E$38,2)</f>
        <v>#N/A</v>
      </c>
      <c r="J272" s="483" t="e">
        <f>VLOOKUP('Mapeo de Actores'!J272,'MA Listas'!$D$4:$E$38,2)</f>
        <v>#N/A</v>
      </c>
      <c r="K272" s="483" t="e">
        <f>VLOOKUP('Mapeo de Actores'!K272,'MA Listas'!$D$4:$E$38,2)</f>
        <v>#N/A</v>
      </c>
      <c r="L272" s="483" t="e">
        <f>VLOOKUP('Mapeo de Actores'!L272,'MA Listas'!$D$4:$E$38,2)</f>
        <v>#N/A</v>
      </c>
      <c r="M272" s="483" t="e">
        <f>VLOOKUP('Mapeo de Actores'!M272,'MA Listas'!$D$4:$E$38,2)</f>
        <v>#N/A</v>
      </c>
      <c r="N272" s="591">
        <f>'Mapeo de Actores'!N272</f>
        <v>0</v>
      </c>
      <c r="O272" s="483" t="e">
        <f>VLOOKUP('Mapeo de Actores'!O272,'MA Listas'!$G$4:$H$38,2)</f>
        <v>#N/A</v>
      </c>
      <c r="P272" s="483" t="e">
        <f>VLOOKUP('Mapeo de Actores'!P272,'MA Listas'!$G$4:$H$38,2)</f>
        <v>#N/A</v>
      </c>
      <c r="Q272" s="483" t="e">
        <f>VLOOKUP('Mapeo de Actores'!Q272,'MA Listas'!$G$4:$H$38,2)</f>
        <v>#N/A</v>
      </c>
      <c r="R272" s="483" t="e">
        <f>VLOOKUP('Mapeo de Actores'!R272,'MA Listas'!$G$4:$H$38,2)</f>
        <v>#N/A</v>
      </c>
      <c r="S272" s="483" t="e">
        <f>VLOOKUP('Mapeo de Actores'!S272,'MA Listas'!$G$4:$H$38,2)</f>
        <v>#N/A</v>
      </c>
      <c r="T272" s="593" t="e">
        <f>VLOOKUP('Mapeo de Actores'!T272,'MA Listas'!$K$6:$L$7,2)</f>
        <v>#N/A</v>
      </c>
      <c r="U272" s="593" t="e">
        <f>VLOOKUP('Mapeo de Actores'!U272,'MA Listas'!$K$6:$L$7,2)</f>
        <v>#N/A</v>
      </c>
      <c r="V272" s="593" t="e">
        <f>VLOOKUP('Mapeo de Actores'!V272,'MA Listas'!$K$6:$L$7,2)</f>
        <v>#N/A</v>
      </c>
      <c r="W272" s="593" t="e">
        <f>VLOOKUP('Mapeo de Actores'!W272,'MA Listas'!$K$6:$L$7,2)</f>
        <v>#N/A</v>
      </c>
      <c r="X272" s="593" t="e">
        <f>VLOOKUP('Mapeo de Actores'!X272,'MA Listas'!$K$6:$L$7,2)</f>
        <v>#N/A</v>
      </c>
      <c r="Y272" s="591">
        <f>'Mapeo de Actores'!Y272</f>
        <v>0</v>
      </c>
      <c r="Z272" s="484" t="e">
        <f>VLOOKUP('Mapeo de Actores'!Z272,'MA Listas'!$N$4:$O$11,2)</f>
        <v>#N/A</v>
      </c>
      <c r="AA272" s="484" t="e">
        <f>VLOOKUP('Mapeo de Actores'!AA272,'MA Listas'!$N$4:$O$11,2)</f>
        <v>#N/A</v>
      </c>
      <c r="AB272" s="591">
        <f>'Mapeo de Actores'!AB272</f>
        <v>0</v>
      </c>
      <c r="AC272" s="486">
        <f>'Mapeo de Actores'!AC272</f>
        <v>0</v>
      </c>
      <c r="AD272" s="596">
        <f>'Mapeo de Actores'!AD272</f>
        <v>0</v>
      </c>
    </row>
    <row r="273" spans="6:30" ht="15.75" customHeight="1">
      <c r="F273" s="480">
        <f t="shared" si="5"/>
        <v>270</v>
      </c>
      <c r="G273" s="490">
        <f>'Mapeo de Actores'!G273</f>
        <v>0</v>
      </c>
      <c r="H273" s="491">
        <f>'Mapeo de Actores'!H273</f>
        <v>0</v>
      </c>
      <c r="I273" s="483" t="e">
        <f>VLOOKUP('Mapeo de Actores'!I273,'MA Listas'!$D$4:$E$38,2)</f>
        <v>#N/A</v>
      </c>
      <c r="J273" s="483" t="e">
        <f>VLOOKUP('Mapeo de Actores'!J273,'MA Listas'!$D$4:$E$38,2)</f>
        <v>#N/A</v>
      </c>
      <c r="K273" s="483" t="e">
        <f>VLOOKUP('Mapeo de Actores'!K273,'MA Listas'!$D$4:$E$38,2)</f>
        <v>#N/A</v>
      </c>
      <c r="L273" s="483" t="e">
        <f>VLOOKUP('Mapeo de Actores'!L273,'MA Listas'!$D$4:$E$38,2)</f>
        <v>#N/A</v>
      </c>
      <c r="M273" s="483" t="e">
        <f>VLOOKUP('Mapeo de Actores'!M273,'MA Listas'!$D$4:$E$38,2)</f>
        <v>#N/A</v>
      </c>
      <c r="N273" s="591">
        <f>'Mapeo de Actores'!N273</f>
        <v>0</v>
      </c>
      <c r="O273" s="483" t="e">
        <f>VLOOKUP('Mapeo de Actores'!O273,'MA Listas'!$G$4:$H$38,2)</f>
        <v>#N/A</v>
      </c>
      <c r="P273" s="483" t="e">
        <f>VLOOKUP('Mapeo de Actores'!P273,'MA Listas'!$G$4:$H$38,2)</f>
        <v>#N/A</v>
      </c>
      <c r="Q273" s="483" t="e">
        <f>VLOOKUP('Mapeo de Actores'!Q273,'MA Listas'!$G$4:$H$38,2)</f>
        <v>#N/A</v>
      </c>
      <c r="R273" s="483" t="e">
        <f>VLOOKUP('Mapeo de Actores'!R273,'MA Listas'!$G$4:$H$38,2)</f>
        <v>#N/A</v>
      </c>
      <c r="S273" s="483" t="e">
        <f>VLOOKUP('Mapeo de Actores'!S273,'MA Listas'!$G$4:$H$38,2)</f>
        <v>#N/A</v>
      </c>
      <c r="T273" s="593" t="e">
        <f>VLOOKUP('Mapeo de Actores'!T273,'MA Listas'!$K$6:$L$7,2)</f>
        <v>#N/A</v>
      </c>
      <c r="U273" s="593" t="e">
        <f>VLOOKUP('Mapeo de Actores'!U273,'MA Listas'!$K$6:$L$7,2)</f>
        <v>#N/A</v>
      </c>
      <c r="V273" s="593" t="e">
        <f>VLOOKUP('Mapeo de Actores'!V273,'MA Listas'!$K$6:$L$7,2)</f>
        <v>#N/A</v>
      </c>
      <c r="W273" s="593" t="e">
        <f>VLOOKUP('Mapeo de Actores'!W273,'MA Listas'!$K$6:$L$7,2)</f>
        <v>#N/A</v>
      </c>
      <c r="X273" s="593" t="e">
        <f>VLOOKUP('Mapeo de Actores'!X273,'MA Listas'!$K$6:$L$7,2)</f>
        <v>#N/A</v>
      </c>
      <c r="Y273" s="591">
        <f>'Mapeo de Actores'!Y273</f>
        <v>0</v>
      </c>
      <c r="Z273" s="484" t="e">
        <f>VLOOKUP('Mapeo de Actores'!Z273,'MA Listas'!$N$4:$O$11,2)</f>
        <v>#N/A</v>
      </c>
      <c r="AA273" s="484" t="e">
        <f>VLOOKUP('Mapeo de Actores'!AA273,'MA Listas'!$N$4:$O$11,2)</f>
        <v>#N/A</v>
      </c>
      <c r="AB273" s="591">
        <f>'Mapeo de Actores'!AB273</f>
        <v>0</v>
      </c>
      <c r="AC273" s="486">
        <f>'Mapeo de Actores'!AC273</f>
        <v>0</v>
      </c>
      <c r="AD273" s="596">
        <f>'Mapeo de Actores'!AD273</f>
        <v>0</v>
      </c>
    </row>
    <row r="274" spans="6:30" ht="15.75" customHeight="1">
      <c r="F274" s="480">
        <f t="shared" si="5"/>
        <v>271</v>
      </c>
      <c r="G274" s="490">
        <f>'Mapeo de Actores'!G274</f>
        <v>0</v>
      </c>
      <c r="H274" s="491">
        <f>'Mapeo de Actores'!H274</f>
        <v>0</v>
      </c>
      <c r="I274" s="483" t="e">
        <f>VLOOKUP('Mapeo de Actores'!I274,'MA Listas'!$D$4:$E$38,2)</f>
        <v>#N/A</v>
      </c>
      <c r="J274" s="483" t="e">
        <f>VLOOKUP('Mapeo de Actores'!J274,'MA Listas'!$D$4:$E$38,2)</f>
        <v>#N/A</v>
      </c>
      <c r="K274" s="483" t="e">
        <f>VLOOKUP('Mapeo de Actores'!K274,'MA Listas'!$D$4:$E$38,2)</f>
        <v>#N/A</v>
      </c>
      <c r="L274" s="483" t="e">
        <f>VLOOKUP('Mapeo de Actores'!L274,'MA Listas'!$D$4:$E$38,2)</f>
        <v>#N/A</v>
      </c>
      <c r="M274" s="483" t="e">
        <f>VLOOKUP('Mapeo de Actores'!M274,'MA Listas'!$D$4:$E$38,2)</f>
        <v>#N/A</v>
      </c>
      <c r="N274" s="591">
        <f>'Mapeo de Actores'!N274</f>
        <v>0</v>
      </c>
      <c r="O274" s="483" t="e">
        <f>VLOOKUP('Mapeo de Actores'!O274,'MA Listas'!$G$4:$H$38,2)</f>
        <v>#N/A</v>
      </c>
      <c r="P274" s="483" t="e">
        <f>VLOOKUP('Mapeo de Actores'!P274,'MA Listas'!$G$4:$H$38,2)</f>
        <v>#N/A</v>
      </c>
      <c r="Q274" s="483" t="e">
        <f>VLOOKUP('Mapeo de Actores'!Q274,'MA Listas'!$G$4:$H$38,2)</f>
        <v>#N/A</v>
      </c>
      <c r="R274" s="483" t="e">
        <f>VLOOKUP('Mapeo de Actores'!R274,'MA Listas'!$G$4:$H$38,2)</f>
        <v>#N/A</v>
      </c>
      <c r="S274" s="483" t="e">
        <f>VLOOKUP('Mapeo de Actores'!S274,'MA Listas'!$G$4:$H$38,2)</f>
        <v>#N/A</v>
      </c>
      <c r="T274" s="593" t="e">
        <f>VLOOKUP('Mapeo de Actores'!T274,'MA Listas'!$K$6:$L$7,2)</f>
        <v>#N/A</v>
      </c>
      <c r="U274" s="593" t="e">
        <f>VLOOKUP('Mapeo de Actores'!U274,'MA Listas'!$K$6:$L$7,2)</f>
        <v>#N/A</v>
      </c>
      <c r="V274" s="593" t="e">
        <f>VLOOKUP('Mapeo de Actores'!V274,'MA Listas'!$K$6:$L$7,2)</f>
        <v>#N/A</v>
      </c>
      <c r="W274" s="593" t="e">
        <f>VLOOKUP('Mapeo de Actores'!W274,'MA Listas'!$K$6:$L$7,2)</f>
        <v>#N/A</v>
      </c>
      <c r="X274" s="593" t="e">
        <f>VLOOKUP('Mapeo de Actores'!X274,'MA Listas'!$K$6:$L$7,2)</f>
        <v>#N/A</v>
      </c>
      <c r="Y274" s="591">
        <f>'Mapeo de Actores'!Y274</f>
        <v>0</v>
      </c>
      <c r="Z274" s="484" t="e">
        <f>VLOOKUP('Mapeo de Actores'!Z274,'MA Listas'!$N$4:$O$11,2)</f>
        <v>#N/A</v>
      </c>
      <c r="AA274" s="484" t="e">
        <f>VLOOKUP('Mapeo de Actores'!AA274,'MA Listas'!$N$4:$O$11,2)</f>
        <v>#N/A</v>
      </c>
      <c r="AB274" s="591">
        <f>'Mapeo de Actores'!AB274</f>
        <v>0</v>
      </c>
      <c r="AC274" s="486">
        <f>'Mapeo de Actores'!AC274</f>
        <v>0</v>
      </c>
      <c r="AD274" s="596">
        <f>'Mapeo de Actores'!AD274</f>
        <v>0</v>
      </c>
    </row>
    <row r="275" spans="6:30" ht="15.75" customHeight="1">
      <c r="F275" s="480">
        <f t="shared" si="5"/>
        <v>272</v>
      </c>
      <c r="G275" s="490">
        <f>'Mapeo de Actores'!G275</f>
        <v>0</v>
      </c>
      <c r="H275" s="491">
        <f>'Mapeo de Actores'!H275</f>
        <v>0</v>
      </c>
      <c r="I275" s="483" t="e">
        <f>VLOOKUP('Mapeo de Actores'!I275,'MA Listas'!$D$4:$E$38,2)</f>
        <v>#N/A</v>
      </c>
      <c r="J275" s="483" t="e">
        <f>VLOOKUP('Mapeo de Actores'!J275,'MA Listas'!$D$4:$E$38,2)</f>
        <v>#N/A</v>
      </c>
      <c r="K275" s="483" t="e">
        <f>VLOOKUP('Mapeo de Actores'!K275,'MA Listas'!$D$4:$E$38,2)</f>
        <v>#N/A</v>
      </c>
      <c r="L275" s="483" t="e">
        <f>VLOOKUP('Mapeo de Actores'!L275,'MA Listas'!$D$4:$E$38,2)</f>
        <v>#N/A</v>
      </c>
      <c r="M275" s="483" t="e">
        <f>VLOOKUP('Mapeo de Actores'!M275,'MA Listas'!$D$4:$E$38,2)</f>
        <v>#N/A</v>
      </c>
      <c r="N275" s="591">
        <f>'Mapeo de Actores'!N275</f>
        <v>0</v>
      </c>
      <c r="O275" s="483" t="e">
        <f>VLOOKUP('Mapeo de Actores'!O275,'MA Listas'!$G$4:$H$38,2)</f>
        <v>#N/A</v>
      </c>
      <c r="P275" s="483" t="e">
        <f>VLOOKUP('Mapeo de Actores'!P275,'MA Listas'!$G$4:$H$38,2)</f>
        <v>#N/A</v>
      </c>
      <c r="Q275" s="483" t="e">
        <f>VLOOKUP('Mapeo de Actores'!Q275,'MA Listas'!$G$4:$H$38,2)</f>
        <v>#N/A</v>
      </c>
      <c r="R275" s="483" t="e">
        <f>VLOOKUP('Mapeo de Actores'!R275,'MA Listas'!$G$4:$H$38,2)</f>
        <v>#N/A</v>
      </c>
      <c r="S275" s="483" t="e">
        <f>VLOOKUP('Mapeo de Actores'!S275,'MA Listas'!$G$4:$H$38,2)</f>
        <v>#N/A</v>
      </c>
      <c r="T275" s="593" t="e">
        <f>VLOOKUP('Mapeo de Actores'!T275,'MA Listas'!$K$6:$L$7,2)</f>
        <v>#N/A</v>
      </c>
      <c r="U275" s="593" t="e">
        <f>VLOOKUP('Mapeo de Actores'!U275,'MA Listas'!$K$6:$L$7,2)</f>
        <v>#N/A</v>
      </c>
      <c r="V275" s="593" t="e">
        <f>VLOOKUP('Mapeo de Actores'!V275,'MA Listas'!$K$6:$L$7,2)</f>
        <v>#N/A</v>
      </c>
      <c r="W275" s="593" t="e">
        <f>VLOOKUP('Mapeo de Actores'!W275,'MA Listas'!$K$6:$L$7,2)</f>
        <v>#N/A</v>
      </c>
      <c r="X275" s="593" t="e">
        <f>VLOOKUP('Mapeo de Actores'!X275,'MA Listas'!$K$6:$L$7,2)</f>
        <v>#N/A</v>
      </c>
      <c r="Y275" s="591">
        <f>'Mapeo de Actores'!Y275</f>
        <v>0</v>
      </c>
      <c r="Z275" s="484" t="e">
        <f>VLOOKUP('Mapeo de Actores'!Z275,'MA Listas'!$N$4:$O$11,2)</f>
        <v>#N/A</v>
      </c>
      <c r="AA275" s="484" t="e">
        <f>VLOOKUP('Mapeo de Actores'!AA275,'MA Listas'!$N$4:$O$11,2)</f>
        <v>#N/A</v>
      </c>
      <c r="AB275" s="591">
        <f>'Mapeo de Actores'!AB275</f>
        <v>0</v>
      </c>
      <c r="AC275" s="486">
        <f>'Mapeo de Actores'!AC275</f>
        <v>0</v>
      </c>
      <c r="AD275" s="596">
        <f>'Mapeo de Actores'!AD275</f>
        <v>0</v>
      </c>
    </row>
    <row r="276" spans="6:30" ht="15.75" customHeight="1">
      <c r="F276" s="480">
        <f t="shared" si="5"/>
        <v>273</v>
      </c>
      <c r="G276" s="490">
        <f>'Mapeo de Actores'!G276</f>
        <v>0</v>
      </c>
      <c r="H276" s="491">
        <f>'Mapeo de Actores'!H276</f>
        <v>0</v>
      </c>
      <c r="I276" s="483" t="e">
        <f>VLOOKUP('Mapeo de Actores'!I276,'MA Listas'!$D$4:$E$38,2)</f>
        <v>#N/A</v>
      </c>
      <c r="J276" s="483" t="e">
        <f>VLOOKUP('Mapeo de Actores'!J276,'MA Listas'!$D$4:$E$38,2)</f>
        <v>#N/A</v>
      </c>
      <c r="K276" s="483" t="e">
        <f>VLOOKUP('Mapeo de Actores'!K276,'MA Listas'!$D$4:$E$38,2)</f>
        <v>#N/A</v>
      </c>
      <c r="L276" s="483" t="e">
        <f>VLOOKUP('Mapeo de Actores'!L276,'MA Listas'!$D$4:$E$38,2)</f>
        <v>#N/A</v>
      </c>
      <c r="M276" s="483" t="e">
        <f>VLOOKUP('Mapeo de Actores'!M276,'MA Listas'!$D$4:$E$38,2)</f>
        <v>#N/A</v>
      </c>
      <c r="N276" s="591">
        <f>'Mapeo de Actores'!N276</f>
        <v>0</v>
      </c>
      <c r="O276" s="483" t="e">
        <f>VLOOKUP('Mapeo de Actores'!O276,'MA Listas'!$G$4:$H$38,2)</f>
        <v>#N/A</v>
      </c>
      <c r="P276" s="483" t="e">
        <f>VLOOKUP('Mapeo de Actores'!P276,'MA Listas'!$G$4:$H$38,2)</f>
        <v>#N/A</v>
      </c>
      <c r="Q276" s="483" t="e">
        <f>VLOOKUP('Mapeo de Actores'!Q276,'MA Listas'!$G$4:$H$38,2)</f>
        <v>#N/A</v>
      </c>
      <c r="R276" s="483" t="e">
        <f>VLOOKUP('Mapeo de Actores'!R276,'MA Listas'!$G$4:$H$38,2)</f>
        <v>#N/A</v>
      </c>
      <c r="S276" s="483" t="e">
        <f>VLOOKUP('Mapeo de Actores'!S276,'MA Listas'!$G$4:$H$38,2)</f>
        <v>#N/A</v>
      </c>
      <c r="T276" s="593" t="e">
        <f>VLOOKUP('Mapeo de Actores'!T276,'MA Listas'!$K$6:$L$7,2)</f>
        <v>#N/A</v>
      </c>
      <c r="U276" s="593" t="e">
        <f>VLOOKUP('Mapeo de Actores'!U276,'MA Listas'!$K$6:$L$7,2)</f>
        <v>#N/A</v>
      </c>
      <c r="V276" s="593" t="e">
        <f>VLOOKUP('Mapeo de Actores'!V276,'MA Listas'!$K$6:$L$7,2)</f>
        <v>#N/A</v>
      </c>
      <c r="W276" s="593" t="e">
        <f>VLOOKUP('Mapeo de Actores'!W276,'MA Listas'!$K$6:$L$7,2)</f>
        <v>#N/A</v>
      </c>
      <c r="X276" s="593" t="e">
        <f>VLOOKUP('Mapeo de Actores'!X276,'MA Listas'!$K$6:$L$7,2)</f>
        <v>#N/A</v>
      </c>
      <c r="Y276" s="591">
        <f>'Mapeo de Actores'!Y276</f>
        <v>0</v>
      </c>
      <c r="Z276" s="484" t="e">
        <f>VLOOKUP('Mapeo de Actores'!Z276,'MA Listas'!$N$4:$O$11,2)</f>
        <v>#N/A</v>
      </c>
      <c r="AA276" s="484" t="e">
        <f>VLOOKUP('Mapeo de Actores'!AA276,'MA Listas'!$N$4:$O$11,2)</f>
        <v>#N/A</v>
      </c>
      <c r="AB276" s="591">
        <f>'Mapeo de Actores'!AB276</f>
        <v>0</v>
      </c>
      <c r="AC276" s="486">
        <f>'Mapeo de Actores'!AC276</f>
        <v>0</v>
      </c>
      <c r="AD276" s="596">
        <f>'Mapeo de Actores'!AD276</f>
        <v>0</v>
      </c>
    </row>
    <row r="277" spans="6:30" ht="15.75" customHeight="1">
      <c r="F277" s="480">
        <f t="shared" si="5"/>
        <v>274</v>
      </c>
      <c r="G277" s="490">
        <f>'Mapeo de Actores'!G277</f>
        <v>0</v>
      </c>
      <c r="H277" s="491">
        <f>'Mapeo de Actores'!H277</f>
        <v>0</v>
      </c>
      <c r="I277" s="483" t="e">
        <f>VLOOKUP('Mapeo de Actores'!I277,'MA Listas'!$D$4:$E$38,2)</f>
        <v>#N/A</v>
      </c>
      <c r="J277" s="483" t="e">
        <f>VLOOKUP('Mapeo de Actores'!J277,'MA Listas'!$D$4:$E$38,2)</f>
        <v>#N/A</v>
      </c>
      <c r="K277" s="483" t="e">
        <f>VLOOKUP('Mapeo de Actores'!K277,'MA Listas'!$D$4:$E$38,2)</f>
        <v>#N/A</v>
      </c>
      <c r="L277" s="483" t="e">
        <f>VLOOKUP('Mapeo de Actores'!L277,'MA Listas'!$D$4:$E$38,2)</f>
        <v>#N/A</v>
      </c>
      <c r="M277" s="483" t="e">
        <f>VLOOKUP('Mapeo de Actores'!M277,'MA Listas'!$D$4:$E$38,2)</f>
        <v>#N/A</v>
      </c>
      <c r="N277" s="591">
        <f>'Mapeo de Actores'!N277</f>
        <v>0</v>
      </c>
      <c r="O277" s="483" t="e">
        <f>VLOOKUP('Mapeo de Actores'!O277,'MA Listas'!$G$4:$H$38,2)</f>
        <v>#N/A</v>
      </c>
      <c r="P277" s="483" t="e">
        <f>VLOOKUP('Mapeo de Actores'!P277,'MA Listas'!$G$4:$H$38,2)</f>
        <v>#N/A</v>
      </c>
      <c r="Q277" s="483" t="e">
        <f>VLOOKUP('Mapeo de Actores'!Q277,'MA Listas'!$G$4:$H$38,2)</f>
        <v>#N/A</v>
      </c>
      <c r="R277" s="483" t="e">
        <f>VLOOKUP('Mapeo de Actores'!R277,'MA Listas'!$G$4:$H$38,2)</f>
        <v>#N/A</v>
      </c>
      <c r="S277" s="483" t="e">
        <f>VLOOKUP('Mapeo de Actores'!S277,'MA Listas'!$G$4:$H$38,2)</f>
        <v>#N/A</v>
      </c>
      <c r="T277" s="593" t="e">
        <f>VLOOKUP('Mapeo de Actores'!T277,'MA Listas'!$K$6:$L$7,2)</f>
        <v>#N/A</v>
      </c>
      <c r="U277" s="593" t="e">
        <f>VLOOKUP('Mapeo de Actores'!U277,'MA Listas'!$K$6:$L$7,2)</f>
        <v>#N/A</v>
      </c>
      <c r="V277" s="593" t="e">
        <f>VLOOKUP('Mapeo de Actores'!V277,'MA Listas'!$K$6:$L$7,2)</f>
        <v>#N/A</v>
      </c>
      <c r="W277" s="593" t="e">
        <f>VLOOKUP('Mapeo de Actores'!W277,'MA Listas'!$K$6:$L$7,2)</f>
        <v>#N/A</v>
      </c>
      <c r="X277" s="593" t="e">
        <f>VLOOKUP('Mapeo de Actores'!X277,'MA Listas'!$K$6:$L$7,2)</f>
        <v>#N/A</v>
      </c>
      <c r="Y277" s="591">
        <f>'Mapeo de Actores'!Y277</f>
        <v>0</v>
      </c>
      <c r="Z277" s="484" t="e">
        <f>VLOOKUP('Mapeo de Actores'!Z277,'MA Listas'!$N$4:$O$11,2)</f>
        <v>#N/A</v>
      </c>
      <c r="AA277" s="484" t="e">
        <f>VLOOKUP('Mapeo de Actores'!AA277,'MA Listas'!$N$4:$O$11,2)</f>
        <v>#N/A</v>
      </c>
      <c r="AB277" s="591">
        <f>'Mapeo de Actores'!AB277</f>
        <v>0</v>
      </c>
      <c r="AC277" s="486">
        <f>'Mapeo de Actores'!AC277</f>
        <v>0</v>
      </c>
      <c r="AD277" s="596">
        <f>'Mapeo de Actores'!AD277</f>
        <v>0</v>
      </c>
    </row>
    <row r="278" spans="6:30" ht="15.75" customHeight="1">
      <c r="F278" s="480">
        <f t="shared" si="5"/>
        <v>275</v>
      </c>
      <c r="G278" s="490">
        <f>'Mapeo de Actores'!G278</f>
        <v>0</v>
      </c>
      <c r="H278" s="491">
        <f>'Mapeo de Actores'!H278</f>
        <v>0</v>
      </c>
      <c r="I278" s="483" t="e">
        <f>VLOOKUP('Mapeo de Actores'!I278,'MA Listas'!$D$4:$E$38,2)</f>
        <v>#N/A</v>
      </c>
      <c r="J278" s="483" t="e">
        <f>VLOOKUP('Mapeo de Actores'!J278,'MA Listas'!$D$4:$E$38,2)</f>
        <v>#N/A</v>
      </c>
      <c r="K278" s="483" t="e">
        <f>VLOOKUP('Mapeo de Actores'!K278,'MA Listas'!$D$4:$E$38,2)</f>
        <v>#N/A</v>
      </c>
      <c r="L278" s="483" t="e">
        <f>VLOOKUP('Mapeo de Actores'!L278,'MA Listas'!$D$4:$E$38,2)</f>
        <v>#N/A</v>
      </c>
      <c r="M278" s="483" t="e">
        <f>VLOOKUP('Mapeo de Actores'!M278,'MA Listas'!$D$4:$E$38,2)</f>
        <v>#N/A</v>
      </c>
      <c r="N278" s="591">
        <f>'Mapeo de Actores'!N278</f>
        <v>0</v>
      </c>
      <c r="O278" s="483" t="e">
        <f>VLOOKUP('Mapeo de Actores'!O278,'MA Listas'!$G$4:$H$38,2)</f>
        <v>#N/A</v>
      </c>
      <c r="P278" s="483" t="e">
        <f>VLOOKUP('Mapeo de Actores'!P278,'MA Listas'!$G$4:$H$38,2)</f>
        <v>#N/A</v>
      </c>
      <c r="Q278" s="483" t="e">
        <f>VLOOKUP('Mapeo de Actores'!Q278,'MA Listas'!$G$4:$H$38,2)</f>
        <v>#N/A</v>
      </c>
      <c r="R278" s="483" t="e">
        <f>VLOOKUP('Mapeo de Actores'!R278,'MA Listas'!$G$4:$H$38,2)</f>
        <v>#N/A</v>
      </c>
      <c r="S278" s="483" t="e">
        <f>VLOOKUP('Mapeo de Actores'!S278,'MA Listas'!$G$4:$H$38,2)</f>
        <v>#N/A</v>
      </c>
      <c r="T278" s="593" t="e">
        <f>VLOOKUP('Mapeo de Actores'!T278,'MA Listas'!$K$6:$L$7,2)</f>
        <v>#N/A</v>
      </c>
      <c r="U278" s="593" t="e">
        <f>VLOOKUP('Mapeo de Actores'!U278,'MA Listas'!$K$6:$L$7,2)</f>
        <v>#N/A</v>
      </c>
      <c r="V278" s="593" t="e">
        <f>VLOOKUP('Mapeo de Actores'!V278,'MA Listas'!$K$6:$L$7,2)</f>
        <v>#N/A</v>
      </c>
      <c r="W278" s="593" t="e">
        <f>VLOOKUP('Mapeo de Actores'!W278,'MA Listas'!$K$6:$L$7,2)</f>
        <v>#N/A</v>
      </c>
      <c r="X278" s="593" t="e">
        <f>VLOOKUP('Mapeo de Actores'!X278,'MA Listas'!$K$6:$L$7,2)</f>
        <v>#N/A</v>
      </c>
      <c r="Y278" s="591">
        <f>'Mapeo de Actores'!Y278</f>
        <v>0</v>
      </c>
      <c r="Z278" s="484" t="e">
        <f>VLOOKUP('Mapeo de Actores'!Z278,'MA Listas'!$N$4:$O$11,2)</f>
        <v>#N/A</v>
      </c>
      <c r="AA278" s="484" t="e">
        <f>VLOOKUP('Mapeo de Actores'!AA278,'MA Listas'!$N$4:$O$11,2)</f>
        <v>#N/A</v>
      </c>
      <c r="AB278" s="591">
        <f>'Mapeo de Actores'!AB278</f>
        <v>0</v>
      </c>
      <c r="AC278" s="486">
        <f>'Mapeo de Actores'!AC278</f>
        <v>0</v>
      </c>
      <c r="AD278" s="596">
        <f>'Mapeo de Actores'!AD278</f>
        <v>0</v>
      </c>
    </row>
    <row r="279" spans="6:30" ht="15.75" customHeight="1">
      <c r="F279" s="480">
        <f t="shared" si="5"/>
        <v>276</v>
      </c>
      <c r="G279" s="490">
        <f>'Mapeo de Actores'!G279</f>
        <v>0</v>
      </c>
      <c r="H279" s="491">
        <f>'Mapeo de Actores'!H279</f>
        <v>0</v>
      </c>
      <c r="I279" s="483" t="e">
        <f>VLOOKUP('Mapeo de Actores'!I279,'MA Listas'!$D$4:$E$38,2)</f>
        <v>#N/A</v>
      </c>
      <c r="J279" s="483" t="e">
        <f>VLOOKUP('Mapeo de Actores'!J279,'MA Listas'!$D$4:$E$38,2)</f>
        <v>#N/A</v>
      </c>
      <c r="K279" s="483" t="e">
        <f>VLOOKUP('Mapeo de Actores'!K279,'MA Listas'!$D$4:$E$38,2)</f>
        <v>#N/A</v>
      </c>
      <c r="L279" s="483" t="e">
        <f>VLOOKUP('Mapeo de Actores'!L279,'MA Listas'!$D$4:$E$38,2)</f>
        <v>#N/A</v>
      </c>
      <c r="M279" s="483" t="e">
        <f>VLOOKUP('Mapeo de Actores'!M279,'MA Listas'!$D$4:$E$38,2)</f>
        <v>#N/A</v>
      </c>
      <c r="N279" s="591">
        <f>'Mapeo de Actores'!N279</f>
        <v>0</v>
      </c>
      <c r="O279" s="483" t="e">
        <f>VLOOKUP('Mapeo de Actores'!O279,'MA Listas'!$G$4:$H$38,2)</f>
        <v>#N/A</v>
      </c>
      <c r="P279" s="483" t="e">
        <f>VLOOKUP('Mapeo de Actores'!P279,'MA Listas'!$G$4:$H$38,2)</f>
        <v>#N/A</v>
      </c>
      <c r="Q279" s="483" t="e">
        <f>VLOOKUP('Mapeo de Actores'!Q279,'MA Listas'!$G$4:$H$38,2)</f>
        <v>#N/A</v>
      </c>
      <c r="R279" s="483" t="e">
        <f>VLOOKUP('Mapeo de Actores'!R279,'MA Listas'!$G$4:$H$38,2)</f>
        <v>#N/A</v>
      </c>
      <c r="S279" s="483" t="e">
        <f>VLOOKUP('Mapeo de Actores'!S279,'MA Listas'!$G$4:$H$38,2)</f>
        <v>#N/A</v>
      </c>
      <c r="T279" s="593" t="e">
        <f>VLOOKUP('Mapeo de Actores'!T279,'MA Listas'!$K$6:$L$7,2)</f>
        <v>#N/A</v>
      </c>
      <c r="U279" s="593" t="e">
        <f>VLOOKUP('Mapeo de Actores'!U279,'MA Listas'!$K$6:$L$7,2)</f>
        <v>#N/A</v>
      </c>
      <c r="V279" s="593" t="e">
        <f>VLOOKUP('Mapeo de Actores'!V279,'MA Listas'!$K$6:$L$7,2)</f>
        <v>#N/A</v>
      </c>
      <c r="W279" s="593" t="e">
        <f>VLOOKUP('Mapeo de Actores'!W279,'MA Listas'!$K$6:$L$7,2)</f>
        <v>#N/A</v>
      </c>
      <c r="X279" s="593" t="e">
        <f>VLOOKUP('Mapeo de Actores'!X279,'MA Listas'!$K$6:$L$7,2)</f>
        <v>#N/A</v>
      </c>
      <c r="Y279" s="591">
        <f>'Mapeo de Actores'!Y279</f>
        <v>0</v>
      </c>
      <c r="Z279" s="484" t="e">
        <f>VLOOKUP('Mapeo de Actores'!Z279,'MA Listas'!$N$4:$O$11,2)</f>
        <v>#N/A</v>
      </c>
      <c r="AA279" s="484" t="e">
        <f>VLOOKUP('Mapeo de Actores'!AA279,'MA Listas'!$N$4:$O$11,2)</f>
        <v>#N/A</v>
      </c>
      <c r="AB279" s="591">
        <f>'Mapeo de Actores'!AB279</f>
        <v>0</v>
      </c>
      <c r="AC279" s="486">
        <f>'Mapeo de Actores'!AC279</f>
        <v>0</v>
      </c>
      <c r="AD279" s="596">
        <f>'Mapeo de Actores'!AD279</f>
        <v>0</v>
      </c>
    </row>
    <row r="280" spans="6:30" ht="15.75" customHeight="1">
      <c r="F280" s="480">
        <f t="shared" si="5"/>
        <v>277</v>
      </c>
      <c r="G280" s="490">
        <f>'Mapeo de Actores'!G280</f>
        <v>0</v>
      </c>
      <c r="H280" s="491">
        <f>'Mapeo de Actores'!H280</f>
        <v>0</v>
      </c>
      <c r="I280" s="483" t="e">
        <f>VLOOKUP('Mapeo de Actores'!I280,'MA Listas'!$D$4:$E$38,2)</f>
        <v>#N/A</v>
      </c>
      <c r="J280" s="483" t="e">
        <f>VLOOKUP('Mapeo de Actores'!J280,'MA Listas'!$D$4:$E$38,2)</f>
        <v>#N/A</v>
      </c>
      <c r="K280" s="483" t="e">
        <f>VLOOKUP('Mapeo de Actores'!K280,'MA Listas'!$D$4:$E$38,2)</f>
        <v>#N/A</v>
      </c>
      <c r="L280" s="483" t="e">
        <f>VLOOKUP('Mapeo de Actores'!L280,'MA Listas'!$D$4:$E$38,2)</f>
        <v>#N/A</v>
      </c>
      <c r="M280" s="483" t="e">
        <f>VLOOKUP('Mapeo de Actores'!M280,'MA Listas'!$D$4:$E$38,2)</f>
        <v>#N/A</v>
      </c>
      <c r="N280" s="591">
        <f>'Mapeo de Actores'!N280</f>
        <v>0</v>
      </c>
      <c r="O280" s="483" t="e">
        <f>VLOOKUP('Mapeo de Actores'!O280,'MA Listas'!$G$4:$H$38,2)</f>
        <v>#N/A</v>
      </c>
      <c r="P280" s="483" t="e">
        <f>VLOOKUP('Mapeo de Actores'!P280,'MA Listas'!$G$4:$H$38,2)</f>
        <v>#N/A</v>
      </c>
      <c r="Q280" s="483" t="e">
        <f>VLOOKUP('Mapeo de Actores'!Q280,'MA Listas'!$G$4:$H$38,2)</f>
        <v>#N/A</v>
      </c>
      <c r="R280" s="483" t="e">
        <f>VLOOKUP('Mapeo de Actores'!R280,'MA Listas'!$G$4:$H$38,2)</f>
        <v>#N/A</v>
      </c>
      <c r="S280" s="483" t="e">
        <f>VLOOKUP('Mapeo de Actores'!S280,'MA Listas'!$G$4:$H$38,2)</f>
        <v>#N/A</v>
      </c>
      <c r="T280" s="593" t="e">
        <f>VLOOKUP('Mapeo de Actores'!T280,'MA Listas'!$K$6:$L$7,2)</f>
        <v>#N/A</v>
      </c>
      <c r="U280" s="593" t="e">
        <f>VLOOKUP('Mapeo de Actores'!U280,'MA Listas'!$K$6:$L$7,2)</f>
        <v>#N/A</v>
      </c>
      <c r="V280" s="593" t="e">
        <f>VLOOKUP('Mapeo de Actores'!V280,'MA Listas'!$K$6:$L$7,2)</f>
        <v>#N/A</v>
      </c>
      <c r="W280" s="593" t="e">
        <f>VLOOKUP('Mapeo de Actores'!W280,'MA Listas'!$K$6:$L$7,2)</f>
        <v>#N/A</v>
      </c>
      <c r="X280" s="593" t="e">
        <f>VLOOKUP('Mapeo de Actores'!X280,'MA Listas'!$K$6:$L$7,2)</f>
        <v>#N/A</v>
      </c>
      <c r="Y280" s="591">
        <f>'Mapeo de Actores'!Y280</f>
        <v>0</v>
      </c>
      <c r="Z280" s="484" t="e">
        <f>VLOOKUP('Mapeo de Actores'!Z280,'MA Listas'!$N$4:$O$11,2)</f>
        <v>#N/A</v>
      </c>
      <c r="AA280" s="484" t="e">
        <f>VLOOKUP('Mapeo de Actores'!AA280,'MA Listas'!$N$4:$O$11,2)</f>
        <v>#N/A</v>
      </c>
      <c r="AB280" s="591">
        <f>'Mapeo de Actores'!AB280</f>
        <v>0</v>
      </c>
      <c r="AC280" s="486">
        <f>'Mapeo de Actores'!AC280</f>
        <v>0</v>
      </c>
      <c r="AD280" s="596">
        <f>'Mapeo de Actores'!AD280</f>
        <v>0</v>
      </c>
    </row>
    <row r="281" spans="6:30" ht="15.75" customHeight="1">
      <c r="F281" s="480">
        <f t="shared" si="5"/>
        <v>278</v>
      </c>
      <c r="G281" s="490">
        <f>'Mapeo de Actores'!G281</f>
        <v>0</v>
      </c>
      <c r="H281" s="491">
        <f>'Mapeo de Actores'!H281</f>
        <v>0</v>
      </c>
      <c r="I281" s="483" t="e">
        <f>VLOOKUP('Mapeo de Actores'!I281,'MA Listas'!$D$4:$E$38,2)</f>
        <v>#N/A</v>
      </c>
      <c r="J281" s="483" t="e">
        <f>VLOOKUP('Mapeo de Actores'!J281,'MA Listas'!$D$4:$E$38,2)</f>
        <v>#N/A</v>
      </c>
      <c r="K281" s="483" t="e">
        <f>VLOOKUP('Mapeo de Actores'!K281,'MA Listas'!$D$4:$E$38,2)</f>
        <v>#N/A</v>
      </c>
      <c r="L281" s="483" t="e">
        <f>VLOOKUP('Mapeo de Actores'!L281,'MA Listas'!$D$4:$E$38,2)</f>
        <v>#N/A</v>
      </c>
      <c r="M281" s="483" t="e">
        <f>VLOOKUP('Mapeo de Actores'!M281,'MA Listas'!$D$4:$E$38,2)</f>
        <v>#N/A</v>
      </c>
      <c r="N281" s="591">
        <f>'Mapeo de Actores'!N281</f>
        <v>0</v>
      </c>
      <c r="O281" s="483" t="e">
        <f>VLOOKUP('Mapeo de Actores'!O281,'MA Listas'!$G$4:$H$38,2)</f>
        <v>#N/A</v>
      </c>
      <c r="P281" s="483" t="e">
        <f>VLOOKUP('Mapeo de Actores'!P281,'MA Listas'!$G$4:$H$38,2)</f>
        <v>#N/A</v>
      </c>
      <c r="Q281" s="483" t="e">
        <f>VLOOKUP('Mapeo de Actores'!Q281,'MA Listas'!$G$4:$H$38,2)</f>
        <v>#N/A</v>
      </c>
      <c r="R281" s="483" t="e">
        <f>VLOOKUP('Mapeo de Actores'!R281,'MA Listas'!$G$4:$H$38,2)</f>
        <v>#N/A</v>
      </c>
      <c r="S281" s="483" t="e">
        <f>VLOOKUP('Mapeo de Actores'!S281,'MA Listas'!$G$4:$H$38,2)</f>
        <v>#N/A</v>
      </c>
      <c r="T281" s="593" t="e">
        <f>VLOOKUP('Mapeo de Actores'!T281,'MA Listas'!$K$6:$L$7,2)</f>
        <v>#N/A</v>
      </c>
      <c r="U281" s="593" t="e">
        <f>VLOOKUP('Mapeo de Actores'!U281,'MA Listas'!$K$6:$L$7,2)</f>
        <v>#N/A</v>
      </c>
      <c r="V281" s="593" t="e">
        <f>VLOOKUP('Mapeo de Actores'!V281,'MA Listas'!$K$6:$L$7,2)</f>
        <v>#N/A</v>
      </c>
      <c r="W281" s="593" t="e">
        <f>VLOOKUP('Mapeo de Actores'!W281,'MA Listas'!$K$6:$L$7,2)</f>
        <v>#N/A</v>
      </c>
      <c r="X281" s="593" t="e">
        <f>VLOOKUP('Mapeo de Actores'!X281,'MA Listas'!$K$6:$L$7,2)</f>
        <v>#N/A</v>
      </c>
      <c r="Y281" s="591">
        <f>'Mapeo de Actores'!Y281</f>
        <v>0</v>
      </c>
      <c r="Z281" s="484" t="e">
        <f>VLOOKUP('Mapeo de Actores'!Z281,'MA Listas'!$N$4:$O$11,2)</f>
        <v>#N/A</v>
      </c>
      <c r="AA281" s="484" t="e">
        <f>VLOOKUP('Mapeo de Actores'!AA281,'MA Listas'!$N$4:$O$11,2)</f>
        <v>#N/A</v>
      </c>
      <c r="AB281" s="591">
        <f>'Mapeo de Actores'!AB281</f>
        <v>0</v>
      </c>
      <c r="AC281" s="486">
        <f>'Mapeo de Actores'!AC281</f>
        <v>0</v>
      </c>
      <c r="AD281" s="596">
        <f>'Mapeo de Actores'!AD281</f>
        <v>0</v>
      </c>
    </row>
    <row r="282" spans="6:30" ht="15.75" customHeight="1">
      <c r="F282" s="480">
        <f t="shared" si="5"/>
        <v>279</v>
      </c>
      <c r="G282" s="490">
        <f>'Mapeo de Actores'!G282</f>
        <v>0</v>
      </c>
      <c r="H282" s="491">
        <f>'Mapeo de Actores'!H282</f>
        <v>0</v>
      </c>
      <c r="I282" s="483" t="e">
        <f>VLOOKUP('Mapeo de Actores'!I282,'MA Listas'!$D$4:$E$38,2)</f>
        <v>#N/A</v>
      </c>
      <c r="J282" s="483" t="e">
        <f>VLOOKUP('Mapeo de Actores'!J282,'MA Listas'!$D$4:$E$38,2)</f>
        <v>#N/A</v>
      </c>
      <c r="K282" s="483" t="e">
        <f>VLOOKUP('Mapeo de Actores'!K282,'MA Listas'!$D$4:$E$38,2)</f>
        <v>#N/A</v>
      </c>
      <c r="L282" s="483" t="e">
        <f>VLOOKUP('Mapeo de Actores'!L282,'MA Listas'!$D$4:$E$38,2)</f>
        <v>#N/A</v>
      </c>
      <c r="M282" s="483" t="e">
        <f>VLOOKUP('Mapeo de Actores'!M282,'MA Listas'!$D$4:$E$38,2)</f>
        <v>#N/A</v>
      </c>
      <c r="N282" s="591">
        <f>'Mapeo de Actores'!N282</f>
        <v>0</v>
      </c>
      <c r="O282" s="483" t="e">
        <f>VLOOKUP('Mapeo de Actores'!O282,'MA Listas'!$G$4:$H$38,2)</f>
        <v>#N/A</v>
      </c>
      <c r="P282" s="483" t="e">
        <f>VLOOKUP('Mapeo de Actores'!P282,'MA Listas'!$G$4:$H$38,2)</f>
        <v>#N/A</v>
      </c>
      <c r="Q282" s="483" t="e">
        <f>VLOOKUP('Mapeo de Actores'!Q282,'MA Listas'!$G$4:$H$38,2)</f>
        <v>#N/A</v>
      </c>
      <c r="R282" s="483" t="e">
        <f>VLOOKUP('Mapeo de Actores'!R282,'MA Listas'!$G$4:$H$38,2)</f>
        <v>#N/A</v>
      </c>
      <c r="S282" s="483" t="e">
        <f>VLOOKUP('Mapeo de Actores'!S282,'MA Listas'!$G$4:$H$38,2)</f>
        <v>#N/A</v>
      </c>
      <c r="T282" s="593" t="e">
        <f>VLOOKUP('Mapeo de Actores'!T282,'MA Listas'!$K$6:$L$7,2)</f>
        <v>#N/A</v>
      </c>
      <c r="U282" s="593" t="e">
        <f>VLOOKUP('Mapeo de Actores'!U282,'MA Listas'!$K$6:$L$7,2)</f>
        <v>#N/A</v>
      </c>
      <c r="V282" s="593" t="e">
        <f>VLOOKUP('Mapeo de Actores'!V282,'MA Listas'!$K$6:$L$7,2)</f>
        <v>#N/A</v>
      </c>
      <c r="W282" s="593" t="e">
        <f>VLOOKUP('Mapeo de Actores'!W282,'MA Listas'!$K$6:$L$7,2)</f>
        <v>#N/A</v>
      </c>
      <c r="X282" s="593" t="e">
        <f>VLOOKUP('Mapeo de Actores'!X282,'MA Listas'!$K$6:$L$7,2)</f>
        <v>#N/A</v>
      </c>
      <c r="Y282" s="591">
        <f>'Mapeo de Actores'!Y282</f>
        <v>0</v>
      </c>
      <c r="Z282" s="484" t="e">
        <f>VLOOKUP('Mapeo de Actores'!Z282,'MA Listas'!$N$4:$O$11,2)</f>
        <v>#N/A</v>
      </c>
      <c r="AA282" s="484" t="e">
        <f>VLOOKUP('Mapeo de Actores'!AA282,'MA Listas'!$N$4:$O$11,2)</f>
        <v>#N/A</v>
      </c>
      <c r="AB282" s="591">
        <f>'Mapeo de Actores'!AB282</f>
        <v>0</v>
      </c>
      <c r="AC282" s="486">
        <f>'Mapeo de Actores'!AC282</f>
        <v>0</v>
      </c>
      <c r="AD282" s="596">
        <f>'Mapeo de Actores'!AD282</f>
        <v>0</v>
      </c>
    </row>
    <row r="283" spans="6:30" ht="15.75" customHeight="1">
      <c r="F283" s="480">
        <f t="shared" si="5"/>
        <v>280</v>
      </c>
      <c r="G283" s="490">
        <f>'Mapeo de Actores'!G283</f>
        <v>0</v>
      </c>
      <c r="H283" s="491">
        <f>'Mapeo de Actores'!H283</f>
        <v>0</v>
      </c>
      <c r="I283" s="483" t="e">
        <f>VLOOKUP('Mapeo de Actores'!I283,'MA Listas'!$D$4:$E$38,2)</f>
        <v>#N/A</v>
      </c>
      <c r="J283" s="483" t="e">
        <f>VLOOKUP('Mapeo de Actores'!J283,'MA Listas'!$D$4:$E$38,2)</f>
        <v>#N/A</v>
      </c>
      <c r="K283" s="483" t="e">
        <f>VLOOKUP('Mapeo de Actores'!K283,'MA Listas'!$D$4:$E$38,2)</f>
        <v>#N/A</v>
      </c>
      <c r="L283" s="483" t="e">
        <f>VLOOKUP('Mapeo de Actores'!L283,'MA Listas'!$D$4:$E$38,2)</f>
        <v>#N/A</v>
      </c>
      <c r="M283" s="483" t="e">
        <f>VLOOKUP('Mapeo de Actores'!M283,'MA Listas'!$D$4:$E$38,2)</f>
        <v>#N/A</v>
      </c>
      <c r="N283" s="591">
        <f>'Mapeo de Actores'!N283</f>
        <v>0</v>
      </c>
      <c r="O283" s="483" t="e">
        <f>VLOOKUP('Mapeo de Actores'!O283,'MA Listas'!$G$4:$H$38,2)</f>
        <v>#N/A</v>
      </c>
      <c r="P283" s="483" t="e">
        <f>VLOOKUP('Mapeo de Actores'!P283,'MA Listas'!$G$4:$H$38,2)</f>
        <v>#N/A</v>
      </c>
      <c r="Q283" s="483" t="e">
        <f>VLOOKUP('Mapeo de Actores'!Q283,'MA Listas'!$G$4:$H$38,2)</f>
        <v>#N/A</v>
      </c>
      <c r="R283" s="483" t="e">
        <f>VLOOKUP('Mapeo de Actores'!R283,'MA Listas'!$G$4:$H$38,2)</f>
        <v>#N/A</v>
      </c>
      <c r="S283" s="483" t="e">
        <f>VLOOKUP('Mapeo de Actores'!S283,'MA Listas'!$G$4:$H$38,2)</f>
        <v>#N/A</v>
      </c>
      <c r="T283" s="593" t="e">
        <f>VLOOKUP('Mapeo de Actores'!T283,'MA Listas'!$K$6:$L$7,2)</f>
        <v>#N/A</v>
      </c>
      <c r="U283" s="593" t="e">
        <f>VLOOKUP('Mapeo de Actores'!U283,'MA Listas'!$K$6:$L$7,2)</f>
        <v>#N/A</v>
      </c>
      <c r="V283" s="593" t="e">
        <f>VLOOKUP('Mapeo de Actores'!V283,'MA Listas'!$K$6:$L$7,2)</f>
        <v>#N/A</v>
      </c>
      <c r="W283" s="593" t="e">
        <f>VLOOKUP('Mapeo de Actores'!W283,'MA Listas'!$K$6:$L$7,2)</f>
        <v>#N/A</v>
      </c>
      <c r="X283" s="593" t="e">
        <f>VLOOKUP('Mapeo de Actores'!X283,'MA Listas'!$K$6:$L$7,2)</f>
        <v>#N/A</v>
      </c>
      <c r="Y283" s="591">
        <f>'Mapeo de Actores'!Y283</f>
        <v>0</v>
      </c>
      <c r="Z283" s="484" t="e">
        <f>VLOOKUP('Mapeo de Actores'!Z283,'MA Listas'!$N$4:$O$11,2)</f>
        <v>#N/A</v>
      </c>
      <c r="AA283" s="484" t="e">
        <f>VLOOKUP('Mapeo de Actores'!AA283,'MA Listas'!$N$4:$O$11,2)</f>
        <v>#N/A</v>
      </c>
      <c r="AB283" s="591">
        <f>'Mapeo de Actores'!AB283</f>
        <v>0</v>
      </c>
      <c r="AC283" s="486">
        <f>'Mapeo de Actores'!AC283</f>
        <v>0</v>
      </c>
      <c r="AD283" s="596">
        <f>'Mapeo de Actores'!AD283</f>
        <v>0</v>
      </c>
    </row>
    <row r="284" spans="6:30" ht="15.75" customHeight="1">
      <c r="F284" s="480">
        <f t="shared" si="5"/>
        <v>281</v>
      </c>
      <c r="G284" s="490">
        <f>'Mapeo de Actores'!G284</f>
        <v>0</v>
      </c>
      <c r="H284" s="491">
        <f>'Mapeo de Actores'!H284</f>
        <v>0</v>
      </c>
      <c r="I284" s="483" t="e">
        <f>VLOOKUP('Mapeo de Actores'!I284,'MA Listas'!$D$4:$E$38,2)</f>
        <v>#N/A</v>
      </c>
      <c r="J284" s="483" t="e">
        <f>VLOOKUP('Mapeo de Actores'!J284,'MA Listas'!$D$4:$E$38,2)</f>
        <v>#N/A</v>
      </c>
      <c r="K284" s="483" t="e">
        <f>VLOOKUP('Mapeo de Actores'!K284,'MA Listas'!$D$4:$E$38,2)</f>
        <v>#N/A</v>
      </c>
      <c r="L284" s="483" t="e">
        <f>VLOOKUP('Mapeo de Actores'!L284,'MA Listas'!$D$4:$E$38,2)</f>
        <v>#N/A</v>
      </c>
      <c r="M284" s="483" t="e">
        <f>VLOOKUP('Mapeo de Actores'!M284,'MA Listas'!$D$4:$E$38,2)</f>
        <v>#N/A</v>
      </c>
      <c r="N284" s="591">
        <f>'Mapeo de Actores'!N284</f>
        <v>0</v>
      </c>
      <c r="O284" s="483" t="e">
        <f>VLOOKUP('Mapeo de Actores'!O284,'MA Listas'!$G$4:$H$38,2)</f>
        <v>#N/A</v>
      </c>
      <c r="P284" s="483" t="e">
        <f>VLOOKUP('Mapeo de Actores'!P284,'MA Listas'!$G$4:$H$38,2)</f>
        <v>#N/A</v>
      </c>
      <c r="Q284" s="483" t="e">
        <f>VLOOKUP('Mapeo de Actores'!Q284,'MA Listas'!$G$4:$H$38,2)</f>
        <v>#N/A</v>
      </c>
      <c r="R284" s="483" t="e">
        <f>VLOOKUP('Mapeo de Actores'!R284,'MA Listas'!$G$4:$H$38,2)</f>
        <v>#N/A</v>
      </c>
      <c r="S284" s="483" t="e">
        <f>VLOOKUP('Mapeo de Actores'!S284,'MA Listas'!$G$4:$H$38,2)</f>
        <v>#N/A</v>
      </c>
      <c r="T284" s="593" t="e">
        <f>VLOOKUP('Mapeo de Actores'!T284,'MA Listas'!$K$6:$L$7,2)</f>
        <v>#N/A</v>
      </c>
      <c r="U284" s="593" t="e">
        <f>VLOOKUP('Mapeo de Actores'!U284,'MA Listas'!$K$6:$L$7,2)</f>
        <v>#N/A</v>
      </c>
      <c r="V284" s="593" t="e">
        <f>VLOOKUP('Mapeo de Actores'!V284,'MA Listas'!$K$6:$L$7,2)</f>
        <v>#N/A</v>
      </c>
      <c r="W284" s="593" t="e">
        <f>VLOOKUP('Mapeo de Actores'!W284,'MA Listas'!$K$6:$L$7,2)</f>
        <v>#N/A</v>
      </c>
      <c r="X284" s="593" t="e">
        <f>VLOOKUP('Mapeo de Actores'!X284,'MA Listas'!$K$6:$L$7,2)</f>
        <v>#N/A</v>
      </c>
      <c r="Y284" s="591">
        <f>'Mapeo de Actores'!Y284</f>
        <v>0</v>
      </c>
      <c r="Z284" s="484" t="e">
        <f>VLOOKUP('Mapeo de Actores'!Z284,'MA Listas'!$N$4:$O$11,2)</f>
        <v>#N/A</v>
      </c>
      <c r="AA284" s="484" t="e">
        <f>VLOOKUP('Mapeo de Actores'!AA284,'MA Listas'!$N$4:$O$11,2)</f>
        <v>#N/A</v>
      </c>
      <c r="AB284" s="591">
        <f>'Mapeo de Actores'!AB284</f>
        <v>0</v>
      </c>
      <c r="AC284" s="486">
        <f>'Mapeo de Actores'!AC284</f>
        <v>0</v>
      </c>
      <c r="AD284" s="596">
        <f>'Mapeo de Actores'!AD284</f>
        <v>0</v>
      </c>
    </row>
    <row r="285" spans="6:30" ht="15.75" customHeight="1">
      <c r="F285" s="480">
        <f t="shared" si="5"/>
        <v>282</v>
      </c>
      <c r="G285" s="490">
        <f>'Mapeo de Actores'!G285</f>
        <v>0</v>
      </c>
      <c r="H285" s="491">
        <f>'Mapeo de Actores'!H285</f>
        <v>0</v>
      </c>
      <c r="I285" s="483" t="e">
        <f>VLOOKUP('Mapeo de Actores'!I285,'MA Listas'!$D$4:$E$38,2)</f>
        <v>#N/A</v>
      </c>
      <c r="J285" s="483" t="e">
        <f>VLOOKUP('Mapeo de Actores'!J285,'MA Listas'!$D$4:$E$38,2)</f>
        <v>#N/A</v>
      </c>
      <c r="K285" s="483" t="e">
        <f>VLOOKUP('Mapeo de Actores'!K285,'MA Listas'!$D$4:$E$38,2)</f>
        <v>#N/A</v>
      </c>
      <c r="L285" s="483" t="e">
        <f>VLOOKUP('Mapeo de Actores'!L285,'MA Listas'!$D$4:$E$38,2)</f>
        <v>#N/A</v>
      </c>
      <c r="M285" s="483" t="e">
        <f>VLOOKUP('Mapeo de Actores'!M285,'MA Listas'!$D$4:$E$38,2)</f>
        <v>#N/A</v>
      </c>
      <c r="N285" s="591">
        <f>'Mapeo de Actores'!N285</f>
        <v>0</v>
      </c>
      <c r="O285" s="483" t="e">
        <f>VLOOKUP('Mapeo de Actores'!O285,'MA Listas'!$G$4:$H$38,2)</f>
        <v>#N/A</v>
      </c>
      <c r="P285" s="483" t="e">
        <f>VLOOKUP('Mapeo de Actores'!P285,'MA Listas'!$G$4:$H$38,2)</f>
        <v>#N/A</v>
      </c>
      <c r="Q285" s="483" t="e">
        <f>VLOOKUP('Mapeo de Actores'!Q285,'MA Listas'!$G$4:$H$38,2)</f>
        <v>#N/A</v>
      </c>
      <c r="R285" s="483" t="e">
        <f>VLOOKUP('Mapeo de Actores'!R285,'MA Listas'!$G$4:$H$38,2)</f>
        <v>#N/A</v>
      </c>
      <c r="S285" s="483" t="e">
        <f>VLOOKUP('Mapeo de Actores'!S285,'MA Listas'!$G$4:$H$38,2)</f>
        <v>#N/A</v>
      </c>
      <c r="T285" s="593" t="e">
        <f>VLOOKUP('Mapeo de Actores'!T285,'MA Listas'!$K$6:$L$7,2)</f>
        <v>#N/A</v>
      </c>
      <c r="U285" s="593" t="e">
        <f>VLOOKUP('Mapeo de Actores'!U285,'MA Listas'!$K$6:$L$7,2)</f>
        <v>#N/A</v>
      </c>
      <c r="V285" s="593" t="e">
        <f>VLOOKUP('Mapeo de Actores'!V285,'MA Listas'!$K$6:$L$7,2)</f>
        <v>#N/A</v>
      </c>
      <c r="W285" s="593" t="e">
        <f>VLOOKUP('Mapeo de Actores'!W285,'MA Listas'!$K$6:$L$7,2)</f>
        <v>#N/A</v>
      </c>
      <c r="X285" s="593" t="e">
        <f>VLOOKUP('Mapeo de Actores'!X285,'MA Listas'!$K$6:$L$7,2)</f>
        <v>#N/A</v>
      </c>
      <c r="Y285" s="591">
        <f>'Mapeo de Actores'!Y285</f>
        <v>0</v>
      </c>
      <c r="Z285" s="484" t="e">
        <f>VLOOKUP('Mapeo de Actores'!Z285,'MA Listas'!$N$4:$O$11,2)</f>
        <v>#N/A</v>
      </c>
      <c r="AA285" s="484" t="e">
        <f>VLOOKUP('Mapeo de Actores'!AA285,'MA Listas'!$N$4:$O$11,2)</f>
        <v>#N/A</v>
      </c>
      <c r="AB285" s="591">
        <f>'Mapeo de Actores'!AB285</f>
        <v>0</v>
      </c>
      <c r="AC285" s="486">
        <f>'Mapeo de Actores'!AC285</f>
        <v>0</v>
      </c>
      <c r="AD285" s="596">
        <f>'Mapeo de Actores'!AD285</f>
        <v>0</v>
      </c>
    </row>
    <row r="286" spans="6:30" ht="15.75" customHeight="1">
      <c r="F286" s="480">
        <f t="shared" si="5"/>
        <v>283</v>
      </c>
      <c r="G286" s="490">
        <f>'Mapeo de Actores'!G286</f>
        <v>0</v>
      </c>
      <c r="H286" s="491">
        <f>'Mapeo de Actores'!H286</f>
        <v>0</v>
      </c>
      <c r="I286" s="483" t="e">
        <f>VLOOKUP('Mapeo de Actores'!I286,'MA Listas'!$D$4:$E$38,2)</f>
        <v>#N/A</v>
      </c>
      <c r="J286" s="483" t="e">
        <f>VLOOKUP('Mapeo de Actores'!J286,'MA Listas'!$D$4:$E$38,2)</f>
        <v>#N/A</v>
      </c>
      <c r="K286" s="483" t="e">
        <f>VLOOKUP('Mapeo de Actores'!K286,'MA Listas'!$D$4:$E$38,2)</f>
        <v>#N/A</v>
      </c>
      <c r="L286" s="483" t="e">
        <f>VLOOKUP('Mapeo de Actores'!L286,'MA Listas'!$D$4:$E$38,2)</f>
        <v>#N/A</v>
      </c>
      <c r="M286" s="483" t="e">
        <f>VLOOKUP('Mapeo de Actores'!M286,'MA Listas'!$D$4:$E$38,2)</f>
        <v>#N/A</v>
      </c>
      <c r="N286" s="591">
        <f>'Mapeo de Actores'!N286</f>
        <v>0</v>
      </c>
      <c r="O286" s="483" t="e">
        <f>VLOOKUP('Mapeo de Actores'!O286,'MA Listas'!$G$4:$H$38,2)</f>
        <v>#N/A</v>
      </c>
      <c r="P286" s="483" t="e">
        <f>VLOOKUP('Mapeo de Actores'!P286,'MA Listas'!$G$4:$H$38,2)</f>
        <v>#N/A</v>
      </c>
      <c r="Q286" s="483" t="e">
        <f>VLOOKUP('Mapeo de Actores'!Q286,'MA Listas'!$G$4:$H$38,2)</f>
        <v>#N/A</v>
      </c>
      <c r="R286" s="483" t="e">
        <f>VLOOKUP('Mapeo de Actores'!R286,'MA Listas'!$G$4:$H$38,2)</f>
        <v>#N/A</v>
      </c>
      <c r="S286" s="483" t="e">
        <f>VLOOKUP('Mapeo de Actores'!S286,'MA Listas'!$G$4:$H$38,2)</f>
        <v>#N/A</v>
      </c>
      <c r="T286" s="593" t="e">
        <f>VLOOKUP('Mapeo de Actores'!T286,'MA Listas'!$K$6:$L$7,2)</f>
        <v>#N/A</v>
      </c>
      <c r="U286" s="593" t="e">
        <f>VLOOKUP('Mapeo de Actores'!U286,'MA Listas'!$K$6:$L$7,2)</f>
        <v>#N/A</v>
      </c>
      <c r="V286" s="593" t="e">
        <f>VLOOKUP('Mapeo de Actores'!V286,'MA Listas'!$K$6:$L$7,2)</f>
        <v>#N/A</v>
      </c>
      <c r="W286" s="593" t="e">
        <f>VLOOKUP('Mapeo de Actores'!W286,'MA Listas'!$K$6:$L$7,2)</f>
        <v>#N/A</v>
      </c>
      <c r="X286" s="593" t="e">
        <f>VLOOKUP('Mapeo de Actores'!X286,'MA Listas'!$K$6:$L$7,2)</f>
        <v>#N/A</v>
      </c>
      <c r="Y286" s="591">
        <f>'Mapeo de Actores'!Y286</f>
        <v>0</v>
      </c>
      <c r="Z286" s="484" t="e">
        <f>VLOOKUP('Mapeo de Actores'!Z286,'MA Listas'!$N$4:$O$11,2)</f>
        <v>#N/A</v>
      </c>
      <c r="AA286" s="484" t="e">
        <f>VLOOKUP('Mapeo de Actores'!AA286,'MA Listas'!$N$4:$O$11,2)</f>
        <v>#N/A</v>
      </c>
      <c r="AB286" s="591">
        <f>'Mapeo de Actores'!AB286</f>
        <v>0</v>
      </c>
      <c r="AC286" s="486">
        <f>'Mapeo de Actores'!AC286</f>
        <v>0</v>
      </c>
      <c r="AD286" s="596">
        <f>'Mapeo de Actores'!AD286</f>
        <v>0</v>
      </c>
    </row>
    <row r="287" spans="6:30" ht="15.75" customHeight="1">
      <c r="F287" s="480">
        <f t="shared" si="5"/>
        <v>284</v>
      </c>
      <c r="G287" s="490">
        <f>'Mapeo de Actores'!G287</f>
        <v>0</v>
      </c>
      <c r="H287" s="491">
        <f>'Mapeo de Actores'!H287</f>
        <v>0</v>
      </c>
      <c r="I287" s="483" t="e">
        <f>VLOOKUP('Mapeo de Actores'!I287,'MA Listas'!$D$4:$E$38,2)</f>
        <v>#N/A</v>
      </c>
      <c r="J287" s="483" t="e">
        <f>VLOOKUP('Mapeo de Actores'!J287,'MA Listas'!$D$4:$E$38,2)</f>
        <v>#N/A</v>
      </c>
      <c r="K287" s="483" t="e">
        <f>VLOOKUP('Mapeo de Actores'!K287,'MA Listas'!$D$4:$E$38,2)</f>
        <v>#N/A</v>
      </c>
      <c r="L287" s="483" t="e">
        <f>VLOOKUP('Mapeo de Actores'!L287,'MA Listas'!$D$4:$E$38,2)</f>
        <v>#N/A</v>
      </c>
      <c r="M287" s="483" t="e">
        <f>VLOOKUP('Mapeo de Actores'!M287,'MA Listas'!$D$4:$E$38,2)</f>
        <v>#N/A</v>
      </c>
      <c r="N287" s="591">
        <f>'Mapeo de Actores'!N287</f>
        <v>0</v>
      </c>
      <c r="O287" s="483" t="e">
        <f>VLOOKUP('Mapeo de Actores'!O287,'MA Listas'!$G$4:$H$38,2)</f>
        <v>#N/A</v>
      </c>
      <c r="P287" s="483" t="e">
        <f>VLOOKUP('Mapeo de Actores'!P287,'MA Listas'!$G$4:$H$38,2)</f>
        <v>#N/A</v>
      </c>
      <c r="Q287" s="483" t="e">
        <f>VLOOKUP('Mapeo de Actores'!Q287,'MA Listas'!$G$4:$H$38,2)</f>
        <v>#N/A</v>
      </c>
      <c r="R287" s="483" t="e">
        <f>VLOOKUP('Mapeo de Actores'!R287,'MA Listas'!$G$4:$H$38,2)</f>
        <v>#N/A</v>
      </c>
      <c r="S287" s="483" t="e">
        <f>VLOOKUP('Mapeo de Actores'!S287,'MA Listas'!$G$4:$H$38,2)</f>
        <v>#N/A</v>
      </c>
      <c r="T287" s="593" t="e">
        <f>VLOOKUP('Mapeo de Actores'!T287,'MA Listas'!$K$6:$L$7,2)</f>
        <v>#N/A</v>
      </c>
      <c r="U287" s="593" t="e">
        <f>VLOOKUP('Mapeo de Actores'!U287,'MA Listas'!$K$6:$L$7,2)</f>
        <v>#N/A</v>
      </c>
      <c r="V287" s="593" t="e">
        <f>VLOOKUP('Mapeo de Actores'!V287,'MA Listas'!$K$6:$L$7,2)</f>
        <v>#N/A</v>
      </c>
      <c r="W287" s="593" t="e">
        <f>VLOOKUP('Mapeo de Actores'!W287,'MA Listas'!$K$6:$L$7,2)</f>
        <v>#N/A</v>
      </c>
      <c r="X287" s="593" t="e">
        <f>VLOOKUP('Mapeo de Actores'!X287,'MA Listas'!$K$6:$L$7,2)</f>
        <v>#N/A</v>
      </c>
      <c r="Y287" s="591">
        <f>'Mapeo de Actores'!Y287</f>
        <v>0</v>
      </c>
      <c r="Z287" s="484" t="e">
        <f>VLOOKUP('Mapeo de Actores'!Z287,'MA Listas'!$N$4:$O$11,2)</f>
        <v>#N/A</v>
      </c>
      <c r="AA287" s="484" t="e">
        <f>VLOOKUP('Mapeo de Actores'!AA287,'MA Listas'!$N$4:$O$11,2)</f>
        <v>#N/A</v>
      </c>
      <c r="AB287" s="591">
        <f>'Mapeo de Actores'!AB287</f>
        <v>0</v>
      </c>
      <c r="AC287" s="486">
        <f>'Mapeo de Actores'!AC287</f>
        <v>0</v>
      </c>
      <c r="AD287" s="596">
        <f>'Mapeo de Actores'!AD287</f>
        <v>0</v>
      </c>
    </row>
    <row r="288" spans="6:30" ht="15.75" customHeight="1">
      <c r="F288" s="480">
        <f t="shared" si="5"/>
        <v>285</v>
      </c>
      <c r="G288" s="490">
        <f>'Mapeo de Actores'!G288</f>
        <v>0</v>
      </c>
      <c r="H288" s="491">
        <f>'Mapeo de Actores'!H288</f>
        <v>0</v>
      </c>
      <c r="I288" s="483" t="e">
        <f>VLOOKUP('Mapeo de Actores'!I288,'MA Listas'!$D$4:$E$38,2)</f>
        <v>#N/A</v>
      </c>
      <c r="J288" s="483" t="e">
        <f>VLOOKUP('Mapeo de Actores'!J288,'MA Listas'!$D$4:$E$38,2)</f>
        <v>#N/A</v>
      </c>
      <c r="K288" s="483" t="e">
        <f>VLOOKUP('Mapeo de Actores'!K288,'MA Listas'!$D$4:$E$38,2)</f>
        <v>#N/A</v>
      </c>
      <c r="L288" s="483" t="e">
        <f>VLOOKUP('Mapeo de Actores'!L288,'MA Listas'!$D$4:$E$38,2)</f>
        <v>#N/A</v>
      </c>
      <c r="M288" s="483" t="e">
        <f>VLOOKUP('Mapeo de Actores'!M288,'MA Listas'!$D$4:$E$38,2)</f>
        <v>#N/A</v>
      </c>
      <c r="N288" s="591">
        <f>'Mapeo de Actores'!N288</f>
        <v>0</v>
      </c>
      <c r="O288" s="483" t="e">
        <f>VLOOKUP('Mapeo de Actores'!O288,'MA Listas'!$G$4:$H$38,2)</f>
        <v>#N/A</v>
      </c>
      <c r="P288" s="483" t="e">
        <f>VLOOKUP('Mapeo de Actores'!P288,'MA Listas'!$G$4:$H$38,2)</f>
        <v>#N/A</v>
      </c>
      <c r="Q288" s="483" t="e">
        <f>VLOOKUP('Mapeo de Actores'!Q288,'MA Listas'!$G$4:$H$38,2)</f>
        <v>#N/A</v>
      </c>
      <c r="R288" s="483" t="e">
        <f>VLOOKUP('Mapeo de Actores'!R288,'MA Listas'!$G$4:$H$38,2)</f>
        <v>#N/A</v>
      </c>
      <c r="S288" s="483" t="e">
        <f>VLOOKUP('Mapeo de Actores'!S288,'MA Listas'!$G$4:$H$38,2)</f>
        <v>#N/A</v>
      </c>
      <c r="T288" s="593" t="e">
        <f>VLOOKUP('Mapeo de Actores'!T288,'MA Listas'!$K$6:$L$7,2)</f>
        <v>#N/A</v>
      </c>
      <c r="U288" s="593" t="e">
        <f>VLOOKUP('Mapeo de Actores'!U288,'MA Listas'!$K$6:$L$7,2)</f>
        <v>#N/A</v>
      </c>
      <c r="V288" s="593" t="e">
        <f>VLOOKUP('Mapeo de Actores'!V288,'MA Listas'!$K$6:$L$7,2)</f>
        <v>#N/A</v>
      </c>
      <c r="W288" s="593" t="e">
        <f>VLOOKUP('Mapeo de Actores'!W288,'MA Listas'!$K$6:$L$7,2)</f>
        <v>#N/A</v>
      </c>
      <c r="X288" s="593" t="e">
        <f>VLOOKUP('Mapeo de Actores'!X288,'MA Listas'!$K$6:$L$7,2)</f>
        <v>#N/A</v>
      </c>
      <c r="Y288" s="591">
        <f>'Mapeo de Actores'!Y288</f>
        <v>0</v>
      </c>
      <c r="Z288" s="484" t="e">
        <f>VLOOKUP('Mapeo de Actores'!Z288,'MA Listas'!$N$4:$O$11,2)</f>
        <v>#N/A</v>
      </c>
      <c r="AA288" s="484" t="e">
        <f>VLOOKUP('Mapeo de Actores'!AA288,'MA Listas'!$N$4:$O$11,2)</f>
        <v>#N/A</v>
      </c>
      <c r="AB288" s="591">
        <f>'Mapeo de Actores'!AB288</f>
        <v>0</v>
      </c>
      <c r="AC288" s="486">
        <f>'Mapeo de Actores'!AC288</f>
        <v>0</v>
      </c>
      <c r="AD288" s="596">
        <f>'Mapeo de Actores'!AD288</f>
        <v>0</v>
      </c>
    </row>
    <row r="289" spans="6:30" ht="15.75" customHeight="1">
      <c r="F289" s="480">
        <f t="shared" si="5"/>
        <v>286</v>
      </c>
      <c r="G289" s="490">
        <f>'Mapeo de Actores'!G289</f>
        <v>0</v>
      </c>
      <c r="H289" s="491">
        <f>'Mapeo de Actores'!H289</f>
        <v>0</v>
      </c>
      <c r="I289" s="483" t="e">
        <f>VLOOKUP('Mapeo de Actores'!I289,'MA Listas'!$D$4:$E$38,2)</f>
        <v>#N/A</v>
      </c>
      <c r="J289" s="483" t="e">
        <f>VLOOKUP('Mapeo de Actores'!J289,'MA Listas'!$D$4:$E$38,2)</f>
        <v>#N/A</v>
      </c>
      <c r="K289" s="483" t="e">
        <f>VLOOKUP('Mapeo de Actores'!K289,'MA Listas'!$D$4:$E$38,2)</f>
        <v>#N/A</v>
      </c>
      <c r="L289" s="483" t="e">
        <f>VLOOKUP('Mapeo de Actores'!L289,'MA Listas'!$D$4:$E$38,2)</f>
        <v>#N/A</v>
      </c>
      <c r="M289" s="483" t="e">
        <f>VLOOKUP('Mapeo de Actores'!M289,'MA Listas'!$D$4:$E$38,2)</f>
        <v>#N/A</v>
      </c>
      <c r="N289" s="591">
        <f>'Mapeo de Actores'!N289</f>
        <v>0</v>
      </c>
      <c r="O289" s="483" t="e">
        <f>VLOOKUP('Mapeo de Actores'!O289,'MA Listas'!$G$4:$H$38,2)</f>
        <v>#N/A</v>
      </c>
      <c r="P289" s="483" t="e">
        <f>VLOOKUP('Mapeo de Actores'!P289,'MA Listas'!$G$4:$H$38,2)</f>
        <v>#N/A</v>
      </c>
      <c r="Q289" s="483" t="e">
        <f>VLOOKUP('Mapeo de Actores'!Q289,'MA Listas'!$G$4:$H$38,2)</f>
        <v>#N/A</v>
      </c>
      <c r="R289" s="483" t="e">
        <f>VLOOKUP('Mapeo de Actores'!R289,'MA Listas'!$G$4:$H$38,2)</f>
        <v>#N/A</v>
      </c>
      <c r="S289" s="483" t="e">
        <f>VLOOKUP('Mapeo de Actores'!S289,'MA Listas'!$G$4:$H$38,2)</f>
        <v>#N/A</v>
      </c>
      <c r="T289" s="593" t="e">
        <f>VLOOKUP('Mapeo de Actores'!T289,'MA Listas'!$K$6:$L$7,2)</f>
        <v>#N/A</v>
      </c>
      <c r="U289" s="593" t="e">
        <f>VLOOKUP('Mapeo de Actores'!U289,'MA Listas'!$K$6:$L$7,2)</f>
        <v>#N/A</v>
      </c>
      <c r="V289" s="593" t="e">
        <f>VLOOKUP('Mapeo de Actores'!V289,'MA Listas'!$K$6:$L$7,2)</f>
        <v>#N/A</v>
      </c>
      <c r="W289" s="593" t="e">
        <f>VLOOKUP('Mapeo de Actores'!W289,'MA Listas'!$K$6:$L$7,2)</f>
        <v>#N/A</v>
      </c>
      <c r="X289" s="593" t="e">
        <f>VLOOKUP('Mapeo de Actores'!X289,'MA Listas'!$K$6:$L$7,2)</f>
        <v>#N/A</v>
      </c>
      <c r="Y289" s="591">
        <f>'Mapeo de Actores'!Y289</f>
        <v>0</v>
      </c>
      <c r="Z289" s="484" t="e">
        <f>VLOOKUP('Mapeo de Actores'!Z289,'MA Listas'!$N$4:$O$11,2)</f>
        <v>#N/A</v>
      </c>
      <c r="AA289" s="484" t="e">
        <f>VLOOKUP('Mapeo de Actores'!AA289,'MA Listas'!$N$4:$O$11,2)</f>
        <v>#N/A</v>
      </c>
      <c r="AB289" s="591">
        <f>'Mapeo de Actores'!AB289</f>
        <v>0</v>
      </c>
      <c r="AC289" s="486">
        <f>'Mapeo de Actores'!AC289</f>
        <v>0</v>
      </c>
      <c r="AD289" s="596">
        <f>'Mapeo de Actores'!AD289</f>
        <v>0</v>
      </c>
    </row>
    <row r="290" spans="6:30" ht="15.75" customHeight="1">
      <c r="F290" s="480">
        <f t="shared" si="5"/>
        <v>287</v>
      </c>
      <c r="G290" s="490">
        <f>'Mapeo de Actores'!G290</f>
        <v>0</v>
      </c>
      <c r="H290" s="491">
        <f>'Mapeo de Actores'!H290</f>
        <v>0</v>
      </c>
      <c r="I290" s="483" t="e">
        <f>VLOOKUP('Mapeo de Actores'!I290,'MA Listas'!$D$4:$E$38,2)</f>
        <v>#N/A</v>
      </c>
      <c r="J290" s="483" t="e">
        <f>VLOOKUP('Mapeo de Actores'!J290,'MA Listas'!$D$4:$E$38,2)</f>
        <v>#N/A</v>
      </c>
      <c r="K290" s="483" t="e">
        <f>VLOOKUP('Mapeo de Actores'!K290,'MA Listas'!$D$4:$E$38,2)</f>
        <v>#N/A</v>
      </c>
      <c r="L290" s="483" t="e">
        <f>VLOOKUP('Mapeo de Actores'!L290,'MA Listas'!$D$4:$E$38,2)</f>
        <v>#N/A</v>
      </c>
      <c r="M290" s="483" t="e">
        <f>VLOOKUP('Mapeo de Actores'!M290,'MA Listas'!$D$4:$E$38,2)</f>
        <v>#N/A</v>
      </c>
      <c r="N290" s="591">
        <f>'Mapeo de Actores'!N290</f>
        <v>0</v>
      </c>
      <c r="O290" s="483" t="e">
        <f>VLOOKUP('Mapeo de Actores'!O290,'MA Listas'!$G$4:$H$38,2)</f>
        <v>#N/A</v>
      </c>
      <c r="P290" s="483" t="e">
        <f>VLOOKUP('Mapeo de Actores'!P290,'MA Listas'!$G$4:$H$38,2)</f>
        <v>#N/A</v>
      </c>
      <c r="Q290" s="483" t="e">
        <f>VLOOKUP('Mapeo de Actores'!Q290,'MA Listas'!$G$4:$H$38,2)</f>
        <v>#N/A</v>
      </c>
      <c r="R290" s="483" t="e">
        <f>VLOOKUP('Mapeo de Actores'!R290,'MA Listas'!$G$4:$H$38,2)</f>
        <v>#N/A</v>
      </c>
      <c r="S290" s="483" t="e">
        <f>VLOOKUP('Mapeo de Actores'!S290,'MA Listas'!$G$4:$H$38,2)</f>
        <v>#N/A</v>
      </c>
      <c r="T290" s="593" t="e">
        <f>VLOOKUP('Mapeo de Actores'!T290,'MA Listas'!$K$6:$L$7,2)</f>
        <v>#N/A</v>
      </c>
      <c r="U290" s="593" t="e">
        <f>VLOOKUP('Mapeo de Actores'!U290,'MA Listas'!$K$6:$L$7,2)</f>
        <v>#N/A</v>
      </c>
      <c r="V290" s="593" t="e">
        <f>VLOOKUP('Mapeo de Actores'!V290,'MA Listas'!$K$6:$L$7,2)</f>
        <v>#N/A</v>
      </c>
      <c r="W290" s="593" t="e">
        <f>VLOOKUP('Mapeo de Actores'!W290,'MA Listas'!$K$6:$L$7,2)</f>
        <v>#N/A</v>
      </c>
      <c r="X290" s="593" t="e">
        <f>VLOOKUP('Mapeo de Actores'!X290,'MA Listas'!$K$6:$L$7,2)</f>
        <v>#N/A</v>
      </c>
      <c r="Y290" s="591">
        <f>'Mapeo de Actores'!Y290</f>
        <v>0</v>
      </c>
      <c r="Z290" s="484" t="e">
        <f>VLOOKUP('Mapeo de Actores'!Z290,'MA Listas'!$N$4:$O$11,2)</f>
        <v>#N/A</v>
      </c>
      <c r="AA290" s="484" t="e">
        <f>VLOOKUP('Mapeo de Actores'!AA290,'MA Listas'!$N$4:$O$11,2)</f>
        <v>#N/A</v>
      </c>
      <c r="AB290" s="591">
        <f>'Mapeo de Actores'!AB290</f>
        <v>0</v>
      </c>
      <c r="AC290" s="486">
        <f>'Mapeo de Actores'!AC290</f>
        <v>0</v>
      </c>
      <c r="AD290" s="596">
        <f>'Mapeo de Actores'!AD290</f>
        <v>0</v>
      </c>
    </row>
    <row r="291" spans="6:30" ht="15.75" customHeight="1">
      <c r="F291" s="480">
        <f t="shared" si="5"/>
        <v>288</v>
      </c>
      <c r="G291" s="490">
        <f>'Mapeo de Actores'!G291</f>
        <v>0</v>
      </c>
      <c r="H291" s="491">
        <f>'Mapeo de Actores'!H291</f>
        <v>0</v>
      </c>
      <c r="I291" s="483" t="e">
        <f>VLOOKUP('Mapeo de Actores'!I291,'MA Listas'!$D$4:$E$38,2)</f>
        <v>#N/A</v>
      </c>
      <c r="J291" s="483" t="e">
        <f>VLOOKUP('Mapeo de Actores'!J291,'MA Listas'!$D$4:$E$38,2)</f>
        <v>#N/A</v>
      </c>
      <c r="K291" s="483" t="e">
        <f>VLOOKUP('Mapeo de Actores'!K291,'MA Listas'!$D$4:$E$38,2)</f>
        <v>#N/A</v>
      </c>
      <c r="L291" s="483" t="e">
        <f>VLOOKUP('Mapeo de Actores'!L291,'MA Listas'!$D$4:$E$38,2)</f>
        <v>#N/A</v>
      </c>
      <c r="M291" s="483" t="e">
        <f>VLOOKUP('Mapeo de Actores'!M291,'MA Listas'!$D$4:$E$38,2)</f>
        <v>#N/A</v>
      </c>
      <c r="N291" s="591">
        <f>'Mapeo de Actores'!N291</f>
        <v>0</v>
      </c>
      <c r="O291" s="483" t="e">
        <f>VLOOKUP('Mapeo de Actores'!O291,'MA Listas'!$G$4:$H$38,2)</f>
        <v>#N/A</v>
      </c>
      <c r="P291" s="483" t="e">
        <f>VLOOKUP('Mapeo de Actores'!P291,'MA Listas'!$G$4:$H$38,2)</f>
        <v>#N/A</v>
      </c>
      <c r="Q291" s="483" t="e">
        <f>VLOOKUP('Mapeo de Actores'!Q291,'MA Listas'!$G$4:$H$38,2)</f>
        <v>#N/A</v>
      </c>
      <c r="R291" s="483" t="e">
        <f>VLOOKUP('Mapeo de Actores'!R291,'MA Listas'!$G$4:$H$38,2)</f>
        <v>#N/A</v>
      </c>
      <c r="S291" s="483" t="e">
        <f>VLOOKUP('Mapeo de Actores'!S291,'MA Listas'!$G$4:$H$38,2)</f>
        <v>#N/A</v>
      </c>
      <c r="T291" s="593" t="e">
        <f>VLOOKUP('Mapeo de Actores'!T291,'MA Listas'!$K$6:$L$7,2)</f>
        <v>#N/A</v>
      </c>
      <c r="U291" s="593" t="e">
        <f>VLOOKUP('Mapeo de Actores'!U291,'MA Listas'!$K$6:$L$7,2)</f>
        <v>#N/A</v>
      </c>
      <c r="V291" s="593" t="e">
        <f>VLOOKUP('Mapeo de Actores'!V291,'MA Listas'!$K$6:$L$7,2)</f>
        <v>#N/A</v>
      </c>
      <c r="W291" s="593" t="e">
        <f>VLOOKUP('Mapeo de Actores'!W291,'MA Listas'!$K$6:$L$7,2)</f>
        <v>#N/A</v>
      </c>
      <c r="X291" s="593" t="e">
        <f>VLOOKUP('Mapeo de Actores'!X291,'MA Listas'!$K$6:$L$7,2)</f>
        <v>#N/A</v>
      </c>
      <c r="Y291" s="591">
        <f>'Mapeo de Actores'!Y291</f>
        <v>0</v>
      </c>
      <c r="Z291" s="484" t="e">
        <f>VLOOKUP('Mapeo de Actores'!Z291,'MA Listas'!$N$4:$O$11,2)</f>
        <v>#N/A</v>
      </c>
      <c r="AA291" s="484" t="e">
        <f>VLOOKUP('Mapeo de Actores'!AA291,'MA Listas'!$N$4:$O$11,2)</f>
        <v>#N/A</v>
      </c>
      <c r="AB291" s="591">
        <f>'Mapeo de Actores'!AB291</f>
        <v>0</v>
      </c>
      <c r="AC291" s="486">
        <f>'Mapeo de Actores'!AC291</f>
        <v>0</v>
      </c>
      <c r="AD291" s="596">
        <f>'Mapeo de Actores'!AD291</f>
        <v>0</v>
      </c>
    </row>
    <row r="292" spans="6:30" ht="15.75" customHeight="1">
      <c r="F292" s="480">
        <f t="shared" si="5"/>
        <v>289</v>
      </c>
      <c r="G292" s="490">
        <f>'Mapeo de Actores'!G292</f>
        <v>0</v>
      </c>
      <c r="H292" s="491">
        <f>'Mapeo de Actores'!H292</f>
        <v>0</v>
      </c>
      <c r="I292" s="483" t="e">
        <f>VLOOKUP('Mapeo de Actores'!I292,'MA Listas'!$D$4:$E$38,2)</f>
        <v>#N/A</v>
      </c>
      <c r="J292" s="483" t="e">
        <f>VLOOKUP('Mapeo de Actores'!J292,'MA Listas'!$D$4:$E$38,2)</f>
        <v>#N/A</v>
      </c>
      <c r="K292" s="483" t="e">
        <f>VLOOKUP('Mapeo de Actores'!K292,'MA Listas'!$D$4:$E$38,2)</f>
        <v>#N/A</v>
      </c>
      <c r="L292" s="483" t="e">
        <f>VLOOKUP('Mapeo de Actores'!L292,'MA Listas'!$D$4:$E$38,2)</f>
        <v>#N/A</v>
      </c>
      <c r="M292" s="483" t="e">
        <f>VLOOKUP('Mapeo de Actores'!M292,'MA Listas'!$D$4:$E$38,2)</f>
        <v>#N/A</v>
      </c>
      <c r="N292" s="591">
        <f>'Mapeo de Actores'!N292</f>
        <v>0</v>
      </c>
      <c r="O292" s="483" t="e">
        <f>VLOOKUP('Mapeo de Actores'!O292,'MA Listas'!$G$4:$H$38,2)</f>
        <v>#N/A</v>
      </c>
      <c r="P292" s="483" t="e">
        <f>VLOOKUP('Mapeo de Actores'!P292,'MA Listas'!$G$4:$H$38,2)</f>
        <v>#N/A</v>
      </c>
      <c r="Q292" s="483" t="e">
        <f>VLOOKUP('Mapeo de Actores'!Q292,'MA Listas'!$G$4:$H$38,2)</f>
        <v>#N/A</v>
      </c>
      <c r="R292" s="483" t="e">
        <f>VLOOKUP('Mapeo de Actores'!R292,'MA Listas'!$G$4:$H$38,2)</f>
        <v>#N/A</v>
      </c>
      <c r="S292" s="483" t="e">
        <f>VLOOKUP('Mapeo de Actores'!S292,'MA Listas'!$G$4:$H$38,2)</f>
        <v>#N/A</v>
      </c>
      <c r="T292" s="593" t="e">
        <f>VLOOKUP('Mapeo de Actores'!T292,'MA Listas'!$K$6:$L$7,2)</f>
        <v>#N/A</v>
      </c>
      <c r="U292" s="593" t="e">
        <f>VLOOKUP('Mapeo de Actores'!U292,'MA Listas'!$K$6:$L$7,2)</f>
        <v>#N/A</v>
      </c>
      <c r="V292" s="593" t="e">
        <f>VLOOKUP('Mapeo de Actores'!V292,'MA Listas'!$K$6:$L$7,2)</f>
        <v>#N/A</v>
      </c>
      <c r="W292" s="593" t="e">
        <f>VLOOKUP('Mapeo de Actores'!W292,'MA Listas'!$K$6:$L$7,2)</f>
        <v>#N/A</v>
      </c>
      <c r="X292" s="593" t="e">
        <f>VLOOKUP('Mapeo de Actores'!X292,'MA Listas'!$K$6:$L$7,2)</f>
        <v>#N/A</v>
      </c>
      <c r="Y292" s="591">
        <f>'Mapeo de Actores'!Y292</f>
        <v>0</v>
      </c>
      <c r="Z292" s="484" t="e">
        <f>VLOOKUP('Mapeo de Actores'!Z292,'MA Listas'!$N$4:$O$11,2)</f>
        <v>#N/A</v>
      </c>
      <c r="AA292" s="484" t="e">
        <f>VLOOKUP('Mapeo de Actores'!AA292,'MA Listas'!$N$4:$O$11,2)</f>
        <v>#N/A</v>
      </c>
      <c r="AB292" s="591">
        <f>'Mapeo de Actores'!AB292</f>
        <v>0</v>
      </c>
      <c r="AC292" s="486">
        <f>'Mapeo de Actores'!AC292</f>
        <v>0</v>
      </c>
      <c r="AD292" s="596">
        <f>'Mapeo de Actores'!AD292</f>
        <v>0</v>
      </c>
    </row>
    <row r="293" spans="6:30" ht="15.75" customHeight="1">
      <c r="F293" s="480">
        <f t="shared" si="5"/>
        <v>290</v>
      </c>
      <c r="G293" s="490">
        <f>'Mapeo de Actores'!G293</f>
        <v>0</v>
      </c>
      <c r="H293" s="491">
        <f>'Mapeo de Actores'!H293</f>
        <v>0</v>
      </c>
      <c r="I293" s="483" t="e">
        <f>VLOOKUP('Mapeo de Actores'!I293,'MA Listas'!$D$4:$E$38,2)</f>
        <v>#N/A</v>
      </c>
      <c r="J293" s="483" t="e">
        <f>VLOOKUP('Mapeo de Actores'!J293,'MA Listas'!$D$4:$E$38,2)</f>
        <v>#N/A</v>
      </c>
      <c r="K293" s="483" t="e">
        <f>VLOOKUP('Mapeo de Actores'!K293,'MA Listas'!$D$4:$E$38,2)</f>
        <v>#N/A</v>
      </c>
      <c r="L293" s="483" t="e">
        <f>VLOOKUP('Mapeo de Actores'!L293,'MA Listas'!$D$4:$E$38,2)</f>
        <v>#N/A</v>
      </c>
      <c r="M293" s="483" t="e">
        <f>VLOOKUP('Mapeo de Actores'!M293,'MA Listas'!$D$4:$E$38,2)</f>
        <v>#N/A</v>
      </c>
      <c r="N293" s="591">
        <f>'Mapeo de Actores'!N293</f>
        <v>0</v>
      </c>
      <c r="O293" s="483" t="e">
        <f>VLOOKUP('Mapeo de Actores'!O293,'MA Listas'!$G$4:$H$38,2)</f>
        <v>#N/A</v>
      </c>
      <c r="P293" s="483" t="e">
        <f>VLOOKUP('Mapeo de Actores'!P293,'MA Listas'!$G$4:$H$38,2)</f>
        <v>#N/A</v>
      </c>
      <c r="Q293" s="483" t="e">
        <f>VLOOKUP('Mapeo de Actores'!Q293,'MA Listas'!$G$4:$H$38,2)</f>
        <v>#N/A</v>
      </c>
      <c r="R293" s="483" t="e">
        <f>VLOOKUP('Mapeo de Actores'!R293,'MA Listas'!$G$4:$H$38,2)</f>
        <v>#N/A</v>
      </c>
      <c r="S293" s="483" t="e">
        <f>VLOOKUP('Mapeo de Actores'!S293,'MA Listas'!$G$4:$H$38,2)</f>
        <v>#N/A</v>
      </c>
      <c r="T293" s="593" t="e">
        <f>VLOOKUP('Mapeo de Actores'!T293,'MA Listas'!$K$6:$L$7,2)</f>
        <v>#N/A</v>
      </c>
      <c r="U293" s="593" t="e">
        <f>VLOOKUP('Mapeo de Actores'!U293,'MA Listas'!$K$6:$L$7,2)</f>
        <v>#N/A</v>
      </c>
      <c r="V293" s="593" t="e">
        <f>VLOOKUP('Mapeo de Actores'!V293,'MA Listas'!$K$6:$L$7,2)</f>
        <v>#N/A</v>
      </c>
      <c r="W293" s="593" t="e">
        <f>VLOOKUP('Mapeo de Actores'!W293,'MA Listas'!$K$6:$L$7,2)</f>
        <v>#N/A</v>
      </c>
      <c r="X293" s="593" t="e">
        <f>VLOOKUP('Mapeo de Actores'!X293,'MA Listas'!$K$6:$L$7,2)</f>
        <v>#N/A</v>
      </c>
      <c r="Y293" s="591">
        <f>'Mapeo de Actores'!Y293</f>
        <v>0</v>
      </c>
      <c r="Z293" s="484" t="e">
        <f>VLOOKUP('Mapeo de Actores'!Z293,'MA Listas'!$N$4:$O$11,2)</f>
        <v>#N/A</v>
      </c>
      <c r="AA293" s="484" t="e">
        <f>VLOOKUP('Mapeo de Actores'!AA293,'MA Listas'!$N$4:$O$11,2)</f>
        <v>#N/A</v>
      </c>
      <c r="AB293" s="591">
        <f>'Mapeo de Actores'!AB293</f>
        <v>0</v>
      </c>
      <c r="AC293" s="486">
        <f>'Mapeo de Actores'!AC293</f>
        <v>0</v>
      </c>
      <c r="AD293" s="596">
        <f>'Mapeo de Actores'!AD293</f>
        <v>0</v>
      </c>
    </row>
    <row r="294" spans="6:30" ht="15.75" customHeight="1">
      <c r="F294" s="480">
        <f t="shared" si="5"/>
        <v>291</v>
      </c>
      <c r="G294" s="490">
        <f>'Mapeo de Actores'!G294</f>
        <v>0</v>
      </c>
      <c r="H294" s="491">
        <f>'Mapeo de Actores'!H294</f>
        <v>0</v>
      </c>
      <c r="I294" s="483" t="e">
        <f>VLOOKUP('Mapeo de Actores'!I294,'MA Listas'!$D$4:$E$38,2)</f>
        <v>#N/A</v>
      </c>
      <c r="J294" s="483" t="e">
        <f>VLOOKUP('Mapeo de Actores'!J294,'MA Listas'!$D$4:$E$38,2)</f>
        <v>#N/A</v>
      </c>
      <c r="K294" s="483" t="e">
        <f>VLOOKUP('Mapeo de Actores'!K294,'MA Listas'!$D$4:$E$38,2)</f>
        <v>#N/A</v>
      </c>
      <c r="L294" s="483" t="e">
        <f>VLOOKUP('Mapeo de Actores'!L294,'MA Listas'!$D$4:$E$38,2)</f>
        <v>#N/A</v>
      </c>
      <c r="M294" s="483" t="e">
        <f>VLOOKUP('Mapeo de Actores'!M294,'MA Listas'!$D$4:$E$38,2)</f>
        <v>#N/A</v>
      </c>
      <c r="N294" s="591">
        <f>'Mapeo de Actores'!N294</f>
        <v>0</v>
      </c>
      <c r="O294" s="483" t="e">
        <f>VLOOKUP('Mapeo de Actores'!O294,'MA Listas'!$G$4:$H$38,2)</f>
        <v>#N/A</v>
      </c>
      <c r="P294" s="483" t="e">
        <f>VLOOKUP('Mapeo de Actores'!P294,'MA Listas'!$G$4:$H$38,2)</f>
        <v>#N/A</v>
      </c>
      <c r="Q294" s="483" t="e">
        <f>VLOOKUP('Mapeo de Actores'!Q294,'MA Listas'!$G$4:$H$38,2)</f>
        <v>#N/A</v>
      </c>
      <c r="R294" s="483" t="e">
        <f>VLOOKUP('Mapeo de Actores'!R294,'MA Listas'!$G$4:$H$38,2)</f>
        <v>#N/A</v>
      </c>
      <c r="S294" s="483" t="e">
        <f>VLOOKUP('Mapeo de Actores'!S294,'MA Listas'!$G$4:$H$38,2)</f>
        <v>#N/A</v>
      </c>
      <c r="T294" s="593" t="e">
        <f>VLOOKUP('Mapeo de Actores'!T294,'MA Listas'!$K$6:$L$7,2)</f>
        <v>#N/A</v>
      </c>
      <c r="U294" s="593" t="e">
        <f>VLOOKUP('Mapeo de Actores'!U294,'MA Listas'!$K$6:$L$7,2)</f>
        <v>#N/A</v>
      </c>
      <c r="V294" s="593" t="e">
        <f>VLOOKUP('Mapeo de Actores'!V294,'MA Listas'!$K$6:$L$7,2)</f>
        <v>#N/A</v>
      </c>
      <c r="W294" s="593" t="e">
        <f>VLOOKUP('Mapeo de Actores'!W294,'MA Listas'!$K$6:$L$7,2)</f>
        <v>#N/A</v>
      </c>
      <c r="X294" s="593" t="e">
        <f>VLOOKUP('Mapeo de Actores'!X294,'MA Listas'!$K$6:$L$7,2)</f>
        <v>#N/A</v>
      </c>
      <c r="Y294" s="591">
        <f>'Mapeo de Actores'!Y294</f>
        <v>0</v>
      </c>
      <c r="Z294" s="484" t="e">
        <f>VLOOKUP('Mapeo de Actores'!Z294,'MA Listas'!$N$4:$O$11,2)</f>
        <v>#N/A</v>
      </c>
      <c r="AA294" s="484" t="e">
        <f>VLOOKUP('Mapeo de Actores'!AA294,'MA Listas'!$N$4:$O$11,2)</f>
        <v>#N/A</v>
      </c>
      <c r="AB294" s="591">
        <f>'Mapeo de Actores'!AB294</f>
        <v>0</v>
      </c>
      <c r="AC294" s="486">
        <f>'Mapeo de Actores'!AC294</f>
        <v>0</v>
      </c>
      <c r="AD294" s="596">
        <f>'Mapeo de Actores'!AD294</f>
        <v>0</v>
      </c>
    </row>
    <row r="295" spans="6:30" ht="15.75" customHeight="1">
      <c r="F295" s="480">
        <f t="shared" si="5"/>
        <v>292</v>
      </c>
      <c r="G295" s="490">
        <f>'Mapeo de Actores'!G295</f>
        <v>0</v>
      </c>
      <c r="H295" s="491">
        <f>'Mapeo de Actores'!H295</f>
        <v>0</v>
      </c>
      <c r="I295" s="483" t="e">
        <f>VLOOKUP('Mapeo de Actores'!I295,'MA Listas'!$D$4:$E$38,2)</f>
        <v>#N/A</v>
      </c>
      <c r="J295" s="483" t="e">
        <f>VLOOKUP('Mapeo de Actores'!J295,'MA Listas'!$D$4:$E$38,2)</f>
        <v>#N/A</v>
      </c>
      <c r="K295" s="483" t="e">
        <f>VLOOKUP('Mapeo de Actores'!K295,'MA Listas'!$D$4:$E$38,2)</f>
        <v>#N/A</v>
      </c>
      <c r="L295" s="483" t="e">
        <f>VLOOKUP('Mapeo de Actores'!L295,'MA Listas'!$D$4:$E$38,2)</f>
        <v>#N/A</v>
      </c>
      <c r="M295" s="483" t="e">
        <f>VLOOKUP('Mapeo de Actores'!M295,'MA Listas'!$D$4:$E$38,2)</f>
        <v>#N/A</v>
      </c>
      <c r="N295" s="591">
        <f>'Mapeo de Actores'!N295</f>
        <v>0</v>
      </c>
      <c r="O295" s="483" t="e">
        <f>VLOOKUP('Mapeo de Actores'!O295,'MA Listas'!$G$4:$H$38,2)</f>
        <v>#N/A</v>
      </c>
      <c r="P295" s="483" t="e">
        <f>VLOOKUP('Mapeo de Actores'!P295,'MA Listas'!$G$4:$H$38,2)</f>
        <v>#N/A</v>
      </c>
      <c r="Q295" s="483" t="e">
        <f>VLOOKUP('Mapeo de Actores'!Q295,'MA Listas'!$G$4:$H$38,2)</f>
        <v>#N/A</v>
      </c>
      <c r="R295" s="483" t="e">
        <f>VLOOKUP('Mapeo de Actores'!R295,'MA Listas'!$G$4:$H$38,2)</f>
        <v>#N/A</v>
      </c>
      <c r="S295" s="483" t="e">
        <f>VLOOKUP('Mapeo de Actores'!S295,'MA Listas'!$G$4:$H$38,2)</f>
        <v>#N/A</v>
      </c>
      <c r="T295" s="593" t="e">
        <f>VLOOKUP('Mapeo de Actores'!T295,'MA Listas'!$K$6:$L$7,2)</f>
        <v>#N/A</v>
      </c>
      <c r="U295" s="593" t="e">
        <f>VLOOKUP('Mapeo de Actores'!U295,'MA Listas'!$K$6:$L$7,2)</f>
        <v>#N/A</v>
      </c>
      <c r="V295" s="593" t="e">
        <f>VLOOKUP('Mapeo de Actores'!V295,'MA Listas'!$K$6:$L$7,2)</f>
        <v>#N/A</v>
      </c>
      <c r="W295" s="593" t="e">
        <f>VLOOKUP('Mapeo de Actores'!W295,'MA Listas'!$K$6:$L$7,2)</f>
        <v>#N/A</v>
      </c>
      <c r="X295" s="593" t="e">
        <f>VLOOKUP('Mapeo de Actores'!X295,'MA Listas'!$K$6:$L$7,2)</f>
        <v>#N/A</v>
      </c>
      <c r="Y295" s="591">
        <f>'Mapeo de Actores'!Y295</f>
        <v>0</v>
      </c>
      <c r="Z295" s="484" t="e">
        <f>VLOOKUP('Mapeo de Actores'!Z295,'MA Listas'!$N$4:$O$11,2)</f>
        <v>#N/A</v>
      </c>
      <c r="AA295" s="484" t="e">
        <f>VLOOKUP('Mapeo de Actores'!AA295,'MA Listas'!$N$4:$O$11,2)</f>
        <v>#N/A</v>
      </c>
      <c r="AB295" s="591">
        <f>'Mapeo de Actores'!AB295</f>
        <v>0</v>
      </c>
      <c r="AC295" s="486">
        <f>'Mapeo de Actores'!AC295</f>
        <v>0</v>
      </c>
      <c r="AD295" s="596">
        <f>'Mapeo de Actores'!AD295</f>
        <v>0</v>
      </c>
    </row>
    <row r="296" spans="6:30" ht="15.75" customHeight="1">
      <c r="F296" s="480">
        <f t="shared" si="5"/>
        <v>293</v>
      </c>
      <c r="G296" s="490">
        <f>'Mapeo de Actores'!G296</f>
        <v>0</v>
      </c>
      <c r="H296" s="491">
        <f>'Mapeo de Actores'!H296</f>
        <v>0</v>
      </c>
      <c r="I296" s="483" t="e">
        <f>VLOOKUP('Mapeo de Actores'!I296,'MA Listas'!$D$4:$E$38,2)</f>
        <v>#N/A</v>
      </c>
      <c r="J296" s="483" t="e">
        <f>VLOOKUP('Mapeo de Actores'!J296,'MA Listas'!$D$4:$E$38,2)</f>
        <v>#N/A</v>
      </c>
      <c r="K296" s="483" t="e">
        <f>VLOOKUP('Mapeo de Actores'!K296,'MA Listas'!$D$4:$E$38,2)</f>
        <v>#N/A</v>
      </c>
      <c r="L296" s="483" t="e">
        <f>VLOOKUP('Mapeo de Actores'!L296,'MA Listas'!$D$4:$E$38,2)</f>
        <v>#N/A</v>
      </c>
      <c r="M296" s="483" t="e">
        <f>VLOOKUP('Mapeo de Actores'!M296,'MA Listas'!$D$4:$E$38,2)</f>
        <v>#N/A</v>
      </c>
      <c r="N296" s="591">
        <f>'Mapeo de Actores'!N296</f>
        <v>0</v>
      </c>
      <c r="O296" s="483" t="e">
        <f>VLOOKUP('Mapeo de Actores'!O296,'MA Listas'!$G$4:$H$38,2)</f>
        <v>#N/A</v>
      </c>
      <c r="P296" s="483" t="e">
        <f>VLOOKUP('Mapeo de Actores'!P296,'MA Listas'!$G$4:$H$38,2)</f>
        <v>#N/A</v>
      </c>
      <c r="Q296" s="483" t="e">
        <f>VLOOKUP('Mapeo de Actores'!Q296,'MA Listas'!$G$4:$H$38,2)</f>
        <v>#N/A</v>
      </c>
      <c r="R296" s="483" t="e">
        <f>VLOOKUP('Mapeo de Actores'!R296,'MA Listas'!$G$4:$H$38,2)</f>
        <v>#N/A</v>
      </c>
      <c r="S296" s="483" t="e">
        <f>VLOOKUP('Mapeo de Actores'!S296,'MA Listas'!$G$4:$H$38,2)</f>
        <v>#N/A</v>
      </c>
      <c r="T296" s="593" t="e">
        <f>VLOOKUP('Mapeo de Actores'!T296,'MA Listas'!$K$6:$L$7,2)</f>
        <v>#N/A</v>
      </c>
      <c r="U296" s="593" t="e">
        <f>VLOOKUP('Mapeo de Actores'!U296,'MA Listas'!$K$6:$L$7,2)</f>
        <v>#N/A</v>
      </c>
      <c r="V296" s="593" t="e">
        <f>VLOOKUP('Mapeo de Actores'!V296,'MA Listas'!$K$6:$L$7,2)</f>
        <v>#N/A</v>
      </c>
      <c r="W296" s="593" t="e">
        <f>VLOOKUP('Mapeo de Actores'!W296,'MA Listas'!$K$6:$L$7,2)</f>
        <v>#N/A</v>
      </c>
      <c r="X296" s="593" t="e">
        <f>VLOOKUP('Mapeo de Actores'!X296,'MA Listas'!$K$6:$L$7,2)</f>
        <v>#N/A</v>
      </c>
      <c r="Y296" s="591">
        <f>'Mapeo de Actores'!Y296</f>
        <v>0</v>
      </c>
      <c r="Z296" s="484" t="e">
        <f>VLOOKUP('Mapeo de Actores'!Z296,'MA Listas'!$N$4:$O$11,2)</f>
        <v>#N/A</v>
      </c>
      <c r="AA296" s="484" t="e">
        <f>VLOOKUP('Mapeo de Actores'!AA296,'MA Listas'!$N$4:$O$11,2)</f>
        <v>#N/A</v>
      </c>
      <c r="AB296" s="591">
        <f>'Mapeo de Actores'!AB296</f>
        <v>0</v>
      </c>
      <c r="AC296" s="486">
        <f>'Mapeo de Actores'!AC296</f>
        <v>0</v>
      </c>
      <c r="AD296" s="596">
        <f>'Mapeo de Actores'!AD296</f>
        <v>0</v>
      </c>
    </row>
    <row r="297" spans="6:30" ht="15.75" customHeight="1">
      <c r="F297" s="480">
        <f t="shared" si="5"/>
        <v>294</v>
      </c>
      <c r="G297" s="490">
        <f>'Mapeo de Actores'!G297</f>
        <v>0</v>
      </c>
      <c r="H297" s="491">
        <f>'Mapeo de Actores'!H297</f>
        <v>0</v>
      </c>
      <c r="I297" s="483" t="e">
        <f>VLOOKUP('Mapeo de Actores'!I297,'MA Listas'!$D$4:$E$38,2)</f>
        <v>#N/A</v>
      </c>
      <c r="J297" s="483" t="e">
        <f>VLOOKUP('Mapeo de Actores'!J297,'MA Listas'!$D$4:$E$38,2)</f>
        <v>#N/A</v>
      </c>
      <c r="K297" s="483" t="e">
        <f>VLOOKUP('Mapeo de Actores'!K297,'MA Listas'!$D$4:$E$38,2)</f>
        <v>#N/A</v>
      </c>
      <c r="L297" s="483" t="e">
        <f>VLOOKUP('Mapeo de Actores'!L297,'MA Listas'!$D$4:$E$38,2)</f>
        <v>#N/A</v>
      </c>
      <c r="M297" s="483" t="e">
        <f>VLOOKUP('Mapeo de Actores'!M297,'MA Listas'!$D$4:$E$38,2)</f>
        <v>#N/A</v>
      </c>
      <c r="N297" s="591">
        <f>'Mapeo de Actores'!N297</f>
        <v>0</v>
      </c>
      <c r="O297" s="483" t="e">
        <f>VLOOKUP('Mapeo de Actores'!O297,'MA Listas'!$G$4:$H$38,2)</f>
        <v>#N/A</v>
      </c>
      <c r="P297" s="483" t="e">
        <f>VLOOKUP('Mapeo de Actores'!P297,'MA Listas'!$G$4:$H$38,2)</f>
        <v>#N/A</v>
      </c>
      <c r="Q297" s="483" t="e">
        <f>VLOOKUP('Mapeo de Actores'!Q297,'MA Listas'!$G$4:$H$38,2)</f>
        <v>#N/A</v>
      </c>
      <c r="R297" s="483" t="e">
        <f>VLOOKUP('Mapeo de Actores'!R297,'MA Listas'!$G$4:$H$38,2)</f>
        <v>#N/A</v>
      </c>
      <c r="S297" s="483" t="e">
        <f>VLOOKUP('Mapeo de Actores'!S297,'MA Listas'!$G$4:$H$38,2)</f>
        <v>#N/A</v>
      </c>
      <c r="T297" s="593" t="e">
        <f>VLOOKUP('Mapeo de Actores'!T297,'MA Listas'!$K$6:$L$7,2)</f>
        <v>#N/A</v>
      </c>
      <c r="U297" s="593" t="e">
        <f>VLOOKUP('Mapeo de Actores'!U297,'MA Listas'!$K$6:$L$7,2)</f>
        <v>#N/A</v>
      </c>
      <c r="V297" s="593" t="e">
        <f>VLOOKUP('Mapeo de Actores'!V297,'MA Listas'!$K$6:$L$7,2)</f>
        <v>#N/A</v>
      </c>
      <c r="W297" s="593" t="e">
        <f>VLOOKUP('Mapeo de Actores'!W297,'MA Listas'!$K$6:$L$7,2)</f>
        <v>#N/A</v>
      </c>
      <c r="X297" s="593" t="e">
        <f>VLOOKUP('Mapeo de Actores'!X297,'MA Listas'!$K$6:$L$7,2)</f>
        <v>#N/A</v>
      </c>
      <c r="Y297" s="591">
        <f>'Mapeo de Actores'!Y297</f>
        <v>0</v>
      </c>
      <c r="Z297" s="484" t="e">
        <f>VLOOKUP('Mapeo de Actores'!Z297,'MA Listas'!$N$4:$O$11,2)</f>
        <v>#N/A</v>
      </c>
      <c r="AA297" s="484" t="e">
        <f>VLOOKUP('Mapeo de Actores'!AA297,'MA Listas'!$N$4:$O$11,2)</f>
        <v>#N/A</v>
      </c>
      <c r="AB297" s="591">
        <f>'Mapeo de Actores'!AB297</f>
        <v>0</v>
      </c>
      <c r="AC297" s="486">
        <f>'Mapeo de Actores'!AC297</f>
        <v>0</v>
      </c>
      <c r="AD297" s="596">
        <f>'Mapeo de Actores'!AD297</f>
        <v>0</v>
      </c>
    </row>
    <row r="298" spans="6:30" ht="15.75" customHeight="1">
      <c r="F298" s="480">
        <f t="shared" si="5"/>
        <v>295</v>
      </c>
      <c r="G298" s="490">
        <f>'Mapeo de Actores'!G298</f>
        <v>0</v>
      </c>
      <c r="H298" s="491">
        <f>'Mapeo de Actores'!H298</f>
        <v>0</v>
      </c>
      <c r="I298" s="483" t="e">
        <f>VLOOKUP('Mapeo de Actores'!I298,'MA Listas'!$D$4:$E$38,2)</f>
        <v>#N/A</v>
      </c>
      <c r="J298" s="483" t="e">
        <f>VLOOKUP('Mapeo de Actores'!J298,'MA Listas'!$D$4:$E$38,2)</f>
        <v>#N/A</v>
      </c>
      <c r="K298" s="483" t="e">
        <f>VLOOKUP('Mapeo de Actores'!K298,'MA Listas'!$D$4:$E$38,2)</f>
        <v>#N/A</v>
      </c>
      <c r="L298" s="483" t="e">
        <f>VLOOKUP('Mapeo de Actores'!L298,'MA Listas'!$D$4:$E$38,2)</f>
        <v>#N/A</v>
      </c>
      <c r="M298" s="483" t="e">
        <f>VLOOKUP('Mapeo de Actores'!M298,'MA Listas'!$D$4:$E$38,2)</f>
        <v>#N/A</v>
      </c>
      <c r="N298" s="591">
        <f>'Mapeo de Actores'!N298</f>
        <v>0</v>
      </c>
      <c r="O298" s="483" t="e">
        <f>VLOOKUP('Mapeo de Actores'!O298,'MA Listas'!$G$4:$H$38,2)</f>
        <v>#N/A</v>
      </c>
      <c r="P298" s="483" t="e">
        <f>VLOOKUP('Mapeo de Actores'!P298,'MA Listas'!$G$4:$H$38,2)</f>
        <v>#N/A</v>
      </c>
      <c r="Q298" s="483" t="e">
        <f>VLOOKUP('Mapeo de Actores'!Q298,'MA Listas'!$G$4:$H$38,2)</f>
        <v>#N/A</v>
      </c>
      <c r="R298" s="483" t="e">
        <f>VLOOKUP('Mapeo de Actores'!R298,'MA Listas'!$G$4:$H$38,2)</f>
        <v>#N/A</v>
      </c>
      <c r="S298" s="483" t="e">
        <f>VLOOKUP('Mapeo de Actores'!S298,'MA Listas'!$G$4:$H$38,2)</f>
        <v>#N/A</v>
      </c>
      <c r="T298" s="593" t="e">
        <f>VLOOKUP('Mapeo de Actores'!T298,'MA Listas'!$K$6:$L$7,2)</f>
        <v>#N/A</v>
      </c>
      <c r="U298" s="593" t="e">
        <f>VLOOKUP('Mapeo de Actores'!U298,'MA Listas'!$K$6:$L$7,2)</f>
        <v>#N/A</v>
      </c>
      <c r="V298" s="593" t="e">
        <f>VLOOKUP('Mapeo de Actores'!V298,'MA Listas'!$K$6:$L$7,2)</f>
        <v>#N/A</v>
      </c>
      <c r="W298" s="593" t="e">
        <f>VLOOKUP('Mapeo de Actores'!W298,'MA Listas'!$K$6:$L$7,2)</f>
        <v>#N/A</v>
      </c>
      <c r="X298" s="593" t="e">
        <f>VLOOKUP('Mapeo de Actores'!X298,'MA Listas'!$K$6:$L$7,2)</f>
        <v>#N/A</v>
      </c>
      <c r="Y298" s="591">
        <f>'Mapeo de Actores'!Y298</f>
        <v>0</v>
      </c>
      <c r="Z298" s="484" t="e">
        <f>VLOOKUP('Mapeo de Actores'!Z298,'MA Listas'!$N$4:$O$11,2)</f>
        <v>#N/A</v>
      </c>
      <c r="AA298" s="484" t="e">
        <f>VLOOKUP('Mapeo de Actores'!AA298,'MA Listas'!$N$4:$O$11,2)</f>
        <v>#N/A</v>
      </c>
      <c r="AB298" s="591">
        <f>'Mapeo de Actores'!AB298</f>
        <v>0</v>
      </c>
      <c r="AC298" s="486">
        <f>'Mapeo de Actores'!AC298</f>
        <v>0</v>
      </c>
      <c r="AD298" s="596">
        <f>'Mapeo de Actores'!AD298</f>
        <v>0</v>
      </c>
    </row>
    <row r="299" spans="6:30" ht="15.75" customHeight="1">
      <c r="F299" s="480">
        <f t="shared" si="5"/>
        <v>296</v>
      </c>
      <c r="G299" s="490">
        <f>'Mapeo de Actores'!G299</f>
        <v>0</v>
      </c>
      <c r="H299" s="491">
        <f>'Mapeo de Actores'!H299</f>
        <v>0</v>
      </c>
      <c r="I299" s="483" t="e">
        <f>VLOOKUP('Mapeo de Actores'!I299,'MA Listas'!$D$4:$E$38,2)</f>
        <v>#N/A</v>
      </c>
      <c r="J299" s="483" t="e">
        <f>VLOOKUP('Mapeo de Actores'!J299,'MA Listas'!$D$4:$E$38,2)</f>
        <v>#N/A</v>
      </c>
      <c r="K299" s="483" t="e">
        <f>VLOOKUP('Mapeo de Actores'!K299,'MA Listas'!$D$4:$E$38,2)</f>
        <v>#N/A</v>
      </c>
      <c r="L299" s="483" t="e">
        <f>VLOOKUP('Mapeo de Actores'!L299,'MA Listas'!$D$4:$E$38,2)</f>
        <v>#N/A</v>
      </c>
      <c r="M299" s="483" t="e">
        <f>VLOOKUP('Mapeo de Actores'!M299,'MA Listas'!$D$4:$E$38,2)</f>
        <v>#N/A</v>
      </c>
      <c r="N299" s="591">
        <f>'Mapeo de Actores'!N299</f>
        <v>0</v>
      </c>
      <c r="O299" s="483" t="e">
        <f>VLOOKUP('Mapeo de Actores'!O299,'MA Listas'!$G$4:$H$38,2)</f>
        <v>#N/A</v>
      </c>
      <c r="P299" s="483" t="e">
        <f>VLOOKUP('Mapeo de Actores'!P299,'MA Listas'!$G$4:$H$38,2)</f>
        <v>#N/A</v>
      </c>
      <c r="Q299" s="483" t="e">
        <f>VLOOKUP('Mapeo de Actores'!Q299,'MA Listas'!$G$4:$H$38,2)</f>
        <v>#N/A</v>
      </c>
      <c r="R299" s="483" t="e">
        <f>VLOOKUP('Mapeo de Actores'!R299,'MA Listas'!$G$4:$H$38,2)</f>
        <v>#N/A</v>
      </c>
      <c r="S299" s="483" t="e">
        <f>VLOOKUP('Mapeo de Actores'!S299,'MA Listas'!$G$4:$H$38,2)</f>
        <v>#N/A</v>
      </c>
      <c r="T299" s="593" t="e">
        <f>VLOOKUP('Mapeo de Actores'!T299,'MA Listas'!$K$6:$L$7,2)</f>
        <v>#N/A</v>
      </c>
      <c r="U299" s="593" t="e">
        <f>VLOOKUP('Mapeo de Actores'!U299,'MA Listas'!$K$6:$L$7,2)</f>
        <v>#N/A</v>
      </c>
      <c r="V299" s="593" t="e">
        <f>VLOOKUP('Mapeo de Actores'!V299,'MA Listas'!$K$6:$L$7,2)</f>
        <v>#N/A</v>
      </c>
      <c r="W299" s="593" t="e">
        <f>VLOOKUP('Mapeo de Actores'!W299,'MA Listas'!$K$6:$L$7,2)</f>
        <v>#N/A</v>
      </c>
      <c r="X299" s="593" t="e">
        <f>VLOOKUP('Mapeo de Actores'!X299,'MA Listas'!$K$6:$L$7,2)</f>
        <v>#N/A</v>
      </c>
      <c r="Y299" s="591">
        <f>'Mapeo de Actores'!Y299</f>
        <v>0</v>
      </c>
      <c r="Z299" s="484" t="e">
        <f>VLOOKUP('Mapeo de Actores'!Z299,'MA Listas'!$N$4:$O$11,2)</f>
        <v>#N/A</v>
      </c>
      <c r="AA299" s="484" t="e">
        <f>VLOOKUP('Mapeo de Actores'!AA299,'MA Listas'!$N$4:$O$11,2)</f>
        <v>#N/A</v>
      </c>
      <c r="AB299" s="591">
        <f>'Mapeo de Actores'!AB299</f>
        <v>0</v>
      </c>
      <c r="AC299" s="486">
        <f>'Mapeo de Actores'!AC299</f>
        <v>0</v>
      </c>
      <c r="AD299" s="596">
        <f>'Mapeo de Actores'!AD299</f>
        <v>0</v>
      </c>
    </row>
    <row r="300" spans="6:30" ht="15.75" customHeight="1">
      <c r="F300" s="480">
        <f t="shared" si="5"/>
        <v>297</v>
      </c>
      <c r="G300" s="490">
        <f>'Mapeo de Actores'!G300</f>
        <v>0</v>
      </c>
      <c r="H300" s="491">
        <f>'Mapeo de Actores'!H300</f>
        <v>0</v>
      </c>
      <c r="I300" s="483" t="e">
        <f>VLOOKUP('Mapeo de Actores'!I300,'MA Listas'!$D$4:$E$38,2)</f>
        <v>#N/A</v>
      </c>
      <c r="J300" s="483" t="e">
        <f>VLOOKUP('Mapeo de Actores'!J300,'MA Listas'!$D$4:$E$38,2)</f>
        <v>#N/A</v>
      </c>
      <c r="K300" s="483" t="e">
        <f>VLOOKUP('Mapeo de Actores'!K300,'MA Listas'!$D$4:$E$38,2)</f>
        <v>#N/A</v>
      </c>
      <c r="L300" s="483" t="e">
        <f>VLOOKUP('Mapeo de Actores'!L300,'MA Listas'!$D$4:$E$38,2)</f>
        <v>#N/A</v>
      </c>
      <c r="M300" s="483" t="e">
        <f>VLOOKUP('Mapeo de Actores'!M300,'MA Listas'!$D$4:$E$38,2)</f>
        <v>#N/A</v>
      </c>
      <c r="N300" s="591">
        <f>'Mapeo de Actores'!N300</f>
        <v>0</v>
      </c>
      <c r="O300" s="483" t="e">
        <f>VLOOKUP('Mapeo de Actores'!O300,'MA Listas'!$G$4:$H$38,2)</f>
        <v>#N/A</v>
      </c>
      <c r="P300" s="483" t="e">
        <f>VLOOKUP('Mapeo de Actores'!P300,'MA Listas'!$G$4:$H$38,2)</f>
        <v>#N/A</v>
      </c>
      <c r="Q300" s="483" t="e">
        <f>VLOOKUP('Mapeo de Actores'!Q300,'MA Listas'!$G$4:$H$38,2)</f>
        <v>#N/A</v>
      </c>
      <c r="R300" s="483" t="e">
        <f>VLOOKUP('Mapeo de Actores'!R300,'MA Listas'!$G$4:$H$38,2)</f>
        <v>#N/A</v>
      </c>
      <c r="S300" s="483" t="e">
        <f>VLOOKUP('Mapeo de Actores'!S300,'MA Listas'!$G$4:$H$38,2)</f>
        <v>#N/A</v>
      </c>
      <c r="T300" s="593" t="e">
        <f>VLOOKUP('Mapeo de Actores'!T300,'MA Listas'!$K$6:$L$7,2)</f>
        <v>#N/A</v>
      </c>
      <c r="U300" s="593" t="e">
        <f>VLOOKUP('Mapeo de Actores'!U300,'MA Listas'!$K$6:$L$7,2)</f>
        <v>#N/A</v>
      </c>
      <c r="V300" s="593" t="e">
        <f>VLOOKUP('Mapeo de Actores'!V300,'MA Listas'!$K$6:$L$7,2)</f>
        <v>#N/A</v>
      </c>
      <c r="W300" s="593" t="e">
        <f>VLOOKUP('Mapeo de Actores'!W300,'MA Listas'!$K$6:$L$7,2)</f>
        <v>#N/A</v>
      </c>
      <c r="X300" s="593" t="e">
        <f>VLOOKUP('Mapeo de Actores'!X300,'MA Listas'!$K$6:$L$7,2)</f>
        <v>#N/A</v>
      </c>
      <c r="Y300" s="591">
        <f>'Mapeo de Actores'!Y300</f>
        <v>0</v>
      </c>
      <c r="Z300" s="484" t="e">
        <f>VLOOKUP('Mapeo de Actores'!Z300,'MA Listas'!$N$4:$O$11,2)</f>
        <v>#N/A</v>
      </c>
      <c r="AA300" s="484" t="e">
        <f>VLOOKUP('Mapeo de Actores'!AA300,'MA Listas'!$N$4:$O$11,2)</f>
        <v>#N/A</v>
      </c>
      <c r="AB300" s="591">
        <f>'Mapeo de Actores'!AB300</f>
        <v>0</v>
      </c>
      <c r="AC300" s="486">
        <f>'Mapeo de Actores'!AC300</f>
        <v>0</v>
      </c>
      <c r="AD300" s="596">
        <f>'Mapeo de Actores'!AD300</f>
        <v>0</v>
      </c>
    </row>
    <row r="301" spans="6:30" ht="15.75" customHeight="1">
      <c r="F301" s="480">
        <f t="shared" si="5"/>
        <v>298</v>
      </c>
      <c r="G301" s="490">
        <f>'Mapeo de Actores'!G301</f>
        <v>0</v>
      </c>
      <c r="H301" s="491">
        <f>'Mapeo de Actores'!H301</f>
        <v>0</v>
      </c>
      <c r="I301" s="483" t="e">
        <f>VLOOKUP('Mapeo de Actores'!I301,'MA Listas'!$D$4:$E$38,2)</f>
        <v>#N/A</v>
      </c>
      <c r="J301" s="483" t="e">
        <f>VLOOKUP('Mapeo de Actores'!J301,'MA Listas'!$D$4:$E$38,2)</f>
        <v>#N/A</v>
      </c>
      <c r="K301" s="483" t="e">
        <f>VLOOKUP('Mapeo de Actores'!K301,'MA Listas'!$D$4:$E$38,2)</f>
        <v>#N/A</v>
      </c>
      <c r="L301" s="483" t="e">
        <f>VLOOKUP('Mapeo de Actores'!L301,'MA Listas'!$D$4:$E$38,2)</f>
        <v>#N/A</v>
      </c>
      <c r="M301" s="483" t="e">
        <f>VLOOKUP('Mapeo de Actores'!M301,'MA Listas'!$D$4:$E$38,2)</f>
        <v>#N/A</v>
      </c>
      <c r="N301" s="591">
        <f>'Mapeo de Actores'!N301</f>
        <v>0</v>
      </c>
      <c r="O301" s="483" t="e">
        <f>VLOOKUP('Mapeo de Actores'!O301,'MA Listas'!$G$4:$H$38,2)</f>
        <v>#N/A</v>
      </c>
      <c r="P301" s="483" t="e">
        <f>VLOOKUP('Mapeo de Actores'!P301,'MA Listas'!$G$4:$H$38,2)</f>
        <v>#N/A</v>
      </c>
      <c r="Q301" s="483" t="e">
        <f>VLOOKUP('Mapeo de Actores'!Q301,'MA Listas'!$G$4:$H$38,2)</f>
        <v>#N/A</v>
      </c>
      <c r="R301" s="483" t="e">
        <f>VLOOKUP('Mapeo de Actores'!R301,'MA Listas'!$G$4:$H$38,2)</f>
        <v>#N/A</v>
      </c>
      <c r="S301" s="483" t="e">
        <f>VLOOKUP('Mapeo de Actores'!S301,'MA Listas'!$G$4:$H$38,2)</f>
        <v>#N/A</v>
      </c>
      <c r="T301" s="593" t="e">
        <f>VLOOKUP('Mapeo de Actores'!T301,'MA Listas'!$K$6:$L$7,2)</f>
        <v>#N/A</v>
      </c>
      <c r="U301" s="593" t="e">
        <f>VLOOKUP('Mapeo de Actores'!U301,'MA Listas'!$K$6:$L$7,2)</f>
        <v>#N/A</v>
      </c>
      <c r="V301" s="593" t="e">
        <f>VLOOKUP('Mapeo de Actores'!V301,'MA Listas'!$K$6:$L$7,2)</f>
        <v>#N/A</v>
      </c>
      <c r="W301" s="593" t="e">
        <f>VLOOKUP('Mapeo de Actores'!W301,'MA Listas'!$K$6:$L$7,2)</f>
        <v>#N/A</v>
      </c>
      <c r="X301" s="593" t="e">
        <f>VLOOKUP('Mapeo de Actores'!X301,'MA Listas'!$K$6:$L$7,2)</f>
        <v>#N/A</v>
      </c>
      <c r="Y301" s="591">
        <f>'Mapeo de Actores'!Y301</f>
        <v>0</v>
      </c>
      <c r="Z301" s="484" t="e">
        <f>VLOOKUP('Mapeo de Actores'!Z301,'MA Listas'!$N$4:$O$11,2)</f>
        <v>#N/A</v>
      </c>
      <c r="AA301" s="484" t="e">
        <f>VLOOKUP('Mapeo de Actores'!AA301,'MA Listas'!$N$4:$O$11,2)</f>
        <v>#N/A</v>
      </c>
      <c r="AB301" s="591">
        <f>'Mapeo de Actores'!AB301</f>
        <v>0</v>
      </c>
      <c r="AC301" s="486">
        <f>'Mapeo de Actores'!AC301</f>
        <v>0</v>
      </c>
      <c r="AD301" s="596">
        <f>'Mapeo de Actores'!AD301</f>
        <v>0</v>
      </c>
    </row>
    <row r="302" spans="6:30" ht="15.75" customHeight="1">
      <c r="F302" s="480">
        <f t="shared" si="5"/>
        <v>299</v>
      </c>
      <c r="G302" s="490">
        <f>'Mapeo de Actores'!G302</f>
        <v>0</v>
      </c>
      <c r="H302" s="491">
        <f>'Mapeo de Actores'!H302</f>
        <v>0</v>
      </c>
      <c r="I302" s="483" t="e">
        <f>VLOOKUP('Mapeo de Actores'!I302,'MA Listas'!$D$4:$E$38,2)</f>
        <v>#N/A</v>
      </c>
      <c r="J302" s="483" t="e">
        <f>VLOOKUP('Mapeo de Actores'!J302,'MA Listas'!$D$4:$E$38,2)</f>
        <v>#N/A</v>
      </c>
      <c r="K302" s="483" t="e">
        <f>VLOOKUP('Mapeo de Actores'!K302,'MA Listas'!$D$4:$E$38,2)</f>
        <v>#N/A</v>
      </c>
      <c r="L302" s="483" t="e">
        <f>VLOOKUP('Mapeo de Actores'!L302,'MA Listas'!$D$4:$E$38,2)</f>
        <v>#N/A</v>
      </c>
      <c r="M302" s="483" t="e">
        <f>VLOOKUP('Mapeo de Actores'!M302,'MA Listas'!$D$4:$E$38,2)</f>
        <v>#N/A</v>
      </c>
      <c r="N302" s="591">
        <f>'Mapeo de Actores'!N302</f>
        <v>0</v>
      </c>
      <c r="O302" s="483" t="e">
        <f>VLOOKUP('Mapeo de Actores'!O302,'MA Listas'!$G$4:$H$38,2)</f>
        <v>#N/A</v>
      </c>
      <c r="P302" s="483" t="e">
        <f>VLOOKUP('Mapeo de Actores'!P302,'MA Listas'!$G$4:$H$38,2)</f>
        <v>#N/A</v>
      </c>
      <c r="Q302" s="483" t="e">
        <f>VLOOKUP('Mapeo de Actores'!Q302,'MA Listas'!$G$4:$H$38,2)</f>
        <v>#N/A</v>
      </c>
      <c r="R302" s="483" t="e">
        <f>VLOOKUP('Mapeo de Actores'!R302,'MA Listas'!$G$4:$H$38,2)</f>
        <v>#N/A</v>
      </c>
      <c r="S302" s="483" t="e">
        <f>VLOOKUP('Mapeo de Actores'!S302,'MA Listas'!$G$4:$H$38,2)</f>
        <v>#N/A</v>
      </c>
      <c r="T302" s="593" t="e">
        <f>VLOOKUP('Mapeo de Actores'!T302,'MA Listas'!$K$6:$L$7,2)</f>
        <v>#N/A</v>
      </c>
      <c r="U302" s="593" t="e">
        <f>VLOOKUP('Mapeo de Actores'!U302,'MA Listas'!$K$6:$L$7,2)</f>
        <v>#N/A</v>
      </c>
      <c r="V302" s="593" t="e">
        <f>VLOOKUP('Mapeo de Actores'!V302,'MA Listas'!$K$6:$L$7,2)</f>
        <v>#N/A</v>
      </c>
      <c r="W302" s="593" t="e">
        <f>VLOOKUP('Mapeo de Actores'!W302,'MA Listas'!$K$6:$L$7,2)</f>
        <v>#N/A</v>
      </c>
      <c r="X302" s="593" t="e">
        <f>VLOOKUP('Mapeo de Actores'!X302,'MA Listas'!$K$6:$L$7,2)</f>
        <v>#N/A</v>
      </c>
      <c r="Y302" s="591">
        <f>'Mapeo de Actores'!Y302</f>
        <v>0</v>
      </c>
      <c r="Z302" s="484" t="e">
        <f>VLOOKUP('Mapeo de Actores'!Z302,'MA Listas'!$N$4:$O$11,2)</f>
        <v>#N/A</v>
      </c>
      <c r="AA302" s="484" t="e">
        <f>VLOOKUP('Mapeo de Actores'!AA302,'MA Listas'!$N$4:$O$11,2)</f>
        <v>#N/A</v>
      </c>
      <c r="AB302" s="591">
        <f>'Mapeo de Actores'!AB302</f>
        <v>0</v>
      </c>
      <c r="AC302" s="486">
        <f>'Mapeo de Actores'!AC302</f>
        <v>0</v>
      </c>
      <c r="AD302" s="596">
        <f>'Mapeo de Actores'!AD302</f>
        <v>0</v>
      </c>
    </row>
    <row r="303" spans="6:30" ht="15.75" customHeight="1">
      <c r="F303" s="480">
        <f t="shared" si="5"/>
        <v>300</v>
      </c>
      <c r="G303" s="490">
        <f>'Mapeo de Actores'!G303</f>
        <v>0</v>
      </c>
      <c r="H303" s="491">
        <f>'Mapeo de Actores'!H303</f>
        <v>0</v>
      </c>
      <c r="I303" s="483" t="e">
        <f>VLOOKUP('Mapeo de Actores'!I303,'MA Listas'!$D$4:$E$38,2)</f>
        <v>#N/A</v>
      </c>
      <c r="J303" s="483" t="e">
        <f>VLOOKUP('Mapeo de Actores'!J303,'MA Listas'!$D$4:$E$38,2)</f>
        <v>#N/A</v>
      </c>
      <c r="K303" s="483" t="e">
        <f>VLOOKUP('Mapeo de Actores'!K303,'MA Listas'!$D$4:$E$38,2)</f>
        <v>#N/A</v>
      </c>
      <c r="L303" s="483" t="e">
        <f>VLOOKUP('Mapeo de Actores'!L303,'MA Listas'!$D$4:$E$38,2)</f>
        <v>#N/A</v>
      </c>
      <c r="M303" s="483" t="e">
        <f>VLOOKUP('Mapeo de Actores'!M303,'MA Listas'!$D$4:$E$38,2)</f>
        <v>#N/A</v>
      </c>
      <c r="N303" s="591">
        <f>'Mapeo de Actores'!N303</f>
        <v>0</v>
      </c>
      <c r="O303" s="483" t="e">
        <f>VLOOKUP('Mapeo de Actores'!O303,'MA Listas'!$G$4:$H$38,2)</f>
        <v>#N/A</v>
      </c>
      <c r="P303" s="483" t="e">
        <f>VLOOKUP('Mapeo de Actores'!P303,'MA Listas'!$G$4:$H$38,2)</f>
        <v>#N/A</v>
      </c>
      <c r="Q303" s="483" t="e">
        <f>VLOOKUP('Mapeo de Actores'!Q303,'MA Listas'!$G$4:$H$38,2)</f>
        <v>#N/A</v>
      </c>
      <c r="R303" s="483" t="e">
        <f>VLOOKUP('Mapeo de Actores'!R303,'MA Listas'!$G$4:$H$38,2)</f>
        <v>#N/A</v>
      </c>
      <c r="S303" s="483" t="e">
        <f>VLOOKUP('Mapeo de Actores'!S303,'MA Listas'!$G$4:$H$38,2)</f>
        <v>#N/A</v>
      </c>
      <c r="T303" s="593" t="e">
        <f>VLOOKUP('Mapeo de Actores'!T303,'MA Listas'!$K$6:$L$7,2)</f>
        <v>#N/A</v>
      </c>
      <c r="U303" s="593" t="e">
        <f>VLOOKUP('Mapeo de Actores'!U303,'MA Listas'!$K$6:$L$7,2)</f>
        <v>#N/A</v>
      </c>
      <c r="V303" s="593" t="e">
        <f>VLOOKUP('Mapeo de Actores'!V303,'MA Listas'!$K$6:$L$7,2)</f>
        <v>#N/A</v>
      </c>
      <c r="W303" s="593" t="e">
        <f>VLOOKUP('Mapeo de Actores'!W303,'MA Listas'!$K$6:$L$7,2)</f>
        <v>#N/A</v>
      </c>
      <c r="X303" s="593" t="e">
        <f>VLOOKUP('Mapeo de Actores'!X303,'MA Listas'!$K$6:$L$7,2)</f>
        <v>#N/A</v>
      </c>
      <c r="Y303" s="591">
        <f>'Mapeo de Actores'!Y303</f>
        <v>0</v>
      </c>
      <c r="Z303" s="484" t="e">
        <f>VLOOKUP('Mapeo de Actores'!Z303,'MA Listas'!$N$4:$O$11,2)</f>
        <v>#N/A</v>
      </c>
      <c r="AA303" s="484" t="e">
        <f>VLOOKUP('Mapeo de Actores'!AA303,'MA Listas'!$N$4:$O$11,2)</f>
        <v>#N/A</v>
      </c>
      <c r="AB303" s="591">
        <f>'Mapeo de Actores'!AB303</f>
        <v>0</v>
      </c>
      <c r="AC303" s="486">
        <f>'Mapeo de Actores'!AC303</f>
        <v>0</v>
      </c>
      <c r="AD303" s="596">
        <f>'Mapeo de Actores'!AD303</f>
        <v>0</v>
      </c>
    </row>
    <row r="304" spans="6:30" ht="15.75" customHeight="1">
      <c r="F304" s="480">
        <f t="shared" si="5"/>
        <v>301</v>
      </c>
      <c r="G304" s="490">
        <f>'Mapeo de Actores'!G304</f>
        <v>0</v>
      </c>
      <c r="H304" s="491">
        <f>'Mapeo de Actores'!H304</f>
        <v>0</v>
      </c>
      <c r="I304" s="483" t="e">
        <f>VLOOKUP('Mapeo de Actores'!I304,'MA Listas'!$D$4:$E$38,2)</f>
        <v>#N/A</v>
      </c>
      <c r="J304" s="483" t="e">
        <f>VLOOKUP('Mapeo de Actores'!J304,'MA Listas'!$D$4:$E$38,2)</f>
        <v>#N/A</v>
      </c>
      <c r="K304" s="483" t="e">
        <f>VLOOKUP('Mapeo de Actores'!K304,'MA Listas'!$D$4:$E$38,2)</f>
        <v>#N/A</v>
      </c>
      <c r="L304" s="483" t="e">
        <f>VLOOKUP('Mapeo de Actores'!L304,'MA Listas'!$D$4:$E$38,2)</f>
        <v>#N/A</v>
      </c>
      <c r="M304" s="483" t="e">
        <f>VLOOKUP('Mapeo de Actores'!M304,'MA Listas'!$D$4:$E$38,2)</f>
        <v>#N/A</v>
      </c>
      <c r="N304" s="591">
        <f>'Mapeo de Actores'!N304</f>
        <v>0</v>
      </c>
      <c r="O304" s="483" t="e">
        <f>VLOOKUP('Mapeo de Actores'!O304,'MA Listas'!$G$4:$H$38,2)</f>
        <v>#N/A</v>
      </c>
      <c r="P304" s="483" t="e">
        <f>VLOOKUP('Mapeo de Actores'!P304,'MA Listas'!$G$4:$H$38,2)</f>
        <v>#N/A</v>
      </c>
      <c r="Q304" s="483" t="e">
        <f>VLOOKUP('Mapeo de Actores'!Q304,'MA Listas'!$G$4:$H$38,2)</f>
        <v>#N/A</v>
      </c>
      <c r="R304" s="483" t="e">
        <f>VLOOKUP('Mapeo de Actores'!R304,'MA Listas'!$G$4:$H$38,2)</f>
        <v>#N/A</v>
      </c>
      <c r="S304" s="483" t="e">
        <f>VLOOKUP('Mapeo de Actores'!S304,'MA Listas'!$G$4:$H$38,2)</f>
        <v>#N/A</v>
      </c>
      <c r="T304" s="593" t="e">
        <f>VLOOKUP('Mapeo de Actores'!T304,'MA Listas'!$K$6:$L$7,2)</f>
        <v>#N/A</v>
      </c>
      <c r="U304" s="593" t="e">
        <f>VLOOKUP('Mapeo de Actores'!U304,'MA Listas'!$K$6:$L$7,2)</f>
        <v>#N/A</v>
      </c>
      <c r="V304" s="593" t="e">
        <f>VLOOKUP('Mapeo de Actores'!V304,'MA Listas'!$K$6:$L$7,2)</f>
        <v>#N/A</v>
      </c>
      <c r="W304" s="593" t="e">
        <f>VLOOKUP('Mapeo de Actores'!W304,'MA Listas'!$K$6:$L$7,2)</f>
        <v>#N/A</v>
      </c>
      <c r="X304" s="593" t="e">
        <f>VLOOKUP('Mapeo de Actores'!X304,'MA Listas'!$K$6:$L$7,2)</f>
        <v>#N/A</v>
      </c>
      <c r="Y304" s="591">
        <f>'Mapeo de Actores'!Y304</f>
        <v>0</v>
      </c>
      <c r="Z304" s="484" t="e">
        <f>VLOOKUP('Mapeo de Actores'!Z304,'MA Listas'!$N$4:$O$11,2)</f>
        <v>#N/A</v>
      </c>
      <c r="AA304" s="484" t="e">
        <f>VLOOKUP('Mapeo de Actores'!AA304,'MA Listas'!$N$4:$O$11,2)</f>
        <v>#N/A</v>
      </c>
      <c r="AB304" s="591">
        <f>'Mapeo de Actores'!AB304</f>
        <v>0</v>
      </c>
      <c r="AC304" s="486">
        <f>'Mapeo de Actores'!AC304</f>
        <v>0</v>
      </c>
      <c r="AD304" s="596">
        <f>'Mapeo de Actores'!AD304</f>
        <v>0</v>
      </c>
    </row>
    <row r="305" spans="6:30" ht="15.75" customHeight="1">
      <c r="F305" s="480">
        <f t="shared" si="5"/>
        <v>302</v>
      </c>
      <c r="G305" s="490">
        <f>'Mapeo de Actores'!G305</f>
        <v>0</v>
      </c>
      <c r="H305" s="491">
        <f>'Mapeo de Actores'!H305</f>
        <v>0</v>
      </c>
      <c r="I305" s="483" t="e">
        <f>VLOOKUP('Mapeo de Actores'!I305,'MA Listas'!$D$4:$E$38,2)</f>
        <v>#N/A</v>
      </c>
      <c r="J305" s="483" t="e">
        <f>VLOOKUP('Mapeo de Actores'!J305,'MA Listas'!$D$4:$E$38,2)</f>
        <v>#N/A</v>
      </c>
      <c r="K305" s="483" t="e">
        <f>VLOOKUP('Mapeo de Actores'!K305,'MA Listas'!$D$4:$E$38,2)</f>
        <v>#N/A</v>
      </c>
      <c r="L305" s="483" t="e">
        <f>VLOOKUP('Mapeo de Actores'!L305,'MA Listas'!$D$4:$E$38,2)</f>
        <v>#N/A</v>
      </c>
      <c r="M305" s="483" t="e">
        <f>VLOOKUP('Mapeo de Actores'!M305,'MA Listas'!$D$4:$E$38,2)</f>
        <v>#N/A</v>
      </c>
      <c r="N305" s="591">
        <f>'Mapeo de Actores'!N305</f>
        <v>0</v>
      </c>
      <c r="O305" s="483" t="e">
        <f>VLOOKUP('Mapeo de Actores'!O305,'MA Listas'!$G$4:$H$38,2)</f>
        <v>#N/A</v>
      </c>
      <c r="P305" s="483" t="e">
        <f>VLOOKUP('Mapeo de Actores'!P305,'MA Listas'!$G$4:$H$38,2)</f>
        <v>#N/A</v>
      </c>
      <c r="Q305" s="483" t="e">
        <f>VLOOKUP('Mapeo de Actores'!Q305,'MA Listas'!$G$4:$H$38,2)</f>
        <v>#N/A</v>
      </c>
      <c r="R305" s="483" t="e">
        <f>VLOOKUP('Mapeo de Actores'!R305,'MA Listas'!$G$4:$H$38,2)</f>
        <v>#N/A</v>
      </c>
      <c r="S305" s="483" t="e">
        <f>VLOOKUP('Mapeo de Actores'!S305,'MA Listas'!$G$4:$H$38,2)</f>
        <v>#N/A</v>
      </c>
      <c r="T305" s="593" t="e">
        <f>VLOOKUP('Mapeo de Actores'!T305,'MA Listas'!$K$6:$L$7,2)</f>
        <v>#N/A</v>
      </c>
      <c r="U305" s="593" t="e">
        <f>VLOOKUP('Mapeo de Actores'!U305,'MA Listas'!$K$6:$L$7,2)</f>
        <v>#N/A</v>
      </c>
      <c r="V305" s="593" t="e">
        <f>VLOOKUP('Mapeo de Actores'!V305,'MA Listas'!$K$6:$L$7,2)</f>
        <v>#N/A</v>
      </c>
      <c r="W305" s="593" t="e">
        <f>VLOOKUP('Mapeo de Actores'!W305,'MA Listas'!$K$6:$L$7,2)</f>
        <v>#N/A</v>
      </c>
      <c r="X305" s="593" t="e">
        <f>VLOOKUP('Mapeo de Actores'!X305,'MA Listas'!$K$6:$L$7,2)</f>
        <v>#N/A</v>
      </c>
      <c r="Y305" s="591">
        <f>'Mapeo de Actores'!Y305</f>
        <v>0</v>
      </c>
      <c r="Z305" s="484" t="e">
        <f>VLOOKUP('Mapeo de Actores'!Z305,'MA Listas'!$N$4:$O$11,2)</f>
        <v>#N/A</v>
      </c>
      <c r="AA305" s="484" t="e">
        <f>VLOOKUP('Mapeo de Actores'!AA305,'MA Listas'!$N$4:$O$11,2)</f>
        <v>#N/A</v>
      </c>
      <c r="AB305" s="591">
        <f>'Mapeo de Actores'!AB305</f>
        <v>0</v>
      </c>
      <c r="AC305" s="486">
        <f>'Mapeo de Actores'!AC305</f>
        <v>0</v>
      </c>
      <c r="AD305" s="596">
        <f>'Mapeo de Actores'!AD305</f>
        <v>0</v>
      </c>
    </row>
    <row r="306" spans="6:30" ht="15.75" customHeight="1">
      <c r="F306" s="480">
        <f t="shared" si="5"/>
        <v>303</v>
      </c>
      <c r="G306" s="490">
        <f>'Mapeo de Actores'!G306</f>
        <v>0</v>
      </c>
      <c r="H306" s="491">
        <f>'Mapeo de Actores'!H306</f>
        <v>0</v>
      </c>
      <c r="I306" s="483" t="e">
        <f>VLOOKUP('Mapeo de Actores'!I306,'MA Listas'!$D$4:$E$38,2)</f>
        <v>#N/A</v>
      </c>
      <c r="J306" s="483" t="e">
        <f>VLOOKUP('Mapeo de Actores'!J306,'MA Listas'!$D$4:$E$38,2)</f>
        <v>#N/A</v>
      </c>
      <c r="K306" s="483" t="e">
        <f>VLOOKUP('Mapeo de Actores'!K306,'MA Listas'!$D$4:$E$38,2)</f>
        <v>#N/A</v>
      </c>
      <c r="L306" s="483" t="e">
        <f>VLOOKUP('Mapeo de Actores'!L306,'MA Listas'!$D$4:$E$38,2)</f>
        <v>#N/A</v>
      </c>
      <c r="M306" s="483" t="e">
        <f>VLOOKUP('Mapeo de Actores'!M306,'MA Listas'!$D$4:$E$38,2)</f>
        <v>#N/A</v>
      </c>
      <c r="N306" s="591">
        <f>'Mapeo de Actores'!N306</f>
        <v>0</v>
      </c>
      <c r="O306" s="483" t="e">
        <f>VLOOKUP('Mapeo de Actores'!O306,'MA Listas'!$G$4:$H$38,2)</f>
        <v>#N/A</v>
      </c>
      <c r="P306" s="483" t="e">
        <f>VLOOKUP('Mapeo de Actores'!P306,'MA Listas'!$G$4:$H$38,2)</f>
        <v>#N/A</v>
      </c>
      <c r="Q306" s="483" t="e">
        <f>VLOOKUP('Mapeo de Actores'!Q306,'MA Listas'!$G$4:$H$38,2)</f>
        <v>#N/A</v>
      </c>
      <c r="R306" s="483" t="e">
        <f>VLOOKUP('Mapeo de Actores'!R306,'MA Listas'!$G$4:$H$38,2)</f>
        <v>#N/A</v>
      </c>
      <c r="S306" s="483" t="e">
        <f>VLOOKUP('Mapeo de Actores'!S306,'MA Listas'!$G$4:$H$38,2)</f>
        <v>#N/A</v>
      </c>
      <c r="T306" s="593" t="e">
        <f>VLOOKUP('Mapeo de Actores'!T306,'MA Listas'!$K$6:$L$7,2)</f>
        <v>#N/A</v>
      </c>
      <c r="U306" s="593" t="e">
        <f>VLOOKUP('Mapeo de Actores'!U306,'MA Listas'!$K$6:$L$7,2)</f>
        <v>#N/A</v>
      </c>
      <c r="V306" s="593" t="e">
        <f>VLOOKUP('Mapeo de Actores'!V306,'MA Listas'!$K$6:$L$7,2)</f>
        <v>#N/A</v>
      </c>
      <c r="W306" s="593" t="e">
        <f>VLOOKUP('Mapeo de Actores'!W306,'MA Listas'!$K$6:$L$7,2)</f>
        <v>#N/A</v>
      </c>
      <c r="X306" s="593" t="e">
        <f>VLOOKUP('Mapeo de Actores'!X306,'MA Listas'!$K$6:$L$7,2)</f>
        <v>#N/A</v>
      </c>
      <c r="Y306" s="591">
        <f>'Mapeo de Actores'!Y306</f>
        <v>0</v>
      </c>
      <c r="Z306" s="484" t="e">
        <f>VLOOKUP('Mapeo de Actores'!Z306,'MA Listas'!$N$4:$O$11,2)</f>
        <v>#N/A</v>
      </c>
      <c r="AA306" s="484" t="e">
        <f>VLOOKUP('Mapeo de Actores'!AA306,'MA Listas'!$N$4:$O$11,2)</f>
        <v>#N/A</v>
      </c>
      <c r="AB306" s="591">
        <f>'Mapeo de Actores'!AB306</f>
        <v>0</v>
      </c>
      <c r="AC306" s="486">
        <f>'Mapeo de Actores'!AC306</f>
        <v>0</v>
      </c>
      <c r="AD306" s="596">
        <f>'Mapeo de Actores'!AD306</f>
        <v>0</v>
      </c>
    </row>
    <row r="307" spans="6:30" ht="15.75" customHeight="1">
      <c r="F307" s="480">
        <f t="shared" si="5"/>
        <v>304</v>
      </c>
      <c r="G307" s="490">
        <f>'Mapeo de Actores'!G307</f>
        <v>0</v>
      </c>
      <c r="H307" s="491">
        <f>'Mapeo de Actores'!H307</f>
        <v>0</v>
      </c>
      <c r="I307" s="483" t="e">
        <f>VLOOKUP('Mapeo de Actores'!I307,'MA Listas'!$D$4:$E$38,2)</f>
        <v>#N/A</v>
      </c>
      <c r="J307" s="483" t="e">
        <f>VLOOKUP('Mapeo de Actores'!J307,'MA Listas'!$D$4:$E$38,2)</f>
        <v>#N/A</v>
      </c>
      <c r="K307" s="483" t="e">
        <f>VLOOKUP('Mapeo de Actores'!K307,'MA Listas'!$D$4:$E$38,2)</f>
        <v>#N/A</v>
      </c>
      <c r="L307" s="483" t="e">
        <f>VLOOKUP('Mapeo de Actores'!L307,'MA Listas'!$D$4:$E$38,2)</f>
        <v>#N/A</v>
      </c>
      <c r="M307" s="483" t="e">
        <f>VLOOKUP('Mapeo de Actores'!M307,'MA Listas'!$D$4:$E$38,2)</f>
        <v>#N/A</v>
      </c>
      <c r="N307" s="591">
        <f>'Mapeo de Actores'!N307</f>
        <v>0</v>
      </c>
      <c r="O307" s="483" t="e">
        <f>VLOOKUP('Mapeo de Actores'!O307,'MA Listas'!$G$4:$H$38,2)</f>
        <v>#N/A</v>
      </c>
      <c r="P307" s="483" t="e">
        <f>VLOOKUP('Mapeo de Actores'!P307,'MA Listas'!$G$4:$H$38,2)</f>
        <v>#N/A</v>
      </c>
      <c r="Q307" s="483" t="e">
        <f>VLOOKUP('Mapeo de Actores'!Q307,'MA Listas'!$G$4:$H$38,2)</f>
        <v>#N/A</v>
      </c>
      <c r="R307" s="483" t="e">
        <f>VLOOKUP('Mapeo de Actores'!R307,'MA Listas'!$G$4:$H$38,2)</f>
        <v>#N/A</v>
      </c>
      <c r="S307" s="483" t="e">
        <f>VLOOKUP('Mapeo de Actores'!S307,'MA Listas'!$G$4:$H$38,2)</f>
        <v>#N/A</v>
      </c>
      <c r="T307" s="593" t="e">
        <f>VLOOKUP('Mapeo de Actores'!T307,'MA Listas'!$K$6:$L$7,2)</f>
        <v>#N/A</v>
      </c>
      <c r="U307" s="593" t="e">
        <f>VLOOKUP('Mapeo de Actores'!U307,'MA Listas'!$K$6:$L$7,2)</f>
        <v>#N/A</v>
      </c>
      <c r="V307" s="593" t="e">
        <f>VLOOKUP('Mapeo de Actores'!V307,'MA Listas'!$K$6:$L$7,2)</f>
        <v>#N/A</v>
      </c>
      <c r="W307" s="593" t="e">
        <f>VLOOKUP('Mapeo de Actores'!W307,'MA Listas'!$K$6:$L$7,2)</f>
        <v>#N/A</v>
      </c>
      <c r="X307" s="593" t="e">
        <f>VLOOKUP('Mapeo de Actores'!X307,'MA Listas'!$K$6:$L$7,2)</f>
        <v>#N/A</v>
      </c>
      <c r="Y307" s="591">
        <f>'Mapeo de Actores'!Y307</f>
        <v>0</v>
      </c>
      <c r="Z307" s="484" t="e">
        <f>VLOOKUP('Mapeo de Actores'!Z307,'MA Listas'!$N$4:$O$11,2)</f>
        <v>#N/A</v>
      </c>
      <c r="AA307" s="484" t="e">
        <f>VLOOKUP('Mapeo de Actores'!AA307,'MA Listas'!$N$4:$O$11,2)</f>
        <v>#N/A</v>
      </c>
      <c r="AB307" s="591">
        <f>'Mapeo de Actores'!AB307</f>
        <v>0</v>
      </c>
      <c r="AC307" s="486">
        <f>'Mapeo de Actores'!AC307</f>
        <v>0</v>
      </c>
      <c r="AD307" s="596">
        <f>'Mapeo de Actores'!AD307</f>
        <v>0</v>
      </c>
    </row>
    <row r="308" spans="6:30" ht="15.75" customHeight="1">
      <c r="F308" s="480">
        <f t="shared" si="5"/>
        <v>305</v>
      </c>
      <c r="G308" s="490">
        <f>'Mapeo de Actores'!G308</f>
        <v>0</v>
      </c>
      <c r="H308" s="491">
        <f>'Mapeo de Actores'!H308</f>
        <v>0</v>
      </c>
      <c r="I308" s="483" t="e">
        <f>VLOOKUP('Mapeo de Actores'!I308,'MA Listas'!$D$4:$E$38,2)</f>
        <v>#N/A</v>
      </c>
      <c r="J308" s="483" t="e">
        <f>VLOOKUP('Mapeo de Actores'!J308,'MA Listas'!$D$4:$E$38,2)</f>
        <v>#N/A</v>
      </c>
      <c r="K308" s="483" t="e">
        <f>VLOOKUP('Mapeo de Actores'!K308,'MA Listas'!$D$4:$E$38,2)</f>
        <v>#N/A</v>
      </c>
      <c r="L308" s="483" t="e">
        <f>VLOOKUP('Mapeo de Actores'!L308,'MA Listas'!$D$4:$E$38,2)</f>
        <v>#N/A</v>
      </c>
      <c r="M308" s="483" t="e">
        <f>VLOOKUP('Mapeo de Actores'!M308,'MA Listas'!$D$4:$E$38,2)</f>
        <v>#N/A</v>
      </c>
      <c r="N308" s="591">
        <f>'Mapeo de Actores'!N308</f>
        <v>0</v>
      </c>
      <c r="O308" s="483" t="e">
        <f>VLOOKUP('Mapeo de Actores'!O308,'MA Listas'!$G$4:$H$38,2)</f>
        <v>#N/A</v>
      </c>
      <c r="P308" s="483" t="e">
        <f>VLOOKUP('Mapeo de Actores'!P308,'MA Listas'!$G$4:$H$38,2)</f>
        <v>#N/A</v>
      </c>
      <c r="Q308" s="483" t="e">
        <f>VLOOKUP('Mapeo de Actores'!Q308,'MA Listas'!$G$4:$H$38,2)</f>
        <v>#N/A</v>
      </c>
      <c r="R308" s="483" t="e">
        <f>VLOOKUP('Mapeo de Actores'!R308,'MA Listas'!$G$4:$H$38,2)</f>
        <v>#N/A</v>
      </c>
      <c r="S308" s="483" t="e">
        <f>VLOOKUP('Mapeo de Actores'!S308,'MA Listas'!$G$4:$H$38,2)</f>
        <v>#N/A</v>
      </c>
      <c r="T308" s="593" t="e">
        <f>VLOOKUP('Mapeo de Actores'!T308,'MA Listas'!$K$6:$L$7,2)</f>
        <v>#N/A</v>
      </c>
      <c r="U308" s="593" t="e">
        <f>VLOOKUP('Mapeo de Actores'!U308,'MA Listas'!$K$6:$L$7,2)</f>
        <v>#N/A</v>
      </c>
      <c r="V308" s="593" t="e">
        <f>VLOOKUP('Mapeo de Actores'!V308,'MA Listas'!$K$6:$L$7,2)</f>
        <v>#N/A</v>
      </c>
      <c r="W308" s="593" t="e">
        <f>VLOOKUP('Mapeo de Actores'!W308,'MA Listas'!$K$6:$L$7,2)</f>
        <v>#N/A</v>
      </c>
      <c r="X308" s="593" t="e">
        <f>VLOOKUP('Mapeo de Actores'!X308,'MA Listas'!$K$6:$L$7,2)</f>
        <v>#N/A</v>
      </c>
      <c r="Y308" s="591">
        <f>'Mapeo de Actores'!Y308</f>
        <v>0</v>
      </c>
      <c r="Z308" s="484" t="e">
        <f>VLOOKUP('Mapeo de Actores'!Z308,'MA Listas'!$N$4:$O$11,2)</f>
        <v>#N/A</v>
      </c>
      <c r="AA308" s="484" t="e">
        <f>VLOOKUP('Mapeo de Actores'!AA308,'MA Listas'!$N$4:$O$11,2)</f>
        <v>#N/A</v>
      </c>
      <c r="AB308" s="591">
        <f>'Mapeo de Actores'!AB308</f>
        <v>0</v>
      </c>
      <c r="AC308" s="486">
        <f>'Mapeo de Actores'!AC308</f>
        <v>0</v>
      </c>
      <c r="AD308" s="596">
        <f>'Mapeo de Actores'!AD308</f>
        <v>0</v>
      </c>
    </row>
    <row r="309" spans="6:30" ht="15.75" customHeight="1">
      <c r="F309" s="480">
        <f t="shared" si="5"/>
        <v>306</v>
      </c>
      <c r="G309" s="490">
        <f>'Mapeo de Actores'!G309</f>
        <v>0</v>
      </c>
      <c r="H309" s="491">
        <f>'Mapeo de Actores'!H309</f>
        <v>0</v>
      </c>
      <c r="I309" s="483" t="e">
        <f>VLOOKUP('Mapeo de Actores'!I309,'MA Listas'!$D$4:$E$38,2)</f>
        <v>#N/A</v>
      </c>
      <c r="J309" s="483" t="e">
        <f>VLOOKUP('Mapeo de Actores'!J309,'MA Listas'!$D$4:$E$38,2)</f>
        <v>#N/A</v>
      </c>
      <c r="K309" s="483" t="e">
        <f>VLOOKUP('Mapeo de Actores'!K309,'MA Listas'!$D$4:$E$38,2)</f>
        <v>#N/A</v>
      </c>
      <c r="L309" s="483" t="e">
        <f>VLOOKUP('Mapeo de Actores'!L309,'MA Listas'!$D$4:$E$38,2)</f>
        <v>#N/A</v>
      </c>
      <c r="M309" s="483" t="e">
        <f>VLOOKUP('Mapeo de Actores'!M309,'MA Listas'!$D$4:$E$38,2)</f>
        <v>#N/A</v>
      </c>
      <c r="N309" s="591">
        <f>'Mapeo de Actores'!N309</f>
        <v>0</v>
      </c>
      <c r="O309" s="483" t="e">
        <f>VLOOKUP('Mapeo de Actores'!O309,'MA Listas'!$G$4:$H$38,2)</f>
        <v>#N/A</v>
      </c>
      <c r="P309" s="483" t="e">
        <f>VLOOKUP('Mapeo de Actores'!P309,'MA Listas'!$G$4:$H$38,2)</f>
        <v>#N/A</v>
      </c>
      <c r="Q309" s="483" t="e">
        <f>VLOOKUP('Mapeo de Actores'!Q309,'MA Listas'!$G$4:$H$38,2)</f>
        <v>#N/A</v>
      </c>
      <c r="R309" s="483" t="e">
        <f>VLOOKUP('Mapeo de Actores'!R309,'MA Listas'!$G$4:$H$38,2)</f>
        <v>#N/A</v>
      </c>
      <c r="S309" s="483" t="e">
        <f>VLOOKUP('Mapeo de Actores'!S309,'MA Listas'!$G$4:$H$38,2)</f>
        <v>#N/A</v>
      </c>
      <c r="T309" s="593" t="e">
        <f>VLOOKUP('Mapeo de Actores'!T309,'MA Listas'!$K$6:$L$7,2)</f>
        <v>#N/A</v>
      </c>
      <c r="U309" s="593" t="e">
        <f>VLOOKUP('Mapeo de Actores'!U309,'MA Listas'!$K$6:$L$7,2)</f>
        <v>#N/A</v>
      </c>
      <c r="V309" s="593" t="e">
        <f>VLOOKUP('Mapeo de Actores'!V309,'MA Listas'!$K$6:$L$7,2)</f>
        <v>#N/A</v>
      </c>
      <c r="W309" s="593" t="e">
        <f>VLOOKUP('Mapeo de Actores'!W309,'MA Listas'!$K$6:$L$7,2)</f>
        <v>#N/A</v>
      </c>
      <c r="X309" s="593" t="e">
        <f>VLOOKUP('Mapeo de Actores'!X309,'MA Listas'!$K$6:$L$7,2)</f>
        <v>#N/A</v>
      </c>
      <c r="Y309" s="591">
        <f>'Mapeo de Actores'!Y309</f>
        <v>0</v>
      </c>
      <c r="Z309" s="484" t="e">
        <f>VLOOKUP('Mapeo de Actores'!Z309,'MA Listas'!$N$4:$O$11,2)</f>
        <v>#N/A</v>
      </c>
      <c r="AA309" s="484" t="e">
        <f>VLOOKUP('Mapeo de Actores'!AA309,'MA Listas'!$N$4:$O$11,2)</f>
        <v>#N/A</v>
      </c>
      <c r="AB309" s="591">
        <f>'Mapeo de Actores'!AB309</f>
        <v>0</v>
      </c>
      <c r="AC309" s="486">
        <f>'Mapeo de Actores'!AC309</f>
        <v>0</v>
      </c>
      <c r="AD309" s="596">
        <f>'Mapeo de Actores'!AD309</f>
        <v>0</v>
      </c>
    </row>
    <row r="310" spans="6:30" ht="15.75" customHeight="1">
      <c r="F310" s="480">
        <f t="shared" si="5"/>
        <v>307</v>
      </c>
      <c r="G310" s="490">
        <f>'Mapeo de Actores'!G310</f>
        <v>0</v>
      </c>
      <c r="H310" s="491">
        <f>'Mapeo de Actores'!H310</f>
        <v>0</v>
      </c>
      <c r="I310" s="483" t="e">
        <f>VLOOKUP('Mapeo de Actores'!I310,'MA Listas'!$D$4:$E$38,2)</f>
        <v>#N/A</v>
      </c>
      <c r="J310" s="483" t="e">
        <f>VLOOKUP('Mapeo de Actores'!J310,'MA Listas'!$D$4:$E$38,2)</f>
        <v>#N/A</v>
      </c>
      <c r="K310" s="483" t="e">
        <f>VLOOKUP('Mapeo de Actores'!K310,'MA Listas'!$D$4:$E$38,2)</f>
        <v>#N/A</v>
      </c>
      <c r="L310" s="483" t="e">
        <f>VLOOKUP('Mapeo de Actores'!L310,'MA Listas'!$D$4:$E$38,2)</f>
        <v>#N/A</v>
      </c>
      <c r="M310" s="483" t="e">
        <f>VLOOKUP('Mapeo de Actores'!M310,'MA Listas'!$D$4:$E$38,2)</f>
        <v>#N/A</v>
      </c>
      <c r="N310" s="591">
        <f>'Mapeo de Actores'!N310</f>
        <v>0</v>
      </c>
      <c r="O310" s="483" t="e">
        <f>VLOOKUP('Mapeo de Actores'!O310,'MA Listas'!$G$4:$H$38,2)</f>
        <v>#N/A</v>
      </c>
      <c r="P310" s="483" t="e">
        <f>VLOOKUP('Mapeo de Actores'!P310,'MA Listas'!$G$4:$H$38,2)</f>
        <v>#N/A</v>
      </c>
      <c r="Q310" s="483" t="e">
        <f>VLOOKUP('Mapeo de Actores'!Q310,'MA Listas'!$G$4:$H$38,2)</f>
        <v>#N/A</v>
      </c>
      <c r="R310" s="483" t="e">
        <f>VLOOKUP('Mapeo de Actores'!R310,'MA Listas'!$G$4:$H$38,2)</f>
        <v>#N/A</v>
      </c>
      <c r="S310" s="483" t="e">
        <f>VLOOKUP('Mapeo de Actores'!S310,'MA Listas'!$G$4:$H$38,2)</f>
        <v>#N/A</v>
      </c>
      <c r="T310" s="593" t="e">
        <f>VLOOKUP('Mapeo de Actores'!T310,'MA Listas'!$K$6:$L$7,2)</f>
        <v>#N/A</v>
      </c>
      <c r="U310" s="593" t="e">
        <f>VLOOKUP('Mapeo de Actores'!U310,'MA Listas'!$K$6:$L$7,2)</f>
        <v>#N/A</v>
      </c>
      <c r="V310" s="593" t="e">
        <f>VLOOKUP('Mapeo de Actores'!V310,'MA Listas'!$K$6:$L$7,2)</f>
        <v>#N/A</v>
      </c>
      <c r="W310" s="593" t="e">
        <f>VLOOKUP('Mapeo de Actores'!W310,'MA Listas'!$K$6:$L$7,2)</f>
        <v>#N/A</v>
      </c>
      <c r="X310" s="593" t="e">
        <f>VLOOKUP('Mapeo de Actores'!X310,'MA Listas'!$K$6:$L$7,2)</f>
        <v>#N/A</v>
      </c>
      <c r="Y310" s="591">
        <f>'Mapeo de Actores'!Y310</f>
        <v>0</v>
      </c>
      <c r="Z310" s="484" t="e">
        <f>VLOOKUP('Mapeo de Actores'!Z310,'MA Listas'!$N$4:$O$11,2)</f>
        <v>#N/A</v>
      </c>
      <c r="AA310" s="484" t="e">
        <f>VLOOKUP('Mapeo de Actores'!AA310,'MA Listas'!$N$4:$O$11,2)</f>
        <v>#N/A</v>
      </c>
      <c r="AB310" s="591">
        <f>'Mapeo de Actores'!AB310</f>
        <v>0</v>
      </c>
      <c r="AC310" s="486">
        <f>'Mapeo de Actores'!AC310</f>
        <v>0</v>
      </c>
      <c r="AD310" s="596">
        <f>'Mapeo de Actores'!AD310</f>
        <v>0</v>
      </c>
    </row>
    <row r="311" spans="6:30" ht="15.75" customHeight="1">
      <c r="F311" s="480">
        <f t="shared" si="5"/>
        <v>308</v>
      </c>
      <c r="G311" s="490">
        <f>'Mapeo de Actores'!G311</f>
        <v>0</v>
      </c>
      <c r="H311" s="491">
        <f>'Mapeo de Actores'!H311</f>
        <v>0</v>
      </c>
      <c r="I311" s="483" t="e">
        <f>VLOOKUP('Mapeo de Actores'!I311,'MA Listas'!$D$4:$E$38,2)</f>
        <v>#N/A</v>
      </c>
      <c r="J311" s="483" t="e">
        <f>VLOOKUP('Mapeo de Actores'!J311,'MA Listas'!$D$4:$E$38,2)</f>
        <v>#N/A</v>
      </c>
      <c r="K311" s="483" t="e">
        <f>VLOOKUP('Mapeo de Actores'!K311,'MA Listas'!$D$4:$E$38,2)</f>
        <v>#N/A</v>
      </c>
      <c r="L311" s="483" t="e">
        <f>VLOOKUP('Mapeo de Actores'!L311,'MA Listas'!$D$4:$E$38,2)</f>
        <v>#N/A</v>
      </c>
      <c r="M311" s="483" t="e">
        <f>VLOOKUP('Mapeo de Actores'!M311,'MA Listas'!$D$4:$E$38,2)</f>
        <v>#N/A</v>
      </c>
      <c r="N311" s="591">
        <f>'Mapeo de Actores'!N311</f>
        <v>0</v>
      </c>
      <c r="O311" s="483" t="e">
        <f>VLOOKUP('Mapeo de Actores'!O311,'MA Listas'!$G$4:$H$38,2)</f>
        <v>#N/A</v>
      </c>
      <c r="P311" s="483" t="e">
        <f>VLOOKUP('Mapeo de Actores'!P311,'MA Listas'!$G$4:$H$38,2)</f>
        <v>#N/A</v>
      </c>
      <c r="Q311" s="483" t="e">
        <f>VLOOKUP('Mapeo de Actores'!Q311,'MA Listas'!$G$4:$H$38,2)</f>
        <v>#N/A</v>
      </c>
      <c r="R311" s="483" t="e">
        <f>VLOOKUP('Mapeo de Actores'!R311,'MA Listas'!$G$4:$H$38,2)</f>
        <v>#N/A</v>
      </c>
      <c r="S311" s="483" t="e">
        <f>VLOOKUP('Mapeo de Actores'!S311,'MA Listas'!$G$4:$H$38,2)</f>
        <v>#N/A</v>
      </c>
      <c r="T311" s="593" t="e">
        <f>VLOOKUP('Mapeo de Actores'!T311,'MA Listas'!$K$6:$L$7,2)</f>
        <v>#N/A</v>
      </c>
      <c r="U311" s="593" t="e">
        <f>VLOOKUP('Mapeo de Actores'!U311,'MA Listas'!$K$6:$L$7,2)</f>
        <v>#N/A</v>
      </c>
      <c r="V311" s="593" t="e">
        <f>VLOOKUP('Mapeo de Actores'!V311,'MA Listas'!$K$6:$L$7,2)</f>
        <v>#N/A</v>
      </c>
      <c r="W311" s="593" t="e">
        <f>VLOOKUP('Mapeo de Actores'!W311,'MA Listas'!$K$6:$L$7,2)</f>
        <v>#N/A</v>
      </c>
      <c r="X311" s="593" t="e">
        <f>VLOOKUP('Mapeo de Actores'!X311,'MA Listas'!$K$6:$L$7,2)</f>
        <v>#N/A</v>
      </c>
      <c r="Y311" s="591">
        <f>'Mapeo de Actores'!Y311</f>
        <v>0</v>
      </c>
      <c r="Z311" s="484" t="e">
        <f>VLOOKUP('Mapeo de Actores'!Z311,'MA Listas'!$N$4:$O$11,2)</f>
        <v>#N/A</v>
      </c>
      <c r="AA311" s="484" t="e">
        <f>VLOOKUP('Mapeo de Actores'!AA311,'MA Listas'!$N$4:$O$11,2)</f>
        <v>#N/A</v>
      </c>
      <c r="AB311" s="591">
        <f>'Mapeo de Actores'!AB311</f>
        <v>0</v>
      </c>
      <c r="AC311" s="486">
        <f>'Mapeo de Actores'!AC311</f>
        <v>0</v>
      </c>
      <c r="AD311" s="596">
        <f>'Mapeo de Actores'!AD311</f>
        <v>0</v>
      </c>
    </row>
    <row r="312" spans="6:30" ht="15.75" customHeight="1">
      <c r="F312" s="480">
        <f t="shared" si="5"/>
        <v>309</v>
      </c>
      <c r="G312" s="490">
        <f>'Mapeo de Actores'!G312</f>
        <v>0</v>
      </c>
      <c r="H312" s="491">
        <f>'Mapeo de Actores'!H312</f>
        <v>0</v>
      </c>
      <c r="I312" s="483" t="e">
        <f>VLOOKUP('Mapeo de Actores'!I312,'MA Listas'!$D$4:$E$38,2)</f>
        <v>#N/A</v>
      </c>
      <c r="J312" s="483" t="e">
        <f>VLOOKUP('Mapeo de Actores'!J312,'MA Listas'!$D$4:$E$38,2)</f>
        <v>#N/A</v>
      </c>
      <c r="K312" s="483" t="e">
        <f>VLOOKUP('Mapeo de Actores'!K312,'MA Listas'!$D$4:$E$38,2)</f>
        <v>#N/A</v>
      </c>
      <c r="L312" s="483" t="e">
        <f>VLOOKUP('Mapeo de Actores'!L312,'MA Listas'!$D$4:$E$38,2)</f>
        <v>#N/A</v>
      </c>
      <c r="M312" s="483" t="e">
        <f>VLOOKUP('Mapeo de Actores'!M312,'MA Listas'!$D$4:$E$38,2)</f>
        <v>#N/A</v>
      </c>
      <c r="N312" s="591">
        <f>'Mapeo de Actores'!N312</f>
        <v>0</v>
      </c>
      <c r="O312" s="483" t="e">
        <f>VLOOKUP('Mapeo de Actores'!O312,'MA Listas'!$G$4:$H$38,2)</f>
        <v>#N/A</v>
      </c>
      <c r="P312" s="483" t="e">
        <f>VLOOKUP('Mapeo de Actores'!P312,'MA Listas'!$G$4:$H$38,2)</f>
        <v>#N/A</v>
      </c>
      <c r="Q312" s="483" t="e">
        <f>VLOOKUP('Mapeo de Actores'!Q312,'MA Listas'!$G$4:$H$38,2)</f>
        <v>#N/A</v>
      </c>
      <c r="R312" s="483" t="e">
        <f>VLOOKUP('Mapeo de Actores'!R312,'MA Listas'!$G$4:$H$38,2)</f>
        <v>#N/A</v>
      </c>
      <c r="S312" s="483" t="e">
        <f>VLOOKUP('Mapeo de Actores'!S312,'MA Listas'!$G$4:$H$38,2)</f>
        <v>#N/A</v>
      </c>
      <c r="T312" s="593" t="e">
        <f>VLOOKUP('Mapeo de Actores'!T312,'MA Listas'!$K$6:$L$7,2)</f>
        <v>#N/A</v>
      </c>
      <c r="U312" s="593" t="e">
        <f>VLOOKUP('Mapeo de Actores'!U312,'MA Listas'!$K$6:$L$7,2)</f>
        <v>#N/A</v>
      </c>
      <c r="V312" s="593" t="e">
        <f>VLOOKUP('Mapeo de Actores'!V312,'MA Listas'!$K$6:$L$7,2)</f>
        <v>#N/A</v>
      </c>
      <c r="W312" s="593" t="e">
        <f>VLOOKUP('Mapeo de Actores'!W312,'MA Listas'!$K$6:$L$7,2)</f>
        <v>#N/A</v>
      </c>
      <c r="X312" s="593" t="e">
        <f>VLOOKUP('Mapeo de Actores'!X312,'MA Listas'!$K$6:$L$7,2)</f>
        <v>#N/A</v>
      </c>
      <c r="Y312" s="591">
        <f>'Mapeo de Actores'!Y312</f>
        <v>0</v>
      </c>
      <c r="Z312" s="484" t="e">
        <f>VLOOKUP('Mapeo de Actores'!Z312,'MA Listas'!$N$4:$O$11,2)</f>
        <v>#N/A</v>
      </c>
      <c r="AA312" s="484" t="e">
        <f>VLOOKUP('Mapeo de Actores'!AA312,'MA Listas'!$N$4:$O$11,2)</f>
        <v>#N/A</v>
      </c>
      <c r="AB312" s="591">
        <f>'Mapeo de Actores'!AB312</f>
        <v>0</v>
      </c>
      <c r="AC312" s="486">
        <f>'Mapeo de Actores'!AC312</f>
        <v>0</v>
      </c>
      <c r="AD312" s="596">
        <f>'Mapeo de Actores'!AD312</f>
        <v>0</v>
      </c>
    </row>
    <row r="313" spans="6:30" ht="15.75" customHeight="1">
      <c r="F313" s="480">
        <f t="shared" si="5"/>
        <v>310</v>
      </c>
      <c r="G313" s="490">
        <f>'Mapeo de Actores'!G313</f>
        <v>0</v>
      </c>
      <c r="H313" s="491">
        <f>'Mapeo de Actores'!H313</f>
        <v>0</v>
      </c>
      <c r="I313" s="483" t="e">
        <f>VLOOKUP('Mapeo de Actores'!I313,'MA Listas'!$D$4:$E$38,2)</f>
        <v>#N/A</v>
      </c>
      <c r="J313" s="483" t="e">
        <f>VLOOKUP('Mapeo de Actores'!J313,'MA Listas'!$D$4:$E$38,2)</f>
        <v>#N/A</v>
      </c>
      <c r="K313" s="483" t="e">
        <f>VLOOKUP('Mapeo de Actores'!K313,'MA Listas'!$D$4:$E$38,2)</f>
        <v>#N/A</v>
      </c>
      <c r="L313" s="483" t="e">
        <f>VLOOKUP('Mapeo de Actores'!L313,'MA Listas'!$D$4:$E$38,2)</f>
        <v>#N/A</v>
      </c>
      <c r="M313" s="483" t="e">
        <f>VLOOKUP('Mapeo de Actores'!M313,'MA Listas'!$D$4:$E$38,2)</f>
        <v>#N/A</v>
      </c>
      <c r="N313" s="591">
        <f>'Mapeo de Actores'!N313</f>
        <v>0</v>
      </c>
      <c r="O313" s="483" t="e">
        <f>VLOOKUP('Mapeo de Actores'!O313,'MA Listas'!$G$4:$H$38,2)</f>
        <v>#N/A</v>
      </c>
      <c r="P313" s="483" t="e">
        <f>VLOOKUP('Mapeo de Actores'!P313,'MA Listas'!$G$4:$H$38,2)</f>
        <v>#N/A</v>
      </c>
      <c r="Q313" s="483" t="e">
        <f>VLOOKUP('Mapeo de Actores'!Q313,'MA Listas'!$G$4:$H$38,2)</f>
        <v>#N/A</v>
      </c>
      <c r="R313" s="483" t="e">
        <f>VLOOKUP('Mapeo de Actores'!R313,'MA Listas'!$G$4:$H$38,2)</f>
        <v>#N/A</v>
      </c>
      <c r="S313" s="483" t="e">
        <f>VLOOKUP('Mapeo de Actores'!S313,'MA Listas'!$G$4:$H$38,2)</f>
        <v>#N/A</v>
      </c>
      <c r="T313" s="593" t="e">
        <f>VLOOKUP('Mapeo de Actores'!T313,'MA Listas'!$K$6:$L$7,2)</f>
        <v>#N/A</v>
      </c>
      <c r="U313" s="593" t="e">
        <f>VLOOKUP('Mapeo de Actores'!U313,'MA Listas'!$K$6:$L$7,2)</f>
        <v>#N/A</v>
      </c>
      <c r="V313" s="593" t="e">
        <f>VLOOKUP('Mapeo de Actores'!V313,'MA Listas'!$K$6:$L$7,2)</f>
        <v>#N/A</v>
      </c>
      <c r="W313" s="593" t="e">
        <f>VLOOKUP('Mapeo de Actores'!W313,'MA Listas'!$K$6:$L$7,2)</f>
        <v>#N/A</v>
      </c>
      <c r="X313" s="593" t="e">
        <f>VLOOKUP('Mapeo de Actores'!X313,'MA Listas'!$K$6:$L$7,2)</f>
        <v>#N/A</v>
      </c>
      <c r="Y313" s="591">
        <f>'Mapeo de Actores'!Y313</f>
        <v>0</v>
      </c>
      <c r="Z313" s="484" t="e">
        <f>VLOOKUP('Mapeo de Actores'!Z313,'MA Listas'!$N$4:$O$11,2)</f>
        <v>#N/A</v>
      </c>
      <c r="AA313" s="484" t="e">
        <f>VLOOKUP('Mapeo de Actores'!AA313,'MA Listas'!$N$4:$O$11,2)</f>
        <v>#N/A</v>
      </c>
      <c r="AB313" s="591">
        <f>'Mapeo de Actores'!AB313</f>
        <v>0</v>
      </c>
      <c r="AC313" s="486">
        <f>'Mapeo de Actores'!AC313</f>
        <v>0</v>
      </c>
      <c r="AD313" s="596">
        <f>'Mapeo de Actores'!AD313</f>
        <v>0</v>
      </c>
    </row>
    <row r="314" spans="6:30" ht="15.75" customHeight="1">
      <c r="F314" s="480">
        <f t="shared" si="5"/>
        <v>311</v>
      </c>
      <c r="G314" s="490">
        <f>'Mapeo de Actores'!G314</f>
        <v>0</v>
      </c>
      <c r="H314" s="491">
        <f>'Mapeo de Actores'!H314</f>
        <v>0</v>
      </c>
      <c r="I314" s="483" t="e">
        <f>VLOOKUP('Mapeo de Actores'!I314,'MA Listas'!$D$4:$E$38,2)</f>
        <v>#N/A</v>
      </c>
      <c r="J314" s="483" t="e">
        <f>VLOOKUP('Mapeo de Actores'!J314,'MA Listas'!$D$4:$E$38,2)</f>
        <v>#N/A</v>
      </c>
      <c r="K314" s="483" t="e">
        <f>VLOOKUP('Mapeo de Actores'!K314,'MA Listas'!$D$4:$E$38,2)</f>
        <v>#N/A</v>
      </c>
      <c r="L314" s="483" t="e">
        <f>VLOOKUP('Mapeo de Actores'!L314,'MA Listas'!$D$4:$E$38,2)</f>
        <v>#N/A</v>
      </c>
      <c r="M314" s="483" t="e">
        <f>VLOOKUP('Mapeo de Actores'!M314,'MA Listas'!$D$4:$E$38,2)</f>
        <v>#N/A</v>
      </c>
      <c r="N314" s="591">
        <f>'Mapeo de Actores'!N314</f>
        <v>0</v>
      </c>
      <c r="O314" s="483" t="e">
        <f>VLOOKUP('Mapeo de Actores'!O314,'MA Listas'!$G$4:$H$38,2)</f>
        <v>#N/A</v>
      </c>
      <c r="P314" s="483" t="e">
        <f>VLOOKUP('Mapeo de Actores'!P314,'MA Listas'!$G$4:$H$38,2)</f>
        <v>#N/A</v>
      </c>
      <c r="Q314" s="483" t="e">
        <f>VLOOKUP('Mapeo de Actores'!Q314,'MA Listas'!$G$4:$H$38,2)</f>
        <v>#N/A</v>
      </c>
      <c r="R314" s="483" t="e">
        <f>VLOOKUP('Mapeo de Actores'!R314,'MA Listas'!$G$4:$H$38,2)</f>
        <v>#N/A</v>
      </c>
      <c r="S314" s="483" t="e">
        <f>VLOOKUP('Mapeo de Actores'!S314,'MA Listas'!$G$4:$H$38,2)</f>
        <v>#N/A</v>
      </c>
      <c r="T314" s="593" t="e">
        <f>VLOOKUP('Mapeo de Actores'!T314,'MA Listas'!$K$6:$L$7,2)</f>
        <v>#N/A</v>
      </c>
      <c r="U314" s="593" t="e">
        <f>VLOOKUP('Mapeo de Actores'!U314,'MA Listas'!$K$6:$L$7,2)</f>
        <v>#N/A</v>
      </c>
      <c r="V314" s="593" t="e">
        <f>VLOOKUP('Mapeo de Actores'!V314,'MA Listas'!$K$6:$L$7,2)</f>
        <v>#N/A</v>
      </c>
      <c r="W314" s="593" t="e">
        <f>VLOOKUP('Mapeo de Actores'!W314,'MA Listas'!$K$6:$L$7,2)</f>
        <v>#N/A</v>
      </c>
      <c r="X314" s="593" t="e">
        <f>VLOOKUP('Mapeo de Actores'!X314,'MA Listas'!$K$6:$L$7,2)</f>
        <v>#N/A</v>
      </c>
      <c r="Y314" s="591">
        <f>'Mapeo de Actores'!Y314</f>
        <v>0</v>
      </c>
      <c r="Z314" s="484" t="e">
        <f>VLOOKUP('Mapeo de Actores'!Z314,'MA Listas'!$N$4:$O$11,2)</f>
        <v>#N/A</v>
      </c>
      <c r="AA314" s="484" t="e">
        <f>VLOOKUP('Mapeo de Actores'!AA314,'MA Listas'!$N$4:$O$11,2)</f>
        <v>#N/A</v>
      </c>
      <c r="AB314" s="591">
        <f>'Mapeo de Actores'!AB314</f>
        <v>0</v>
      </c>
      <c r="AC314" s="486">
        <f>'Mapeo de Actores'!AC314</f>
        <v>0</v>
      </c>
      <c r="AD314" s="596">
        <f>'Mapeo de Actores'!AD314</f>
        <v>0</v>
      </c>
    </row>
    <row r="315" spans="6:30" ht="15.75" customHeight="1">
      <c r="F315" s="480">
        <f t="shared" si="5"/>
        <v>312</v>
      </c>
      <c r="G315" s="490">
        <f>'Mapeo de Actores'!G315</f>
        <v>0</v>
      </c>
      <c r="H315" s="491">
        <f>'Mapeo de Actores'!H315</f>
        <v>0</v>
      </c>
      <c r="I315" s="483" t="e">
        <f>VLOOKUP('Mapeo de Actores'!I315,'MA Listas'!$D$4:$E$38,2)</f>
        <v>#N/A</v>
      </c>
      <c r="J315" s="483" t="e">
        <f>VLOOKUP('Mapeo de Actores'!J315,'MA Listas'!$D$4:$E$38,2)</f>
        <v>#N/A</v>
      </c>
      <c r="K315" s="483" t="e">
        <f>VLOOKUP('Mapeo de Actores'!K315,'MA Listas'!$D$4:$E$38,2)</f>
        <v>#N/A</v>
      </c>
      <c r="L315" s="483" t="e">
        <f>VLOOKUP('Mapeo de Actores'!L315,'MA Listas'!$D$4:$E$38,2)</f>
        <v>#N/A</v>
      </c>
      <c r="M315" s="483" t="e">
        <f>VLOOKUP('Mapeo de Actores'!M315,'MA Listas'!$D$4:$E$38,2)</f>
        <v>#N/A</v>
      </c>
      <c r="N315" s="591">
        <f>'Mapeo de Actores'!N315</f>
        <v>0</v>
      </c>
      <c r="O315" s="483" t="e">
        <f>VLOOKUP('Mapeo de Actores'!O315,'MA Listas'!$G$4:$H$38,2)</f>
        <v>#N/A</v>
      </c>
      <c r="P315" s="483" t="e">
        <f>VLOOKUP('Mapeo de Actores'!P315,'MA Listas'!$G$4:$H$38,2)</f>
        <v>#N/A</v>
      </c>
      <c r="Q315" s="483" t="e">
        <f>VLOOKUP('Mapeo de Actores'!Q315,'MA Listas'!$G$4:$H$38,2)</f>
        <v>#N/A</v>
      </c>
      <c r="R315" s="483" t="e">
        <f>VLOOKUP('Mapeo de Actores'!R315,'MA Listas'!$G$4:$H$38,2)</f>
        <v>#N/A</v>
      </c>
      <c r="S315" s="483" t="e">
        <f>VLOOKUP('Mapeo de Actores'!S315,'MA Listas'!$G$4:$H$38,2)</f>
        <v>#N/A</v>
      </c>
      <c r="T315" s="593" t="e">
        <f>VLOOKUP('Mapeo de Actores'!T315,'MA Listas'!$K$6:$L$7,2)</f>
        <v>#N/A</v>
      </c>
      <c r="U315" s="593" t="e">
        <f>VLOOKUP('Mapeo de Actores'!U315,'MA Listas'!$K$6:$L$7,2)</f>
        <v>#N/A</v>
      </c>
      <c r="V315" s="593" t="e">
        <f>VLOOKUP('Mapeo de Actores'!V315,'MA Listas'!$K$6:$L$7,2)</f>
        <v>#N/A</v>
      </c>
      <c r="W315" s="593" t="e">
        <f>VLOOKUP('Mapeo de Actores'!W315,'MA Listas'!$K$6:$L$7,2)</f>
        <v>#N/A</v>
      </c>
      <c r="X315" s="593" t="e">
        <f>VLOOKUP('Mapeo de Actores'!X315,'MA Listas'!$K$6:$L$7,2)</f>
        <v>#N/A</v>
      </c>
      <c r="Y315" s="591">
        <f>'Mapeo de Actores'!Y315</f>
        <v>0</v>
      </c>
      <c r="Z315" s="484" t="e">
        <f>VLOOKUP('Mapeo de Actores'!Z315,'MA Listas'!$N$4:$O$11,2)</f>
        <v>#N/A</v>
      </c>
      <c r="AA315" s="484" t="e">
        <f>VLOOKUP('Mapeo de Actores'!AA315,'MA Listas'!$N$4:$O$11,2)</f>
        <v>#N/A</v>
      </c>
      <c r="AB315" s="591">
        <f>'Mapeo de Actores'!AB315</f>
        <v>0</v>
      </c>
      <c r="AC315" s="486">
        <f>'Mapeo de Actores'!AC315</f>
        <v>0</v>
      </c>
      <c r="AD315" s="596">
        <f>'Mapeo de Actores'!AD315</f>
        <v>0</v>
      </c>
    </row>
    <row r="316" spans="6:30" ht="15.75" customHeight="1">
      <c r="F316" s="480">
        <f t="shared" si="5"/>
        <v>313</v>
      </c>
      <c r="G316" s="490">
        <f>'Mapeo de Actores'!G316</f>
        <v>0</v>
      </c>
      <c r="H316" s="491">
        <f>'Mapeo de Actores'!H316</f>
        <v>0</v>
      </c>
      <c r="I316" s="483" t="e">
        <f>VLOOKUP('Mapeo de Actores'!I316,'MA Listas'!$D$4:$E$38,2)</f>
        <v>#N/A</v>
      </c>
      <c r="J316" s="483" t="e">
        <f>VLOOKUP('Mapeo de Actores'!J316,'MA Listas'!$D$4:$E$38,2)</f>
        <v>#N/A</v>
      </c>
      <c r="K316" s="483" t="e">
        <f>VLOOKUP('Mapeo de Actores'!K316,'MA Listas'!$D$4:$E$38,2)</f>
        <v>#N/A</v>
      </c>
      <c r="L316" s="483" t="e">
        <f>VLOOKUP('Mapeo de Actores'!L316,'MA Listas'!$D$4:$E$38,2)</f>
        <v>#N/A</v>
      </c>
      <c r="M316" s="483" t="e">
        <f>VLOOKUP('Mapeo de Actores'!M316,'MA Listas'!$D$4:$E$38,2)</f>
        <v>#N/A</v>
      </c>
      <c r="N316" s="591">
        <f>'Mapeo de Actores'!N316</f>
        <v>0</v>
      </c>
      <c r="O316" s="483" t="e">
        <f>VLOOKUP('Mapeo de Actores'!O316,'MA Listas'!$G$4:$H$38,2)</f>
        <v>#N/A</v>
      </c>
      <c r="P316" s="483" t="e">
        <f>VLOOKUP('Mapeo de Actores'!P316,'MA Listas'!$G$4:$H$38,2)</f>
        <v>#N/A</v>
      </c>
      <c r="Q316" s="483" t="e">
        <f>VLOOKUP('Mapeo de Actores'!Q316,'MA Listas'!$G$4:$H$38,2)</f>
        <v>#N/A</v>
      </c>
      <c r="R316" s="483" t="e">
        <f>VLOOKUP('Mapeo de Actores'!R316,'MA Listas'!$G$4:$H$38,2)</f>
        <v>#N/A</v>
      </c>
      <c r="S316" s="483" t="e">
        <f>VLOOKUP('Mapeo de Actores'!S316,'MA Listas'!$G$4:$H$38,2)</f>
        <v>#N/A</v>
      </c>
      <c r="T316" s="593" t="e">
        <f>VLOOKUP('Mapeo de Actores'!T316,'MA Listas'!$K$6:$L$7,2)</f>
        <v>#N/A</v>
      </c>
      <c r="U316" s="593" t="e">
        <f>VLOOKUP('Mapeo de Actores'!U316,'MA Listas'!$K$6:$L$7,2)</f>
        <v>#N/A</v>
      </c>
      <c r="V316" s="593" t="e">
        <f>VLOOKUP('Mapeo de Actores'!V316,'MA Listas'!$K$6:$L$7,2)</f>
        <v>#N/A</v>
      </c>
      <c r="W316" s="593" t="e">
        <f>VLOOKUP('Mapeo de Actores'!W316,'MA Listas'!$K$6:$L$7,2)</f>
        <v>#N/A</v>
      </c>
      <c r="X316" s="593" t="e">
        <f>VLOOKUP('Mapeo de Actores'!X316,'MA Listas'!$K$6:$L$7,2)</f>
        <v>#N/A</v>
      </c>
      <c r="Y316" s="591">
        <f>'Mapeo de Actores'!Y316</f>
        <v>0</v>
      </c>
      <c r="Z316" s="484" t="e">
        <f>VLOOKUP('Mapeo de Actores'!Z316,'MA Listas'!$N$4:$O$11,2)</f>
        <v>#N/A</v>
      </c>
      <c r="AA316" s="484" t="e">
        <f>VLOOKUP('Mapeo de Actores'!AA316,'MA Listas'!$N$4:$O$11,2)</f>
        <v>#N/A</v>
      </c>
      <c r="AB316" s="591">
        <f>'Mapeo de Actores'!AB316</f>
        <v>0</v>
      </c>
      <c r="AC316" s="486">
        <f>'Mapeo de Actores'!AC316</f>
        <v>0</v>
      </c>
      <c r="AD316" s="596">
        <f>'Mapeo de Actores'!AD316</f>
        <v>0</v>
      </c>
    </row>
    <row r="317" spans="6:30" ht="15.75" customHeight="1">
      <c r="F317" s="480">
        <f t="shared" si="5"/>
        <v>314</v>
      </c>
      <c r="G317" s="490">
        <f>'Mapeo de Actores'!G317</f>
        <v>0</v>
      </c>
      <c r="H317" s="491">
        <f>'Mapeo de Actores'!H317</f>
        <v>0</v>
      </c>
      <c r="I317" s="483" t="e">
        <f>VLOOKUP('Mapeo de Actores'!I317,'MA Listas'!$D$4:$E$38,2)</f>
        <v>#N/A</v>
      </c>
      <c r="J317" s="483" t="e">
        <f>VLOOKUP('Mapeo de Actores'!J317,'MA Listas'!$D$4:$E$38,2)</f>
        <v>#N/A</v>
      </c>
      <c r="K317" s="483" t="e">
        <f>VLOOKUP('Mapeo de Actores'!K317,'MA Listas'!$D$4:$E$38,2)</f>
        <v>#N/A</v>
      </c>
      <c r="L317" s="483" t="e">
        <f>VLOOKUP('Mapeo de Actores'!L317,'MA Listas'!$D$4:$E$38,2)</f>
        <v>#N/A</v>
      </c>
      <c r="M317" s="483" t="e">
        <f>VLOOKUP('Mapeo de Actores'!M317,'MA Listas'!$D$4:$E$38,2)</f>
        <v>#N/A</v>
      </c>
      <c r="N317" s="591">
        <f>'Mapeo de Actores'!N317</f>
        <v>0</v>
      </c>
      <c r="O317" s="483" t="e">
        <f>VLOOKUP('Mapeo de Actores'!O317,'MA Listas'!$G$4:$H$38,2)</f>
        <v>#N/A</v>
      </c>
      <c r="P317" s="483" t="e">
        <f>VLOOKUP('Mapeo de Actores'!P317,'MA Listas'!$G$4:$H$38,2)</f>
        <v>#N/A</v>
      </c>
      <c r="Q317" s="483" t="e">
        <f>VLOOKUP('Mapeo de Actores'!Q317,'MA Listas'!$G$4:$H$38,2)</f>
        <v>#N/A</v>
      </c>
      <c r="R317" s="483" t="e">
        <f>VLOOKUP('Mapeo de Actores'!R317,'MA Listas'!$G$4:$H$38,2)</f>
        <v>#N/A</v>
      </c>
      <c r="S317" s="483" t="e">
        <f>VLOOKUP('Mapeo de Actores'!S317,'MA Listas'!$G$4:$H$38,2)</f>
        <v>#N/A</v>
      </c>
      <c r="T317" s="593" t="e">
        <f>VLOOKUP('Mapeo de Actores'!T317,'MA Listas'!$K$6:$L$7,2)</f>
        <v>#N/A</v>
      </c>
      <c r="U317" s="593" t="e">
        <f>VLOOKUP('Mapeo de Actores'!U317,'MA Listas'!$K$6:$L$7,2)</f>
        <v>#N/A</v>
      </c>
      <c r="V317" s="593" t="e">
        <f>VLOOKUP('Mapeo de Actores'!V317,'MA Listas'!$K$6:$L$7,2)</f>
        <v>#N/A</v>
      </c>
      <c r="W317" s="593" t="e">
        <f>VLOOKUP('Mapeo de Actores'!W317,'MA Listas'!$K$6:$L$7,2)</f>
        <v>#N/A</v>
      </c>
      <c r="X317" s="593" t="e">
        <f>VLOOKUP('Mapeo de Actores'!X317,'MA Listas'!$K$6:$L$7,2)</f>
        <v>#N/A</v>
      </c>
      <c r="Y317" s="591">
        <f>'Mapeo de Actores'!Y317</f>
        <v>0</v>
      </c>
      <c r="Z317" s="484" t="e">
        <f>VLOOKUP('Mapeo de Actores'!Z317,'MA Listas'!$N$4:$O$11,2)</f>
        <v>#N/A</v>
      </c>
      <c r="AA317" s="484" t="e">
        <f>VLOOKUP('Mapeo de Actores'!AA317,'MA Listas'!$N$4:$O$11,2)</f>
        <v>#N/A</v>
      </c>
      <c r="AB317" s="591">
        <f>'Mapeo de Actores'!AB317</f>
        <v>0</v>
      </c>
      <c r="AC317" s="486">
        <f>'Mapeo de Actores'!AC317</f>
        <v>0</v>
      </c>
      <c r="AD317" s="596">
        <f>'Mapeo de Actores'!AD317</f>
        <v>0</v>
      </c>
    </row>
    <row r="318" spans="6:30" ht="15.75" customHeight="1">
      <c r="F318" s="480">
        <f t="shared" si="5"/>
        <v>315</v>
      </c>
      <c r="G318" s="490">
        <f>'Mapeo de Actores'!G318</f>
        <v>0</v>
      </c>
      <c r="H318" s="491">
        <f>'Mapeo de Actores'!H318</f>
        <v>0</v>
      </c>
      <c r="I318" s="483" t="e">
        <f>VLOOKUP('Mapeo de Actores'!I318,'MA Listas'!$D$4:$E$38,2)</f>
        <v>#N/A</v>
      </c>
      <c r="J318" s="483" t="e">
        <f>VLOOKUP('Mapeo de Actores'!J318,'MA Listas'!$D$4:$E$38,2)</f>
        <v>#N/A</v>
      </c>
      <c r="K318" s="483" t="e">
        <f>VLOOKUP('Mapeo de Actores'!K318,'MA Listas'!$D$4:$E$38,2)</f>
        <v>#N/A</v>
      </c>
      <c r="L318" s="483" t="e">
        <f>VLOOKUP('Mapeo de Actores'!L318,'MA Listas'!$D$4:$E$38,2)</f>
        <v>#N/A</v>
      </c>
      <c r="M318" s="483" t="e">
        <f>VLOOKUP('Mapeo de Actores'!M318,'MA Listas'!$D$4:$E$38,2)</f>
        <v>#N/A</v>
      </c>
      <c r="N318" s="591">
        <f>'Mapeo de Actores'!N318</f>
        <v>0</v>
      </c>
      <c r="O318" s="483" t="e">
        <f>VLOOKUP('Mapeo de Actores'!O318,'MA Listas'!$G$4:$H$38,2)</f>
        <v>#N/A</v>
      </c>
      <c r="P318" s="483" t="e">
        <f>VLOOKUP('Mapeo de Actores'!P318,'MA Listas'!$G$4:$H$38,2)</f>
        <v>#N/A</v>
      </c>
      <c r="Q318" s="483" t="e">
        <f>VLOOKUP('Mapeo de Actores'!Q318,'MA Listas'!$G$4:$H$38,2)</f>
        <v>#N/A</v>
      </c>
      <c r="R318" s="483" t="e">
        <f>VLOOKUP('Mapeo de Actores'!R318,'MA Listas'!$G$4:$H$38,2)</f>
        <v>#N/A</v>
      </c>
      <c r="S318" s="483" t="e">
        <f>VLOOKUP('Mapeo de Actores'!S318,'MA Listas'!$G$4:$H$38,2)</f>
        <v>#N/A</v>
      </c>
      <c r="T318" s="593" t="e">
        <f>VLOOKUP('Mapeo de Actores'!T318,'MA Listas'!$K$6:$L$7,2)</f>
        <v>#N/A</v>
      </c>
      <c r="U318" s="593" t="e">
        <f>VLOOKUP('Mapeo de Actores'!U318,'MA Listas'!$K$6:$L$7,2)</f>
        <v>#N/A</v>
      </c>
      <c r="V318" s="593" t="e">
        <f>VLOOKUP('Mapeo de Actores'!V318,'MA Listas'!$K$6:$L$7,2)</f>
        <v>#N/A</v>
      </c>
      <c r="W318" s="593" t="e">
        <f>VLOOKUP('Mapeo de Actores'!W318,'MA Listas'!$K$6:$L$7,2)</f>
        <v>#N/A</v>
      </c>
      <c r="X318" s="593" t="e">
        <f>VLOOKUP('Mapeo de Actores'!X318,'MA Listas'!$K$6:$L$7,2)</f>
        <v>#N/A</v>
      </c>
      <c r="Y318" s="591">
        <f>'Mapeo de Actores'!Y318</f>
        <v>0</v>
      </c>
      <c r="Z318" s="484" t="e">
        <f>VLOOKUP('Mapeo de Actores'!Z318,'MA Listas'!$N$4:$O$11,2)</f>
        <v>#N/A</v>
      </c>
      <c r="AA318" s="484" t="e">
        <f>VLOOKUP('Mapeo de Actores'!AA318,'MA Listas'!$N$4:$O$11,2)</f>
        <v>#N/A</v>
      </c>
      <c r="AB318" s="591">
        <f>'Mapeo de Actores'!AB318</f>
        <v>0</v>
      </c>
      <c r="AC318" s="486">
        <f>'Mapeo de Actores'!AC318</f>
        <v>0</v>
      </c>
      <c r="AD318" s="596">
        <f>'Mapeo de Actores'!AD318</f>
        <v>0</v>
      </c>
    </row>
    <row r="319" spans="6:30" ht="15.75" customHeight="1">
      <c r="F319" s="480">
        <f t="shared" si="5"/>
        <v>316</v>
      </c>
      <c r="G319" s="490">
        <f>'Mapeo de Actores'!G319</f>
        <v>0</v>
      </c>
      <c r="H319" s="491">
        <f>'Mapeo de Actores'!H319</f>
        <v>0</v>
      </c>
      <c r="I319" s="483" t="e">
        <f>VLOOKUP('Mapeo de Actores'!I319,'MA Listas'!$D$4:$E$38,2)</f>
        <v>#N/A</v>
      </c>
      <c r="J319" s="483" t="e">
        <f>VLOOKUP('Mapeo de Actores'!J319,'MA Listas'!$D$4:$E$38,2)</f>
        <v>#N/A</v>
      </c>
      <c r="K319" s="483" t="e">
        <f>VLOOKUP('Mapeo de Actores'!K319,'MA Listas'!$D$4:$E$38,2)</f>
        <v>#N/A</v>
      </c>
      <c r="L319" s="483" t="e">
        <f>VLOOKUP('Mapeo de Actores'!L319,'MA Listas'!$D$4:$E$38,2)</f>
        <v>#N/A</v>
      </c>
      <c r="M319" s="483" t="e">
        <f>VLOOKUP('Mapeo de Actores'!M319,'MA Listas'!$D$4:$E$38,2)</f>
        <v>#N/A</v>
      </c>
      <c r="N319" s="591">
        <f>'Mapeo de Actores'!N319</f>
        <v>0</v>
      </c>
      <c r="O319" s="483" t="e">
        <f>VLOOKUP('Mapeo de Actores'!O319,'MA Listas'!$G$4:$H$38,2)</f>
        <v>#N/A</v>
      </c>
      <c r="P319" s="483" t="e">
        <f>VLOOKUP('Mapeo de Actores'!P319,'MA Listas'!$G$4:$H$38,2)</f>
        <v>#N/A</v>
      </c>
      <c r="Q319" s="483" t="e">
        <f>VLOOKUP('Mapeo de Actores'!Q319,'MA Listas'!$G$4:$H$38,2)</f>
        <v>#N/A</v>
      </c>
      <c r="R319" s="483" t="e">
        <f>VLOOKUP('Mapeo de Actores'!R319,'MA Listas'!$G$4:$H$38,2)</f>
        <v>#N/A</v>
      </c>
      <c r="S319" s="483" t="e">
        <f>VLOOKUP('Mapeo de Actores'!S319,'MA Listas'!$G$4:$H$38,2)</f>
        <v>#N/A</v>
      </c>
      <c r="T319" s="593" t="e">
        <f>VLOOKUP('Mapeo de Actores'!T319,'MA Listas'!$K$6:$L$7,2)</f>
        <v>#N/A</v>
      </c>
      <c r="U319" s="593" t="e">
        <f>VLOOKUP('Mapeo de Actores'!U319,'MA Listas'!$K$6:$L$7,2)</f>
        <v>#N/A</v>
      </c>
      <c r="V319" s="593" t="e">
        <f>VLOOKUP('Mapeo de Actores'!V319,'MA Listas'!$K$6:$L$7,2)</f>
        <v>#N/A</v>
      </c>
      <c r="W319" s="593" t="e">
        <f>VLOOKUP('Mapeo de Actores'!W319,'MA Listas'!$K$6:$L$7,2)</f>
        <v>#N/A</v>
      </c>
      <c r="X319" s="593" t="e">
        <f>VLOOKUP('Mapeo de Actores'!X319,'MA Listas'!$K$6:$L$7,2)</f>
        <v>#N/A</v>
      </c>
      <c r="Y319" s="591">
        <f>'Mapeo de Actores'!Y319</f>
        <v>0</v>
      </c>
      <c r="Z319" s="484" t="e">
        <f>VLOOKUP('Mapeo de Actores'!Z319,'MA Listas'!$N$4:$O$11,2)</f>
        <v>#N/A</v>
      </c>
      <c r="AA319" s="484" t="e">
        <f>VLOOKUP('Mapeo de Actores'!AA319,'MA Listas'!$N$4:$O$11,2)</f>
        <v>#N/A</v>
      </c>
      <c r="AB319" s="591">
        <f>'Mapeo de Actores'!AB319</f>
        <v>0</v>
      </c>
      <c r="AC319" s="486">
        <f>'Mapeo de Actores'!AC319</f>
        <v>0</v>
      </c>
      <c r="AD319" s="596">
        <f>'Mapeo de Actores'!AD319</f>
        <v>0</v>
      </c>
    </row>
    <row r="320" spans="6:30" ht="15.75" customHeight="1">
      <c r="F320" s="480">
        <f t="shared" si="5"/>
        <v>317</v>
      </c>
      <c r="G320" s="490">
        <f>'Mapeo de Actores'!G320</f>
        <v>0</v>
      </c>
      <c r="H320" s="491">
        <f>'Mapeo de Actores'!H320</f>
        <v>0</v>
      </c>
      <c r="I320" s="483" t="e">
        <f>VLOOKUP('Mapeo de Actores'!I320,'MA Listas'!$D$4:$E$38,2)</f>
        <v>#N/A</v>
      </c>
      <c r="J320" s="483" t="e">
        <f>VLOOKUP('Mapeo de Actores'!J320,'MA Listas'!$D$4:$E$38,2)</f>
        <v>#N/A</v>
      </c>
      <c r="K320" s="483" t="e">
        <f>VLOOKUP('Mapeo de Actores'!K320,'MA Listas'!$D$4:$E$38,2)</f>
        <v>#N/A</v>
      </c>
      <c r="L320" s="483" t="e">
        <f>VLOOKUP('Mapeo de Actores'!L320,'MA Listas'!$D$4:$E$38,2)</f>
        <v>#N/A</v>
      </c>
      <c r="M320" s="483" t="e">
        <f>VLOOKUP('Mapeo de Actores'!M320,'MA Listas'!$D$4:$E$38,2)</f>
        <v>#N/A</v>
      </c>
      <c r="N320" s="591">
        <f>'Mapeo de Actores'!N320</f>
        <v>0</v>
      </c>
      <c r="O320" s="483" t="e">
        <f>VLOOKUP('Mapeo de Actores'!O320,'MA Listas'!$G$4:$H$38,2)</f>
        <v>#N/A</v>
      </c>
      <c r="P320" s="483" t="e">
        <f>VLOOKUP('Mapeo de Actores'!P320,'MA Listas'!$G$4:$H$38,2)</f>
        <v>#N/A</v>
      </c>
      <c r="Q320" s="483" t="e">
        <f>VLOOKUP('Mapeo de Actores'!Q320,'MA Listas'!$G$4:$H$38,2)</f>
        <v>#N/A</v>
      </c>
      <c r="R320" s="483" t="e">
        <f>VLOOKUP('Mapeo de Actores'!R320,'MA Listas'!$G$4:$H$38,2)</f>
        <v>#N/A</v>
      </c>
      <c r="S320" s="483" t="e">
        <f>VLOOKUP('Mapeo de Actores'!S320,'MA Listas'!$G$4:$H$38,2)</f>
        <v>#N/A</v>
      </c>
      <c r="T320" s="593" t="e">
        <f>VLOOKUP('Mapeo de Actores'!T320,'MA Listas'!$K$6:$L$7,2)</f>
        <v>#N/A</v>
      </c>
      <c r="U320" s="593" t="e">
        <f>VLOOKUP('Mapeo de Actores'!U320,'MA Listas'!$K$6:$L$7,2)</f>
        <v>#N/A</v>
      </c>
      <c r="V320" s="593" t="e">
        <f>VLOOKUP('Mapeo de Actores'!V320,'MA Listas'!$K$6:$L$7,2)</f>
        <v>#N/A</v>
      </c>
      <c r="W320" s="593" t="e">
        <f>VLOOKUP('Mapeo de Actores'!W320,'MA Listas'!$K$6:$L$7,2)</f>
        <v>#N/A</v>
      </c>
      <c r="X320" s="593" t="e">
        <f>VLOOKUP('Mapeo de Actores'!X320,'MA Listas'!$K$6:$L$7,2)</f>
        <v>#N/A</v>
      </c>
      <c r="Y320" s="591">
        <f>'Mapeo de Actores'!Y320</f>
        <v>0</v>
      </c>
      <c r="Z320" s="484" t="e">
        <f>VLOOKUP('Mapeo de Actores'!Z320,'MA Listas'!$N$4:$O$11,2)</f>
        <v>#N/A</v>
      </c>
      <c r="AA320" s="484" t="e">
        <f>VLOOKUP('Mapeo de Actores'!AA320,'MA Listas'!$N$4:$O$11,2)</f>
        <v>#N/A</v>
      </c>
      <c r="AB320" s="591">
        <f>'Mapeo de Actores'!AB320</f>
        <v>0</v>
      </c>
      <c r="AC320" s="486">
        <f>'Mapeo de Actores'!AC320</f>
        <v>0</v>
      </c>
      <c r="AD320" s="596">
        <f>'Mapeo de Actores'!AD320</f>
        <v>0</v>
      </c>
    </row>
    <row r="321" spans="6:30" ht="15.75" customHeight="1">
      <c r="F321" s="480">
        <f t="shared" si="5"/>
        <v>318</v>
      </c>
      <c r="G321" s="490">
        <f>'Mapeo de Actores'!G321</f>
        <v>0</v>
      </c>
      <c r="H321" s="491">
        <f>'Mapeo de Actores'!H321</f>
        <v>0</v>
      </c>
      <c r="I321" s="483" t="e">
        <f>VLOOKUP('Mapeo de Actores'!I321,'MA Listas'!$D$4:$E$38,2)</f>
        <v>#N/A</v>
      </c>
      <c r="J321" s="483" t="e">
        <f>VLOOKUP('Mapeo de Actores'!J321,'MA Listas'!$D$4:$E$38,2)</f>
        <v>#N/A</v>
      </c>
      <c r="K321" s="483" t="e">
        <f>VLOOKUP('Mapeo de Actores'!K321,'MA Listas'!$D$4:$E$38,2)</f>
        <v>#N/A</v>
      </c>
      <c r="L321" s="483" t="e">
        <f>VLOOKUP('Mapeo de Actores'!L321,'MA Listas'!$D$4:$E$38,2)</f>
        <v>#N/A</v>
      </c>
      <c r="M321" s="483" t="e">
        <f>VLOOKUP('Mapeo de Actores'!M321,'MA Listas'!$D$4:$E$38,2)</f>
        <v>#N/A</v>
      </c>
      <c r="N321" s="591">
        <f>'Mapeo de Actores'!N321</f>
        <v>0</v>
      </c>
      <c r="O321" s="483" t="e">
        <f>VLOOKUP('Mapeo de Actores'!O321,'MA Listas'!$G$4:$H$38,2)</f>
        <v>#N/A</v>
      </c>
      <c r="P321" s="483" t="e">
        <f>VLOOKUP('Mapeo de Actores'!P321,'MA Listas'!$G$4:$H$38,2)</f>
        <v>#N/A</v>
      </c>
      <c r="Q321" s="483" t="e">
        <f>VLOOKUP('Mapeo de Actores'!Q321,'MA Listas'!$G$4:$H$38,2)</f>
        <v>#N/A</v>
      </c>
      <c r="R321" s="483" t="e">
        <f>VLOOKUP('Mapeo de Actores'!R321,'MA Listas'!$G$4:$H$38,2)</f>
        <v>#N/A</v>
      </c>
      <c r="S321" s="483" t="e">
        <f>VLOOKUP('Mapeo de Actores'!S321,'MA Listas'!$G$4:$H$38,2)</f>
        <v>#N/A</v>
      </c>
      <c r="T321" s="593" t="e">
        <f>VLOOKUP('Mapeo de Actores'!T321,'MA Listas'!$K$6:$L$7,2)</f>
        <v>#N/A</v>
      </c>
      <c r="U321" s="593" t="e">
        <f>VLOOKUP('Mapeo de Actores'!U321,'MA Listas'!$K$6:$L$7,2)</f>
        <v>#N/A</v>
      </c>
      <c r="V321" s="593" t="e">
        <f>VLOOKUP('Mapeo de Actores'!V321,'MA Listas'!$K$6:$L$7,2)</f>
        <v>#N/A</v>
      </c>
      <c r="W321" s="593" t="e">
        <f>VLOOKUP('Mapeo de Actores'!W321,'MA Listas'!$K$6:$L$7,2)</f>
        <v>#N/A</v>
      </c>
      <c r="X321" s="593" t="e">
        <f>VLOOKUP('Mapeo de Actores'!X321,'MA Listas'!$K$6:$L$7,2)</f>
        <v>#N/A</v>
      </c>
      <c r="Y321" s="591">
        <f>'Mapeo de Actores'!Y321</f>
        <v>0</v>
      </c>
      <c r="Z321" s="484" t="e">
        <f>VLOOKUP('Mapeo de Actores'!Z321,'MA Listas'!$N$4:$O$11,2)</f>
        <v>#N/A</v>
      </c>
      <c r="AA321" s="484" t="e">
        <f>VLOOKUP('Mapeo de Actores'!AA321,'MA Listas'!$N$4:$O$11,2)</f>
        <v>#N/A</v>
      </c>
      <c r="AB321" s="591">
        <f>'Mapeo de Actores'!AB321</f>
        <v>0</v>
      </c>
      <c r="AC321" s="486">
        <f>'Mapeo de Actores'!AC321</f>
        <v>0</v>
      </c>
      <c r="AD321" s="596">
        <f>'Mapeo de Actores'!AD321</f>
        <v>0</v>
      </c>
    </row>
    <row r="322" spans="6:30" ht="15.75" customHeight="1">
      <c r="F322" s="480">
        <f t="shared" si="5"/>
        <v>319</v>
      </c>
      <c r="G322" s="490">
        <f>'Mapeo de Actores'!G322</f>
        <v>0</v>
      </c>
      <c r="H322" s="491">
        <f>'Mapeo de Actores'!H322</f>
        <v>0</v>
      </c>
      <c r="I322" s="483" t="e">
        <f>VLOOKUP('Mapeo de Actores'!I322,'MA Listas'!$D$4:$E$38,2)</f>
        <v>#N/A</v>
      </c>
      <c r="J322" s="483" t="e">
        <f>VLOOKUP('Mapeo de Actores'!J322,'MA Listas'!$D$4:$E$38,2)</f>
        <v>#N/A</v>
      </c>
      <c r="K322" s="483" t="e">
        <f>VLOOKUP('Mapeo de Actores'!K322,'MA Listas'!$D$4:$E$38,2)</f>
        <v>#N/A</v>
      </c>
      <c r="L322" s="483" t="e">
        <f>VLOOKUP('Mapeo de Actores'!L322,'MA Listas'!$D$4:$E$38,2)</f>
        <v>#N/A</v>
      </c>
      <c r="M322" s="483" t="e">
        <f>VLOOKUP('Mapeo de Actores'!M322,'MA Listas'!$D$4:$E$38,2)</f>
        <v>#N/A</v>
      </c>
      <c r="N322" s="591">
        <f>'Mapeo de Actores'!N322</f>
        <v>0</v>
      </c>
      <c r="O322" s="483" t="e">
        <f>VLOOKUP('Mapeo de Actores'!O322,'MA Listas'!$G$4:$H$38,2)</f>
        <v>#N/A</v>
      </c>
      <c r="P322" s="483" t="e">
        <f>VLOOKUP('Mapeo de Actores'!P322,'MA Listas'!$G$4:$H$38,2)</f>
        <v>#N/A</v>
      </c>
      <c r="Q322" s="483" t="e">
        <f>VLOOKUP('Mapeo de Actores'!Q322,'MA Listas'!$G$4:$H$38,2)</f>
        <v>#N/A</v>
      </c>
      <c r="R322" s="483" t="e">
        <f>VLOOKUP('Mapeo de Actores'!R322,'MA Listas'!$G$4:$H$38,2)</f>
        <v>#N/A</v>
      </c>
      <c r="S322" s="483" t="e">
        <f>VLOOKUP('Mapeo de Actores'!S322,'MA Listas'!$G$4:$H$38,2)</f>
        <v>#N/A</v>
      </c>
      <c r="T322" s="593" t="e">
        <f>VLOOKUP('Mapeo de Actores'!T322,'MA Listas'!$K$6:$L$7,2)</f>
        <v>#N/A</v>
      </c>
      <c r="U322" s="593" t="e">
        <f>VLOOKUP('Mapeo de Actores'!U322,'MA Listas'!$K$6:$L$7,2)</f>
        <v>#N/A</v>
      </c>
      <c r="V322" s="593" t="e">
        <f>VLOOKUP('Mapeo de Actores'!V322,'MA Listas'!$K$6:$L$7,2)</f>
        <v>#N/A</v>
      </c>
      <c r="W322" s="593" t="e">
        <f>VLOOKUP('Mapeo de Actores'!W322,'MA Listas'!$K$6:$L$7,2)</f>
        <v>#N/A</v>
      </c>
      <c r="X322" s="593" t="e">
        <f>VLOOKUP('Mapeo de Actores'!X322,'MA Listas'!$K$6:$L$7,2)</f>
        <v>#N/A</v>
      </c>
      <c r="Y322" s="591">
        <f>'Mapeo de Actores'!Y322</f>
        <v>0</v>
      </c>
      <c r="Z322" s="484" t="e">
        <f>VLOOKUP('Mapeo de Actores'!Z322,'MA Listas'!$N$4:$O$11,2)</f>
        <v>#N/A</v>
      </c>
      <c r="AA322" s="484" t="e">
        <f>VLOOKUP('Mapeo de Actores'!AA322,'MA Listas'!$N$4:$O$11,2)</f>
        <v>#N/A</v>
      </c>
      <c r="AB322" s="591">
        <f>'Mapeo de Actores'!AB322</f>
        <v>0</v>
      </c>
      <c r="AC322" s="486">
        <f>'Mapeo de Actores'!AC322</f>
        <v>0</v>
      </c>
      <c r="AD322" s="596">
        <f>'Mapeo de Actores'!AD322</f>
        <v>0</v>
      </c>
    </row>
    <row r="323" spans="6:30" ht="15.75" customHeight="1">
      <c r="F323" s="480">
        <f t="shared" si="5"/>
        <v>320</v>
      </c>
      <c r="G323" s="490">
        <f>'Mapeo de Actores'!G323</f>
        <v>0</v>
      </c>
      <c r="H323" s="491">
        <f>'Mapeo de Actores'!H323</f>
        <v>0</v>
      </c>
      <c r="I323" s="483" t="e">
        <f>VLOOKUP('Mapeo de Actores'!I323,'MA Listas'!$D$4:$E$38,2)</f>
        <v>#N/A</v>
      </c>
      <c r="J323" s="483" t="e">
        <f>VLOOKUP('Mapeo de Actores'!J323,'MA Listas'!$D$4:$E$38,2)</f>
        <v>#N/A</v>
      </c>
      <c r="K323" s="483" t="e">
        <f>VLOOKUP('Mapeo de Actores'!K323,'MA Listas'!$D$4:$E$38,2)</f>
        <v>#N/A</v>
      </c>
      <c r="L323" s="483" t="e">
        <f>VLOOKUP('Mapeo de Actores'!L323,'MA Listas'!$D$4:$E$38,2)</f>
        <v>#N/A</v>
      </c>
      <c r="M323" s="483" t="e">
        <f>VLOOKUP('Mapeo de Actores'!M323,'MA Listas'!$D$4:$E$38,2)</f>
        <v>#N/A</v>
      </c>
      <c r="N323" s="591">
        <f>'Mapeo de Actores'!N323</f>
        <v>0</v>
      </c>
      <c r="O323" s="483" t="e">
        <f>VLOOKUP('Mapeo de Actores'!O323,'MA Listas'!$G$4:$H$38,2)</f>
        <v>#N/A</v>
      </c>
      <c r="P323" s="483" t="e">
        <f>VLOOKUP('Mapeo de Actores'!P323,'MA Listas'!$G$4:$H$38,2)</f>
        <v>#N/A</v>
      </c>
      <c r="Q323" s="483" t="e">
        <f>VLOOKUP('Mapeo de Actores'!Q323,'MA Listas'!$G$4:$H$38,2)</f>
        <v>#N/A</v>
      </c>
      <c r="R323" s="483" t="e">
        <f>VLOOKUP('Mapeo de Actores'!R323,'MA Listas'!$G$4:$H$38,2)</f>
        <v>#N/A</v>
      </c>
      <c r="S323" s="483" t="e">
        <f>VLOOKUP('Mapeo de Actores'!S323,'MA Listas'!$G$4:$H$38,2)</f>
        <v>#N/A</v>
      </c>
      <c r="T323" s="593" t="e">
        <f>VLOOKUP('Mapeo de Actores'!T323,'MA Listas'!$K$6:$L$7,2)</f>
        <v>#N/A</v>
      </c>
      <c r="U323" s="593" t="e">
        <f>VLOOKUP('Mapeo de Actores'!U323,'MA Listas'!$K$6:$L$7,2)</f>
        <v>#N/A</v>
      </c>
      <c r="V323" s="593" t="e">
        <f>VLOOKUP('Mapeo de Actores'!V323,'MA Listas'!$K$6:$L$7,2)</f>
        <v>#N/A</v>
      </c>
      <c r="W323" s="593" t="e">
        <f>VLOOKUP('Mapeo de Actores'!W323,'MA Listas'!$K$6:$L$7,2)</f>
        <v>#N/A</v>
      </c>
      <c r="X323" s="593" t="e">
        <f>VLOOKUP('Mapeo de Actores'!X323,'MA Listas'!$K$6:$L$7,2)</f>
        <v>#N/A</v>
      </c>
      <c r="Y323" s="591">
        <f>'Mapeo de Actores'!Y323</f>
        <v>0</v>
      </c>
      <c r="Z323" s="484" t="e">
        <f>VLOOKUP('Mapeo de Actores'!Z323,'MA Listas'!$N$4:$O$11,2)</f>
        <v>#N/A</v>
      </c>
      <c r="AA323" s="484" t="e">
        <f>VLOOKUP('Mapeo de Actores'!AA323,'MA Listas'!$N$4:$O$11,2)</f>
        <v>#N/A</v>
      </c>
      <c r="AB323" s="591">
        <f>'Mapeo de Actores'!AB323</f>
        <v>0</v>
      </c>
      <c r="AC323" s="486">
        <f>'Mapeo de Actores'!AC323</f>
        <v>0</v>
      </c>
      <c r="AD323" s="596">
        <f>'Mapeo de Actores'!AD323</f>
        <v>0</v>
      </c>
    </row>
    <row r="324" spans="6:30" ht="15.75" customHeight="1">
      <c r="F324" s="480">
        <f t="shared" si="5"/>
        <v>321</v>
      </c>
      <c r="G324" s="490">
        <f>'Mapeo de Actores'!G324</f>
        <v>0</v>
      </c>
      <c r="H324" s="491">
        <f>'Mapeo de Actores'!H324</f>
        <v>0</v>
      </c>
      <c r="I324" s="483" t="e">
        <f>VLOOKUP('Mapeo de Actores'!I324,'MA Listas'!$D$4:$E$38,2)</f>
        <v>#N/A</v>
      </c>
      <c r="J324" s="483" t="e">
        <f>VLOOKUP('Mapeo de Actores'!J324,'MA Listas'!$D$4:$E$38,2)</f>
        <v>#N/A</v>
      </c>
      <c r="K324" s="483" t="e">
        <f>VLOOKUP('Mapeo de Actores'!K324,'MA Listas'!$D$4:$E$38,2)</f>
        <v>#N/A</v>
      </c>
      <c r="L324" s="483" t="e">
        <f>VLOOKUP('Mapeo de Actores'!L324,'MA Listas'!$D$4:$E$38,2)</f>
        <v>#N/A</v>
      </c>
      <c r="M324" s="483" t="e">
        <f>VLOOKUP('Mapeo de Actores'!M324,'MA Listas'!$D$4:$E$38,2)</f>
        <v>#N/A</v>
      </c>
      <c r="N324" s="591">
        <f>'Mapeo de Actores'!N324</f>
        <v>0</v>
      </c>
      <c r="O324" s="483" t="e">
        <f>VLOOKUP('Mapeo de Actores'!O324,'MA Listas'!$G$4:$H$38,2)</f>
        <v>#N/A</v>
      </c>
      <c r="P324" s="483" t="e">
        <f>VLOOKUP('Mapeo de Actores'!P324,'MA Listas'!$G$4:$H$38,2)</f>
        <v>#N/A</v>
      </c>
      <c r="Q324" s="483" t="e">
        <f>VLOOKUP('Mapeo de Actores'!Q324,'MA Listas'!$G$4:$H$38,2)</f>
        <v>#N/A</v>
      </c>
      <c r="R324" s="483" t="e">
        <f>VLOOKUP('Mapeo de Actores'!R324,'MA Listas'!$G$4:$H$38,2)</f>
        <v>#N/A</v>
      </c>
      <c r="S324" s="483" t="e">
        <f>VLOOKUP('Mapeo de Actores'!S324,'MA Listas'!$G$4:$H$38,2)</f>
        <v>#N/A</v>
      </c>
      <c r="T324" s="593" t="e">
        <f>VLOOKUP('Mapeo de Actores'!T324,'MA Listas'!$K$6:$L$7,2)</f>
        <v>#N/A</v>
      </c>
      <c r="U324" s="593" t="e">
        <f>VLOOKUP('Mapeo de Actores'!U324,'MA Listas'!$K$6:$L$7,2)</f>
        <v>#N/A</v>
      </c>
      <c r="V324" s="593" t="e">
        <f>VLOOKUP('Mapeo de Actores'!V324,'MA Listas'!$K$6:$L$7,2)</f>
        <v>#N/A</v>
      </c>
      <c r="W324" s="593" t="e">
        <f>VLOOKUP('Mapeo de Actores'!W324,'MA Listas'!$K$6:$L$7,2)</f>
        <v>#N/A</v>
      </c>
      <c r="X324" s="593" t="e">
        <f>VLOOKUP('Mapeo de Actores'!X324,'MA Listas'!$K$6:$L$7,2)</f>
        <v>#N/A</v>
      </c>
      <c r="Y324" s="591">
        <f>'Mapeo de Actores'!Y324</f>
        <v>0</v>
      </c>
      <c r="Z324" s="484" t="e">
        <f>VLOOKUP('Mapeo de Actores'!Z324,'MA Listas'!$N$4:$O$11,2)</f>
        <v>#N/A</v>
      </c>
      <c r="AA324" s="484" t="e">
        <f>VLOOKUP('Mapeo de Actores'!AA324,'MA Listas'!$N$4:$O$11,2)</f>
        <v>#N/A</v>
      </c>
      <c r="AB324" s="591">
        <f>'Mapeo de Actores'!AB324</f>
        <v>0</v>
      </c>
      <c r="AC324" s="486">
        <f>'Mapeo de Actores'!AC324</f>
        <v>0</v>
      </c>
      <c r="AD324" s="596">
        <f>'Mapeo de Actores'!AD324</f>
        <v>0</v>
      </c>
    </row>
    <row r="325" spans="6:30" ht="15.75" customHeight="1">
      <c r="F325" s="480">
        <f t="shared" si="5"/>
        <v>322</v>
      </c>
      <c r="G325" s="490">
        <f>'Mapeo de Actores'!G325</f>
        <v>0</v>
      </c>
      <c r="H325" s="491">
        <f>'Mapeo de Actores'!H325</f>
        <v>0</v>
      </c>
      <c r="I325" s="483" t="e">
        <f>VLOOKUP('Mapeo de Actores'!I325,'MA Listas'!$D$4:$E$38,2)</f>
        <v>#N/A</v>
      </c>
      <c r="J325" s="483" t="e">
        <f>VLOOKUP('Mapeo de Actores'!J325,'MA Listas'!$D$4:$E$38,2)</f>
        <v>#N/A</v>
      </c>
      <c r="K325" s="483" t="e">
        <f>VLOOKUP('Mapeo de Actores'!K325,'MA Listas'!$D$4:$E$38,2)</f>
        <v>#N/A</v>
      </c>
      <c r="L325" s="483" t="e">
        <f>VLOOKUP('Mapeo de Actores'!L325,'MA Listas'!$D$4:$E$38,2)</f>
        <v>#N/A</v>
      </c>
      <c r="M325" s="483" t="e">
        <f>VLOOKUP('Mapeo de Actores'!M325,'MA Listas'!$D$4:$E$38,2)</f>
        <v>#N/A</v>
      </c>
      <c r="N325" s="591">
        <f>'Mapeo de Actores'!N325</f>
        <v>0</v>
      </c>
      <c r="O325" s="483" t="e">
        <f>VLOOKUP('Mapeo de Actores'!O325,'MA Listas'!$G$4:$H$38,2)</f>
        <v>#N/A</v>
      </c>
      <c r="P325" s="483" t="e">
        <f>VLOOKUP('Mapeo de Actores'!P325,'MA Listas'!$G$4:$H$38,2)</f>
        <v>#N/A</v>
      </c>
      <c r="Q325" s="483" t="e">
        <f>VLOOKUP('Mapeo de Actores'!Q325,'MA Listas'!$G$4:$H$38,2)</f>
        <v>#N/A</v>
      </c>
      <c r="R325" s="483" t="e">
        <f>VLOOKUP('Mapeo de Actores'!R325,'MA Listas'!$G$4:$H$38,2)</f>
        <v>#N/A</v>
      </c>
      <c r="S325" s="483" t="e">
        <f>VLOOKUP('Mapeo de Actores'!S325,'MA Listas'!$G$4:$H$38,2)</f>
        <v>#N/A</v>
      </c>
      <c r="T325" s="593" t="e">
        <f>VLOOKUP('Mapeo de Actores'!T325,'MA Listas'!$K$6:$L$7,2)</f>
        <v>#N/A</v>
      </c>
      <c r="U325" s="593" t="e">
        <f>VLOOKUP('Mapeo de Actores'!U325,'MA Listas'!$K$6:$L$7,2)</f>
        <v>#N/A</v>
      </c>
      <c r="V325" s="593" t="e">
        <f>VLOOKUP('Mapeo de Actores'!V325,'MA Listas'!$K$6:$L$7,2)</f>
        <v>#N/A</v>
      </c>
      <c r="W325" s="593" t="e">
        <f>VLOOKUP('Mapeo de Actores'!W325,'MA Listas'!$K$6:$L$7,2)</f>
        <v>#N/A</v>
      </c>
      <c r="X325" s="593" t="e">
        <f>VLOOKUP('Mapeo de Actores'!X325,'MA Listas'!$K$6:$L$7,2)</f>
        <v>#N/A</v>
      </c>
      <c r="Y325" s="591">
        <f>'Mapeo de Actores'!Y325</f>
        <v>0</v>
      </c>
      <c r="Z325" s="484" t="e">
        <f>VLOOKUP('Mapeo de Actores'!Z325,'MA Listas'!$N$4:$O$11,2)</f>
        <v>#N/A</v>
      </c>
      <c r="AA325" s="484" t="e">
        <f>VLOOKUP('Mapeo de Actores'!AA325,'MA Listas'!$N$4:$O$11,2)</f>
        <v>#N/A</v>
      </c>
      <c r="AB325" s="591">
        <f>'Mapeo de Actores'!AB325</f>
        <v>0</v>
      </c>
      <c r="AC325" s="486">
        <f>'Mapeo de Actores'!AC325</f>
        <v>0</v>
      </c>
      <c r="AD325" s="596">
        <f>'Mapeo de Actores'!AD325</f>
        <v>0</v>
      </c>
    </row>
    <row r="326" spans="6:30" ht="15.75" customHeight="1">
      <c r="F326" s="480">
        <f t="shared" ref="F326:F389" si="6">IF(G326="","",IF(F325="","",(F325+1)))</f>
        <v>323</v>
      </c>
      <c r="G326" s="490">
        <f>'Mapeo de Actores'!G326</f>
        <v>0</v>
      </c>
      <c r="H326" s="491">
        <f>'Mapeo de Actores'!H326</f>
        <v>0</v>
      </c>
      <c r="I326" s="483" t="e">
        <f>VLOOKUP('Mapeo de Actores'!I326,'MA Listas'!$D$4:$E$38,2)</f>
        <v>#N/A</v>
      </c>
      <c r="J326" s="483" t="e">
        <f>VLOOKUP('Mapeo de Actores'!J326,'MA Listas'!$D$4:$E$38,2)</f>
        <v>#N/A</v>
      </c>
      <c r="K326" s="483" t="e">
        <f>VLOOKUP('Mapeo de Actores'!K326,'MA Listas'!$D$4:$E$38,2)</f>
        <v>#N/A</v>
      </c>
      <c r="L326" s="483" t="e">
        <f>VLOOKUP('Mapeo de Actores'!L326,'MA Listas'!$D$4:$E$38,2)</f>
        <v>#N/A</v>
      </c>
      <c r="M326" s="483" t="e">
        <f>VLOOKUP('Mapeo de Actores'!M326,'MA Listas'!$D$4:$E$38,2)</f>
        <v>#N/A</v>
      </c>
      <c r="N326" s="591">
        <f>'Mapeo de Actores'!N326</f>
        <v>0</v>
      </c>
      <c r="O326" s="483" t="e">
        <f>VLOOKUP('Mapeo de Actores'!O326,'MA Listas'!$G$4:$H$38,2)</f>
        <v>#N/A</v>
      </c>
      <c r="P326" s="483" t="e">
        <f>VLOOKUP('Mapeo de Actores'!P326,'MA Listas'!$G$4:$H$38,2)</f>
        <v>#N/A</v>
      </c>
      <c r="Q326" s="483" t="e">
        <f>VLOOKUP('Mapeo de Actores'!Q326,'MA Listas'!$G$4:$H$38,2)</f>
        <v>#N/A</v>
      </c>
      <c r="R326" s="483" t="e">
        <f>VLOOKUP('Mapeo de Actores'!R326,'MA Listas'!$G$4:$H$38,2)</f>
        <v>#N/A</v>
      </c>
      <c r="S326" s="483" t="e">
        <f>VLOOKUP('Mapeo de Actores'!S326,'MA Listas'!$G$4:$H$38,2)</f>
        <v>#N/A</v>
      </c>
      <c r="T326" s="593" t="e">
        <f>VLOOKUP('Mapeo de Actores'!T326,'MA Listas'!$K$6:$L$7,2)</f>
        <v>#N/A</v>
      </c>
      <c r="U326" s="593" t="e">
        <f>VLOOKUP('Mapeo de Actores'!U326,'MA Listas'!$K$6:$L$7,2)</f>
        <v>#N/A</v>
      </c>
      <c r="V326" s="593" t="e">
        <f>VLOOKUP('Mapeo de Actores'!V326,'MA Listas'!$K$6:$L$7,2)</f>
        <v>#N/A</v>
      </c>
      <c r="W326" s="593" t="e">
        <f>VLOOKUP('Mapeo de Actores'!W326,'MA Listas'!$K$6:$L$7,2)</f>
        <v>#N/A</v>
      </c>
      <c r="X326" s="593" t="e">
        <f>VLOOKUP('Mapeo de Actores'!X326,'MA Listas'!$K$6:$L$7,2)</f>
        <v>#N/A</v>
      </c>
      <c r="Y326" s="591">
        <f>'Mapeo de Actores'!Y326</f>
        <v>0</v>
      </c>
      <c r="Z326" s="484" t="e">
        <f>VLOOKUP('Mapeo de Actores'!Z326,'MA Listas'!$N$4:$O$11,2)</f>
        <v>#N/A</v>
      </c>
      <c r="AA326" s="484" t="e">
        <f>VLOOKUP('Mapeo de Actores'!AA326,'MA Listas'!$N$4:$O$11,2)</f>
        <v>#N/A</v>
      </c>
      <c r="AB326" s="591">
        <f>'Mapeo de Actores'!AB326</f>
        <v>0</v>
      </c>
      <c r="AC326" s="486">
        <f>'Mapeo de Actores'!AC326</f>
        <v>0</v>
      </c>
      <c r="AD326" s="596">
        <f>'Mapeo de Actores'!AD326</f>
        <v>0</v>
      </c>
    </row>
    <row r="327" spans="6:30" ht="15.75" customHeight="1">
      <c r="F327" s="480">
        <f t="shared" si="6"/>
        <v>324</v>
      </c>
      <c r="G327" s="490">
        <f>'Mapeo de Actores'!G327</f>
        <v>0</v>
      </c>
      <c r="H327" s="491">
        <f>'Mapeo de Actores'!H327</f>
        <v>0</v>
      </c>
      <c r="I327" s="483" t="e">
        <f>VLOOKUP('Mapeo de Actores'!I327,'MA Listas'!$D$4:$E$38,2)</f>
        <v>#N/A</v>
      </c>
      <c r="J327" s="483" t="e">
        <f>VLOOKUP('Mapeo de Actores'!J327,'MA Listas'!$D$4:$E$38,2)</f>
        <v>#N/A</v>
      </c>
      <c r="K327" s="483" t="e">
        <f>VLOOKUP('Mapeo de Actores'!K327,'MA Listas'!$D$4:$E$38,2)</f>
        <v>#N/A</v>
      </c>
      <c r="L327" s="483" t="e">
        <f>VLOOKUP('Mapeo de Actores'!L327,'MA Listas'!$D$4:$E$38,2)</f>
        <v>#N/A</v>
      </c>
      <c r="M327" s="483" t="e">
        <f>VLOOKUP('Mapeo de Actores'!M327,'MA Listas'!$D$4:$E$38,2)</f>
        <v>#N/A</v>
      </c>
      <c r="N327" s="591">
        <f>'Mapeo de Actores'!N327</f>
        <v>0</v>
      </c>
      <c r="O327" s="483" t="e">
        <f>VLOOKUP('Mapeo de Actores'!O327,'MA Listas'!$G$4:$H$38,2)</f>
        <v>#N/A</v>
      </c>
      <c r="P327" s="483" t="e">
        <f>VLOOKUP('Mapeo de Actores'!P327,'MA Listas'!$G$4:$H$38,2)</f>
        <v>#N/A</v>
      </c>
      <c r="Q327" s="483" t="e">
        <f>VLOOKUP('Mapeo de Actores'!Q327,'MA Listas'!$G$4:$H$38,2)</f>
        <v>#N/A</v>
      </c>
      <c r="R327" s="483" t="e">
        <f>VLOOKUP('Mapeo de Actores'!R327,'MA Listas'!$G$4:$H$38,2)</f>
        <v>#N/A</v>
      </c>
      <c r="S327" s="483" t="e">
        <f>VLOOKUP('Mapeo de Actores'!S327,'MA Listas'!$G$4:$H$38,2)</f>
        <v>#N/A</v>
      </c>
      <c r="T327" s="593" t="e">
        <f>VLOOKUP('Mapeo de Actores'!T327,'MA Listas'!$K$6:$L$7,2)</f>
        <v>#N/A</v>
      </c>
      <c r="U327" s="593" t="e">
        <f>VLOOKUP('Mapeo de Actores'!U327,'MA Listas'!$K$6:$L$7,2)</f>
        <v>#N/A</v>
      </c>
      <c r="V327" s="593" t="e">
        <f>VLOOKUP('Mapeo de Actores'!V327,'MA Listas'!$K$6:$L$7,2)</f>
        <v>#N/A</v>
      </c>
      <c r="W327" s="593" t="e">
        <f>VLOOKUP('Mapeo de Actores'!W327,'MA Listas'!$K$6:$L$7,2)</f>
        <v>#N/A</v>
      </c>
      <c r="X327" s="593" t="e">
        <f>VLOOKUP('Mapeo de Actores'!X327,'MA Listas'!$K$6:$L$7,2)</f>
        <v>#N/A</v>
      </c>
      <c r="Y327" s="591">
        <f>'Mapeo de Actores'!Y327</f>
        <v>0</v>
      </c>
      <c r="Z327" s="484" t="e">
        <f>VLOOKUP('Mapeo de Actores'!Z327,'MA Listas'!$N$4:$O$11,2)</f>
        <v>#N/A</v>
      </c>
      <c r="AA327" s="484" t="e">
        <f>VLOOKUP('Mapeo de Actores'!AA327,'MA Listas'!$N$4:$O$11,2)</f>
        <v>#N/A</v>
      </c>
      <c r="AB327" s="591">
        <f>'Mapeo de Actores'!AB327</f>
        <v>0</v>
      </c>
      <c r="AC327" s="486">
        <f>'Mapeo de Actores'!AC327</f>
        <v>0</v>
      </c>
      <c r="AD327" s="596">
        <f>'Mapeo de Actores'!AD327</f>
        <v>0</v>
      </c>
    </row>
    <row r="328" spans="6:30" ht="15.75" customHeight="1">
      <c r="F328" s="480">
        <f t="shared" si="6"/>
        <v>325</v>
      </c>
      <c r="G328" s="490">
        <f>'Mapeo de Actores'!G328</f>
        <v>0</v>
      </c>
      <c r="H328" s="491">
        <f>'Mapeo de Actores'!H328</f>
        <v>0</v>
      </c>
      <c r="I328" s="483" t="e">
        <f>VLOOKUP('Mapeo de Actores'!I328,'MA Listas'!$D$4:$E$38,2)</f>
        <v>#N/A</v>
      </c>
      <c r="J328" s="483" t="e">
        <f>VLOOKUP('Mapeo de Actores'!J328,'MA Listas'!$D$4:$E$38,2)</f>
        <v>#N/A</v>
      </c>
      <c r="K328" s="483" t="e">
        <f>VLOOKUP('Mapeo de Actores'!K328,'MA Listas'!$D$4:$E$38,2)</f>
        <v>#N/A</v>
      </c>
      <c r="L328" s="483" t="e">
        <f>VLOOKUP('Mapeo de Actores'!L328,'MA Listas'!$D$4:$E$38,2)</f>
        <v>#N/A</v>
      </c>
      <c r="M328" s="483" t="e">
        <f>VLOOKUP('Mapeo de Actores'!M328,'MA Listas'!$D$4:$E$38,2)</f>
        <v>#N/A</v>
      </c>
      <c r="N328" s="591">
        <f>'Mapeo de Actores'!N328</f>
        <v>0</v>
      </c>
      <c r="O328" s="483" t="e">
        <f>VLOOKUP('Mapeo de Actores'!O328,'MA Listas'!$G$4:$H$38,2)</f>
        <v>#N/A</v>
      </c>
      <c r="P328" s="483" t="e">
        <f>VLOOKUP('Mapeo de Actores'!P328,'MA Listas'!$G$4:$H$38,2)</f>
        <v>#N/A</v>
      </c>
      <c r="Q328" s="483" t="e">
        <f>VLOOKUP('Mapeo de Actores'!Q328,'MA Listas'!$G$4:$H$38,2)</f>
        <v>#N/A</v>
      </c>
      <c r="R328" s="483" t="e">
        <f>VLOOKUP('Mapeo de Actores'!R328,'MA Listas'!$G$4:$H$38,2)</f>
        <v>#N/A</v>
      </c>
      <c r="S328" s="483" t="e">
        <f>VLOOKUP('Mapeo de Actores'!S328,'MA Listas'!$G$4:$H$38,2)</f>
        <v>#N/A</v>
      </c>
      <c r="T328" s="593" t="e">
        <f>VLOOKUP('Mapeo de Actores'!T328,'MA Listas'!$K$6:$L$7,2)</f>
        <v>#N/A</v>
      </c>
      <c r="U328" s="593" t="e">
        <f>VLOOKUP('Mapeo de Actores'!U328,'MA Listas'!$K$6:$L$7,2)</f>
        <v>#N/A</v>
      </c>
      <c r="V328" s="593" t="e">
        <f>VLOOKUP('Mapeo de Actores'!V328,'MA Listas'!$K$6:$L$7,2)</f>
        <v>#N/A</v>
      </c>
      <c r="W328" s="593" t="e">
        <f>VLOOKUP('Mapeo de Actores'!W328,'MA Listas'!$K$6:$L$7,2)</f>
        <v>#N/A</v>
      </c>
      <c r="X328" s="593" t="e">
        <f>VLOOKUP('Mapeo de Actores'!X328,'MA Listas'!$K$6:$L$7,2)</f>
        <v>#N/A</v>
      </c>
      <c r="Y328" s="591">
        <f>'Mapeo de Actores'!Y328</f>
        <v>0</v>
      </c>
      <c r="Z328" s="484" t="e">
        <f>VLOOKUP('Mapeo de Actores'!Z328,'MA Listas'!$N$4:$O$11,2)</f>
        <v>#N/A</v>
      </c>
      <c r="AA328" s="484" t="e">
        <f>VLOOKUP('Mapeo de Actores'!AA328,'MA Listas'!$N$4:$O$11,2)</f>
        <v>#N/A</v>
      </c>
      <c r="AB328" s="591">
        <f>'Mapeo de Actores'!AB328</f>
        <v>0</v>
      </c>
      <c r="AC328" s="486">
        <f>'Mapeo de Actores'!AC328</f>
        <v>0</v>
      </c>
      <c r="AD328" s="596">
        <f>'Mapeo de Actores'!AD328</f>
        <v>0</v>
      </c>
    </row>
    <row r="329" spans="6:30" ht="15.75" customHeight="1">
      <c r="F329" s="480">
        <f t="shared" si="6"/>
        <v>326</v>
      </c>
      <c r="G329" s="490">
        <f>'Mapeo de Actores'!G329</f>
        <v>0</v>
      </c>
      <c r="H329" s="491">
        <f>'Mapeo de Actores'!H329</f>
        <v>0</v>
      </c>
      <c r="I329" s="483" t="e">
        <f>VLOOKUP('Mapeo de Actores'!I329,'MA Listas'!$D$4:$E$38,2)</f>
        <v>#N/A</v>
      </c>
      <c r="J329" s="483" t="e">
        <f>VLOOKUP('Mapeo de Actores'!J329,'MA Listas'!$D$4:$E$38,2)</f>
        <v>#N/A</v>
      </c>
      <c r="K329" s="483" t="e">
        <f>VLOOKUP('Mapeo de Actores'!K329,'MA Listas'!$D$4:$E$38,2)</f>
        <v>#N/A</v>
      </c>
      <c r="L329" s="483" t="e">
        <f>VLOOKUP('Mapeo de Actores'!L329,'MA Listas'!$D$4:$E$38,2)</f>
        <v>#N/A</v>
      </c>
      <c r="M329" s="483" t="e">
        <f>VLOOKUP('Mapeo de Actores'!M329,'MA Listas'!$D$4:$E$38,2)</f>
        <v>#N/A</v>
      </c>
      <c r="N329" s="591">
        <f>'Mapeo de Actores'!N329</f>
        <v>0</v>
      </c>
      <c r="O329" s="483" t="e">
        <f>VLOOKUP('Mapeo de Actores'!O329,'MA Listas'!$G$4:$H$38,2)</f>
        <v>#N/A</v>
      </c>
      <c r="P329" s="483" t="e">
        <f>VLOOKUP('Mapeo de Actores'!P329,'MA Listas'!$G$4:$H$38,2)</f>
        <v>#N/A</v>
      </c>
      <c r="Q329" s="483" t="e">
        <f>VLOOKUP('Mapeo de Actores'!Q329,'MA Listas'!$G$4:$H$38,2)</f>
        <v>#N/A</v>
      </c>
      <c r="R329" s="483" t="e">
        <f>VLOOKUP('Mapeo de Actores'!R329,'MA Listas'!$G$4:$H$38,2)</f>
        <v>#N/A</v>
      </c>
      <c r="S329" s="483" t="e">
        <f>VLOOKUP('Mapeo de Actores'!S329,'MA Listas'!$G$4:$H$38,2)</f>
        <v>#N/A</v>
      </c>
      <c r="T329" s="593" t="e">
        <f>VLOOKUP('Mapeo de Actores'!T329,'MA Listas'!$K$6:$L$7,2)</f>
        <v>#N/A</v>
      </c>
      <c r="U329" s="593" t="e">
        <f>VLOOKUP('Mapeo de Actores'!U329,'MA Listas'!$K$6:$L$7,2)</f>
        <v>#N/A</v>
      </c>
      <c r="V329" s="593" t="e">
        <f>VLOOKUP('Mapeo de Actores'!V329,'MA Listas'!$K$6:$L$7,2)</f>
        <v>#N/A</v>
      </c>
      <c r="W329" s="593" t="e">
        <f>VLOOKUP('Mapeo de Actores'!W329,'MA Listas'!$K$6:$L$7,2)</f>
        <v>#N/A</v>
      </c>
      <c r="X329" s="593" t="e">
        <f>VLOOKUP('Mapeo de Actores'!X329,'MA Listas'!$K$6:$L$7,2)</f>
        <v>#N/A</v>
      </c>
      <c r="Y329" s="591">
        <f>'Mapeo de Actores'!Y329</f>
        <v>0</v>
      </c>
      <c r="Z329" s="484" t="e">
        <f>VLOOKUP('Mapeo de Actores'!Z329,'MA Listas'!$N$4:$O$11,2)</f>
        <v>#N/A</v>
      </c>
      <c r="AA329" s="484" t="e">
        <f>VLOOKUP('Mapeo de Actores'!AA329,'MA Listas'!$N$4:$O$11,2)</f>
        <v>#N/A</v>
      </c>
      <c r="AB329" s="591">
        <f>'Mapeo de Actores'!AB329</f>
        <v>0</v>
      </c>
      <c r="AC329" s="486">
        <f>'Mapeo de Actores'!AC329</f>
        <v>0</v>
      </c>
      <c r="AD329" s="596">
        <f>'Mapeo de Actores'!AD329</f>
        <v>0</v>
      </c>
    </row>
    <row r="330" spans="6:30" ht="15.75" customHeight="1">
      <c r="F330" s="480">
        <f t="shared" si="6"/>
        <v>327</v>
      </c>
      <c r="G330" s="490">
        <f>'Mapeo de Actores'!G330</f>
        <v>0</v>
      </c>
      <c r="H330" s="491">
        <f>'Mapeo de Actores'!H330</f>
        <v>0</v>
      </c>
      <c r="I330" s="483" t="e">
        <f>VLOOKUP('Mapeo de Actores'!I330,'MA Listas'!$D$4:$E$38,2)</f>
        <v>#N/A</v>
      </c>
      <c r="J330" s="483" t="e">
        <f>VLOOKUP('Mapeo de Actores'!J330,'MA Listas'!$D$4:$E$38,2)</f>
        <v>#N/A</v>
      </c>
      <c r="K330" s="483" t="e">
        <f>VLOOKUP('Mapeo de Actores'!K330,'MA Listas'!$D$4:$E$38,2)</f>
        <v>#N/A</v>
      </c>
      <c r="L330" s="483" t="e">
        <f>VLOOKUP('Mapeo de Actores'!L330,'MA Listas'!$D$4:$E$38,2)</f>
        <v>#N/A</v>
      </c>
      <c r="M330" s="483" t="e">
        <f>VLOOKUP('Mapeo de Actores'!M330,'MA Listas'!$D$4:$E$38,2)</f>
        <v>#N/A</v>
      </c>
      <c r="N330" s="591">
        <f>'Mapeo de Actores'!N330</f>
        <v>0</v>
      </c>
      <c r="O330" s="483" t="e">
        <f>VLOOKUP('Mapeo de Actores'!O330,'MA Listas'!$G$4:$H$38,2)</f>
        <v>#N/A</v>
      </c>
      <c r="P330" s="483" t="e">
        <f>VLOOKUP('Mapeo de Actores'!P330,'MA Listas'!$G$4:$H$38,2)</f>
        <v>#N/A</v>
      </c>
      <c r="Q330" s="483" t="e">
        <f>VLOOKUP('Mapeo de Actores'!Q330,'MA Listas'!$G$4:$H$38,2)</f>
        <v>#N/A</v>
      </c>
      <c r="R330" s="483" t="e">
        <f>VLOOKUP('Mapeo de Actores'!R330,'MA Listas'!$G$4:$H$38,2)</f>
        <v>#N/A</v>
      </c>
      <c r="S330" s="483" t="e">
        <f>VLOOKUP('Mapeo de Actores'!S330,'MA Listas'!$G$4:$H$38,2)</f>
        <v>#N/A</v>
      </c>
      <c r="T330" s="593" t="e">
        <f>VLOOKUP('Mapeo de Actores'!T330,'MA Listas'!$K$6:$L$7,2)</f>
        <v>#N/A</v>
      </c>
      <c r="U330" s="593" t="e">
        <f>VLOOKUP('Mapeo de Actores'!U330,'MA Listas'!$K$6:$L$7,2)</f>
        <v>#N/A</v>
      </c>
      <c r="V330" s="593" t="e">
        <f>VLOOKUP('Mapeo de Actores'!V330,'MA Listas'!$K$6:$L$7,2)</f>
        <v>#N/A</v>
      </c>
      <c r="W330" s="593" t="e">
        <f>VLOOKUP('Mapeo de Actores'!W330,'MA Listas'!$K$6:$L$7,2)</f>
        <v>#N/A</v>
      </c>
      <c r="X330" s="593" t="e">
        <f>VLOOKUP('Mapeo de Actores'!X330,'MA Listas'!$K$6:$L$7,2)</f>
        <v>#N/A</v>
      </c>
      <c r="Y330" s="591">
        <f>'Mapeo de Actores'!Y330</f>
        <v>0</v>
      </c>
      <c r="Z330" s="484" t="e">
        <f>VLOOKUP('Mapeo de Actores'!Z330,'MA Listas'!$N$4:$O$11,2)</f>
        <v>#N/A</v>
      </c>
      <c r="AA330" s="484" t="e">
        <f>VLOOKUP('Mapeo de Actores'!AA330,'MA Listas'!$N$4:$O$11,2)</f>
        <v>#N/A</v>
      </c>
      <c r="AB330" s="591">
        <f>'Mapeo de Actores'!AB330</f>
        <v>0</v>
      </c>
      <c r="AC330" s="486">
        <f>'Mapeo de Actores'!AC330</f>
        <v>0</v>
      </c>
      <c r="AD330" s="596">
        <f>'Mapeo de Actores'!AD330</f>
        <v>0</v>
      </c>
    </row>
    <row r="331" spans="6:30" ht="15.75" customHeight="1">
      <c r="F331" s="480">
        <f t="shared" si="6"/>
        <v>328</v>
      </c>
      <c r="G331" s="490">
        <f>'Mapeo de Actores'!G331</f>
        <v>0</v>
      </c>
      <c r="H331" s="491">
        <f>'Mapeo de Actores'!H331</f>
        <v>0</v>
      </c>
      <c r="I331" s="483" t="e">
        <f>VLOOKUP('Mapeo de Actores'!I331,'MA Listas'!$D$4:$E$38,2)</f>
        <v>#N/A</v>
      </c>
      <c r="J331" s="483" t="e">
        <f>VLOOKUP('Mapeo de Actores'!J331,'MA Listas'!$D$4:$E$38,2)</f>
        <v>#N/A</v>
      </c>
      <c r="K331" s="483" t="e">
        <f>VLOOKUP('Mapeo de Actores'!K331,'MA Listas'!$D$4:$E$38,2)</f>
        <v>#N/A</v>
      </c>
      <c r="L331" s="483" t="e">
        <f>VLOOKUP('Mapeo de Actores'!L331,'MA Listas'!$D$4:$E$38,2)</f>
        <v>#N/A</v>
      </c>
      <c r="M331" s="483" t="e">
        <f>VLOOKUP('Mapeo de Actores'!M331,'MA Listas'!$D$4:$E$38,2)</f>
        <v>#N/A</v>
      </c>
      <c r="N331" s="591">
        <f>'Mapeo de Actores'!N331</f>
        <v>0</v>
      </c>
      <c r="O331" s="483" t="e">
        <f>VLOOKUP('Mapeo de Actores'!O331,'MA Listas'!$G$4:$H$38,2)</f>
        <v>#N/A</v>
      </c>
      <c r="P331" s="483" t="e">
        <f>VLOOKUP('Mapeo de Actores'!P331,'MA Listas'!$G$4:$H$38,2)</f>
        <v>#N/A</v>
      </c>
      <c r="Q331" s="483" t="e">
        <f>VLOOKUP('Mapeo de Actores'!Q331,'MA Listas'!$G$4:$H$38,2)</f>
        <v>#N/A</v>
      </c>
      <c r="R331" s="483" t="e">
        <f>VLOOKUP('Mapeo de Actores'!R331,'MA Listas'!$G$4:$H$38,2)</f>
        <v>#N/A</v>
      </c>
      <c r="S331" s="483" t="e">
        <f>VLOOKUP('Mapeo de Actores'!S331,'MA Listas'!$G$4:$H$38,2)</f>
        <v>#N/A</v>
      </c>
      <c r="T331" s="593" t="e">
        <f>VLOOKUP('Mapeo de Actores'!T331,'MA Listas'!$K$6:$L$7,2)</f>
        <v>#N/A</v>
      </c>
      <c r="U331" s="593" t="e">
        <f>VLOOKUP('Mapeo de Actores'!U331,'MA Listas'!$K$6:$L$7,2)</f>
        <v>#N/A</v>
      </c>
      <c r="V331" s="593" t="e">
        <f>VLOOKUP('Mapeo de Actores'!V331,'MA Listas'!$K$6:$L$7,2)</f>
        <v>#N/A</v>
      </c>
      <c r="W331" s="593" t="e">
        <f>VLOOKUP('Mapeo de Actores'!W331,'MA Listas'!$K$6:$L$7,2)</f>
        <v>#N/A</v>
      </c>
      <c r="X331" s="593" t="e">
        <f>VLOOKUP('Mapeo de Actores'!X331,'MA Listas'!$K$6:$L$7,2)</f>
        <v>#N/A</v>
      </c>
      <c r="Y331" s="591">
        <f>'Mapeo de Actores'!Y331</f>
        <v>0</v>
      </c>
      <c r="Z331" s="484" t="e">
        <f>VLOOKUP('Mapeo de Actores'!Z331,'MA Listas'!$N$4:$O$11,2)</f>
        <v>#N/A</v>
      </c>
      <c r="AA331" s="484" t="e">
        <f>VLOOKUP('Mapeo de Actores'!AA331,'MA Listas'!$N$4:$O$11,2)</f>
        <v>#N/A</v>
      </c>
      <c r="AB331" s="591">
        <f>'Mapeo de Actores'!AB331</f>
        <v>0</v>
      </c>
      <c r="AC331" s="486">
        <f>'Mapeo de Actores'!AC331</f>
        <v>0</v>
      </c>
      <c r="AD331" s="596">
        <f>'Mapeo de Actores'!AD331</f>
        <v>0</v>
      </c>
    </row>
    <row r="332" spans="6:30" ht="15.75" customHeight="1">
      <c r="F332" s="480">
        <f t="shared" si="6"/>
        <v>329</v>
      </c>
      <c r="G332" s="490">
        <f>'Mapeo de Actores'!G332</f>
        <v>0</v>
      </c>
      <c r="H332" s="491">
        <f>'Mapeo de Actores'!H332</f>
        <v>0</v>
      </c>
      <c r="I332" s="483" t="e">
        <f>VLOOKUP('Mapeo de Actores'!I332,'MA Listas'!$D$4:$E$38,2)</f>
        <v>#N/A</v>
      </c>
      <c r="J332" s="483" t="e">
        <f>VLOOKUP('Mapeo de Actores'!J332,'MA Listas'!$D$4:$E$38,2)</f>
        <v>#N/A</v>
      </c>
      <c r="K332" s="483" t="e">
        <f>VLOOKUP('Mapeo de Actores'!K332,'MA Listas'!$D$4:$E$38,2)</f>
        <v>#N/A</v>
      </c>
      <c r="L332" s="483" t="e">
        <f>VLOOKUP('Mapeo de Actores'!L332,'MA Listas'!$D$4:$E$38,2)</f>
        <v>#N/A</v>
      </c>
      <c r="M332" s="483" t="e">
        <f>VLOOKUP('Mapeo de Actores'!M332,'MA Listas'!$D$4:$E$38,2)</f>
        <v>#N/A</v>
      </c>
      <c r="N332" s="591">
        <f>'Mapeo de Actores'!N332</f>
        <v>0</v>
      </c>
      <c r="O332" s="483" t="e">
        <f>VLOOKUP('Mapeo de Actores'!O332,'MA Listas'!$G$4:$H$38,2)</f>
        <v>#N/A</v>
      </c>
      <c r="P332" s="483" t="e">
        <f>VLOOKUP('Mapeo de Actores'!P332,'MA Listas'!$G$4:$H$38,2)</f>
        <v>#N/A</v>
      </c>
      <c r="Q332" s="483" t="e">
        <f>VLOOKUP('Mapeo de Actores'!Q332,'MA Listas'!$G$4:$H$38,2)</f>
        <v>#N/A</v>
      </c>
      <c r="R332" s="483" t="e">
        <f>VLOOKUP('Mapeo de Actores'!R332,'MA Listas'!$G$4:$H$38,2)</f>
        <v>#N/A</v>
      </c>
      <c r="S332" s="483" t="e">
        <f>VLOOKUP('Mapeo de Actores'!S332,'MA Listas'!$G$4:$H$38,2)</f>
        <v>#N/A</v>
      </c>
      <c r="T332" s="593" t="e">
        <f>VLOOKUP('Mapeo de Actores'!T332,'MA Listas'!$K$6:$L$7,2)</f>
        <v>#N/A</v>
      </c>
      <c r="U332" s="593" t="e">
        <f>VLOOKUP('Mapeo de Actores'!U332,'MA Listas'!$K$6:$L$7,2)</f>
        <v>#N/A</v>
      </c>
      <c r="V332" s="593" t="e">
        <f>VLOOKUP('Mapeo de Actores'!V332,'MA Listas'!$K$6:$L$7,2)</f>
        <v>#N/A</v>
      </c>
      <c r="W332" s="593" t="e">
        <f>VLOOKUP('Mapeo de Actores'!W332,'MA Listas'!$K$6:$L$7,2)</f>
        <v>#N/A</v>
      </c>
      <c r="X332" s="593" t="e">
        <f>VLOOKUP('Mapeo de Actores'!X332,'MA Listas'!$K$6:$L$7,2)</f>
        <v>#N/A</v>
      </c>
      <c r="Y332" s="591">
        <f>'Mapeo de Actores'!Y332</f>
        <v>0</v>
      </c>
      <c r="Z332" s="484" t="e">
        <f>VLOOKUP('Mapeo de Actores'!Z332,'MA Listas'!$N$4:$O$11,2)</f>
        <v>#N/A</v>
      </c>
      <c r="AA332" s="484" t="e">
        <f>VLOOKUP('Mapeo de Actores'!AA332,'MA Listas'!$N$4:$O$11,2)</f>
        <v>#N/A</v>
      </c>
      <c r="AB332" s="591">
        <f>'Mapeo de Actores'!AB332</f>
        <v>0</v>
      </c>
      <c r="AC332" s="486">
        <f>'Mapeo de Actores'!AC332</f>
        <v>0</v>
      </c>
      <c r="AD332" s="596">
        <f>'Mapeo de Actores'!AD332</f>
        <v>0</v>
      </c>
    </row>
    <row r="333" spans="6:30" ht="15.75" customHeight="1">
      <c r="F333" s="480">
        <f t="shared" si="6"/>
        <v>330</v>
      </c>
      <c r="G333" s="490">
        <f>'Mapeo de Actores'!G333</f>
        <v>0</v>
      </c>
      <c r="H333" s="491">
        <f>'Mapeo de Actores'!H333</f>
        <v>0</v>
      </c>
      <c r="I333" s="483" t="e">
        <f>VLOOKUP('Mapeo de Actores'!I333,'MA Listas'!$D$4:$E$38,2)</f>
        <v>#N/A</v>
      </c>
      <c r="J333" s="483" t="e">
        <f>VLOOKUP('Mapeo de Actores'!J333,'MA Listas'!$D$4:$E$38,2)</f>
        <v>#N/A</v>
      </c>
      <c r="K333" s="483" t="e">
        <f>VLOOKUP('Mapeo de Actores'!K333,'MA Listas'!$D$4:$E$38,2)</f>
        <v>#N/A</v>
      </c>
      <c r="L333" s="483" t="e">
        <f>VLOOKUP('Mapeo de Actores'!L333,'MA Listas'!$D$4:$E$38,2)</f>
        <v>#N/A</v>
      </c>
      <c r="M333" s="483" t="e">
        <f>VLOOKUP('Mapeo de Actores'!M333,'MA Listas'!$D$4:$E$38,2)</f>
        <v>#N/A</v>
      </c>
      <c r="N333" s="591">
        <f>'Mapeo de Actores'!N333</f>
        <v>0</v>
      </c>
      <c r="O333" s="483" t="e">
        <f>VLOOKUP('Mapeo de Actores'!O333,'MA Listas'!$G$4:$H$38,2)</f>
        <v>#N/A</v>
      </c>
      <c r="P333" s="483" t="e">
        <f>VLOOKUP('Mapeo de Actores'!P333,'MA Listas'!$G$4:$H$38,2)</f>
        <v>#N/A</v>
      </c>
      <c r="Q333" s="483" t="e">
        <f>VLOOKUP('Mapeo de Actores'!Q333,'MA Listas'!$G$4:$H$38,2)</f>
        <v>#N/A</v>
      </c>
      <c r="R333" s="483" t="e">
        <f>VLOOKUP('Mapeo de Actores'!R333,'MA Listas'!$G$4:$H$38,2)</f>
        <v>#N/A</v>
      </c>
      <c r="S333" s="483" t="e">
        <f>VLOOKUP('Mapeo de Actores'!S333,'MA Listas'!$G$4:$H$38,2)</f>
        <v>#N/A</v>
      </c>
      <c r="T333" s="593" t="e">
        <f>VLOOKUP('Mapeo de Actores'!T333,'MA Listas'!$K$6:$L$7,2)</f>
        <v>#N/A</v>
      </c>
      <c r="U333" s="593" t="e">
        <f>VLOOKUP('Mapeo de Actores'!U333,'MA Listas'!$K$6:$L$7,2)</f>
        <v>#N/A</v>
      </c>
      <c r="V333" s="593" t="e">
        <f>VLOOKUP('Mapeo de Actores'!V333,'MA Listas'!$K$6:$L$7,2)</f>
        <v>#N/A</v>
      </c>
      <c r="W333" s="593" t="e">
        <f>VLOOKUP('Mapeo de Actores'!W333,'MA Listas'!$K$6:$L$7,2)</f>
        <v>#N/A</v>
      </c>
      <c r="X333" s="593" t="e">
        <f>VLOOKUP('Mapeo de Actores'!X333,'MA Listas'!$K$6:$L$7,2)</f>
        <v>#N/A</v>
      </c>
      <c r="Y333" s="591">
        <f>'Mapeo de Actores'!Y333</f>
        <v>0</v>
      </c>
      <c r="Z333" s="484" t="e">
        <f>VLOOKUP('Mapeo de Actores'!Z333,'MA Listas'!$N$4:$O$11,2)</f>
        <v>#N/A</v>
      </c>
      <c r="AA333" s="484" t="e">
        <f>VLOOKUP('Mapeo de Actores'!AA333,'MA Listas'!$N$4:$O$11,2)</f>
        <v>#N/A</v>
      </c>
      <c r="AB333" s="591">
        <f>'Mapeo de Actores'!AB333</f>
        <v>0</v>
      </c>
      <c r="AC333" s="486">
        <f>'Mapeo de Actores'!AC333</f>
        <v>0</v>
      </c>
      <c r="AD333" s="596">
        <f>'Mapeo de Actores'!AD333</f>
        <v>0</v>
      </c>
    </row>
    <row r="334" spans="6:30" ht="15.75" customHeight="1">
      <c r="F334" s="480">
        <f t="shared" si="6"/>
        <v>331</v>
      </c>
      <c r="G334" s="490">
        <f>'Mapeo de Actores'!G334</f>
        <v>0</v>
      </c>
      <c r="H334" s="491">
        <f>'Mapeo de Actores'!H334</f>
        <v>0</v>
      </c>
      <c r="I334" s="483" t="e">
        <f>VLOOKUP('Mapeo de Actores'!I334,'MA Listas'!$D$4:$E$38,2)</f>
        <v>#N/A</v>
      </c>
      <c r="J334" s="483" t="e">
        <f>VLOOKUP('Mapeo de Actores'!J334,'MA Listas'!$D$4:$E$38,2)</f>
        <v>#N/A</v>
      </c>
      <c r="K334" s="483" t="e">
        <f>VLOOKUP('Mapeo de Actores'!K334,'MA Listas'!$D$4:$E$38,2)</f>
        <v>#N/A</v>
      </c>
      <c r="L334" s="483" t="e">
        <f>VLOOKUP('Mapeo de Actores'!L334,'MA Listas'!$D$4:$E$38,2)</f>
        <v>#N/A</v>
      </c>
      <c r="M334" s="483" t="e">
        <f>VLOOKUP('Mapeo de Actores'!M334,'MA Listas'!$D$4:$E$38,2)</f>
        <v>#N/A</v>
      </c>
      <c r="N334" s="591">
        <f>'Mapeo de Actores'!N334</f>
        <v>0</v>
      </c>
      <c r="O334" s="483" t="e">
        <f>VLOOKUP('Mapeo de Actores'!O334,'MA Listas'!$G$4:$H$38,2)</f>
        <v>#N/A</v>
      </c>
      <c r="P334" s="483" t="e">
        <f>VLOOKUP('Mapeo de Actores'!P334,'MA Listas'!$G$4:$H$38,2)</f>
        <v>#N/A</v>
      </c>
      <c r="Q334" s="483" t="e">
        <f>VLOOKUP('Mapeo de Actores'!Q334,'MA Listas'!$G$4:$H$38,2)</f>
        <v>#N/A</v>
      </c>
      <c r="R334" s="483" t="e">
        <f>VLOOKUP('Mapeo de Actores'!R334,'MA Listas'!$G$4:$H$38,2)</f>
        <v>#N/A</v>
      </c>
      <c r="S334" s="483" t="e">
        <f>VLOOKUP('Mapeo de Actores'!S334,'MA Listas'!$G$4:$H$38,2)</f>
        <v>#N/A</v>
      </c>
      <c r="T334" s="593" t="e">
        <f>VLOOKUP('Mapeo de Actores'!T334,'MA Listas'!$K$6:$L$7,2)</f>
        <v>#N/A</v>
      </c>
      <c r="U334" s="593" t="e">
        <f>VLOOKUP('Mapeo de Actores'!U334,'MA Listas'!$K$6:$L$7,2)</f>
        <v>#N/A</v>
      </c>
      <c r="V334" s="593" t="e">
        <f>VLOOKUP('Mapeo de Actores'!V334,'MA Listas'!$K$6:$L$7,2)</f>
        <v>#N/A</v>
      </c>
      <c r="W334" s="593" t="e">
        <f>VLOOKUP('Mapeo de Actores'!W334,'MA Listas'!$K$6:$L$7,2)</f>
        <v>#N/A</v>
      </c>
      <c r="X334" s="593" t="e">
        <f>VLOOKUP('Mapeo de Actores'!X334,'MA Listas'!$K$6:$L$7,2)</f>
        <v>#N/A</v>
      </c>
      <c r="Y334" s="591">
        <f>'Mapeo de Actores'!Y334</f>
        <v>0</v>
      </c>
      <c r="Z334" s="484" t="e">
        <f>VLOOKUP('Mapeo de Actores'!Z334,'MA Listas'!$N$4:$O$11,2)</f>
        <v>#N/A</v>
      </c>
      <c r="AA334" s="484" t="e">
        <f>VLOOKUP('Mapeo de Actores'!AA334,'MA Listas'!$N$4:$O$11,2)</f>
        <v>#N/A</v>
      </c>
      <c r="AB334" s="591">
        <f>'Mapeo de Actores'!AB334</f>
        <v>0</v>
      </c>
      <c r="AC334" s="486">
        <f>'Mapeo de Actores'!AC334</f>
        <v>0</v>
      </c>
      <c r="AD334" s="596">
        <f>'Mapeo de Actores'!AD334</f>
        <v>0</v>
      </c>
    </row>
    <row r="335" spans="6:30" ht="15.75" customHeight="1">
      <c r="F335" s="480">
        <f t="shared" si="6"/>
        <v>332</v>
      </c>
      <c r="G335" s="490">
        <f>'Mapeo de Actores'!G335</f>
        <v>0</v>
      </c>
      <c r="H335" s="491">
        <f>'Mapeo de Actores'!H335</f>
        <v>0</v>
      </c>
      <c r="I335" s="483" t="e">
        <f>VLOOKUP('Mapeo de Actores'!I335,'MA Listas'!$D$4:$E$38,2)</f>
        <v>#N/A</v>
      </c>
      <c r="J335" s="483" t="e">
        <f>VLOOKUP('Mapeo de Actores'!J335,'MA Listas'!$D$4:$E$38,2)</f>
        <v>#N/A</v>
      </c>
      <c r="K335" s="483" t="e">
        <f>VLOOKUP('Mapeo de Actores'!K335,'MA Listas'!$D$4:$E$38,2)</f>
        <v>#N/A</v>
      </c>
      <c r="L335" s="483" t="e">
        <f>VLOOKUP('Mapeo de Actores'!L335,'MA Listas'!$D$4:$E$38,2)</f>
        <v>#N/A</v>
      </c>
      <c r="M335" s="483" t="e">
        <f>VLOOKUP('Mapeo de Actores'!M335,'MA Listas'!$D$4:$E$38,2)</f>
        <v>#N/A</v>
      </c>
      <c r="N335" s="591">
        <f>'Mapeo de Actores'!N335</f>
        <v>0</v>
      </c>
      <c r="O335" s="483" t="e">
        <f>VLOOKUP('Mapeo de Actores'!O335,'MA Listas'!$G$4:$H$38,2)</f>
        <v>#N/A</v>
      </c>
      <c r="P335" s="483" t="e">
        <f>VLOOKUP('Mapeo de Actores'!P335,'MA Listas'!$G$4:$H$38,2)</f>
        <v>#N/A</v>
      </c>
      <c r="Q335" s="483" t="e">
        <f>VLOOKUP('Mapeo de Actores'!Q335,'MA Listas'!$G$4:$H$38,2)</f>
        <v>#N/A</v>
      </c>
      <c r="R335" s="483" t="e">
        <f>VLOOKUP('Mapeo de Actores'!R335,'MA Listas'!$G$4:$H$38,2)</f>
        <v>#N/A</v>
      </c>
      <c r="S335" s="483" t="e">
        <f>VLOOKUP('Mapeo de Actores'!S335,'MA Listas'!$G$4:$H$38,2)</f>
        <v>#N/A</v>
      </c>
      <c r="T335" s="593" t="e">
        <f>VLOOKUP('Mapeo de Actores'!T335,'MA Listas'!$K$6:$L$7,2)</f>
        <v>#N/A</v>
      </c>
      <c r="U335" s="593" t="e">
        <f>VLOOKUP('Mapeo de Actores'!U335,'MA Listas'!$K$6:$L$7,2)</f>
        <v>#N/A</v>
      </c>
      <c r="V335" s="593" t="e">
        <f>VLOOKUP('Mapeo de Actores'!V335,'MA Listas'!$K$6:$L$7,2)</f>
        <v>#N/A</v>
      </c>
      <c r="W335" s="593" t="e">
        <f>VLOOKUP('Mapeo de Actores'!W335,'MA Listas'!$K$6:$L$7,2)</f>
        <v>#N/A</v>
      </c>
      <c r="X335" s="593" t="e">
        <f>VLOOKUP('Mapeo de Actores'!X335,'MA Listas'!$K$6:$L$7,2)</f>
        <v>#N/A</v>
      </c>
      <c r="Y335" s="591">
        <f>'Mapeo de Actores'!Y335</f>
        <v>0</v>
      </c>
      <c r="Z335" s="484" t="e">
        <f>VLOOKUP('Mapeo de Actores'!Z335,'MA Listas'!$N$4:$O$11,2)</f>
        <v>#N/A</v>
      </c>
      <c r="AA335" s="484" t="e">
        <f>VLOOKUP('Mapeo de Actores'!AA335,'MA Listas'!$N$4:$O$11,2)</f>
        <v>#N/A</v>
      </c>
      <c r="AB335" s="591">
        <f>'Mapeo de Actores'!AB335</f>
        <v>0</v>
      </c>
      <c r="AC335" s="486">
        <f>'Mapeo de Actores'!AC335</f>
        <v>0</v>
      </c>
      <c r="AD335" s="596">
        <f>'Mapeo de Actores'!AD335</f>
        <v>0</v>
      </c>
    </row>
    <row r="336" spans="6:30" ht="15.75" customHeight="1">
      <c r="F336" s="480">
        <f t="shared" si="6"/>
        <v>333</v>
      </c>
      <c r="G336" s="490">
        <f>'Mapeo de Actores'!G336</f>
        <v>0</v>
      </c>
      <c r="H336" s="491">
        <f>'Mapeo de Actores'!H336</f>
        <v>0</v>
      </c>
      <c r="I336" s="483" t="e">
        <f>VLOOKUP('Mapeo de Actores'!I336,'MA Listas'!$D$4:$E$38,2)</f>
        <v>#N/A</v>
      </c>
      <c r="J336" s="483" t="e">
        <f>VLOOKUP('Mapeo de Actores'!J336,'MA Listas'!$D$4:$E$38,2)</f>
        <v>#N/A</v>
      </c>
      <c r="K336" s="483" t="e">
        <f>VLOOKUP('Mapeo de Actores'!K336,'MA Listas'!$D$4:$E$38,2)</f>
        <v>#N/A</v>
      </c>
      <c r="L336" s="483" t="e">
        <f>VLOOKUP('Mapeo de Actores'!L336,'MA Listas'!$D$4:$E$38,2)</f>
        <v>#N/A</v>
      </c>
      <c r="M336" s="483" t="e">
        <f>VLOOKUP('Mapeo de Actores'!M336,'MA Listas'!$D$4:$E$38,2)</f>
        <v>#N/A</v>
      </c>
      <c r="N336" s="591">
        <f>'Mapeo de Actores'!N336</f>
        <v>0</v>
      </c>
      <c r="O336" s="483" t="e">
        <f>VLOOKUP('Mapeo de Actores'!O336,'MA Listas'!$G$4:$H$38,2)</f>
        <v>#N/A</v>
      </c>
      <c r="P336" s="483" t="e">
        <f>VLOOKUP('Mapeo de Actores'!P336,'MA Listas'!$G$4:$H$38,2)</f>
        <v>#N/A</v>
      </c>
      <c r="Q336" s="483" t="e">
        <f>VLOOKUP('Mapeo de Actores'!Q336,'MA Listas'!$G$4:$H$38,2)</f>
        <v>#N/A</v>
      </c>
      <c r="R336" s="483" t="e">
        <f>VLOOKUP('Mapeo de Actores'!R336,'MA Listas'!$G$4:$H$38,2)</f>
        <v>#N/A</v>
      </c>
      <c r="S336" s="483" t="e">
        <f>VLOOKUP('Mapeo de Actores'!S336,'MA Listas'!$G$4:$H$38,2)</f>
        <v>#N/A</v>
      </c>
      <c r="T336" s="593" t="e">
        <f>VLOOKUP('Mapeo de Actores'!T336,'MA Listas'!$K$6:$L$7,2)</f>
        <v>#N/A</v>
      </c>
      <c r="U336" s="593" t="e">
        <f>VLOOKUP('Mapeo de Actores'!U336,'MA Listas'!$K$6:$L$7,2)</f>
        <v>#N/A</v>
      </c>
      <c r="V336" s="593" t="e">
        <f>VLOOKUP('Mapeo de Actores'!V336,'MA Listas'!$K$6:$L$7,2)</f>
        <v>#N/A</v>
      </c>
      <c r="W336" s="593" t="e">
        <f>VLOOKUP('Mapeo de Actores'!W336,'MA Listas'!$K$6:$L$7,2)</f>
        <v>#N/A</v>
      </c>
      <c r="X336" s="593" t="e">
        <f>VLOOKUP('Mapeo de Actores'!X336,'MA Listas'!$K$6:$L$7,2)</f>
        <v>#N/A</v>
      </c>
      <c r="Y336" s="591">
        <f>'Mapeo de Actores'!Y336</f>
        <v>0</v>
      </c>
      <c r="Z336" s="484" t="e">
        <f>VLOOKUP('Mapeo de Actores'!Z336,'MA Listas'!$N$4:$O$11,2)</f>
        <v>#N/A</v>
      </c>
      <c r="AA336" s="484" t="e">
        <f>VLOOKUP('Mapeo de Actores'!AA336,'MA Listas'!$N$4:$O$11,2)</f>
        <v>#N/A</v>
      </c>
      <c r="AB336" s="591">
        <f>'Mapeo de Actores'!AB336</f>
        <v>0</v>
      </c>
      <c r="AC336" s="486">
        <f>'Mapeo de Actores'!AC336</f>
        <v>0</v>
      </c>
      <c r="AD336" s="596">
        <f>'Mapeo de Actores'!AD336</f>
        <v>0</v>
      </c>
    </row>
    <row r="337" spans="6:30" ht="15.75" customHeight="1">
      <c r="F337" s="480">
        <f t="shared" si="6"/>
        <v>334</v>
      </c>
      <c r="G337" s="490">
        <f>'Mapeo de Actores'!G337</f>
        <v>0</v>
      </c>
      <c r="H337" s="491">
        <f>'Mapeo de Actores'!H337</f>
        <v>0</v>
      </c>
      <c r="I337" s="483" t="e">
        <f>VLOOKUP('Mapeo de Actores'!I337,'MA Listas'!$D$4:$E$38,2)</f>
        <v>#N/A</v>
      </c>
      <c r="J337" s="483" t="e">
        <f>VLOOKUP('Mapeo de Actores'!J337,'MA Listas'!$D$4:$E$38,2)</f>
        <v>#N/A</v>
      </c>
      <c r="K337" s="483" t="e">
        <f>VLOOKUP('Mapeo de Actores'!K337,'MA Listas'!$D$4:$E$38,2)</f>
        <v>#N/A</v>
      </c>
      <c r="L337" s="483" t="e">
        <f>VLOOKUP('Mapeo de Actores'!L337,'MA Listas'!$D$4:$E$38,2)</f>
        <v>#N/A</v>
      </c>
      <c r="M337" s="483" t="e">
        <f>VLOOKUP('Mapeo de Actores'!M337,'MA Listas'!$D$4:$E$38,2)</f>
        <v>#N/A</v>
      </c>
      <c r="N337" s="591">
        <f>'Mapeo de Actores'!N337</f>
        <v>0</v>
      </c>
      <c r="O337" s="483" t="e">
        <f>VLOOKUP('Mapeo de Actores'!O337,'MA Listas'!$G$4:$H$38,2)</f>
        <v>#N/A</v>
      </c>
      <c r="P337" s="483" t="e">
        <f>VLOOKUP('Mapeo de Actores'!P337,'MA Listas'!$G$4:$H$38,2)</f>
        <v>#N/A</v>
      </c>
      <c r="Q337" s="483" t="e">
        <f>VLOOKUP('Mapeo de Actores'!Q337,'MA Listas'!$G$4:$H$38,2)</f>
        <v>#N/A</v>
      </c>
      <c r="R337" s="483" t="e">
        <f>VLOOKUP('Mapeo de Actores'!R337,'MA Listas'!$G$4:$H$38,2)</f>
        <v>#N/A</v>
      </c>
      <c r="S337" s="483" t="e">
        <f>VLOOKUP('Mapeo de Actores'!S337,'MA Listas'!$G$4:$H$38,2)</f>
        <v>#N/A</v>
      </c>
      <c r="T337" s="593" t="e">
        <f>VLOOKUP('Mapeo de Actores'!T337,'MA Listas'!$K$6:$L$7,2)</f>
        <v>#N/A</v>
      </c>
      <c r="U337" s="593" t="e">
        <f>VLOOKUP('Mapeo de Actores'!U337,'MA Listas'!$K$6:$L$7,2)</f>
        <v>#N/A</v>
      </c>
      <c r="V337" s="593" t="e">
        <f>VLOOKUP('Mapeo de Actores'!V337,'MA Listas'!$K$6:$L$7,2)</f>
        <v>#N/A</v>
      </c>
      <c r="W337" s="593" t="e">
        <f>VLOOKUP('Mapeo de Actores'!W337,'MA Listas'!$K$6:$L$7,2)</f>
        <v>#N/A</v>
      </c>
      <c r="X337" s="593" t="e">
        <f>VLOOKUP('Mapeo de Actores'!X337,'MA Listas'!$K$6:$L$7,2)</f>
        <v>#N/A</v>
      </c>
      <c r="Y337" s="591">
        <f>'Mapeo de Actores'!Y337</f>
        <v>0</v>
      </c>
      <c r="Z337" s="484" t="e">
        <f>VLOOKUP('Mapeo de Actores'!Z337,'MA Listas'!$N$4:$O$11,2)</f>
        <v>#N/A</v>
      </c>
      <c r="AA337" s="484" t="e">
        <f>VLOOKUP('Mapeo de Actores'!AA337,'MA Listas'!$N$4:$O$11,2)</f>
        <v>#N/A</v>
      </c>
      <c r="AB337" s="591">
        <f>'Mapeo de Actores'!AB337</f>
        <v>0</v>
      </c>
      <c r="AC337" s="486">
        <f>'Mapeo de Actores'!AC337</f>
        <v>0</v>
      </c>
      <c r="AD337" s="596">
        <f>'Mapeo de Actores'!AD337</f>
        <v>0</v>
      </c>
    </row>
    <row r="338" spans="6:30" ht="15.75" customHeight="1">
      <c r="F338" s="480">
        <f t="shared" si="6"/>
        <v>335</v>
      </c>
      <c r="G338" s="490">
        <f>'Mapeo de Actores'!G338</f>
        <v>0</v>
      </c>
      <c r="H338" s="491">
        <f>'Mapeo de Actores'!H338</f>
        <v>0</v>
      </c>
      <c r="I338" s="483" t="e">
        <f>VLOOKUP('Mapeo de Actores'!I338,'MA Listas'!$D$4:$E$38,2)</f>
        <v>#N/A</v>
      </c>
      <c r="J338" s="483" t="e">
        <f>VLOOKUP('Mapeo de Actores'!J338,'MA Listas'!$D$4:$E$38,2)</f>
        <v>#N/A</v>
      </c>
      <c r="K338" s="483" t="e">
        <f>VLOOKUP('Mapeo de Actores'!K338,'MA Listas'!$D$4:$E$38,2)</f>
        <v>#N/A</v>
      </c>
      <c r="L338" s="483" t="e">
        <f>VLOOKUP('Mapeo de Actores'!L338,'MA Listas'!$D$4:$E$38,2)</f>
        <v>#N/A</v>
      </c>
      <c r="M338" s="483" t="e">
        <f>VLOOKUP('Mapeo de Actores'!M338,'MA Listas'!$D$4:$E$38,2)</f>
        <v>#N/A</v>
      </c>
      <c r="N338" s="591">
        <f>'Mapeo de Actores'!N338</f>
        <v>0</v>
      </c>
      <c r="O338" s="483" t="e">
        <f>VLOOKUP('Mapeo de Actores'!O338,'MA Listas'!$G$4:$H$38,2)</f>
        <v>#N/A</v>
      </c>
      <c r="P338" s="483" t="e">
        <f>VLOOKUP('Mapeo de Actores'!P338,'MA Listas'!$G$4:$H$38,2)</f>
        <v>#N/A</v>
      </c>
      <c r="Q338" s="483" t="e">
        <f>VLOOKUP('Mapeo de Actores'!Q338,'MA Listas'!$G$4:$H$38,2)</f>
        <v>#N/A</v>
      </c>
      <c r="R338" s="483" t="e">
        <f>VLOOKUP('Mapeo de Actores'!R338,'MA Listas'!$G$4:$H$38,2)</f>
        <v>#N/A</v>
      </c>
      <c r="S338" s="483" t="e">
        <f>VLOOKUP('Mapeo de Actores'!S338,'MA Listas'!$G$4:$H$38,2)</f>
        <v>#N/A</v>
      </c>
      <c r="T338" s="593" t="e">
        <f>VLOOKUP('Mapeo de Actores'!T338,'MA Listas'!$K$6:$L$7,2)</f>
        <v>#N/A</v>
      </c>
      <c r="U338" s="593" t="e">
        <f>VLOOKUP('Mapeo de Actores'!U338,'MA Listas'!$K$6:$L$7,2)</f>
        <v>#N/A</v>
      </c>
      <c r="V338" s="593" t="e">
        <f>VLOOKUP('Mapeo de Actores'!V338,'MA Listas'!$K$6:$L$7,2)</f>
        <v>#N/A</v>
      </c>
      <c r="W338" s="593" t="e">
        <f>VLOOKUP('Mapeo de Actores'!W338,'MA Listas'!$K$6:$L$7,2)</f>
        <v>#N/A</v>
      </c>
      <c r="X338" s="593" t="e">
        <f>VLOOKUP('Mapeo de Actores'!X338,'MA Listas'!$K$6:$L$7,2)</f>
        <v>#N/A</v>
      </c>
      <c r="Y338" s="591">
        <f>'Mapeo de Actores'!Y338</f>
        <v>0</v>
      </c>
      <c r="Z338" s="484" t="e">
        <f>VLOOKUP('Mapeo de Actores'!Z338,'MA Listas'!$N$4:$O$11,2)</f>
        <v>#N/A</v>
      </c>
      <c r="AA338" s="484" t="e">
        <f>VLOOKUP('Mapeo de Actores'!AA338,'MA Listas'!$N$4:$O$11,2)</f>
        <v>#N/A</v>
      </c>
      <c r="AB338" s="591">
        <f>'Mapeo de Actores'!AB338</f>
        <v>0</v>
      </c>
      <c r="AC338" s="486">
        <f>'Mapeo de Actores'!AC338</f>
        <v>0</v>
      </c>
      <c r="AD338" s="596">
        <f>'Mapeo de Actores'!AD338</f>
        <v>0</v>
      </c>
    </row>
    <row r="339" spans="6:30" ht="15.75" customHeight="1">
      <c r="F339" s="480">
        <f t="shared" si="6"/>
        <v>336</v>
      </c>
      <c r="G339" s="490">
        <f>'Mapeo de Actores'!G339</f>
        <v>0</v>
      </c>
      <c r="H339" s="491">
        <f>'Mapeo de Actores'!H339</f>
        <v>0</v>
      </c>
      <c r="I339" s="483" t="e">
        <f>VLOOKUP('Mapeo de Actores'!I339,'MA Listas'!$D$4:$E$38,2)</f>
        <v>#N/A</v>
      </c>
      <c r="J339" s="483" t="e">
        <f>VLOOKUP('Mapeo de Actores'!J339,'MA Listas'!$D$4:$E$38,2)</f>
        <v>#N/A</v>
      </c>
      <c r="K339" s="483" t="e">
        <f>VLOOKUP('Mapeo de Actores'!K339,'MA Listas'!$D$4:$E$38,2)</f>
        <v>#N/A</v>
      </c>
      <c r="L339" s="483" t="e">
        <f>VLOOKUP('Mapeo de Actores'!L339,'MA Listas'!$D$4:$E$38,2)</f>
        <v>#N/A</v>
      </c>
      <c r="M339" s="483" t="e">
        <f>VLOOKUP('Mapeo de Actores'!M339,'MA Listas'!$D$4:$E$38,2)</f>
        <v>#N/A</v>
      </c>
      <c r="N339" s="591">
        <f>'Mapeo de Actores'!N339</f>
        <v>0</v>
      </c>
      <c r="O339" s="483" t="e">
        <f>VLOOKUP('Mapeo de Actores'!O339,'MA Listas'!$G$4:$H$38,2)</f>
        <v>#N/A</v>
      </c>
      <c r="P339" s="483" t="e">
        <f>VLOOKUP('Mapeo de Actores'!P339,'MA Listas'!$G$4:$H$38,2)</f>
        <v>#N/A</v>
      </c>
      <c r="Q339" s="483" t="e">
        <f>VLOOKUP('Mapeo de Actores'!Q339,'MA Listas'!$G$4:$H$38,2)</f>
        <v>#N/A</v>
      </c>
      <c r="R339" s="483" t="e">
        <f>VLOOKUP('Mapeo de Actores'!R339,'MA Listas'!$G$4:$H$38,2)</f>
        <v>#N/A</v>
      </c>
      <c r="S339" s="483" t="e">
        <f>VLOOKUP('Mapeo de Actores'!S339,'MA Listas'!$G$4:$H$38,2)</f>
        <v>#N/A</v>
      </c>
      <c r="T339" s="593" t="e">
        <f>VLOOKUP('Mapeo de Actores'!T339,'MA Listas'!$K$6:$L$7,2)</f>
        <v>#N/A</v>
      </c>
      <c r="U339" s="593" t="e">
        <f>VLOOKUP('Mapeo de Actores'!U339,'MA Listas'!$K$6:$L$7,2)</f>
        <v>#N/A</v>
      </c>
      <c r="V339" s="593" t="e">
        <f>VLOOKUP('Mapeo de Actores'!V339,'MA Listas'!$K$6:$L$7,2)</f>
        <v>#N/A</v>
      </c>
      <c r="W339" s="593" t="e">
        <f>VLOOKUP('Mapeo de Actores'!W339,'MA Listas'!$K$6:$L$7,2)</f>
        <v>#N/A</v>
      </c>
      <c r="X339" s="593" t="e">
        <f>VLOOKUP('Mapeo de Actores'!X339,'MA Listas'!$K$6:$L$7,2)</f>
        <v>#N/A</v>
      </c>
      <c r="Y339" s="591">
        <f>'Mapeo de Actores'!Y339</f>
        <v>0</v>
      </c>
      <c r="Z339" s="484" t="e">
        <f>VLOOKUP('Mapeo de Actores'!Z339,'MA Listas'!$N$4:$O$11,2)</f>
        <v>#N/A</v>
      </c>
      <c r="AA339" s="484" t="e">
        <f>VLOOKUP('Mapeo de Actores'!AA339,'MA Listas'!$N$4:$O$11,2)</f>
        <v>#N/A</v>
      </c>
      <c r="AB339" s="591">
        <f>'Mapeo de Actores'!AB339</f>
        <v>0</v>
      </c>
      <c r="AC339" s="486">
        <f>'Mapeo de Actores'!AC339</f>
        <v>0</v>
      </c>
      <c r="AD339" s="596">
        <f>'Mapeo de Actores'!AD339</f>
        <v>0</v>
      </c>
    </row>
    <row r="340" spans="6:30" ht="15.75" customHeight="1">
      <c r="F340" s="480">
        <f t="shared" si="6"/>
        <v>337</v>
      </c>
      <c r="G340" s="490">
        <f>'Mapeo de Actores'!G340</f>
        <v>0</v>
      </c>
      <c r="H340" s="491">
        <f>'Mapeo de Actores'!H340</f>
        <v>0</v>
      </c>
      <c r="I340" s="483" t="e">
        <f>VLOOKUP('Mapeo de Actores'!I340,'MA Listas'!$D$4:$E$38,2)</f>
        <v>#N/A</v>
      </c>
      <c r="J340" s="483" t="e">
        <f>VLOOKUP('Mapeo de Actores'!J340,'MA Listas'!$D$4:$E$38,2)</f>
        <v>#N/A</v>
      </c>
      <c r="K340" s="483" t="e">
        <f>VLOOKUP('Mapeo de Actores'!K340,'MA Listas'!$D$4:$E$38,2)</f>
        <v>#N/A</v>
      </c>
      <c r="L340" s="483" t="e">
        <f>VLOOKUP('Mapeo de Actores'!L340,'MA Listas'!$D$4:$E$38,2)</f>
        <v>#N/A</v>
      </c>
      <c r="M340" s="483" t="e">
        <f>VLOOKUP('Mapeo de Actores'!M340,'MA Listas'!$D$4:$E$38,2)</f>
        <v>#N/A</v>
      </c>
      <c r="N340" s="591">
        <f>'Mapeo de Actores'!N340</f>
        <v>0</v>
      </c>
      <c r="O340" s="483" t="e">
        <f>VLOOKUP('Mapeo de Actores'!O340,'MA Listas'!$G$4:$H$38,2)</f>
        <v>#N/A</v>
      </c>
      <c r="P340" s="483" t="e">
        <f>VLOOKUP('Mapeo de Actores'!P340,'MA Listas'!$G$4:$H$38,2)</f>
        <v>#N/A</v>
      </c>
      <c r="Q340" s="483" t="e">
        <f>VLOOKUP('Mapeo de Actores'!Q340,'MA Listas'!$G$4:$H$38,2)</f>
        <v>#N/A</v>
      </c>
      <c r="R340" s="483" t="e">
        <f>VLOOKUP('Mapeo de Actores'!R340,'MA Listas'!$G$4:$H$38,2)</f>
        <v>#N/A</v>
      </c>
      <c r="S340" s="483" t="e">
        <f>VLOOKUP('Mapeo de Actores'!S340,'MA Listas'!$G$4:$H$38,2)</f>
        <v>#N/A</v>
      </c>
      <c r="T340" s="593" t="e">
        <f>VLOOKUP('Mapeo de Actores'!T340,'MA Listas'!$K$6:$L$7,2)</f>
        <v>#N/A</v>
      </c>
      <c r="U340" s="593" t="e">
        <f>VLOOKUP('Mapeo de Actores'!U340,'MA Listas'!$K$6:$L$7,2)</f>
        <v>#N/A</v>
      </c>
      <c r="V340" s="593" t="e">
        <f>VLOOKUP('Mapeo de Actores'!V340,'MA Listas'!$K$6:$L$7,2)</f>
        <v>#N/A</v>
      </c>
      <c r="W340" s="593" t="e">
        <f>VLOOKUP('Mapeo de Actores'!W340,'MA Listas'!$K$6:$L$7,2)</f>
        <v>#N/A</v>
      </c>
      <c r="X340" s="593" t="e">
        <f>VLOOKUP('Mapeo de Actores'!X340,'MA Listas'!$K$6:$L$7,2)</f>
        <v>#N/A</v>
      </c>
      <c r="Y340" s="591">
        <f>'Mapeo de Actores'!Y340</f>
        <v>0</v>
      </c>
      <c r="Z340" s="484" t="e">
        <f>VLOOKUP('Mapeo de Actores'!Z340,'MA Listas'!$N$4:$O$11,2)</f>
        <v>#N/A</v>
      </c>
      <c r="AA340" s="484" t="e">
        <f>VLOOKUP('Mapeo de Actores'!AA340,'MA Listas'!$N$4:$O$11,2)</f>
        <v>#N/A</v>
      </c>
      <c r="AB340" s="591">
        <f>'Mapeo de Actores'!AB340</f>
        <v>0</v>
      </c>
      <c r="AC340" s="486">
        <f>'Mapeo de Actores'!AC340</f>
        <v>0</v>
      </c>
      <c r="AD340" s="596">
        <f>'Mapeo de Actores'!AD340</f>
        <v>0</v>
      </c>
    </row>
    <row r="341" spans="6:30" ht="15.75" customHeight="1">
      <c r="F341" s="480">
        <f t="shared" si="6"/>
        <v>338</v>
      </c>
      <c r="G341" s="490">
        <f>'Mapeo de Actores'!G341</f>
        <v>0</v>
      </c>
      <c r="H341" s="491">
        <f>'Mapeo de Actores'!H341</f>
        <v>0</v>
      </c>
      <c r="I341" s="483" t="e">
        <f>VLOOKUP('Mapeo de Actores'!I341,'MA Listas'!$D$4:$E$38,2)</f>
        <v>#N/A</v>
      </c>
      <c r="J341" s="483" t="e">
        <f>VLOOKUP('Mapeo de Actores'!J341,'MA Listas'!$D$4:$E$38,2)</f>
        <v>#N/A</v>
      </c>
      <c r="K341" s="483" t="e">
        <f>VLOOKUP('Mapeo de Actores'!K341,'MA Listas'!$D$4:$E$38,2)</f>
        <v>#N/A</v>
      </c>
      <c r="L341" s="483" t="e">
        <f>VLOOKUP('Mapeo de Actores'!L341,'MA Listas'!$D$4:$E$38,2)</f>
        <v>#N/A</v>
      </c>
      <c r="M341" s="483" t="e">
        <f>VLOOKUP('Mapeo de Actores'!M341,'MA Listas'!$D$4:$E$38,2)</f>
        <v>#N/A</v>
      </c>
      <c r="N341" s="591">
        <f>'Mapeo de Actores'!N341</f>
        <v>0</v>
      </c>
      <c r="O341" s="483" t="e">
        <f>VLOOKUP('Mapeo de Actores'!O341,'MA Listas'!$G$4:$H$38,2)</f>
        <v>#N/A</v>
      </c>
      <c r="P341" s="483" t="e">
        <f>VLOOKUP('Mapeo de Actores'!P341,'MA Listas'!$G$4:$H$38,2)</f>
        <v>#N/A</v>
      </c>
      <c r="Q341" s="483" t="e">
        <f>VLOOKUP('Mapeo de Actores'!Q341,'MA Listas'!$G$4:$H$38,2)</f>
        <v>#N/A</v>
      </c>
      <c r="R341" s="483" t="e">
        <f>VLOOKUP('Mapeo de Actores'!R341,'MA Listas'!$G$4:$H$38,2)</f>
        <v>#N/A</v>
      </c>
      <c r="S341" s="483" t="e">
        <f>VLOOKUP('Mapeo de Actores'!S341,'MA Listas'!$G$4:$H$38,2)</f>
        <v>#N/A</v>
      </c>
      <c r="T341" s="593" t="e">
        <f>VLOOKUP('Mapeo de Actores'!T341,'MA Listas'!$K$6:$L$7,2)</f>
        <v>#N/A</v>
      </c>
      <c r="U341" s="593" t="e">
        <f>VLOOKUP('Mapeo de Actores'!U341,'MA Listas'!$K$6:$L$7,2)</f>
        <v>#N/A</v>
      </c>
      <c r="V341" s="593" t="e">
        <f>VLOOKUP('Mapeo de Actores'!V341,'MA Listas'!$K$6:$L$7,2)</f>
        <v>#N/A</v>
      </c>
      <c r="W341" s="593" t="e">
        <f>VLOOKUP('Mapeo de Actores'!W341,'MA Listas'!$K$6:$L$7,2)</f>
        <v>#N/A</v>
      </c>
      <c r="X341" s="593" t="e">
        <f>VLOOKUP('Mapeo de Actores'!X341,'MA Listas'!$K$6:$L$7,2)</f>
        <v>#N/A</v>
      </c>
      <c r="Y341" s="591">
        <f>'Mapeo de Actores'!Y341</f>
        <v>0</v>
      </c>
      <c r="Z341" s="484" t="e">
        <f>VLOOKUP('Mapeo de Actores'!Z341,'MA Listas'!$N$4:$O$11,2)</f>
        <v>#N/A</v>
      </c>
      <c r="AA341" s="484" t="e">
        <f>VLOOKUP('Mapeo de Actores'!AA341,'MA Listas'!$N$4:$O$11,2)</f>
        <v>#N/A</v>
      </c>
      <c r="AB341" s="591">
        <f>'Mapeo de Actores'!AB341</f>
        <v>0</v>
      </c>
      <c r="AC341" s="486">
        <f>'Mapeo de Actores'!AC341</f>
        <v>0</v>
      </c>
      <c r="AD341" s="596">
        <f>'Mapeo de Actores'!AD341</f>
        <v>0</v>
      </c>
    </row>
    <row r="342" spans="6:30" ht="15.75" customHeight="1">
      <c r="F342" s="480">
        <f t="shared" si="6"/>
        <v>339</v>
      </c>
      <c r="G342" s="490">
        <f>'Mapeo de Actores'!G342</f>
        <v>0</v>
      </c>
      <c r="H342" s="491">
        <f>'Mapeo de Actores'!H342</f>
        <v>0</v>
      </c>
      <c r="I342" s="483" t="e">
        <f>VLOOKUP('Mapeo de Actores'!I342,'MA Listas'!$D$4:$E$38,2)</f>
        <v>#N/A</v>
      </c>
      <c r="J342" s="483" t="e">
        <f>VLOOKUP('Mapeo de Actores'!J342,'MA Listas'!$D$4:$E$38,2)</f>
        <v>#N/A</v>
      </c>
      <c r="K342" s="483" t="e">
        <f>VLOOKUP('Mapeo de Actores'!K342,'MA Listas'!$D$4:$E$38,2)</f>
        <v>#N/A</v>
      </c>
      <c r="L342" s="483" t="e">
        <f>VLOOKUP('Mapeo de Actores'!L342,'MA Listas'!$D$4:$E$38,2)</f>
        <v>#N/A</v>
      </c>
      <c r="M342" s="483" t="e">
        <f>VLOOKUP('Mapeo de Actores'!M342,'MA Listas'!$D$4:$E$38,2)</f>
        <v>#N/A</v>
      </c>
      <c r="N342" s="591">
        <f>'Mapeo de Actores'!N342</f>
        <v>0</v>
      </c>
      <c r="O342" s="483" t="e">
        <f>VLOOKUP('Mapeo de Actores'!O342,'MA Listas'!$G$4:$H$38,2)</f>
        <v>#N/A</v>
      </c>
      <c r="P342" s="483" t="e">
        <f>VLOOKUP('Mapeo de Actores'!P342,'MA Listas'!$G$4:$H$38,2)</f>
        <v>#N/A</v>
      </c>
      <c r="Q342" s="483" t="e">
        <f>VLOOKUP('Mapeo de Actores'!Q342,'MA Listas'!$G$4:$H$38,2)</f>
        <v>#N/A</v>
      </c>
      <c r="R342" s="483" t="e">
        <f>VLOOKUP('Mapeo de Actores'!R342,'MA Listas'!$G$4:$H$38,2)</f>
        <v>#N/A</v>
      </c>
      <c r="S342" s="483" t="e">
        <f>VLOOKUP('Mapeo de Actores'!S342,'MA Listas'!$G$4:$H$38,2)</f>
        <v>#N/A</v>
      </c>
      <c r="T342" s="593" t="e">
        <f>VLOOKUP('Mapeo de Actores'!T342,'MA Listas'!$K$6:$L$7,2)</f>
        <v>#N/A</v>
      </c>
      <c r="U342" s="593" t="e">
        <f>VLOOKUP('Mapeo de Actores'!U342,'MA Listas'!$K$6:$L$7,2)</f>
        <v>#N/A</v>
      </c>
      <c r="V342" s="593" t="e">
        <f>VLOOKUP('Mapeo de Actores'!V342,'MA Listas'!$K$6:$L$7,2)</f>
        <v>#N/A</v>
      </c>
      <c r="W342" s="593" t="e">
        <f>VLOOKUP('Mapeo de Actores'!W342,'MA Listas'!$K$6:$L$7,2)</f>
        <v>#N/A</v>
      </c>
      <c r="X342" s="593" t="e">
        <f>VLOOKUP('Mapeo de Actores'!X342,'MA Listas'!$K$6:$L$7,2)</f>
        <v>#N/A</v>
      </c>
      <c r="Y342" s="591">
        <f>'Mapeo de Actores'!Y342</f>
        <v>0</v>
      </c>
      <c r="Z342" s="484" t="e">
        <f>VLOOKUP('Mapeo de Actores'!Z342,'MA Listas'!$N$4:$O$11,2)</f>
        <v>#N/A</v>
      </c>
      <c r="AA342" s="484" t="e">
        <f>VLOOKUP('Mapeo de Actores'!AA342,'MA Listas'!$N$4:$O$11,2)</f>
        <v>#N/A</v>
      </c>
      <c r="AB342" s="591">
        <f>'Mapeo de Actores'!AB342</f>
        <v>0</v>
      </c>
      <c r="AC342" s="486">
        <f>'Mapeo de Actores'!AC342</f>
        <v>0</v>
      </c>
      <c r="AD342" s="596">
        <f>'Mapeo de Actores'!AD342</f>
        <v>0</v>
      </c>
    </row>
    <row r="343" spans="6:30" ht="15.75" customHeight="1">
      <c r="F343" s="480">
        <f t="shared" si="6"/>
        <v>340</v>
      </c>
      <c r="G343" s="490">
        <f>'Mapeo de Actores'!G343</f>
        <v>0</v>
      </c>
      <c r="H343" s="491">
        <f>'Mapeo de Actores'!H343</f>
        <v>0</v>
      </c>
      <c r="I343" s="483" t="e">
        <f>VLOOKUP('Mapeo de Actores'!I343,'MA Listas'!$D$4:$E$38,2)</f>
        <v>#N/A</v>
      </c>
      <c r="J343" s="483" t="e">
        <f>VLOOKUP('Mapeo de Actores'!J343,'MA Listas'!$D$4:$E$38,2)</f>
        <v>#N/A</v>
      </c>
      <c r="K343" s="483" t="e">
        <f>VLOOKUP('Mapeo de Actores'!K343,'MA Listas'!$D$4:$E$38,2)</f>
        <v>#N/A</v>
      </c>
      <c r="L343" s="483" t="e">
        <f>VLOOKUP('Mapeo de Actores'!L343,'MA Listas'!$D$4:$E$38,2)</f>
        <v>#N/A</v>
      </c>
      <c r="M343" s="483" t="e">
        <f>VLOOKUP('Mapeo de Actores'!M343,'MA Listas'!$D$4:$E$38,2)</f>
        <v>#N/A</v>
      </c>
      <c r="N343" s="591">
        <f>'Mapeo de Actores'!N343</f>
        <v>0</v>
      </c>
      <c r="O343" s="483" t="e">
        <f>VLOOKUP('Mapeo de Actores'!O343,'MA Listas'!$G$4:$H$38,2)</f>
        <v>#N/A</v>
      </c>
      <c r="P343" s="483" t="e">
        <f>VLOOKUP('Mapeo de Actores'!P343,'MA Listas'!$G$4:$H$38,2)</f>
        <v>#N/A</v>
      </c>
      <c r="Q343" s="483" t="e">
        <f>VLOOKUP('Mapeo de Actores'!Q343,'MA Listas'!$G$4:$H$38,2)</f>
        <v>#N/A</v>
      </c>
      <c r="R343" s="483" t="e">
        <f>VLOOKUP('Mapeo de Actores'!R343,'MA Listas'!$G$4:$H$38,2)</f>
        <v>#N/A</v>
      </c>
      <c r="S343" s="483" t="e">
        <f>VLOOKUP('Mapeo de Actores'!S343,'MA Listas'!$G$4:$H$38,2)</f>
        <v>#N/A</v>
      </c>
      <c r="T343" s="593" t="e">
        <f>VLOOKUP('Mapeo de Actores'!T343,'MA Listas'!$K$6:$L$7,2)</f>
        <v>#N/A</v>
      </c>
      <c r="U343" s="593" t="e">
        <f>VLOOKUP('Mapeo de Actores'!U343,'MA Listas'!$K$6:$L$7,2)</f>
        <v>#N/A</v>
      </c>
      <c r="V343" s="593" t="e">
        <f>VLOOKUP('Mapeo de Actores'!V343,'MA Listas'!$K$6:$L$7,2)</f>
        <v>#N/A</v>
      </c>
      <c r="W343" s="593" t="e">
        <f>VLOOKUP('Mapeo de Actores'!W343,'MA Listas'!$K$6:$L$7,2)</f>
        <v>#N/A</v>
      </c>
      <c r="X343" s="593" t="e">
        <f>VLOOKUP('Mapeo de Actores'!X343,'MA Listas'!$K$6:$L$7,2)</f>
        <v>#N/A</v>
      </c>
      <c r="Y343" s="591">
        <f>'Mapeo de Actores'!Y343</f>
        <v>0</v>
      </c>
      <c r="Z343" s="484" t="e">
        <f>VLOOKUP('Mapeo de Actores'!Z343,'MA Listas'!$N$4:$O$11,2)</f>
        <v>#N/A</v>
      </c>
      <c r="AA343" s="484" t="e">
        <f>VLOOKUP('Mapeo de Actores'!AA343,'MA Listas'!$N$4:$O$11,2)</f>
        <v>#N/A</v>
      </c>
      <c r="AB343" s="591">
        <f>'Mapeo de Actores'!AB343</f>
        <v>0</v>
      </c>
      <c r="AC343" s="486">
        <f>'Mapeo de Actores'!AC343</f>
        <v>0</v>
      </c>
      <c r="AD343" s="596">
        <f>'Mapeo de Actores'!AD343</f>
        <v>0</v>
      </c>
    </row>
    <row r="344" spans="6:30" ht="15.75" customHeight="1">
      <c r="F344" s="480">
        <f t="shared" si="6"/>
        <v>341</v>
      </c>
      <c r="G344" s="490">
        <f>'Mapeo de Actores'!G344</f>
        <v>0</v>
      </c>
      <c r="H344" s="491">
        <f>'Mapeo de Actores'!H344</f>
        <v>0</v>
      </c>
      <c r="I344" s="483" t="e">
        <f>VLOOKUP('Mapeo de Actores'!I344,'MA Listas'!$D$4:$E$38,2)</f>
        <v>#N/A</v>
      </c>
      <c r="J344" s="483" t="e">
        <f>VLOOKUP('Mapeo de Actores'!J344,'MA Listas'!$D$4:$E$38,2)</f>
        <v>#N/A</v>
      </c>
      <c r="K344" s="483" t="e">
        <f>VLOOKUP('Mapeo de Actores'!K344,'MA Listas'!$D$4:$E$38,2)</f>
        <v>#N/A</v>
      </c>
      <c r="L344" s="483" t="e">
        <f>VLOOKUP('Mapeo de Actores'!L344,'MA Listas'!$D$4:$E$38,2)</f>
        <v>#N/A</v>
      </c>
      <c r="M344" s="483" t="e">
        <f>VLOOKUP('Mapeo de Actores'!M344,'MA Listas'!$D$4:$E$38,2)</f>
        <v>#N/A</v>
      </c>
      <c r="N344" s="591">
        <f>'Mapeo de Actores'!N344</f>
        <v>0</v>
      </c>
      <c r="O344" s="483" t="e">
        <f>VLOOKUP('Mapeo de Actores'!O344,'MA Listas'!$G$4:$H$38,2)</f>
        <v>#N/A</v>
      </c>
      <c r="P344" s="483" t="e">
        <f>VLOOKUP('Mapeo de Actores'!P344,'MA Listas'!$G$4:$H$38,2)</f>
        <v>#N/A</v>
      </c>
      <c r="Q344" s="483" t="e">
        <f>VLOOKUP('Mapeo de Actores'!Q344,'MA Listas'!$G$4:$H$38,2)</f>
        <v>#N/A</v>
      </c>
      <c r="R344" s="483" t="e">
        <f>VLOOKUP('Mapeo de Actores'!R344,'MA Listas'!$G$4:$H$38,2)</f>
        <v>#N/A</v>
      </c>
      <c r="S344" s="483" t="e">
        <f>VLOOKUP('Mapeo de Actores'!S344,'MA Listas'!$G$4:$H$38,2)</f>
        <v>#N/A</v>
      </c>
      <c r="T344" s="593" t="e">
        <f>VLOOKUP('Mapeo de Actores'!T344,'MA Listas'!$K$6:$L$7,2)</f>
        <v>#N/A</v>
      </c>
      <c r="U344" s="593" t="e">
        <f>VLOOKUP('Mapeo de Actores'!U344,'MA Listas'!$K$6:$L$7,2)</f>
        <v>#N/A</v>
      </c>
      <c r="V344" s="593" t="e">
        <f>VLOOKUP('Mapeo de Actores'!V344,'MA Listas'!$K$6:$L$7,2)</f>
        <v>#N/A</v>
      </c>
      <c r="W344" s="593" t="e">
        <f>VLOOKUP('Mapeo de Actores'!W344,'MA Listas'!$K$6:$L$7,2)</f>
        <v>#N/A</v>
      </c>
      <c r="X344" s="593" t="e">
        <f>VLOOKUP('Mapeo de Actores'!X344,'MA Listas'!$K$6:$L$7,2)</f>
        <v>#N/A</v>
      </c>
      <c r="Y344" s="591">
        <f>'Mapeo de Actores'!Y344</f>
        <v>0</v>
      </c>
      <c r="Z344" s="484" t="e">
        <f>VLOOKUP('Mapeo de Actores'!Z344,'MA Listas'!$N$4:$O$11,2)</f>
        <v>#N/A</v>
      </c>
      <c r="AA344" s="484" t="e">
        <f>VLOOKUP('Mapeo de Actores'!AA344,'MA Listas'!$N$4:$O$11,2)</f>
        <v>#N/A</v>
      </c>
      <c r="AB344" s="591">
        <f>'Mapeo de Actores'!AB344</f>
        <v>0</v>
      </c>
      <c r="AC344" s="486">
        <f>'Mapeo de Actores'!AC344</f>
        <v>0</v>
      </c>
      <c r="AD344" s="596">
        <f>'Mapeo de Actores'!AD344</f>
        <v>0</v>
      </c>
    </row>
    <row r="345" spans="6:30" ht="15.75" customHeight="1">
      <c r="F345" s="480">
        <f t="shared" si="6"/>
        <v>342</v>
      </c>
      <c r="G345" s="490">
        <f>'Mapeo de Actores'!G345</f>
        <v>0</v>
      </c>
      <c r="H345" s="491">
        <f>'Mapeo de Actores'!H345</f>
        <v>0</v>
      </c>
      <c r="I345" s="483" t="e">
        <f>VLOOKUP('Mapeo de Actores'!I345,'MA Listas'!$D$4:$E$38,2)</f>
        <v>#N/A</v>
      </c>
      <c r="J345" s="483" t="e">
        <f>VLOOKUP('Mapeo de Actores'!J345,'MA Listas'!$D$4:$E$38,2)</f>
        <v>#N/A</v>
      </c>
      <c r="K345" s="483" t="e">
        <f>VLOOKUP('Mapeo de Actores'!K345,'MA Listas'!$D$4:$E$38,2)</f>
        <v>#N/A</v>
      </c>
      <c r="L345" s="483" t="e">
        <f>VLOOKUP('Mapeo de Actores'!L345,'MA Listas'!$D$4:$E$38,2)</f>
        <v>#N/A</v>
      </c>
      <c r="M345" s="483" t="e">
        <f>VLOOKUP('Mapeo de Actores'!M345,'MA Listas'!$D$4:$E$38,2)</f>
        <v>#N/A</v>
      </c>
      <c r="N345" s="591">
        <f>'Mapeo de Actores'!N345</f>
        <v>0</v>
      </c>
      <c r="O345" s="483" t="e">
        <f>VLOOKUP('Mapeo de Actores'!O345,'MA Listas'!$G$4:$H$38,2)</f>
        <v>#N/A</v>
      </c>
      <c r="P345" s="483" t="e">
        <f>VLOOKUP('Mapeo de Actores'!P345,'MA Listas'!$G$4:$H$38,2)</f>
        <v>#N/A</v>
      </c>
      <c r="Q345" s="483" t="e">
        <f>VLOOKUP('Mapeo de Actores'!Q345,'MA Listas'!$G$4:$H$38,2)</f>
        <v>#N/A</v>
      </c>
      <c r="R345" s="483" t="e">
        <f>VLOOKUP('Mapeo de Actores'!R345,'MA Listas'!$G$4:$H$38,2)</f>
        <v>#N/A</v>
      </c>
      <c r="S345" s="483" t="e">
        <f>VLOOKUP('Mapeo de Actores'!S345,'MA Listas'!$G$4:$H$38,2)</f>
        <v>#N/A</v>
      </c>
      <c r="T345" s="593" t="e">
        <f>VLOOKUP('Mapeo de Actores'!T345,'MA Listas'!$K$6:$L$7,2)</f>
        <v>#N/A</v>
      </c>
      <c r="U345" s="593" t="e">
        <f>VLOOKUP('Mapeo de Actores'!U345,'MA Listas'!$K$6:$L$7,2)</f>
        <v>#N/A</v>
      </c>
      <c r="V345" s="593" t="e">
        <f>VLOOKUP('Mapeo de Actores'!V345,'MA Listas'!$K$6:$L$7,2)</f>
        <v>#N/A</v>
      </c>
      <c r="W345" s="593" t="e">
        <f>VLOOKUP('Mapeo de Actores'!W345,'MA Listas'!$K$6:$L$7,2)</f>
        <v>#N/A</v>
      </c>
      <c r="X345" s="593" t="e">
        <f>VLOOKUP('Mapeo de Actores'!X345,'MA Listas'!$K$6:$L$7,2)</f>
        <v>#N/A</v>
      </c>
      <c r="Y345" s="591">
        <f>'Mapeo de Actores'!Y345</f>
        <v>0</v>
      </c>
      <c r="Z345" s="484" t="e">
        <f>VLOOKUP('Mapeo de Actores'!Z345,'MA Listas'!$N$4:$O$11,2)</f>
        <v>#N/A</v>
      </c>
      <c r="AA345" s="484" t="e">
        <f>VLOOKUP('Mapeo de Actores'!AA345,'MA Listas'!$N$4:$O$11,2)</f>
        <v>#N/A</v>
      </c>
      <c r="AB345" s="591">
        <f>'Mapeo de Actores'!AB345</f>
        <v>0</v>
      </c>
      <c r="AC345" s="486">
        <f>'Mapeo de Actores'!AC345</f>
        <v>0</v>
      </c>
      <c r="AD345" s="596">
        <f>'Mapeo de Actores'!AD345</f>
        <v>0</v>
      </c>
    </row>
    <row r="346" spans="6:30" ht="15.75" customHeight="1">
      <c r="F346" s="480">
        <f t="shared" si="6"/>
        <v>343</v>
      </c>
      <c r="G346" s="490">
        <f>'Mapeo de Actores'!G346</f>
        <v>0</v>
      </c>
      <c r="H346" s="491">
        <f>'Mapeo de Actores'!H346</f>
        <v>0</v>
      </c>
      <c r="I346" s="483" t="e">
        <f>VLOOKUP('Mapeo de Actores'!I346,'MA Listas'!$D$4:$E$38,2)</f>
        <v>#N/A</v>
      </c>
      <c r="J346" s="483" t="e">
        <f>VLOOKUP('Mapeo de Actores'!J346,'MA Listas'!$D$4:$E$38,2)</f>
        <v>#N/A</v>
      </c>
      <c r="K346" s="483" t="e">
        <f>VLOOKUP('Mapeo de Actores'!K346,'MA Listas'!$D$4:$E$38,2)</f>
        <v>#N/A</v>
      </c>
      <c r="L346" s="483" t="e">
        <f>VLOOKUP('Mapeo de Actores'!L346,'MA Listas'!$D$4:$E$38,2)</f>
        <v>#N/A</v>
      </c>
      <c r="M346" s="483" t="e">
        <f>VLOOKUP('Mapeo de Actores'!M346,'MA Listas'!$D$4:$E$38,2)</f>
        <v>#N/A</v>
      </c>
      <c r="N346" s="591">
        <f>'Mapeo de Actores'!N346</f>
        <v>0</v>
      </c>
      <c r="O346" s="483" t="e">
        <f>VLOOKUP('Mapeo de Actores'!O346,'MA Listas'!$G$4:$H$38,2)</f>
        <v>#N/A</v>
      </c>
      <c r="P346" s="483" t="e">
        <f>VLOOKUP('Mapeo de Actores'!P346,'MA Listas'!$G$4:$H$38,2)</f>
        <v>#N/A</v>
      </c>
      <c r="Q346" s="483" t="e">
        <f>VLOOKUP('Mapeo de Actores'!Q346,'MA Listas'!$G$4:$H$38,2)</f>
        <v>#N/A</v>
      </c>
      <c r="R346" s="483" t="e">
        <f>VLOOKUP('Mapeo de Actores'!R346,'MA Listas'!$G$4:$H$38,2)</f>
        <v>#N/A</v>
      </c>
      <c r="S346" s="483" t="e">
        <f>VLOOKUP('Mapeo de Actores'!S346,'MA Listas'!$G$4:$H$38,2)</f>
        <v>#N/A</v>
      </c>
      <c r="T346" s="593" t="e">
        <f>VLOOKUP('Mapeo de Actores'!T346,'MA Listas'!$K$6:$L$7,2)</f>
        <v>#N/A</v>
      </c>
      <c r="U346" s="593" t="e">
        <f>VLOOKUP('Mapeo de Actores'!U346,'MA Listas'!$K$6:$L$7,2)</f>
        <v>#N/A</v>
      </c>
      <c r="V346" s="593" t="e">
        <f>VLOOKUP('Mapeo de Actores'!V346,'MA Listas'!$K$6:$L$7,2)</f>
        <v>#N/A</v>
      </c>
      <c r="W346" s="593" t="e">
        <f>VLOOKUP('Mapeo de Actores'!W346,'MA Listas'!$K$6:$L$7,2)</f>
        <v>#N/A</v>
      </c>
      <c r="X346" s="593" t="e">
        <f>VLOOKUP('Mapeo de Actores'!X346,'MA Listas'!$K$6:$L$7,2)</f>
        <v>#N/A</v>
      </c>
      <c r="Y346" s="591">
        <f>'Mapeo de Actores'!Y346</f>
        <v>0</v>
      </c>
      <c r="Z346" s="484" t="e">
        <f>VLOOKUP('Mapeo de Actores'!Z346,'MA Listas'!$N$4:$O$11,2)</f>
        <v>#N/A</v>
      </c>
      <c r="AA346" s="484" t="e">
        <f>VLOOKUP('Mapeo de Actores'!AA346,'MA Listas'!$N$4:$O$11,2)</f>
        <v>#N/A</v>
      </c>
      <c r="AB346" s="591">
        <f>'Mapeo de Actores'!AB346</f>
        <v>0</v>
      </c>
      <c r="AC346" s="486">
        <f>'Mapeo de Actores'!AC346</f>
        <v>0</v>
      </c>
      <c r="AD346" s="596">
        <f>'Mapeo de Actores'!AD346</f>
        <v>0</v>
      </c>
    </row>
    <row r="347" spans="6:30" ht="15.75" customHeight="1">
      <c r="F347" s="480">
        <f t="shared" si="6"/>
        <v>344</v>
      </c>
      <c r="G347" s="490">
        <f>'Mapeo de Actores'!G347</f>
        <v>0</v>
      </c>
      <c r="H347" s="491">
        <f>'Mapeo de Actores'!H347</f>
        <v>0</v>
      </c>
      <c r="I347" s="483" t="e">
        <f>VLOOKUP('Mapeo de Actores'!I347,'MA Listas'!$D$4:$E$38,2)</f>
        <v>#N/A</v>
      </c>
      <c r="J347" s="483" t="e">
        <f>VLOOKUP('Mapeo de Actores'!J347,'MA Listas'!$D$4:$E$38,2)</f>
        <v>#N/A</v>
      </c>
      <c r="K347" s="483" t="e">
        <f>VLOOKUP('Mapeo de Actores'!K347,'MA Listas'!$D$4:$E$38,2)</f>
        <v>#N/A</v>
      </c>
      <c r="L347" s="483" t="e">
        <f>VLOOKUP('Mapeo de Actores'!L347,'MA Listas'!$D$4:$E$38,2)</f>
        <v>#N/A</v>
      </c>
      <c r="M347" s="483" t="e">
        <f>VLOOKUP('Mapeo de Actores'!M347,'MA Listas'!$D$4:$E$38,2)</f>
        <v>#N/A</v>
      </c>
      <c r="N347" s="591">
        <f>'Mapeo de Actores'!N347</f>
        <v>0</v>
      </c>
      <c r="O347" s="483" t="e">
        <f>VLOOKUP('Mapeo de Actores'!O347,'MA Listas'!$G$4:$H$38,2)</f>
        <v>#N/A</v>
      </c>
      <c r="P347" s="483" t="e">
        <f>VLOOKUP('Mapeo de Actores'!P347,'MA Listas'!$G$4:$H$38,2)</f>
        <v>#N/A</v>
      </c>
      <c r="Q347" s="483" t="e">
        <f>VLOOKUP('Mapeo de Actores'!Q347,'MA Listas'!$G$4:$H$38,2)</f>
        <v>#N/A</v>
      </c>
      <c r="R347" s="483" t="e">
        <f>VLOOKUP('Mapeo de Actores'!R347,'MA Listas'!$G$4:$H$38,2)</f>
        <v>#N/A</v>
      </c>
      <c r="S347" s="483" t="e">
        <f>VLOOKUP('Mapeo de Actores'!S347,'MA Listas'!$G$4:$H$38,2)</f>
        <v>#N/A</v>
      </c>
      <c r="T347" s="593" t="e">
        <f>VLOOKUP('Mapeo de Actores'!T347,'MA Listas'!$K$6:$L$7,2)</f>
        <v>#N/A</v>
      </c>
      <c r="U347" s="593" t="e">
        <f>VLOOKUP('Mapeo de Actores'!U347,'MA Listas'!$K$6:$L$7,2)</f>
        <v>#N/A</v>
      </c>
      <c r="V347" s="593" t="e">
        <f>VLOOKUP('Mapeo de Actores'!V347,'MA Listas'!$K$6:$L$7,2)</f>
        <v>#N/A</v>
      </c>
      <c r="W347" s="593" t="e">
        <f>VLOOKUP('Mapeo de Actores'!W347,'MA Listas'!$K$6:$L$7,2)</f>
        <v>#N/A</v>
      </c>
      <c r="X347" s="593" t="e">
        <f>VLOOKUP('Mapeo de Actores'!X347,'MA Listas'!$K$6:$L$7,2)</f>
        <v>#N/A</v>
      </c>
      <c r="Y347" s="591">
        <f>'Mapeo de Actores'!Y347</f>
        <v>0</v>
      </c>
      <c r="Z347" s="484" t="e">
        <f>VLOOKUP('Mapeo de Actores'!Z347,'MA Listas'!$N$4:$O$11,2)</f>
        <v>#N/A</v>
      </c>
      <c r="AA347" s="484" t="e">
        <f>VLOOKUP('Mapeo de Actores'!AA347,'MA Listas'!$N$4:$O$11,2)</f>
        <v>#N/A</v>
      </c>
      <c r="AB347" s="591">
        <f>'Mapeo de Actores'!AB347</f>
        <v>0</v>
      </c>
      <c r="AC347" s="486">
        <f>'Mapeo de Actores'!AC347</f>
        <v>0</v>
      </c>
      <c r="AD347" s="596">
        <f>'Mapeo de Actores'!AD347</f>
        <v>0</v>
      </c>
    </row>
    <row r="348" spans="6:30" ht="15.75" customHeight="1">
      <c r="F348" s="480">
        <f t="shared" si="6"/>
        <v>345</v>
      </c>
      <c r="G348" s="490">
        <f>'Mapeo de Actores'!G348</f>
        <v>0</v>
      </c>
      <c r="H348" s="491">
        <f>'Mapeo de Actores'!H348</f>
        <v>0</v>
      </c>
      <c r="I348" s="483" t="e">
        <f>VLOOKUP('Mapeo de Actores'!I348,'MA Listas'!$D$4:$E$38,2)</f>
        <v>#N/A</v>
      </c>
      <c r="J348" s="483" t="e">
        <f>VLOOKUP('Mapeo de Actores'!J348,'MA Listas'!$D$4:$E$38,2)</f>
        <v>#N/A</v>
      </c>
      <c r="K348" s="483" t="e">
        <f>VLOOKUP('Mapeo de Actores'!K348,'MA Listas'!$D$4:$E$38,2)</f>
        <v>#N/A</v>
      </c>
      <c r="L348" s="483" t="e">
        <f>VLOOKUP('Mapeo de Actores'!L348,'MA Listas'!$D$4:$E$38,2)</f>
        <v>#N/A</v>
      </c>
      <c r="M348" s="483" t="e">
        <f>VLOOKUP('Mapeo de Actores'!M348,'MA Listas'!$D$4:$E$38,2)</f>
        <v>#N/A</v>
      </c>
      <c r="N348" s="591">
        <f>'Mapeo de Actores'!N348</f>
        <v>0</v>
      </c>
      <c r="O348" s="483" t="e">
        <f>VLOOKUP('Mapeo de Actores'!O348,'MA Listas'!$G$4:$H$38,2)</f>
        <v>#N/A</v>
      </c>
      <c r="P348" s="483" t="e">
        <f>VLOOKUP('Mapeo de Actores'!P348,'MA Listas'!$G$4:$H$38,2)</f>
        <v>#N/A</v>
      </c>
      <c r="Q348" s="483" t="e">
        <f>VLOOKUP('Mapeo de Actores'!Q348,'MA Listas'!$G$4:$H$38,2)</f>
        <v>#N/A</v>
      </c>
      <c r="R348" s="483" t="e">
        <f>VLOOKUP('Mapeo de Actores'!R348,'MA Listas'!$G$4:$H$38,2)</f>
        <v>#N/A</v>
      </c>
      <c r="S348" s="483" t="e">
        <f>VLOOKUP('Mapeo de Actores'!S348,'MA Listas'!$G$4:$H$38,2)</f>
        <v>#N/A</v>
      </c>
      <c r="T348" s="593" t="e">
        <f>VLOOKUP('Mapeo de Actores'!T348,'MA Listas'!$K$6:$L$7,2)</f>
        <v>#N/A</v>
      </c>
      <c r="U348" s="593" t="e">
        <f>VLOOKUP('Mapeo de Actores'!U348,'MA Listas'!$K$6:$L$7,2)</f>
        <v>#N/A</v>
      </c>
      <c r="V348" s="593" t="e">
        <f>VLOOKUP('Mapeo de Actores'!V348,'MA Listas'!$K$6:$L$7,2)</f>
        <v>#N/A</v>
      </c>
      <c r="W348" s="593" t="e">
        <f>VLOOKUP('Mapeo de Actores'!W348,'MA Listas'!$K$6:$L$7,2)</f>
        <v>#N/A</v>
      </c>
      <c r="X348" s="593" t="e">
        <f>VLOOKUP('Mapeo de Actores'!X348,'MA Listas'!$K$6:$L$7,2)</f>
        <v>#N/A</v>
      </c>
      <c r="Y348" s="591">
        <f>'Mapeo de Actores'!Y348</f>
        <v>0</v>
      </c>
      <c r="Z348" s="484" t="e">
        <f>VLOOKUP('Mapeo de Actores'!Z348,'MA Listas'!$N$4:$O$11,2)</f>
        <v>#N/A</v>
      </c>
      <c r="AA348" s="484" t="e">
        <f>VLOOKUP('Mapeo de Actores'!AA348,'MA Listas'!$N$4:$O$11,2)</f>
        <v>#N/A</v>
      </c>
      <c r="AB348" s="591">
        <f>'Mapeo de Actores'!AB348</f>
        <v>0</v>
      </c>
      <c r="AC348" s="486">
        <f>'Mapeo de Actores'!AC348</f>
        <v>0</v>
      </c>
      <c r="AD348" s="596">
        <f>'Mapeo de Actores'!AD348</f>
        <v>0</v>
      </c>
    </row>
    <row r="349" spans="6:30" ht="15.75" customHeight="1">
      <c r="F349" s="480">
        <f t="shared" si="6"/>
        <v>346</v>
      </c>
      <c r="G349" s="490">
        <f>'Mapeo de Actores'!G349</f>
        <v>0</v>
      </c>
      <c r="H349" s="491">
        <f>'Mapeo de Actores'!H349</f>
        <v>0</v>
      </c>
      <c r="I349" s="483" t="e">
        <f>VLOOKUP('Mapeo de Actores'!I349,'MA Listas'!$D$4:$E$38,2)</f>
        <v>#N/A</v>
      </c>
      <c r="J349" s="483" t="e">
        <f>VLOOKUP('Mapeo de Actores'!J349,'MA Listas'!$D$4:$E$38,2)</f>
        <v>#N/A</v>
      </c>
      <c r="K349" s="483" t="e">
        <f>VLOOKUP('Mapeo de Actores'!K349,'MA Listas'!$D$4:$E$38,2)</f>
        <v>#N/A</v>
      </c>
      <c r="L349" s="483" t="e">
        <f>VLOOKUP('Mapeo de Actores'!L349,'MA Listas'!$D$4:$E$38,2)</f>
        <v>#N/A</v>
      </c>
      <c r="M349" s="483" t="e">
        <f>VLOOKUP('Mapeo de Actores'!M349,'MA Listas'!$D$4:$E$38,2)</f>
        <v>#N/A</v>
      </c>
      <c r="N349" s="591">
        <f>'Mapeo de Actores'!N349</f>
        <v>0</v>
      </c>
      <c r="O349" s="483" t="e">
        <f>VLOOKUP('Mapeo de Actores'!O349,'MA Listas'!$G$4:$H$38,2)</f>
        <v>#N/A</v>
      </c>
      <c r="P349" s="483" t="e">
        <f>VLOOKUP('Mapeo de Actores'!P349,'MA Listas'!$G$4:$H$38,2)</f>
        <v>#N/A</v>
      </c>
      <c r="Q349" s="483" t="e">
        <f>VLOOKUP('Mapeo de Actores'!Q349,'MA Listas'!$G$4:$H$38,2)</f>
        <v>#N/A</v>
      </c>
      <c r="R349" s="483" t="e">
        <f>VLOOKUP('Mapeo de Actores'!R349,'MA Listas'!$G$4:$H$38,2)</f>
        <v>#N/A</v>
      </c>
      <c r="S349" s="483" t="e">
        <f>VLOOKUP('Mapeo de Actores'!S349,'MA Listas'!$G$4:$H$38,2)</f>
        <v>#N/A</v>
      </c>
      <c r="T349" s="593" t="e">
        <f>VLOOKUP('Mapeo de Actores'!T349,'MA Listas'!$K$6:$L$7,2)</f>
        <v>#N/A</v>
      </c>
      <c r="U349" s="593" t="e">
        <f>VLOOKUP('Mapeo de Actores'!U349,'MA Listas'!$K$6:$L$7,2)</f>
        <v>#N/A</v>
      </c>
      <c r="V349" s="593" t="e">
        <f>VLOOKUP('Mapeo de Actores'!V349,'MA Listas'!$K$6:$L$7,2)</f>
        <v>#N/A</v>
      </c>
      <c r="W349" s="593" t="e">
        <f>VLOOKUP('Mapeo de Actores'!W349,'MA Listas'!$K$6:$L$7,2)</f>
        <v>#N/A</v>
      </c>
      <c r="X349" s="593" t="e">
        <f>VLOOKUP('Mapeo de Actores'!X349,'MA Listas'!$K$6:$L$7,2)</f>
        <v>#N/A</v>
      </c>
      <c r="Y349" s="591">
        <f>'Mapeo de Actores'!Y349</f>
        <v>0</v>
      </c>
      <c r="Z349" s="484" t="e">
        <f>VLOOKUP('Mapeo de Actores'!Z349,'MA Listas'!$N$4:$O$11,2)</f>
        <v>#N/A</v>
      </c>
      <c r="AA349" s="484" t="e">
        <f>VLOOKUP('Mapeo de Actores'!AA349,'MA Listas'!$N$4:$O$11,2)</f>
        <v>#N/A</v>
      </c>
      <c r="AB349" s="591">
        <f>'Mapeo de Actores'!AB349</f>
        <v>0</v>
      </c>
      <c r="AC349" s="486">
        <f>'Mapeo de Actores'!AC349</f>
        <v>0</v>
      </c>
      <c r="AD349" s="596">
        <f>'Mapeo de Actores'!AD349</f>
        <v>0</v>
      </c>
    </row>
    <row r="350" spans="6:30" ht="15.75" customHeight="1">
      <c r="F350" s="480">
        <f t="shared" si="6"/>
        <v>347</v>
      </c>
      <c r="G350" s="490">
        <f>'Mapeo de Actores'!G350</f>
        <v>0</v>
      </c>
      <c r="H350" s="491">
        <f>'Mapeo de Actores'!H350</f>
        <v>0</v>
      </c>
      <c r="I350" s="483" t="e">
        <f>VLOOKUP('Mapeo de Actores'!I350,'MA Listas'!$D$4:$E$38,2)</f>
        <v>#N/A</v>
      </c>
      <c r="J350" s="483" t="e">
        <f>VLOOKUP('Mapeo de Actores'!J350,'MA Listas'!$D$4:$E$38,2)</f>
        <v>#N/A</v>
      </c>
      <c r="K350" s="483" t="e">
        <f>VLOOKUP('Mapeo de Actores'!K350,'MA Listas'!$D$4:$E$38,2)</f>
        <v>#N/A</v>
      </c>
      <c r="L350" s="483" t="e">
        <f>VLOOKUP('Mapeo de Actores'!L350,'MA Listas'!$D$4:$E$38,2)</f>
        <v>#N/A</v>
      </c>
      <c r="M350" s="483" t="e">
        <f>VLOOKUP('Mapeo de Actores'!M350,'MA Listas'!$D$4:$E$38,2)</f>
        <v>#N/A</v>
      </c>
      <c r="N350" s="591">
        <f>'Mapeo de Actores'!N350</f>
        <v>0</v>
      </c>
      <c r="O350" s="483" t="e">
        <f>VLOOKUP('Mapeo de Actores'!O350,'MA Listas'!$G$4:$H$38,2)</f>
        <v>#N/A</v>
      </c>
      <c r="P350" s="483" t="e">
        <f>VLOOKUP('Mapeo de Actores'!P350,'MA Listas'!$G$4:$H$38,2)</f>
        <v>#N/A</v>
      </c>
      <c r="Q350" s="483" t="e">
        <f>VLOOKUP('Mapeo de Actores'!Q350,'MA Listas'!$G$4:$H$38,2)</f>
        <v>#N/A</v>
      </c>
      <c r="R350" s="483" t="e">
        <f>VLOOKUP('Mapeo de Actores'!R350,'MA Listas'!$G$4:$H$38,2)</f>
        <v>#N/A</v>
      </c>
      <c r="S350" s="483" t="e">
        <f>VLOOKUP('Mapeo de Actores'!S350,'MA Listas'!$G$4:$H$38,2)</f>
        <v>#N/A</v>
      </c>
      <c r="T350" s="593" t="e">
        <f>VLOOKUP('Mapeo de Actores'!T350,'MA Listas'!$K$6:$L$7,2)</f>
        <v>#N/A</v>
      </c>
      <c r="U350" s="593" t="e">
        <f>VLOOKUP('Mapeo de Actores'!U350,'MA Listas'!$K$6:$L$7,2)</f>
        <v>#N/A</v>
      </c>
      <c r="V350" s="593" t="e">
        <f>VLOOKUP('Mapeo de Actores'!V350,'MA Listas'!$K$6:$L$7,2)</f>
        <v>#N/A</v>
      </c>
      <c r="W350" s="593" t="e">
        <f>VLOOKUP('Mapeo de Actores'!W350,'MA Listas'!$K$6:$L$7,2)</f>
        <v>#N/A</v>
      </c>
      <c r="X350" s="593" t="e">
        <f>VLOOKUP('Mapeo de Actores'!X350,'MA Listas'!$K$6:$L$7,2)</f>
        <v>#N/A</v>
      </c>
      <c r="Y350" s="591">
        <f>'Mapeo de Actores'!Y350</f>
        <v>0</v>
      </c>
      <c r="Z350" s="484" t="e">
        <f>VLOOKUP('Mapeo de Actores'!Z350,'MA Listas'!$N$4:$O$11,2)</f>
        <v>#N/A</v>
      </c>
      <c r="AA350" s="484" t="e">
        <f>VLOOKUP('Mapeo de Actores'!AA350,'MA Listas'!$N$4:$O$11,2)</f>
        <v>#N/A</v>
      </c>
      <c r="AB350" s="591">
        <f>'Mapeo de Actores'!AB350</f>
        <v>0</v>
      </c>
      <c r="AC350" s="486">
        <f>'Mapeo de Actores'!AC350</f>
        <v>0</v>
      </c>
      <c r="AD350" s="596">
        <f>'Mapeo de Actores'!AD350</f>
        <v>0</v>
      </c>
    </row>
    <row r="351" spans="6:30" ht="15.75" customHeight="1">
      <c r="F351" s="480">
        <f t="shared" si="6"/>
        <v>348</v>
      </c>
      <c r="G351" s="490">
        <f>'Mapeo de Actores'!G351</f>
        <v>0</v>
      </c>
      <c r="H351" s="491">
        <f>'Mapeo de Actores'!H351</f>
        <v>0</v>
      </c>
      <c r="I351" s="483" t="e">
        <f>VLOOKUP('Mapeo de Actores'!I351,'MA Listas'!$D$4:$E$38,2)</f>
        <v>#N/A</v>
      </c>
      <c r="J351" s="483" t="e">
        <f>VLOOKUP('Mapeo de Actores'!J351,'MA Listas'!$D$4:$E$38,2)</f>
        <v>#N/A</v>
      </c>
      <c r="K351" s="483" t="e">
        <f>VLOOKUP('Mapeo de Actores'!K351,'MA Listas'!$D$4:$E$38,2)</f>
        <v>#N/A</v>
      </c>
      <c r="L351" s="483" t="e">
        <f>VLOOKUP('Mapeo de Actores'!L351,'MA Listas'!$D$4:$E$38,2)</f>
        <v>#N/A</v>
      </c>
      <c r="M351" s="483" t="e">
        <f>VLOOKUP('Mapeo de Actores'!M351,'MA Listas'!$D$4:$E$38,2)</f>
        <v>#N/A</v>
      </c>
      <c r="N351" s="591">
        <f>'Mapeo de Actores'!N351</f>
        <v>0</v>
      </c>
      <c r="O351" s="483" t="e">
        <f>VLOOKUP('Mapeo de Actores'!O351,'MA Listas'!$G$4:$H$38,2)</f>
        <v>#N/A</v>
      </c>
      <c r="P351" s="483" t="e">
        <f>VLOOKUP('Mapeo de Actores'!P351,'MA Listas'!$G$4:$H$38,2)</f>
        <v>#N/A</v>
      </c>
      <c r="Q351" s="483" t="e">
        <f>VLOOKUP('Mapeo de Actores'!Q351,'MA Listas'!$G$4:$H$38,2)</f>
        <v>#N/A</v>
      </c>
      <c r="R351" s="483" t="e">
        <f>VLOOKUP('Mapeo de Actores'!R351,'MA Listas'!$G$4:$H$38,2)</f>
        <v>#N/A</v>
      </c>
      <c r="S351" s="483" t="e">
        <f>VLOOKUP('Mapeo de Actores'!S351,'MA Listas'!$G$4:$H$38,2)</f>
        <v>#N/A</v>
      </c>
      <c r="T351" s="593" t="e">
        <f>VLOOKUP('Mapeo de Actores'!T351,'MA Listas'!$K$6:$L$7,2)</f>
        <v>#N/A</v>
      </c>
      <c r="U351" s="593" t="e">
        <f>VLOOKUP('Mapeo de Actores'!U351,'MA Listas'!$K$6:$L$7,2)</f>
        <v>#N/A</v>
      </c>
      <c r="V351" s="593" t="e">
        <f>VLOOKUP('Mapeo de Actores'!V351,'MA Listas'!$K$6:$L$7,2)</f>
        <v>#N/A</v>
      </c>
      <c r="W351" s="593" t="e">
        <f>VLOOKUP('Mapeo de Actores'!W351,'MA Listas'!$K$6:$L$7,2)</f>
        <v>#N/A</v>
      </c>
      <c r="X351" s="593" t="e">
        <f>VLOOKUP('Mapeo de Actores'!X351,'MA Listas'!$K$6:$L$7,2)</f>
        <v>#N/A</v>
      </c>
      <c r="Y351" s="591">
        <f>'Mapeo de Actores'!Y351</f>
        <v>0</v>
      </c>
      <c r="Z351" s="484" t="e">
        <f>VLOOKUP('Mapeo de Actores'!Z351,'MA Listas'!$N$4:$O$11,2)</f>
        <v>#N/A</v>
      </c>
      <c r="AA351" s="484" t="e">
        <f>VLOOKUP('Mapeo de Actores'!AA351,'MA Listas'!$N$4:$O$11,2)</f>
        <v>#N/A</v>
      </c>
      <c r="AB351" s="591">
        <f>'Mapeo de Actores'!AB351</f>
        <v>0</v>
      </c>
      <c r="AC351" s="486">
        <f>'Mapeo de Actores'!AC351</f>
        <v>0</v>
      </c>
      <c r="AD351" s="596">
        <f>'Mapeo de Actores'!AD351</f>
        <v>0</v>
      </c>
    </row>
    <row r="352" spans="6:30" ht="15.75" customHeight="1">
      <c r="F352" s="480">
        <f t="shared" si="6"/>
        <v>349</v>
      </c>
      <c r="G352" s="490">
        <f>'Mapeo de Actores'!G352</f>
        <v>0</v>
      </c>
      <c r="H352" s="491">
        <f>'Mapeo de Actores'!H352</f>
        <v>0</v>
      </c>
      <c r="I352" s="483" t="e">
        <f>VLOOKUP('Mapeo de Actores'!I352,'MA Listas'!$D$4:$E$38,2)</f>
        <v>#N/A</v>
      </c>
      <c r="J352" s="483" t="e">
        <f>VLOOKUP('Mapeo de Actores'!J352,'MA Listas'!$D$4:$E$38,2)</f>
        <v>#N/A</v>
      </c>
      <c r="K352" s="483" t="e">
        <f>VLOOKUP('Mapeo de Actores'!K352,'MA Listas'!$D$4:$E$38,2)</f>
        <v>#N/A</v>
      </c>
      <c r="L352" s="483" t="e">
        <f>VLOOKUP('Mapeo de Actores'!L352,'MA Listas'!$D$4:$E$38,2)</f>
        <v>#N/A</v>
      </c>
      <c r="M352" s="483" t="e">
        <f>VLOOKUP('Mapeo de Actores'!M352,'MA Listas'!$D$4:$E$38,2)</f>
        <v>#N/A</v>
      </c>
      <c r="N352" s="591">
        <f>'Mapeo de Actores'!N352</f>
        <v>0</v>
      </c>
      <c r="O352" s="483" t="e">
        <f>VLOOKUP('Mapeo de Actores'!O352,'MA Listas'!$G$4:$H$38,2)</f>
        <v>#N/A</v>
      </c>
      <c r="P352" s="483" t="e">
        <f>VLOOKUP('Mapeo de Actores'!P352,'MA Listas'!$G$4:$H$38,2)</f>
        <v>#N/A</v>
      </c>
      <c r="Q352" s="483" t="e">
        <f>VLOOKUP('Mapeo de Actores'!Q352,'MA Listas'!$G$4:$H$38,2)</f>
        <v>#N/A</v>
      </c>
      <c r="R352" s="483" t="e">
        <f>VLOOKUP('Mapeo de Actores'!R352,'MA Listas'!$G$4:$H$38,2)</f>
        <v>#N/A</v>
      </c>
      <c r="S352" s="483" t="e">
        <f>VLOOKUP('Mapeo de Actores'!S352,'MA Listas'!$G$4:$H$38,2)</f>
        <v>#N/A</v>
      </c>
      <c r="T352" s="593" t="e">
        <f>VLOOKUP('Mapeo de Actores'!T352,'MA Listas'!$K$6:$L$7,2)</f>
        <v>#N/A</v>
      </c>
      <c r="U352" s="593" t="e">
        <f>VLOOKUP('Mapeo de Actores'!U352,'MA Listas'!$K$6:$L$7,2)</f>
        <v>#N/A</v>
      </c>
      <c r="V352" s="593" t="e">
        <f>VLOOKUP('Mapeo de Actores'!V352,'MA Listas'!$K$6:$L$7,2)</f>
        <v>#N/A</v>
      </c>
      <c r="W352" s="593" t="e">
        <f>VLOOKUP('Mapeo de Actores'!W352,'MA Listas'!$K$6:$L$7,2)</f>
        <v>#N/A</v>
      </c>
      <c r="X352" s="593" t="e">
        <f>VLOOKUP('Mapeo de Actores'!X352,'MA Listas'!$K$6:$L$7,2)</f>
        <v>#N/A</v>
      </c>
      <c r="Y352" s="591">
        <f>'Mapeo de Actores'!Y352</f>
        <v>0</v>
      </c>
      <c r="Z352" s="484" t="e">
        <f>VLOOKUP('Mapeo de Actores'!Z352,'MA Listas'!$N$4:$O$11,2)</f>
        <v>#N/A</v>
      </c>
      <c r="AA352" s="484" t="e">
        <f>VLOOKUP('Mapeo de Actores'!AA352,'MA Listas'!$N$4:$O$11,2)</f>
        <v>#N/A</v>
      </c>
      <c r="AB352" s="591">
        <f>'Mapeo de Actores'!AB352</f>
        <v>0</v>
      </c>
      <c r="AC352" s="486">
        <f>'Mapeo de Actores'!AC352</f>
        <v>0</v>
      </c>
      <c r="AD352" s="596">
        <f>'Mapeo de Actores'!AD352</f>
        <v>0</v>
      </c>
    </row>
    <row r="353" spans="6:30" ht="15.75" customHeight="1">
      <c r="F353" s="480">
        <f t="shared" si="6"/>
        <v>350</v>
      </c>
      <c r="G353" s="490">
        <f>'Mapeo de Actores'!G353</f>
        <v>0</v>
      </c>
      <c r="H353" s="491">
        <f>'Mapeo de Actores'!H353</f>
        <v>0</v>
      </c>
      <c r="I353" s="483" t="e">
        <f>VLOOKUP('Mapeo de Actores'!I353,'MA Listas'!$D$4:$E$38,2)</f>
        <v>#N/A</v>
      </c>
      <c r="J353" s="483" t="e">
        <f>VLOOKUP('Mapeo de Actores'!J353,'MA Listas'!$D$4:$E$38,2)</f>
        <v>#N/A</v>
      </c>
      <c r="K353" s="483" t="e">
        <f>VLOOKUP('Mapeo de Actores'!K353,'MA Listas'!$D$4:$E$38,2)</f>
        <v>#N/A</v>
      </c>
      <c r="L353" s="483" t="e">
        <f>VLOOKUP('Mapeo de Actores'!L353,'MA Listas'!$D$4:$E$38,2)</f>
        <v>#N/A</v>
      </c>
      <c r="M353" s="483" t="e">
        <f>VLOOKUP('Mapeo de Actores'!M353,'MA Listas'!$D$4:$E$38,2)</f>
        <v>#N/A</v>
      </c>
      <c r="N353" s="591">
        <f>'Mapeo de Actores'!N353</f>
        <v>0</v>
      </c>
      <c r="O353" s="483" t="e">
        <f>VLOOKUP('Mapeo de Actores'!O353,'MA Listas'!$G$4:$H$38,2)</f>
        <v>#N/A</v>
      </c>
      <c r="P353" s="483" t="e">
        <f>VLOOKUP('Mapeo de Actores'!P353,'MA Listas'!$G$4:$H$38,2)</f>
        <v>#N/A</v>
      </c>
      <c r="Q353" s="483" t="e">
        <f>VLOOKUP('Mapeo de Actores'!Q353,'MA Listas'!$G$4:$H$38,2)</f>
        <v>#N/A</v>
      </c>
      <c r="R353" s="483" t="e">
        <f>VLOOKUP('Mapeo de Actores'!R353,'MA Listas'!$G$4:$H$38,2)</f>
        <v>#N/A</v>
      </c>
      <c r="S353" s="483" t="e">
        <f>VLOOKUP('Mapeo de Actores'!S353,'MA Listas'!$G$4:$H$38,2)</f>
        <v>#N/A</v>
      </c>
      <c r="T353" s="593" t="e">
        <f>VLOOKUP('Mapeo de Actores'!T353,'MA Listas'!$K$6:$L$7,2)</f>
        <v>#N/A</v>
      </c>
      <c r="U353" s="593" t="e">
        <f>VLOOKUP('Mapeo de Actores'!U353,'MA Listas'!$K$6:$L$7,2)</f>
        <v>#N/A</v>
      </c>
      <c r="V353" s="593" t="e">
        <f>VLOOKUP('Mapeo de Actores'!V353,'MA Listas'!$K$6:$L$7,2)</f>
        <v>#N/A</v>
      </c>
      <c r="W353" s="593" t="e">
        <f>VLOOKUP('Mapeo de Actores'!W353,'MA Listas'!$K$6:$L$7,2)</f>
        <v>#N/A</v>
      </c>
      <c r="X353" s="593" t="e">
        <f>VLOOKUP('Mapeo de Actores'!X353,'MA Listas'!$K$6:$L$7,2)</f>
        <v>#N/A</v>
      </c>
      <c r="Y353" s="591">
        <f>'Mapeo de Actores'!Y353</f>
        <v>0</v>
      </c>
      <c r="Z353" s="484" t="e">
        <f>VLOOKUP('Mapeo de Actores'!Z353,'MA Listas'!$N$4:$O$11,2)</f>
        <v>#N/A</v>
      </c>
      <c r="AA353" s="484" t="e">
        <f>VLOOKUP('Mapeo de Actores'!AA353,'MA Listas'!$N$4:$O$11,2)</f>
        <v>#N/A</v>
      </c>
      <c r="AB353" s="591">
        <f>'Mapeo de Actores'!AB353</f>
        <v>0</v>
      </c>
      <c r="AC353" s="486">
        <f>'Mapeo de Actores'!AC353</f>
        <v>0</v>
      </c>
      <c r="AD353" s="596">
        <f>'Mapeo de Actores'!AD353</f>
        <v>0</v>
      </c>
    </row>
    <row r="354" spans="6:30" ht="15.75" customHeight="1">
      <c r="F354" s="480">
        <f t="shared" si="6"/>
        <v>351</v>
      </c>
      <c r="G354" s="490">
        <f>'Mapeo de Actores'!G354</f>
        <v>0</v>
      </c>
      <c r="H354" s="491">
        <f>'Mapeo de Actores'!H354</f>
        <v>0</v>
      </c>
      <c r="I354" s="483" t="e">
        <f>VLOOKUP('Mapeo de Actores'!I354,'MA Listas'!$D$4:$E$38,2)</f>
        <v>#N/A</v>
      </c>
      <c r="J354" s="483" t="e">
        <f>VLOOKUP('Mapeo de Actores'!J354,'MA Listas'!$D$4:$E$38,2)</f>
        <v>#N/A</v>
      </c>
      <c r="K354" s="483" t="e">
        <f>VLOOKUP('Mapeo de Actores'!K354,'MA Listas'!$D$4:$E$38,2)</f>
        <v>#N/A</v>
      </c>
      <c r="L354" s="483" t="e">
        <f>VLOOKUP('Mapeo de Actores'!L354,'MA Listas'!$D$4:$E$38,2)</f>
        <v>#N/A</v>
      </c>
      <c r="M354" s="483" t="e">
        <f>VLOOKUP('Mapeo de Actores'!M354,'MA Listas'!$D$4:$E$38,2)</f>
        <v>#N/A</v>
      </c>
      <c r="N354" s="591">
        <f>'Mapeo de Actores'!N354</f>
        <v>0</v>
      </c>
      <c r="O354" s="483" t="e">
        <f>VLOOKUP('Mapeo de Actores'!O354,'MA Listas'!$G$4:$H$38,2)</f>
        <v>#N/A</v>
      </c>
      <c r="P354" s="483" t="e">
        <f>VLOOKUP('Mapeo de Actores'!P354,'MA Listas'!$G$4:$H$38,2)</f>
        <v>#N/A</v>
      </c>
      <c r="Q354" s="483" t="e">
        <f>VLOOKUP('Mapeo de Actores'!Q354,'MA Listas'!$G$4:$H$38,2)</f>
        <v>#N/A</v>
      </c>
      <c r="R354" s="483" t="e">
        <f>VLOOKUP('Mapeo de Actores'!R354,'MA Listas'!$G$4:$H$38,2)</f>
        <v>#N/A</v>
      </c>
      <c r="S354" s="483" t="e">
        <f>VLOOKUP('Mapeo de Actores'!S354,'MA Listas'!$G$4:$H$38,2)</f>
        <v>#N/A</v>
      </c>
      <c r="T354" s="593" t="e">
        <f>VLOOKUP('Mapeo de Actores'!T354,'MA Listas'!$K$6:$L$7,2)</f>
        <v>#N/A</v>
      </c>
      <c r="U354" s="593" t="e">
        <f>VLOOKUP('Mapeo de Actores'!U354,'MA Listas'!$K$6:$L$7,2)</f>
        <v>#N/A</v>
      </c>
      <c r="V354" s="593" t="e">
        <f>VLOOKUP('Mapeo de Actores'!V354,'MA Listas'!$K$6:$L$7,2)</f>
        <v>#N/A</v>
      </c>
      <c r="W354" s="593" t="e">
        <f>VLOOKUP('Mapeo de Actores'!W354,'MA Listas'!$K$6:$L$7,2)</f>
        <v>#N/A</v>
      </c>
      <c r="X354" s="593" t="e">
        <f>VLOOKUP('Mapeo de Actores'!X354,'MA Listas'!$K$6:$L$7,2)</f>
        <v>#N/A</v>
      </c>
      <c r="Y354" s="591">
        <f>'Mapeo de Actores'!Y354</f>
        <v>0</v>
      </c>
      <c r="Z354" s="484" t="e">
        <f>VLOOKUP('Mapeo de Actores'!Z354,'MA Listas'!$N$4:$O$11,2)</f>
        <v>#N/A</v>
      </c>
      <c r="AA354" s="484" t="e">
        <f>VLOOKUP('Mapeo de Actores'!AA354,'MA Listas'!$N$4:$O$11,2)</f>
        <v>#N/A</v>
      </c>
      <c r="AB354" s="591">
        <f>'Mapeo de Actores'!AB354</f>
        <v>0</v>
      </c>
      <c r="AC354" s="486">
        <f>'Mapeo de Actores'!AC354</f>
        <v>0</v>
      </c>
      <c r="AD354" s="596">
        <f>'Mapeo de Actores'!AD354</f>
        <v>0</v>
      </c>
    </row>
    <row r="355" spans="6:30" ht="15.75" customHeight="1">
      <c r="F355" s="480">
        <f t="shared" si="6"/>
        <v>352</v>
      </c>
      <c r="G355" s="490">
        <f>'Mapeo de Actores'!G355</f>
        <v>0</v>
      </c>
      <c r="H355" s="491">
        <f>'Mapeo de Actores'!H355</f>
        <v>0</v>
      </c>
      <c r="I355" s="483" t="e">
        <f>VLOOKUP('Mapeo de Actores'!I355,'MA Listas'!$D$4:$E$38,2)</f>
        <v>#N/A</v>
      </c>
      <c r="J355" s="483" t="e">
        <f>VLOOKUP('Mapeo de Actores'!J355,'MA Listas'!$D$4:$E$38,2)</f>
        <v>#N/A</v>
      </c>
      <c r="K355" s="483" t="e">
        <f>VLOOKUP('Mapeo de Actores'!K355,'MA Listas'!$D$4:$E$38,2)</f>
        <v>#N/A</v>
      </c>
      <c r="L355" s="483" t="e">
        <f>VLOOKUP('Mapeo de Actores'!L355,'MA Listas'!$D$4:$E$38,2)</f>
        <v>#N/A</v>
      </c>
      <c r="M355" s="483" t="e">
        <f>VLOOKUP('Mapeo de Actores'!M355,'MA Listas'!$D$4:$E$38,2)</f>
        <v>#N/A</v>
      </c>
      <c r="N355" s="591">
        <f>'Mapeo de Actores'!N355</f>
        <v>0</v>
      </c>
      <c r="O355" s="483" t="e">
        <f>VLOOKUP('Mapeo de Actores'!O355,'MA Listas'!$G$4:$H$38,2)</f>
        <v>#N/A</v>
      </c>
      <c r="P355" s="483" t="e">
        <f>VLOOKUP('Mapeo de Actores'!P355,'MA Listas'!$G$4:$H$38,2)</f>
        <v>#N/A</v>
      </c>
      <c r="Q355" s="483" t="e">
        <f>VLOOKUP('Mapeo de Actores'!Q355,'MA Listas'!$G$4:$H$38,2)</f>
        <v>#N/A</v>
      </c>
      <c r="R355" s="483" t="e">
        <f>VLOOKUP('Mapeo de Actores'!R355,'MA Listas'!$G$4:$H$38,2)</f>
        <v>#N/A</v>
      </c>
      <c r="S355" s="483" t="e">
        <f>VLOOKUP('Mapeo de Actores'!S355,'MA Listas'!$G$4:$H$38,2)</f>
        <v>#N/A</v>
      </c>
      <c r="T355" s="593" t="e">
        <f>VLOOKUP('Mapeo de Actores'!T355,'MA Listas'!$K$6:$L$7,2)</f>
        <v>#N/A</v>
      </c>
      <c r="U355" s="593" t="e">
        <f>VLOOKUP('Mapeo de Actores'!U355,'MA Listas'!$K$6:$L$7,2)</f>
        <v>#N/A</v>
      </c>
      <c r="V355" s="593" t="e">
        <f>VLOOKUP('Mapeo de Actores'!V355,'MA Listas'!$K$6:$L$7,2)</f>
        <v>#N/A</v>
      </c>
      <c r="W355" s="593" t="e">
        <f>VLOOKUP('Mapeo de Actores'!W355,'MA Listas'!$K$6:$L$7,2)</f>
        <v>#N/A</v>
      </c>
      <c r="X355" s="593" t="e">
        <f>VLOOKUP('Mapeo de Actores'!X355,'MA Listas'!$K$6:$L$7,2)</f>
        <v>#N/A</v>
      </c>
      <c r="Y355" s="591">
        <f>'Mapeo de Actores'!Y355</f>
        <v>0</v>
      </c>
      <c r="Z355" s="484" t="e">
        <f>VLOOKUP('Mapeo de Actores'!Z355,'MA Listas'!$N$4:$O$11,2)</f>
        <v>#N/A</v>
      </c>
      <c r="AA355" s="484" t="e">
        <f>VLOOKUP('Mapeo de Actores'!AA355,'MA Listas'!$N$4:$O$11,2)</f>
        <v>#N/A</v>
      </c>
      <c r="AB355" s="591">
        <f>'Mapeo de Actores'!AB355</f>
        <v>0</v>
      </c>
      <c r="AC355" s="486">
        <f>'Mapeo de Actores'!AC355</f>
        <v>0</v>
      </c>
      <c r="AD355" s="596">
        <f>'Mapeo de Actores'!AD355</f>
        <v>0</v>
      </c>
    </row>
    <row r="356" spans="6:30" ht="15.75" customHeight="1">
      <c r="F356" s="480">
        <f t="shared" si="6"/>
        <v>353</v>
      </c>
      <c r="G356" s="490">
        <f>'Mapeo de Actores'!G356</f>
        <v>0</v>
      </c>
      <c r="H356" s="491">
        <f>'Mapeo de Actores'!H356</f>
        <v>0</v>
      </c>
      <c r="I356" s="483" t="e">
        <f>VLOOKUP('Mapeo de Actores'!I356,'MA Listas'!$D$4:$E$38,2)</f>
        <v>#N/A</v>
      </c>
      <c r="J356" s="483" t="e">
        <f>VLOOKUP('Mapeo de Actores'!J356,'MA Listas'!$D$4:$E$38,2)</f>
        <v>#N/A</v>
      </c>
      <c r="K356" s="483" t="e">
        <f>VLOOKUP('Mapeo de Actores'!K356,'MA Listas'!$D$4:$E$38,2)</f>
        <v>#N/A</v>
      </c>
      <c r="L356" s="483" t="e">
        <f>VLOOKUP('Mapeo de Actores'!L356,'MA Listas'!$D$4:$E$38,2)</f>
        <v>#N/A</v>
      </c>
      <c r="M356" s="483" t="e">
        <f>VLOOKUP('Mapeo de Actores'!M356,'MA Listas'!$D$4:$E$38,2)</f>
        <v>#N/A</v>
      </c>
      <c r="N356" s="591">
        <f>'Mapeo de Actores'!N356</f>
        <v>0</v>
      </c>
      <c r="O356" s="483" t="e">
        <f>VLOOKUP('Mapeo de Actores'!O356,'MA Listas'!$G$4:$H$38,2)</f>
        <v>#N/A</v>
      </c>
      <c r="P356" s="483" t="e">
        <f>VLOOKUP('Mapeo de Actores'!P356,'MA Listas'!$G$4:$H$38,2)</f>
        <v>#N/A</v>
      </c>
      <c r="Q356" s="483" t="e">
        <f>VLOOKUP('Mapeo de Actores'!Q356,'MA Listas'!$G$4:$H$38,2)</f>
        <v>#N/A</v>
      </c>
      <c r="R356" s="483" t="e">
        <f>VLOOKUP('Mapeo de Actores'!R356,'MA Listas'!$G$4:$H$38,2)</f>
        <v>#N/A</v>
      </c>
      <c r="S356" s="483" t="e">
        <f>VLOOKUP('Mapeo de Actores'!S356,'MA Listas'!$G$4:$H$38,2)</f>
        <v>#N/A</v>
      </c>
      <c r="T356" s="593" t="e">
        <f>VLOOKUP('Mapeo de Actores'!T356,'MA Listas'!$K$6:$L$7,2)</f>
        <v>#N/A</v>
      </c>
      <c r="U356" s="593" t="e">
        <f>VLOOKUP('Mapeo de Actores'!U356,'MA Listas'!$K$6:$L$7,2)</f>
        <v>#N/A</v>
      </c>
      <c r="V356" s="593" t="e">
        <f>VLOOKUP('Mapeo de Actores'!V356,'MA Listas'!$K$6:$L$7,2)</f>
        <v>#N/A</v>
      </c>
      <c r="W356" s="593" t="e">
        <f>VLOOKUP('Mapeo de Actores'!W356,'MA Listas'!$K$6:$L$7,2)</f>
        <v>#N/A</v>
      </c>
      <c r="X356" s="593" t="e">
        <f>VLOOKUP('Mapeo de Actores'!X356,'MA Listas'!$K$6:$L$7,2)</f>
        <v>#N/A</v>
      </c>
      <c r="Y356" s="591">
        <f>'Mapeo de Actores'!Y356</f>
        <v>0</v>
      </c>
      <c r="Z356" s="484" t="e">
        <f>VLOOKUP('Mapeo de Actores'!Z356,'MA Listas'!$N$4:$O$11,2)</f>
        <v>#N/A</v>
      </c>
      <c r="AA356" s="484" t="e">
        <f>VLOOKUP('Mapeo de Actores'!AA356,'MA Listas'!$N$4:$O$11,2)</f>
        <v>#N/A</v>
      </c>
      <c r="AB356" s="591">
        <f>'Mapeo de Actores'!AB356</f>
        <v>0</v>
      </c>
      <c r="AC356" s="486">
        <f>'Mapeo de Actores'!AC356</f>
        <v>0</v>
      </c>
      <c r="AD356" s="596">
        <f>'Mapeo de Actores'!AD356</f>
        <v>0</v>
      </c>
    </row>
    <row r="357" spans="6:30" ht="15.75" customHeight="1">
      <c r="F357" s="480">
        <f t="shared" si="6"/>
        <v>354</v>
      </c>
      <c r="G357" s="490">
        <f>'Mapeo de Actores'!G357</f>
        <v>0</v>
      </c>
      <c r="H357" s="491">
        <f>'Mapeo de Actores'!H357</f>
        <v>0</v>
      </c>
      <c r="I357" s="483" t="e">
        <f>VLOOKUP('Mapeo de Actores'!I357,'MA Listas'!$D$4:$E$38,2)</f>
        <v>#N/A</v>
      </c>
      <c r="J357" s="483" t="e">
        <f>VLOOKUP('Mapeo de Actores'!J357,'MA Listas'!$D$4:$E$38,2)</f>
        <v>#N/A</v>
      </c>
      <c r="K357" s="483" t="e">
        <f>VLOOKUP('Mapeo de Actores'!K357,'MA Listas'!$D$4:$E$38,2)</f>
        <v>#N/A</v>
      </c>
      <c r="L357" s="483" t="e">
        <f>VLOOKUP('Mapeo de Actores'!L357,'MA Listas'!$D$4:$E$38,2)</f>
        <v>#N/A</v>
      </c>
      <c r="M357" s="483" t="e">
        <f>VLOOKUP('Mapeo de Actores'!M357,'MA Listas'!$D$4:$E$38,2)</f>
        <v>#N/A</v>
      </c>
      <c r="N357" s="591">
        <f>'Mapeo de Actores'!N357</f>
        <v>0</v>
      </c>
      <c r="O357" s="483" t="e">
        <f>VLOOKUP('Mapeo de Actores'!O357,'MA Listas'!$G$4:$H$38,2)</f>
        <v>#N/A</v>
      </c>
      <c r="P357" s="483" t="e">
        <f>VLOOKUP('Mapeo de Actores'!P357,'MA Listas'!$G$4:$H$38,2)</f>
        <v>#N/A</v>
      </c>
      <c r="Q357" s="483" t="e">
        <f>VLOOKUP('Mapeo de Actores'!Q357,'MA Listas'!$G$4:$H$38,2)</f>
        <v>#N/A</v>
      </c>
      <c r="R357" s="483" t="e">
        <f>VLOOKUP('Mapeo de Actores'!R357,'MA Listas'!$G$4:$H$38,2)</f>
        <v>#N/A</v>
      </c>
      <c r="S357" s="483" t="e">
        <f>VLOOKUP('Mapeo de Actores'!S357,'MA Listas'!$G$4:$H$38,2)</f>
        <v>#N/A</v>
      </c>
      <c r="T357" s="593" t="e">
        <f>VLOOKUP('Mapeo de Actores'!T357,'MA Listas'!$K$6:$L$7,2)</f>
        <v>#N/A</v>
      </c>
      <c r="U357" s="593" t="e">
        <f>VLOOKUP('Mapeo de Actores'!U357,'MA Listas'!$K$6:$L$7,2)</f>
        <v>#N/A</v>
      </c>
      <c r="V357" s="593" t="e">
        <f>VLOOKUP('Mapeo de Actores'!V357,'MA Listas'!$K$6:$L$7,2)</f>
        <v>#N/A</v>
      </c>
      <c r="W357" s="593" t="e">
        <f>VLOOKUP('Mapeo de Actores'!W357,'MA Listas'!$K$6:$L$7,2)</f>
        <v>#N/A</v>
      </c>
      <c r="X357" s="593" t="e">
        <f>VLOOKUP('Mapeo de Actores'!X357,'MA Listas'!$K$6:$L$7,2)</f>
        <v>#N/A</v>
      </c>
      <c r="Y357" s="591">
        <f>'Mapeo de Actores'!Y357</f>
        <v>0</v>
      </c>
      <c r="Z357" s="484" t="e">
        <f>VLOOKUP('Mapeo de Actores'!Z357,'MA Listas'!$N$4:$O$11,2)</f>
        <v>#N/A</v>
      </c>
      <c r="AA357" s="484" t="e">
        <f>VLOOKUP('Mapeo de Actores'!AA357,'MA Listas'!$N$4:$O$11,2)</f>
        <v>#N/A</v>
      </c>
      <c r="AB357" s="591">
        <f>'Mapeo de Actores'!AB357</f>
        <v>0</v>
      </c>
      <c r="AC357" s="486">
        <f>'Mapeo de Actores'!AC357</f>
        <v>0</v>
      </c>
      <c r="AD357" s="596">
        <f>'Mapeo de Actores'!AD357</f>
        <v>0</v>
      </c>
    </row>
    <row r="358" spans="6:30" ht="15.75" customHeight="1">
      <c r="F358" s="480">
        <f t="shared" si="6"/>
        <v>355</v>
      </c>
      <c r="G358" s="490">
        <f>'Mapeo de Actores'!G358</f>
        <v>0</v>
      </c>
      <c r="H358" s="491">
        <f>'Mapeo de Actores'!H358</f>
        <v>0</v>
      </c>
      <c r="I358" s="483" t="e">
        <f>VLOOKUP('Mapeo de Actores'!I358,'MA Listas'!$D$4:$E$38,2)</f>
        <v>#N/A</v>
      </c>
      <c r="J358" s="483" t="e">
        <f>VLOOKUP('Mapeo de Actores'!J358,'MA Listas'!$D$4:$E$38,2)</f>
        <v>#N/A</v>
      </c>
      <c r="K358" s="483" t="e">
        <f>VLOOKUP('Mapeo de Actores'!K358,'MA Listas'!$D$4:$E$38,2)</f>
        <v>#N/A</v>
      </c>
      <c r="L358" s="483" t="e">
        <f>VLOOKUP('Mapeo de Actores'!L358,'MA Listas'!$D$4:$E$38,2)</f>
        <v>#N/A</v>
      </c>
      <c r="M358" s="483" t="e">
        <f>VLOOKUP('Mapeo de Actores'!M358,'MA Listas'!$D$4:$E$38,2)</f>
        <v>#N/A</v>
      </c>
      <c r="N358" s="591">
        <f>'Mapeo de Actores'!N358</f>
        <v>0</v>
      </c>
      <c r="O358" s="483" t="e">
        <f>VLOOKUP('Mapeo de Actores'!O358,'MA Listas'!$G$4:$H$38,2)</f>
        <v>#N/A</v>
      </c>
      <c r="P358" s="483" t="e">
        <f>VLOOKUP('Mapeo de Actores'!P358,'MA Listas'!$G$4:$H$38,2)</f>
        <v>#N/A</v>
      </c>
      <c r="Q358" s="483" t="e">
        <f>VLOOKUP('Mapeo de Actores'!Q358,'MA Listas'!$G$4:$H$38,2)</f>
        <v>#N/A</v>
      </c>
      <c r="R358" s="483" t="e">
        <f>VLOOKUP('Mapeo de Actores'!R358,'MA Listas'!$G$4:$H$38,2)</f>
        <v>#N/A</v>
      </c>
      <c r="S358" s="483" t="e">
        <f>VLOOKUP('Mapeo de Actores'!S358,'MA Listas'!$G$4:$H$38,2)</f>
        <v>#N/A</v>
      </c>
      <c r="T358" s="593" t="e">
        <f>VLOOKUP('Mapeo de Actores'!T358,'MA Listas'!$K$6:$L$7,2)</f>
        <v>#N/A</v>
      </c>
      <c r="U358" s="593" t="e">
        <f>VLOOKUP('Mapeo de Actores'!U358,'MA Listas'!$K$6:$L$7,2)</f>
        <v>#N/A</v>
      </c>
      <c r="V358" s="593" t="e">
        <f>VLOOKUP('Mapeo de Actores'!V358,'MA Listas'!$K$6:$L$7,2)</f>
        <v>#N/A</v>
      </c>
      <c r="W358" s="593" t="e">
        <f>VLOOKUP('Mapeo de Actores'!W358,'MA Listas'!$K$6:$L$7,2)</f>
        <v>#N/A</v>
      </c>
      <c r="X358" s="593" t="e">
        <f>VLOOKUP('Mapeo de Actores'!X358,'MA Listas'!$K$6:$L$7,2)</f>
        <v>#N/A</v>
      </c>
      <c r="Y358" s="591">
        <f>'Mapeo de Actores'!Y358</f>
        <v>0</v>
      </c>
      <c r="Z358" s="484" t="e">
        <f>VLOOKUP('Mapeo de Actores'!Z358,'MA Listas'!$N$4:$O$11,2)</f>
        <v>#N/A</v>
      </c>
      <c r="AA358" s="484" t="e">
        <f>VLOOKUP('Mapeo de Actores'!AA358,'MA Listas'!$N$4:$O$11,2)</f>
        <v>#N/A</v>
      </c>
      <c r="AB358" s="591">
        <f>'Mapeo de Actores'!AB358</f>
        <v>0</v>
      </c>
      <c r="AC358" s="486">
        <f>'Mapeo de Actores'!AC358</f>
        <v>0</v>
      </c>
      <c r="AD358" s="596">
        <f>'Mapeo de Actores'!AD358</f>
        <v>0</v>
      </c>
    </row>
    <row r="359" spans="6:30" ht="15.75" customHeight="1">
      <c r="F359" s="480">
        <f t="shared" si="6"/>
        <v>356</v>
      </c>
      <c r="G359" s="490">
        <f>'Mapeo de Actores'!G359</f>
        <v>0</v>
      </c>
      <c r="H359" s="491">
        <f>'Mapeo de Actores'!H359</f>
        <v>0</v>
      </c>
      <c r="I359" s="483" t="e">
        <f>VLOOKUP('Mapeo de Actores'!I359,'MA Listas'!$D$4:$E$38,2)</f>
        <v>#N/A</v>
      </c>
      <c r="J359" s="483" t="e">
        <f>VLOOKUP('Mapeo de Actores'!J359,'MA Listas'!$D$4:$E$38,2)</f>
        <v>#N/A</v>
      </c>
      <c r="K359" s="483" t="e">
        <f>VLOOKUP('Mapeo de Actores'!K359,'MA Listas'!$D$4:$E$38,2)</f>
        <v>#N/A</v>
      </c>
      <c r="L359" s="483" t="e">
        <f>VLOOKUP('Mapeo de Actores'!L359,'MA Listas'!$D$4:$E$38,2)</f>
        <v>#N/A</v>
      </c>
      <c r="M359" s="483" t="e">
        <f>VLOOKUP('Mapeo de Actores'!M359,'MA Listas'!$D$4:$E$38,2)</f>
        <v>#N/A</v>
      </c>
      <c r="N359" s="591">
        <f>'Mapeo de Actores'!N359</f>
        <v>0</v>
      </c>
      <c r="O359" s="483" t="e">
        <f>VLOOKUP('Mapeo de Actores'!O359,'MA Listas'!$G$4:$H$38,2)</f>
        <v>#N/A</v>
      </c>
      <c r="P359" s="483" t="e">
        <f>VLOOKUP('Mapeo de Actores'!P359,'MA Listas'!$G$4:$H$38,2)</f>
        <v>#N/A</v>
      </c>
      <c r="Q359" s="483" t="e">
        <f>VLOOKUP('Mapeo de Actores'!Q359,'MA Listas'!$G$4:$H$38,2)</f>
        <v>#N/A</v>
      </c>
      <c r="R359" s="483" t="e">
        <f>VLOOKUP('Mapeo de Actores'!R359,'MA Listas'!$G$4:$H$38,2)</f>
        <v>#N/A</v>
      </c>
      <c r="S359" s="483" t="e">
        <f>VLOOKUP('Mapeo de Actores'!S359,'MA Listas'!$G$4:$H$38,2)</f>
        <v>#N/A</v>
      </c>
      <c r="T359" s="593" t="e">
        <f>VLOOKUP('Mapeo de Actores'!T359,'MA Listas'!$K$6:$L$7,2)</f>
        <v>#N/A</v>
      </c>
      <c r="U359" s="593" t="e">
        <f>VLOOKUP('Mapeo de Actores'!U359,'MA Listas'!$K$6:$L$7,2)</f>
        <v>#N/A</v>
      </c>
      <c r="V359" s="593" t="e">
        <f>VLOOKUP('Mapeo de Actores'!V359,'MA Listas'!$K$6:$L$7,2)</f>
        <v>#N/A</v>
      </c>
      <c r="W359" s="593" t="e">
        <f>VLOOKUP('Mapeo de Actores'!W359,'MA Listas'!$K$6:$L$7,2)</f>
        <v>#N/A</v>
      </c>
      <c r="X359" s="593" t="e">
        <f>VLOOKUP('Mapeo de Actores'!X359,'MA Listas'!$K$6:$L$7,2)</f>
        <v>#N/A</v>
      </c>
      <c r="Y359" s="591">
        <f>'Mapeo de Actores'!Y359</f>
        <v>0</v>
      </c>
      <c r="Z359" s="484" t="e">
        <f>VLOOKUP('Mapeo de Actores'!Z359,'MA Listas'!$N$4:$O$11,2)</f>
        <v>#N/A</v>
      </c>
      <c r="AA359" s="484" t="e">
        <f>VLOOKUP('Mapeo de Actores'!AA359,'MA Listas'!$N$4:$O$11,2)</f>
        <v>#N/A</v>
      </c>
      <c r="AB359" s="591">
        <f>'Mapeo de Actores'!AB359</f>
        <v>0</v>
      </c>
      <c r="AC359" s="486">
        <f>'Mapeo de Actores'!AC359</f>
        <v>0</v>
      </c>
      <c r="AD359" s="596">
        <f>'Mapeo de Actores'!AD359</f>
        <v>0</v>
      </c>
    </row>
    <row r="360" spans="6:30" ht="15.75" customHeight="1">
      <c r="F360" s="480">
        <f t="shared" si="6"/>
        <v>357</v>
      </c>
      <c r="G360" s="490">
        <f>'Mapeo de Actores'!G360</f>
        <v>0</v>
      </c>
      <c r="H360" s="491">
        <f>'Mapeo de Actores'!H360</f>
        <v>0</v>
      </c>
      <c r="I360" s="483" t="e">
        <f>VLOOKUP('Mapeo de Actores'!I360,'MA Listas'!$D$4:$E$38,2)</f>
        <v>#N/A</v>
      </c>
      <c r="J360" s="483" t="e">
        <f>VLOOKUP('Mapeo de Actores'!J360,'MA Listas'!$D$4:$E$38,2)</f>
        <v>#N/A</v>
      </c>
      <c r="K360" s="483" t="e">
        <f>VLOOKUP('Mapeo de Actores'!K360,'MA Listas'!$D$4:$E$38,2)</f>
        <v>#N/A</v>
      </c>
      <c r="L360" s="483" t="e">
        <f>VLOOKUP('Mapeo de Actores'!L360,'MA Listas'!$D$4:$E$38,2)</f>
        <v>#N/A</v>
      </c>
      <c r="M360" s="483" t="e">
        <f>VLOOKUP('Mapeo de Actores'!M360,'MA Listas'!$D$4:$E$38,2)</f>
        <v>#N/A</v>
      </c>
      <c r="N360" s="591">
        <f>'Mapeo de Actores'!N360</f>
        <v>0</v>
      </c>
      <c r="O360" s="483" t="e">
        <f>VLOOKUP('Mapeo de Actores'!O360,'MA Listas'!$G$4:$H$38,2)</f>
        <v>#N/A</v>
      </c>
      <c r="P360" s="483" t="e">
        <f>VLOOKUP('Mapeo de Actores'!P360,'MA Listas'!$G$4:$H$38,2)</f>
        <v>#N/A</v>
      </c>
      <c r="Q360" s="483" t="e">
        <f>VLOOKUP('Mapeo de Actores'!Q360,'MA Listas'!$G$4:$H$38,2)</f>
        <v>#N/A</v>
      </c>
      <c r="R360" s="483" t="e">
        <f>VLOOKUP('Mapeo de Actores'!R360,'MA Listas'!$G$4:$H$38,2)</f>
        <v>#N/A</v>
      </c>
      <c r="S360" s="483" t="e">
        <f>VLOOKUP('Mapeo de Actores'!S360,'MA Listas'!$G$4:$H$38,2)</f>
        <v>#N/A</v>
      </c>
      <c r="T360" s="593" t="e">
        <f>VLOOKUP('Mapeo de Actores'!T360,'MA Listas'!$K$6:$L$7,2)</f>
        <v>#N/A</v>
      </c>
      <c r="U360" s="593" t="e">
        <f>VLOOKUP('Mapeo de Actores'!U360,'MA Listas'!$K$6:$L$7,2)</f>
        <v>#N/A</v>
      </c>
      <c r="V360" s="593" t="e">
        <f>VLOOKUP('Mapeo de Actores'!V360,'MA Listas'!$K$6:$L$7,2)</f>
        <v>#N/A</v>
      </c>
      <c r="W360" s="593" t="e">
        <f>VLOOKUP('Mapeo de Actores'!W360,'MA Listas'!$K$6:$L$7,2)</f>
        <v>#N/A</v>
      </c>
      <c r="X360" s="593" t="e">
        <f>VLOOKUP('Mapeo de Actores'!X360,'MA Listas'!$K$6:$L$7,2)</f>
        <v>#N/A</v>
      </c>
      <c r="Y360" s="591">
        <f>'Mapeo de Actores'!Y360</f>
        <v>0</v>
      </c>
      <c r="Z360" s="484" t="e">
        <f>VLOOKUP('Mapeo de Actores'!Z360,'MA Listas'!$N$4:$O$11,2)</f>
        <v>#N/A</v>
      </c>
      <c r="AA360" s="484" t="e">
        <f>VLOOKUP('Mapeo de Actores'!AA360,'MA Listas'!$N$4:$O$11,2)</f>
        <v>#N/A</v>
      </c>
      <c r="AB360" s="591">
        <f>'Mapeo de Actores'!AB360</f>
        <v>0</v>
      </c>
      <c r="AC360" s="486">
        <f>'Mapeo de Actores'!AC360</f>
        <v>0</v>
      </c>
      <c r="AD360" s="596">
        <f>'Mapeo de Actores'!AD360</f>
        <v>0</v>
      </c>
    </row>
    <row r="361" spans="6:30" ht="15.75" customHeight="1">
      <c r="F361" s="480">
        <f t="shared" si="6"/>
        <v>358</v>
      </c>
      <c r="G361" s="490">
        <f>'Mapeo de Actores'!G361</f>
        <v>0</v>
      </c>
      <c r="H361" s="491">
        <f>'Mapeo de Actores'!H361</f>
        <v>0</v>
      </c>
      <c r="I361" s="483" t="e">
        <f>VLOOKUP('Mapeo de Actores'!I361,'MA Listas'!$D$4:$E$38,2)</f>
        <v>#N/A</v>
      </c>
      <c r="J361" s="483" t="e">
        <f>VLOOKUP('Mapeo de Actores'!J361,'MA Listas'!$D$4:$E$38,2)</f>
        <v>#N/A</v>
      </c>
      <c r="K361" s="483" t="e">
        <f>VLOOKUP('Mapeo de Actores'!K361,'MA Listas'!$D$4:$E$38,2)</f>
        <v>#N/A</v>
      </c>
      <c r="L361" s="483" t="e">
        <f>VLOOKUP('Mapeo de Actores'!L361,'MA Listas'!$D$4:$E$38,2)</f>
        <v>#N/A</v>
      </c>
      <c r="M361" s="483" t="e">
        <f>VLOOKUP('Mapeo de Actores'!M361,'MA Listas'!$D$4:$E$38,2)</f>
        <v>#N/A</v>
      </c>
      <c r="N361" s="591">
        <f>'Mapeo de Actores'!N361</f>
        <v>0</v>
      </c>
      <c r="O361" s="483" t="e">
        <f>VLOOKUP('Mapeo de Actores'!O361,'MA Listas'!$G$4:$H$38,2)</f>
        <v>#N/A</v>
      </c>
      <c r="P361" s="483" t="e">
        <f>VLOOKUP('Mapeo de Actores'!P361,'MA Listas'!$G$4:$H$38,2)</f>
        <v>#N/A</v>
      </c>
      <c r="Q361" s="483" t="e">
        <f>VLOOKUP('Mapeo de Actores'!Q361,'MA Listas'!$G$4:$H$38,2)</f>
        <v>#N/A</v>
      </c>
      <c r="R361" s="483" t="e">
        <f>VLOOKUP('Mapeo de Actores'!R361,'MA Listas'!$G$4:$H$38,2)</f>
        <v>#N/A</v>
      </c>
      <c r="S361" s="483" t="e">
        <f>VLOOKUP('Mapeo de Actores'!S361,'MA Listas'!$G$4:$H$38,2)</f>
        <v>#N/A</v>
      </c>
      <c r="T361" s="593" t="e">
        <f>VLOOKUP('Mapeo de Actores'!T361,'MA Listas'!$K$6:$L$7,2)</f>
        <v>#N/A</v>
      </c>
      <c r="U361" s="593" t="e">
        <f>VLOOKUP('Mapeo de Actores'!U361,'MA Listas'!$K$6:$L$7,2)</f>
        <v>#N/A</v>
      </c>
      <c r="V361" s="593" t="e">
        <f>VLOOKUP('Mapeo de Actores'!V361,'MA Listas'!$K$6:$L$7,2)</f>
        <v>#N/A</v>
      </c>
      <c r="W361" s="593" t="e">
        <f>VLOOKUP('Mapeo de Actores'!W361,'MA Listas'!$K$6:$L$7,2)</f>
        <v>#N/A</v>
      </c>
      <c r="X361" s="593" t="e">
        <f>VLOOKUP('Mapeo de Actores'!X361,'MA Listas'!$K$6:$L$7,2)</f>
        <v>#N/A</v>
      </c>
      <c r="Y361" s="591">
        <f>'Mapeo de Actores'!Y361</f>
        <v>0</v>
      </c>
      <c r="Z361" s="484" t="e">
        <f>VLOOKUP('Mapeo de Actores'!Z361,'MA Listas'!$N$4:$O$11,2)</f>
        <v>#N/A</v>
      </c>
      <c r="AA361" s="484" t="e">
        <f>VLOOKUP('Mapeo de Actores'!AA361,'MA Listas'!$N$4:$O$11,2)</f>
        <v>#N/A</v>
      </c>
      <c r="AB361" s="591">
        <f>'Mapeo de Actores'!AB361</f>
        <v>0</v>
      </c>
      <c r="AC361" s="486">
        <f>'Mapeo de Actores'!AC361</f>
        <v>0</v>
      </c>
      <c r="AD361" s="596">
        <f>'Mapeo de Actores'!AD361</f>
        <v>0</v>
      </c>
    </row>
    <row r="362" spans="6:30" ht="15.75" customHeight="1">
      <c r="F362" s="480">
        <f t="shared" si="6"/>
        <v>359</v>
      </c>
      <c r="G362" s="490">
        <f>'Mapeo de Actores'!G362</f>
        <v>0</v>
      </c>
      <c r="H362" s="491">
        <f>'Mapeo de Actores'!H362</f>
        <v>0</v>
      </c>
      <c r="I362" s="483" t="e">
        <f>VLOOKUP('Mapeo de Actores'!I362,'MA Listas'!$D$4:$E$38,2)</f>
        <v>#N/A</v>
      </c>
      <c r="J362" s="483" t="e">
        <f>VLOOKUP('Mapeo de Actores'!J362,'MA Listas'!$D$4:$E$38,2)</f>
        <v>#N/A</v>
      </c>
      <c r="K362" s="483" t="e">
        <f>VLOOKUP('Mapeo de Actores'!K362,'MA Listas'!$D$4:$E$38,2)</f>
        <v>#N/A</v>
      </c>
      <c r="L362" s="483" t="e">
        <f>VLOOKUP('Mapeo de Actores'!L362,'MA Listas'!$D$4:$E$38,2)</f>
        <v>#N/A</v>
      </c>
      <c r="M362" s="483" t="e">
        <f>VLOOKUP('Mapeo de Actores'!M362,'MA Listas'!$D$4:$E$38,2)</f>
        <v>#N/A</v>
      </c>
      <c r="N362" s="591">
        <f>'Mapeo de Actores'!N362</f>
        <v>0</v>
      </c>
      <c r="O362" s="483" t="e">
        <f>VLOOKUP('Mapeo de Actores'!O362,'MA Listas'!$G$4:$H$38,2)</f>
        <v>#N/A</v>
      </c>
      <c r="P362" s="483" t="e">
        <f>VLOOKUP('Mapeo de Actores'!P362,'MA Listas'!$G$4:$H$38,2)</f>
        <v>#N/A</v>
      </c>
      <c r="Q362" s="483" t="e">
        <f>VLOOKUP('Mapeo de Actores'!Q362,'MA Listas'!$G$4:$H$38,2)</f>
        <v>#N/A</v>
      </c>
      <c r="R362" s="483" t="e">
        <f>VLOOKUP('Mapeo de Actores'!R362,'MA Listas'!$G$4:$H$38,2)</f>
        <v>#N/A</v>
      </c>
      <c r="S362" s="483" t="e">
        <f>VLOOKUP('Mapeo de Actores'!S362,'MA Listas'!$G$4:$H$38,2)</f>
        <v>#N/A</v>
      </c>
      <c r="T362" s="593" t="e">
        <f>VLOOKUP('Mapeo de Actores'!T362,'MA Listas'!$K$6:$L$7,2)</f>
        <v>#N/A</v>
      </c>
      <c r="U362" s="593" t="e">
        <f>VLOOKUP('Mapeo de Actores'!U362,'MA Listas'!$K$6:$L$7,2)</f>
        <v>#N/A</v>
      </c>
      <c r="V362" s="593" t="e">
        <f>VLOOKUP('Mapeo de Actores'!V362,'MA Listas'!$K$6:$L$7,2)</f>
        <v>#N/A</v>
      </c>
      <c r="W362" s="593" t="e">
        <f>VLOOKUP('Mapeo de Actores'!W362,'MA Listas'!$K$6:$L$7,2)</f>
        <v>#N/A</v>
      </c>
      <c r="X362" s="593" t="e">
        <f>VLOOKUP('Mapeo de Actores'!X362,'MA Listas'!$K$6:$L$7,2)</f>
        <v>#N/A</v>
      </c>
      <c r="Y362" s="591">
        <f>'Mapeo de Actores'!Y362</f>
        <v>0</v>
      </c>
      <c r="Z362" s="484" t="e">
        <f>VLOOKUP('Mapeo de Actores'!Z362,'MA Listas'!$N$4:$O$11,2)</f>
        <v>#N/A</v>
      </c>
      <c r="AA362" s="484" t="e">
        <f>VLOOKUP('Mapeo de Actores'!AA362,'MA Listas'!$N$4:$O$11,2)</f>
        <v>#N/A</v>
      </c>
      <c r="AB362" s="591">
        <f>'Mapeo de Actores'!AB362</f>
        <v>0</v>
      </c>
      <c r="AC362" s="486">
        <f>'Mapeo de Actores'!AC362</f>
        <v>0</v>
      </c>
      <c r="AD362" s="596">
        <f>'Mapeo de Actores'!AD362</f>
        <v>0</v>
      </c>
    </row>
    <row r="363" spans="6:30" ht="15.75" customHeight="1">
      <c r="F363" s="480">
        <f t="shared" si="6"/>
        <v>360</v>
      </c>
      <c r="G363" s="490">
        <f>'Mapeo de Actores'!G363</f>
        <v>0</v>
      </c>
      <c r="H363" s="491">
        <f>'Mapeo de Actores'!H363</f>
        <v>0</v>
      </c>
      <c r="I363" s="483" t="e">
        <f>VLOOKUP('Mapeo de Actores'!I363,'MA Listas'!$D$4:$E$38,2)</f>
        <v>#N/A</v>
      </c>
      <c r="J363" s="483" t="e">
        <f>VLOOKUP('Mapeo de Actores'!J363,'MA Listas'!$D$4:$E$38,2)</f>
        <v>#N/A</v>
      </c>
      <c r="K363" s="483" t="e">
        <f>VLOOKUP('Mapeo de Actores'!K363,'MA Listas'!$D$4:$E$38,2)</f>
        <v>#N/A</v>
      </c>
      <c r="L363" s="483" t="e">
        <f>VLOOKUP('Mapeo de Actores'!L363,'MA Listas'!$D$4:$E$38,2)</f>
        <v>#N/A</v>
      </c>
      <c r="M363" s="483" t="e">
        <f>VLOOKUP('Mapeo de Actores'!M363,'MA Listas'!$D$4:$E$38,2)</f>
        <v>#N/A</v>
      </c>
      <c r="N363" s="591">
        <f>'Mapeo de Actores'!N363</f>
        <v>0</v>
      </c>
      <c r="O363" s="483" t="e">
        <f>VLOOKUP('Mapeo de Actores'!O363,'MA Listas'!$G$4:$H$38,2)</f>
        <v>#N/A</v>
      </c>
      <c r="P363" s="483" t="e">
        <f>VLOOKUP('Mapeo de Actores'!P363,'MA Listas'!$G$4:$H$38,2)</f>
        <v>#N/A</v>
      </c>
      <c r="Q363" s="483" t="e">
        <f>VLOOKUP('Mapeo de Actores'!Q363,'MA Listas'!$G$4:$H$38,2)</f>
        <v>#N/A</v>
      </c>
      <c r="R363" s="483" t="e">
        <f>VLOOKUP('Mapeo de Actores'!R363,'MA Listas'!$G$4:$H$38,2)</f>
        <v>#N/A</v>
      </c>
      <c r="S363" s="483" t="e">
        <f>VLOOKUP('Mapeo de Actores'!S363,'MA Listas'!$G$4:$H$38,2)</f>
        <v>#N/A</v>
      </c>
      <c r="T363" s="593" t="e">
        <f>VLOOKUP('Mapeo de Actores'!T363,'MA Listas'!$K$6:$L$7,2)</f>
        <v>#N/A</v>
      </c>
      <c r="U363" s="593" t="e">
        <f>VLOOKUP('Mapeo de Actores'!U363,'MA Listas'!$K$6:$L$7,2)</f>
        <v>#N/A</v>
      </c>
      <c r="V363" s="593" t="e">
        <f>VLOOKUP('Mapeo de Actores'!V363,'MA Listas'!$K$6:$L$7,2)</f>
        <v>#N/A</v>
      </c>
      <c r="W363" s="593" t="e">
        <f>VLOOKUP('Mapeo de Actores'!W363,'MA Listas'!$K$6:$L$7,2)</f>
        <v>#N/A</v>
      </c>
      <c r="X363" s="593" t="e">
        <f>VLOOKUP('Mapeo de Actores'!X363,'MA Listas'!$K$6:$L$7,2)</f>
        <v>#N/A</v>
      </c>
      <c r="Y363" s="591">
        <f>'Mapeo de Actores'!Y363</f>
        <v>0</v>
      </c>
      <c r="Z363" s="484" t="e">
        <f>VLOOKUP('Mapeo de Actores'!Z363,'MA Listas'!$N$4:$O$11,2)</f>
        <v>#N/A</v>
      </c>
      <c r="AA363" s="484" t="e">
        <f>VLOOKUP('Mapeo de Actores'!AA363,'MA Listas'!$N$4:$O$11,2)</f>
        <v>#N/A</v>
      </c>
      <c r="AB363" s="591">
        <f>'Mapeo de Actores'!AB363</f>
        <v>0</v>
      </c>
      <c r="AC363" s="486">
        <f>'Mapeo de Actores'!AC363</f>
        <v>0</v>
      </c>
      <c r="AD363" s="596">
        <f>'Mapeo de Actores'!AD363</f>
        <v>0</v>
      </c>
    </row>
    <row r="364" spans="6:30" ht="15.75" customHeight="1">
      <c r="F364" s="480">
        <f t="shared" si="6"/>
        <v>361</v>
      </c>
      <c r="G364" s="490">
        <f>'Mapeo de Actores'!G364</f>
        <v>0</v>
      </c>
      <c r="H364" s="491">
        <f>'Mapeo de Actores'!H364</f>
        <v>0</v>
      </c>
      <c r="I364" s="483" t="e">
        <f>VLOOKUP('Mapeo de Actores'!I364,'MA Listas'!$D$4:$E$38,2)</f>
        <v>#N/A</v>
      </c>
      <c r="J364" s="483" t="e">
        <f>VLOOKUP('Mapeo de Actores'!J364,'MA Listas'!$D$4:$E$38,2)</f>
        <v>#N/A</v>
      </c>
      <c r="K364" s="483" t="e">
        <f>VLOOKUP('Mapeo de Actores'!K364,'MA Listas'!$D$4:$E$38,2)</f>
        <v>#N/A</v>
      </c>
      <c r="L364" s="483" t="e">
        <f>VLOOKUP('Mapeo de Actores'!L364,'MA Listas'!$D$4:$E$38,2)</f>
        <v>#N/A</v>
      </c>
      <c r="M364" s="483" t="e">
        <f>VLOOKUP('Mapeo de Actores'!M364,'MA Listas'!$D$4:$E$38,2)</f>
        <v>#N/A</v>
      </c>
      <c r="N364" s="591">
        <f>'Mapeo de Actores'!N364</f>
        <v>0</v>
      </c>
      <c r="O364" s="483" t="e">
        <f>VLOOKUP('Mapeo de Actores'!O364,'MA Listas'!$G$4:$H$38,2)</f>
        <v>#N/A</v>
      </c>
      <c r="P364" s="483" t="e">
        <f>VLOOKUP('Mapeo de Actores'!P364,'MA Listas'!$G$4:$H$38,2)</f>
        <v>#N/A</v>
      </c>
      <c r="Q364" s="483" t="e">
        <f>VLOOKUP('Mapeo de Actores'!Q364,'MA Listas'!$G$4:$H$38,2)</f>
        <v>#N/A</v>
      </c>
      <c r="R364" s="483" t="e">
        <f>VLOOKUP('Mapeo de Actores'!R364,'MA Listas'!$G$4:$H$38,2)</f>
        <v>#N/A</v>
      </c>
      <c r="S364" s="483" t="e">
        <f>VLOOKUP('Mapeo de Actores'!S364,'MA Listas'!$G$4:$H$38,2)</f>
        <v>#N/A</v>
      </c>
      <c r="T364" s="593" t="e">
        <f>VLOOKUP('Mapeo de Actores'!T364,'MA Listas'!$K$6:$L$7,2)</f>
        <v>#N/A</v>
      </c>
      <c r="U364" s="593" t="e">
        <f>VLOOKUP('Mapeo de Actores'!U364,'MA Listas'!$K$6:$L$7,2)</f>
        <v>#N/A</v>
      </c>
      <c r="V364" s="593" t="e">
        <f>VLOOKUP('Mapeo de Actores'!V364,'MA Listas'!$K$6:$L$7,2)</f>
        <v>#N/A</v>
      </c>
      <c r="W364" s="593" t="e">
        <f>VLOOKUP('Mapeo de Actores'!W364,'MA Listas'!$K$6:$L$7,2)</f>
        <v>#N/A</v>
      </c>
      <c r="X364" s="593" t="e">
        <f>VLOOKUP('Mapeo de Actores'!X364,'MA Listas'!$K$6:$L$7,2)</f>
        <v>#N/A</v>
      </c>
      <c r="Y364" s="591">
        <f>'Mapeo de Actores'!Y364</f>
        <v>0</v>
      </c>
      <c r="Z364" s="484" t="e">
        <f>VLOOKUP('Mapeo de Actores'!Z364,'MA Listas'!$N$4:$O$11,2)</f>
        <v>#N/A</v>
      </c>
      <c r="AA364" s="484" t="e">
        <f>VLOOKUP('Mapeo de Actores'!AA364,'MA Listas'!$N$4:$O$11,2)</f>
        <v>#N/A</v>
      </c>
      <c r="AB364" s="591">
        <f>'Mapeo de Actores'!AB364</f>
        <v>0</v>
      </c>
      <c r="AC364" s="486">
        <f>'Mapeo de Actores'!AC364</f>
        <v>0</v>
      </c>
      <c r="AD364" s="596">
        <f>'Mapeo de Actores'!AD364</f>
        <v>0</v>
      </c>
    </row>
    <row r="365" spans="6:30" ht="15.75" customHeight="1">
      <c r="F365" s="480">
        <f t="shared" si="6"/>
        <v>362</v>
      </c>
      <c r="G365" s="490">
        <f>'Mapeo de Actores'!G365</f>
        <v>0</v>
      </c>
      <c r="H365" s="491">
        <f>'Mapeo de Actores'!H365</f>
        <v>0</v>
      </c>
      <c r="I365" s="483" t="e">
        <f>VLOOKUP('Mapeo de Actores'!I365,'MA Listas'!$D$4:$E$38,2)</f>
        <v>#N/A</v>
      </c>
      <c r="J365" s="483" t="e">
        <f>VLOOKUP('Mapeo de Actores'!J365,'MA Listas'!$D$4:$E$38,2)</f>
        <v>#N/A</v>
      </c>
      <c r="K365" s="483" t="e">
        <f>VLOOKUP('Mapeo de Actores'!K365,'MA Listas'!$D$4:$E$38,2)</f>
        <v>#N/A</v>
      </c>
      <c r="L365" s="483" t="e">
        <f>VLOOKUP('Mapeo de Actores'!L365,'MA Listas'!$D$4:$E$38,2)</f>
        <v>#N/A</v>
      </c>
      <c r="M365" s="483" t="e">
        <f>VLOOKUP('Mapeo de Actores'!M365,'MA Listas'!$D$4:$E$38,2)</f>
        <v>#N/A</v>
      </c>
      <c r="N365" s="591">
        <f>'Mapeo de Actores'!N365</f>
        <v>0</v>
      </c>
      <c r="O365" s="483" t="e">
        <f>VLOOKUP('Mapeo de Actores'!O365,'MA Listas'!$G$4:$H$38,2)</f>
        <v>#N/A</v>
      </c>
      <c r="P365" s="483" t="e">
        <f>VLOOKUP('Mapeo de Actores'!P365,'MA Listas'!$G$4:$H$38,2)</f>
        <v>#N/A</v>
      </c>
      <c r="Q365" s="483" t="e">
        <f>VLOOKUP('Mapeo de Actores'!Q365,'MA Listas'!$G$4:$H$38,2)</f>
        <v>#N/A</v>
      </c>
      <c r="R365" s="483" t="e">
        <f>VLOOKUP('Mapeo de Actores'!R365,'MA Listas'!$G$4:$H$38,2)</f>
        <v>#N/A</v>
      </c>
      <c r="S365" s="483" t="e">
        <f>VLOOKUP('Mapeo de Actores'!S365,'MA Listas'!$G$4:$H$38,2)</f>
        <v>#N/A</v>
      </c>
      <c r="T365" s="593" t="e">
        <f>VLOOKUP('Mapeo de Actores'!T365,'MA Listas'!$K$6:$L$7,2)</f>
        <v>#N/A</v>
      </c>
      <c r="U365" s="593" t="e">
        <f>VLOOKUP('Mapeo de Actores'!U365,'MA Listas'!$K$6:$L$7,2)</f>
        <v>#N/A</v>
      </c>
      <c r="V365" s="593" t="e">
        <f>VLOOKUP('Mapeo de Actores'!V365,'MA Listas'!$K$6:$L$7,2)</f>
        <v>#N/A</v>
      </c>
      <c r="W365" s="593" t="e">
        <f>VLOOKUP('Mapeo de Actores'!W365,'MA Listas'!$K$6:$L$7,2)</f>
        <v>#N/A</v>
      </c>
      <c r="X365" s="593" t="e">
        <f>VLOOKUP('Mapeo de Actores'!X365,'MA Listas'!$K$6:$L$7,2)</f>
        <v>#N/A</v>
      </c>
      <c r="Y365" s="591">
        <f>'Mapeo de Actores'!Y365</f>
        <v>0</v>
      </c>
      <c r="Z365" s="484" t="e">
        <f>VLOOKUP('Mapeo de Actores'!Z365,'MA Listas'!$N$4:$O$11,2)</f>
        <v>#N/A</v>
      </c>
      <c r="AA365" s="484" t="e">
        <f>VLOOKUP('Mapeo de Actores'!AA365,'MA Listas'!$N$4:$O$11,2)</f>
        <v>#N/A</v>
      </c>
      <c r="AB365" s="591">
        <f>'Mapeo de Actores'!AB365</f>
        <v>0</v>
      </c>
      <c r="AC365" s="486">
        <f>'Mapeo de Actores'!AC365</f>
        <v>0</v>
      </c>
      <c r="AD365" s="596">
        <f>'Mapeo de Actores'!AD365</f>
        <v>0</v>
      </c>
    </row>
    <row r="366" spans="6:30" ht="15.75" customHeight="1">
      <c r="F366" s="480">
        <f t="shared" si="6"/>
        <v>363</v>
      </c>
      <c r="G366" s="490">
        <f>'Mapeo de Actores'!G366</f>
        <v>0</v>
      </c>
      <c r="H366" s="491">
        <f>'Mapeo de Actores'!H366</f>
        <v>0</v>
      </c>
      <c r="I366" s="483" t="e">
        <f>VLOOKUP('Mapeo de Actores'!I366,'MA Listas'!$D$4:$E$38,2)</f>
        <v>#N/A</v>
      </c>
      <c r="J366" s="483" t="e">
        <f>VLOOKUP('Mapeo de Actores'!J366,'MA Listas'!$D$4:$E$38,2)</f>
        <v>#N/A</v>
      </c>
      <c r="K366" s="483" t="e">
        <f>VLOOKUP('Mapeo de Actores'!K366,'MA Listas'!$D$4:$E$38,2)</f>
        <v>#N/A</v>
      </c>
      <c r="L366" s="483" t="e">
        <f>VLOOKUP('Mapeo de Actores'!L366,'MA Listas'!$D$4:$E$38,2)</f>
        <v>#N/A</v>
      </c>
      <c r="M366" s="483" t="e">
        <f>VLOOKUP('Mapeo de Actores'!M366,'MA Listas'!$D$4:$E$38,2)</f>
        <v>#N/A</v>
      </c>
      <c r="N366" s="591">
        <f>'Mapeo de Actores'!N366</f>
        <v>0</v>
      </c>
      <c r="O366" s="483" t="e">
        <f>VLOOKUP('Mapeo de Actores'!O366,'MA Listas'!$G$4:$H$38,2)</f>
        <v>#N/A</v>
      </c>
      <c r="P366" s="483" t="e">
        <f>VLOOKUP('Mapeo de Actores'!P366,'MA Listas'!$G$4:$H$38,2)</f>
        <v>#N/A</v>
      </c>
      <c r="Q366" s="483" t="e">
        <f>VLOOKUP('Mapeo de Actores'!Q366,'MA Listas'!$G$4:$H$38,2)</f>
        <v>#N/A</v>
      </c>
      <c r="R366" s="483" t="e">
        <f>VLOOKUP('Mapeo de Actores'!R366,'MA Listas'!$G$4:$H$38,2)</f>
        <v>#N/A</v>
      </c>
      <c r="S366" s="483" t="e">
        <f>VLOOKUP('Mapeo de Actores'!S366,'MA Listas'!$G$4:$H$38,2)</f>
        <v>#N/A</v>
      </c>
      <c r="T366" s="593" t="e">
        <f>VLOOKUP('Mapeo de Actores'!T366,'MA Listas'!$K$6:$L$7,2)</f>
        <v>#N/A</v>
      </c>
      <c r="U366" s="593" t="e">
        <f>VLOOKUP('Mapeo de Actores'!U366,'MA Listas'!$K$6:$L$7,2)</f>
        <v>#N/A</v>
      </c>
      <c r="V366" s="593" t="e">
        <f>VLOOKUP('Mapeo de Actores'!V366,'MA Listas'!$K$6:$L$7,2)</f>
        <v>#N/A</v>
      </c>
      <c r="W366" s="593" t="e">
        <f>VLOOKUP('Mapeo de Actores'!W366,'MA Listas'!$K$6:$L$7,2)</f>
        <v>#N/A</v>
      </c>
      <c r="X366" s="593" t="e">
        <f>VLOOKUP('Mapeo de Actores'!X366,'MA Listas'!$K$6:$L$7,2)</f>
        <v>#N/A</v>
      </c>
      <c r="Y366" s="591">
        <f>'Mapeo de Actores'!Y366</f>
        <v>0</v>
      </c>
      <c r="Z366" s="484" t="e">
        <f>VLOOKUP('Mapeo de Actores'!Z366,'MA Listas'!$N$4:$O$11,2)</f>
        <v>#N/A</v>
      </c>
      <c r="AA366" s="484" t="e">
        <f>VLOOKUP('Mapeo de Actores'!AA366,'MA Listas'!$N$4:$O$11,2)</f>
        <v>#N/A</v>
      </c>
      <c r="AB366" s="591">
        <f>'Mapeo de Actores'!AB366</f>
        <v>0</v>
      </c>
      <c r="AC366" s="486">
        <f>'Mapeo de Actores'!AC366</f>
        <v>0</v>
      </c>
      <c r="AD366" s="596">
        <f>'Mapeo de Actores'!AD366</f>
        <v>0</v>
      </c>
    </row>
    <row r="367" spans="6:30" ht="15.75" customHeight="1">
      <c r="F367" s="480">
        <f t="shared" si="6"/>
        <v>364</v>
      </c>
      <c r="G367" s="490">
        <f>'Mapeo de Actores'!G367</f>
        <v>0</v>
      </c>
      <c r="H367" s="491">
        <f>'Mapeo de Actores'!H367</f>
        <v>0</v>
      </c>
      <c r="I367" s="483" t="e">
        <f>VLOOKUP('Mapeo de Actores'!I367,'MA Listas'!$D$4:$E$38,2)</f>
        <v>#N/A</v>
      </c>
      <c r="J367" s="483" t="e">
        <f>VLOOKUP('Mapeo de Actores'!J367,'MA Listas'!$D$4:$E$38,2)</f>
        <v>#N/A</v>
      </c>
      <c r="K367" s="483" t="e">
        <f>VLOOKUP('Mapeo de Actores'!K367,'MA Listas'!$D$4:$E$38,2)</f>
        <v>#N/A</v>
      </c>
      <c r="L367" s="483" t="e">
        <f>VLOOKUP('Mapeo de Actores'!L367,'MA Listas'!$D$4:$E$38,2)</f>
        <v>#N/A</v>
      </c>
      <c r="M367" s="483" t="e">
        <f>VLOOKUP('Mapeo de Actores'!M367,'MA Listas'!$D$4:$E$38,2)</f>
        <v>#N/A</v>
      </c>
      <c r="N367" s="591">
        <f>'Mapeo de Actores'!N367</f>
        <v>0</v>
      </c>
      <c r="O367" s="483" t="e">
        <f>VLOOKUP('Mapeo de Actores'!O367,'MA Listas'!$G$4:$H$38,2)</f>
        <v>#N/A</v>
      </c>
      <c r="P367" s="483" t="e">
        <f>VLOOKUP('Mapeo de Actores'!P367,'MA Listas'!$G$4:$H$38,2)</f>
        <v>#N/A</v>
      </c>
      <c r="Q367" s="483" t="e">
        <f>VLOOKUP('Mapeo de Actores'!Q367,'MA Listas'!$G$4:$H$38,2)</f>
        <v>#N/A</v>
      </c>
      <c r="R367" s="483" t="e">
        <f>VLOOKUP('Mapeo de Actores'!R367,'MA Listas'!$G$4:$H$38,2)</f>
        <v>#N/A</v>
      </c>
      <c r="S367" s="483" t="e">
        <f>VLOOKUP('Mapeo de Actores'!S367,'MA Listas'!$G$4:$H$38,2)</f>
        <v>#N/A</v>
      </c>
      <c r="T367" s="593" t="e">
        <f>VLOOKUP('Mapeo de Actores'!T367,'MA Listas'!$K$6:$L$7,2)</f>
        <v>#N/A</v>
      </c>
      <c r="U367" s="593" t="e">
        <f>VLOOKUP('Mapeo de Actores'!U367,'MA Listas'!$K$6:$L$7,2)</f>
        <v>#N/A</v>
      </c>
      <c r="V367" s="593" t="e">
        <f>VLOOKUP('Mapeo de Actores'!V367,'MA Listas'!$K$6:$L$7,2)</f>
        <v>#N/A</v>
      </c>
      <c r="W367" s="593" t="e">
        <f>VLOOKUP('Mapeo de Actores'!W367,'MA Listas'!$K$6:$L$7,2)</f>
        <v>#N/A</v>
      </c>
      <c r="X367" s="593" t="e">
        <f>VLOOKUP('Mapeo de Actores'!X367,'MA Listas'!$K$6:$L$7,2)</f>
        <v>#N/A</v>
      </c>
      <c r="Y367" s="591">
        <f>'Mapeo de Actores'!Y367</f>
        <v>0</v>
      </c>
      <c r="Z367" s="484" t="e">
        <f>VLOOKUP('Mapeo de Actores'!Z367,'MA Listas'!$N$4:$O$11,2)</f>
        <v>#N/A</v>
      </c>
      <c r="AA367" s="484" t="e">
        <f>VLOOKUP('Mapeo de Actores'!AA367,'MA Listas'!$N$4:$O$11,2)</f>
        <v>#N/A</v>
      </c>
      <c r="AB367" s="591">
        <f>'Mapeo de Actores'!AB367</f>
        <v>0</v>
      </c>
      <c r="AC367" s="486">
        <f>'Mapeo de Actores'!AC367</f>
        <v>0</v>
      </c>
      <c r="AD367" s="596">
        <f>'Mapeo de Actores'!AD367</f>
        <v>0</v>
      </c>
    </row>
    <row r="368" spans="6:30" ht="15.75" customHeight="1">
      <c r="F368" s="480">
        <f t="shared" si="6"/>
        <v>365</v>
      </c>
      <c r="G368" s="490">
        <f>'Mapeo de Actores'!G368</f>
        <v>0</v>
      </c>
      <c r="H368" s="491">
        <f>'Mapeo de Actores'!H368</f>
        <v>0</v>
      </c>
      <c r="I368" s="483" t="e">
        <f>VLOOKUP('Mapeo de Actores'!I368,'MA Listas'!$D$4:$E$38,2)</f>
        <v>#N/A</v>
      </c>
      <c r="J368" s="483" t="e">
        <f>VLOOKUP('Mapeo de Actores'!J368,'MA Listas'!$D$4:$E$38,2)</f>
        <v>#N/A</v>
      </c>
      <c r="K368" s="483" t="e">
        <f>VLOOKUP('Mapeo de Actores'!K368,'MA Listas'!$D$4:$E$38,2)</f>
        <v>#N/A</v>
      </c>
      <c r="L368" s="483" t="e">
        <f>VLOOKUP('Mapeo de Actores'!L368,'MA Listas'!$D$4:$E$38,2)</f>
        <v>#N/A</v>
      </c>
      <c r="M368" s="483" t="e">
        <f>VLOOKUP('Mapeo de Actores'!M368,'MA Listas'!$D$4:$E$38,2)</f>
        <v>#N/A</v>
      </c>
      <c r="N368" s="591">
        <f>'Mapeo de Actores'!N368</f>
        <v>0</v>
      </c>
      <c r="O368" s="483" t="e">
        <f>VLOOKUP('Mapeo de Actores'!O368,'MA Listas'!$G$4:$H$38,2)</f>
        <v>#N/A</v>
      </c>
      <c r="P368" s="483" t="e">
        <f>VLOOKUP('Mapeo de Actores'!P368,'MA Listas'!$G$4:$H$38,2)</f>
        <v>#N/A</v>
      </c>
      <c r="Q368" s="483" t="e">
        <f>VLOOKUP('Mapeo de Actores'!Q368,'MA Listas'!$G$4:$H$38,2)</f>
        <v>#N/A</v>
      </c>
      <c r="R368" s="483" t="e">
        <f>VLOOKUP('Mapeo de Actores'!R368,'MA Listas'!$G$4:$H$38,2)</f>
        <v>#N/A</v>
      </c>
      <c r="S368" s="483" t="e">
        <f>VLOOKUP('Mapeo de Actores'!S368,'MA Listas'!$G$4:$H$38,2)</f>
        <v>#N/A</v>
      </c>
      <c r="T368" s="593" t="e">
        <f>VLOOKUP('Mapeo de Actores'!T368,'MA Listas'!$K$6:$L$7,2)</f>
        <v>#N/A</v>
      </c>
      <c r="U368" s="593" t="e">
        <f>VLOOKUP('Mapeo de Actores'!U368,'MA Listas'!$K$6:$L$7,2)</f>
        <v>#N/A</v>
      </c>
      <c r="V368" s="593" t="e">
        <f>VLOOKUP('Mapeo de Actores'!V368,'MA Listas'!$K$6:$L$7,2)</f>
        <v>#N/A</v>
      </c>
      <c r="W368" s="593" t="e">
        <f>VLOOKUP('Mapeo de Actores'!W368,'MA Listas'!$K$6:$L$7,2)</f>
        <v>#N/A</v>
      </c>
      <c r="X368" s="593" t="e">
        <f>VLOOKUP('Mapeo de Actores'!X368,'MA Listas'!$K$6:$L$7,2)</f>
        <v>#N/A</v>
      </c>
      <c r="Y368" s="591">
        <f>'Mapeo de Actores'!Y368</f>
        <v>0</v>
      </c>
      <c r="Z368" s="484" t="e">
        <f>VLOOKUP('Mapeo de Actores'!Z368,'MA Listas'!$N$4:$O$11,2)</f>
        <v>#N/A</v>
      </c>
      <c r="AA368" s="484" t="e">
        <f>VLOOKUP('Mapeo de Actores'!AA368,'MA Listas'!$N$4:$O$11,2)</f>
        <v>#N/A</v>
      </c>
      <c r="AB368" s="591">
        <f>'Mapeo de Actores'!AB368</f>
        <v>0</v>
      </c>
      <c r="AC368" s="486">
        <f>'Mapeo de Actores'!AC368</f>
        <v>0</v>
      </c>
      <c r="AD368" s="596">
        <f>'Mapeo de Actores'!AD368</f>
        <v>0</v>
      </c>
    </row>
    <row r="369" spans="6:30" ht="15.75" customHeight="1">
      <c r="F369" s="480">
        <f t="shared" si="6"/>
        <v>366</v>
      </c>
      <c r="G369" s="490">
        <f>'Mapeo de Actores'!G369</f>
        <v>0</v>
      </c>
      <c r="H369" s="491">
        <f>'Mapeo de Actores'!H369</f>
        <v>0</v>
      </c>
      <c r="I369" s="483" t="e">
        <f>VLOOKUP('Mapeo de Actores'!I369,'MA Listas'!$D$4:$E$38,2)</f>
        <v>#N/A</v>
      </c>
      <c r="J369" s="483" t="e">
        <f>VLOOKUP('Mapeo de Actores'!J369,'MA Listas'!$D$4:$E$38,2)</f>
        <v>#N/A</v>
      </c>
      <c r="K369" s="483" t="e">
        <f>VLOOKUP('Mapeo de Actores'!K369,'MA Listas'!$D$4:$E$38,2)</f>
        <v>#N/A</v>
      </c>
      <c r="L369" s="483" t="e">
        <f>VLOOKUP('Mapeo de Actores'!L369,'MA Listas'!$D$4:$E$38,2)</f>
        <v>#N/A</v>
      </c>
      <c r="M369" s="483" t="e">
        <f>VLOOKUP('Mapeo de Actores'!M369,'MA Listas'!$D$4:$E$38,2)</f>
        <v>#N/A</v>
      </c>
      <c r="N369" s="591">
        <f>'Mapeo de Actores'!N369</f>
        <v>0</v>
      </c>
      <c r="O369" s="483" t="e">
        <f>VLOOKUP('Mapeo de Actores'!O369,'MA Listas'!$G$4:$H$38,2)</f>
        <v>#N/A</v>
      </c>
      <c r="P369" s="483" t="e">
        <f>VLOOKUP('Mapeo de Actores'!P369,'MA Listas'!$G$4:$H$38,2)</f>
        <v>#N/A</v>
      </c>
      <c r="Q369" s="483" t="e">
        <f>VLOOKUP('Mapeo de Actores'!Q369,'MA Listas'!$G$4:$H$38,2)</f>
        <v>#N/A</v>
      </c>
      <c r="R369" s="483" t="e">
        <f>VLOOKUP('Mapeo de Actores'!R369,'MA Listas'!$G$4:$H$38,2)</f>
        <v>#N/A</v>
      </c>
      <c r="S369" s="483" t="e">
        <f>VLOOKUP('Mapeo de Actores'!S369,'MA Listas'!$G$4:$H$38,2)</f>
        <v>#N/A</v>
      </c>
      <c r="T369" s="593" t="e">
        <f>VLOOKUP('Mapeo de Actores'!T369,'MA Listas'!$K$6:$L$7,2)</f>
        <v>#N/A</v>
      </c>
      <c r="U369" s="593" t="e">
        <f>VLOOKUP('Mapeo de Actores'!U369,'MA Listas'!$K$6:$L$7,2)</f>
        <v>#N/A</v>
      </c>
      <c r="V369" s="593" t="e">
        <f>VLOOKUP('Mapeo de Actores'!V369,'MA Listas'!$K$6:$L$7,2)</f>
        <v>#N/A</v>
      </c>
      <c r="W369" s="593" t="e">
        <f>VLOOKUP('Mapeo de Actores'!W369,'MA Listas'!$K$6:$L$7,2)</f>
        <v>#N/A</v>
      </c>
      <c r="X369" s="593" t="e">
        <f>VLOOKUP('Mapeo de Actores'!X369,'MA Listas'!$K$6:$L$7,2)</f>
        <v>#N/A</v>
      </c>
      <c r="Y369" s="591">
        <f>'Mapeo de Actores'!Y369</f>
        <v>0</v>
      </c>
      <c r="Z369" s="484" t="e">
        <f>VLOOKUP('Mapeo de Actores'!Z369,'MA Listas'!$N$4:$O$11,2)</f>
        <v>#N/A</v>
      </c>
      <c r="AA369" s="484" t="e">
        <f>VLOOKUP('Mapeo de Actores'!AA369,'MA Listas'!$N$4:$O$11,2)</f>
        <v>#N/A</v>
      </c>
      <c r="AB369" s="591">
        <f>'Mapeo de Actores'!AB369</f>
        <v>0</v>
      </c>
      <c r="AC369" s="486">
        <f>'Mapeo de Actores'!AC369</f>
        <v>0</v>
      </c>
      <c r="AD369" s="596">
        <f>'Mapeo de Actores'!AD369</f>
        <v>0</v>
      </c>
    </row>
    <row r="370" spans="6:30" ht="15.75" customHeight="1">
      <c r="F370" s="480">
        <f t="shared" si="6"/>
        <v>367</v>
      </c>
      <c r="G370" s="490">
        <f>'Mapeo de Actores'!G370</f>
        <v>0</v>
      </c>
      <c r="H370" s="491">
        <f>'Mapeo de Actores'!H370</f>
        <v>0</v>
      </c>
      <c r="I370" s="483" t="e">
        <f>VLOOKUP('Mapeo de Actores'!I370,'MA Listas'!$D$4:$E$38,2)</f>
        <v>#N/A</v>
      </c>
      <c r="J370" s="483" t="e">
        <f>VLOOKUP('Mapeo de Actores'!J370,'MA Listas'!$D$4:$E$38,2)</f>
        <v>#N/A</v>
      </c>
      <c r="K370" s="483" t="e">
        <f>VLOOKUP('Mapeo de Actores'!K370,'MA Listas'!$D$4:$E$38,2)</f>
        <v>#N/A</v>
      </c>
      <c r="L370" s="483" t="e">
        <f>VLOOKUP('Mapeo de Actores'!L370,'MA Listas'!$D$4:$E$38,2)</f>
        <v>#N/A</v>
      </c>
      <c r="M370" s="483" t="e">
        <f>VLOOKUP('Mapeo de Actores'!M370,'MA Listas'!$D$4:$E$38,2)</f>
        <v>#N/A</v>
      </c>
      <c r="N370" s="591">
        <f>'Mapeo de Actores'!N370</f>
        <v>0</v>
      </c>
      <c r="O370" s="483" t="e">
        <f>VLOOKUP('Mapeo de Actores'!O370,'MA Listas'!$G$4:$H$38,2)</f>
        <v>#N/A</v>
      </c>
      <c r="P370" s="483" t="e">
        <f>VLOOKUP('Mapeo de Actores'!P370,'MA Listas'!$G$4:$H$38,2)</f>
        <v>#N/A</v>
      </c>
      <c r="Q370" s="483" t="e">
        <f>VLOOKUP('Mapeo de Actores'!Q370,'MA Listas'!$G$4:$H$38,2)</f>
        <v>#N/A</v>
      </c>
      <c r="R370" s="483" t="e">
        <f>VLOOKUP('Mapeo de Actores'!R370,'MA Listas'!$G$4:$H$38,2)</f>
        <v>#N/A</v>
      </c>
      <c r="S370" s="483" t="e">
        <f>VLOOKUP('Mapeo de Actores'!S370,'MA Listas'!$G$4:$H$38,2)</f>
        <v>#N/A</v>
      </c>
      <c r="T370" s="593" t="e">
        <f>VLOOKUP('Mapeo de Actores'!T370,'MA Listas'!$K$6:$L$7,2)</f>
        <v>#N/A</v>
      </c>
      <c r="U370" s="593" t="e">
        <f>VLOOKUP('Mapeo de Actores'!U370,'MA Listas'!$K$6:$L$7,2)</f>
        <v>#N/A</v>
      </c>
      <c r="V370" s="593" t="e">
        <f>VLOOKUP('Mapeo de Actores'!V370,'MA Listas'!$K$6:$L$7,2)</f>
        <v>#N/A</v>
      </c>
      <c r="W370" s="593" t="e">
        <f>VLOOKUP('Mapeo de Actores'!W370,'MA Listas'!$K$6:$L$7,2)</f>
        <v>#N/A</v>
      </c>
      <c r="X370" s="593" t="e">
        <f>VLOOKUP('Mapeo de Actores'!X370,'MA Listas'!$K$6:$L$7,2)</f>
        <v>#N/A</v>
      </c>
      <c r="Y370" s="591">
        <f>'Mapeo de Actores'!Y370</f>
        <v>0</v>
      </c>
      <c r="Z370" s="484" t="e">
        <f>VLOOKUP('Mapeo de Actores'!Z370,'MA Listas'!$N$4:$O$11,2)</f>
        <v>#N/A</v>
      </c>
      <c r="AA370" s="484" t="e">
        <f>VLOOKUP('Mapeo de Actores'!AA370,'MA Listas'!$N$4:$O$11,2)</f>
        <v>#N/A</v>
      </c>
      <c r="AB370" s="591">
        <f>'Mapeo de Actores'!AB370</f>
        <v>0</v>
      </c>
      <c r="AC370" s="486">
        <f>'Mapeo de Actores'!AC370</f>
        <v>0</v>
      </c>
      <c r="AD370" s="596">
        <f>'Mapeo de Actores'!AD370</f>
        <v>0</v>
      </c>
    </row>
    <row r="371" spans="6:30" ht="15.75" customHeight="1">
      <c r="F371" s="480">
        <f t="shared" si="6"/>
        <v>368</v>
      </c>
      <c r="G371" s="490">
        <f>'Mapeo de Actores'!G371</f>
        <v>0</v>
      </c>
      <c r="H371" s="491">
        <f>'Mapeo de Actores'!H371</f>
        <v>0</v>
      </c>
      <c r="I371" s="483" t="e">
        <f>VLOOKUP('Mapeo de Actores'!I371,'MA Listas'!$D$4:$E$38,2)</f>
        <v>#N/A</v>
      </c>
      <c r="J371" s="483" t="e">
        <f>VLOOKUP('Mapeo de Actores'!J371,'MA Listas'!$D$4:$E$38,2)</f>
        <v>#N/A</v>
      </c>
      <c r="K371" s="483" t="e">
        <f>VLOOKUP('Mapeo de Actores'!K371,'MA Listas'!$D$4:$E$38,2)</f>
        <v>#N/A</v>
      </c>
      <c r="L371" s="483" t="e">
        <f>VLOOKUP('Mapeo de Actores'!L371,'MA Listas'!$D$4:$E$38,2)</f>
        <v>#N/A</v>
      </c>
      <c r="M371" s="483" t="e">
        <f>VLOOKUP('Mapeo de Actores'!M371,'MA Listas'!$D$4:$E$38,2)</f>
        <v>#N/A</v>
      </c>
      <c r="N371" s="591">
        <f>'Mapeo de Actores'!N371</f>
        <v>0</v>
      </c>
      <c r="O371" s="483" t="e">
        <f>VLOOKUP('Mapeo de Actores'!O371,'MA Listas'!$G$4:$H$38,2)</f>
        <v>#N/A</v>
      </c>
      <c r="P371" s="483" t="e">
        <f>VLOOKUP('Mapeo de Actores'!P371,'MA Listas'!$G$4:$H$38,2)</f>
        <v>#N/A</v>
      </c>
      <c r="Q371" s="483" t="e">
        <f>VLOOKUP('Mapeo de Actores'!Q371,'MA Listas'!$G$4:$H$38,2)</f>
        <v>#N/A</v>
      </c>
      <c r="R371" s="483" t="e">
        <f>VLOOKUP('Mapeo de Actores'!R371,'MA Listas'!$G$4:$H$38,2)</f>
        <v>#N/A</v>
      </c>
      <c r="S371" s="483" t="e">
        <f>VLOOKUP('Mapeo de Actores'!S371,'MA Listas'!$G$4:$H$38,2)</f>
        <v>#N/A</v>
      </c>
      <c r="T371" s="593" t="e">
        <f>VLOOKUP('Mapeo de Actores'!T371,'MA Listas'!$K$6:$L$7,2)</f>
        <v>#N/A</v>
      </c>
      <c r="U371" s="593" t="e">
        <f>VLOOKUP('Mapeo de Actores'!U371,'MA Listas'!$K$6:$L$7,2)</f>
        <v>#N/A</v>
      </c>
      <c r="V371" s="593" t="e">
        <f>VLOOKUP('Mapeo de Actores'!V371,'MA Listas'!$K$6:$L$7,2)</f>
        <v>#N/A</v>
      </c>
      <c r="W371" s="593" t="e">
        <f>VLOOKUP('Mapeo de Actores'!W371,'MA Listas'!$K$6:$L$7,2)</f>
        <v>#N/A</v>
      </c>
      <c r="X371" s="593" t="e">
        <f>VLOOKUP('Mapeo de Actores'!X371,'MA Listas'!$K$6:$L$7,2)</f>
        <v>#N/A</v>
      </c>
      <c r="Y371" s="591">
        <f>'Mapeo de Actores'!Y371</f>
        <v>0</v>
      </c>
      <c r="Z371" s="484" t="e">
        <f>VLOOKUP('Mapeo de Actores'!Z371,'MA Listas'!$N$4:$O$11,2)</f>
        <v>#N/A</v>
      </c>
      <c r="AA371" s="484" t="e">
        <f>VLOOKUP('Mapeo de Actores'!AA371,'MA Listas'!$N$4:$O$11,2)</f>
        <v>#N/A</v>
      </c>
      <c r="AB371" s="591">
        <f>'Mapeo de Actores'!AB371</f>
        <v>0</v>
      </c>
      <c r="AC371" s="486">
        <f>'Mapeo de Actores'!AC371</f>
        <v>0</v>
      </c>
      <c r="AD371" s="596">
        <f>'Mapeo de Actores'!AD371</f>
        <v>0</v>
      </c>
    </row>
    <row r="372" spans="6:30" ht="15.75" customHeight="1">
      <c r="F372" s="480">
        <f t="shared" si="6"/>
        <v>369</v>
      </c>
      <c r="G372" s="490">
        <f>'Mapeo de Actores'!G372</f>
        <v>0</v>
      </c>
      <c r="H372" s="491">
        <f>'Mapeo de Actores'!H372</f>
        <v>0</v>
      </c>
      <c r="I372" s="483" t="e">
        <f>VLOOKUP('Mapeo de Actores'!I372,'MA Listas'!$D$4:$E$38,2)</f>
        <v>#N/A</v>
      </c>
      <c r="J372" s="483" t="e">
        <f>VLOOKUP('Mapeo de Actores'!J372,'MA Listas'!$D$4:$E$38,2)</f>
        <v>#N/A</v>
      </c>
      <c r="K372" s="483" t="e">
        <f>VLOOKUP('Mapeo de Actores'!K372,'MA Listas'!$D$4:$E$38,2)</f>
        <v>#N/A</v>
      </c>
      <c r="L372" s="483" t="e">
        <f>VLOOKUP('Mapeo de Actores'!L372,'MA Listas'!$D$4:$E$38,2)</f>
        <v>#N/A</v>
      </c>
      <c r="M372" s="483" t="e">
        <f>VLOOKUP('Mapeo de Actores'!M372,'MA Listas'!$D$4:$E$38,2)</f>
        <v>#N/A</v>
      </c>
      <c r="N372" s="591">
        <f>'Mapeo de Actores'!N372</f>
        <v>0</v>
      </c>
      <c r="O372" s="483" t="e">
        <f>VLOOKUP('Mapeo de Actores'!O372,'MA Listas'!$G$4:$H$38,2)</f>
        <v>#N/A</v>
      </c>
      <c r="P372" s="483" t="e">
        <f>VLOOKUP('Mapeo de Actores'!P372,'MA Listas'!$G$4:$H$38,2)</f>
        <v>#N/A</v>
      </c>
      <c r="Q372" s="483" t="e">
        <f>VLOOKUP('Mapeo de Actores'!Q372,'MA Listas'!$G$4:$H$38,2)</f>
        <v>#N/A</v>
      </c>
      <c r="R372" s="483" t="e">
        <f>VLOOKUP('Mapeo de Actores'!R372,'MA Listas'!$G$4:$H$38,2)</f>
        <v>#N/A</v>
      </c>
      <c r="S372" s="483" t="e">
        <f>VLOOKUP('Mapeo de Actores'!S372,'MA Listas'!$G$4:$H$38,2)</f>
        <v>#N/A</v>
      </c>
      <c r="T372" s="593" t="e">
        <f>VLOOKUP('Mapeo de Actores'!T372,'MA Listas'!$K$6:$L$7,2)</f>
        <v>#N/A</v>
      </c>
      <c r="U372" s="593" t="e">
        <f>VLOOKUP('Mapeo de Actores'!U372,'MA Listas'!$K$6:$L$7,2)</f>
        <v>#N/A</v>
      </c>
      <c r="V372" s="593" t="e">
        <f>VLOOKUP('Mapeo de Actores'!V372,'MA Listas'!$K$6:$L$7,2)</f>
        <v>#N/A</v>
      </c>
      <c r="W372" s="593" t="e">
        <f>VLOOKUP('Mapeo de Actores'!W372,'MA Listas'!$K$6:$L$7,2)</f>
        <v>#N/A</v>
      </c>
      <c r="X372" s="593" t="e">
        <f>VLOOKUP('Mapeo de Actores'!X372,'MA Listas'!$K$6:$L$7,2)</f>
        <v>#N/A</v>
      </c>
      <c r="Y372" s="591">
        <f>'Mapeo de Actores'!Y372</f>
        <v>0</v>
      </c>
      <c r="Z372" s="484" t="e">
        <f>VLOOKUP('Mapeo de Actores'!Z372,'MA Listas'!$N$4:$O$11,2)</f>
        <v>#N/A</v>
      </c>
      <c r="AA372" s="484" t="e">
        <f>VLOOKUP('Mapeo de Actores'!AA372,'MA Listas'!$N$4:$O$11,2)</f>
        <v>#N/A</v>
      </c>
      <c r="AB372" s="591">
        <f>'Mapeo de Actores'!AB372</f>
        <v>0</v>
      </c>
      <c r="AC372" s="486">
        <f>'Mapeo de Actores'!AC372</f>
        <v>0</v>
      </c>
      <c r="AD372" s="596">
        <f>'Mapeo de Actores'!AD372</f>
        <v>0</v>
      </c>
    </row>
    <row r="373" spans="6:30" ht="15.75" customHeight="1">
      <c r="F373" s="480">
        <f t="shared" si="6"/>
        <v>370</v>
      </c>
      <c r="G373" s="490">
        <f>'Mapeo de Actores'!G373</f>
        <v>0</v>
      </c>
      <c r="H373" s="491">
        <f>'Mapeo de Actores'!H373</f>
        <v>0</v>
      </c>
      <c r="I373" s="483" t="e">
        <f>VLOOKUP('Mapeo de Actores'!I373,'MA Listas'!$D$4:$E$38,2)</f>
        <v>#N/A</v>
      </c>
      <c r="J373" s="483" t="e">
        <f>VLOOKUP('Mapeo de Actores'!J373,'MA Listas'!$D$4:$E$38,2)</f>
        <v>#N/A</v>
      </c>
      <c r="K373" s="483" t="e">
        <f>VLOOKUP('Mapeo de Actores'!K373,'MA Listas'!$D$4:$E$38,2)</f>
        <v>#N/A</v>
      </c>
      <c r="L373" s="483" t="e">
        <f>VLOOKUP('Mapeo de Actores'!L373,'MA Listas'!$D$4:$E$38,2)</f>
        <v>#N/A</v>
      </c>
      <c r="M373" s="483" t="e">
        <f>VLOOKUP('Mapeo de Actores'!M373,'MA Listas'!$D$4:$E$38,2)</f>
        <v>#N/A</v>
      </c>
      <c r="N373" s="591">
        <f>'Mapeo de Actores'!N373</f>
        <v>0</v>
      </c>
      <c r="O373" s="483" t="e">
        <f>VLOOKUP('Mapeo de Actores'!O373,'MA Listas'!$G$4:$H$38,2)</f>
        <v>#N/A</v>
      </c>
      <c r="P373" s="483" t="e">
        <f>VLOOKUP('Mapeo de Actores'!P373,'MA Listas'!$G$4:$H$38,2)</f>
        <v>#N/A</v>
      </c>
      <c r="Q373" s="483" t="e">
        <f>VLOOKUP('Mapeo de Actores'!Q373,'MA Listas'!$G$4:$H$38,2)</f>
        <v>#N/A</v>
      </c>
      <c r="R373" s="483" t="e">
        <f>VLOOKUP('Mapeo de Actores'!R373,'MA Listas'!$G$4:$H$38,2)</f>
        <v>#N/A</v>
      </c>
      <c r="S373" s="483" t="e">
        <f>VLOOKUP('Mapeo de Actores'!S373,'MA Listas'!$G$4:$H$38,2)</f>
        <v>#N/A</v>
      </c>
      <c r="T373" s="593" t="e">
        <f>VLOOKUP('Mapeo de Actores'!T373,'MA Listas'!$K$6:$L$7,2)</f>
        <v>#N/A</v>
      </c>
      <c r="U373" s="593" t="e">
        <f>VLOOKUP('Mapeo de Actores'!U373,'MA Listas'!$K$6:$L$7,2)</f>
        <v>#N/A</v>
      </c>
      <c r="V373" s="593" t="e">
        <f>VLOOKUP('Mapeo de Actores'!V373,'MA Listas'!$K$6:$L$7,2)</f>
        <v>#N/A</v>
      </c>
      <c r="W373" s="593" t="e">
        <f>VLOOKUP('Mapeo de Actores'!W373,'MA Listas'!$K$6:$L$7,2)</f>
        <v>#N/A</v>
      </c>
      <c r="X373" s="593" t="e">
        <f>VLOOKUP('Mapeo de Actores'!X373,'MA Listas'!$K$6:$L$7,2)</f>
        <v>#N/A</v>
      </c>
      <c r="Y373" s="591">
        <f>'Mapeo de Actores'!Y373</f>
        <v>0</v>
      </c>
      <c r="Z373" s="484" t="e">
        <f>VLOOKUP('Mapeo de Actores'!Z373,'MA Listas'!$N$4:$O$11,2)</f>
        <v>#N/A</v>
      </c>
      <c r="AA373" s="484" t="e">
        <f>VLOOKUP('Mapeo de Actores'!AA373,'MA Listas'!$N$4:$O$11,2)</f>
        <v>#N/A</v>
      </c>
      <c r="AB373" s="591">
        <f>'Mapeo de Actores'!AB373</f>
        <v>0</v>
      </c>
      <c r="AC373" s="486">
        <f>'Mapeo de Actores'!AC373</f>
        <v>0</v>
      </c>
      <c r="AD373" s="596">
        <f>'Mapeo de Actores'!AD373</f>
        <v>0</v>
      </c>
    </row>
    <row r="374" spans="6:30" ht="15.75" customHeight="1">
      <c r="F374" s="480">
        <f t="shared" si="6"/>
        <v>371</v>
      </c>
      <c r="G374" s="490">
        <f>'Mapeo de Actores'!G374</f>
        <v>0</v>
      </c>
      <c r="H374" s="491">
        <f>'Mapeo de Actores'!H374</f>
        <v>0</v>
      </c>
      <c r="I374" s="483" t="e">
        <f>VLOOKUP('Mapeo de Actores'!I374,'MA Listas'!$D$4:$E$38,2)</f>
        <v>#N/A</v>
      </c>
      <c r="J374" s="483" t="e">
        <f>VLOOKUP('Mapeo de Actores'!J374,'MA Listas'!$D$4:$E$38,2)</f>
        <v>#N/A</v>
      </c>
      <c r="K374" s="483" t="e">
        <f>VLOOKUP('Mapeo de Actores'!K374,'MA Listas'!$D$4:$E$38,2)</f>
        <v>#N/A</v>
      </c>
      <c r="L374" s="483" t="e">
        <f>VLOOKUP('Mapeo de Actores'!L374,'MA Listas'!$D$4:$E$38,2)</f>
        <v>#N/A</v>
      </c>
      <c r="M374" s="483" t="e">
        <f>VLOOKUP('Mapeo de Actores'!M374,'MA Listas'!$D$4:$E$38,2)</f>
        <v>#N/A</v>
      </c>
      <c r="N374" s="591">
        <f>'Mapeo de Actores'!N374</f>
        <v>0</v>
      </c>
      <c r="O374" s="483" t="e">
        <f>VLOOKUP('Mapeo de Actores'!O374,'MA Listas'!$G$4:$H$38,2)</f>
        <v>#N/A</v>
      </c>
      <c r="P374" s="483" t="e">
        <f>VLOOKUP('Mapeo de Actores'!P374,'MA Listas'!$G$4:$H$38,2)</f>
        <v>#N/A</v>
      </c>
      <c r="Q374" s="483" t="e">
        <f>VLOOKUP('Mapeo de Actores'!Q374,'MA Listas'!$G$4:$H$38,2)</f>
        <v>#N/A</v>
      </c>
      <c r="R374" s="483" t="e">
        <f>VLOOKUP('Mapeo de Actores'!R374,'MA Listas'!$G$4:$H$38,2)</f>
        <v>#N/A</v>
      </c>
      <c r="S374" s="483" t="e">
        <f>VLOOKUP('Mapeo de Actores'!S374,'MA Listas'!$G$4:$H$38,2)</f>
        <v>#N/A</v>
      </c>
      <c r="T374" s="593" t="e">
        <f>VLOOKUP('Mapeo de Actores'!T374,'MA Listas'!$K$6:$L$7,2)</f>
        <v>#N/A</v>
      </c>
      <c r="U374" s="593" t="e">
        <f>VLOOKUP('Mapeo de Actores'!U374,'MA Listas'!$K$6:$L$7,2)</f>
        <v>#N/A</v>
      </c>
      <c r="V374" s="593" t="e">
        <f>VLOOKUP('Mapeo de Actores'!V374,'MA Listas'!$K$6:$L$7,2)</f>
        <v>#N/A</v>
      </c>
      <c r="W374" s="593" t="e">
        <f>VLOOKUP('Mapeo de Actores'!W374,'MA Listas'!$K$6:$L$7,2)</f>
        <v>#N/A</v>
      </c>
      <c r="X374" s="593" t="e">
        <f>VLOOKUP('Mapeo de Actores'!X374,'MA Listas'!$K$6:$L$7,2)</f>
        <v>#N/A</v>
      </c>
      <c r="Y374" s="591">
        <f>'Mapeo de Actores'!Y374</f>
        <v>0</v>
      </c>
      <c r="Z374" s="484" t="e">
        <f>VLOOKUP('Mapeo de Actores'!Z374,'MA Listas'!$N$4:$O$11,2)</f>
        <v>#N/A</v>
      </c>
      <c r="AA374" s="484" t="e">
        <f>VLOOKUP('Mapeo de Actores'!AA374,'MA Listas'!$N$4:$O$11,2)</f>
        <v>#N/A</v>
      </c>
      <c r="AB374" s="591">
        <f>'Mapeo de Actores'!AB374</f>
        <v>0</v>
      </c>
      <c r="AC374" s="486">
        <f>'Mapeo de Actores'!AC374</f>
        <v>0</v>
      </c>
      <c r="AD374" s="596">
        <f>'Mapeo de Actores'!AD374</f>
        <v>0</v>
      </c>
    </row>
    <row r="375" spans="6:30" ht="15.75" customHeight="1">
      <c r="F375" s="480">
        <f t="shared" si="6"/>
        <v>372</v>
      </c>
      <c r="G375" s="490">
        <f>'Mapeo de Actores'!G375</f>
        <v>0</v>
      </c>
      <c r="H375" s="491">
        <f>'Mapeo de Actores'!H375</f>
        <v>0</v>
      </c>
      <c r="I375" s="483" t="e">
        <f>VLOOKUP('Mapeo de Actores'!I375,'MA Listas'!$D$4:$E$38,2)</f>
        <v>#N/A</v>
      </c>
      <c r="J375" s="483" t="e">
        <f>VLOOKUP('Mapeo de Actores'!J375,'MA Listas'!$D$4:$E$38,2)</f>
        <v>#N/A</v>
      </c>
      <c r="K375" s="483" t="e">
        <f>VLOOKUP('Mapeo de Actores'!K375,'MA Listas'!$D$4:$E$38,2)</f>
        <v>#N/A</v>
      </c>
      <c r="L375" s="483" t="e">
        <f>VLOOKUP('Mapeo de Actores'!L375,'MA Listas'!$D$4:$E$38,2)</f>
        <v>#N/A</v>
      </c>
      <c r="M375" s="483" t="e">
        <f>VLOOKUP('Mapeo de Actores'!M375,'MA Listas'!$D$4:$E$38,2)</f>
        <v>#N/A</v>
      </c>
      <c r="N375" s="591">
        <f>'Mapeo de Actores'!N375</f>
        <v>0</v>
      </c>
      <c r="O375" s="483" t="e">
        <f>VLOOKUP('Mapeo de Actores'!O375,'MA Listas'!$G$4:$H$38,2)</f>
        <v>#N/A</v>
      </c>
      <c r="P375" s="483" t="e">
        <f>VLOOKUP('Mapeo de Actores'!P375,'MA Listas'!$G$4:$H$38,2)</f>
        <v>#N/A</v>
      </c>
      <c r="Q375" s="483" t="e">
        <f>VLOOKUP('Mapeo de Actores'!Q375,'MA Listas'!$G$4:$H$38,2)</f>
        <v>#N/A</v>
      </c>
      <c r="R375" s="483" t="e">
        <f>VLOOKUP('Mapeo de Actores'!R375,'MA Listas'!$G$4:$H$38,2)</f>
        <v>#N/A</v>
      </c>
      <c r="S375" s="483" t="e">
        <f>VLOOKUP('Mapeo de Actores'!S375,'MA Listas'!$G$4:$H$38,2)</f>
        <v>#N/A</v>
      </c>
      <c r="T375" s="593" t="e">
        <f>VLOOKUP('Mapeo de Actores'!T375,'MA Listas'!$K$6:$L$7,2)</f>
        <v>#N/A</v>
      </c>
      <c r="U375" s="593" t="e">
        <f>VLOOKUP('Mapeo de Actores'!U375,'MA Listas'!$K$6:$L$7,2)</f>
        <v>#N/A</v>
      </c>
      <c r="V375" s="593" t="e">
        <f>VLOOKUP('Mapeo de Actores'!V375,'MA Listas'!$K$6:$L$7,2)</f>
        <v>#N/A</v>
      </c>
      <c r="W375" s="593" t="e">
        <f>VLOOKUP('Mapeo de Actores'!W375,'MA Listas'!$K$6:$L$7,2)</f>
        <v>#N/A</v>
      </c>
      <c r="X375" s="593" t="e">
        <f>VLOOKUP('Mapeo de Actores'!X375,'MA Listas'!$K$6:$L$7,2)</f>
        <v>#N/A</v>
      </c>
      <c r="Y375" s="591">
        <f>'Mapeo de Actores'!Y375</f>
        <v>0</v>
      </c>
      <c r="Z375" s="484" t="e">
        <f>VLOOKUP('Mapeo de Actores'!Z375,'MA Listas'!$N$4:$O$11,2)</f>
        <v>#N/A</v>
      </c>
      <c r="AA375" s="484" t="e">
        <f>VLOOKUP('Mapeo de Actores'!AA375,'MA Listas'!$N$4:$O$11,2)</f>
        <v>#N/A</v>
      </c>
      <c r="AB375" s="591">
        <f>'Mapeo de Actores'!AB375</f>
        <v>0</v>
      </c>
      <c r="AC375" s="486">
        <f>'Mapeo de Actores'!AC375</f>
        <v>0</v>
      </c>
      <c r="AD375" s="596">
        <f>'Mapeo de Actores'!AD375</f>
        <v>0</v>
      </c>
    </row>
    <row r="376" spans="6:30" ht="15.75" customHeight="1">
      <c r="F376" s="480">
        <f t="shared" si="6"/>
        <v>373</v>
      </c>
      <c r="G376" s="490">
        <f>'Mapeo de Actores'!G376</f>
        <v>0</v>
      </c>
      <c r="H376" s="491">
        <f>'Mapeo de Actores'!H376</f>
        <v>0</v>
      </c>
      <c r="I376" s="483" t="e">
        <f>VLOOKUP('Mapeo de Actores'!I376,'MA Listas'!$D$4:$E$38,2)</f>
        <v>#N/A</v>
      </c>
      <c r="J376" s="483" t="e">
        <f>VLOOKUP('Mapeo de Actores'!J376,'MA Listas'!$D$4:$E$38,2)</f>
        <v>#N/A</v>
      </c>
      <c r="K376" s="483" t="e">
        <f>VLOOKUP('Mapeo de Actores'!K376,'MA Listas'!$D$4:$E$38,2)</f>
        <v>#N/A</v>
      </c>
      <c r="L376" s="483" t="e">
        <f>VLOOKUP('Mapeo de Actores'!L376,'MA Listas'!$D$4:$E$38,2)</f>
        <v>#N/A</v>
      </c>
      <c r="M376" s="483" t="e">
        <f>VLOOKUP('Mapeo de Actores'!M376,'MA Listas'!$D$4:$E$38,2)</f>
        <v>#N/A</v>
      </c>
      <c r="N376" s="591">
        <f>'Mapeo de Actores'!N376</f>
        <v>0</v>
      </c>
      <c r="O376" s="483" t="e">
        <f>VLOOKUP('Mapeo de Actores'!O376,'MA Listas'!$G$4:$H$38,2)</f>
        <v>#N/A</v>
      </c>
      <c r="P376" s="483" t="e">
        <f>VLOOKUP('Mapeo de Actores'!P376,'MA Listas'!$G$4:$H$38,2)</f>
        <v>#N/A</v>
      </c>
      <c r="Q376" s="483" t="e">
        <f>VLOOKUP('Mapeo de Actores'!Q376,'MA Listas'!$G$4:$H$38,2)</f>
        <v>#N/A</v>
      </c>
      <c r="R376" s="483" t="e">
        <f>VLOOKUP('Mapeo de Actores'!R376,'MA Listas'!$G$4:$H$38,2)</f>
        <v>#N/A</v>
      </c>
      <c r="S376" s="483" t="e">
        <f>VLOOKUP('Mapeo de Actores'!S376,'MA Listas'!$G$4:$H$38,2)</f>
        <v>#N/A</v>
      </c>
      <c r="T376" s="593" t="e">
        <f>VLOOKUP('Mapeo de Actores'!T376,'MA Listas'!$K$6:$L$7,2)</f>
        <v>#N/A</v>
      </c>
      <c r="U376" s="593" t="e">
        <f>VLOOKUP('Mapeo de Actores'!U376,'MA Listas'!$K$6:$L$7,2)</f>
        <v>#N/A</v>
      </c>
      <c r="V376" s="593" t="e">
        <f>VLOOKUP('Mapeo de Actores'!V376,'MA Listas'!$K$6:$L$7,2)</f>
        <v>#N/A</v>
      </c>
      <c r="W376" s="593" t="e">
        <f>VLOOKUP('Mapeo de Actores'!W376,'MA Listas'!$K$6:$L$7,2)</f>
        <v>#N/A</v>
      </c>
      <c r="X376" s="593" t="e">
        <f>VLOOKUP('Mapeo de Actores'!X376,'MA Listas'!$K$6:$L$7,2)</f>
        <v>#N/A</v>
      </c>
      <c r="Y376" s="591">
        <f>'Mapeo de Actores'!Y376</f>
        <v>0</v>
      </c>
      <c r="Z376" s="484" t="e">
        <f>VLOOKUP('Mapeo de Actores'!Z376,'MA Listas'!$N$4:$O$11,2)</f>
        <v>#N/A</v>
      </c>
      <c r="AA376" s="484" t="e">
        <f>VLOOKUP('Mapeo de Actores'!AA376,'MA Listas'!$N$4:$O$11,2)</f>
        <v>#N/A</v>
      </c>
      <c r="AB376" s="591">
        <f>'Mapeo de Actores'!AB376</f>
        <v>0</v>
      </c>
      <c r="AC376" s="486">
        <f>'Mapeo de Actores'!AC376</f>
        <v>0</v>
      </c>
      <c r="AD376" s="596">
        <f>'Mapeo de Actores'!AD376</f>
        <v>0</v>
      </c>
    </row>
    <row r="377" spans="6:30" ht="15.75" customHeight="1">
      <c r="F377" s="480">
        <f t="shared" si="6"/>
        <v>374</v>
      </c>
      <c r="G377" s="490">
        <f>'Mapeo de Actores'!G377</f>
        <v>0</v>
      </c>
      <c r="H377" s="491">
        <f>'Mapeo de Actores'!H377</f>
        <v>0</v>
      </c>
      <c r="I377" s="483" t="e">
        <f>VLOOKUP('Mapeo de Actores'!I377,'MA Listas'!$D$4:$E$38,2)</f>
        <v>#N/A</v>
      </c>
      <c r="J377" s="483" t="e">
        <f>VLOOKUP('Mapeo de Actores'!J377,'MA Listas'!$D$4:$E$38,2)</f>
        <v>#N/A</v>
      </c>
      <c r="K377" s="483" t="e">
        <f>VLOOKUP('Mapeo de Actores'!K377,'MA Listas'!$D$4:$E$38,2)</f>
        <v>#N/A</v>
      </c>
      <c r="L377" s="483" t="e">
        <f>VLOOKUP('Mapeo de Actores'!L377,'MA Listas'!$D$4:$E$38,2)</f>
        <v>#N/A</v>
      </c>
      <c r="M377" s="483" t="e">
        <f>VLOOKUP('Mapeo de Actores'!M377,'MA Listas'!$D$4:$E$38,2)</f>
        <v>#N/A</v>
      </c>
      <c r="N377" s="591">
        <f>'Mapeo de Actores'!N377</f>
        <v>0</v>
      </c>
      <c r="O377" s="483" t="e">
        <f>VLOOKUP('Mapeo de Actores'!O377,'MA Listas'!$G$4:$H$38,2)</f>
        <v>#N/A</v>
      </c>
      <c r="P377" s="483" t="e">
        <f>VLOOKUP('Mapeo de Actores'!P377,'MA Listas'!$G$4:$H$38,2)</f>
        <v>#N/A</v>
      </c>
      <c r="Q377" s="483" t="e">
        <f>VLOOKUP('Mapeo de Actores'!Q377,'MA Listas'!$G$4:$H$38,2)</f>
        <v>#N/A</v>
      </c>
      <c r="R377" s="483" t="e">
        <f>VLOOKUP('Mapeo de Actores'!R377,'MA Listas'!$G$4:$H$38,2)</f>
        <v>#N/A</v>
      </c>
      <c r="S377" s="483" t="e">
        <f>VLOOKUP('Mapeo de Actores'!S377,'MA Listas'!$G$4:$H$38,2)</f>
        <v>#N/A</v>
      </c>
      <c r="T377" s="593" t="e">
        <f>VLOOKUP('Mapeo de Actores'!T377,'MA Listas'!$K$6:$L$7,2)</f>
        <v>#N/A</v>
      </c>
      <c r="U377" s="593" t="e">
        <f>VLOOKUP('Mapeo de Actores'!U377,'MA Listas'!$K$6:$L$7,2)</f>
        <v>#N/A</v>
      </c>
      <c r="V377" s="593" t="e">
        <f>VLOOKUP('Mapeo de Actores'!V377,'MA Listas'!$K$6:$L$7,2)</f>
        <v>#N/A</v>
      </c>
      <c r="W377" s="593" t="e">
        <f>VLOOKUP('Mapeo de Actores'!W377,'MA Listas'!$K$6:$L$7,2)</f>
        <v>#N/A</v>
      </c>
      <c r="X377" s="593" t="e">
        <f>VLOOKUP('Mapeo de Actores'!X377,'MA Listas'!$K$6:$L$7,2)</f>
        <v>#N/A</v>
      </c>
      <c r="Y377" s="591">
        <f>'Mapeo de Actores'!Y377</f>
        <v>0</v>
      </c>
      <c r="Z377" s="484" t="e">
        <f>VLOOKUP('Mapeo de Actores'!Z377,'MA Listas'!$N$4:$O$11,2)</f>
        <v>#N/A</v>
      </c>
      <c r="AA377" s="484" t="e">
        <f>VLOOKUP('Mapeo de Actores'!AA377,'MA Listas'!$N$4:$O$11,2)</f>
        <v>#N/A</v>
      </c>
      <c r="AB377" s="591">
        <f>'Mapeo de Actores'!AB377</f>
        <v>0</v>
      </c>
      <c r="AC377" s="486">
        <f>'Mapeo de Actores'!AC377</f>
        <v>0</v>
      </c>
      <c r="AD377" s="596">
        <f>'Mapeo de Actores'!AD377</f>
        <v>0</v>
      </c>
    </row>
    <row r="378" spans="6:30" ht="15.75" customHeight="1">
      <c r="F378" s="480">
        <f t="shared" si="6"/>
        <v>375</v>
      </c>
      <c r="G378" s="490">
        <f>'Mapeo de Actores'!G378</f>
        <v>0</v>
      </c>
      <c r="H378" s="491">
        <f>'Mapeo de Actores'!H378</f>
        <v>0</v>
      </c>
      <c r="I378" s="483" t="e">
        <f>VLOOKUP('Mapeo de Actores'!I378,'MA Listas'!$D$4:$E$38,2)</f>
        <v>#N/A</v>
      </c>
      <c r="J378" s="483" t="e">
        <f>VLOOKUP('Mapeo de Actores'!J378,'MA Listas'!$D$4:$E$38,2)</f>
        <v>#N/A</v>
      </c>
      <c r="K378" s="483" t="e">
        <f>VLOOKUP('Mapeo de Actores'!K378,'MA Listas'!$D$4:$E$38,2)</f>
        <v>#N/A</v>
      </c>
      <c r="L378" s="483" t="e">
        <f>VLOOKUP('Mapeo de Actores'!L378,'MA Listas'!$D$4:$E$38,2)</f>
        <v>#N/A</v>
      </c>
      <c r="M378" s="483" t="e">
        <f>VLOOKUP('Mapeo de Actores'!M378,'MA Listas'!$D$4:$E$38,2)</f>
        <v>#N/A</v>
      </c>
      <c r="N378" s="591">
        <f>'Mapeo de Actores'!N378</f>
        <v>0</v>
      </c>
      <c r="O378" s="483" t="e">
        <f>VLOOKUP('Mapeo de Actores'!O378,'MA Listas'!$G$4:$H$38,2)</f>
        <v>#N/A</v>
      </c>
      <c r="P378" s="483" t="e">
        <f>VLOOKUP('Mapeo de Actores'!P378,'MA Listas'!$G$4:$H$38,2)</f>
        <v>#N/A</v>
      </c>
      <c r="Q378" s="483" t="e">
        <f>VLOOKUP('Mapeo de Actores'!Q378,'MA Listas'!$G$4:$H$38,2)</f>
        <v>#N/A</v>
      </c>
      <c r="R378" s="483" t="e">
        <f>VLOOKUP('Mapeo de Actores'!R378,'MA Listas'!$G$4:$H$38,2)</f>
        <v>#N/A</v>
      </c>
      <c r="S378" s="483" t="e">
        <f>VLOOKUP('Mapeo de Actores'!S378,'MA Listas'!$G$4:$H$38,2)</f>
        <v>#N/A</v>
      </c>
      <c r="T378" s="593" t="e">
        <f>VLOOKUP('Mapeo de Actores'!T378,'MA Listas'!$K$6:$L$7,2)</f>
        <v>#N/A</v>
      </c>
      <c r="U378" s="593" t="e">
        <f>VLOOKUP('Mapeo de Actores'!U378,'MA Listas'!$K$6:$L$7,2)</f>
        <v>#N/A</v>
      </c>
      <c r="V378" s="593" t="e">
        <f>VLOOKUP('Mapeo de Actores'!V378,'MA Listas'!$K$6:$L$7,2)</f>
        <v>#N/A</v>
      </c>
      <c r="W378" s="593" t="e">
        <f>VLOOKUP('Mapeo de Actores'!W378,'MA Listas'!$K$6:$L$7,2)</f>
        <v>#N/A</v>
      </c>
      <c r="X378" s="593" t="e">
        <f>VLOOKUP('Mapeo de Actores'!X378,'MA Listas'!$K$6:$L$7,2)</f>
        <v>#N/A</v>
      </c>
      <c r="Y378" s="591">
        <f>'Mapeo de Actores'!Y378</f>
        <v>0</v>
      </c>
      <c r="Z378" s="484" t="e">
        <f>VLOOKUP('Mapeo de Actores'!Z378,'MA Listas'!$N$4:$O$11,2)</f>
        <v>#N/A</v>
      </c>
      <c r="AA378" s="484" t="e">
        <f>VLOOKUP('Mapeo de Actores'!AA378,'MA Listas'!$N$4:$O$11,2)</f>
        <v>#N/A</v>
      </c>
      <c r="AB378" s="591">
        <f>'Mapeo de Actores'!AB378</f>
        <v>0</v>
      </c>
      <c r="AC378" s="486">
        <f>'Mapeo de Actores'!AC378</f>
        <v>0</v>
      </c>
      <c r="AD378" s="596">
        <f>'Mapeo de Actores'!AD378</f>
        <v>0</v>
      </c>
    </row>
    <row r="379" spans="6:30" ht="15.75" customHeight="1">
      <c r="F379" s="480">
        <f t="shared" si="6"/>
        <v>376</v>
      </c>
      <c r="G379" s="490">
        <f>'Mapeo de Actores'!G379</f>
        <v>0</v>
      </c>
      <c r="H379" s="491">
        <f>'Mapeo de Actores'!H379</f>
        <v>0</v>
      </c>
      <c r="I379" s="483" t="e">
        <f>VLOOKUP('Mapeo de Actores'!I379,'MA Listas'!$D$4:$E$38,2)</f>
        <v>#N/A</v>
      </c>
      <c r="J379" s="483" t="e">
        <f>VLOOKUP('Mapeo de Actores'!J379,'MA Listas'!$D$4:$E$38,2)</f>
        <v>#N/A</v>
      </c>
      <c r="K379" s="483" t="e">
        <f>VLOOKUP('Mapeo de Actores'!K379,'MA Listas'!$D$4:$E$38,2)</f>
        <v>#N/A</v>
      </c>
      <c r="L379" s="483" t="e">
        <f>VLOOKUP('Mapeo de Actores'!L379,'MA Listas'!$D$4:$E$38,2)</f>
        <v>#N/A</v>
      </c>
      <c r="M379" s="483" t="e">
        <f>VLOOKUP('Mapeo de Actores'!M379,'MA Listas'!$D$4:$E$38,2)</f>
        <v>#N/A</v>
      </c>
      <c r="N379" s="591">
        <f>'Mapeo de Actores'!N379</f>
        <v>0</v>
      </c>
      <c r="O379" s="483" t="e">
        <f>VLOOKUP('Mapeo de Actores'!O379,'MA Listas'!$G$4:$H$38,2)</f>
        <v>#N/A</v>
      </c>
      <c r="P379" s="483" t="e">
        <f>VLOOKUP('Mapeo de Actores'!P379,'MA Listas'!$G$4:$H$38,2)</f>
        <v>#N/A</v>
      </c>
      <c r="Q379" s="483" t="e">
        <f>VLOOKUP('Mapeo de Actores'!Q379,'MA Listas'!$G$4:$H$38,2)</f>
        <v>#N/A</v>
      </c>
      <c r="R379" s="483" t="e">
        <f>VLOOKUP('Mapeo de Actores'!R379,'MA Listas'!$G$4:$H$38,2)</f>
        <v>#N/A</v>
      </c>
      <c r="S379" s="483" t="e">
        <f>VLOOKUP('Mapeo de Actores'!S379,'MA Listas'!$G$4:$H$38,2)</f>
        <v>#N/A</v>
      </c>
      <c r="T379" s="593" t="e">
        <f>VLOOKUP('Mapeo de Actores'!T379,'MA Listas'!$K$6:$L$7,2)</f>
        <v>#N/A</v>
      </c>
      <c r="U379" s="593" t="e">
        <f>VLOOKUP('Mapeo de Actores'!U379,'MA Listas'!$K$6:$L$7,2)</f>
        <v>#N/A</v>
      </c>
      <c r="V379" s="593" t="e">
        <f>VLOOKUP('Mapeo de Actores'!V379,'MA Listas'!$K$6:$L$7,2)</f>
        <v>#N/A</v>
      </c>
      <c r="W379" s="593" t="e">
        <f>VLOOKUP('Mapeo de Actores'!W379,'MA Listas'!$K$6:$L$7,2)</f>
        <v>#N/A</v>
      </c>
      <c r="X379" s="593" t="e">
        <f>VLOOKUP('Mapeo de Actores'!X379,'MA Listas'!$K$6:$L$7,2)</f>
        <v>#N/A</v>
      </c>
      <c r="Y379" s="591">
        <f>'Mapeo de Actores'!Y379</f>
        <v>0</v>
      </c>
      <c r="Z379" s="484" t="e">
        <f>VLOOKUP('Mapeo de Actores'!Z379,'MA Listas'!$N$4:$O$11,2)</f>
        <v>#N/A</v>
      </c>
      <c r="AA379" s="484" t="e">
        <f>VLOOKUP('Mapeo de Actores'!AA379,'MA Listas'!$N$4:$O$11,2)</f>
        <v>#N/A</v>
      </c>
      <c r="AB379" s="591">
        <f>'Mapeo de Actores'!AB379</f>
        <v>0</v>
      </c>
      <c r="AC379" s="486">
        <f>'Mapeo de Actores'!AC379</f>
        <v>0</v>
      </c>
      <c r="AD379" s="596">
        <f>'Mapeo de Actores'!AD379</f>
        <v>0</v>
      </c>
    </row>
    <row r="380" spans="6:30" ht="15.75" customHeight="1">
      <c r="F380" s="480">
        <f t="shared" si="6"/>
        <v>377</v>
      </c>
      <c r="G380" s="490">
        <f>'Mapeo de Actores'!G380</f>
        <v>0</v>
      </c>
      <c r="H380" s="491">
        <f>'Mapeo de Actores'!H380</f>
        <v>0</v>
      </c>
      <c r="I380" s="483" t="e">
        <f>VLOOKUP('Mapeo de Actores'!I380,'MA Listas'!$D$4:$E$38,2)</f>
        <v>#N/A</v>
      </c>
      <c r="J380" s="483" t="e">
        <f>VLOOKUP('Mapeo de Actores'!J380,'MA Listas'!$D$4:$E$38,2)</f>
        <v>#N/A</v>
      </c>
      <c r="K380" s="483" t="e">
        <f>VLOOKUP('Mapeo de Actores'!K380,'MA Listas'!$D$4:$E$38,2)</f>
        <v>#N/A</v>
      </c>
      <c r="L380" s="483" t="e">
        <f>VLOOKUP('Mapeo de Actores'!L380,'MA Listas'!$D$4:$E$38,2)</f>
        <v>#N/A</v>
      </c>
      <c r="M380" s="483" t="e">
        <f>VLOOKUP('Mapeo de Actores'!M380,'MA Listas'!$D$4:$E$38,2)</f>
        <v>#N/A</v>
      </c>
      <c r="N380" s="591">
        <f>'Mapeo de Actores'!N380</f>
        <v>0</v>
      </c>
      <c r="O380" s="483" t="e">
        <f>VLOOKUP('Mapeo de Actores'!O380,'MA Listas'!$G$4:$H$38,2)</f>
        <v>#N/A</v>
      </c>
      <c r="P380" s="483" t="e">
        <f>VLOOKUP('Mapeo de Actores'!P380,'MA Listas'!$G$4:$H$38,2)</f>
        <v>#N/A</v>
      </c>
      <c r="Q380" s="483" t="e">
        <f>VLOOKUP('Mapeo de Actores'!Q380,'MA Listas'!$G$4:$H$38,2)</f>
        <v>#N/A</v>
      </c>
      <c r="R380" s="483" t="e">
        <f>VLOOKUP('Mapeo de Actores'!R380,'MA Listas'!$G$4:$H$38,2)</f>
        <v>#N/A</v>
      </c>
      <c r="S380" s="483" t="e">
        <f>VLOOKUP('Mapeo de Actores'!S380,'MA Listas'!$G$4:$H$38,2)</f>
        <v>#N/A</v>
      </c>
      <c r="T380" s="593" t="e">
        <f>VLOOKUP('Mapeo de Actores'!T380,'MA Listas'!$K$6:$L$7,2)</f>
        <v>#N/A</v>
      </c>
      <c r="U380" s="593" t="e">
        <f>VLOOKUP('Mapeo de Actores'!U380,'MA Listas'!$K$6:$L$7,2)</f>
        <v>#N/A</v>
      </c>
      <c r="V380" s="593" t="e">
        <f>VLOOKUP('Mapeo de Actores'!V380,'MA Listas'!$K$6:$L$7,2)</f>
        <v>#N/A</v>
      </c>
      <c r="W380" s="593" t="e">
        <f>VLOOKUP('Mapeo de Actores'!W380,'MA Listas'!$K$6:$L$7,2)</f>
        <v>#N/A</v>
      </c>
      <c r="X380" s="593" t="e">
        <f>VLOOKUP('Mapeo de Actores'!X380,'MA Listas'!$K$6:$L$7,2)</f>
        <v>#N/A</v>
      </c>
      <c r="Y380" s="591">
        <f>'Mapeo de Actores'!Y380</f>
        <v>0</v>
      </c>
      <c r="Z380" s="484" t="e">
        <f>VLOOKUP('Mapeo de Actores'!Z380,'MA Listas'!$N$4:$O$11,2)</f>
        <v>#N/A</v>
      </c>
      <c r="AA380" s="484" t="e">
        <f>VLOOKUP('Mapeo de Actores'!AA380,'MA Listas'!$N$4:$O$11,2)</f>
        <v>#N/A</v>
      </c>
      <c r="AB380" s="591">
        <f>'Mapeo de Actores'!AB380</f>
        <v>0</v>
      </c>
      <c r="AC380" s="486">
        <f>'Mapeo de Actores'!AC380</f>
        <v>0</v>
      </c>
      <c r="AD380" s="596">
        <f>'Mapeo de Actores'!AD380</f>
        <v>0</v>
      </c>
    </row>
    <row r="381" spans="6:30" ht="15.75" customHeight="1">
      <c r="F381" s="480">
        <f t="shared" si="6"/>
        <v>378</v>
      </c>
      <c r="G381" s="490">
        <f>'Mapeo de Actores'!G381</f>
        <v>0</v>
      </c>
      <c r="H381" s="491">
        <f>'Mapeo de Actores'!H381</f>
        <v>0</v>
      </c>
      <c r="I381" s="483" t="e">
        <f>VLOOKUP('Mapeo de Actores'!I381,'MA Listas'!$D$4:$E$38,2)</f>
        <v>#N/A</v>
      </c>
      <c r="J381" s="483" t="e">
        <f>VLOOKUP('Mapeo de Actores'!J381,'MA Listas'!$D$4:$E$38,2)</f>
        <v>#N/A</v>
      </c>
      <c r="K381" s="483" t="e">
        <f>VLOOKUP('Mapeo de Actores'!K381,'MA Listas'!$D$4:$E$38,2)</f>
        <v>#N/A</v>
      </c>
      <c r="L381" s="483" t="e">
        <f>VLOOKUP('Mapeo de Actores'!L381,'MA Listas'!$D$4:$E$38,2)</f>
        <v>#N/A</v>
      </c>
      <c r="M381" s="483" t="e">
        <f>VLOOKUP('Mapeo de Actores'!M381,'MA Listas'!$D$4:$E$38,2)</f>
        <v>#N/A</v>
      </c>
      <c r="N381" s="591">
        <f>'Mapeo de Actores'!N381</f>
        <v>0</v>
      </c>
      <c r="O381" s="483" t="e">
        <f>VLOOKUP('Mapeo de Actores'!O381,'MA Listas'!$G$4:$H$38,2)</f>
        <v>#N/A</v>
      </c>
      <c r="P381" s="483" t="e">
        <f>VLOOKUP('Mapeo de Actores'!P381,'MA Listas'!$G$4:$H$38,2)</f>
        <v>#N/A</v>
      </c>
      <c r="Q381" s="483" t="e">
        <f>VLOOKUP('Mapeo de Actores'!Q381,'MA Listas'!$G$4:$H$38,2)</f>
        <v>#N/A</v>
      </c>
      <c r="R381" s="483" t="e">
        <f>VLOOKUP('Mapeo de Actores'!R381,'MA Listas'!$G$4:$H$38,2)</f>
        <v>#N/A</v>
      </c>
      <c r="S381" s="483" t="e">
        <f>VLOOKUP('Mapeo de Actores'!S381,'MA Listas'!$G$4:$H$38,2)</f>
        <v>#N/A</v>
      </c>
      <c r="T381" s="593" t="e">
        <f>VLOOKUP('Mapeo de Actores'!T381,'MA Listas'!$K$6:$L$7,2)</f>
        <v>#N/A</v>
      </c>
      <c r="U381" s="593" t="e">
        <f>VLOOKUP('Mapeo de Actores'!U381,'MA Listas'!$K$6:$L$7,2)</f>
        <v>#N/A</v>
      </c>
      <c r="V381" s="593" t="e">
        <f>VLOOKUP('Mapeo de Actores'!V381,'MA Listas'!$K$6:$L$7,2)</f>
        <v>#N/A</v>
      </c>
      <c r="W381" s="593" t="e">
        <f>VLOOKUP('Mapeo de Actores'!W381,'MA Listas'!$K$6:$L$7,2)</f>
        <v>#N/A</v>
      </c>
      <c r="X381" s="593" t="e">
        <f>VLOOKUP('Mapeo de Actores'!X381,'MA Listas'!$K$6:$L$7,2)</f>
        <v>#N/A</v>
      </c>
      <c r="Y381" s="591">
        <f>'Mapeo de Actores'!Y381</f>
        <v>0</v>
      </c>
      <c r="Z381" s="484" t="e">
        <f>VLOOKUP('Mapeo de Actores'!Z381,'MA Listas'!$N$4:$O$11,2)</f>
        <v>#N/A</v>
      </c>
      <c r="AA381" s="484" t="e">
        <f>VLOOKUP('Mapeo de Actores'!AA381,'MA Listas'!$N$4:$O$11,2)</f>
        <v>#N/A</v>
      </c>
      <c r="AB381" s="591">
        <f>'Mapeo de Actores'!AB381</f>
        <v>0</v>
      </c>
      <c r="AC381" s="486">
        <f>'Mapeo de Actores'!AC381</f>
        <v>0</v>
      </c>
      <c r="AD381" s="596">
        <f>'Mapeo de Actores'!AD381</f>
        <v>0</v>
      </c>
    </row>
    <row r="382" spans="6:30" ht="15.75" customHeight="1">
      <c r="F382" s="480">
        <f t="shared" si="6"/>
        <v>379</v>
      </c>
      <c r="G382" s="490">
        <f>'Mapeo de Actores'!G382</f>
        <v>0</v>
      </c>
      <c r="H382" s="491">
        <f>'Mapeo de Actores'!H382</f>
        <v>0</v>
      </c>
      <c r="I382" s="483" t="e">
        <f>VLOOKUP('Mapeo de Actores'!I382,'MA Listas'!$D$4:$E$38,2)</f>
        <v>#N/A</v>
      </c>
      <c r="J382" s="483" t="e">
        <f>VLOOKUP('Mapeo de Actores'!J382,'MA Listas'!$D$4:$E$38,2)</f>
        <v>#N/A</v>
      </c>
      <c r="K382" s="483" t="e">
        <f>VLOOKUP('Mapeo de Actores'!K382,'MA Listas'!$D$4:$E$38,2)</f>
        <v>#N/A</v>
      </c>
      <c r="L382" s="483" t="e">
        <f>VLOOKUP('Mapeo de Actores'!L382,'MA Listas'!$D$4:$E$38,2)</f>
        <v>#N/A</v>
      </c>
      <c r="M382" s="483" t="e">
        <f>VLOOKUP('Mapeo de Actores'!M382,'MA Listas'!$D$4:$E$38,2)</f>
        <v>#N/A</v>
      </c>
      <c r="N382" s="591">
        <f>'Mapeo de Actores'!N382</f>
        <v>0</v>
      </c>
      <c r="O382" s="483" t="e">
        <f>VLOOKUP('Mapeo de Actores'!O382,'MA Listas'!$G$4:$H$38,2)</f>
        <v>#N/A</v>
      </c>
      <c r="P382" s="483" t="e">
        <f>VLOOKUP('Mapeo de Actores'!P382,'MA Listas'!$G$4:$H$38,2)</f>
        <v>#N/A</v>
      </c>
      <c r="Q382" s="483" t="e">
        <f>VLOOKUP('Mapeo de Actores'!Q382,'MA Listas'!$G$4:$H$38,2)</f>
        <v>#N/A</v>
      </c>
      <c r="R382" s="483" t="e">
        <f>VLOOKUP('Mapeo de Actores'!R382,'MA Listas'!$G$4:$H$38,2)</f>
        <v>#N/A</v>
      </c>
      <c r="S382" s="483" t="e">
        <f>VLOOKUP('Mapeo de Actores'!S382,'MA Listas'!$G$4:$H$38,2)</f>
        <v>#N/A</v>
      </c>
      <c r="T382" s="593" t="e">
        <f>VLOOKUP('Mapeo de Actores'!T382,'MA Listas'!$K$6:$L$7,2)</f>
        <v>#N/A</v>
      </c>
      <c r="U382" s="593" t="e">
        <f>VLOOKUP('Mapeo de Actores'!U382,'MA Listas'!$K$6:$L$7,2)</f>
        <v>#N/A</v>
      </c>
      <c r="V382" s="593" t="e">
        <f>VLOOKUP('Mapeo de Actores'!V382,'MA Listas'!$K$6:$L$7,2)</f>
        <v>#N/A</v>
      </c>
      <c r="W382" s="593" t="e">
        <f>VLOOKUP('Mapeo de Actores'!W382,'MA Listas'!$K$6:$L$7,2)</f>
        <v>#N/A</v>
      </c>
      <c r="X382" s="593" t="e">
        <f>VLOOKUP('Mapeo de Actores'!X382,'MA Listas'!$K$6:$L$7,2)</f>
        <v>#N/A</v>
      </c>
      <c r="Y382" s="591">
        <f>'Mapeo de Actores'!Y382</f>
        <v>0</v>
      </c>
      <c r="Z382" s="484" t="e">
        <f>VLOOKUP('Mapeo de Actores'!Z382,'MA Listas'!$N$4:$O$11,2)</f>
        <v>#N/A</v>
      </c>
      <c r="AA382" s="484" t="e">
        <f>VLOOKUP('Mapeo de Actores'!AA382,'MA Listas'!$N$4:$O$11,2)</f>
        <v>#N/A</v>
      </c>
      <c r="AB382" s="591">
        <f>'Mapeo de Actores'!AB382</f>
        <v>0</v>
      </c>
      <c r="AC382" s="486">
        <f>'Mapeo de Actores'!AC382</f>
        <v>0</v>
      </c>
      <c r="AD382" s="596">
        <f>'Mapeo de Actores'!AD382</f>
        <v>0</v>
      </c>
    </row>
    <row r="383" spans="6:30" ht="15.75" customHeight="1">
      <c r="F383" s="480">
        <f t="shared" si="6"/>
        <v>380</v>
      </c>
      <c r="G383" s="490">
        <f>'Mapeo de Actores'!G383</f>
        <v>0</v>
      </c>
      <c r="H383" s="491">
        <f>'Mapeo de Actores'!H383</f>
        <v>0</v>
      </c>
      <c r="I383" s="483" t="e">
        <f>VLOOKUP('Mapeo de Actores'!I383,'MA Listas'!$D$4:$E$38,2)</f>
        <v>#N/A</v>
      </c>
      <c r="J383" s="483" t="e">
        <f>VLOOKUP('Mapeo de Actores'!J383,'MA Listas'!$D$4:$E$38,2)</f>
        <v>#N/A</v>
      </c>
      <c r="K383" s="483" t="e">
        <f>VLOOKUP('Mapeo de Actores'!K383,'MA Listas'!$D$4:$E$38,2)</f>
        <v>#N/A</v>
      </c>
      <c r="L383" s="483" t="e">
        <f>VLOOKUP('Mapeo de Actores'!L383,'MA Listas'!$D$4:$E$38,2)</f>
        <v>#N/A</v>
      </c>
      <c r="M383" s="483" t="e">
        <f>VLOOKUP('Mapeo de Actores'!M383,'MA Listas'!$D$4:$E$38,2)</f>
        <v>#N/A</v>
      </c>
      <c r="N383" s="591">
        <f>'Mapeo de Actores'!N383</f>
        <v>0</v>
      </c>
      <c r="O383" s="483" t="e">
        <f>VLOOKUP('Mapeo de Actores'!O383,'MA Listas'!$G$4:$H$38,2)</f>
        <v>#N/A</v>
      </c>
      <c r="P383" s="483" t="e">
        <f>VLOOKUP('Mapeo de Actores'!P383,'MA Listas'!$G$4:$H$38,2)</f>
        <v>#N/A</v>
      </c>
      <c r="Q383" s="483" t="e">
        <f>VLOOKUP('Mapeo de Actores'!Q383,'MA Listas'!$G$4:$H$38,2)</f>
        <v>#N/A</v>
      </c>
      <c r="R383" s="483" t="e">
        <f>VLOOKUP('Mapeo de Actores'!R383,'MA Listas'!$G$4:$H$38,2)</f>
        <v>#N/A</v>
      </c>
      <c r="S383" s="483" t="e">
        <f>VLOOKUP('Mapeo de Actores'!S383,'MA Listas'!$G$4:$H$38,2)</f>
        <v>#N/A</v>
      </c>
      <c r="T383" s="593" t="e">
        <f>VLOOKUP('Mapeo de Actores'!T383,'MA Listas'!$K$6:$L$7,2)</f>
        <v>#N/A</v>
      </c>
      <c r="U383" s="593" t="e">
        <f>VLOOKUP('Mapeo de Actores'!U383,'MA Listas'!$K$6:$L$7,2)</f>
        <v>#N/A</v>
      </c>
      <c r="V383" s="593" t="e">
        <f>VLOOKUP('Mapeo de Actores'!V383,'MA Listas'!$K$6:$L$7,2)</f>
        <v>#N/A</v>
      </c>
      <c r="W383" s="593" t="e">
        <f>VLOOKUP('Mapeo de Actores'!W383,'MA Listas'!$K$6:$L$7,2)</f>
        <v>#N/A</v>
      </c>
      <c r="X383" s="593" t="e">
        <f>VLOOKUP('Mapeo de Actores'!X383,'MA Listas'!$K$6:$L$7,2)</f>
        <v>#N/A</v>
      </c>
      <c r="Y383" s="591">
        <f>'Mapeo de Actores'!Y383</f>
        <v>0</v>
      </c>
      <c r="Z383" s="484" t="e">
        <f>VLOOKUP('Mapeo de Actores'!Z383,'MA Listas'!$N$4:$O$11,2)</f>
        <v>#N/A</v>
      </c>
      <c r="AA383" s="484" t="e">
        <f>VLOOKUP('Mapeo de Actores'!AA383,'MA Listas'!$N$4:$O$11,2)</f>
        <v>#N/A</v>
      </c>
      <c r="AB383" s="591">
        <f>'Mapeo de Actores'!AB383</f>
        <v>0</v>
      </c>
      <c r="AC383" s="486">
        <f>'Mapeo de Actores'!AC383</f>
        <v>0</v>
      </c>
      <c r="AD383" s="596">
        <f>'Mapeo de Actores'!AD383</f>
        <v>0</v>
      </c>
    </row>
    <row r="384" spans="6:30" ht="15.75" customHeight="1">
      <c r="F384" s="480">
        <f t="shared" si="6"/>
        <v>381</v>
      </c>
      <c r="G384" s="490">
        <f>'Mapeo de Actores'!G384</f>
        <v>0</v>
      </c>
      <c r="H384" s="491">
        <f>'Mapeo de Actores'!H384</f>
        <v>0</v>
      </c>
      <c r="I384" s="483" t="e">
        <f>VLOOKUP('Mapeo de Actores'!I384,'MA Listas'!$D$4:$E$38,2)</f>
        <v>#N/A</v>
      </c>
      <c r="J384" s="483" t="e">
        <f>VLOOKUP('Mapeo de Actores'!J384,'MA Listas'!$D$4:$E$38,2)</f>
        <v>#N/A</v>
      </c>
      <c r="K384" s="483" t="e">
        <f>VLOOKUP('Mapeo de Actores'!K384,'MA Listas'!$D$4:$E$38,2)</f>
        <v>#N/A</v>
      </c>
      <c r="L384" s="483" t="e">
        <f>VLOOKUP('Mapeo de Actores'!L384,'MA Listas'!$D$4:$E$38,2)</f>
        <v>#N/A</v>
      </c>
      <c r="M384" s="483" t="e">
        <f>VLOOKUP('Mapeo de Actores'!M384,'MA Listas'!$D$4:$E$38,2)</f>
        <v>#N/A</v>
      </c>
      <c r="N384" s="591">
        <f>'Mapeo de Actores'!N384</f>
        <v>0</v>
      </c>
      <c r="O384" s="483" t="e">
        <f>VLOOKUP('Mapeo de Actores'!O384,'MA Listas'!$G$4:$H$38,2)</f>
        <v>#N/A</v>
      </c>
      <c r="P384" s="483" t="e">
        <f>VLOOKUP('Mapeo de Actores'!P384,'MA Listas'!$G$4:$H$38,2)</f>
        <v>#N/A</v>
      </c>
      <c r="Q384" s="483" t="e">
        <f>VLOOKUP('Mapeo de Actores'!Q384,'MA Listas'!$G$4:$H$38,2)</f>
        <v>#N/A</v>
      </c>
      <c r="R384" s="483" t="e">
        <f>VLOOKUP('Mapeo de Actores'!R384,'MA Listas'!$G$4:$H$38,2)</f>
        <v>#N/A</v>
      </c>
      <c r="S384" s="483" t="e">
        <f>VLOOKUP('Mapeo de Actores'!S384,'MA Listas'!$G$4:$H$38,2)</f>
        <v>#N/A</v>
      </c>
      <c r="T384" s="593" t="e">
        <f>VLOOKUP('Mapeo de Actores'!T384,'MA Listas'!$K$6:$L$7,2)</f>
        <v>#N/A</v>
      </c>
      <c r="U384" s="593" t="e">
        <f>VLOOKUP('Mapeo de Actores'!U384,'MA Listas'!$K$6:$L$7,2)</f>
        <v>#N/A</v>
      </c>
      <c r="V384" s="593" t="e">
        <f>VLOOKUP('Mapeo de Actores'!V384,'MA Listas'!$K$6:$L$7,2)</f>
        <v>#N/A</v>
      </c>
      <c r="W384" s="593" t="e">
        <f>VLOOKUP('Mapeo de Actores'!W384,'MA Listas'!$K$6:$L$7,2)</f>
        <v>#N/A</v>
      </c>
      <c r="X384" s="593" t="e">
        <f>VLOOKUP('Mapeo de Actores'!X384,'MA Listas'!$K$6:$L$7,2)</f>
        <v>#N/A</v>
      </c>
      <c r="Y384" s="591">
        <f>'Mapeo de Actores'!Y384</f>
        <v>0</v>
      </c>
      <c r="Z384" s="484" t="e">
        <f>VLOOKUP('Mapeo de Actores'!Z384,'MA Listas'!$N$4:$O$11,2)</f>
        <v>#N/A</v>
      </c>
      <c r="AA384" s="484" t="e">
        <f>VLOOKUP('Mapeo de Actores'!AA384,'MA Listas'!$N$4:$O$11,2)</f>
        <v>#N/A</v>
      </c>
      <c r="AB384" s="591">
        <f>'Mapeo de Actores'!AB384</f>
        <v>0</v>
      </c>
      <c r="AC384" s="486">
        <f>'Mapeo de Actores'!AC384</f>
        <v>0</v>
      </c>
      <c r="AD384" s="596">
        <f>'Mapeo de Actores'!AD384</f>
        <v>0</v>
      </c>
    </row>
    <row r="385" spans="6:30" ht="15.75" customHeight="1">
      <c r="F385" s="480">
        <f t="shared" si="6"/>
        <v>382</v>
      </c>
      <c r="G385" s="490">
        <f>'Mapeo de Actores'!G385</f>
        <v>0</v>
      </c>
      <c r="H385" s="491">
        <f>'Mapeo de Actores'!H385</f>
        <v>0</v>
      </c>
      <c r="I385" s="483" t="e">
        <f>VLOOKUP('Mapeo de Actores'!I385,'MA Listas'!$D$4:$E$38,2)</f>
        <v>#N/A</v>
      </c>
      <c r="J385" s="483" t="e">
        <f>VLOOKUP('Mapeo de Actores'!J385,'MA Listas'!$D$4:$E$38,2)</f>
        <v>#N/A</v>
      </c>
      <c r="K385" s="483" t="e">
        <f>VLOOKUP('Mapeo de Actores'!K385,'MA Listas'!$D$4:$E$38,2)</f>
        <v>#N/A</v>
      </c>
      <c r="L385" s="483" t="e">
        <f>VLOOKUP('Mapeo de Actores'!L385,'MA Listas'!$D$4:$E$38,2)</f>
        <v>#N/A</v>
      </c>
      <c r="M385" s="483" t="e">
        <f>VLOOKUP('Mapeo de Actores'!M385,'MA Listas'!$D$4:$E$38,2)</f>
        <v>#N/A</v>
      </c>
      <c r="N385" s="591">
        <f>'Mapeo de Actores'!N385</f>
        <v>0</v>
      </c>
      <c r="O385" s="483" t="e">
        <f>VLOOKUP('Mapeo de Actores'!O385,'MA Listas'!$G$4:$H$38,2)</f>
        <v>#N/A</v>
      </c>
      <c r="P385" s="483" t="e">
        <f>VLOOKUP('Mapeo de Actores'!P385,'MA Listas'!$G$4:$H$38,2)</f>
        <v>#N/A</v>
      </c>
      <c r="Q385" s="483" t="e">
        <f>VLOOKUP('Mapeo de Actores'!Q385,'MA Listas'!$G$4:$H$38,2)</f>
        <v>#N/A</v>
      </c>
      <c r="R385" s="483" t="e">
        <f>VLOOKUP('Mapeo de Actores'!R385,'MA Listas'!$G$4:$H$38,2)</f>
        <v>#N/A</v>
      </c>
      <c r="S385" s="483" t="e">
        <f>VLOOKUP('Mapeo de Actores'!S385,'MA Listas'!$G$4:$H$38,2)</f>
        <v>#N/A</v>
      </c>
      <c r="T385" s="593" t="e">
        <f>VLOOKUP('Mapeo de Actores'!T385,'MA Listas'!$K$6:$L$7,2)</f>
        <v>#N/A</v>
      </c>
      <c r="U385" s="593" t="e">
        <f>VLOOKUP('Mapeo de Actores'!U385,'MA Listas'!$K$6:$L$7,2)</f>
        <v>#N/A</v>
      </c>
      <c r="V385" s="593" t="e">
        <f>VLOOKUP('Mapeo de Actores'!V385,'MA Listas'!$K$6:$L$7,2)</f>
        <v>#N/A</v>
      </c>
      <c r="W385" s="593" t="e">
        <f>VLOOKUP('Mapeo de Actores'!W385,'MA Listas'!$K$6:$L$7,2)</f>
        <v>#N/A</v>
      </c>
      <c r="X385" s="593" t="e">
        <f>VLOOKUP('Mapeo de Actores'!X385,'MA Listas'!$K$6:$L$7,2)</f>
        <v>#N/A</v>
      </c>
      <c r="Y385" s="591">
        <f>'Mapeo de Actores'!Y385</f>
        <v>0</v>
      </c>
      <c r="Z385" s="484" t="e">
        <f>VLOOKUP('Mapeo de Actores'!Z385,'MA Listas'!$N$4:$O$11,2)</f>
        <v>#N/A</v>
      </c>
      <c r="AA385" s="484" t="e">
        <f>VLOOKUP('Mapeo de Actores'!AA385,'MA Listas'!$N$4:$O$11,2)</f>
        <v>#N/A</v>
      </c>
      <c r="AB385" s="591">
        <f>'Mapeo de Actores'!AB385</f>
        <v>0</v>
      </c>
      <c r="AC385" s="486">
        <f>'Mapeo de Actores'!AC385</f>
        <v>0</v>
      </c>
      <c r="AD385" s="596">
        <f>'Mapeo de Actores'!AD385</f>
        <v>0</v>
      </c>
    </row>
    <row r="386" spans="6:30" ht="15.75" customHeight="1">
      <c r="F386" s="480">
        <f t="shared" si="6"/>
        <v>383</v>
      </c>
      <c r="G386" s="490">
        <f>'Mapeo de Actores'!G386</f>
        <v>0</v>
      </c>
      <c r="H386" s="491">
        <f>'Mapeo de Actores'!H386</f>
        <v>0</v>
      </c>
      <c r="I386" s="483" t="e">
        <f>VLOOKUP('Mapeo de Actores'!I386,'MA Listas'!$D$4:$E$38,2)</f>
        <v>#N/A</v>
      </c>
      <c r="J386" s="483" t="e">
        <f>VLOOKUP('Mapeo de Actores'!J386,'MA Listas'!$D$4:$E$38,2)</f>
        <v>#N/A</v>
      </c>
      <c r="K386" s="483" t="e">
        <f>VLOOKUP('Mapeo de Actores'!K386,'MA Listas'!$D$4:$E$38,2)</f>
        <v>#N/A</v>
      </c>
      <c r="L386" s="483" t="e">
        <f>VLOOKUP('Mapeo de Actores'!L386,'MA Listas'!$D$4:$E$38,2)</f>
        <v>#N/A</v>
      </c>
      <c r="M386" s="483" t="e">
        <f>VLOOKUP('Mapeo de Actores'!M386,'MA Listas'!$D$4:$E$38,2)</f>
        <v>#N/A</v>
      </c>
      <c r="N386" s="591">
        <f>'Mapeo de Actores'!N386</f>
        <v>0</v>
      </c>
      <c r="O386" s="483" t="e">
        <f>VLOOKUP('Mapeo de Actores'!O386,'MA Listas'!$G$4:$H$38,2)</f>
        <v>#N/A</v>
      </c>
      <c r="P386" s="483" t="e">
        <f>VLOOKUP('Mapeo de Actores'!P386,'MA Listas'!$G$4:$H$38,2)</f>
        <v>#N/A</v>
      </c>
      <c r="Q386" s="483" t="e">
        <f>VLOOKUP('Mapeo de Actores'!Q386,'MA Listas'!$G$4:$H$38,2)</f>
        <v>#N/A</v>
      </c>
      <c r="R386" s="483" t="e">
        <f>VLOOKUP('Mapeo de Actores'!R386,'MA Listas'!$G$4:$H$38,2)</f>
        <v>#N/A</v>
      </c>
      <c r="S386" s="483" t="e">
        <f>VLOOKUP('Mapeo de Actores'!S386,'MA Listas'!$G$4:$H$38,2)</f>
        <v>#N/A</v>
      </c>
      <c r="T386" s="593" t="e">
        <f>VLOOKUP('Mapeo de Actores'!T386,'MA Listas'!$K$6:$L$7,2)</f>
        <v>#N/A</v>
      </c>
      <c r="U386" s="593" t="e">
        <f>VLOOKUP('Mapeo de Actores'!U386,'MA Listas'!$K$6:$L$7,2)</f>
        <v>#N/A</v>
      </c>
      <c r="V386" s="593" t="e">
        <f>VLOOKUP('Mapeo de Actores'!V386,'MA Listas'!$K$6:$L$7,2)</f>
        <v>#N/A</v>
      </c>
      <c r="W386" s="593" t="e">
        <f>VLOOKUP('Mapeo de Actores'!W386,'MA Listas'!$K$6:$L$7,2)</f>
        <v>#N/A</v>
      </c>
      <c r="X386" s="593" t="e">
        <f>VLOOKUP('Mapeo de Actores'!X386,'MA Listas'!$K$6:$L$7,2)</f>
        <v>#N/A</v>
      </c>
      <c r="Y386" s="591">
        <f>'Mapeo de Actores'!Y386</f>
        <v>0</v>
      </c>
      <c r="Z386" s="484" t="e">
        <f>VLOOKUP('Mapeo de Actores'!Z386,'MA Listas'!$N$4:$O$11,2)</f>
        <v>#N/A</v>
      </c>
      <c r="AA386" s="484" t="e">
        <f>VLOOKUP('Mapeo de Actores'!AA386,'MA Listas'!$N$4:$O$11,2)</f>
        <v>#N/A</v>
      </c>
      <c r="AB386" s="591">
        <f>'Mapeo de Actores'!AB386</f>
        <v>0</v>
      </c>
      <c r="AC386" s="486">
        <f>'Mapeo de Actores'!AC386</f>
        <v>0</v>
      </c>
      <c r="AD386" s="596">
        <f>'Mapeo de Actores'!AD386</f>
        <v>0</v>
      </c>
    </row>
    <row r="387" spans="6:30" ht="15.75" customHeight="1">
      <c r="F387" s="480">
        <f t="shared" si="6"/>
        <v>384</v>
      </c>
      <c r="G387" s="490">
        <f>'Mapeo de Actores'!G387</f>
        <v>0</v>
      </c>
      <c r="H387" s="491">
        <f>'Mapeo de Actores'!H387</f>
        <v>0</v>
      </c>
      <c r="I387" s="483" t="e">
        <f>VLOOKUP('Mapeo de Actores'!I387,'MA Listas'!$D$4:$E$38,2)</f>
        <v>#N/A</v>
      </c>
      <c r="J387" s="483" t="e">
        <f>VLOOKUP('Mapeo de Actores'!J387,'MA Listas'!$D$4:$E$38,2)</f>
        <v>#N/A</v>
      </c>
      <c r="K387" s="483" t="e">
        <f>VLOOKUP('Mapeo de Actores'!K387,'MA Listas'!$D$4:$E$38,2)</f>
        <v>#N/A</v>
      </c>
      <c r="L387" s="483" t="e">
        <f>VLOOKUP('Mapeo de Actores'!L387,'MA Listas'!$D$4:$E$38,2)</f>
        <v>#N/A</v>
      </c>
      <c r="M387" s="483" t="e">
        <f>VLOOKUP('Mapeo de Actores'!M387,'MA Listas'!$D$4:$E$38,2)</f>
        <v>#N/A</v>
      </c>
      <c r="N387" s="591">
        <f>'Mapeo de Actores'!N387</f>
        <v>0</v>
      </c>
      <c r="O387" s="483" t="e">
        <f>VLOOKUP('Mapeo de Actores'!O387,'MA Listas'!$G$4:$H$38,2)</f>
        <v>#N/A</v>
      </c>
      <c r="P387" s="483" t="e">
        <f>VLOOKUP('Mapeo de Actores'!P387,'MA Listas'!$G$4:$H$38,2)</f>
        <v>#N/A</v>
      </c>
      <c r="Q387" s="483" t="e">
        <f>VLOOKUP('Mapeo de Actores'!Q387,'MA Listas'!$G$4:$H$38,2)</f>
        <v>#N/A</v>
      </c>
      <c r="R387" s="483" t="e">
        <f>VLOOKUP('Mapeo de Actores'!R387,'MA Listas'!$G$4:$H$38,2)</f>
        <v>#N/A</v>
      </c>
      <c r="S387" s="483" t="e">
        <f>VLOOKUP('Mapeo de Actores'!S387,'MA Listas'!$G$4:$H$38,2)</f>
        <v>#N/A</v>
      </c>
      <c r="T387" s="593" t="e">
        <f>VLOOKUP('Mapeo de Actores'!T387,'MA Listas'!$K$6:$L$7,2)</f>
        <v>#N/A</v>
      </c>
      <c r="U387" s="593" t="e">
        <f>VLOOKUP('Mapeo de Actores'!U387,'MA Listas'!$K$6:$L$7,2)</f>
        <v>#N/A</v>
      </c>
      <c r="V387" s="593" t="e">
        <f>VLOOKUP('Mapeo de Actores'!V387,'MA Listas'!$K$6:$L$7,2)</f>
        <v>#N/A</v>
      </c>
      <c r="W387" s="593" t="e">
        <f>VLOOKUP('Mapeo de Actores'!W387,'MA Listas'!$K$6:$L$7,2)</f>
        <v>#N/A</v>
      </c>
      <c r="X387" s="593" t="e">
        <f>VLOOKUP('Mapeo de Actores'!X387,'MA Listas'!$K$6:$L$7,2)</f>
        <v>#N/A</v>
      </c>
      <c r="Y387" s="591">
        <f>'Mapeo de Actores'!Y387</f>
        <v>0</v>
      </c>
      <c r="Z387" s="484" t="e">
        <f>VLOOKUP('Mapeo de Actores'!Z387,'MA Listas'!$N$4:$O$11,2)</f>
        <v>#N/A</v>
      </c>
      <c r="AA387" s="484" t="e">
        <f>VLOOKUP('Mapeo de Actores'!AA387,'MA Listas'!$N$4:$O$11,2)</f>
        <v>#N/A</v>
      </c>
      <c r="AB387" s="591">
        <f>'Mapeo de Actores'!AB387</f>
        <v>0</v>
      </c>
      <c r="AC387" s="486">
        <f>'Mapeo de Actores'!AC387</f>
        <v>0</v>
      </c>
      <c r="AD387" s="596">
        <f>'Mapeo de Actores'!AD387</f>
        <v>0</v>
      </c>
    </row>
    <row r="388" spans="6:30" ht="15.75" customHeight="1">
      <c r="F388" s="480">
        <f t="shared" si="6"/>
        <v>385</v>
      </c>
      <c r="G388" s="490">
        <f>'Mapeo de Actores'!G388</f>
        <v>0</v>
      </c>
      <c r="H388" s="491">
        <f>'Mapeo de Actores'!H388</f>
        <v>0</v>
      </c>
      <c r="I388" s="483" t="e">
        <f>VLOOKUP('Mapeo de Actores'!I388,'MA Listas'!$D$4:$E$38,2)</f>
        <v>#N/A</v>
      </c>
      <c r="J388" s="483" t="e">
        <f>VLOOKUP('Mapeo de Actores'!J388,'MA Listas'!$D$4:$E$38,2)</f>
        <v>#N/A</v>
      </c>
      <c r="K388" s="483" t="e">
        <f>VLOOKUP('Mapeo de Actores'!K388,'MA Listas'!$D$4:$E$38,2)</f>
        <v>#N/A</v>
      </c>
      <c r="L388" s="483" t="e">
        <f>VLOOKUP('Mapeo de Actores'!L388,'MA Listas'!$D$4:$E$38,2)</f>
        <v>#N/A</v>
      </c>
      <c r="M388" s="483" t="e">
        <f>VLOOKUP('Mapeo de Actores'!M388,'MA Listas'!$D$4:$E$38,2)</f>
        <v>#N/A</v>
      </c>
      <c r="N388" s="591">
        <f>'Mapeo de Actores'!N388</f>
        <v>0</v>
      </c>
      <c r="O388" s="483" t="e">
        <f>VLOOKUP('Mapeo de Actores'!O388,'MA Listas'!$G$4:$H$38,2)</f>
        <v>#N/A</v>
      </c>
      <c r="P388" s="483" t="e">
        <f>VLOOKUP('Mapeo de Actores'!P388,'MA Listas'!$G$4:$H$38,2)</f>
        <v>#N/A</v>
      </c>
      <c r="Q388" s="483" t="e">
        <f>VLOOKUP('Mapeo de Actores'!Q388,'MA Listas'!$G$4:$H$38,2)</f>
        <v>#N/A</v>
      </c>
      <c r="R388" s="483" t="e">
        <f>VLOOKUP('Mapeo de Actores'!R388,'MA Listas'!$G$4:$H$38,2)</f>
        <v>#N/A</v>
      </c>
      <c r="S388" s="483" t="e">
        <f>VLOOKUP('Mapeo de Actores'!S388,'MA Listas'!$G$4:$H$38,2)</f>
        <v>#N/A</v>
      </c>
      <c r="T388" s="593" t="e">
        <f>VLOOKUP('Mapeo de Actores'!T388,'MA Listas'!$K$6:$L$7,2)</f>
        <v>#N/A</v>
      </c>
      <c r="U388" s="593" t="e">
        <f>VLOOKUP('Mapeo de Actores'!U388,'MA Listas'!$K$6:$L$7,2)</f>
        <v>#N/A</v>
      </c>
      <c r="V388" s="593" t="e">
        <f>VLOOKUP('Mapeo de Actores'!V388,'MA Listas'!$K$6:$L$7,2)</f>
        <v>#N/A</v>
      </c>
      <c r="W388" s="593" t="e">
        <f>VLOOKUP('Mapeo de Actores'!W388,'MA Listas'!$K$6:$L$7,2)</f>
        <v>#N/A</v>
      </c>
      <c r="X388" s="593" t="e">
        <f>VLOOKUP('Mapeo de Actores'!X388,'MA Listas'!$K$6:$L$7,2)</f>
        <v>#N/A</v>
      </c>
      <c r="Y388" s="591">
        <f>'Mapeo de Actores'!Y388</f>
        <v>0</v>
      </c>
      <c r="Z388" s="484" t="e">
        <f>VLOOKUP('Mapeo de Actores'!Z388,'MA Listas'!$N$4:$O$11,2)</f>
        <v>#N/A</v>
      </c>
      <c r="AA388" s="484" t="e">
        <f>VLOOKUP('Mapeo de Actores'!AA388,'MA Listas'!$N$4:$O$11,2)</f>
        <v>#N/A</v>
      </c>
      <c r="AB388" s="591">
        <f>'Mapeo de Actores'!AB388</f>
        <v>0</v>
      </c>
      <c r="AC388" s="486">
        <f>'Mapeo de Actores'!AC388</f>
        <v>0</v>
      </c>
      <c r="AD388" s="596">
        <f>'Mapeo de Actores'!AD388</f>
        <v>0</v>
      </c>
    </row>
    <row r="389" spans="6:30" ht="15.75" customHeight="1">
      <c r="F389" s="480">
        <f t="shared" si="6"/>
        <v>386</v>
      </c>
      <c r="G389" s="490">
        <f>'Mapeo de Actores'!G389</f>
        <v>0</v>
      </c>
      <c r="H389" s="491">
        <f>'Mapeo de Actores'!H389</f>
        <v>0</v>
      </c>
      <c r="I389" s="483" t="e">
        <f>VLOOKUP('Mapeo de Actores'!I389,'MA Listas'!$D$4:$E$38,2)</f>
        <v>#N/A</v>
      </c>
      <c r="J389" s="483" t="e">
        <f>VLOOKUP('Mapeo de Actores'!J389,'MA Listas'!$D$4:$E$38,2)</f>
        <v>#N/A</v>
      </c>
      <c r="K389" s="483" t="e">
        <f>VLOOKUP('Mapeo de Actores'!K389,'MA Listas'!$D$4:$E$38,2)</f>
        <v>#N/A</v>
      </c>
      <c r="L389" s="483" t="e">
        <f>VLOOKUP('Mapeo de Actores'!L389,'MA Listas'!$D$4:$E$38,2)</f>
        <v>#N/A</v>
      </c>
      <c r="M389" s="483" t="e">
        <f>VLOOKUP('Mapeo de Actores'!M389,'MA Listas'!$D$4:$E$38,2)</f>
        <v>#N/A</v>
      </c>
      <c r="N389" s="591">
        <f>'Mapeo de Actores'!N389</f>
        <v>0</v>
      </c>
      <c r="O389" s="483" t="e">
        <f>VLOOKUP('Mapeo de Actores'!O389,'MA Listas'!$G$4:$H$38,2)</f>
        <v>#N/A</v>
      </c>
      <c r="P389" s="483" t="e">
        <f>VLOOKUP('Mapeo de Actores'!P389,'MA Listas'!$G$4:$H$38,2)</f>
        <v>#N/A</v>
      </c>
      <c r="Q389" s="483" t="e">
        <f>VLOOKUP('Mapeo de Actores'!Q389,'MA Listas'!$G$4:$H$38,2)</f>
        <v>#N/A</v>
      </c>
      <c r="R389" s="483" t="e">
        <f>VLOOKUP('Mapeo de Actores'!R389,'MA Listas'!$G$4:$H$38,2)</f>
        <v>#N/A</v>
      </c>
      <c r="S389" s="483" t="e">
        <f>VLOOKUP('Mapeo de Actores'!S389,'MA Listas'!$G$4:$H$38,2)</f>
        <v>#N/A</v>
      </c>
      <c r="T389" s="593" t="e">
        <f>VLOOKUP('Mapeo de Actores'!T389,'MA Listas'!$K$6:$L$7,2)</f>
        <v>#N/A</v>
      </c>
      <c r="U389" s="593" t="e">
        <f>VLOOKUP('Mapeo de Actores'!U389,'MA Listas'!$K$6:$L$7,2)</f>
        <v>#N/A</v>
      </c>
      <c r="V389" s="593" t="e">
        <f>VLOOKUP('Mapeo de Actores'!V389,'MA Listas'!$K$6:$L$7,2)</f>
        <v>#N/A</v>
      </c>
      <c r="W389" s="593" t="e">
        <f>VLOOKUP('Mapeo de Actores'!W389,'MA Listas'!$K$6:$L$7,2)</f>
        <v>#N/A</v>
      </c>
      <c r="X389" s="593" t="e">
        <f>VLOOKUP('Mapeo de Actores'!X389,'MA Listas'!$K$6:$L$7,2)</f>
        <v>#N/A</v>
      </c>
      <c r="Y389" s="591">
        <f>'Mapeo de Actores'!Y389</f>
        <v>0</v>
      </c>
      <c r="Z389" s="484" t="e">
        <f>VLOOKUP('Mapeo de Actores'!Z389,'MA Listas'!$N$4:$O$11,2)</f>
        <v>#N/A</v>
      </c>
      <c r="AA389" s="484" t="e">
        <f>VLOOKUP('Mapeo de Actores'!AA389,'MA Listas'!$N$4:$O$11,2)</f>
        <v>#N/A</v>
      </c>
      <c r="AB389" s="591">
        <f>'Mapeo de Actores'!AB389</f>
        <v>0</v>
      </c>
      <c r="AC389" s="486">
        <f>'Mapeo de Actores'!AC389</f>
        <v>0</v>
      </c>
      <c r="AD389" s="596">
        <f>'Mapeo de Actores'!AD389</f>
        <v>0</v>
      </c>
    </row>
    <row r="390" spans="6:30" ht="15.75" customHeight="1">
      <c r="F390" s="480">
        <f t="shared" ref="F390:F403" si="7">IF(G390="","",IF(F389="","",(F389+1)))</f>
        <v>387</v>
      </c>
      <c r="G390" s="490">
        <f>'Mapeo de Actores'!G390</f>
        <v>0</v>
      </c>
      <c r="H390" s="491">
        <f>'Mapeo de Actores'!H390</f>
        <v>0</v>
      </c>
      <c r="I390" s="483" t="e">
        <f>VLOOKUP('Mapeo de Actores'!I390,'MA Listas'!$D$4:$E$38,2)</f>
        <v>#N/A</v>
      </c>
      <c r="J390" s="483" t="e">
        <f>VLOOKUP('Mapeo de Actores'!J390,'MA Listas'!$D$4:$E$38,2)</f>
        <v>#N/A</v>
      </c>
      <c r="K390" s="483" t="e">
        <f>VLOOKUP('Mapeo de Actores'!K390,'MA Listas'!$D$4:$E$38,2)</f>
        <v>#N/A</v>
      </c>
      <c r="L390" s="483" t="e">
        <f>VLOOKUP('Mapeo de Actores'!L390,'MA Listas'!$D$4:$E$38,2)</f>
        <v>#N/A</v>
      </c>
      <c r="M390" s="483" t="e">
        <f>VLOOKUP('Mapeo de Actores'!M390,'MA Listas'!$D$4:$E$38,2)</f>
        <v>#N/A</v>
      </c>
      <c r="N390" s="591">
        <f>'Mapeo de Actores'!N390</f>
        <v>0</v>
      </c>
      <c r="O390" s="483" t="e">
        <f>VLOOKUP('Mapeo de Actores'!O390,'MA Listas'!$G$4:$H$38,2)</f>
        <v>#N/A</v>
      </c>
      <c r="P390" s="483" t="e">
        <f>VLOOKUP('Mapeo de Actores'!P390,'MA Listas'!$G$4:$H$38,2)</f>
        <v>#N/A</v>
      </c>
      <c r="Q390" s="483" t="e">
        <f>VLOOKUP('Mapeo de Actores'!Q390,'MA Listas'!$G$4:$H$38,2)</f>
        <v>#N/A</v>
      </c>
      <c r="R390" s="483" t="e">
        <f>VLOOKUP('Mapeo de Actores'!R390,'MA Listas'!$G$4:$H$38,2)</f>
        <v>#N/A</v>
      </c>
      <c r="S390" s="483" t="e">
        <f>VLOOKUP('Mapeo de Actores'!S390,'MA Listas'!$G$4:$H$38,2)</f>
        <v>#N/A</v>
      </c>
      <c r="T390" s="593" t="e">
        <f>VLOOKUP('Mapeo de Actores'!T390,'MA Listas'!$K$6:$L$7,2)</f>
        <v>#N/A</v>
      </c>
      <c r="U390" s="593" t="e">
        <f>VLOOKUP('Mapeo de Actores'!U390,'MA Listas'!$K$6:$L$7,2)</f>
        <v>#N/A</v>
      </c>
      <c r="V390" s="593" t="e">
        <f>VLOOKUP('Mapeo de Actores'!V390,'MA Listas'!$K$6:$L$7,2)</f>
        <v>#N/A</v>
      </c>
      <c r="W390" s="593" t="e">
        <f>VLOOKUP('Mapeo de Actores'!W390,'MA Listas'!$K$6:$L$7,2)</f>
        <v>#N/A</v>
      </c>
      <c r="X390" s="593" t="e">
        <f>VLOOKUP('Mapeo de Actores'!X390,'MA Listas'!$K$6:$L$7,2)</f>
        <v>#N/A</v>
      </c>
      <c r="Y390" s="591">
        <f>'Mapeo de Actores'!Y390</f>
        <v>0</v>
      </c>
      <c r="Z390" s="484" t="e">
        <f>VLOOKUP('Mapeo de Actores'!Z390,'MA Listas'!$N$4:$O$11,2)</f>
        <v>#N/A</v>
      </c>
      <c r="AA390" s="484" t="e">
        <f>VLOOKUP('Mapeo de Actores'!AA390,'MA Listas'!$N$4:$O$11,2)</f>
        <v>#N/A</v>
      </c>
      <c r="AB390" s="591">
        <f>'Mapeo de Actores'!AB390</f>
        <v>0</v>
      </c>
      <c r="AC390" s="486">
        <f>'Mapeo de Actores'!AC390</f>
        <v>0</v>
      </c>
      <c r="AD390" s="596">
        <f>'Mapeo de Actores'!AD390</f>
        <v>0</v>
      </c>
    </row>
    <row r="391" spans="6:30" ht="15.75" customHeight="1">
      <c r="F391" s="480">
        <f t="shared" si="7"/>
        <v>388</v>
      </c>
      <c r="G391" s="490">
        <f>'Mapeo de Actores'!G391</f>
        <v>0</v>
      </c>
      <c r="H391" s="491">
        <f>'Mapeo de Actores'!H391</f>
        <v>0</v>
      </c>
      <c r="I391" s="483" t="e">
        <f>VLOOKUP('Mapeo de Actores'!I391,'MA Listas'!$D$4:$E$38,2)</f>
        <v>#N/A</v>
      </c>
      <c r="J391" s="483" t="e">
        <f>VLOOKUP('Mapeo de Actores'!J391,'MA Listas'!$D$4:$E$38,2)</f>
        <v>#N/A</v>
      </c>
      <c r="K391" s="483" t="e">
        <f>VLOOKUP('Mapeo de Actores'!K391,'MA Listas'!$D$4:$E$38,2)</f>
        <v>#N/A</v>
      </c>
      <c r="L391" s="483" t="e">
        <f>VLOOKUP('Mapeo de Actores'!L391,'MA Listas'!$D$4:$E$38,2)</f>
        <v>#N/A</v>
      </c>
      <c r="M391" s="483" t="e">
        <f>VLOOKUP('Mapeo de Actores'!M391,'MA Listas'!$D$4:$E$38,2)</f>
        <v>#N/A</v>
      </c>
      <c r="N391" s="591">
        <f>'Mapeo de Actores'!N391</f>
        <v>0</v>
      </c>
      <c r="O391" s="483" t="e">
        <f>VLOOKUP('Mapeo de Actores'!O391,'MA Listas'!$G$4:$H$38,2)</f>
        <v>#N/A</v>
      </c>
      <c r="P391" s="483" t="e">
        <f>VLOOKUP('Mapeo de Actores'!P391,'MA Listas'!$G$4:$H$38,2)</f>
        <v>#N/A</v>
      </c>
      <c r="Q391" s="483" t="e">
        <f>VLOOKUP('Mapeo de Actores'!Q391,'MA Listas'!$G$4:$H$38,2)</f>
        <v>#N/A</v>
      </c>
      <c r="R391" s="483" t="e">
        <f>VLOOKUP('Mapeo de Actores'!R391,'MA Listas'!$G$4:$H$38,2)</f>
        <v>#N/A</v>
      </c>
      <c r="S391" s="483" t="e">
        <f>VLOOKUP('Mapeo de Actores'!S391,'MA Listas'!$G$4:$H$38,2)</f>
        <v>#N/A</v>
      </c>
      <c r="T391" s="593" t="e">
        <f>VLOOKUP('Mapeo de Actores'!T391,'MA Listas'!$K$6:$L$7,2)</f>
        <v>#N/A</v>
      </c>
      <c r="U391" s="593" t="e">
        <f>VLOOKUP('Mapeo de Actores'!U391,'MA Listas'!$K$6:$L$7,2)</f>
        <v>#N/A</v>
      </c>
      <c r="V391" s="593" t="e">
        <f>VLOOKUP('Mapeo de Actores'!V391,'MA Listas'!$K$6:$L$7,2)</f>
        <v>#N/A</v>
      </c>
      <c r="W391" s="593" t="e">
        <f>VLOOKUP('Mapeo de Actores'!W391,'MA Listas'!$K$6:$L$7,2)</f>
        <v>#N/A</v>
      </c>
      <c r="X391" s="593" t="e">
        <f>VLOOKUP('Mapeo de Actores'!X391,'MA Listas'!$K$6:$L$7,2)</f>
        <v>#N/A</v>
      </c>
      <c r="Y391" s="591">
        <f>'Mapeo de Actores'!Y391</f>
        <v>0</v>
      </c>
      <c r="Z391" s="484" t="e">
        <f>VLOOKUP('Mapeo de Actores'!Z391,'MA Listas'!$N$4:$O$11,2)</f>
        <v>#N/A</v>
      </c>
      <c r="AA391" s="484" t="e">
        <f>VLOOKUP('Mapeo de Actores'!AA391,'MA Listas'!$N$4:$O$11,2)</f>
        <v>#N/A</v>
      </c>
      <c r="AB391" s="591">
        <f>'Mapeo de Actores'!AB391</f>
        <v>0</v>
      </c>
      <c r="AC391" s="486">
        <f>'Mapeo de Actores'!AC391</f>
        <v>0</v>
      </c>
      <c r="AD391" s="596">
        <f>'Mapeo de Actores'!AD391</f>
        <v>0</v>
      </c>
    </row>
    <row r="392" spans="6:30" ht="15.75" customHeight="1">
      <c r="F392" s="480">
        <f t="shared" si="7"/>
        <v>389</v>
      </c>
      <c r="G392" s="490">
        <f>'Mapeo de Actores'!G392</f>
        <v>0</v>
      </c>
      <c r="H392" s="491">
        <f>'Mapeo de Actores'!H392</f>
        <v>0</v>
      </c>
      <c r="I392" s="483" t="e">
        <f>VLOOKUP('Mapeo de Actores'!I392,'MA Listas'!$D$4:$E$38,2)</f>
        <v>#N/A</v>
      </c>
      <c r="J392" s="483" t="e">
        <f>VLOOKUP('Mapeo de Actores'!J392,'MA Listas'!$D$4:$E$38,2)</f>
        <v>#N/A</v>
      </c>
      <c r="K392" s="483" t="e">
        <f>VLOOKUP('Mapeo de Actores'!K392,'MA Listas'!$D$4:$E$38,2)</f>
        <v>#N/A</v>
      </c>
      <c r="L392" s="483" t="e">
        <f>VLOOKUP('Mapeo de Actores'!L392,'MA Listas'!$D$4:$E$38,2)</f>
        <v>#N/A</v>
      </c>
      <c r="M392" s="483" t="e">
        <f>VLOOKUP('Mapeo de Actores'!M392,'MA Listas'!$D$4:$E$38,2)</f>
        <v>#N/A</v>
      </c>
      <c r="N392" s="591">
        <f>'Mapeo de Actores'!N392</f>
        <v>0</v>
      </c>
      <c r="O392" s="483" t="e">
        <f>VLOOKUP('Mapeo de Actores'!O392,'MA Listas'!$G$4:$H$38,2)</f>
        <v>#N/A</v>
      </c>
      <c r="P392" s="483" t="e">
        <f>VLOOKUP('Mapeo de Actores'!P392,'MA Listas'!$G$4:$H$38,2)</f>
        <v>#N/A</v>
      </c>
      <c r="Q392" s="483" t="e">
        <f>VLOOKUP('Mapeo de Actores'!Q392,'MA Listas'!$G$4:$H$38,2)</f>
        <v>#N/A</v>
      </c>
      <c r="R392" s="483" t="e">
        <f>VLOOKUP('Mapeo de Actores'!R392,'MA Listas'!$G$4:$H$38,2)</f>
        <v>#N/A</v>
      </c>
      <c r="S392" s="483" t="e">
        <f>VLOOKUP('Mapeo de Actores'!S392,'MA Listas'!$G$4:$H$38,2)</f>
        <v>#N/A</v>
      </c>
      <c r="T392" s="593" t="e">
        <f>VLOOKUP('Mapeo de Actores'!T392,'MA Listas'!$K$6:$L$7,2)</f>
        <v>#N/A</v>
      </c>
      <c r="U392" s="593" t="e">
        <f>VLOOKUP('Mapeo de Actores'!U392,'MA Listas'!$K$6:$L$7,2)</f>
        <v>#N/A</v>
      </c>
      <c r="V392" s="593" t="e">
        <f>VLOOKUP('Mapeo de Actores'!V392,'MA Listas'!$K$6:$L$7,2)</f>
        <v>#N/A</v>
      </c>
      <c r="W392" s="593" t="e">
        <f>VLOOKUP('Mapeo de Actores'!W392,'MA Listas'!$K$6:$L$7,2)</f>
        <v>#N/A</v>
      </c>
      <c r="X392" s="593" t="e">
        <f>VLOOKUP('Mapeo de Actores'!X392,'MA Listas'!$K$6:$L$7,2)</f>
        <v>#N/A</v>
      </c>
      <c r="Y392" s="591">
        <f>'Mapeo de Actores'!Y392</f>
        <v>0</v>
      </c>
      <c r="Z392" s="484" t="e">
        <f>VLOOKUP('Mapeo de Actores'!Z392,'MA Listas'!$N$4:$O$11,2)</f>
        <v>#N/A</v>
      </c>
      <c r="AA392" s="484" t="e">
        <f>VLOOKUP('Mapeo de Actores'!AA392,'MA Listas'!$N$4:$O$11,2)</f>
        <v>#N/A</v>
      </c>
      <c r="AB392" s="591">
        <f>'Mapeo de Actores'!AB392</f>
        <v>0</v>
      </c>
      <c r="AC392" s="486">
        <f>'Mapeo de Actores'!AC392</f>
        <v>0</v>
      </c>
      <c r="AD392" s="596">
        <f>'Mapeo de Actores'!AD392</f>
        <v>0</v>
      </c>
    </row>
    <row r="393" spans="6:30" ht="15.75" customHeight="1">
      <c r="F393" s="480">
        <f t="shared" si="7"/>
        <v>390</v>
      </c>
      <c r="G393" s="490">
        <f>'Mapeo de Actores'!G393</f>
        <v>0</v>
      </c>
      <c r="H393" s="491">
        <f>'Mapeo de Actores'!H393</f>
        <v>0</v>
      </c>
      <c r="I393" s="483" t="e">
        <f>VLOOKUP('Mapeo de Actores'!I393,'MA Listas'!$D$4:$E$38,2)</f>
        <v>#N/A</v>
      </c>
      <c r="J393" s="483" t="e">
        <f>VLOOKUP('Mapeo de Actores'!J393,'MA Listas'!$D$4:$E$38,2)</f>
        <v>#N/A</v>
      </c>
      <c r="K393" s="483" t="e">
        <f>VLOOKUP('Mapeo de Actores'!K393,'MA Listas'!$D$4:$E$38,2)</f>
        <v>#N/A</v>
      </c>
      <c r="L393" s="483" t="e">
        <f>VLOOKUP('Mapeo de Actores'!L393,'MA Listas'!$D$4:$E$38,2)</f>
        <v>#N/A</v>
      </c>
      <c r="M393" s="483" t="e">
        <f>VLOOKUP('Mapeo de Actores'!M393,'MA Listas'!$D$4:$E$38,2)</f>
        <v>#N/A</v>
      </c>
      <c r="N393" s="591">
        <f>'Mapeo de Actores'!N393</f>
        <v>0</v>
      </c>
      <c r="O393" s="483" t="e">
        <f>VLOOKUP('Mapeo de Actores'!O393,'MA Listas'!$G$4:$H$38,2)</f>
        <v>#N/A</v>
      </c>
      <c r="P393" s="483" t="e">
        <f>VLOOKUP('Mapeo de Actores'!P393,'MA Listas'!$G$4:$H$38,2)</f>
        <v>#N/A</v>
      </c>
      <c r="Q393" s="483" t="e">
        <f>VLOOKUP('Mapeo de Actores'!Q393,'MA Listas'!$G$4:$H$38,2)</f>
        <v>#N/A</v>
      </c>
      <c r="R393" s="483" t="e">
        <f>VLOOKUP('Mapeo de Actores'!R393,'MA Listas'!$G$4:$H$38,2)</f>
        <v>#N/A</v>
      </c>
      <c r="S393" s="483" t="e">
        <f>VLOOKUP('Mapeo de Actores'!S393,'MA Listas'!$G$4:$H$38,2)</f>
        <v>#N/A</v>
      </c>
      <c r="T393" s="593" t="e">
        <f>VLOOKUP('Mapeo de Actores'!T393,'MA Listas'!$K$6:$L$7,2)</f>
        <v>#N/A</v>
      </c>
      <c r="U393" s="593" t="e">
        <f>VLOOKUP('Mapeo de Actores'!U393,'MA Listas'!$K$6:$L$7,2)</f>
        <v>#N/A</v>
      </c>
      <c r="V393" s="593" t="e">
        <f>VLOOKUP('Mapeo de Actores'!V393,'MA Listas'!$K$6:$L$7,2)</f>
        <v>#N/A</v>
      </c>
      <c r="W393" s="593" t="e">
        <f>VLOOKUP('Mapeo de Actores'!W393,'MA Listas'!$K$6:$L$7,2)</f>
        <v>#N/A</v>
      </c>
      <c r="X393" s="593" t="e">
        <f>VLOOKUP('Mapeo de Actores'!X393,'MA Listas'!$K$6:$L$7,2)</f>
        <v>#N/A</v>
      </c>
      <c r="Y393" s="591">
        <f>'Mapeo de Actores'!Y393</f>
        <v>0</v>
      </c>
      <c r="Z393" s="484" t="e">
        <f>VLOOKUP('Mapeo de Actores'!Z393,'MA Listas'!$N$4:$O$11,2)</f>
        <v>#N/A</v>
      </c>
      <c r="AA393" s="484" t="e">
        <f>VLOOKUP('Mapeo de Actores'!AA393,'MA Listas'!$N$4:$O$11,2)</f>
        <v>#N/A</v>
      </c>
      <c r="AB393" s="591">
        <f>'Mapeo de Actores'!AB393</f>
        <v>0</v>
      </c>
      <c r="AC393" s="486">
        <f>'Mapeo de Actores'!AC393</f>
        <v>0</v>
      </c>
      <c r="AD393" s="596">
        <f>'Mapeo de Actores'!AD393</f>
        <v>0</v>
      </c>
    </row>
    <row r="394" spans="6:30" ht="15.75" customHeight="1">
      <c r="F394" s="480">
        <f t="shared" si="7"/>
        <v>391</v>
      </c>
      <c r="G394" s="490">
        <f>'Mapeo de Actores'!G394</f>
        <v>0</v>
      </c>
      <c r="H394" s="491">
        <f>'Mapeo de Actores'!H394</f>
        <v>0</v>
      </c>
      <c r="I394" s="483" t="e">
        <f>VLOOKUP('Mapeo de Actores'!I394,'MA Listas'!$D$4:$E$38,2)</f>
        <v>#N/A</v>
      </c>
      <c r="J394" s="483" t="e">
        <f>VLOOKUP('Mapeo de Actores'!J394,'MA Listas'!$D$4:$E$38,2)</f>
        <v>#N/A</v>
      </c>
      <c r="K394" s="483" t="e">
        <f>VLOOKUP('Mapeo de Actores'!K394,'MA Listas'!$D$4:$E$38,2)</f>
        <v>#N/A</v>
      </c>
      <c r="L394" s="483" t="e">
        <f>VLOOKUP('Mapeo de Actores'!L394,'MA Listas'!$D$4:$E$38,2)</f>
        <v>#N/A</v>
      </c>
      <c r="M394" s="483" t="e">
        <f>VLOOKUP('Mapeo de Actores'!M394,'MA Listas'!$D$4:$E$38,2)</f>
        <v>#N/A</v>
      </c>
      <c r="N394" s="591">
        <f>'Mapeo de Actores'!N394</f>
        <v>0</v>
      </c>
      <c r="O394" s="483" t="e">
        <f>VLOOKUP('Mapeo de Actores'!O394,'MA Listas'!$G$4:$H$38,2)</f>
        <v>#N/A</v>
      </c>
      <c r="P394" s="483" t="e">
        <f>VLOOKUP('Mapeo de Actores'!P394,'MA Listas'!$G$4:$H$38,2)</f>
        <v>#N/A</v>
      </c>
      <c r="Q394" s="483" t="e">
        <f>VLOOKUP('Mapeo de Actores'!Q394,'MA Listas'!$G$4:$H$38,2)</f>
        <v>#N/A</v>
      </c>
      <c r="R394" s="483" t="e">
        <f>VLOOKUP('Mapeo de Actores'!R394,'MA Listas'!$G$4:$H$38,2)</f>
        <v>#N/A</v>
      </c>
      <c r="S394" s="483" t="e">
        <f>VLOOKUP('Mapeo de Actores'!S394,'MA Listas'!$G$4:$H$38,2)</f>
        <v>#N/A</v>
      </c>
      <c r="T394" s="593" t="e">
        <f>VLOOKUP('Mapeo de Actores'!T394,'MA Listas'!$K$6:$L$7,2)</f>
        <v>#N/A</v>
      </c>
      <c r="U394" s="593" t="e">
        <f>VLOOKUP('Mapeo de Actores'!U394,'MA Listas'!$K$6:$L$7,2)</f>
        <v>#N/A</v>
      </c>
      <c r="V394" s="593" t="e">
        <f>VLOOKUP('Mapeo de Actores'!V394,'MA Listas'!$K$6:$L$7,2)</f>
        <v>#N/A</v>
      </c>
      <c r="W394" s="593" t="e">
        <f>VLOOKUP('Mapeo de Actores'!W394,'MA Listas'!$K$6:$L$7,2)</f>
        <v>#N/A</v>
      </c>
      <c r="X394" s="593" t="e">
        <f>VLOOKUP('Mapeo de Actores'!X394,'MA Listas'!$K$6:$L$7,2)</f>
        <v>#N/A</v>
      </c>
      <c r="Y394" s="591">
        <f>'Mapeo de Actores'!Y394</f>
        <v>0</v>
      </c>
      <c r="Z394" s="484" t="e">
        <f>VLOOKUP('Mapeo de Actores'!Z394,'MA Listas'!$N$4:$O$11,2)</f>
        <v>#N/A</v>
      </c>
      <c r="AA394" s="484" t="e">
        <f>VLOOKUP('Mapeo de Actores'!AA394,'MA Listas'!$N$4:$O$11,2)</f>
        <v>#N/A</v>
      </c>
      <c r="AB394" s="591">
        <f>'Mapeo de Actores'!AB394</f>
        <v>0</v>
      </c>
      <c r="AC394" s="486">
        <f>'Mapeo de Actores'!AC394</f>
        <v>0</v>
      </c>
      <c r="AD394" s="596">
        <f>'Mapeo de Actores'!AD394</f>
        <v>0</v>
      </c>
    </row>
    <row r="395" spans="6:30" ht="15.75" customHeight="1">
      <c r="F395" s="480">
        <f t="shared" si="7"/>
        <v>392</v>
      </c>
      <c r="G395" s="490">
        <f>'Mapeo de Actores'!G395</f>
        <v>0</v>
      </c>
      <c r="H395" s="491">
        <f>'Mapeo de Actores'!H395</f>
        <v>0</v>
      </c>
      <c r="I395" s="483" t="e">
        <f>VLOOKUP('Mapeo de Actores'!I395,'MA Listas'!$D$4:$E$38,2)</f>
        <v>#N/A</v>
      </c>
      <c r="J395" s="483" t="e">
        <f>VLOOKUP('Mapeo de Actores'!J395,'MA Listas'!$D$4:$E$38,2)</f>
        <v>#N/A</v>
      </c>
      <c r="K395" s="483" t="e">
        <f>VLOOKUP('Mapeo de Actores'!K395,'MA Listas'!$D$4:$E$38,2)</f>
        <v>#N/A</v>
      </c>
      <c r="L395" s="483" t="e">
        <f>VLOOKUP('Mapeo de Actores'!L395,'MA Listas'!$D$4:$E$38,2)</f>
        <v>#N/A</v>
      </c>
      <c r="M395" s="483" t="e">
        <f>VLOOKUP('Mapeo de Actores'!M395,'MA Listas'!$D$4:$E$38,2)</f>
        <v>#N/A</v>
      </c>
      <c r="N395" s="591">
        <f>'Mapeo de Actores'!N395</f>
        <v>0</v>
      </c>
      <c r="O395" s="483" t="e">
        <f>VLOOKUP('Mapeo de Actores'!O395,'MA Listas'!$G$4:$H$38,2)</f>
        <v>#N/A</v>
      </c>
      <c r="P395" s="483" t="e">
        <f>VLOOKUP('Mapeo de Actores'!P395,'MA Listas'!$G$4:$H$38,2)</f>
        <v>#N/A</v>
      </c>
      <c r="Q395" s="483" t="e">
        <f>VLOOKUP('Mapeo de Actores'!Q395,'MA Listas'!$G$4:$H$38,2)</f>
        <v>#N/A</v>
      </c>
      <c r="R395" s="483" t="e">
        <f>VLOOKUP('Mapeo de Actores'!R395,'MA Listas'!$G$4:$H$38,2)</f>
        <v>#N/A</v>
      </c>
      <c r="S395" s="483" t="e">
        <f>VLOOKUP('Mapeo de Actores'!S395,'MA Listas'!$G$4:$H$38,2)</f>
        <v>#N/A</v>
      </c>
      <c r="T395" s="593" t="e">
        <f>VLOOKUP('Mapeo de Actores'!T395,'MA Listas'!$K$6:$L$7,2)</f>
        <v>#N/A</v>
      </c>
      <c r="U395" s="593" t="e">
        <f>VLOOKUP('Mapeo de Actores'!U395,'MA Listas'!$K$6:$L$7,2)</f>
        <v>#N/A</v>
      </c>
      <c r="V395" s="593" t="e">
        <f>VLOOKUP('Mapeo de Actores'!V395,'MA Listas'!$K$6:$L$7,2)</f>
        <v>#N/A</v>
      </c>
      <c r="W395" s="593" t="e">
        <f>VLOOKUP('Mapeo de Actores'!W395,'MA Listas'!$K$6:$L$7,2)</f>
        <v>#N/A</v>
      </c>
      <c r="X395" s="593" t="e">
        <f>VLOOKUP('Mapeo de Actores'!X395,'MA Listas'!$K$6:$L$7,2)</f>
        <v>#N/A</v>
      </c>
      <c r="Y395" s="591">
        <f>'Mapeo de Actores'!Y395</f>
        <v>0</v>
      </c>
      <c r="Z395" s="484" t="e">
        <f>VLOOKUP('Mapeo de Actores'!Z395,'MA Listas'!$N$4:$O$11,2)</f>
        <v>#N/A</v>
      </c>
      <c r="AA395" s="484" t="e">
        <f>VLOOKUP('Mapeo de Actores'!AA395,'MA Listas'!$N$4:$O$11,2)</f>
        <v>#N/A</v>
      </c>
      <c r="AB395" s="591">
        <f>'Mapeo de Actores'!AB395</f>
        <v>0</v>
      </c>
      <c r="AC395" s="486">
        <f>'Mapeo de Actores'!AC395</f>
        <v>0</v>
      </c>
      <c r="AD395" s="596">
        <f>'Mapeo de Actores'!AD395</f>
        <v>0</v>
      </c>
    </row>
    <row r="396" spans="6:30" ht="15.75" customHeight="1">
      <c r="F396" s="480">
        <f t="shared" si="7"/>
        <v>393</v>
      </c>
      <c r="G396" s="490">
        <f>'Mapeo de Actores'!G396</f>
        <v>0</v>
      </c>
      <c r="H396" s="491">
        <f>'Mapeo de Actores'!H396</f>
        <v>0</v>
      </c>
      <c r="I396" s="483" t="e">
        <f>VLOOKUP('Mapeo de Actores'!I396,'MA Listas'!$D$4:$E$38,2)</f>
        <v>#N/A</v>
      </c>
      <c r="J396" s="483" t="e">
        <f>VLOOKUP('Mapeo de Actores'!J396,'MA Listas'!$D$4:$E$38,2)</f>
        <v>#N/A</v>
      </c>
      <c r="K396" s="483" t="e">
        <f>VLOOKUP('Mapeo de Actores'!K396,'MA Listas'!$D$4:$E$38,2)</f>
        <v>#N/A</v>
      </c>
      <c r="L396" s="483" t="e">
        <f>VLOOKUP('Mapeo de Actores'!L396,'MA Listas'!$D$4:$E$38,2)</f>
        <v>#N/A</v>
      </c>
      <c r="M396" s="483" t="e">
        <f>VLOOKUP('Mapeo de Actores'!M396,'MA Listas'!$D$4:$E$38,2)</f>
        <v>#N/A</v>
      </c>
      <c r="N396" s="591">
        <f>'Mapeo de Actores'!N396</f>
        <v>0</v>
      </c>
      <c r="O396" s="483" t="e">
        <f>VLOOKUP('Mapeo de Actores'!O396,'MA Listas'!$G$4:$H$38,2)</f>
        <v>#N/A</v>
      </c>
      <c r="P396" s="483" t="e">
        <f>VLOOKUP('Mapeo de Actores'!P396,'MA Listas'!$G$4:$H$38,2)</f>
        <v>#N/A</v>
      </c>
      <c r="Q396" s="483" t="e">
        <f>VLOOKUP('Mapeo de Actores'!Q396,'MA Listas'!$G$4:$H$38,2)</f>
        <v>#N/A</v>
      </c>
      <c r="R396" s="483" t="e">
        <f>VLOOKUP('Mapeo de Actores'!R396,'MA Listas'!$G$4:$H$38,2)</f>
        <v>#N/A</v>
      </c>
      <c r="S396" s="483" t="e">
        <f>VLOOKUP('Mapeo de Actores'!S396,'MA Listas'!$G$4:$H$38,2)</f>
        <v>#N/A</v>
      </c>
      <c r="T396" s="593" t="e">
        <f>VLOOKUP('Mapeo de Actores'!T396,'MA Listas'!$K$6:$L$7,2)</f>
        <v>#N/A</v>
      </c>
      <c r="U396" s="593" t="e">
        <f>VLOOKUP('Mapeo de Actores'!U396,'MA Listas'!$K$6:$L$7,2)</f>
        <v>#N/A</v>
      </c>
      <c r="V396" s="593" t="e">
        <f>VLOOKUP('Mapeo de Actores'!V396,'MA Listas'!$K$6:$L$7,2)</f>
        <v>#N/A</v>
      </c>
      <c r="W396" s="593" t="e">
        <f>VLOOKUP('Mapeo de Actores'!W396,'MA Listas'!$K$6:$L$7,2)</f>
        <v>#N/A</v>
      </c>
      <c r="X396" s="593" t="e">
        <f>VLOOKUP('Mapeo de Actores'!X396,'MA Listas'!$K$6:$L$7,2)</f>
        <v>#N/A</v>
      </c>
      <c r="Y396" s="591">
        <f>'Mapeo de Actores'!Y396</f>
        <v>0</v>
      </c>
      <c r="Z396" s="484" t="e">
        <f>VLOOKUP('Mapeo de Actores'!Z396,'MA Listas'!$N$4:$O$11,2)</f>
        <v>#N/A</v>
      </c>
      <c r="AA396" s="484" t="e">
        <f>VLOOKUP('Mapeo de Actores'!AA396,'MA Listas'!$N$4:$O$11,2)</f>
        <v>#N/A</v>
      </c>
      <c r="AB396" s="591">
        <f>'Mapeo de Actores'!AB396</f>
        <v>0</v>
      </c>
      <c r="AC396" s="486">
        <f>'Mapeo de Actores'!AC396</f>
        <v>0</v>
      </c>
      <c r="AD396" s="596">
        <f>'Mapeo de Actores'!AD396</f>
        <v>0</v>
      </c>
    </row>
    <row r="397" spans="6:30" ht="15.75" customHeight="1">
      <c r="F397" s="480">
        <f t="shared" si="7"/>
        <v>394</v>
      </c>
      <c r="G397" s="490">
        <f>'Mapeo de Actores'!G397</f>
        <v>0</v>
      </c>
      <c r="H397" s="491">
        <f>'Mapeo de Actores'!H397</f>
        <v>0</v>
      </c>
      <c r="I397" s="483" t="e">
        <f>VLOOKUP('Mapeo de Actores'!I397,'MA Listas'!$D$4:$E$38,2)</f>
        <v>#N/A</v>
      </c>
      <c r="J397" s="483" t="e">
        <f>VLOOKUP('Mapeo de Actores'!J397,'MA Listas'!$D$4:$E$38,2)</f>
        <v>#N/A</v>
      </c>
      <c r="K397" s="483" t="e">
        <f>VLOOKUP('Mapeo de Actores'!K397,'MA Listas'!$D$4:$E$38,2)</f>
        <v>#N/A</v>
      </c>
      <c r="L397" s="483" t="e">
        <f>VLOOKUP('Mapeo de Actores'!L397,'MA Listas'!$D$4:$E$38,2)</f>
        <v>#N/A</v>
      </c>
      <c r="M397" s="483" t="e">
        <f>VLOOKUP('Mapeo de Actores'!M397,'MA Listas'!$D$4:$E$38,2)</f>
        <v>#N/A</v>
      </c>
      <c r="N397" s="591">
        <f>'Mapeo de Actores'!N397</f>
        <v>0</v>
      </c>
      <c r="O397" s="483" t="e">
        <f>VLOOKUP('Mapeo de Actores'!O397,'MA Listas'!$G$4:$H$38,2)</f>
        <v>#N/A</v>
      </c>
      <c r="P397" s="483" t="e">
        <f>VLOOKUP('Mapeo de Actores'!P397,'MA Listas'!$G$4:$H$38,2)</f>
        <v>#N/A</v>
      </c>
      <c r="Q397" s="483" t="e">
        <f>VLOOKUP('Mapeo de Actores'!Q397,'MA Listas'!$G$4:$H$38,2)</f>
        <v>#N/A</v>
      </c>
      <c r="R397" s="483" t="e">
        <f>VLOOKUP('Mapeo de Actores'!R397,'MA Listas'!$G$4:$H$38,2)</f>
        <v>#N/A</v>
      </c>
      <c r="S397" s="483" t="e">
        <f>VLOOKUP('Mapeo de Actores'!S397,'MA Listas'!$G$4:$H$38,2)</f>
        <v>#N/A</v>
      </c>
      <c r="T397" s="593" t="e">
        <f>VLOOKUP('Mapeo de Actores'!T397,'MA Listas'!$K$6:$L$7,2)</f>
        <v>#N/A</v>
      </c>
      <c r="U397" s="593" t="e">
        <f>VLOOKUP('Mapeo de Actores'!U397,'MA Listas'!$K$6:$L$7,2)</f>
        <v>#N/A</v>
      </c>
      <c r="V397" s="593" t="e">
        <f>VLOOKUP('Mapeo de Actores'!V397,'MA Listas'!$K$6:$L$7,2)</f>
        <v>#N/A</v>
      </c>
      <c r="W397" s="593" t="e">
        <f>VLOOKUP('Mapeo de Actores'!W397,'MA Listas'!$K$6:$L$7,2)</f>
        <v>#N/A</v>
      </c>
      <c r="X397" s="593" t="e">
        <f>VLOOKUP('Mapeo de Actores'!X397,'MA Listas'!$K$6:$L$7,2)</f>
        <v>#N/A</v>
      </c>
      <c r="Y397" s="591">
        <f>'Mapeo de Actores'!Y397</f>
        <v>0</v>
      </c>
      <c r="Z397" s="484" t="e">
        <f>VLOOKUP('Mapeo de Actores'!Z397,'MA Listas'!$N$4:$O$11,2)</f>
        <v>#N/A</v>
      </c>
      <c r="AA397" s="484" t="e">
        <f>VLOOKUP('Mapeo de Actores'!AA397,'MA Listas'!$N$4:$O$11,2)</f>
        <v>#N/A</v>
      </c>
      <c r="AB397" s="591">
        <f>'Mapeo de Actores'!AB397</f>
        <v>0</v>
      </c>
      <c r="AC397" s="486">
        <f>'Mapeo de Actores'!AC397</f>
        <v>0</v>
      </c>
      <c r="AD397" s="596">
        <f>'Mapeo de Actores'!AD397</f>
        <v>0</v>
      </c>
    </row>
    <row r="398" spans="6:30" ht="15.75" customHeight="1">
      <c r="F398" s="480">
        <f t="shared" si="7"/>
        <v>395</v>
      </c>
      <c r="G398" s="490">
        <f>'Mapeo de Actores'!G398</f>
        <v>0</v>
      </c>
      <c r="H398" s="491">
        <f>'Mapeo de Actores'!H398</f>
        <v>0</v>
      </c>
      <c r="I398" s="483" t="e">
        <f>VLOOKUP('Mapeo de Actores'!I398,'MA Listas'!$D$4:$E$38,2)</f>
        <v>#N/A</v>
      </c>
      <c r="J398" s="483" t="e">
        <f>VLOOKUP('Mapeo de Actores'!J398,'MA Listas'!$D$4:$E$38,2)</f>
        <v>#N/A</v>
      </c>
      <c r="K398" s="483" t="e">
        <f>VLOOKUP('Mapeo de Actores'!K398,'MA Listas'!$D$4:$E$38,2)</f>
        <v>#N/A</v>
      </c>
      <c r="L398" s="483" t="e">
        <f>VLOOKUP('Mapeo de Actores'!L398,'MA Listas'!$D$4:$E$38,2)</f>
        <v>#N/A</v>
      </c>
      <c r="M398" s="483" t="e">
        <f>VLOOKUP('Mapeo de Actores'!M398,'MA Listas'!$D$4:$E$38,2)</f>
        <v>#N/A</v>
      </c>
      <c r="N398" s="591">
        <f>'Mapeo de Actores'!N398</f>
        <v>0</v>
      </c>
      <c r="O398" s="483" t="e">
        <f>VLOOKUP('Mapeo de Actores'!O398,'MA Listas'!$G$4:$H$38,2)</f>
        <v>#N/A</v>
      </c>
      <c r="P398" s="483" t="e">
        <f>VLOOKUP('Mapeo de Actores'!P398,'MA Listas'!$G$4:$H$38,2)</f>
        <v>#N/A</v>
      </c>
      <c r="Q398" s="483" t="e">
        <f>VLOOKUP('Mapeo de Actores'!Q398,'MA Listas'!$G$4:$H$38,2)</f>
        <v>#N/A</v>
      </c>
      <c r="R398" s="483" t="e">
        <f>VLOOKUP('Mapeo de Actores'!R398,'MA Listas'!$G$4:$H$38,2)</f>
        <v>#N/A</v>
      </c>
      <c r="S398" s="483" t="e">
        <f>VLOOKUP('Mapeo de Actores'!S398,'MA Listas'!$G$4:$H$38,2)</f>
        <v>#N/A</v>
      </c>
      <c r="T398" s="593" t="e">
        <f>VLOOKUP('Mapeo de Actores'!T398,'MA Listas'!$K$6:$L$7,2)</f>
        <v>#N/A</v>
      </c>
      <c r="U398" s="593" t="e">
        <f>VLOOKUP('Mapeo de Actores'!U398,'MA Listas'!$K$6:$L$7,2)</f>
        <v>#N/A</v>
      </c>
      <c r="V398" s="593" t="e">
        <f>VLOOKUP('Mapeo de Actores'!V398,'MA Listas'!$K$6:$L$7,2)</f>
        <v>#N/A</v>
      </c>
      <c r="W398" s="593" t="e">
        <f>VLOOKUP('Mapeo de Actores'!W398,'MA Listas'!$K$6:$L$7,2)</f>
        <v>#N/A</v>
      </c>
      <c r="X398" s="593" t="e">
        <f>VLOOKUP('Mapeo de Actores'!X398,'MA Listas'!$K$6:$L$7,2)</f>
        <v>#N/A</v>
      </c>
      <c r="Y398" s="591">
        <f>'Mapeo de Actores'!Y398</f>
        <v>0</v>
      </c>
      <c r="Z398" s="484" t="e">
        <f>VLOOKUP('Mapeo de Actores'!Z398,'MA Listas'!$N$4:$O$11,2)</f>
        <v>#N/A</v>
      </c>
      <c r="AA398" s="484" t="e">
        <f>VLOOKUP('Mapeo de Actores'!AA398,'MA Listas'!$N$4:$O$11,2)</f>
        <v>#N/A</v>
      </c>
      <c r="AB398" s="591">
        <f>'Mapeo de Actores'!AB398</f>
        <v>0</v>
      </c>
      <c r="AC398" s="486">
        <f>'Mapeo de Actores'!AC398</f>
        <v>0</v>
      </c>
      <c r="AD398" s="596">
        <f>'Mapeo de Actores'!AD398</f>
        <v>0</v>
      </c>
    </row>
    <row r="399" spans="6:30" ht="15.75" customHeight="1">
      <c r="F399" s="480">
        <f t="shared" si="7"/>
        <v>396</v>
      </c>
      <c r="G399" s="490">
        <f>'Mapeo de Actores'!G399</f>
        <v>0</v>
      </c>
      <c r="H399" s="491">
        <f>'Mapeo de Actores'!H399</f>
        <v>0</v>
      </c>
      <c r="I399" s="483" t="e">
        <f>VLOOKUP('Mapeo de Actores'!I399,'MA Listas'!$D$4:$E$38,2)</f>
        <v>#N/A</v>
      </c>
      <c r="J399" s="483" t="e">
        <f>VLOOKUP('Mapeo de Actores'!J399,'MA Listas'!$D$4:$E$38,2)</f>
        <v>#N/A</v>
      </c>
      <c r="K399" s="483" t="e">
        <f>VLOOKUP('Mapeo de Actores'!K399,'MA Listas'!$D$4:$E$38,2)</f>
        <v>#N/A</v>
      </c>
      <c r="L399" s="483" t="e">
        <f>VLOOKUP('Mapeo de Actores'!L399,'MA Listas'!$D$4:$E$38,2)</f>
        <v>#N/A</v>
      </c>
      <c r="M399" s="483" t="e">
        <f>VLOOKUP('Mapeo de Actores'!M399,'MA Listas'!$D$4:$E$38,2)</f>
        <v>#N/A</v>
      </c>
      <c r="N399" s="591">
        <f>'Mapeo de Actores'!N399</f>
        <v>0</v>
      </c>
      <c r="O399" s="483" t="e">
        <f>VLOOKUP('Mapeo de Actores'!O399,'MA Listas'!$G$4:$H$38,2)</f>
        <v>#N/A</v>
      </c>
      <c r="P399" s="483" t="e">
        <f>VLOOKUP('Mapeo de Actores'!P399,'MA Listas'!$G$4:$H$38,2)</f>
        <v>#N/A</v>
      </c>
      <c r="Q399" s="483" t="e">
        <f>VLOOKUP('Mapeo de Actores'!Q399,'MA Listas'!$G$4:$H$38,2)</f>
        <v>#N/A</v>
      </c>
      <c r="R399" s="483" t="e">
        <f>VLOOKUP('Mapeo de Actores'!R399,'MA Listas'!$G$4:$H$38,2)</f>
        <v>#N/A</v>
      </c>
      <c r="S399" s="483" t="e">
        <f>VLOOKUP('Mapeo de Actores'!S399,'MA Listas'!$G$4:$H$38,2)</f>
        <v>#N/A</v>
      </c>
      <c r="T399" s="593" t="e">
        <f>VLOOKUP('Mapeo de Actores'!T399,'MA Listas'!$K$6:$L$7,2)</f>
        <v>#N/A</v>
      </c>
      <c r="U399" s="593" t="e">
        <f>VLOOKUP('Mapeo de Actores'!U399,'MA Listas'!$K$6:$L$7,2)</f>
        <v>#N/A</v>
      </c>
      <c r="V399" s="593" t="e">
        <f>VLOOKUP('Mapeo de Actores'!V399,'MA Listas'!$K$6:$L$7,2)</f>
        <v>#N/A</v>
      </c>
      <c r="W399" s="593" t="e">
        <f>VLOOKUP('Mapeo de Actores'!W399,'MA Listas'!$K$6:$L$7,2)</f>
        <v>#N/A</v>
      </c>
      <c r="X399" s="593" t="e">
        <f>VLOOKUP('Mapeo de Actores'!X399,'MA Listas'!$K$6:$L$7,2)</f>
        <v>#N/A</v>
      </c>
      <c r="Y399" s="591">
        <f>'Mapeo de Actores'!Y399</f>
        <v>0</v>
      </c>
      <c r="Z399" s="484" t="e">
        <f>VLOOKUP('Mapeo de Actores'!Z399,'MA Listas'!$N$4:$O$11,2)</f>
        <v>#N/A</v>
      </c>
      <c r="AA399" s="484" t="e">
        <f>VLOOKUP('Mapeo de Actores'!AA399,'MA Listas'!$N$4:$O$11,2)</f>
        <v>#N/A</v>
      </c>
      <c r="AB399" s="591">
        <f>'Mapeo de Actores'!AB399</f>
        <v>0</v>
      </c>
      <c r="AC399" s="486">
        <f>'Mapeo de Actores'!AC399</f>
        <v>0</v>
      </c>
      <c r="AD399" s="596">
        <f>'Mapeo de Actores'!AD399</f>
        <v>0</v>
      </c>
    </row>
    <row r="400" spans="6:30" ht="15.75" customHeight="1">
      <c r="F400" s="480">
        <f t="shared" si="7"/>
        <v>397</v>
      </c>
      <c r="G400" s="490">
        <f>'Mapeo de Actores'!G400</f>
        <v>0</v>
      </c>
      <c r="H400" s="491">
        <f>'Mapeo de Actores'!H400</f>
        <v>0</v>
      </c>
      <c r="I400" s="483" t="e">
        <f>VLOOKUP('Mapeo de Actores'!I400,'MA Listas'!$D$4:$E$38,2)</f>
        <v>#N/A</v>
      </c>
      <c r="J400" s="483" t="e">
        <f>VLOOKUP('Mapeo de Actores'!J400,'MA Listas'!$D$4:$E$38,2)</f>
        <v>#N/A</v>
      </c>
      <c r="K400" s="483" t="e">
        <f>VLOOKUP('Mapeo de Actores'!K400,'MA Listas'!$D$4:$E$38,2)</f>
        <v>#N/A</v>
      </c>
      <c r="L400" s="483" t="e">
        <f>VLOOKUP('Mapeo de Actores'!L400,'MA Listas'!$D$4:$E$38,2)</f>
        <v>#N/A</v>
      </c>
      <c r="M400" s="483" t="e">
        <f>VLOOKUP('Mapeo de Actores'!M400,'MA Listas'!$D$4:$E$38,2)</f>
        <v>#N/A</v>
      </c>
      <c r="N400" s="591">
        <f>'Mapeo de Actores'!N400</f>
        <v>0</v>
      </c>
      <c r="O400" s="483" t="e">
        <f>VLOOKUP('Mapeo de Actores'!O400,'MA Listas'!$G$4:$H$38,2)</f>
        <v>#N/A</v>
      </c>
      <c r="P400" s="483" t="e">
        <f>VLOOKUP('Mapeo de Actores'!P400,'MA Listas'!$G$4:$H$38,2)</f>
        <v>#N/A</v>
      </c>
      <c r="Q400" s="483" t="e">
        <f>VLOOKUP('Mapeo de Actores'!Q400,'MA Listas'!$G$4:$H$38,2)</f>
        <v>#N/A</v>
      </c>
      <c r="R400" s="483" t="e">
        <f>VLOOKUP('Mapeo de Actores'!R400,'MA Listas'!$G$4:$H$38,2)</f>
        <v>#N/A</v>
      </c>
      <c r="S400" s="483" t="e">
        <f>VLOOKUP('Mapeo de Actores'!S400,'MA Listas'!$G$4:$H$38,2)</f>
        <v>#N/A</v>
      </c>
      <c r="T400" s="593" t="e">
        <f>VLOOKUP('Mapeo de Actores'!T400,'MA Listas'!$K$6:$L$7,2)</f>
        <v>#N/A</v>
      </c>
      <c r="U400" s="593" t="e">
        <f>VLOOKUP('Mapeo de Actores'!U400,'MA Listas'!$K$6:$L$7,2)</f>
        <v>#N/A</v>
      </c>
      <c r="V400" s="593" t="e">
        <f>VLOOKUP('Mapeo de Actores'!V400,'MA Listas'!$K$6:$L$7,2)</f>
        <v>#N/A</v>
      </c>
      <c r="W400" s="593" t="e">
        <f>VLOOKUP('Mapeo de Actores'!W400,'MA Listas'!$K$6:$L$7,2)</f>
        <v>#N/A</v>
      </c>
      <c r="X400" s="593" t="e">
        <f>VLOOKUP('Mapeo de Actores'!X400,'MA Listas'!$K$6:$L$7,2)</f>
        <v>#N/A</v>
      </c>
      <c r="Y400" s="591">
        <f>'Mapeo de Actores'!Y400</f>
        <v>0</v>
      </c>
      <c r="Z400" s="484" t="e">
        <f>VLOOKUP('Mapeo de Actores'!Z400,'MA Listas'!$N$4:$O$11,2)</f>
        <v>#N/A</v>
      </c>
      <c r="AA400" s="484" t="e">
        <f>VLOOKUP('Mapeo de Actores'!AA400,'MA Listas'!$N$4:$O$11,2)</f>
        <v>#N/A</v>
      </c>
      <c r="AB400" s="591">
        <f>'Mapeo de Actores'!AB400</f>
        <v>0</v>
      </c>
      <c r="AC400" s="486">
        <f>'Mapeo de Actores'!AC400</f>
        <v>0</v>
      </c>
      <c r="AD400" s="596">
        <f>'Mapeo de Actores'!AD400</f>
        <v>0</v>
      </c>
    </row>
    <row r="401" spans="4:30" ht="15.75" customHeight="1">
      <c r="F401" s="480">
        <f t="shared" si="7"/>
        <v>398</v>
      </c>
      <c r="G401" s="490">
        <f>'Mapeo de Actores'!G401</f>
        <v>0</v>
      </c>
      <c r="H401" s="491">
        <f>'Mapeo de Actores'!H401</f>
        <v>0</v>
      </c>
      <c r="I401" s="483" t="e">
        <f>VLOOKUP('Mapeo de Actores'!I401,'MA Listas'!$D$4:$E$38,2)</f>
        <v>#N/A</v>
      </c>
      <c r="J401" s="483" t="e">
        <f>VLOOKUP('Mapeo de Actores'!J401,'MA Listas'!$D$4:$E$38,2)</f>
        <v>#N/A</v>
      </c>
      <c r="K401" s="483" t="e">
        <f>VLOOKUP('Mapeo de Actores'!K401,'MA Listas'!$D$4:$E$38,2)</f>
        <v>#N/A</v>
      </c>
      <c r="L401" s="483" t="e">
        <f>VLOOKUP('Mapeo de Actores'!L401,'MA Listas'!$D$4:$E$38,2)</f>
        <v>#N/A</v>
      </c>
      <c r="M401" s="483" t="e">
        <f>VLOOKUP('Mapeo de Actores'!M401,'MA Listas'!$D$4:$E$38,2)</f>
        <v>#N/A</v>
      </c>
      <c r="N401" s="591">
        <f>'Mapeo de Actores'!N401</f>
        <v>0</v>
      </c>
      <c r="O401" s="483" t="e">
        <f>VLOOKUP('Mapeo de Actores'!O401,'MA Listas'!$G$4:$H$38,2)</f>
        <v>#N/A</v>
      </c>
      <c r="P401" s="483" t="e">
        <f>VLOOKUP('Mapeo de Actores'!P401,'MA Listas'!$G$4:$H$38,2)</f>
        <v>#N/A</v>
      </c>
      <c r="Q401" s="483" t="e">
        <f>VLOOKUP('Mapeo de Actores'!Q401,'MA Listas'!$G$4:$H$38,2)</f>
        <v>#N/A</v>
      </c>
      <c r="R401" s="483" t="e">
        <f>VLOOKUP('Mapeo de Actores'!R401,'MA Listas'!$G$4:$H$38,2)</f>
        <v>#N/A</v>
      </c>
      <c r="S401" s="483" t="e">
        <f>VLOOKUP('Mapeo de Actores'!S401,'MA Listas'!$G$4:$H$38,2)</f>
        <v>#N/A</v>
      </c>
      <c r="T401" s="593" t="e">
        <f>VLOOKUP('Mapeo de Actores'!T401,'MA Listas'!$K$6:$L$7,2)</f>
        <v>#N/A</v>
      </c>
      <c r="U401" s="593" t="e">
        <f>VLOOKUP('Mapeo de Actores'!U401,'MA Listas'!$K$6:$L$7,2)</f>
        <v>#N/A</v>
      </c>
      <c r="V401" s="593" t="e">
        <f>VLOOKUP('Mapeo de Actores'!V401,'MA Listas'!$K$6:$L$7,2)</f>
        <v>#N/A</v>
      </c>
      <c r="W401" s="593" t="e">
        <f>VLOOKUP('Mapeo de Actores'!W401,'MA Listas'!$K$6:$L$7,2)</f>
        <v>#N/A</v>
      </c>
      <c r="X401" s="593" t="e">
        <f>VLOOKUP('Mapeo de Actores'!X401,'MA Listas'!$K$6:$L$7,2)</f>
        <v>#N/A</v>
      </c>
      <c r="Y401" s="591">
        <f>'Mapeo de Actores'!Y401</f>
        <v>0</v>
      </c>
      <c r="Z401" s="484" t="e">
        <f>VLOOKUP('Mapeo de Actores'!Z401,'MA Listas'!$N$4:$O$11,2)</f>
        <v>#N/A</v>
      </c>
      <c r="AA401" s="484" t="e">
        <f>VLOOKUP('Mapeo de Actores'!AA401,'MA Listas'!$N$4:$O$11,2)</f>
        <v>#N/A</v>
      </c>
      <c r="AB401" s="591">
        <f>'Mapeo de Actores'!AB401</f>
        <v>0</v>
      </c>
      <c r="AC401" s="486">
        <f>'Mapeo de Actores'!AC401</f>
        <v>0</v>
      </c>
      <c r="AD401" s="596">
        <f>'Mapeo de Actores'!AD401</f>
        <v>0</v>
      </c>
    </row>
    <row r="402" spans="4:30" ht="15.75" customHeight="1">
      <c r="F402" s="480">
        <f t="shared" si="7"/>
        <v>399</v>
      </c>
      <c r="G402" s="490">
        <f>'Mapeo de Actores'!G402</f>
        <v>0</v>
      </c>
      <c r="H402" s="491">
        <f>'Mapeo de Actores'!H402</f>
        <v>0</v>
      </c>
      <c r="I402" s="483" t="e">
        <f>VLOOKUP('Mapeo de Actores'!I402,'MA Listas'!$D$4:$E$38,2)</f>
        <v>#N/A</v>
      </c>
      <c r="J402" s="483" t="e">
        <f>VLOOKUP('Mapeo de Actores'!J402,'MA Listas'!$D$4:$E$38,2)</f>
        <v>#N/A</v>
      </c>
      <c r="K402" s="483" t="e">
        <f>VLOOKUP('Mapeo de Actores'!K402,'MA Listas'!$D$4:$E$38,2)</f>
        <v>#N/A</v>
      </c>
      <c r="L402" s="483" t="e">
        <f>VLOOKUP('Mapeo de Actores'!L402,'MA Listas'!$D$4:$E$38,2)</f>
        <v>#N/A</v>
      </c>
      <c r="M402" s="483" t="e">
        <f>VLOOKUP('Mapeo de Actores'!M402,'MA Listas'!$D$4:$E$38,2)</f>
        <v>#N/A</v>
      </c>
      <c r="N402" s="591">
        <f>'Mapeo de Actores'!N402</f>
        <v>0</v>
      </c>
      <c r="O402" s="483" t="e">
        <f>VLOOKUP('Mapeo de Actores'!O402,'MA Listas'!$G$4:$H$38,2)</f>
        <v>#N/A</v>
      </c>
      <c r="P402" s="483" t="e">
        <f>VLOOKUP('Mapeo de Actores'!P402,'MA Listas'!$G$4:$H$38,2)</f>
        <v>#N/A</v>
      </c>
      <c r="Q402" s="483" t="e">
        <f>VLOOKUP('Mapeo de Actores'!Q402,'MA Listas'!$G$4:$H$38,2)</f>
        <v>#N/A</v>
      </c>
      <c r="R402" s="483" t="e">
        <f>VLOOKUP('Mapeo de Actores'!R402,'MA Listas'!$G$4:$H$38,2)</f>
        <v>#N/A</v>
      </c>
      <c r="S402" s="483" t="e">
        <f>VLOOKUP('Mapeo de Actores'!S402,'MA Listas'!$G$4:$H$38,2)</f>
        <v>#N/A</v>
      </c>
      <c r="T402" s="593" t="e">
        <f>VLOOKUP('Mapeo de Actores'!T402,'MA Listas'!$K$6:$L$7,2)</f>
        <v>#N/A</v>
      </c>
      <c r="U402" s="593" t="e">
        <f>VLOOKUP('Mapeo de Actores'!U402,'MA Listas'!$K$6:$L$7,2)</f>
        <v>#N/A</v>
      </c>
      <c r="V402" s="593" t="e">
        <f>VLOOKUP('Mapeo de Actores'!V402,'MA Listas'!$K$6:$L$7,2)</f>
        <v>#N/A</v>
      </c>
      <c r="W402" s="593" t="e">
        <f>VLOOKUP('Mapeo de Actores'!W402,'MA Listas'!$K$6:$L$7,2)</f>
        <v>#N/A</v>
      </c>
      <c r="X402" s="593" t="e">
        <f>VLOOKUP('Mapeo de Actores'!X402,'MA Listas'!$K$6:$L$7,2)</f>
        <v>#N/A</v>
      </c>
      <c r="Y402" s="591">
        <f>'Mapeo de Actores'!Y402</f>
        <v>0</v>
      </c>
      <c r="Z402" s="484" t="e">
        <f>VLOOKUP('Mapeo de Actores'!Z402,'MA Listas'!$N$4:$O$11,2)</f>
        <v>#N/A</v>
      </c>
      <c r="AA402" s="484" t="e">
        <f>VLOOKUP('Mapeo de Actores'!AA402,'MA Listas'!$N$4:$O$11,2)</f>
        <v>#N/A</v>
      </c>
      <c r="AB402" s="591">
        <f>'Mapeo de Actores'!AB402</f>
        <v>0</v>
      </c>
      <c r="AC402" s="486">
        <f>'Mapeo de Actores'!AC402</f>
        <v>0</v>
      </c>
      <c r="AD402" s="596">
        <f>'Mapeo de Actores'!AD402</f>
        <v>0</v>
      </c>
    </row>
    <row r="403" spans="4:30" ht="15.75" customHeight="1">
      <c r="F403" s="480">
        <f t="shared" si="7"/>
        <v>400</v>
      </c>
      <c r="G403" s="490">
        <f>'Mapeo de Actores'!G403</f>
        <v>0</v>
      </c>
      <c r="H403" s="491">
        <f>'Mapeo de Actores'!H403</f>
        <v>0</v>
      </c>
      <c r="I403" s="483" t="e">
        <f>VLOOKUP('Mapeo de Actores'!I403,'MA Listas'!$D$4:$E$38,2)</f>
        <v>#N/A</v>
      </c>
      <c r="J403" s="483" t="e">
        <f>VLOOKUP('Mapeo de Actores'!J403,'MA Listas'!$D$4:$E$38,2)</f>
        <v>#N/A</v>
      </c>
      <c r="K403" s="483" t="e">
        <f>VLOOKUP('Mapeo de Actores'!K403,'MA Listas'!$D$4:$E$38,2)</f>
        <v>#N/A</v>
      </c>
      <c r="L403" s="483" t="e">
        <f>VLOOKUP('Mapeo de Actores'!L403,'MA Listas'!$D$4:$E$38,2)</f>
        <v>#N/A</v>
      </c>
      <c r="M403" s="483" t="e">
        <f>VLOOKUP('Mapeo de Actores'!M403,'MA Listas'!$D$4:$E$38,2)</f>
        <v>#N/A</v>
      </c>
      <c r="N403" s="591">
        <f>'Mapeo de Actores'!N403</f>
        <v>0</v>
      </c>
      <c r="O403" s="483" t="e">
        <f>VLOOKUP('Mapeo de Actores'!O403,'MA Listas'!$G$4:$H$38,2)</f>
        <v>#N/A</v>
      </c>
      <c r="P403" s="483" t="e">
        <f>VLOOKUP('Mapeo de Actores'!P403,'MA Listas'!$G$4:$H$38,2)</f>
        <v>#N/A</v>
      </c>
      <c r="Q403" s="483" t="e">
        <f>VLOOKUP('Mapeo de Actores'!Q403,'MA Listas'!$G$4:$H$38,2)</f>
        <v>#N/A</v>
      </c>
      <c r="R403" s="483" t="e">
        <f>VLOOKUP('Mapeo de Actores'!R403,'MA Listas'!$G$4:$H$38,2)</f>
        <v>#N/A</v>
      </c>
      <c r="S403" s="483" t="e">
        <f>VLOOKUP('Mapeo de Actores'!S403,'MA Listas'!$G$4:$H$38,2)</f>
        <v>#N/A</v>
      </c>
      <c r="T403" s="593" t="e">
        <f>VLOOKUP('Mapeo de Actores'!T403,'MA Listas'!$K$6:$L$7,2)</f>
        <v>#N/A</v>
      </c>
      <c r="U403" s="593" t="e">
        <f>VLOOKUP('Mapeo de Actores'!U403,'MA Listas'!$K$6:$L$7,2)</f>
        <v>#N/A</v>
      </c>
      <c r="V403" s="593" t="e">
        <f>VLOOKUP('Mapeo de Actores'!V403,'MA Listas'!$K$6:$L$7,2)</f>
        <v>#N/A</v>
      </c>
      <c r="W403" s="593" t="e">
        <f>VLOOKUP('Mapeo de Actores'!W403,'MA Listas'!$K$6:$L$7,2)</f>
        <v>#N/A</v>
      </c>
      <c r="X403" s="593" t="e">
        <f>VLOOKUP('Mapeo de Actores'!X403,'MA Listas'!$K$6:$L$7,2)</f>
        <v>#N/A</v>
      </c>
      <c r="Y403" s="591">
        <f>'Mapeo de Actores'!Y403</f>
        <v>0</v>
      </c>
      <c r="Z403" s="484" t="e">
        <f>VLOOKUP('Mapeo de Actores'!Z403,'MA Listas'!$N$4:$O$11,2)</f>
        <v>#N/A</v>
      </c>
      <c r="AA403" s="484" t="e">
        <f>VLOOKUP('Mapeo de Actores'!AA403,'MA Listas'!$N$4:$O$11,2)</f>
        <v>#N/A</v>
      </c>
      <c r="AB403" s="591">
        <f>'Mapeo de Actores'!AB403</f>
        <v>0</v>
      </c>
      <c r="AC403" s="486">
        <f>'Mapeo de Actores'!AC403</f>
        <v>0</v>
      </c>
      <c r="AD403" s="596">
        <f>'Mapeo de Actores'!AD403</f>
        <v>0</v>
      </c>
    </row>
    <row r="404" spans="4:30" s="589" customFormat="1" ht="6.95" customHeight="1">
      <c r="D404" s="583"/>
      <c r="E404" s="583"/>
      <c r="F404" s="583"/>
      <c r="G404" s="584"/>
      <c r="H404" s="585"/>
      <c r="I404" s="586"/>
      <c r="J404" s="586"/>
      <c r="K404" s="586"/>
      <c r="L404" s="586"/>
      <c r="M404" s="586"/>
      <c r="N404" s="587"/>
      <c r="O404" s="586"/>
      <c r="P404" s="586"/>
      <c r="Q404" s="586"/>
      <c r="R404" s="586"/>
      <c r="S404" s="586"/>
      <c r="T404" s="586"/>
      <c r="U404" s="586"/>
      <c r="V404" s="586"/>
      <c r="W404" s="586"/>
      <c r="X404" s="586"/>
      <c r="Y404" s="587"/>
      <c r="Z404" s="586"/>
      <c r="AA404" s="586"/>
      <c r="AB404" s="587"/>
      <c r="AC404" s="588"/>
      <c r="AD404" s="587"/>
    </row>
    <row r="405" spans="4:30" ht="17.100000000000001" customHeight="1">
      <c r="G405" s="1405"/>
      <c r="H405" s="1405"/>
      <c r="I405" s="1405"/>
      <c r="J405" s="1405"/>
      <c r="K405" s="1405"/>
      <c r="L405" s="1405"/>
      <c r="M405" s="1405"/>
      <c r="N405" s="1405"/>
      <c r="O405" s="1405"/>
      <c r="P405" s="1405"/>
      <c r="Q405" s="1405"/>
      <c r="R405" s="1405"/>
      <c r="S405" s="1405"/>
      <c r="T405" s="1405"/>
      <c r="U405" s="1405"/>
      <c r="V405" s="1405"/>
      <c r="W405" s="1405"/>
      <c r="X405" s="1405"/>
      <c r="Y405" s="1405"/>
      <c r="Z405" s="1405"/>
      <c r="AA405" s="1405"/>
      <c r="AB405" s="1405"/>
      <c r="AC405" s="1405"/>
      <c r="AD405" s="1406"/>
    </row>
    <row r="406" spans="4:30" ht="15.75" customHeight="1">
      <c r="G406" s="1405"/>
      <c r="H406" s="1405"/>
      <c r="I406" s="1405"/>
      <c r="J406" s="1405"/>
      <c r="K406" s="1405"/>
      <c r="L406" s="1405"/>
      <c r="M406" s="1405"/>
      <c r="N406" s="1405"/>
      <c r="O406" s="1405"/>
      <c r="P406" s="1405"/>
      <c r="Q406" s="1405"/>
      <c r="R406" s="1405"/>
      <c r="S406" s="1405"/>
      <c r="T406" s="1405"/>
      <c r="U406" s="1405"/>
      <c r="V406" s="1405"/>
      <c r="W406" s="1405"/>
      <c r="X406" s="1405"/>
      <c r="Y406" s="1405"/>
      <c r="Z406" s="1405"/>
      <c r="AA406" s="1405"/>
      <c r="AB406" s="1405"/>
      <c r="AC406" s="1405"/>
      <c r="AD406" s="1406"/>
    </row>
    <row r="407" spans="4:30" ht="15.75" customHeight="1">
      <c r="G407" s="1405"/>
      <c r="H407" s="1405"/>
      <c r="I407" s="1405"/>
      <c r="J407" s="1405"/>
      <c r="K407" s="1405"/>
      <c r="L407" s="1405"/>
      <c r="M407" s="1405"/>
      <c r="N407" s="1405"/>
      <c r="O407" s="1405"/>
      <c r="P407" s="1405"/>
      <c r="Q407" s="1405"/>
      <c r="R407" s="1405"/>
      <c r="S407" s="1405"/>
      <c r="T407" s="1405"/>
      <c r="U407" s="1405"/>
      <c r="V407" s="1405"/>
      <c r="W407" s="1405"/>
      <c r="X407" s="1405"/>
      <c r="Y407" s="1405"/>
      <c r="Z407" s="1405"/>
      <c r="AA407" s="1405"/>
      <c r="AB407" s="1405"/>
      <c r="AC407" s="1405"/>
      <c r="AD407" s="1406"/>
    </row>
    <row r="408" spans="4:30" ht="15.75" customHeight="1">
      <c r="G408" s="1407"/>
      <c r="H408" s="1407"/>
      <c r="I408" s="1407"/>
      <c r="J408" s="1407"/>
      <c r="K408" s="1407"/>
      <c r="L408" s="1407"/>
      <c r="M408" s="1407"/>
      <c r="N408" s="1407"/>
      <c r="O408" s="1407"/>
      <c r="P408" s="1407"/>
      <c r="Q408" s="1407"/>
      <c r="R408" s="1407"/>
      <c r="S408" s="1407"/>
      <c r="T408" s="1407"/>
      <c r="U408" s="1407"/>
      <c r="V408" s="1407"/>
      <c r="W408" s="1407"/>
      <c r="X408" s="1407"/>
      <c r="Y408" s="1407"/>
      <c r="Z408" s="1407"/>
      <c r="AA408" s="1407"/>
      <c r="AB408" s="1407"/>
      <c r="AC408" s="1407"/>
      <c r="AD408" s="1408"/>
    </row>
    <row r="409" spans="4:30" ht="51" customHeight="1">
      <c r="G409" s="1405"/>
      <c r="H409" s="1405"/>
      <c r="I409" s="1405"/>
      <c r="J409" s="1405"/>
      <c r="K409" s="1405"/>
      <c r="L409" s="1405"/>
      <c r="M409" s="1405"/>
      <c r="N409" s="1405"/>
      <c r="O409" s="1405"/>
      <c r="P409" s="1405"/>
      <c r="Q409" s="1405"/>
      <c r="R409" s="1405"/>
      <c r="S409" s="1405"/>
      <c r="T409" s="1405"/>
      <c r="U409" s="1405"/>
      <c r="V409" s="1405"/>
      <c r="W409" s="1405"/>
      <c r="X409" s="1405"/>
      <c r="Y409" s="1405"/>
      <c r="Z409" s="1405"/>
      <c r="AA409" s="1405"/>
      <c r="AB409" s="1405"/>
      <c r="AC409" s="1405"/>
      <c r="AD409" s="1406"/>
    </row>
    <row r="410" spans="4:30" ht="27.95" customHeight="1">
      <c r="G410" s="1405"/>
      <c r="H410" s="1405"/>
      <c r="I410" s="1405"/>
      <c r="J410" s="1405"/>
      <c r="K410" s="1405"/>
      <c r="L410" s="1405"/>
      <c r="M410" s="1405"/>
      <c r="N410" s="1405"/>
      <c r="O410" s="1405"/>
      <c r="P410" s="1405"/>
      <c r="Q410" s="1405"/>
      <c r="R410" s="1405"/>
      <c r="S410" s="1405"/>
      <c r="T410" s="1405"/>
      <c r="U410" s="1405"/>
      <c r="V410" s="1405"/>
      <c r="W410" s="1405"/>
      <c r="X410" s="1405"/>
      <c r="Y410" s="1405"/>
      <c r="Z410" s="1405"/>
      <c r="AA410" s="1405"/>
      <c r="AB410" s="1405"/>
      <c r="AC410" s="1405"/>
      <c r="AD410" s="1406"/>
    </row>
    <row r="411" spans="4:30" ht="15.75" customHeight="1">
      <c r="G411" s="1405"/>
      <c r="H411" s="1405"/>
      <c r="I411" s="1405"/>
      <c r="J411" s="1405"/>
      <c r="K411" s="1405"/>
      <c r="L411" s="1405"/>
      <c r="M411" s="1405"/>
      <c r="N411" s="1405"/>
      <c r="O411" s="1405"/>
      <c r="P411" s="1405"/>
      <c r="Q411" s="1405"/>
      <c r="R411" s="1405"/>
      <c r="S411" s="1405"/>
      <c r="T411" s="1405"/>
      <c r="U411" s="1405"/>
      <c r="V411" s="1405"/>
      <c r="W411" s="1405"/>
      <c r="X411" s="1405"/>
      <c r="Y411" s="1405"/>
      <c r="Z411" s="1405"/>
      <c r="AA411" s="1405"/>
      <c r="AB411" s="1405"/>
      <c r="AC411" s="1405"/>
      <c r="AD411" s="1406"/>
    </row>
    <row r="412" spans="4:30" ht="15.75" customHeight="1">
      <c r="G412" s="1405"/>
      <c r="H412" s="1405"/>
      <c r="I412" s="1405"/>
      <c r="J412" s="1405"/>
      <c r="K412" s="1405"/>
      <c r="L412" s="1405"/>
      <c r="M412" s="1405"/>
      <c r="N412" s="1405"/>
      <c r="O412" s="1405"/>
      <c r="P412" s="1405"/>
      <c r="Q412" s="1405"/>
      <c r="R412" s="1405"/>
      <c r="S412" s="1405"/>
      <c r="T412" s="1405"/>
      <c r="U412" s="1405"/>
      <c r="V412" s="1405"/>
      <c r="W412" s="1405"/>
      <c r="X412" s="1405"/>
      <c r="Y412" s="1405"/>
      <c r="Z412" s="1405"/>
      <c r="AA412" s="1405"/>
      <c r="AB412" s="1405"/>
      <c r="AC412" s="1405"/>
      <c r="AD412" s="1406"/>
    </row>
    <row r="413" spans="4:30" ht="15.75" customHeight="1">
      <c r="G413" s="510"/>
      <c r="H413" s="511"/>
      <c r="I413" s="512"/>
      <c r="J413" s="512"/>
      <c r="K413" s="512"/>
      <c r="L413" s="512"/>
      <c r="M413" s="512"/>
      <c r="N413" s="489"/>
      <c r="O413" s="512"/>
      <c r="P413" s="512"/>
      <c r="Q413" s="512"/>
      <c r="R413" s="512"/>
      <c r="S413" s="512"/>
      <c r="T413" s="512"/>
      <c r="U413" s="512"/>
      <c r="V413" s="512"/>
      <c r="W413" s="512"/>
      <c r="X413" s="512"/>
      <c r="Y413" s="489"/>
      <c r="Z413" s="512"/>
      <c r="AA413" s="512"/>
      <c r="AB413" s="489"/>
      <c r="AC413" s="513"/>
      <c r="AD413" s="489"/>
    </row>
    <row r="414" spans="4:30" ht="15.75" customHeight="1">
      <c r="G414" s="510"/>
      <c r="H414" s="511"/>
      <c r="I414" s="512"/>
      <c r="J414" s="512"/>
      <c r="K414" s="512"/>
      <c r="L414" s="512"/>
      <c r="M414" s="512"/>
      <c r="N414" s="489"/>
      <c r="O414" s="512"/>
      <c r="P414" s="512"/>
      <c r="Q414" s="512"/>
      <c r="R414" s="512"/>
      <c r="S414" s="512"/>
      <c r="T414" s="512"/>
      <c r="U414" s="512"/>
      <c r="V414" s="512"/>
      <c r="W414" s="512"/>
      <c r="X414" s="512"/>
      <c r="Y414" s="489"/>
      <c r="Z414" s="512"/>
      <c r="AA414" s="512"/>
      <c r="AB414" s="489"/>
      <c r="AC414" s="513"/>
      <c r="AD414" s="489"/>
    </row>
    <row r="415" spans="4:30" ht="15.75" customHeight="1">
      <c r="G415" s="510"/>
      <c r="H415" s="511"/>
      <c r="I415" s="512"/>
      <c r="J415" s="512"/>
      <c r="K415" s="512"/>
      <c r="L415" s="512"/>
      <c r="M415" s="512"/>
      <c r="N415" s="489"/>
      <c r="O415" s="512"/>
      <c r="P415" s="512"/>
      <c r="Q415" s="512"/>
      <c r="R415" s="512"/>
      <c r="S415" s="512"/>
      <c r="T415" s="512"/>
      <c r="U415" s="512"/>
      <c r="V415" s="512"/>
      <c r="W415" s="512"/>
      <c r="X415" s="512"/>
      <c r="Y415" s="489"/>
      <c r="Z415" s="512"/>
      <c r="AA415" s="512"/>
      <c r="AB415" s="489"/>
      <c r="AC415" s="513"/>
      <c r="AD415" s="489"/>
    </row>
    <row r="416" spans="4:30" ht="15.75" customHeight="1">
      <c r="G416" s="510"/>
      <c r="H416" s="511"/>
      <c r="I416" s="512"/>
      <c r="J416" s="512"/>
      <c r="K416" s="512"/>
      <c r="L416" s="512"/>
      <c r="M416" s="512"/>
      <c r="N416" s="489"/>
      <c r="O416" s="512"/>
      <c r="P416" s="512"/>
      <c r="Q416" s="512"/>
      <c r="R416" s="512"/>
      <c r="S416" s="512"/>
      <c r="T416" s="512"/>
      <c r="U416" s="512"/>
      <c r="V416" s="512"/>
      <c r="W416" s="512"/>
      <c r="X416" s="512"/>
      <c r="Y416" s="489"/>
      <c r="Z416" s="512"/>
      <c r="AA416" s="512"/>
      <c r="AB416" s="489"/>
      <c r="AC416" s="513"/>
      <c r="AD416" s="489"/>
    </row>
    <row r="417" spans="7:30" ht="15.75" customHeight="1">
      <c r="G417" s="510"/>
      <c r="H417" s="511"/>
      <c r="I417" s="512"/>
      <c r="J417" s="512"/>
      <c r="K417" s="512"/>
      <c r="L417" s="512"/>
      <c r="M417" s="512"/>
      <c r="N417" s="489"/>
      <c r="O417" s="512"/>
      <c r="P417" s="512"/>
      <c r="Q417" s="512"/>
      <c r="R417" s="512"/>
      <c r="S417" s="512"/>
      <c r="T417" s="512"/>
      <c r="U417" s="512"/>
      <c r="V417" s="512"/>
      <c r="W417" s="512"/>
      <c r="X417" s="512"/>
      <c r="Y417" s="489"/>
      <c r="Z417" s="512"/>
      <c r="AA417" s="512"/>
      <c r="AB417" s="489"/>
      <c r="AC417" s="513"/>
      <c r="AD417" s="489"/>
    </row>
    <row r="418" spans="7:30" ht="15.75" customHeight="1">
      <c r="G418" s="510"/>
      <c r="H418" s="511"/>
      <c r="I418" s="512"/>
      <c r="J418" s="512"/>
      <c r="K418" s="512"/>
      <c r="L418" s="512"/>
      <c r="M418" s="512"/>
      <c r="N418" s="489"/>
      <c r="O418" s="512"/>
      <c r="P418" s="512"/>
      <c r="Q418" s="512"/>
      <c r="R418" s="512"/>
      <c r="S418" s="512"/>
      <c r="T418" s="512"/>
      <c r="U418" s="512"/>
      <c r="V418" s="512"/>
      <c r="W418" s="512"/>
      <c r="X418" s="512"/>
      <c r="Y418" s="489"/>
      <c r="Z418" s="512"/>
      <c r="AA418" s="512"/>
      <c r="AB418" s="489"/>
      <c r="AC418" s="513"/>
      <c r="AD418" s="489"/>
    </row>
    <row r="419" spans="7:30" ht="15.75" customHeight="1">
      <c r="G419" s="510"/>
      <c r="H419" s="511"/>
      <c r="I419" s="512"/>
      <c r="J419" s="512"/>
      <c r="K419" s="512"/>
      <c r="L419" s="512"/>
      <c r="M419" s="512"/>
      <c r="N419" s="489"/>
      <c r="O419" s="512"/>
      <c r="P419" s="512"/>
      <c r="Q419" s="512"/>
      <c r="R419" s="512"/>
      <c r="S419" s="512"/>
      <c r="T419" s="512"/>
      <c r="U419" s="512"/>
      <c r="V419" s="512"/>
      <c r="W419" s="512"/>
      <c r="X419" s="512"/>
      <c r="Y419" s="489"/>
      <c r="Z419" s="512"/>
      <c r="AA419" s="512"/>
      <c r="AB419" s="489"/>
      <c r="AC419" s="513"/>
      <c r="AD419" s="489"/>
    </row>
    <row r="420" spans="7:30" ht="15.75" customHeight="1">
      <c r="G420" s="510"/>
      <c r="H420" s="511"/>
      <c r="I420" s="512"/>
      <c r="J420" s="512"/>
      <c r="K420" s="512"/>
      <c r="L420" s="512"/>
      <c r="M420" s="512"/>
      <c r="N420" s="489"/>
      <c r="O420" s="512"/>
      <c r="P420" s="512"/>
      <c r="Q420" s="512"/>
      <c r="R420" s="512"/>
      <c r="S420" s="512"/>
      <c r="T420" s="512"/>
      <c r="U420" s="512"/>
      <c r="V420" s="512"/>
      <c r="W420" s="512"/>
      <c r="X420" s="512"/>
      <c r="Y420" s="489"/>
      <c r="Z420" s="512"/>
      <c r="AA420" s="512"/>
      <c r="AB420" s="489"/>
      <c r="AC420" s="513"/>
      <c r="AD420" s="489"/>
    </row>
    <row r="421" spans="7:30" ht="15.75" customHeight="1">
      <c r="G421" s="510"/>
      <c r="H421" s="511"/>
      <c r="I421" s="512"/>
      <c r="J421" s="512"/>
      <c r="K421" s="512"/>
      <c r="L421" s="512"/>
      <c r="M421" s="512"/>
      <c r="N421" s="489"/>
      <c r="O421" s="512"/>
      <c r="P421" s="512"/>
      <c r="Q421" s="512"/>
      <c r="R421" s="512"/>
      <c r="S421" s="512"/>
      <c r="T421" s="512"/>
      <c r="U421" s="512"/>
      <c r="V421" s="512"/>
      <c r="W421" s="512"/>
      <c r="X421" s="512"/>
      <c r="Y421" s="489"/>
      <c r="Z421" s="512"/>
      <c r="AA421" s="512"/>
      <c r="AB421" s="489"/>
      <c r="AC421" s="513"/>
      <c r="AD421" s="489"/>
    </row>
    <row r="422" spans="7:30" ht="15.75" customHeight="1">
      <c r="G422" s="510"/>
      <c r="H422" s="511"/>
      <c r="I422" s="512"/>
      <c r="J422" s="512"/>
      <c r="K422" s="512"/>
      <c r="L422" s="512"/>
      <c r="M422" s="512"/>
      <c r="N422" s="489"/>
      <c r="O422" s="512"/>
      <c r="P422" s="512"/>
      <c r="Q422" s="512"/>
      <c r="R422" s="512"/>
      <c r="S422" s="512"/>
      <c r="T422" s="512"/>
      <c r="U422" s="512"/>
      <c r="V422" s="512"/>
      <c r="W422" s="512"/>
      <c r="X422" s="512"/>
      <c r="Y422" s="489"/>
      <c r="Z422" s="512"/>
      <c r="AA422" s="512"/>
      <c r="AB422" s="489"/>
      <c r="AC422" s="513"/>
      <c r="AD422" s="489"/>
    </row>
    <row r="423" spans="7:30" ht="15.75" customHeight="1">
      <c r="G423" s="510"/>
      <c r="H423" s="511"/>
      <c r="I423" s="512"/>
      <c r="J423" s="512"/>
      <c r="K423" s="512"/>
      <c r="L423" s="512"/>
      <c r="M423" s="512"/>
      <c r="N423" s="489"/>
      <c r="O423" s="512"/>
      <c r="P423" s="512"/>
      <c r="Q423" s="512"/>
      <c r="R423" s="512"/>
      <c r="S423" s="512"/>
      <c r="T423" s="512"/>
      <c r="U423" s="512"/>
      <c r="V423" s="512"/>
      <c r="W423" s="512"/>
      <c r="X423" s="512"/>
      <c r="Y423" s="489"/>
      <c r="Z423" s="512"/>
      <c r="AA423" s="512"/>
      <c r="AB423" s="489"/>
      <c r="AC423" s="513"/>
      <c r="AD423" s="489"/>
    </row>
    <row r="424" spans="7:30" ht="15.75" customHeight="1">
      <c r="G424" s="510"/>
      <c r="H424" s="511"/>
      <c r="I424" s="512"/>
      <c r="J424" s="512"/>
      <c r="K424" s="512"/>
      <c r="L424" s="512"/>
      <c r="M424" s="512"/>
      <c r="N424" s="489"/>
      <c r="O424" s="512"/>
      <c r="P424" s="512"/>
      <c r="Q424" s="512"/>
      <c r="R424" s="512"/>
      <c r="S424" s="512"/>
      <c r="T424" s="512"/>
      <c r="U424" s="512"/>
      <c r="V424" s="512"/>
      <c r="W424" s="512"/>
      <c r="X424" s="512"/>
      <c r="Y424" s="489"/>
      <c r="Z424" s="512"/>
      <c r="AA424" s="512"/>
      <c r="AB424" s="489"/>
      <c r="AC424" s="513"/>
      <c r="AD424" s="489"/>
    </row>
    <row r="425" spans="7:30" ht="15.75" customHeight="1">
      <c r="G425" s="510"/>
      <c r="H425" s="511"/>
      <c r="I425" s="512"/>
      <c r="J425" s="512"/>
      <c r="K425" s="512"/>
      <c r="L425" s="512"/>
      <c r="M425" s="512"/>
      <c r="N425" s="489"/>
      <c r="O425" s="512"/>
      <c r="P425" s="512"/>
      <c r="Q425" s="512"/>
      <c r="R425" s="512"/>
      <c r="S425" s="512"/>
      <c r="T425" s="512"/>
      <c r="U425" s="512"/>
      <c r="V425" s="512"/>
      <c r="W425" s="512"/>
      <c r="X425" s="512"/>
      <c r="Y425" s="489"/>
      <c r="Z425" s="512"/>
      <c r="AA425" s="512"/>
      <c r="AB425" s="489"/>
      <c r="AC425" s="513"/>
      <c r="AD425" s="489"/>
    </row>
    <row r="426" spans="7:30" ht="15.75" customHeight="1">
      <c r="G426" s="510"/>
      <c r="H426" s="511"/>
      <c r="I426" s="512"/>
      <c r="J426" s="512"/>
      <c r="K426" s="512"/>
      <c r="L426" s="512"/>
      <c r="M426" s="512"/>
      <c r="N426" s="489"/>
      <c r="O426" s="512"/>
      <c r="P426" s="512"/>
      <c r="Q426" s="512"/>
      <c r="R426" s="512"/>
      <c r="S426" s="512"/>
      <c r="T426" s="512"/>
      <c r="U426" s="512"/>
      <c r="V426" s="512"/>
      <c r="W426" s="512"/>
      <c r="X426" s="512"/>
      <c r="Y426" s="489"/>
      <c r="Z426" s="512"/>
      <c r="AA426" s="512"/>
      <c r="AB426" s="489"/>
      <c r="AC426" s="513"/>
      <c r="AD426" s="489"/>
    </row>
    <row r="427" spans="7:30" ht="15.75" customHeight="1">
      <c r="G427" s="510"/>
      <c r="H427" s="511"/>
      <c r="I427" s="512"/>
      <c r="J427" s="512"/>
      <c r="K427" s="512"/>
      <c r="L427" s="512"/>
      <c r="M427" s="512"/>
      <c r="N427" s="489"/>
      <c r="O427" s="512"/>
      <c r="P427" s="512"/>
      <c r="Q427" s="512"/>
      <c r="R427" s="512"/>
      <c r="S427" s="512"/>
      <c r="T427" s="512"/>
      <c r="U427" s="512"/>
      <c r="V427" s="512"/>
      <c r="W427" s="512"/>
      <c r="X427" s="512"/>
      <c r="Y427" s="489"/>
      <c r="Z427" s="512"/>
      <c r="AA427" s="512"/>
      <c r="AB427" s="489"/>
      <c r="AC427" s="513"/>
      <c r="AD427" s="489"/>
    </row>
    <row r="428" spans="7:30" ht="15.75" customHeight="1">
      <c r="G428" s="510"/>
      <c r="H428" s="511"/>
      <c r="I428" s="512"/>
      <c r="J428" s="512"/>
      <c r="K428" s="512"/>
      <c r="L428" s="512"/>
      <c r="M428" s="512"/>
      <c r="N428" s="489"/>
      <c r="O428" s="512"/>
      <c r="P428" s="512"/>
      <c r="Q428" s="512"/>
      <c r="R428" s="512"/>
      <c r="S428" s="512"/>
      <c r="T428" s="512"/>
      <c r="U428" s="512"/>
      <c r="V428" s="512"/>
      <c r="W428" s="512"/>
      <c r="X428" s="512"/>
      <c r="Y428" s="489"/>
      <c r="Z428" s="512"/>
      <c r="AA428" s="512"/>
      <c r="AB428" s="489"/>
      <c r="AC428" s="513"/>
      <c r="AD428" s="489"/>
    </row>
    <row r="429" spans="7:30" ht="15.75" customHeight="1">
      <c r="G429" s="510"/>
      <c r="H429" s="511"/>
      <c r="I429" s="512"/>
      <c r="J429" s="512"/>
      <c r="K429" s="512"/>
      <c r="L429" s="512"/>
      <c r="M429" s="512"/>
      <c r="N429" s="489"/>
      <c r="O429" s="512"/>
      <c r="P429" s="512"/>
      <c r="Q429" s="512"/>
      <c r="R429" s="512"/>
      <c r="S429" s="512"/>
      <c r="T429" s="512"/>
      <c r="U429" s="512"/>
      <c r="V429" s="512"/>
      <c r="W429" s="512"/>
      <c r="X429" s="512"/>
      <c r="Y429" s="489"/>
      <c r="Z429" s="512"/>
      <c r="AA429" s="512"/>
      <c r="AB429" s="489"/>
      <c r="AC429" s="513"/>
      <c r="AD429" s="489"/>
    </row>
    <row r="430" spans="7:30" ht="15.75" customHeight="1">
      <c r="G430" s="510"/>
      <c r="H430" s="511"/>
      <c r="I430" s="512"/>
      <c r="J430" s="512"/>
      <c r="K430" s="512"/>
      <c r="L430" s="512"/>
      <c r="M430" s="512"/>
      <c r="N430" s="489"/>
      <c r="O430" s="512"/>
      <c r="P430" s="512"/>
      <c r="Q430" s="512"/>
      <c r="R430" s="512"/>
      <c r="S430" s="512"/>
      <c r="T430" s="512"/>
      <c r="U430" s="512"/>
      <c r="V430" s="512"/>
      <c r="W430" s="512"/>
      <c r="X430" s="512"/>
      <c r="Y430" s="489"/>
      <c r="Z430" s="512"/>
      <c r="AA430" s="512"/>
      <c r="AB430" s="489"/>
      <c r="AC430" s="513"/>
      <c r="AD430" s="489"/>
    </row>
    <row r="431" spans="7:30" ht="15.75" customHeight="1">
      <c r="G431" s="510"/>
      <c r="H431" s="511"/>
      <c r="I431" s="512"/>
      <c r="J431" s="512"/>
      <c r="K431" s="512"/>
      <c r="L431" s="512"/>
      <c r="M431" s="512"/>
      <c r="N431" s="489"/>
      <c r="O431" s="512"/>
      <c r="P431" s="512"/>
      <c r="Q431" s="512"/>
      <c r="R431" s="512"/>
      <c r="S431" s="512"/>
      <c r="T431" s="512"/>
      <c r="U431" s="512"/>
      <c r="V431" s="512"/>
      <c r="W431" s="512"/>
      <c r="X431" s="512"/>
      <c r="Y431" s="489"/>
      <c r="Z431" s="512"/>
      <c r="AA431" s="512"/>
      <c r="AB431" s="489"/>
      <c r="AC431" s="513"/>
      <c r="AD431" s="489"/>
    </row>
    <row r="432" spans="7:30" ht="15.75" customHeight="1">
      <c r="G432" s="510"/>
      <c r="H432" s="511"/>
      <c r="I432" s="512"/>
      <c r="J432" s="512"/>
      <c r="K432" s="512"/>
      <c r="L432" s="512"/>
      <c r="M432" s="512"/>
      <c r="N432" s="489"/>
      <c r="O432" s="512"/>
      <c r="P432" s="512"/>
      <c r="Q432" s="512"/>
      <c r="R432" s="512"/>
      <c r="S432" s="512"/>
      <c r="T432" s="512"/>
      <c r="U432" s="512"/>
      <c r="V432" s="512"/>
      <c r="W432" s="512"/>
      <c r="X432" s="512"/>
      <c r="Y432" s="489"/>
      <c r="Z432" s="512"/>
      <c r="AA432" s="512"/>
      <c r="AB432" s="489"/>
      <c r="AC432" s="513"/>
      <c r="AD432" s="489"/>
    </row>
    <row r="433" spans="7:30" ht="15.75" customHeight="1">
      <c r="G433" s="510"/>
      <c r="H433" s="511"/>
      <c r="I433" s="512"/>
      <c r="J433" s="512"/>
      <c r="K433" s="512"/>
      <c r="L433" s="512"/>
      <c r="M433" s="512"/>
      <c r="N433" s="489"/>
      <c r="O433" s="512"/>
      <c r="P433" s="512"/>
      <c r="Q433" s="512"/>
      <c r="R433" s="512"/>
      <c r="S433" s="512"/>
      <c r="T433" s="512"/>
      <c r="U433" s="512"/>
      <c r="V433" s="512"/>
      <c r="W433" s="512"/>
      <c r="X433" s="512"/>
      <c r="Y433" s="489"/>
      <c r="Z433" s="512"/>
      <c r="AA433" s="512"/>
      <c r="AB433" s="489"/>
      <c r="AC433" s="513"/>
      <c r="AD433" s="489"/>
    </row>
    <row r="434" spans="7:30" ht="15.75" customHeight="1">
      <c r="G434" s="510"/>
      <c r="H434" s="511"/>
      <c r="I434" s="512"/>
      <c r="J434" s="512"/>
      <c r="K434" s="512"/>
      <c r="L434" s="512"/>
      <c r="M434" s="512"/>
      <c r="N434" s="489"/>
      <c r="O434" s="512"/>
      <c r="P434" s="512"/>
      <c r="Q434" s="512"/>
      <c r="R434" s="512"/>
      <c r="S434" s="512"/>
      <c r="T434" s="512"/>
      <c r="U434" s="512"/>
      <c r="V434" s="512"/>
      <c r="W434" s="512"/>
      <c r="X434" s="512"/>
      <c r="Y434" s="489"/>
      <c r="Z434" s="512"/>
      <c r="AA434" s="512"/>
      <c r="AB434" s="489"/>
      <c r="AC434" s="513"/>
      <c r="AD434" s="489"/>
    </row>
    <row r="435" spans="7:30" ht="15.75" customHeight="1">
      <c r="G435" s="510"/>
      <c r="H435" s="511"/>
      <c r="I435" s="512"/>
      <c r="J435" s="512"/>
      <c r="K435" s="512"/>
      <c r="L435" s="512"/>
      <c r="M435" s="512"/>
      <c r="N435" s="489"/>
      <c r="O435" s="512"/>
      <c r="P435" s="512"/>
      <c r="Q435" s="512"/>
      <c r="R435" s="512"/>
      <c r="S435" s="512"/>
      <c r="T435" s="512"/>
      <c r="U435" s="512"/>
      <c r="V435" s="512"/>
      <c r="W435" s="512"/>
      <c r="X435" s="512"/>
      <c r="Y435" s="489"/>
      <c r="Z435" s="512"/>
      <c r="AA435" s="512"/>
      <c r="AB435" s="489"/>
      <c r="AC435" s="513"/>
      <c r="AD435" s="489"/>
    </row>
    <row r="436" spans="7:30" ht="15.75" customHeight="1">
      <c r="G436" s="510"/>
      <c r="H436" s="511"/>
      <c r="I436" s="512"/>
      <c r="J436" s="512"/>
      <c r="K436" s="512"/>
      <c r="L436" s="512"/>
      <c r="M436" s="512"/>
      <c r="N436" s="489"/>
      <c r="O436" s="512"/>
      <c r="P436" s="512"/>
      <c r="Q436" s="512"/>
      <c r="R436" s="512"/>
      <c r="S436" s="512"/>
      <c r="T436" s="512"/>
      <c r="U436" s="512"/>
      <c r="V436" s="512"/>
      <c r="W436" s="512"/>
      <c r="X436" s="512"/>
      <c r="Y436" s="489"/>
      <c r="Z436" s="512"/>
      <c r="AA436" s="512"/>
      <c r="AB436" s="489"/>
      <c r="AC436" s="513"/>
      <c r="AD436" s="489"/>
    </row>
    <row r="437" spans="7:30" ht="15.75" customHeight="1">
      <c r="G437" s="510"/>
      <c r="H437" s="511"/>
      <c r="I437" s="512"/>
      <c r="J437" s="512"/>
      <c r="K437" s="512"/>
      <c r="L437" s="512"/>
      <c r="M437" s="512"/>
      <c r="N437" s="489"/>
      <c r="O437" s="512"/>
      <c r="P437" s="512"/>
      <c r="Q437" s="512"/>
      <c r="R437" s="512"/>
      <c r="S437" s="512"/>
      <c r="T437" s="512"/>
      <c r="U437" s="512"/>
      <c r="V437" s="512"/>
      <c r="W437" s="512"/>
      <c r="X437" s="512"/>
      <c r="Y437" s="489"/>
      <c r="Z437" s="512"/>
      <c r="AA437" s="512"/>
      <c r="AB437" s="489"/>
      <c r="AC437" s="513"/>
      <c r="AD437" s="489"/>
    </row>
    <row r="438" spans="7:30" ht="15.75" customHeight="1">
      <c r="G438" s="510"/>
      <c r="H438" s="511"/>
      <c r="I438" s="512"/>
      <c r="J438" s="512"/>
      <c r="K438" s="512"/>
      <c r="L438" s="512"/>
      <c r="M438" s="512"/>
      <c r="N438" s="489"/>
      <c r="O438" s="512"/>
      <c r="P438" s="512"/>
      <c r="Q438" s="512"/>
      <c r="R438" s="512"/>
      <c r="S438" s="512"/>
      <c r="T438" s="512"/>
      <c r="U438" s="512"/>
      <c r="V438" s="512"/>
      <c r="W438" s="512"/>
      <c r="X438" s="512"/>
      <c r="Y438" s="489"/>
      <c r="Z438" s="512"/>
      <c r="AA438" s="512"/>
      <c r="AB438" s="489"/>
      <c r="AC438" s="513"/>
      <c r="AD438" s="489"/>
    </row>
    <row r="439" spans="7:30" ht="15.75" customHeight="1">
      <c r="G439" s="510"/>
      <c r="H439" s="511"/>
      <c r="I439" s="512"/>
      <c r="J439" s="512"/>
      <c r="K439" s="512"/>
      <c r="L439" s="512"/>
      <c r="M439" s="512"/>
      <c r="N439" s="489"/>
      <c r="O439" s="512"/>
      <c r="P439" s="512"/>
      <c r="Q439" s="512"/>
      <c r="R439" s="512"/>
      <c r="S439" s="512"/>
      <c r="T439" s="512"/>
      <c r="U439" s="512"/>
      <c r="V439" s="512"/>
      <c r="W439" s="512"/>
      <c r="X439" s="512"/>
      <c r="Y439" s="489"/>
      <c r="Z439" s="512"/>
      <c r="AA439" s="512"/>
      <c r="AB439" s="489"/>
      <c r="AC439" s="513"/>
      <c r="AD439" s="489"/>
    </row>
    <row r="440" spans="7:30" ht="15.75" customHeight="1">
      <c r="G440" s="510"/>
      <c r="H440" s="511"/>
      <c r="I440" s="512"/>
      <c r="J440" s="512"/>
      <c r="K440" s="512"/>
      <c r="L440" s="512"/>
      <c r="M440" s="512"/>
      <c r="N440" s="489"/>
      <c r="O440" s="512"/>
      <c r="P440" s="512"/>
      <c r="Q440" s="512"/>
      <c r="R440" s="512"/>
      <c r="S440" s="512"/>
      <c r="T440" s="512"/>
      <c r="U440" s="512"/>
      <c r="V440" s="512"/>
      <c r="W440" s="512"/>
      <c r="X440" s="512"/>
      <c r="Y440" s="489"/>
      <c r="Z440" s="512"/>
      <c r="AA440" s="512"/>
      <c r="AB440" s="489"/>
      <c r="AC440" s="513"/>
      <c r="AD440" s="489"/>
    </row>
    <row r="441" spans="7:30" ht="15.75" customHeight="1">
      <c r="G441" s="510"/>
      <c r="H441" s="511"/>
      <c r="I441" s="512"/>
      <c r="J441" s="512"/>
      <c r="K441" s="512"/>
      <c r="L441" s="512"/>
      <c r="M441" s="512"/>
      <c r="N441" s="489"/>
      <c r="O441" s="512"/>
      <c r="P441" s="512"/>
      <c r="Q441" s="512"/>
      <c r="R441" s="512"/>
      <c r="S441" s="512"/>
      <c r="T441" s="512"/>
      <c r="U441" s="512"/>
      <c r="V441" s="512"/>
      <c r="W441" s="512"/>
      <c r="X441" s="512"/>
      <c r="Y441" s="489"/>
      <c r="Z441" s="512"/>
      <c r="AA441" s="512"/>
      <c r="AB441" s="489"/>
      <c r="AC441" s="513"/>
      <c r="AD441" s="489"/>
    </row>
    <row r="442" spans="7:30" ht="15.75" customHeight="1">
      <c r="G442" s="510"/>
      <c r="H442" s="511"/>
      <c r="I442" s="512"/>
      <c r="J442" s="512"/>
      <c r="K442" s="512"/>
      <c r="L442" s="512"/>
      <c r="M442" s="512"/>
      <c r="N442" s="489"/>
      <c r="O442" s="512"/>
      <c r="P442" s="512"/>
      <c r="Q442" s="512"/>
      <c r="R442" s="512"/>
      <c r="S442" s="512"/>
      <c r="T442" s="512"/>
      <c r="U442" s="512"/>
      <c r="V442" s="512"/>
      <c r="W442" s="512"/>
      <c r="X442" s="512"/>
      <c r="Y442" s="489"/>
      <c r="Z442" s="512"/>
      <c r="AA442" s="512"/>
      <c r="AB442" s="489"/>
      <c r="AC442" s="513"/>
      <c r="AD442" s="489"/>
    </row>
    <row r="443" spans="7:30" ht="15.75" customHeight="1">
      <c r="G443" s="510"/>
      <c r="H443" s="511"/>
      <c r="I443" s="512"/>
      <c r="J443" s="512"/>
      <c r="K443" s="512"/>
      <c r="L443" s="512"/>
      <c r="M443" s="512"/>
      <c r="N443" s="489"/>
      <c r="O443" s="512"/>
      <c r="P443" s="512"/>
      <c r="Q443" s="512"/>
      <c r="R443" s="512"/>
      <c r="S443" s="512"/>
      <c r="T443" s="512"/>
      <c r="U443" s="512"/>
      <c r="V443" s="512"/>
      <c r="W443" s="512"/>
      <c r="X443" s="512"/>
      <c r="Y443" s="489"/>
      <c r="Z443" s="512"/>
      <c r="AA443" s="512"/>
      <c r="AB443" s="489"/>
      <c r="AC443" s="513"/>
      <c r="AD443" s="489"/>
    </row>
    <row r="444" spans="7:30" ht="15.75" customHeight="1">
      <c r="G444" s="510"/>
      <c r="H444" s="511"/>
      <c r="I444" s="512"/>
      <c r="J444" s="512"/>
      <c r="K444" s="512"/>
      <c r="L444" s="512"/>
      <c r="M444" s="512"/>
      <c r="N444" s="489"/>
      <c r="O444" s="512"/>
      <c r="P444" s="512"/>
      <c r="Q444" s="512"/>
      <c r="R444" s="512"/>
      <c r="S444" s="512"/>
      <c r="T444" s="512"/>
      <c r="U444" s="512"/>
      <c r="V444" s="512"/>
      <c r="W444" s="512"/>
      <c r="X444" s="512"/>
      <c r="Y444" s="489"/>
      <c r="Z444" s="512"/>
      <c r="AA444" s="512"/>
      <c r="AB444" s="489"/>
      <c r="AC444" s="513"/>
      <c r="AD444" s="489"/>
    </row>
    <row r="445" spans="7:30" ht="15.75" customHeight="1">
      <c r="G445" s="510"/>
      <c r="H445" s="511"/>
      <c r="I445" s="512"/>
      <c r="J445" s="512"/>
      <c r="K445" s="512"/>
      <c r="L445" s="512"/>
      <c r="M445" s="512"/>
      <c r="N445" s="489"/>
      <c r="O445" s="512"/>
      <c r="P445" s="512"/>
      <c r="Q445" s="512"/>
      <c r="R445" s="512"/>
      <c r="S445" s="512"/>
      <c r="T445" s="512"/>
      <c r="U445" s="512"/>
      <c r="V445" s="512"/>
      <c r="W445" s="512"/>
      <c r="X445" s="512"/>
      <c r="Y445" s="489"/>
      <c r="Z445" s="512"/>
      <c r="AA445" s="512"/>
      <c r="AB445" s="489"/>
      <c r="AC445" s="513"/>
      <c r="AD445" s="489"/>
    </row>
    <row r="446" spans="7:30" ht="15.75" customHeight="1">
      <c r="G446" s="510"/>
      <c r="H446" s="511"/>
      <c r="I446" s="512"/>
      <c r="J446" s="512"/>
      <c r="K446" s="512"/>
      <c r="L446" s="512"/>
      <c r="M446" s="512"/>
      <c r="N446" s="489"/>
      <c r="O446" s="512"/>
      <c r="P446" s="512"/>
      <c r="Q446" s="512"/>
      <c r="R446" s="512"/>
      <c r="S446" s="512"/>
      <c r="T446" s="512"/>
      <c r="U446" s="512"/>
      <c r="V446" s="512"/>
      <c r="W446" s="512"/>
      <c r="X446" s="512"/>
      <c r="Y446" s="489"/>
      <c r="Z446" s="512"/>
      <c r="AA446" s="512"/>
      <c r="AB446" s="489"/>
      <c r="AC446" s="513"/>
      <c r="AD446" s="489"/>
    </row>
    <row r="447" spans="7:30" ht="15.75" customHeight="1">
      <c r="G447" s="510"/>
      <c r="H447" s="511"/>
      <c r="I447" s="512"/>
      <c r="J447" s="512"/>
      <c r="K447" s="512"/>
      <c r="L447" s="512"/>
      <c r="M447" s="512"/>
      <c r="N447" s="489"/>
      <c r="O447" s="512"/>
      <c r="P447" s="512"/>
      <c r="Q447" s="512"/>
      <c r="R447" s="512"/>
      <c r="S447" s="512"/>
      <c r="T447" s="512"/>
      <c r="U447" s="512"/>
      <c r="V447" s="512"/>
      <c r="W447" s="512"/>
      <c r="X447" s="512"/>
      <c r="Y447" s="489"/>
      <c r="Z447" s="512"/>
      <c r="AA447" s="512"/>
      <c r="AB447" s="489"/>
      <c r="AC447" s="513"/>
      <c r="AD447" s="489"/>
    </row>
    <row r="448" spans="7:30" ht="15.75" customHeight="1">
      <c r="G448" s="510"/>
      <c r="H448" s="511"/>
      <c r="I448" s="512"/>
      <c r="J448" s="512"/>
      <c r="K448" s="512"/>
      <c r="L448" s="512"/>
      <c r="M448" s="512"/>
      <c r="N448" s="489"/>
      <c r="O448" s="512"/>
      <c r="P448" s="512"/>
      <c r="Q448" s="512"/>
      <c r="R448" s="512"/>
      <c r="S448" s="512"/>
      <c r="T448" s="512"/>
      <c r="U448" s="512"/>
      <c r="V448" s="512"/>
      <c r="W448" s="512"/>
      <c r="X448" s="512"/>
      <c r="Y448" s="489"/>
      <c r="Z448" s="512"/>
      <c r="AA448" s="512"/>
      <c r="AB448" s="489"/>
      <c r="AC448" s="513"/>
      <c r="AD448" s="489"/>
    </row>
    <row r="449" spans="7:30" ht="15.75" customHeight="1">
      <c r="G449" s="510"/>
      <c r="H449" s="511"/>
      <c r="I449" s="512"/>
      <c r="J449" s="512"/>
      <c r="K449" s="512"/>
      <c r="L449" s="512"/>
      <c r="M449" s="512"/>
      <c r="N449" s="489"/>
      <c r="O449" s="512"/>
      <c r="P449" s="512"/>
      <c r="Q449" s="512"/>
      <c r="R449" s="512"/>
      <c r="S449" s="512"/>
      <c r="T449" s="512"/>
      <c r="U449" s="512"/>
      <c r="V449" s="512"/>
      <c r="W449" s="512"/>
      <c r="X449" s="512"/>
      <c r="Y449" s="489"/>
      <c r="Z449" s="512"/>
      <c r="AA449" s="512"/>
      <c r="AB449" s="489"/>
      <c r="AC449" s="513"/>
      <c r="AD449" s="489"/>
    </row>
    <row r="450" spans="7:30" ht="15.75" customHeight="1">
      <c r="G450" s="510"/>
      <c r="H450" s="511"/>
      <c r="I450" s="512"/>
      <c r="J450" s="512"/>
      <c r="K450" s="512"/>
      <c r="L450" s="512"/>
      <c r="M450" s="512"/>
      <c r="N450" s="489"/>
      <c r="O450" s="512"/>
      <c r="P450" s="512"/>
      <c r="Q450" s="512"/>
      <c r="R450" s="512"/>
      <c r="S450" s="512"/>
      <c r="T450" s="512"/>
      <c r="U450" s="512"/>
      <c r="V450" s="512"/>
      <c r="W450" s="512"/>
      <c r="X450" s="512"/>
      <c r="Y450" s="489"/>
      <c r="Z450" s="512"/>
      <c r="AA450" s="512"/>
      <c r="AB450" s="489"/>
      <c r="AC450" s="513"/>
      <c r="AD450" s="489"/>
    </row>
    <row r="451" spans="7:30" ht="15.75" customHeight="1">
      <c r="G451" s="510"/>
      <c r="H451" s="511"/>
      <c r="I451" s="512"/>
      <c r="J451" s="512"/>
      <c r="K451" s="512"/>
      <c r="L451" s="512"/>
      <c r="M451" s="512"/>
      <c r="N451" s="489"/>
      <c r="O451" s="512"/>
      <c r="P451" s="512"/>
      <c r="Q451" s="512"/>
      <c r="R451" s="512"/>
      <c r="S451" s="512"/>
      <c r="T451" s="512"/>
      <c r="U451" s="512"/>
      <c r="V451" s="512"/>
      <c r="W451" s="512"/>
      <c r="X451" s="512"/>
      <c r="Y451" s="489"/>
      <c r="Z451" s="512"/>
      <c r="AA451" s="512"/>
      <c r="AB451" s="489"/>
      <c r="AC451" s="513"/>
      <c r="AD451" s="489"/>
    </row>
    <row r="452" spans="7:30" ht="15.75" customHeight="1">
      <c r="G452" s="510"/>
      <c r="H452" s="511"/>
      <c r="I452" s="512"/>
      <c r="J452" s="512"/>
      <c r="K452" s="512"/>
      <c r="L452" s="512"/>
      <c r="M452" s="512"/>
      <c r="N452" s="489"/>
      <c r="O452" s="512"/>
      <c r="P452" s="512"/>
      <c r="Q452" s="512"/>
      <c r="R452" s="512"/>
      <c r="S452" s="512"/>
      <c r="T452" s="512"/>
      <c r="U452" s="512"/>
      <c r="V452" s="512"/>
      <c r="W452" s="512"/>
      <c r="X452" s="512"/>
      <c r="Y452" s="489"/>
      <c r="Z452" s="512"/>
      <c r="AA452" s="512"/>
      <c r="AB452" s="489"/>
      <c r="AC452" s="513"/>
      <c r="AD452" s="489"/>
    </row>
    <row r="453" spans="7:30" ht="15.75" customHeight="1">
      <c r="G453" s="510"/>
      <c r="H453" s="511"/>
      <c r="I453" s="512"/>
      <c r="J453" s="512"/>
      <c r="K453" s="512"/>
      <c r="L453" s="512"/>
      <c r="M453" s="512"/>
      <c r="N453" s="489"/>
      <c r="O453" s="512"/>
      <c r="P453" s="512"/>
      <c r="Q453" s="512"/>
      <c r="R453" s="512"/>
      <c r="S453" s="512"/>
      <c r="T453" s="512"/>
      <c r="U453" s="512"/>
      <c r="V453" s="512"/>
      <c r="W453" s="512"/>
      <c r="X453" s="512"/>
      <c r="Y453" s="489"/>
      <c r="Z453" s="512"/>
      <c r="AA453" s="512"/>
      <c r="AB453" s="489"/>
      <c r="AC453" s="513"/>
      <c r="AD453" s="489"/>
    </row>
    <row r="454" spans="7:30" ht="15.75" customHeight="1">
      <c r="G454" s="510"/>
      <c r="H454" s="511"/>
      <c r="I454" s="512"/>
      <c r="J454" s="512"/>
      <c r="K454" s="512"/>
      <c r="L454" s="512"/>
      <c r="M454" s="512"/>
      <c r="N454" s="489"/>
      <c r="O454" s="512"/>
      <c r="P454" s="512"/>
      <c r="Q454" s="512"/>
      <c r="R454" s="512"/>
      <c r="S454" s="512"/>
      <c r="T454" s="512"/>
      <c r="U454" s="512"/>
      <c r="V454" s="512"/>
      <c r="W454" s="512"/>
      <c r="X454" s="512"/>
      <c r="Y454" s="489"/>
      <c r="Z454" s="512"/>
      <c r="AA454" s="512"/>
      <c r="AB454" s="489"/>
      <c r="AC454" s="513"/>
      <c r="AD454" s="489"/>
    </row>
    <row r="455" spans="7:30" ht="15.75" customHeight="1">
      <c r="G455" s="510"/>
      <c r="H455" s="511"/>
      <c r="I455" s="512"/>
      <c r="J455" s="512"/>
      <c r="K455" s="512"/>
      <c r="L455" s="512"/>
      <c r="M455" s="512"/>
      <c r="N455" s="489"/>
      <c r="O455" s="512"/>
      <c r="P455" s="512"/>
      <c r="Q455" s="512"/>
      <c r="R455" s="512"/>
      <c r="S455" s="512"/>
      <c r="T455" s="512"/>
      <c r="U455" s="512"/>
      <c r="V455" s="512"/>
      <c r="W455" s="512"/>
      <c r="X455" s="512"/>
      <c r="Y455" s="489"/>
      <c r="Z455" s="512"/>
      <c r="AA455" s="512"/>
      <c r="AB455" s="489"/>
      <c r="AC455" s="513"/>
      <c r="AD455" s="489"/>
    </row>
    <row r="456" spans="7:30" ht="15.75" customHeight="1">
      <c r="G456" s="510"/>
      <c r="H456" s="511"/>
      <c r="I456" s="512"/>
      <c r="J456" s="512"/>
      <c r="K456" s="512"/>
      <c r="L456" s="512"/>
      <c r="M456" s="512"/>
      <c r="N456" s="489"/>
      <c r="O456" s="512"/>
      <c r="P456" s="512"/>
      <c r="Q456" s="512"/>
      <c r="R456" s="512"/>
      <c r="S456" s="512"/>
      <c r="T456" s="512"/>
      <c r="U456" s="512"/>
      <c r="V456" s="512"/>
      <c r="W456" s="512"/>
      <c r="X456" s="512"/>
      <c r="Y456" s="489"/>
      <c r="Z456" s="512"/>
      <c r="AA456" s="512"/>
      <c r="AB456" s="489"/>
      <c r="AC456" s="513"/>
      <c r="AD456" s="489"/>
    </row>
    <row r="457" spans="7:30" ht="15.75" customHeight="1">
      <c r="G457" s="510"/>
      <c r="H457" s="511"/>
      <c r="I457" s="512"/>
      <c r="J457" s="512"/>
      <c r="K457" s="512"/>
      <c r="L457" s="512"/>
      <c r="M457" s="512"/>
      <c r="N457" s="489"/>
      <c r="O457" s="512"/>
      <c r="P457" s="512"/>
      <c r="Q457" s="512"/>
      <c r="R457" s="512"/>
      <c r="S457" s="512"/>
      <c r="T457" s="512"/>
      <c r="U457" s="512"/>
      <c r="V457" s="512"/>
      <c r="W457" s="512"/>
      <c r="X457" s="512"/>
      <c r="Y457" s="489"/>
      <c r="Z457" s="512"/>
      <c r="AA457" s="512"/>
      <c r="AB457" s="489"/>
      <c r="AC457" s="513"/>
      <c r="AD457" s="489"/>
    </row>
    <row r="458" spans="7:30" ht="15.75" customHeight="1">
      <c r="G458" s="510"/>
      <c r="H458" s="511"/>
      <c r="I458" s="512"/>
      <c r="J458" s="512"/>
      <c r="K458" s="512"/>
      <c r="L458" s="512"/>
      <c r="M458" s="512"/>
      <c r="N458" s="489"/>
      <c r="O458" s="512"/>
      <c r="P458" s="512"/>
      <c r="Q458" s="512"/>
      <c r="R458" s="512"/>
      <c r="S458" s="512"/>
      <c r="T458" s="512"/>
      <c r="U458" s="512"/>
      <c r="V458" s="512"/>
      <c r="W458" s="512"/>
      <c r="X458" s="512"/>
      <c r="Y458" s="489"/>
      <c r="Z458" s="512"/>
      <c r="AA458" s="512"/>
      <c r="AB458" s="489"/>
      <c r="AC458" s="513"/>
      <c r="AD458" s="489"/>
    </row>
    <row r="459" spans="7:30" ht="15.75" customHeight="1">
      <c r="G459" s="510"/>
      <c r="H459" s="511"/>
      <c r="I459" s="512"/>
      <c r="J459" s="512"/>
      <c r="K459" s="512"/>
      <c r="L459" s="512"/>
      <c r="M459" s="512"/>
      <c r="N459" s="489"/>
      <c r="O459" s="512"/>
      <c r="P459" s="512"/>
      <c r="Q459" s="512"/>
      <c r="R459" s="512"/>
      <c r="S459" s="512"/>
      <c r="T459" s="512"/>
      <c r="U459" s="512"/>
      <c r="V459" s="512"/>
      <c r="W459" s="512"/>
      <c r="X459" s="512"/>
      <c r="Y459" s="489"/>
      <c r="Z459" s="512"/>
      <c r="AA459" s="512"/>
      <c r="AB459" s="489"/>
      <c r="AC459" s="513"/>
      <c r="AD459" s="489"/>
    </row>
    <row r="460" spans="7:30" ht="15.75" customHeight="1">
      <c r="G460" s="510"/>
      <c r="H460" s="511"/>
      <c r="I460" s="512"/>
      <c r="J460" s="512"/>
      <c r="K460" s="512"/>
      <c r="L460" s="512"/>
      <c r="M460" s="512"/>
      <c r="N460" s="489"/>
      <c r="O460" s="512"/>
      <c r="P460" s="512"/>
      <c r="Q460" s="512"/>
      <c r="R460" s="512"/>
      <c r="S460" s="512"/>
      <c r="T460" s="512"/>
      <c r="U460" s="512"/>
      <c r="V460" s="512"/>
      <c r="W460" s="512"/>
      <c r="X460" s="512"/>
      <c r="Y460" s="489"/>
      <c r="Z460" s="512"/>
      <c r="AA460" s="512"/>
      <c r="AB460" s="489"/>
      <c r="AC460" s="513"/>
      <c r="AD460" s="489"/>
    </row>
    <row r="461" spans="7:30" ht="15.75" customHeight="1">
      <c r="G461" s="510"/>
      <c r="H461" s="511"/>
      <c r="I461" s="512"/>
      <c r="J461" s="512"/>
      <c r="K461" s="512"/>
      <c r="L461" s="512"/>
      <c r="M461" s="512"/>
      <c r="N461" s="489"/>
      <c r="O461" s="512"/>
      <c r="P461" s="512"/>
      <c r="Q461" s="512"/>
      <c r="R461" s="512"/>
      <c r="S461" s="512"/>
      <c r="T461" s="512"/>
      <c r="U461" s="512"/>
      <c r="V461" s="512"/>
      <c r="W461" s="512"/>
      <c r="X461" s="512"/>
      <c r="Y461" s="489"/>
      <c r="Z461" s="512"/>
      <c r="AA461" s="512"/>
      <c r="AB461" s="489"/>
      <c r="AC461" s="513"/>
      <c r="AD461" s="489"/>
    </row>
    <row r="462" spans="7:30" ht="15.75" customHeight="1">
      <c r="G462" s="510"/>
      <c r="H462" s="511"/>
      <c r="I462" s="512"/>
      <c r="J462" s="512"/>
      <c r="K462" s="512"/>
      <c r="L462" s="512"/>
      <c r="M462" s="512"/>
      <c r="N462" s="489"/>
      <c r="O462" s="512"/>
      <c r="P462" s="512"/>
      <c r="Q462" s="512"/>
      <c r="R462" s="512"/>
      <c r="S462" s="512"/>
      <c r="T462" s="512"/>
      <c r="U462" s="512"/>
      <c r="V462" s="512"/>
      <c r="W462" s="512"/>
      <c r="X462" s="512"/>
      <c r="Y462" s="489"/>
      <c r="Z462" s="512"/>
      <c r="AA462" s="512"/>
      <c r="AB462" s="489"/>
      <c r="AC462" s="513"/>
      <c r="AD462" s="489"/>
    </row>
    <row r="463" spans="7:30" ht="15.75" customHeight="1">
      <c r="G463" s="510"/>
      <c r="H463" s="511"/>
      <c r="I463" s="512"/>
      <c r="J463" s="512"/>
      <c r="K463" s="512"/>
      <c r="L463" s="512"/>
      <c r="M463" s="512"/>
      <c r="N463" s="489"/>
      <c r="O463" s="512"/>
      <c r="P463" s="512"/>
      <c r="Q463" s="512"/>
      <c r="R463" s="512"/>
      <c r="S463" s="512"/>
      <c r="T463" s="512"/>
      <c r="U463" s="512"/>
      <c r="V463" s="512"/>
      <c r="W463" s="512"/>
      <c r="X463" s="512"/>
      <c r="Y463" s="489"/>
      <c r="Z463" s="512"/>
      <c r="AA463" s="512"/>
      <c r="AB463" s="489"/>
      <c r="AC463" s="513"/>
      <c r="AD463" s="489"/>
    </row>
    <row r="464" spans="7:30" ht="15.75" customHeight="1">
      <c r="G464" s="510"/>
      <c r="H464" s="511"/>
      <c r="I464" s="512"/>
      <c r="J464" s="512"/>
      <c r="K464" s="512"/>
      <c r="L464" s="512"/>
      <c r="M464" s="512"/>
      <c r="N464" s="489"/>
      <c r="O464" s="512"/>
      <c r="P464" s="512"/>
      <c r="Q464" s="512"/>
      <c r="R464" s="512"/>
      <c r="S464" s="512"/>
      <c r="T464" s="512"/>
      <c r="U464" s="512"/>
      <c r="V464" s="512"/>
      <c r="W464" s="512"/>
      <c r="X464" s="512"/>
      <c r="Y464" s="489"/>
      <c r="Z464" s="512"/>
      <c r="AA464" s="512"/>
      <c r="AB464" s="489"/>
      <c r="AC464" s="513"/>
      <c r="AD464" s="489"/>
    </row>
    <row r="465" spans="7:30" ht="15.75" customHeight="1">
      <c r="G465" s="510"/>
      <c r="H465" s="511"/>
      <c r="I465" s="512"/>
      <c r="J465" s="512"/>
      <c r="K465" s="512"/>
      <c r="L465" s="512"/>
      <c r="M465" s="512"/>
      <c r="N465" s="489"/>
      <c r="O465" s="512"/>
      <c r="P465" s="512"/>
      <c r="Q465" s="512"/>
      <c r="R465" s="512"/>
      <c r="S465" s="512"/>
      <c r="T465" s="512"/>
      <c r="U465" s="512"/>
      <c r="V465" s="512"/>
      <c r="W465" s="512"/>
      <c r="X465" s="512"/>
      <c r="Y465" s="489"/>
      <c r="Z465" s="512"/>
      <c r="AA465" s="512"/>
      <c r="AB465" s="489"/>
      <c r="AC465" s="513"/>
      <c r="AD465" s="489"/>
    </row>
    <row r="466" spans="7:30" ht="15.75" customHeight="1">
      <c r="G466" s="510"/>
      <c r="H466" s="511"/>
      <c r="I466" s="512"/>
      <c r="J466" s="512"/>
      <c r="K466" s="512"/>
      <c r="L466" s="512"/>
      <c r="M466" s="512"/>
      <c r="N466" s="489"/>
      <c r="O466" s="512"/>
      <c r="P466" s="512"/>
      <c r="Q466" s="512"/>
      <c r="R466" s="512"/>
      <c r="S466" s="512"/>
      <c r="T466" s="512"/>
      <c r="U466" s="512"/>
      <c r="V466" s="512"/>
      <c r="W466" s="512"/>
      <c r="X466" s="512"/>
      <c r="Y466" s="489"/>
      <c r="Z466" s="512"/>
      <c r="AA466" s="512"/>
      <c r="AB466" s="489"/>
      <c r="AC466" s="513"/>
      <c r="AD466" s="489"/>
    </row>
    <row r="467" spans="7:30" ht="15.75" customHeight="1">
      <c r="G467" s="510"/>
      <c r="H467" s="511"/>
      <c r="I467" s="512"/>
      <c r="J467" s="512"/>
      <c r="K467" s="512"/>
      <c r="L467" s="512"/>
      <c r="M467" s="512"/>
      <c r="N467" s="489"/>
      <c r="O467" s="512"/>
      <c r="P467" s="512"/>
      <c r="Q467" s="512"/>
      <c r="R467" s="512"/>
      <c r="S467" s="512"/>
      <c r="T467" s="512"/>
      <c r="U467" s="512"/>
      <c r="V467" s="512"/>
      <c r="W467" s="512"/>
      <c r="X467" s="512"/>
      <c r="Y467" s="489"/>
      <c r="Z467" s="512"/>
      <c r="AA467" s="512"/>
      <c r="AB467" s="489"/>
      <c r="AC467" s="513"/>
      <c r="AD467" s="489"/>
    </row>
    <row r="468" spans="7:30" ht="15.75" customHeight="1">
      <c r="G468" s="510"/>
      <c r="H468" s="511"/>
      <c r="I468" s="512"/>
      <c r="J468" s="512"/>
      <c r="K468" s="512"/>
      <c r="L468" s="512"/>
      <c r="M468" s="512"/>
      <c r="N468" s="489"/>
      <c r="O468" s="512"/>
      <c r="P468" s="512"/>
      <c r="Q468" s="512"/>
      <c r="R468" s="512"/>
      <c r="S468" s="512"/>
      <c r="T468" s="512"/>
      <c r="U468" s="512"/>
      <c r="V468" s="512"/>
      <c r="W468" s="512"/>
      <c r="X468" s="512"/>
      <c r="Y468" s="489"/>
      <c r="Z468" s="512"/>
      <c r="AA468" s="512"/>
      <c r="AB468" s="489"/>
      <c r="AC468" s="513"/>
      <c r="AD468" s="489"/>
    </row>
    <row r="469" spans="7:30" ht="15.75" customHeight="1">
      <c r="G469" s="510"/>
      <c r="H469" s="511"/>
      <c r="I469" s="512"/>
      <c r="J469" s="512"/>
      <c r="K469" s="512"/>
      <c r="L469" s="512"/>
      <c r="M469" s="512"/>
      <c r="N469" s="489"/>
      <c r="O469" s="512"/>
      <c r="P469" s="512"/>
      <c r="Q469" s="512"/>
      <c r="R469" s="512"/>
      <c r="S469" s="512"/>
      <c r="T469" s="512"/>
      <c r="U469" s="512"/>
      <c r="V469" s="512"/>
      <c r="W469" s="512"/>
      <c r="X469" s="512"/>
      <c r="Y469" s="489"/>
      <c r="Z469" s="512"/>
      <c r="AA469" s="512"/>
      <c r="AB469" s="489"/>
      <c r="AC469" s="513"/>
      <c r="AD469" s="489"/>
    </row>
    <row r="470" spans="7:30" ht="15.75" customHeight="1">
      <c r="G470" s="510"/>
      <c r="H470" s="511"/>
      <c r="I470" s="512"/>
      <c r="J470" s="512"/>
      <c r="K470" s="512"/>
      <c r="L470" s="512"/>
      <c r="M470" s="512"/>
      <c r="N470" s="489"/>
      <c r="O470" s="512"/>
      <c r="P470" s="512"/>
      <c r="Q470" s="512"/>
      <c r="R470" s="512"/>
      <c r="S470" s="512"/>
      <c r="T470" s="512"/>
      <c r="U470" s="512"/>
      <c r="V470" s="512"/>
      <c r="W470" s="512"/>
      <c r="X470" s="512"/>
      <c r="Y470" s="489"/>
      <c r="Z470" s="512"/>
      <c r="AA470" s="512"/>
      <c r="AB470" s="489"/>
      <c r="AC470" s="513"/>
      <c r="AD470" s="489"/>
    </row>
    <row r="471" spans="7:30" ht="15.75" customHeight="1">
      <c r="G471" s="510"/>
      <c r="H471" s="511"/>
      <c r="I471" s="512"/>
      <c r="J471" s="512"/>
      <c r="K471" s="512"/>
      <c r="L471" s="512"/>
      <c r="M471" s="512"/>
      <c r="N471" s="489"/>
      <c r="O471" s="512"/>
      <c r="P471" s="512"/>
      <c r="Q471" s="512"/>
      <c r="R471" s="512"/>
      <c r="S471" s="512"/>
      <c r="T471" s="512"/>
      <c r="U471" s="512"/>
      <c r="V471" s="512"/>
      <c r="W471" s="512"/>
      <c r="X471" s="512"/>
      <c r="Y471" s="489"/>
      <c r="Z471" s="512"/>
      <c r="AA471" s="512"/>
      <c r="AB471" s="489"/>
      <c r="AC471" s="513"/>
      <c r="AD471" s="489"/>
    </row>
    <row r="472" spans="7:30" ht="15.75" customHeight="1">
      <c r="G472" s="510"/>
      <c r="H472" s="511"/>
      <c r="I472" s="512"/>
      <c r="J472" s="512"/>
      <c r="K472" s="512"/>
      <c r="L472" s="512"/>
      <c r="M472" s="512"/>
      <c r="N472" s="489"/>
      <c r="O472" s="512"/>
      <c r="P472" s="512"/>
      <c r="Q472" s="512"/>
      <c r="R472" s="512"/>
      <c r="S472" s="512"/>
      <c r="T472" s="512"/>
      <c r="U472" s="512"/>
      <c r="V472" s="512"/>
      <c r="W472" s="512"/>
      <c r="X472" s="512"/>
      <c r="Y472" s="489"/>
      <c r="Z472" s="512"/>
      <c r="AA472" s="512"/>
      <c r="AB472" s="489"/>
      <c r="AC472" s="513"/>
      <c r="AD472" s="489"/>
    </row>
    <row r="473" spans="7:30" ht="15.75" customHeight="1">
      <c r="G473" s="510"/>
      <c r="H473" s="511"/>
      <c r="I473" s="512"/>
      <c r="J473" s="512"/>
      <c r="K473" s="512"/>
      <c r="L473" s="512"/>
      <c r="M473" s="512"/>
      <c r="N473" s="489"/>
      <c r="O473" s="512"/>
      <c r="P473" s="512"/>
      <c r="Q473" s="512"/>
      <c r="R473" s="512"/>
      <c r="S473" s="512"/>
      <c r="T473" s="512"/>
      <c r="U473" s="512"/>
      <c r="V473" s="512"/>
      <c r="W473" s="512"/>
      <c r="X473" s="512"/>
      <c r="Y473" s="489"/>
      <c r="Z473" s="512"/>
      <c r="AA473" s="512"/>
      <c r="AB473" s="489"/>
      <c r="AC473" s="513"/>
      <c r="AD473" s="489"/>
    </row>
    <row r="474" spans="7:30" ht="15.75" customHeight="1">
      <c r="G474" s="510"/>
      <c r="H474" s="511"/>
      <c r="I474" s="512"/>
      <c r="J474" s="512"/>
      <c r="K474" s="512"/>
      <c r="L474" s="512"/>
      <c r="M474" s="512"/>
      <c r="N474" s="489"/>
      <c r="O474" s="512"/>
      <c r="P474" s="512"/>
      <c r="Q474" s="512"/>
      <c r="R474" s="512"/>
      <c r="S474" s="512"/>
      <c r="T474" s="512"/>
      <c r="U474" s="512"/>
      <c r="V474" s="512"/>
      <c r="W474" s="512"/>
      <c r="X474" s="512"/>
      <c r="Y474" s="489"/>
      <c r="Z474" s="512"/>
      <c r="AA474" s="512"/>
      <c r="AB474" s="489"/>
      <c r="AC474" s="513"/>
      <c r="AD474" s="489"/>
    </row>
    <row r="475" spans="7:30" ht="15.75" customHeight="1">
      <c r="G475" s="510"/>
      <c r="H475" s="511"/>
      <c r="I475" s="512"/>
      <c r="J475" s="512"/>
      <c r="K475" s="512"/>
      <c r="L475" s="512"/>
      <c r="M475" s="512"/>
      <c r="N475" s="489"/>
      <c r="O475" s="512"/>
      <c r="P475" s="512"/>
      <c r="Q475" s="512"/>
      <c r="R475" s="512"/>
      <c r="S475" s="512"/>
      <c r="T475" s="512"/>
      <c r="U475" s="512"/>
      <c r="V475" s="512"/>
      <c r="W475" s="512"/>
      <c r="X475" s="512"/>
      <c r="Y475" s="489"/>
      <c r="Z475" s="512"/>
      <c r="AA475" s="512"/>
      <c r="AB475" s="489"/>
      <c r="AC475" s="513"/>
      <c r="AD475" s="489"/>
    </row>
    <row r="476" spans="7:30" ht="15.75" customHeight="1">
      <c r="G476" s="510"/>
      <c r="H476" s="511"/>
      <c r="I476" s="512"/>
      <c r="J476" s="512"/>
      <c r="K476" s="512"/>
      <c r="L476" s="512"/>
      <c r="M476" s="512"/>
      <c r="N476" s="489"/>
      <c r="O476" s="512"/>
      <c r="P476" s="512"/>
      <c r="Q476" s="512"/>
      <c r="R476" s="512"/>
      <c r="S476" s="512"/>
      <c r="T476" s="512"/>
      <c r="U476" s="512"/>
      <c r="V476" s="512"/>
      <c r="W476" s="512"/>
      <c r="X476" s="512"/>
      <c r="Y476" s="489"/>
      <c r="Z476" s="512"/>
      <c r="AA476" s="512"/>
      <c r="AB476" s="489"/>
      <c r="AC476" s="513"/>
      <c r="AD476" s="489"/>
    </row>
    <row r="477" spans="7:30" ht="15.75" customHeight="1">
      <c r="G477" s="510"/>
      <c r="H477" s="511"/>
      <c r="I477" s="512"/>
      <c r="J477" s="512"/>
      <c r="K477" s="512"/>
      <c r="L477" s="512"/>
      <c r="M477" s="512"/>
      <c r="N477" s="489"/>
      <c r="O477" s="512"/>
      <c r="P477" s="512"/>
      <c r="Q477" s="512"/>
      <c r="R477" s="512"/>
      <c r="S477" s="512"/>
      <c r="T477" s="512"/>
      <c r="U477" s="512"/>
      <c r="V477" s="512"/>
      <c r="W477" s="512"/>
      <c r="X477" s="512"/>
      <c r="Y477" s="489"/>
      <c r="Z477" s="512"/>
      <c r="AA477" s="512"/>
      <c r="AB477" s="489"/>
      <c r="AC477" s="513"/>
      <c r="AD477" s="489"/>
    </row>
    <row r="478" spans="7:30" ht="15.75" customHeight="1">
      <c r="G478" s="510"/>
      <c r="H478" s="511"/>
      <c r="I478" s="512"/>
      <c r="J478" s="512"/>
      <c r="K478" s="512"/>
      <c r="L478" s="512"/>
      <c r="M478" s="512"/>
      <c r="N478" s="489"/>
      <c r="O478" s="512"/>
      <c r="P478" s="512"/>
      <c r="Q478" s="512"/>
      <c r="R478" s="512"/>
      <c r="S478" s="512"/>
      <c r="T478" s="512"/>
      <c r="U478" s="512"/>
      <c r="V478" s="512"/>
      <c r="W478" s="512"/>
      <c r="X478" s="512"/>
      <c r="Y478" s="489"/>
      <c r="Z478" s="512"/>
      <c r="AA478" s="512"/>
      <c r="AB478" s="489"/>
      <c r="AC478" s="513"/>
      <c r="AD478" s="489"/>
    </row>
    <row r="479" spans="7:30" ht="15.75" customHeight="1">
      <c r="G479" s="510"/>
      <c r="H479" s="511"/>
      <c r="I479" s="512"/>
      <c r="J479" s="512"/>
      <c r="K479" s="512"/>
      <c r="L479" s="512"/>
      <c r="M479" s="512"/>
      <c r="N479" s="489"/>
      <c r="O479" s="512"/>
      <c r="P479" s="512"/>
      <c r="Q479" s="512"/>
      <c r="R479" s="512"/>
      <c r="S479" s="512"/>
      <c r="T479" s="512"/>
      <c r="U479" s="512"/>
      <c r="V479" s="512"/>
      <c r="W479" s="512"/>
      <c r="X479" s="512"/>
      <c r="Y479" s="489"/>
      <c r="Z479" s="512"/>
      <c r="AA479" s="512"/>
      <c r="AB479" s="489"/>
      <c r="AC479" s="513"/>
      <c r="AD479" s="489"/>
    </row>
    <row r="480" spans="7:30" ht="15.75" customHeight="1">
      <c r="G480" s="510"/>
      <c r="H480" s="511"/>
      <c r="I480" s="512"/>
      <c r="J480" s="512"/>
      <c r="K480" s="512"/>
      <c r="L480" s="512"/>
      <c r="M480" s="512"/>
      <c r="N480" s="489"/>
      <c r="O480" s="512"/>
      <c r="P480" s="512"/>
      <c r="Q480" s="512"/>
      <c r="R480" s="512"/>
      <c r="S480" s="512"/>
      <c r="T480" s="512"/>
      <c r="U480" s="512"/>
      <c r="V480" s="512"/>
      <c r="W480" s="512"/>
      <c r="X480" s="512"/>
      <c r="Y480" s="489"/>
      <c r="Z480" s="512"/>
      <c r="AA480" s="512"/>
      <c r="AB480" s="489"/>
      <c r="AC480" s="513"/>
      <c r="AD480" s="489"/>
    </row>
    <row r="481" spans="7:30" ht="15.75" customHeight="1">
      <c r="G481" s="510"/>
      <c r="H481" s="511"/>
      <c r="I481" s="512"/>
      <c r="J481" s="512"/>
      <c r="K481" s="512"/>
      <c r="L481" s="512"/>
      <c r="M481" s="512"/>
      <c r="N481" s="489"/>
      <c r="O481" s="512"/>
      <c r="P481" s="512"/>
      <c r="Q481" s="512"/>
      <c r="R481" s="512"/>
      <c r="S481" s="512"/>
      <c r="T481" s="512"/>
      <c r="U481" s="512"/>
      <c r="V481" s="512"/>
      <c r="W481" s="512"/>
      <c r="X481" s="512"/>
      <c r="Y481" s="489"/>
      <c r="Z481" s="512"/>
      <c r="AA481" s="512"/>
      <c r="AB481" s="489"/>
      <c r="AC481" s="513"/>
      <c r="AD481" s="489"/>
    </row>
    <row r="482" spans="7:30" ht="15.75" customHeight="1">
      <c r="G482" s="510"/>
      <c r="H482" s="511"/>
      <c r="I482" s="512"/>
      <c r="J482" s="512"/>
      <c r="K482" s="512"/>
      <c r="L482" s="512"/>
      <c r="M482" s="512"/>
      <c r="N482" s="489"/>
      <c r="O482" s="512"/>
      <c r="P482" s="512"/>
      <c r="Q482" s="512"/>
      <c r="R482" s="512"/>
      <c r="S482" s="512"/>
      <c r="T482" s="512"/>
      <c r="U482" s="512"/>
      <c r="V482" s="512"/>
      <c r="W482" s="512"/>
      <c r="X482" s="512"/>
      <c r="Y482" s="489"/>
      <c r="Z482" s="512"/>
      <c r="AA482" s="512"/>
      <c r="AB482" s="489"/>
      <c r="AC482" s="513"/>
      <c r="AD482" s="489"/>
    </row>
    <row r="483" spans="7:30" ht="15.75" customHeight="1">
      <c r="G483" s="510"/>
      <c r="H483" s="511"/>
      <c r="I483" s="512"/>
      <c r="J483" s="512"/>
      <c r="K483" s="512"/>
      <c r="L483" s="512"/>
      <c r="M483" s="512"/>
      <c r="N483" s="489"/>
      <c r="O483" s="512"/>
      <c r="P483" s="512"/>
      <c r="Q483" s="512"/>
      <c r="R483" s="512"/>
      <c r="S483" s="512"/>
      <c r="T483" s="512"/>
      <c r="U483" s="512"/>
      <c r="V483" s="512"/>
      <c r="W483" s="512"/>
      <c r="X483" s="512"/>
      <c r="Y483" s="489"/>
      <c r="Z483" s="512"/>
      <c r="AA483" s="512"/>
      <c r="AB483" s="489"/>
      <c r="AC483" s="513"/>
      <c r="AD483" s="489"/>
    </row>
    <row r="484" spans="7:30" ht="15.75" customHeight="1">
      <c r="G484" s="510"/>
      <c r="H484" s="511"/>
      <c r="I484" s="512"/>
      <c r="J484" s="512"/>
      <c r="K484" s="512"/>
      <c r="L484" s="512"/>
      <c r="M484" s="512"/>
      <c r="N484" s="489"/>
      <c r="O484" s="512"/>
      <c r="P484" s="512"/>
      <c r="Q484" s="512"/>
      <c r="R484" s="512"/>
      <c r="S484" s="512"/>
      <c r="T484" s="512"/>
      <c r="U484" s="512"/>
      <c r="V484" s="512"/>
      <c r="W484" s="512"/>
      <c r="X484" s="512"/>
      <c r="Y484" s="489"/>
      <c r="Z484" s="512"/>
      <c r="AA484" s="512"/>
      <c r="AB484" s="489"/>
      <c r="AC484" s="513"/>
      <c r="AD484" s="489"/>
    </row>
    <row r="485" spans="7:30" ht="15.75" customHeight="1">
      <c r="G485" s="510"/>
      <c r="H485" s="511"/>
      <c r="I485" s="512"/>
      <c r="J485" s="512"/>
      <c r="K485" s="512"/>
      <c r="L485" s="512"/>
      <c r="M485" s="512"/>
      <c r="N485" s="489"/>
      <c r="O485" s="512"/>
      <c r="P485" s="512"/>
      <c r="Q485" s="512"/>
      <c r="R485" s="512"/>
      <c r="S485" s="512"/>
      <c r="T485" s="512"/>
      <c r="U485" s="512"/>
      <c r="V485" s="512"/>
      <c r="W485" s="512"/>
      <c r="X485" s="512"/>
      <c r="Y485" s="489"/>
      <c r="Z485" s="512"/>
      <c r="AA485" s="512"/>
      <c r="AB485" s="489"/>
      <c r="AC485" s="513"/>
      <c r="AD485" s="489"/>
    </row>
    <row r="486" spans="7:30" ht="15.75" customHeight="1">
      <c r="G486" s="510"/>
      <c r="H486" s="511"/>
      <c r="I486" s="512"/>
      <c r="J486" s="512"/>
      <c r="K486" s="512"/>
      <c r="L486" s="512"/>
      <c r="M486" s="512"/>
      <c r="N486" s="489"/>
      <c r="O486" s="512"/>
      <c r="P486" s="512"/>
      <c r="Q486" s="512"/>
      <c r="R486" s="512"/>
      <c r="S486" s="512"/>
      <c r="T486" s="512"/>
      <c r="U486" s="512"/>
      <c r="V486" s="512"/>
      <c r="W486" s="512"/>
      <c r="X486" s="512"/>
      <c r="Y486" s="489"/>
      <c r="Z486" s="512"/>
      <c r="AA486" s="512"/>
      <c r="AB486" s="489"/>
      <c r="AC486" s="513"/>
      <c r="AD486" s="489"/>
    </row>
    <row r="487" spans="7:30" ht="15.75" customHeight="1">
      <c r="G487" s="510"/>
      <c r="H487" s="511"/>
      <c r="I487" s="512"/>
      <c r="J487" s="512"/>
      <c r="K487" s="512"/>
      <c r="L487" s="512"/>
      <c r="M487" s="512"/>
      <c r="N487" s="489"/>
      <c r="O487" s="512"/>
      <c r="P487" s="512"/>
      <c r="Q487" s="512"/>
      <c r="R487" s="512"/>
      <c r="S487" s="512"/>
      <c r="T487" s="512"/>
      <c r="U487" s="512"/>
      <c r="V487" s="512"/>
      <c r="W487" s="512"/>
      <c r="X487" s="512"/>
      <c r="Y487" s="489"/>
      <c r="Z487" s="512"/>
      <c r="AA487" s="512"/>
      <c r="AB487" s="489"/>
      <c r="AC487" s="513"/>
      <c r="AD487" s="489"/>
    </row>
    <row r="488" spans="7:30" ht="15.75" customHeight="1">
      <c r="G488" s="510"/>
      <c r="H488" s="511"/>
      <c r="I488" s="512"/>
      <c r="J488" s="512"/>
      <c r="K488" s="512"/>
      <c r="L488" s="512"/>
      <c r="M488" s="512"/>
      <c r="N488" s="489"/>
      <c r="O488" s="512"/>
      <c r="P488" s="512"/>
      <c r="Q488" s="512"/>
      <c r="R488" s="512"/>
      <c r="S488" s="512"/>
      <c r="T488" s="512"/>
      <c r="U488" s="512"/>
      <c r="V488" s="512"/>
      <c r="W488" s="512"/>
      <c r="X488" s="512"/>
      <c r="Y488" s="489"/>
      <c r="Z488" s="512"/>
      <c r="AA488" s="512"/>
      <c r="AB488" s="489"/>
      <c r="AC488" s="513"/>
      <c r="AD488" s="489"/>
    </row>
    <row r="489" spans="7:30" ht="15.75" customHeight="1">
      <c r="G489" s="510"/>
      <c r="H489" s="511"/>
      <c r="I489" s="512"/>
      <c r="J489" s="512"/>
      <c r="K489" s="512"/>
      <c r="L489" s="512"/>
      <c r="M489" s="512"/>
      <c r="N489" s="489"/>
      <c r="O489" s="512"/>
      <c r="P489" s="512"/>
      <c r="Q489" s="512"/>
      <c r="R489" s="512"/>
      <c r="S489" s="512"/>
      <c r="T489" s="512"/>
      <c r="U489" s="512"/>
      <c r="V489" s="512"/>
      <c r="W489" s="512"/>
      <c r="X489" s="512"/>
      <c r="Y489" s="489"/>
      <c r="Z489" s="512"/>
      <c r="AA489" s="512"/>
      <c r="AB489" s="489"/>
      <c r="AC489" s="513"/>
      <c r="AD489" s="489"/>
    </row>
    <row r="490" spans="7:30" ht="15.75" customHeight="1">
      <c r="G490" s="510"/>
      <c r="H490" s="511"/>
      <c r="I490" s="512"/>
      <c r="J490" s="512"/>
      <c r="K490" s="512"/>
      <c r="L490" s="512"/>
      <c r="M490" s="512"/>
      <c r="N490" s="489"/>
      <c r="O490" s="512"/>
      <c r="P490" s="512"/>
      <c r="Q490" s="512"/>
      <c r="R490" s="512"/>
      <c r="S490" s="512"/>
      <c r="T490" s="512"/>
      <c r="U490" s="512"/>
      <c r="V490" s="512"/>
      <c r="W490" s="512"/>
      <c r="X490" s="512"/>
      <c r="Y490" s="489"/>
      <c r="Z490" s="512"/>
      <c r="AA490" s="512"/>
      <c r="AB490" s="489"/>
      <c r="AC490" s="513"/>
      <c r="AD490" s="489"/>
    </row>
    <row r="491" spans="7:30" ht="15.75" customHeight="1">
      <c r="G491" s="510"/>
      <c r="H491" s="511"/>
      <c r="I491" s="512"/>
      <c r="J491" s="512"/>
      <c r="K491" s="512"/>
      <c r="L491" s="512"/>
      <c r="M491" s="512"/>
      <c r="N491" s="489"/>
      <c r="O491" s="512"/>
      <c r="P491" s="512"/>
      <c r="Q491" s="512"/>
      <c r="R491" s="512"/>
      <c r="S491" s="512"/>
      <c r="T491" s="512"/>
      <c r="U491" s="512"/>
      <c r="V491" s="512"/>
      <c r="W491" s="512"/>
      <c r="X491" s="512"/>
      <c r="Y491" s="489"/>
      <c r="Z491" s="512"/>
      <c r="AA491" s="512"/>
      <c r="AB491" s="489"/>
      <c r="AC491" s="513"/>
      <c r="AD491" s="489"/>
    </row>
    <row r="492" spans="7:30" ht="15.75" customHeight="1">
      <c r="G492" s="510"/>
      <c r="H492" s="511"/>
      <c r="I492" s="512"/>
      <c r="J492" s="512"/>
      <c r="K492" s="512"/>
      <c r="L492" s="512"/>
      <c r="M492" s="512"/>
      <c r="N492" s="489"/>
      <c r="O492" s="512"/>
      <c r="P492" s="512"/>
      <c r="Q492" s="512"/>
      <c r="R492" s="512"/>
      <c r="S492" s="512"/>
      <c r="T492" s="512"/>
      <c r="U492" s="512"/>
      <c r="V492" s="512"/>
      <c r="W492" s="512"/>
      <c r="X492" s="512"/>
      <c r="Y492" s="489"/>
      <c r="Z492" s="512"/>
      <c r="AA492" s="512"/>
      <c r="AB492" s="489"/>
      <c r="AC492" s="513"/>
      <c r="AD492" s="489"/>
    </row>
    <row r="493" spans="7:30" ht="15.75" customHeight="1">
      <c r="G493" s="510"/>
      <c r="H493" s="511"/>
      <c r="I493" s="512"/>
      <c r="J493" s="512"/>
      <c r="K493" s="512"/>
      <c r="L493" s="512"/>
      <c r="M493" s="512"/>
      <c r="N493" s="489"/>
      <c r="O493" s="512"/>
      <c r="P493" s="512"/>
      <c r="Q493" s="512"/>
      <c r="R493" s="512"/>
      <c r="S493" s="512"/>
      <c r="T493" s="512"/>
      <c r="U493" s="512"/>
      <c r="V493" s="512"/>
      <c r="W493" s="512"/>
      <c r="X493" s="512"/>
      <c r="Y493" s="489"/>
      <c r="Z493" s="512"/>
      <c r="AA493" s="512"/>
      <c r="AB493" s="489"/>
      <c r="AC493" s="513"/>
      <c r="AD493" s="489"/>
    </row>
    <row r="494" spans="7:30" ht="15.75" customHeight="1">
      <c r="G494" s="510"/>
      <c r="H494" s="511"/>
      <c r="I494" s="512"/>
      <c r="J494" s="512"/>
      <c r="K494" s="512"/>
      <c r="L494" s="512"/>
      <c r="M494" s="512"/>
      <c r="N494" s="489"/>
      <c r="O494" s="512"/>
      <c r="P494" s="512"/>
      <c r="Q494" s="512"/>
      <c r="R494" s="512"/>
      <c r="S494" s="512"/>
      <c r="T494" s="512"/>
      <c r="U494" s="512"/>
      <c r="V494" s="512"/>
      <c r="W494" s="512"/>
      <c r="X494" s="512"/>
      <c r="Y494" s="489"/>
      <c r="Z494" s="512"/>
      <c r="AA494" s="512"/>
      <c r="AB494" s="489"/>
      <c r="AC494" s="513"/>
      <c r="AD494" s="489"/>
    </row>
    <row r="495" spans="7:30" ht="15.75" customHeight="1">
      <c r="G495" s="510"/>
      <c r="H495" s="511"/>
      <c r="I495" s="512"/>
      <c r="J495" s="512"/>
      <c r="K495" s="512"/>
      <c r="L495" s="512"/>
      <c r="M495" s="512"/>
      <c r="N495" s="489"/>
      <c r="O495" s="512"/>
      <c r="P495" s="512"/>
      <c r="Q495" s="512"/>
      <c r="R495" s="512"/>
      <c r="S495" s="512"/>
      <c r="T495" s="512"/>
      <c r="U495" s="512"/>
      <c r="V495" s="512"/>
      <c r="W495" s="512"/>
      <c r="X495" s="512"/>
      <c r="Y495" s="489"/>
      <c r="Z495" s="512"/>
      <c r="AA495" s="512"/>
      <c r="AB495" s="489"/>
      <c r="AC495" s="513"/>
      <c r="AD495" s="489"/>
    </row>
    <row r="496" spans="7:30" ht="15.75" customHeight="1">
      <c r="G496" s="510"/>
      <c r="H496" s="511"/>
      <c r="I496" s="512"/>
      <c r="J496" s="512"/>
      <c r="K496" s="512"/>
      <c r="L496" s="512"/>
      <c r="M496" s="512"/>
      <c r="N496" s="489"/>
      <c r="O496" s="512"/>
      <c r="P496" s="512"/>
      <c r="Q496" s="512"/>
      <c r="R496" s="512"/>
      <c r="S496" s="512"/>
      <c r="T496" s="512"/>
      <c r="U496" s="512"/>
      <c r="V496" s="512"/>
      <c r="W496" s="512"/>
      <c r="X496" s="512"/>
      <c r="Y496" s="489"/>
      <c r="Z496" s="512"/>
      <c r="AA496" s="512"/>
      <c r="AB496" s="489"/>
      <c r="AC496" s="513"/>
      <c r="AD496" s="489"/>
    </row>
    <row r="497" spans="7:30" ht="15.75" customHeight="1">
      <c r="G497" s="510"/>
      <c r="H497" s="511"/>
      <c r="I497" s="512"/>
      <c r="J497" s="512"/>
      <c r="K497" s="512"/>
      <c r="L497" s="512"/>
      <c r="M497" s="512"/>
      <c r="N497" s="489"/>
      <c r="O497" s="512"/>
      <c r="P497" s="512"/>
      <c r="Q497" s="512"/>
      <c r="R497" s="512"/>
      <c r="S497" s="512"/>
      <c r="T497" s="512"/>
      <c r="U497" s="512"/>
      <c r="V497" s="512"/>
      <c r="W497" s="512"/>
      <c r="X497" s="512"/>
      <c r="Y497" s="489"/>
      <c r="Z497" s="512"/>
      <c r="AA497" s="512"/>
      <c r="AB497" s="489"/>
      <c r="AC497" s="513"/>
      <c r="AD497" s="489"/>
    </row>
    <row r="498" spans="7:30" ht="15.75" customHeight="1">
      <c r="G498" s="510"/>
      <c r="H498" s="511"/>
      <c r="I498" s="512"/>
      <c r="J498" s="512"/>
      <c r="K498" s="512"/>
      <c r="L498" s="512"/>
      <c r="M498" s="512"/>
      <c r="N498" s="489"/>
      <c r="O498" s="512"/>
      <c r="P498" s="512"/>
      <c r="Q498" s="512"/>
      <c r="R498" s="512"/>
      <c r="S498" s="512"/>
      <c r="T498" s="512"/>
      <c r="U498" s="512"/>
      <c r="V498" s="512"/>
      <c r="W498" s="512"/>
      <c r="X498" s="512"/>
      <c r="Y498" s="489"/>
      <c r="Z498" s="512"/>
      <c r="AA498" s="512"/>
      <c r="AB498" s="489"/>
      <c r="AC498" s="513"/>
      <c r="AD498" s="489"/>
    </row>
    <row r="499" spans="7:30" ht="15.75" customHeight="1">
      <c r="G499" s="510"/>
      <c r="H499" s="511"/>
      <c r="I499" s="512"/>
      <c r="J499" s="512"/>
      <c r="K499" s="512"/>
      <c r="L499" s="512"/>
      <c r="M499" s="512"/>
      <c r="N499" s="489"/>
      <c r="O499" s="512"/>
      <c r="P499" s="512"/>
      <c r="Q499" s="512"/>
      <c r="R499" s="512"/>
      <c r="S499" s="512"/>
      <c r="T499" s="512"/>
      <c r="U499" s="512"/>
      <c r="V499" s="512"/>
      <c r="W499" s="512"/>
      <c r="X499" s="512"/>
      <c r="Y499" s="489"/>
      <c r="Z499" s="512"/>
      <c r="AA499" s="512"/>
      <c r="AB499" s="489"/>
      <c r="AC499" s="513"/>
      <c r="AD499" s="489"/>
    </row>
    <row r="500" spans="7:30" ht="15.75" customHeight="1">
      <c r="G500" s="510"/>
      <c r="H500" s="511"/>
      <c r="I500" s="512"/>
      <c r="J500" s="512"/>
      <c r="K500" s="512"/>
      <c r="L500" s="512"/>
      <c r="M500" s="512"/>
      <c r="N500" s="489"/>
      <c r="O500" s="512"/>
      <c r="P500" s="512"/>
      <c r="Q500" s="512"/>
      <c r="R500" s="512"/>
      <c r="S500" s="512"/>
      <c r="T500" s="512"/>
      <c r="U500" s="512"/>
      <c r="V500" s="512"/>
      <c r="W500" s="512"/>
      <c r="X500" s="512"/>
      <c r="Y500" s="489"/>
      <c r="Z500" s="512"/>
      <c r="AA500" s="512"/>
      <c r="AB500" s="489"/>
      <c r="AC500" s="513"/>
      <c r="AD500" s="489"/>
    </row>
    <row r="501" spans="7:30" ht="15.75" customHeight="1">
      <c r="G501" s="510"/>
      <c r="H501" s="511"/>
      <c r="I501" s="512"/>
      <c r="J501" s="512"/>
      <c r="K501" s="512"/>
      <c r="L501" s="512"/>
      <c r="M501" s="512"/>
      <c r="N501" s="489"/>
      <c r="O501" s="512"/>
      <c r="P501" s="512"/>
      <c r="Q501" s="512"/>
      <c r="R501" s="512"/>
      <c r="S501" s="512"/>
      <c r="T501" s="512"/>
      <c r="U501" s="512"/>
      <c r="V501" s="512"/>
      <c r="W501" s="512"/>
      <c r="X501" s="512"/>
      <c r="Y501" s="489"/>
      <c r="Z501" s="512"/>
      <c r="AA501" s="512"/>
      <c r="AB501" s="489"/>
      <c r="AC501" s="513"/>
      <c r="AD501" s="489"/>
    </row>
    <row r="502" spans="7:30" ht="15.75" customHeight="1">
      <c r="G502" s="510"/>
      <c r="H502" s="511"/>
      <c r="I502" s="512"/>
      <c r="J502" s="512"/>
      <c r="K502" s="512"/>
      <c r="L502" s="512"/>
      <c r="M502" s="512"/>
      <c r="N502" s="489"/>
      <c r="O502" s="512"/>
      <c r="P502" s="512"/>
      <c r="Q502" s="512"/>
      <c r="R502" s="512"/>
      <c r="S502" s="512"/>
      <c r="T502" s="512"/>
      <c r="U502" s="512"/>
      <c r="V502" s="512"/>
      <c r="W502" s="512"/>
      <c r="X502" s="512"/>
      <c r="Y502" s="489"/>
      <c r="Z502" s="512"/>
      <c r="AA502" s="512"/>
      <c r="AB502" s="489"/>
      <c r="AC502" s="513"/>
      <c r="AD502" s="489"/>
    </row>
    <row r="503" spans="7:30" ht="15.75" customHeight="1">
      <c r="G503" s="510"/>
      <c r="H503" s="511"/>
      <c r="I503" s="512"/>
      <c r="J503" s="512"/>
      <c r="K503" s="512"/>
      <c r="L503" s="512"/>
      <c r="M503" s="512"/>
      <c r="N503" s="489"/>
      <c r="O503" s="512"/>
      <c r="P503" s="512"/>
      <c r="Q503" s="512"/>
      <c r="R503" s="512"/>
      <c r="S503" s="512"/>
      <c r="T503" s="512"/>
      <c r="U503" s="512"/>
      <c r="V503" s="512"/>
      <c r="W503" s="512"/>
      <c r="X503" s="512"/>
      <c r="Y503" s="489"/>
      <c r="Z503" s="512"/>
      <c r="AA503" s="512"/>
      <c r="AB503" s="489"/>
      <c r="AC503" s="513"/>
      <c r="AD503" s="489"/>
    </row>
    <row r="504" spans="7:30" ht="15.75" customHeight="1">
      <c r="G504" s="510"/>
      <c r="H504" s="511"/>
      <c r="I504" s="512"/>
      <c r="J504" s="512"/>
      <c r="K504" s="512"/>
      <c r="L504" s="512"/>
      <c r="M504" s="512"/>
      <c r="N504" s="489"/>
      <c r="O504" s="512"/>
      <c r="P504" s="512"/>
      <c r="Q504" s="512"/>
      <c r="R504" s="512"/>
      <c r="S504" s="512"/>
      <c r="T504" s="512"/>
      <c r="U504" s="512"/>
      <c r="V504" s="512"/>
      <c r="W504" s="512"/>
      <c r="X504" s="512"/>
      <c r="Y504" s="489"/>
      <c r="Z504" s="512"/>
      <c r="AA504" s="512"/>
      <c r="AB504" s="489"/>
      <c r="AC504" s="513"/>
      <c r="AD504" s="489"/>
    </row>
    <row r="505" spans="7:30" ht="15.75" customHeight="1">
      <c r="G505" s="510"/>
      <c r="H505" s="511"/>
      <c r="I505" s="512"/>
      <c r="J505" s="512"/>
      <c r="K505" s="512"/>
      <c r="L505" s="512"/>
      <c r="M505" s="512"/>
      <c r="N505" s="489"/>
      <c r="O505" s="512"/>
      <c r="P505" s="512"/>
      <c r="Q505" s="512"/>
      <c r="R505" s="512"/>
      <c r="S505" s="512"/>
      <c r="T505" s="512"/>
      <c r="U505" s="512"/>
      <c r="V505" s="512"/>
      <c r="W505" s="512"/>
      <c r="X505" s="512"/>
      <c r="Y505" s="489"/>
      <c r="Z505" s="512"/>
      <c r="AA505" s="512"/>
      <c r="AB505" s="489"/>
      <c r="AC505" s="513"/>
      <c r="AD505" s="489"/>
    </row>
    <row r="506" spans="7:30" ht="15.75" customHeight="1">
      <c r="G506" s="510"/>
      <c r="H506" s="511"/>
      <c r="I506" s="512"/>
      <c r="J506" s="512"/>
      <c r="K506" s="512"/>
      <c r="L506" s="512"/>
      <c r="M506" s="512"/>
      <c r="N506" s="489"/>
      <c r="O506" s="512"/>
      <c r="P506" s="512"/>
      <c r="Q506" s="512"/>
      <c r="R506" s="512"/>
      <c r="S506" s="512"/>
      <c r="T506" s="512"/>
      <c r="U506" s="512"/>
      <c r="V506" s="512"/>
      <c r="W506" s="512"/>
      <c r="X506" s="512"/>
      <c r="Y506" s="489"/>
      <c r="Z506" s="512"/>
      <c r="AA506" s="512"/>
      <c r="AB506" s="489"/>
      <c r="AC506" s="513"/>
      <c r="AD506" s="489"/>
    </row>
    <row r="507" spans="7:30" ht="15.75" customHeight="1">
      <c r="G507" s="510"/>
      <c r="H507" s="511"/>
      <c r="I507" s="512"/>
      <c r="J507" s="512"/>
      <c r="K507" s="512"/>
      <c r="L507" s="512"/>
      <c r="M507" s="512"/>
      <c r="N507" s="489"/>
      <c r="O507" s="512"/>
      <c r="P507" s="512"/>
      <c r="Q507" s="512"/>
      <c r="R507" s="512"/>
      <c r="S507" s="512"/>
      <c r="T507" s="512"/>
      <c r="U507" s="512"/>
      <c r="V507" s="512"/>
      <c r="W507" s="512"/>
      <c r="X507" s="512"/>
      <c r="Y507" s="489"/>
      <c r="Z507" s="512"/>
      <c r="AA507" s="512"/>
      <c r="AB507" s="489"/>
      <c r="AC507" s="513"/>
      <c r="AD507" s="489"/>
    </row>
    <row r="508" spans="7:30" ht="15.75" customHeight="1">
      <c r="G508" s="510"/>
      <c r="H508" s="511"/>
      <c r="I508" s="512"/>
      <c r="J508" s="512"/>
      <c r="K508" s="512"/>
      <c r="L508" s="512"/>
      <c r="M508" s="512"/>
      <c r="N508" s="489"/>
      <c r="O508" s="512"/>
      <c r="P508" s="512"/>
      <c r="Q508" s="512"/>
      <c r="R508" s="512"/>
      <c r="S508" s="512"/>
      <c r="T508" s="512"/>
      <c r="U508" s="512"/>
      <c r="V508" s="512"/>
      <c r="W508" s="512"/>
      <c r="X508" s="512"/>
      <c r="Y508" s="489"/>
      <c r="Z508" s="512"/>
      <c r="AA508" s="512"/>
      <c r="AB508" s="489"/>
      <c r="AC508" s="513"/>
      <c r="AD508" s="489"/>
    </row>
    <row r="509" spans="7:30" ht="15.75" customHeight="1">
      <c r="G509" s="510"/>
      <c r="H509" s="511"/>
      <c r="I509" s="512"/>
      <c r="J509" s="512"/>
      <c r="K509" s="512"/>
      <c r="L509" s="512"/>
      <c r="M509" s="512"/>
      <c r="N509" s="489"/>
      <c r="O509" s="512"/>
      <c r="P509" s="512"/>
      <c r="Q509" s="512"/>
      <c r="R509" s="512"/>
      <c r="S509" s="512"/>
      <c r="T509" s="512"/>
      <c r="U509" s="512"/>
      <c r="V509" s="512"/>
      <c r="W509" s="512"/>
      <c r="X509" s="512"/>
      <c r="Y509" s="489"/>
      <c r="Z509" s="512"/>
      <c r="AA509" s="512"/>
      <c r="AB509" s="489"/>
      <c r="AC509" s="513"/>
      <c r="AD509" s="489"/>
    </row>
    <row r="510" spans="7:30" ht="15.75" customHeight="1">
      <c r="G510" s="510"/>
      <c r="H510" s="511"/>
      <c r="I510" s="512"/>
      <c r="J510" s="512"/>
      <c r="K510" s="512"/>
      <c r="L510" s="512"/>
      <c r="M510" s="512"/>
      <c r="N510" s="489"/>
      <c r="O510" s="512"/>
      <c r="P510" s="512"/>
      <c r="Q510" s="512"/>
      <c r="R510" s="512"/>
      <c r="S510" s="512"/>
      <c r="T510" s="512"/>
      <c r="U510" s="512"/>
      <c r="V510" s="512"/>
      <c r="W510" s="512"/>
      <c r="X510" s="512"/>
      <c r="Y510" s="489"/>
      <c r="Z510" s="512"/>
      <c r="AA510" s="512"/>
      <c r="AB510" s="489"/>
      <c r="AC510" s="513"/>
      <c r="AD510" s="489"/>
    </row>
    <row r="511" spans="7:30" ht="15.75" customHeight="1">
      <c r="G511" s="510"/>
      <c r="H511" s="511"/>
      <c r="I511" s="512"/>
      <c r="J511" s="512"/>
      <c r="K511" s="512"/>
      <c r="L511" s="512"/>
      <c r="M511" s="512"/>
      <c r="N511" s="489"/>
      <c r="O511" s="512"/>
      <c r="P511" s="512"/>
      <c r="Q511" s="512"/>
      <c r="R511" s="512"/>
      <c r="S511" s="512"/>
      <c r="T511" s="512"/>
      <c r="U511" s="512"/>
      <c r="V511" s="512"/>
      <c r="W511" s="512"/>
      <c r="X511" s="512"/>
      <c r="Y511" s="489"/>
      <c r="Z511" s="512"/>
      <c r="AA511" s="512"/>
      <c r="AB511" s="489"/>
      <c r="AC511" s="513"/>
      <c r="AD511" s="489"/>
    </row>
    <row r="512" spans="7:30" ht="15.75" customHeight="1">
      <c r="G512" s="510"/>
      <c r="H512" s="511"/>
      <c r="I512" s="512"/>
      <c r="J512" s="512"/>
      <c r="K512" s="512"/>
      <c r="L512" s="512"/>
      <c r="M512" s="512"/>
      <c r="N512" s="489"/>
      <c r="O512" s="512"/>
      <c r="P512" s="512"/>
      <c r="Q512" s="512"/>
      <c r="R512" s="512"/>
      <c r="S512" s="512"/>
      <c r="T512" s="512"/>
      <c r="U512" s="512"/>
      <c r="V512" s="512"/>
      <c r="W512" s="512"/>
      <c r="X512" s="512"/>
      <c r="Y512" s="489"/>
      <c r="Z512" s="512"/>
      <c r="AA512" s="512"/>
      <c r="AB512" s="489"/>
      <c r="AC512" s="513"/>
      <c r="AD512" s="489"/>
    </row>
    <row r="513" spans="7:30" ht="15.75" customHeight="1">
      <c r="G513" s="510"/>
      <c r="H513" s="511"/>
      <c r="I513" s="512"/>
      <c r="J513" s="512"/>
      <c r="K513" s="512"/>
      <c r="L513" s="512"/>
      <c r="M513" s="512"/>
      <c r="N513" s="489"/>
      <c r="O513" s="512"/>
      <c r="P513" s="512"/>
      <c r="Q513" s="512"/>
      <c r="R513" s="512"/>
      <c r="S513" s="512"/>
      <c r="T513" s="512"/>
      <c r="U513" s="512"/>
      <c r="V513" s="512"/>
      <c r="W513" s="512"/>
      <c r="X513" s="512"/>
      <c r="Y513" s="489"/>
      <c r="Z513" s="512"/>
      <c r="AA513" s="512"/>
      <c r="AB513" s="489"/>
      <c r="AC513" s="513"/>
      <c r="AD513" s="489"/>
    </row>
    <row r="514" spans="7:30" ht="15.75" customHeight="1">
      <c r="G514" s="510"/>
      <c r="H514" s="511"/>
      <c r="I514" s="512"/>
      <c r="J514" s="512"/>
      <c r="K514" s="512"/>
      <c r="L514" s="512"/>
      <c r="M514" s="512"/>
      <c r="N514" s="489"/>
      <c r="O514" s="512"/>
      <c r="P514" s="512"/>
      <c r="Q514" s="512"/>
      <c r="R514" s="512"/>
      <c r="S514" s="512"/>
      <c r="T514" s="512"/>
      <c r="U514" s="512"/>
      <c r="V514" s="512"/>
      <c r="W514" s="512"/>
      <c r="X514" s="512"/>
      <c r="Y514" s="489"/>
      <c r="Z514" s="512"/>
      <c r="AA514" s="512"/>
      <c r="AB514" s="489"/>
      <c r="AC514" s="513"/>
      <c r="AD514" s="489"/>
    </row>
    <row r="515" spans="7:30" ht="15.75" customHeight="1">
      <c r="G515" s="510"/>
      <c r="H515" s="511"/>
      <c r="I515" s="512"/>
      <c r="J515" s="512"/>
      <c r="K515" s="512"/>
      <c r="L515" s="512"/>
      <c r="M515" s="512"/>
      <c r="N515" s="489"/>
      <c r="O515" s="512"/>
      <c r="P515" s="512"/>
      <c r="Q515" s="512"/>
      <c r="R515" s="512"/>
      <c r="S515" s="512"/>
      <c r="T515" s="512"/>
      <c r="U515" s="512"/>
      <c r="V515" s="512"/>
      <c r="W515" s="512"/>
      <c r="X515" s="512"/>
      <c r="Y515" s="489"/>
      <c r="Z515" s="512"/>
      <c r="AA515" s="512"/>
      <c r="AB515" s="489"/>
      <c r="AC515" s="513"/>
      <c r="AD515" s="489"/>
    </row>
    <row r="516" spans="7:30" ht="15.75" customHeight="1">
      <c r="G516" s="510"/>
      <c r="H516" s="511"/>
      <c r="I516" s="512"/>
      <c r="J516" s="512"/>
      <c r="K516" s="512"/>
      <c r="L516" s="512"/>
      <c r="M516" s="512"/>
      <c r="N516" s="489"/>
      <c r="O516" s="512"/>
      <c r="P516" s="512"/>
      <c r="Q516" s="512"/>
      <c r="R516" s="512"/>
      <c r="S516" s="512"/>
      <c r="T516" s="512"/>
      <c r="U516" s="512"/>
      <c r="V516" s="512"/>
      <c r="W516" s="512"/>
      <c r="X516" s="512"/>
      <c r="Y516" s="489"/>
      <c r="Z516" s="512"/>
      <c r="AA516" s="512"/>
      <c r="AB516" s="489"/>
      <c r="AC516" s="513"/>
      <c r="AD516" s="489"/>
    </row>
    <row r="517" spans="7:30" ht="15.75" customHeight="1">
      <c r="G517" s="510"/>
      <c r="H517" s="511"/>
      <c r="I517" s="512"/>
      <c r="J517" s="512"/>
      <c r="K517" s="512"/>
      <c r="L517" s="512"/>
      <c r="M517" s="512"/>
      <c r="N517" s="489"/>
      <c r="O517" s="512"/>
      <c r="P517" s="512"/>
      <c r="Q517" s="512"/>
      <c r="R517" s="512"/>
      <c r="S517" s="512"/>
      <c r="T517" s="512"/>
      <c r="U517" s="512"/>
      <c r="V517" s="512"/>
      <c r="W517" s="512"/>
      <c r="X517" s="512"/>
      <c r="Y517" s="489"/>
      <c r="Z517" s="512"/>
      <c r="AA517" s="512"/>
      <c r="AB517" s="489"/>
      <c r="AC517" s="513"/>
      <c r="AD517" s="489"/>
    </row>
    <row r="518" spans="7:30" ht="15.75" customHeight="1">
      <c r="G518" s="510"/>
      <c r="H518" s="511"/>
      <c r="I518" s="512"/>
      <c r="J518" s="512"/>
      <c r="K518" s="512"/>
      <c r="L518" s="512"/>
      <c r="M518" s="512"/>
      <c r="N518" s="489"/>
      <c r="O518" s="512"/>
      <c r="P518" s="512"/>
      <c r="Q518" s="512"/>
      <c r="R518" s="512"/>
      <c r="S518" s="512"/>
      <c r="T518" s="512"/>
      <c r="U518" s="512"/>
      <c r="V518" s="512"/>
      <c r="W518" s="512"/>
      <c r="X518" s="512"/>
      <c r="Y518" s="489"/>
      <c r="Z518" s="512"/>
      <c r="AA518" s="512"/>
      <c r="AB518" s="489"/>
      <c r="AC518" s="513"/>
      <c r="AD518" s="489"/>
    </row>
    <row r="519" spans="7:30" ht="15.75" customHeight="1">
      <c r="G519" s="510"/>
      <c r="H519" s="511"/>
      <c r="I519" s="512"/>
      <c r="J519" s="512"/>
      <c r="K519" s="512"/>
      <c r="L519" s="512"/>
      <c r="M519" s="512"/>
      <c r="N519" s="489"/>
      <c r="O519" s="512"/>
      <c r="P519" s="512"/>
      <c r="Q519" s="512"/>
      <c r="R519" s="512"/>
      <c r="S519" s="512"/>
      <c r="T519" s="512"/>
      <c r="U519" s="512"/>
      <c r="V519" s="512"/>
      <c r="W519" s="512"/>
      <c r="X519" s="512"/>
      <c r="Y519" s="489"/>
      <c r="Z519" s="512"/>
      <c r="AA519" s="512"/>
      <c r="AB519" s="489"/>
      <c r="AC519" s="513"/>
      <c r="AD519" s="489"/>
    </row>
    <row r="520" spans="7:30" ht="15.75" customHeight="1">
      <c r="G520" s="510"/>
      <c r="H520" s="511"/>
      <c r="I520" s="512"/>
      <c r="J520" s="512"/>
      <c r="K520" s="512"/>
      <c r="L520" s="512"/>
      <c r="M520" s="512"/>
      <c r="N520" s="489"/>
      <c r="O520" s="512"/>
      <c r="P520" s="512"/>
      <c r="Q520" s="512"/>
      <c r="R520" s="512"/>
      <c r="S520" s="512"/>
      <c r="T520" s="512"/>
      <c r="U520" s="512"/>
      <c r="V520" s="512"/>
      <c r="W520" s="512"/>
      <c r="X520" s="512"/>
      <c r="Y520" s="489"/>
      <c r="Z520" s="512"/>
      <c r="AA520" s="512"/>
      <c r="AB520" s="489"/>
      <c r="AC520" s="513"/>
      <c r="AD520" s="489"/>
    </row>
    <row r="521" spans="7:30" ht="15.75" customHeight="1">
      <c r="G521" s="510"/>
      <c r="H521" s="511"/>
      <c r="I521" s="512"/>
      <c r="J521" s="512"/>
      <c r="K521" s="512"/>
      <c r="L521" s="512"/>
      <c r="M521" s="512"/>
      <c r="N521" s="489"/>
      <c r="O521" s="512"/>
      <c r="P521" s="512"/>
      <c r="Q521" s="512"/>
      <c r="R521" s="512"/>
      <c r="S521" s="512"/>
      <c r="T521" s="512"/>
      <c r="U521" s="512"/>
      <c r="V521" s="512"/>
      <c r="W521" s="512"/>
      <c r="X521" s="512"/>
      <c r="Y521" s="489"/>
      <c r="Z521" s="512"/>
      <c r="AA521" s="512"/>
      <c r="AB521" s="489"/>
      <c r="AC521" s="513"/>
      <c r="AD521" s="489"/>
    </row>
    <row r="522" spans="7:30" ht="15.75" customHeight="1">
      <c r="G522" s="510"/>
      <c r="H522" s="511"/>
      <c r="I522" s="512"/>
      <c r="J522" s="512"/>
      <c r="K522" s="512"/>
      <c r="L522" s="512"/>
      <c r="M522" s="512"/>
      <c r="N522" s="489"/>
      <c r="O522" s="512"/>
      <c r="P522" s="512"/>
      <c r="Q522" s="512"/>
      <c r="R522" s="512"/>
      <c r="S522" s="512"/>
      <c r="T522" s="512"/>
      <c r="U522" s="512"/>
      <c r="V522" s="512"/>
      <c r="W522" s="512"/>
      <c r="X522" s="512"/>
      <c r="Y522" s="489"/>
      <c r="Z522" s="512"/>
      <c r="AA522" s="512"/>
      <c r="AB522" s="489"/>
      <c r="AC522" s="513"/>
      <c r="AD522" s="489"/>
    </row>
    <row r="523" spans="7:30" ht="15.75" customHeight="1">
      <c r="G523" s="510"/>
      <c r="H523" s="511"/>
      <c r="I523" s="512"/>
      <c r="J523" s="512"/>
      <c r="K523" s="512"/>
      <c r="L523" s="512"/>
      <c r="M523" s="512"/>
      <c r="N523" s="489"/>
      <c r="O523" s="512"/>
      <c r="P523" s="512"/>
      <c r="Q523" s="512"/>
      <c r="R523" s="512"/>
      <c r="S523" s="512"/>
      <c r="T523" s="512"/>
      <c r="U523" s="512"/>
      <c r="V523" s="512"/>
      <c r="W523" s="512"/>
      <c r="X523" s="512"/>
      <c r="Y523" s="489"/>
      <c r="Z523" s="512"/>
      <c r="AA523" s="512"/>
      <c r="AB523" s="489"/>
      <c r="AC523" s="513"/>
      <c r="AD523" s="489"/>
    </row>
    <row r="524" spans="7:30" ht="15.75" customHeight="1">
      <c r="G524" s="510"/>
      <c r="H524" s="511"/>
      <c r="I524" s="512"/>
      <c r="J524" s="512"/>
      <c r="K524" s="512"/>
      <c r="L524" s="512"/>
      <c r="M524" s="512"/>
      <c r="N524" s="489"/>
      <c r="O524" s="512"/>
      <c r="P524" s="512"/>
      <c r="Q524" s="512"/>
      <c r="R524" s="512"/>
      <c r="S524" s="512"/>
      <c r="T524" s="512"/>
      <c r="U524" s="512"/>
      <c r="V524" s="512"/>
      <c r="W524" s="512"/>
      <c r="X524" s="512"/>
      <c r="Y524" s="489"/>
      <c r="Z524" s="512"/>
      <c r="AA524" s="512"/>
      <c r="AB524" s="489"/>
      <c r="AC524" s="513"/>
      <c r="AD524" s="489"/>
    </row>
    <row r="525" spans="7:30" ht="15.75" customHeight="1">
      <c r="G525" s="510"/>
      <c r="H525" s="511"/>
      <c r="I525" s="512"/>
      <c r="J525" s="512"/>
      <c r="K525" s="512"/>
      <c r="L525" s="512"/>
      <c r="M525" s="512"/>
      <c r="N525" s="489"/>
      <c r="O525" s="512"/>
      <c r="P525" s="512"/>
      <c r="Q525" s="512"/>
      <c r="R525" s="512"/>
      <c r="S525" s="512"/>
      <c r="T525" s="512"/>
      <c r="U525" s="512"/>
      <c r="V525" s="512"/>
      <c r="W525" s="512"/>
      <c r="X525" s="512"/>
      <c r="Y525" s="489"/>
      <c r="Z525" s="512"/>
      <c r="AA525" s="512"/>
      <c r="AB525" s="489"/>
      <c r="AC525" s="513"/>
      <c r="AD525" s="489"/>
    </row>
    <row r="526" spans="7:30" ht="15.75" customHeight="1">
      <c r="G526" s="510"/>
      <c r="H526" s="511"/>
      <c r="I526" s="512"/>
      <c r="J526" s="512"/>
      <c r="K526" s="512"/>
      <c r="L526" s="512"/>
      <c r="M526" s="512"/>
      <c r="N526" s="489"/>
      <c r="O526" s="512"/>
      <c r="P526" s="512"/>
      <c r="Q526" s="512"/>
      <c r="R526" s="512"/>
      <c r="S526" s="512"/>
      <c r="T526" s="512"/>
      <c r="U526" s="512"/>
      <c r="V526" s="512"/>
      <c r="W526" s="512"/>
      <c r="X526" s="512"/>
      <c r="Y526" s="489"/>
      <c r="Z526" s="512"/>
      <c r="AA526" s="512"/>
      <c r="AB526" s="489"/>
      <c r="AC526" s="513"/>
      <c r="AD526" s="489"/>
    </row>
    <row r="527" spans="7:30" ht="15.75" customHeight="1">
      <c r="G527" s="510"/>
      <c r="H527" s="511"/>
      <c r="I527" s="512"/>
      <c r="J527" s="512"/>
      <c r="K527" s="512"/>
      <c r="L527" s="512"/>
      <c r="M527" s="512"/>
      <c r="N527" s="489"/>
      <c r="O527" s="512"/>
      <c r="P527" s="512"/>
      <c r="Q527" s="512"/>
      <c r="R527" s="512"/>
      <c r="S527" s="512"/>
      <c r="T527" s="512"/>
      <c r="U527" s="512"/>
      <c r="V527" s="512"/>
      <c r="W527" s="512"/>
      <c r="X527" s="512"/>
      <c r="Y527" s="489"/>
      <c r="Z527" s="512"/>
      <c r="AA527" s="512"/>
      <c r="AB527" s="489"/>
      <c r="AC527" s="513"/>
      <c r="AD527" s="489"/>
    </row>
    <row r="528" spans="7:30" ht="15.75" customHeight="1">
      <c r="G528" s="510"/>
      <c r="H528" s="511"/>
      <c r="I528" s="512"/>
      <c r="J528" s="512"/>
      <c r="K528" s="512"/>
      <c r="L528" s="512"/>
      <c r="M528" s="512"/>
      <c r="N528" s="489"/>
      <c r="O528" s="512"/>
      <c r="P528" s="512"/>
      <c r="Q528" s="512"/>
      <c r="R528" s="512"/>
      <c r="S528" s="512"/>
      <c r="T528" s="512"/>
      <c r="U528" s="512"/>
      <c r="V528" s="512"/>
      <c r="W528" s="512"/>
      <c r="X528" s="512"/>
      <c r="Y528" s="489"/>
      <c r="Z528" s="512"/>
      <c r="AA528" s="512"/>
      <c r="AB528" s="489"/>
      <c r="AC528" s="513"/>
      <c r="AD528" s="489"/>
    </row>
    <row r="529" spans="7:30" ht="15.75" customHeight="1">
      <c r="G529" s="510"/>
      <c r="H529" s="511"/>
      <c r="I529" s="512"/>
      <c r="J529" s="512"/>
      <c r="K529" s="512"/>
      <c r="L529" s="512"/>
      <c r="M529" s="512"/>
      <c r="N529" s="489"/>
      <c r="O529" s="512"/>
      <c r="P529" s="512"/>
      <c r="Q529" s="512"/>
      <c r="R529" s="512"/>
      <c r="S529" s="512"/>
      <c r="T529" s="512"/>
      <c r="U529" s="512"/>
      <c r="V529" s="512"/>
      <c r="W529" s="512"/>
      <c r="X529" s="512"/>
      <c r="Y529" s="489"/>
      <c r="Z529" s="512"/>
      <c r="AA529" s="512"/>
      <c r="AB529" s="489"/>
      <c r="AC529" s="513"/>
      <c r="AD529" s="489"/>
    </row>
    <row r="530" spans="7:30" ht="15.75" customHeight="1">
      <c r="G530" s="510"/>
      <c r="H530" s="511"/>
      <c r="I530" s="512"/>
      <c r="J530" s="512"/>
      <c r="K530" s="512"/>
      <c r="L530" s="512"/>
      <c r="M530" s="512"/>
      <c r="N530" s="489"/>
      <c r="O530" s="512"/>
      <c r="P530" s="512"/>
      <c r="Q530" s="512"/>
      <c r="R530" s="512"/>
      <c r="S530" s="512"/>
      <c r="T530" s="512"/>
      <c r="U530" s="512"/>
      <c r="V530" s="512"/>
      <c r="W530" s="512"/>
      <c r="X530" s="512"/>
      <c r="Y530" s="489"/>
      <c r="Z530" s="512"/>
      <c r="AA530" s="512"/>
      <c r="AB530" s="489"/>
      <c r="AC530" s="513"/>
      <c r="AD530" s="489"/>
    </row>
    <row r="531" spans="7:30" ht="15.75" customHeight="1">
      <c r="G531" s="510"/>
      <c r="H531" s="511"/>
      <c r="I531" s="512"/>
      <c r="J531" s="512"/>
      <c r="K531" s="512"/>
      <c r="L531" s="512"/>
      <c r="M531" s="512"/>
      <c r="N531" s="489"/>
      <c r="O531" s="512"/>
      <c r="P531" s="512"/>
      <c r="Q531" s="512"/>
      <c r="R531" s="512"/>
      <c r="S531" s="512"/>
      <c r="T531" s="512"/>
      <c r="U531" s="512"/>
      <c r="V531" s="512"/>
      <c r="W531" s="512"/>
      <c r="X531" s="512"/>
      <c r="Y531" s="489"/>
      <c r="Z531" s="512"/>
      <c r="AA531" s="512"/>
      <c r="AB531" s="489"/>
      <c r="AC531" s="513"/>
      <c r="AD531" s="489"/>
    </row>
    <row r="532" spans="7:30" ht="15.75" customHeight="1">
      <c r="G532" s="510"/>
      <c r="H532" s="511"/>
      <c r="I532" s="512"/>
      <c r="J532" s="512"/>
      <c r="K532" s="512"/>
      <c r="L532" s="512"/>
      <c r="M532" s="512"/>
      <c r="N532" s="489"/>
      <c r="O532" s="512"/>
      <c r="P532" s="512"/>
      <c r="Q532" s="512"/>
      <c r="R532" s="512"/>
      <c r="S532" s="512"/>
      <c r="T532" s="512"/>
      <c r="U532" s="512"/>
      <c r="V532" s="512"/>
      <c r="W532" s="512"/>
      <c r="X532" s="512"/>
      <c r="Y532" s="489"/>
      <c r="Z532" s="512"/>
      <c r="AA532" s="512"/>
      <c r="AB532" s="489"/>
      <c r="AC532" s="513"/>
      <c r="AD532" s="489"/>
    </row>
    <row r="533" spans="7:30" ht="15.75" customHeight="1">
      <c r="G533" s="510"/>
      <c r="H533" s="511"/>
      <c r="I533" s="512"/>
      <c r="J533" s="512"/>
      <c r="K533" s="512"/>
      <c r="L533" s="512"/>
      <c r="M533" s="512"/>
      <c r="N533" s="489"/>
      <c r="O533" s="512"/>
      <c r="P533" s="512"/>
      <c r="Q533" s="512"/>
      <c r="R533" s="512"/>
      <c r="S533" s="512"/>
      <c r="T533" s="512"/>
      <c r="U533" s="512"/>
      <c r="V533" s="512"/>
      <c r="W533" s="512"/>
      <c r="X533" s="512"/>
      <c r="Y533" s="489"/>
      <c r="Z533" s="512"/>
      <c r="AA533" s="512"/>
      <c r="AB533" s="489"/>
      <c r="AC533" s="513"/>
      <c r="AD533" s="489"/>
    </row>
    <row r="534" spans="7:30" ht="15.75" customHeight="1">
      <c r="G534" s="510"/>
      <c r="H534" s="511"/>
      <c r="I534" s="512"/>
      <c r="J534" s="512"/>
      <c r="K534" s="512"/>
      <c r="L534" s="512"/>
      <c r="M534" s="512"/>
      <c r="N534" s="489"/>
      <c r="O534" s="512"/>
      <c r="P534" s="512"/>
      <c r="Q534" s="512"/>
      <c r="R534" s="512"/>
      <c r="S534" s="512"/>
      <c r="T534" s="512"/>
      <c r="U534" s="512"/>
      <c r="V534" s="512"/>
      <c r="W534" s="512"/>
      <c r="X534" s="512"/>
      <c r="Y534" s="489"/>
      <c r="Z534" s="512"/>
      <c r="AA534" s="512"/>
      <c r="AB534" s="489"/>
      <c r="AC534" s="513"/>
      <c r="AD534" s="489"/>
    </row>
    <row r="535" spans="7:30" ht="15.75" customHeight="1">
      <c r="G535" s="510"/>
      <c r="H535" s="511"/>
      <c r="I535" s="512"/>
      <c r="J535" s="512"/>
      <c r="K535" s="512"/>
      <c r="L535" s="512"/>
      <c r="M535" s="512"/>
      <c r="N535" s="489"/>
      <c r="O535" s="512"/>
      <c r="P535" s="512"/>
      <c r="Q535" s="512"/>
      <c r="R535" s="512"/>
      <c r="S535" s="512"/>
      <c r="T535" s="512"/>
      <c r="U535" s="512"/>
      <c r="V535" s="512"/>
      <c r="W535" s="512"/>
      <c r="X535" s="512"/>
      <c r="Y535" s="489"/>
      <c r="Z535" s="512"/>
      <c r="AA535" s="512"/>
      <c r="AB535" s="489"/>
      <c r="AC535" s="513"/>
      <c r="AD535" s="489"/>
    </row>
    <row r="536" spans="7:30" ht="15.75" customHeight="1">
      <c r="G536" s="510"/>
      <c r="H536" s="511"/>
      <c r="I536" s="512"/>
      <c r="J536" s="512"/>
      <c r="K536" s="512"/>
      <c r="L536" s="512"/>
      <c r="M536" s="512"/>
      <c r="N536" s="489"/>
      <c r="O536" s="512"/>
      <c r="P536" s="512"/>
      <c r="Q536" s="512"/>
      <c r="R536" s="512"/>
      <c r="S536" s="512"/>
      <c r="T536" s="512"/>
      <c r="U536" s="512"/>
      <c r="V536" s="512"/>
      <c r="W536" s="512"/>
      <c r="X536" s="512"/>
      <c r="Y536" s="489"/>
      <c r="Z536" s="512"/>
      <c r="AA536" s="512"/>
      <c r="AB536" s="489"/>
      <c r="AC536" s="513"/>
      <c r="AD536" s="489"/>
    </row>
    <row r="537" spans="7:30" ht="15.75" customHeight="1">
      <c r="G537" s="510"/>
      <c r="H537" s="511"/>
      <c r="I537" s="512"/>
      <c r="J537" s="512"/>
      <c r="K537" s="512"/>
      <c r="L537" s="512"/>
      <c r="M537" s="512"/>
      <c r="N537" s="489"/>
      <c r="O537" s="512"/>
      <c r="P537" s="512"/>
      <c r="Q537" s="512"/>
      <c r="R537" s="512"/>
      <c r="S537" s="512"/>
      <c r="T537" s="512"/>
      <c r="U537" s="512"/>
      <c r="V537" s="512"/>
      <c r="W537" s="512"/>
      <c r="X537" s="512"/>
      <c r="Y537" s="489"/>
      <c r="Z537" s="512"/>
      <c r="AA537" s="512"/>
      <c r="AB537" s="489"/>
      <c r="AC537" s="513"/>
      <c r="AD537" s="489"/>
    </row>
    <row r="538" spans="7:30" ht="15.75" customHeight="1">
      <c r="G538" s="510"/>
      <c r="H538" s="511"/>
      <c r="I538" s="512"/>
      <c r="J538" s="512"/>
      <c r="K538" s="512"/>
      <c r="L538" s="512"/>
      <c r="M538" s="512"/>
      <c r="N538" s="489"/>
      <c r="O538" s="512"/>
      <c r="P538" s="512"/>
      <c r="Q538" s="512"/>
      <c r="R538" s="512"/>
      <c r="S538" s="512"/>
      <c r="T538" s="512"/>
      <c r="U538" s="512"/>
      <c r="V538" s="512"/>
      <c r="W538" s="512"/>
      <c r="X538" s="512"/>
      <c r="Y538" s="489"/>
      <c r="Z538" s="512"/>
      <c r="AA538" s="512"/>
      <c r="AB538" s="489"/>
      <c r="AC538" s="513"/>
      <c r="AD538" s="489"/>
    </row>
    <row r="539" spans="7:30" ht="15.75" customHeight="1">
      <c r="G539" s="510"/>
      <c r="H539" s="511"/>
      <c r="I539" s="512"/>
      <c r="J539" s="512"/>
      <c r="K539" s="512"/>
      <c r="L539" s="512"/>
      <c r="M539" s="512"/>
      <c r="N539" s="489"/>
      <c r="O539" s="512"/>
      <c r="P539" s="512"/>
      <c r="Q539" s="512"/>
      <c r="R539" s="512"/>
      <c r="S539" s="512"/>
      <c r="T539" s="512"/>
      <c r="U539" s="512"/>
      <c r="V539" s="512"/>
      <c r="W539" s="512"/>
      <c r="X539" s="512"/>
      <c r="Y539" s="489"/>
      <c r="Z539" s="512"/>
      <c r="AA539" s="512"/>
      <c r="AB539" s="489"/>
      <c r="AC539" s="513"/>
      <c r="AD539" s="489"/>
    </row>
    <row r="540" spans="7:30" ht="15.75" customHeight="1">
      <c r="G540" s="510"/>
      <c r="H540" s="511"/>
      <c r="I540" s="512"/>
      <c r="J540" s="512"/>
      <c r="K540" s="512"/>
      <c r="L540" s="512"/>
      <c r="M540" s="512"/>
      <c r="N540" s="489"/>
      <c r="O540" s="512"/>
      <c r="P540" s="512"/>
      <c r="Q540" s="512"/>
      <c r="R540" s="512"/>
      <c r="S540" s="512"/>
      <c r="T540" s="512"/>
      <c r="U540" s="512"/>
      <c r="V540" s="512"/>
      <c r="W540" s="512"/>
      <c r="X540" s="512"/>
      <c r="Y540" s="489"/>
      <c r="Z540" s="512"/>
      <c r="AA540" s="512"/>
      <c r="AB540" s="489"/>
      <c r="AC540" s="513"/>
      <c r="AD540" s="489"/>
    </row>
    <row r="541" spans="7:30" ht="15.75" customHeight="1">
      <c r="G541" s="510"/>
      <c r="H541" s="511"/>
      <c r="I541" s="512"/>
      <c r="J541" s="512"/>
      <c r="K541" s="512"/>
      <c r="L541" s="512"/>
      <c r="M541" s="512"/>
      <c r="N541" s="489"/>
      <c r="O541" s="512"/>
      <c r="P541" s="512"/>
      <c r="Q541" s="512"/>
      <c r="R541" s="512"/>
      <c r="S541" s="512"/>
      <c r="T541" s="512"/>
      <c r="U541" s="512"/>
      <c r="V541" s="512"/>
      <c r="W541" s="512"/>
      <c r="X541" s="512"/>
      <c r="Y541" s="489"/>
      <c r="Z541" s="512"/>
      <c r="AA541" s="512"/>
      <c r="AB541" s="489"/>
      <c r="AC541" s="513"/>
      <c r="AD541" s="489"/>
    </row>
    <row r="542" spans="7:30" ht="15.75" customHeight="1">
      <c r="G542" s="510"/>
      <c r="H542" s="511"/>
      <c r="I542" s="512"/>
      <c r="J542" s="512"/>
      <c r="K542" s="512"/>
      <c r="L542" s="512"/>
      <c r="M542" s="512"/>
      <c r="N542" s="489"/>
      <c r="O542" s="512"/>
      <c r="P542" s="512"/>
      <c r="Q542" s="512"/>
      <c r="R542" s="512"/>
      <c r="S542" s="512"/>
      <c r="T542" s="512"/>
      <c r="U542" s="512"/>
      <c r="V542" s="512"/>
      <c r="W542" s="512"/>
      <c r="X542" s="512"/>
      <c r="Y542" s="489"/>
      <c r="Z542" s="512"/>
      <c r="AA542" s="512"/>
      <c r="AB542" s="489"/>
      <c r="AC542" s="513"/>
      <c r="AD542" s="489"/>
    </row>
    <row r="543" spans="7:30" ht="15.75" customHeight="1">
      <c r="G543" s="510"/>
      <c r="H543" s="511"/>
      <c r="I543" s="512"/>
      <c r="J543" s="512"/>
      <c r="K543" s="512"/>
      <c r="L543" s="512"/>
      <c r="M543" s="512"/>
      <c r="N543" s="489"/>
      <c r="O543" s="512"/>
      <c r="P543" s="512"/>
      <c r="Q543" s="512"/>
      <c r="R543" s="512"/>
      <c r="S543" s="512"/>
      <c r="T543" s="512"/>
      <c r="U543" s="512"/>
      <c r="V543" s="512"/>
      <c r="W543" s="512"/>
      <c r="X543" s="512"/>
      <c r="Y543" s="489"/>
      <c r="Z543" s="512"/>
      <c r="AA543" s="512"/>
      <c r="AB543" s="489"/>
      <c r="AC543" s="513"/>
      <c r="AD543" s="489"/>
    </row>
    <row r="544" spans="7:30" ht="15.75" customHeight="1">
      <c r="G544" s="510"/>
      <c r="H544" s="511"/>
      <c r="I544" s="512"/>
      <c r="J544" s="512"/>
      <c r="K544" s="512"/>
      <c r="L544" s="512"/>
      <c r="M544" s="512"/>
      <c r="N544" s="489"/>
      <c r="O544" s="512"/>
      <c r="P544" s="512"/>
      <c r="Q544" s="512"/>
      <c r="R544" s="512"/>
      <c r="S544" s="512"/>
      <c r="T544" s="512"/>
      <c r="U544" s="512"/>
      <c r="V544" s="512"/>
      <c r="W544" s="512"/>
      <c r="X544" s="512"/>
      <c r="Y544" s="489"/>
      <c r="Z544" s="512"/>
      <c r="AA544" s="512"/>
      <c r="AB544" s="489"/>
      <c r="AC544" s="513"/>
      <c r="AD544" s="489"/>
    </row>
    <row r="545" spans="7:30" ht="15.75" customHeight="1">
      <c r="G545" s="510"/>
      <c r="H545" s="511"/>
      <c r="I545" s="512"/>
      <c r="J545" s="512"/>
      <c r="K545" s="512"/>
      <c r="L545" s="512"/>
      <c r="M545" s="512"/>
      <c r="N545" s="489"/>
      <c r="O545" s="512"/>
      <c r="P545" s="512"/>
      <c r="Q545" s="512"/>
      <c r="R545" s="512"/>
      <c r="S545" s="512"/>
      <c r="T545" s="512"/>
      <c r="U545" s="512"/>
      <c r="V545" s="512"/>
      <c r="W545" s="512"/>
      <c r="X545" s="512"/>
      <c r="Y545" s="489"/>
      <c r="Z545" s="512"/>
      <c r="AA545" s="512"/>
      <c r="AB545" s="489"/>
      <c r="AC545" s="513"/>
      <c r="AD545" s="489"/>
    </row>
    <row r="546" spans="7:30" ht="15.75" customHeight="1">
      <c r="G546" s="510"/>
      <c r="H546" s="511"/>
      <c r="I546" s="512"/>
      <c r="J546" s="512"/>
      <c r="K546" s="512"/>
      <c r="L546" s="512"/>
      <c r="M546" s="512"/>
      <c r="N546" s="489"/>
      <c r="O546" s="512"/>
      <c r="P546" s="512"/>
      <c r="Q546" s="512"/>
      <c r="R546" s="512"/>
      <c r="S546" s="512"/>
      <c r="T546" s="512"/>
      <c r="U546" s="512"/>
      <c r="V546" s="512"/>
      <c r="W546" s="512"/>
      <c r="X546" s="512"/>
      <c r="Y546" s="489"/>
      <c r="Z546" s="512"/>
      <c r="AA546" s="512"/>
      <c r="AB546" s="489"/>
      <c r="AC546" s="513"/>
      <c r="AD546" s="489"/>
    </row>
    <row r="547" spans="7:30" ht="15.75" customHeight="1">
      <c r="G547" s="510"/>
      <c r="H547" s="511"/>
      <c r="I547" s="512"/>
      <c r="J547" s="512"/>
      <c r="K547" s="512"/>
      <c r="L547" s="512"/>
      <c r="M547" s="512"/>
      <c r="N547" s="489"/>
      <c r="O547" s="512"/>
      <c r="P547" s="512"/>
      <c r="Q547" s="512"/>
      <c r="R547" s="512"/>
      <c r="S547" s="512"/>
      <c r="T547" s="512"/>
      <c r="U547" s="512"/>
      <c r="V547" s="512"/>
      <c r="W547" s="512"/>
      <c r="X547" s="512"/>
      <c r="Y547" s="489"/>
      <c r="Z547" s="512"/>
      <c r="AA547" s="512"/>
      <c r="AB547" s="489"/>
      <c r="AC547" s="513"/>
      <c r="AD547" s="489"/>
    </row>
    <row r="548" spans="7:30" ht="15.75" customHeight="1">
      <c r="G548" s="510"/>
      <c r="H548" s="511"/>
      <c r="I548" s="512"/>
      <c r="J548" s="512"/>
      <c r="K548" s="512"/>
      <c r="L548" s="512"/>
      <c r="M548" s="512"/>
      <c r="N548" s="489"/>
      <c r="O548" s="512"/>
      <c r="P548" s="512"/>
      <c r="Q548" s="512"/>
      <c r="R548" s="512"/>
      <c r="S548" s="512"/>
      <c r="T548" s="512"/>
      <c r="U548" s="512"/>
      <c r="V548" s="512"/>
      <c r="W548" s="512"/>
      <c r="X548" s="512"/>
      <c r="Y548" s="489"/>
      <c r="Z548" s="512"/>
      <c r="AA548" s="512"/>
      <c r="AB548" s="489"/>
      <c r="AC548" s="513"/>
      <c r="AD548" s="489"/>
    </row>
    <row r="549" spans="7:30" ht="15.75" customHeight="1">
      <c r="G549" s="510"/>
      <c r="H549" s="511"/>
      <c r="I549" s="512"/>
      <c r="J549" s="512"/>
      <c r="K549" s="512"/>
      <c r="L549" s="512"/>
      <c r="M549" s="512"/>
      <c r="N549" s="489"/>
      <c r="O549" s="512"/>
      <c r="P549" s="512"/>
      <c r="Q549" s="512"/>
      <c r="R549" s="512"/>
      <c r="S549" s="512"/>
      <c r="T549" s="512"/>
      <c r="U549" s="512"/>
      <c r="V549" s="512"/>
      <c r="W549" s="512"/>
      <c r="X549" s="512"/>
      <c r="Y549" s="489"/>
      <c r="Z549" s="512"/>
      <c r="AA549" s="512"/>
      <c r="AB549" s="489"/>
      <c r="AC549" s="513"/>
      <c r="AD549" s="489"/>
    </row>
    <row r="550" spans="7:30" ht="15.75" customHeight="1">
      <c r="G550" s="510"/>
      <c r="H550" s="511"/>
      <c r="I550" s="512"/>
      <c r="J550" s="512"/>
      <c r="K550" s="512"/>
      <c r="L550" s="512"/>
      <c r="M550" s="512"/>
      <c r="N550" s="489"/>
      <c r="O550" s="512"/>
      <c r="P550" s="512"/>
      <c r="Q550" s="512"/>
      <c r="R550" s="512"/>
      <c r="S550" s="512"/>
      <c r="T550" s="512"/>
      <c r="U550" s="512"/>
      <c r="V550" s="512"/>
      <c r="W550" s="512"/>
      <c r="X550" s="512"/>
      <c r="Y550" s="489"/>
      <c r="Z550" s="512"/>
      <c r="AA550" s="512"/>
      <c r="AB550" s="489"/>
      <c r="AC550" s="513"/>
      <c r="AD550" s="489"/>
    </row>
    <row r="551" spans="7:30" ht="15.75" customHeight="1">
      <c r="G551" s="510"/>
      <c r="H551" s="511"/>
      <c r="I551" s="512"/>
      <c r="J551" s="512"/>
      <c r="K551" s="512"/>
      <c r="L551" s="512"/>
      <c r="M551" s="512"/>
      <c r="N551" s="489"/>
      <c r="O551" s="512"/>
      <c r="P551" s="512"/>
      <c r="Q551" s="512"/>
      <c r="R551" s="512"/>
      <c r="S551" s="512"/>
      <c r="T551" s="512"/>
      <c r="U551" s="512"/>
      <c r="V551" s="512"/>
      <c r="W551" s="512"/>
      <c r="X551" s="512"/>
      <c r="Y551" s="489"/>
      <c r="Z551" s="512"/>
      <c r="AA551" s="512"/>
      <c r="AB551" s="489"/>
      <c r="AC551" s="513"/>
      <c r="AD551" s="489"/>
    </row>
    <row r="552" spans="7:30" ht="15.75" customHeight="1">
      <c r="G552" s="510"/>
      <c r="H552" s="511"/>
      <c r="I552" s="512"/>
      <c r="J552" s="512"/>
      <c r="K552" s="512"/>
      <c r="L552" s="512"/>
      <c r="M552" s="512"/>
      <c r="N552" s="489"/>
      <c r="O552" s="512"/>
      <c r="P552" s="512"/>
      <c r="Q552" s="512"/>
      <c r="R552" s="512"/>
      <c r="S552" s="512"/>
      <c r="T552" s="512"/>
      <c r="U552" s="512"/>
      <c r="V552" s="512"/>
      <c r="W552" s="512"/>
      <c r="X552" s="512"/>
      <c r="Y552" s="489"/>
      <c r="Z552" s="512"/>
      <c r="AA552" s="512"/>
      <c r="AB552" s="489"/>
      <c r="AC552" s="513"/>
      <c r="AD552" s="489"/>
    </row>
    <row r="553" spans="7:30" ht="15.75" customHeight="1">
      <c r="G553" s="510"/>
      <c r="H553" s="511"/>
      <c r="I553" s="512"/>
      <c r="J553" s="512"/>
      <c r="K553" s="512"/>
      <c r="L553" s="512"/>
      <c r="M553" s="512"/>
      <c r="N553" s="489"/>
      <c r="O553" s="512"/>
      <c r="P553" s="512"/>
      <c r="Q553" s="512"/>
      <c r="R553" s="512"/>
      <c r="S553" s="512"/>
      <c r="T553" s="512"/>
      <c r="U553" s="512"/>
      <c r="V553" s="512"/>
      <c r="W553" s="512"/>
      <c r="X553" s="512"/>
      <c r="Y553" s="489"/>
      <c r="Z553" s="512"/>
      <c r="AA553" s="512"/>
      <c r="AB553" s="489"/>
      <c r="AC553" s="513"/>
      <c r="AD553" s="489"/>
    </row>
    <row r="554" spans="7:30" ht="15.75" customHeight="1">
      <c r="G554" s="510"/>
      <c r="H554" s="511"/>
      <c r="I554" s="512"/>
      <c r="J554" s="512"/>
      <c r="K554" s="512"/>
      <c r="L554" s="512"/>
      <c r="M554" s="512"/>
      <c r="N554" s="489"/>
      <c r="O554" s="512"/>
      <c r="P554" s="512"/>
      <c r="Q554" s="512"/>
      <c r="R554" s="512"/>
      <c r="S554" s="512"/>
      <c r="T554" s="512"/>
      <c r="U554" s="512"/>
      <c r="V554" s="512"/>
      <c r="W554" s="512"/>
      <c r="X554" s="512"/>
      <c r="Y554" s="489"/>
      <c r="Z554" s="512"/>
      <c r="AA554" s="512"/>
      <c r="AB554" s="489"/>
      <c r="AC554" s="513"/>
      <c r="AD554" s="489"/>
    </row>
    <row r="555" spans="7:30" ht="15.75" customHeight="1">
      <c r="G555" s="510"/>
      <c r="H555" s="511"/>
      <c r="I555" s="512"/>
      <c r="J555" s="512"/>
      <c r="K555" s="512"/>
      <c r="L555" s="512"/>
      <c r="M555" s="512"/>
      <c r="N555" s="489"/>
      <c r="O555" s="512"/>
      <c r="P555" s="512"/>
      <c r="Q555" s="512"/>
      <c r="R555" s="512"/>
      <c r="S555" s="512"/>
      <c r="T555" s="512"/>
      <c r="U555" s="512"/>
      <c r="V555" s="512"/>
      <c r="W555" s="512"/>
      <c r="X555" s="512"/>
      <c r="Y555" s="489"/>
      <c r="Z555" s="512"/>
      <c r="AA555" s="512"/>
      <c r="AB555" s="489"/>
      <c r="AC555" s="513"/>
      <c r="AD555" s="489"/>
    </row>
    <row r="556" spans="7:30" ht="15.75" customHeight="1">
      <c r="G556" s="510"/>
      <c r="H556" s="511"/>
      <c r="I556" s="512"/>
      <c r="J556" s="512"/>
      <c r="K556" s="512"/>
      <c r="L556" s="512"/>
      <c r="M556" s="512"/>
      <c r="N556" s="489"/>
      <c r="O556" s="512"/>
      <c r="P556" s="512"/>
      <c r="Q556" s="512"/>
      <c r="R556" s="512"/>
      <c r="S556" s="512"/>
      <c r="T556" s="512"/>
      <c r="U556" s="512"/>
      <c r="V556" s="512"/>
      <c r="W556" s="512"/>
      <c r="X556" s="512"/>
      <c r="Y556" s="489"/>
      <c r="Z556" s="512"/>
      <c r="AA556" s="512"/>
      <c r="AB556" s="489"/>
      <c r="AC556" s="513"/>
      <c r="AD556" s="489"/>
    </row>
    <row r="557" spans="7:30" ht="15.75" customHeight="1">
      <c r="G557" s="510"/>
      <c r="H557" s="511"/>
      <c r="I557" s="512"/>
      <c r="J557" s="512"/>
      <c r="K557" s="512"/>
      <c r="L557" s="512"/>
      <c r="M557" s="512"/>
      <c r="N557" s="489"/>
      <c r="O557" s="512"/>
      <c r="P557" s="512"/>
      <c r="Q557" s="512"/>
      <c r="R557" s="512"/>
      <c r="S557" s="512"/>
      <c r="T557" s="512"/>
      <c r="U557" s="512"/>
      <c r="V557" s="512"/>
      <c r="W557" s="512"/>
      <c r="X557" s="512"/>
      <c r="Y557" s="489"/>
      <c r="Z557" s="512"/>
      <c r="AA557" s="512"/>
      <c r="AB557" s="489"/>
      <c r="AC557" s="513"/>
      <c r="AD557" s="489"/>
    </row>
    <row r="558" spans="7:30" ht="15.75" customHeight="1">
      <c r="G558" s="510"/>
      <c r="H558" s="511"/>
      <c r="I558" s="512"/>
      <c r="J558" s="512"/>
      <c r="K558" s="512"/>
      <c r="L558" s="512"/>
      <c r="M558" s="512"/>
      <c r="N558" s="489"/>
      <c r="O558" s="512"/>
      <c r="P558" s="512"/>
      <c r="Q558" s="512"/>
      <c r="R558" s="512"/>
      <c r="S558" s="512"/>
      <c r="T558" s="512"/>
      <c r="U558" s="512"/>
      <c r="V558" s="512"/>
      <c r="W558" s="512"/>
      <c r="X558" s="512"/>
      <c r="Y558" s="489"/>
      <c r="Z558" s="512"/>
      <c r="AA558" s="512"/>
      <c r="AB558" s="489"/>
      <c r="AC558" s="513"/>
      <c r="AD558" s="489"/>
    </row>
    <row r="559" spans="7:30" ht="15.75" customHeight="1">
      <c r="G559" s="510"/>
      <c r="H559" s="511"/>
      <c r="I559" s="512"/>
      <c r="J559" s="512"/>
      <c r="K559" s="512"/>
      <c r="L559" s="512"/>
      <c r="M559" s="512"/>
      <c r="N559" s="489"/>
      <c r="O559" s="512"/>
      <c r="P559" s="512"/>
      <c r="Q559" s="512"/>
      <c r="R559" s="512"/>
      <c r="S559" s="512"/>
      <c r="T559" s="512"/>
      <c r="U559" s="512"/>
      <c r="V559" s="512"/>
      <c r="W559" s="512"/>
      <c r="X559" s="512"/>
      <c r="Y559" s="489"/>
      <c r="Z559" s="512"/>
      <c r="AA559" s="512"/>
      <c r="AB559" s="489"/>
      <c r="AC559" s="513"/>
      <c r="AD559" s="489"/>
    </row>
    <row r="560" spans="7:30" ht="15.75" customHeight="1">
      <c r="G560" s="510"/>
      <c r="H560" s="511"/>
      <c r="I560" s="512"/>
      <c r="J560" s="512"/>
      <c r="K560" s="512"/>
      <c r="L560" s="512"/>
      <c r="M560" s="512"/>
      <c r="N560" s="489"/>
      <c r="O560" s="512"/>
      <c r="P560" s="512"/>
      <c r="Q560" s="512"/>
      <c r="R560" s="512"/>
      <c r="S560" s="512"/>
      <c r="T560" s="512"/>
      <c r="U560" s="512"/>
      <c r="V560" s="512"/>
      <c r="W560" s="512"/>
      <c r="X560" s="512"/>
      <c r="Y560" s="489"/>
      <c r="Z560" s="512"/>
      <c r="AA560" s="512"/>
      <c r="AB560" s="489"/>
      <c r="AC560" s="513"/>
      <c r="AD560" s="489"/>
    </row>
    <row r="561" spans="7:30" ht="15.75" customHeight="1">
      <c r="G561" s="510"/>
      <c r="H561" s="511"/>
      <c r="I561" s="512"/>
      <c r="J561" s="512"/>
      <c r="K561" s="512"/>
      <c r="L561" s="512"/>
      <c r="M561" s="512"/>
      <c r="N561" s="489"/>
      <c r="O561" s="512"/>
      <c r="P561" s="512"/>
      <c r="Q561" s="512"/>
      <c r="R561" s="512"/>
      <c r="S561" s="512"/>
      <c r="T561" s="512"/>
      <c r="U561" s="512"/>
      <c r="V561" s="512"/>
      <c r="W561" s="512"/>
      <c r="X561" s="512"/>
      <c r="Y561" s="489"/>
      <c r="Z561" s="512"/>
      <c r="AA561" s="512"/>
      <c r="AB561" s="489"/>
      <c r="AC561" s="513"/>
      <c r="AD561" s="489"/>
    </row>
    <row r="562" spans="7:30" ht="15.75" customHeight="1">
      <c r="G562" s="510"/>
      <c r="H562" s="511"/>
      <c r="I562" s="512"/>
      <c r="J562" s="512"/>
      <c r="K562" s="512"/>
      <c r="L562" s="512"/>
      <c r="M562" s="512"/>
      <c r="N562" s="489"/>
      <c r="O562" s="512"/>
      <c r="P562" s="512"/>
      <c r="Q562" s="512"/>
      <c r="R562" s="512"/>
      <c r="S562" s="512"/>
      <c r="T562" s="512"/>
      <c r="U562" s="512"/>
      <c r="V562" s="512"/>
      <c r="W562" s="512"/>
      <c r="X562" s="512"/>
      <c r="Y562" s="489"/>
      <c r="Z562" s="512"/>
      <c r="AA562" s="512"/>
      <c r="AB562" s="489"/>
      <c r="AC562" s="513"/>
      <c r="AD562" s="489"/>
    </row>
    <row r="563" spans="7:30" ht="15.75" customHeight="1">
      <c r="G563" s="510"/>
      <c r="H563" s="511"/>
      <c r="I563" s="512"/>
      <c r="J563" s="512"/>
      <c r="K563" s="512"/>
      <c r="L563" s="512"/>
      <c r="M563" s="512"/>
      <c r="N563" s="489"/>
      <c r="O563" s="512"/>
      <c r="P563" s="512"/>
      <c r="Q563" s="512"/>
      <c r="R563" s="512"/>
      <c r="S563" s="512"/>
      <c r="T563" s="512"/>
      <c r="U563" s="512"/>
      <c r="V563" s="512"/>
      <c r="W563" s="512"/>
      <c r="X563" s="512"/>
      <c r="Y563" s="489"/>
      <c r="Z563" s="512"/>
      <c r="AA563" s="512"/>
      <c r="AB563" s="489"/>
      <c r="AC563" s="513"/>
      <c r="AD563" s="489"/>
    </row>
    <row r="564" spans="7:30" ht="15.75" customHeight="1">
      <c r="G564" s="510"/>
      <c r="H564" s="511"/>
      <c r="I564" s="512"/>
      <c r="J564" s="512"/>
      <c r="K564" s="512"/>
      <c r="L564" s="512"/>
      <c r="M564" s="512"/>
      <c r="N564" s="489"/>
      <c r="O564" s="512"/>
      <c r="P564" s="512"/>
      <c r="Q564" s="512"/>
      <c r="R564" s="512"/>
      <c r="S564" s="512"/>
      <c r="T564" s="512"/>
      <c r="U564" s="512"/>
      <c r="V564" s="512"/>
      <c r="W564" s="512"/>
      <c r="X564" s="512"/>
      <c r="Y564" s="489"/>
      <c r="Z564" s="512"/>
      <c r="AA564" s="512"/>
      <c r="AB564" s="489"/>
      <c r="AC564" s="513"/>
      <c r="AD564" s="489"/>
    </row>
    <row r="565" spans="7:30" ht="15.75" customHeight="1">
      <c r="G565" s="510"/>
      <c r="H565" s="511"/>
      <c r="I565" s="512"/>
      <c r="J565" s="512"/>
      <c r="K565" s="512"/>
      <c r="L565" s="512"/>
      <c r="M565" s="512"/>
      <c r="N565" s="489"/>
      <c r="O565" s="512"/>
      <c r="P565" s="512"/>
      <c r="Q565" s="512"/>
      <c r="R565" s="512"/>
      <c r="S565" s="512"/>
      <c r="T565" s="512"/>
      <c r="U565" s="512"/>
      <c r="V565" s="512"/>
      <c r="W565" s="512"/>
      <c r="X565" s="512"/>
      <c r="Y565" s="489"/>
      <c r="Z565" s="512"/>
      <c r="AA565" s="512"/>
      <c r="AB565" s="489"/>
      <c r="AC565" s="513"/>
      <c r="AD565" s="489"/>
    </row>
    <row r="566" spans="7:30" ht="15.75" customHeight="1">
      <c r="G566" s="510"/>
      <c r="H566" s="511"/>
      <c r="I566" s="512"/>
      <c r="J566" s="512"/>
      <c r="K566" s="512"/>
      <c r="L566" s="512"/>
      <c r="M566" s="512"/>
      <c r="N566" s="489"/>
      <c r="O566" s="512"/>
      <c r="P566" s="512"/>
      <c r="Q566" s="512"/>
      <c r="R566" s="512"/>
      <c r="S566" s="512"/>
      <c r="T566" s="512"/>
      <c r="U566" s="512"/>
      <c r="V566" s="512"/>
      <c r="W566" s="512"/>
      <c r="X566" s="512"/>
      <c r="Y566" s="489"/>
      <c r="Z566" s="512"/>
      <c r="AA566" s="512"/>
      <c r="AB566" s="489"/>
      <c r="AC566" s="513"/>
      <c r="AD566" s="489"/>
    </row>
    <row r="567" spans="7:30" ht="15.75" customHeight="1">
      <c r="G567" s="510"/>
      <c r="H567" s="511"/>
      <c r="I567" s="512"/>
      <c r="J567" s="512"/>
      <c r="K567" s="512"/>
      <c r="L567" s="512"/>
      <c r="M567" s="512"/>
      <c r="N567" s="489"/>
      <c r="O567" s="512"/>
      <c r="P567" s="512"/>
      <c r="Q567" s="512"/>
      <c r="R567" s="512"/>
      <c r="S567" s="512"/>
      <c r="T567" s="512"/>
      <c r="U567" s="512"/>
      <c r="V567" s="512"/>
      <c r="W567" s="512"/>
      <c r="X567" s="512"/>
      <c r="Y567" s="489"/>
      <c r="Z567" s="512"/>
      <c r="AA567" s="512"/>
      <c r="AB567" s="489"/>
      <c r="AC567" s="513"/>
      <c r="AD567" s="489"/>
    </row>
    <row r="568" spans="7:30" ht="15.75" customHeight="1">
      <c r="G568" s="510"/>
      <c r="H568" s="511"/>
      <c r="I568" s="512"/>
      <c r="J568" s="512"/>
      <c r="K568" s="512"/>
      <c r="L568" s="512"/>
      <c r="M568" s="512"/>
      <c r="N568" s="489"/>
      <c r="O568" s="512"/>
      <c r="P568" s="512"/>
      <c r="Q568" s="512"/>
      <c r="R568" s="512"/>
      <c r="S568" s="512"/>
      <c r="T568" s="512"/>
      <c r="U568" s="512"/>
      <c r="V568" s="512"/>
      <c r="W568" s="512"/>
      <c r="X568" s="512"/>
      <c r="Y568" s="489"/>
      <c r="Z568" s="512"/>
      <c r="AA568" s="512"/>
      <c r="AB568" s="489"/>
      <c r="AC568" s="513"/>
      <c r="AD568" s="489"/>
    </row>
    <row r="569" spans="7:30" ht="15.75" customHeight="1">
      <c r="G569" s="510"/>
      <c r="H569" s="511"/>
      <c r="I569" s="512"/>
      <c r="J569" s="512"/>
      <c r="K569" s="512"/>
      <c r="L569" s="512"/>
      <c r="M569" s="512"/>
      <c r="N569" s="489"/>
      <c r="O569" s="512"/>
      <c r="P569" s="512"/>
      <c r="Q569" s="512"/>
      <c r="R569" s="512"/>
      <c r="S569" s="512"/>
      <c r="T569" s="512"/>
      <c r="U569" s="512"/>
      <c r="V569" s="512"/>
      <c r="W569" s="512"/>
      <c r="X569" s="512"/>
      <c r="Y569" s="489"/>
      <c r="Z569" s="512"/>
      <c r="AA569" s="512"/>
      <c r="AB569" s="489"/>
      <c r="AC569" s="513"/>
      <c r="AD569" s="489"/>
    </row>
    <row r="570" spans="7:30" ht="15.75" customHeight="1">
      <c r="G570" s="510"/>
      <c r="H570" s="511"/>
      <c r="I570" s="512"/>
      <c r="J570" s="512"/>
      <c r="K570" s="512"/>
      <c r="L570" s="512"/>
      <c r="M570" s="512"/>
      <c r="N570" s="489"/>
      <c r="O570" s="512"/>
      <c r="P570" s="512"/>
      <c r="Q570" s="512"/>
      <c r="R570" s="512"/>
      <c r="S570" s="512"/>
      <c r="T570" s="512"/>
      <c r="U570" s="512"/>
      <c r="V570" s="512"/>
      <c r="W570" s="512"/>
      <c r="X570" s="512"/>
      <c r="Y570" s="489"/>
      <c r="Z570" s="512"/>
      <c r="AA570" s="512"/>
      <c r="AB570" s="489"/>
      <c r="AC570" s="513"/>
      <c r="AD570" s="489"/>
    </row>
    <row r="571" spans="7:30" ht="15.75" customHeight="1">
      <c r="G571" s="510"/>
      <c r="H571" s="511"/>
      <c r="I571" s="512"/>
      <c r="J571" s="512"/>
      <c r="K571" s="512"/>
      <c r="L571" s="512"/>
      <c r="M571" s="512"/>
      <c r="N571" s="489"/>
      <c r="O571" s="512"/>
      <c r="P571" s="512"/>
      <c r="Q571" s="512"/>
      <c r="R571" s="512"/>
      <c r="S571" s="512"/>
      <c r="T571" s="512"/>
      <c r="U571" s="512"/>
      <c r="V571" s="512"/>
      <c r="W571" s="512"/>
      <c r="X571" s="512"/>
      <c r="Y571" s="489"/>
      <c r="Z571" s="512"/>
      <c r="AA571" s="512"/>
      <c r="AB571" s="489"/>
      <c r="AC571" s="513"/>
      <c r="AD571" s="489"/>
    </row>
    <row r="572" spans="7:30" ht="15.75" customHeight="1">
      <c r="G572" s="510"/>
      <c r="H572" s="511"/>
      <c r="I572" s="512"/>
      <c r="J572" s="512"/>
      <c r="K572" s="512"/>
      <c r="L572" s="512"/>
      <c r="M572" s="512"/>
      <c r="N572" s="489"/>
      <c r="O572" s="512"/>
      <c r="P572" s="512"/>
      <c r="Q572" s="512"/>
      <c r="R572" s="512"/>
      <c r="S572" s="512"/>
      <c r="T572" s="512"/>
      <c r="U572" s="512"/>
      <c r="V572" s="512"/>
      <c r="W572" s="512"/>
      <c r="X572" s="512"/>
      <c r="Y572" s="489"/>
      <c r="Z572" s="512"/>
      <c r="AA572" s="512"/>
      <c r="AB572" s="489"/>
      <c r="AC572" s="513"/>
      <c r="AD572" s="489"/>
    </row>
    <row r="573" spans="7:30" ht="15.75" customHeight="1">
      <c r="G573" s="510"/>
      <c r="H573" s="511"/>
      <c r="I573" s="512"/>
      <c r="J573" s="512"/>
      <c r="K573" s="512"/>
      <c r="L573" s="512"/>
      <c r="M573" s="512"/>
      <c r="N573" s="489"/>
      <c r="O573" s="512"/>
      <c r="P573" s="512"/>
      <c r="Q573" s="512"/>
      <c r="R573" s="512"/>
      <c r="S573" s="512"/>
      <c r="T573" s="512"/>
      <c r="U573" s="512"/>
      <c r="V573" s="512"/>
      <c r="W573" s="512"/>
      <c r="X573" s="512"/>
      <c r="Y573" s="489"/>
      <c r="Z573" s="512"/>
      <c r="AA573" s="512"/>
      <c r="AB573" s="489"/>
      <c r="AC573" s="513"/>
      <c r="AD573" s="489"/>
    </row>
    <row r="574" spans="7:30" ht="15.75" customHeight="1">
      <c r="G574" s="510"/>
      <c r="H574" s="511"/>
      <c r="I574" s="512"/>
      <c r="J574" s="512"/>
      <c r="K574" s="512"/>
      <c r="L574" s="512"/>
      <c r="M574" s="512"/>
      <c r="N574" s="489"/>
      <c r="O574" s="512"/>
      <c r="P574" s="512"/>
      <c r="Q574" s="512"/>
      <c r="R574" s="512"/>
      <c r="S574" s="512"/>
      <c r="T574" s="512"/>
      <c r="U574" s="512"/>
      <c r="V574" s="512"/>
      <c r="W574" s="512"/>
      <c r="X574" s="512"/>
      <c r="Y574" s="489"/>
      <c r="Z574" s="512"/>
      <c r="AA574" s="512"/>
      <c r="AB574" s="489"/>
      <c r="AC574" s="513"/>
      <c r="AD574" s="489"/>
    </row>
    <row r="575" spans="7:30" ht="15.75" customHeight="1">
      <c r="G575" s="510"/>
      <c r="H575" s="511"/>
      <c r="I575" s="512"/>
      <c r="J575" s="512"/>
      <c r="K575" s="512"/>
      <c r="L575" s="512"/>
      <c r="M575" s="512"/>
      <c r="N575" s="489"/>
      <c r="O575" s="512"/>
      <c r="P575" s="512"/>
      <c r="Q575" s="512"/>
      <c r="R575" s="512"/>
      <c r="S575" s="512"/>
      <c r="T575" s="512"/>
      <c r="U575" s="512"/>
      <c r="V575" s="512"/>
      <c r="W575" s="512"/>
      <c r="X575" s="512"/>
      <c r="Y575" s="489"/>
      <c r="Z575" s="512"/>
      <c r="AA575" s="512"/>
      <c r="AB575" s="489"/>
      <c r="AC575" s="513"/>
      <c r="AD575" s="489"/>
    </row>
    <row r="576" spans="7:30" ht="15.75" customHeight="1">
      <c r="G576" s="510"/>
      <c r="H576" s="511"/>
      <c r="I576" s="512"/>
      <c r="J576" s="512"/>
      <c r="K576" s="512"/>
      <c r="L576" s="512"/>
      <c r="M576" s="512"/>
      <c r="N576" s="489"/>
      <c r="O576" s="512"/>
      <c r="P576" s="512"/>
      <c r="Q576" s="512"/>
      <c r="R576" s="512"/>
      <c r="S576" s="512"/>
      <c r="T576" s="512"/>
      <c r="U576" s="512"/>
      <c r="V576" s="512"/>
      <c r="W576" s="512"/>
      <c r="X576" s="512"/>
      <c r="Y576" s="489"/>
      <c r="Z576" s="512"/>
      <c r="AA576" s="512"/>
      <c r="AB576" s="489"/>
      <c r="AC576" s="513"/>
      <c r="AD576" s="489"/>
    </row>
    <row r="577" spans="7:30" ht="15.75" customHeight="1">
      <c r="G577" s="510"/>
      <c r="H577" s="511"/>
      <c r="I577" s="512"/>
      <c r="J577" s="512"/>
      <c r="K577" s="512"/>
      <c r="L577" s="512"/>
      <c r="M577" s="512"/>
      <c r="N577" s="489"/>
      <c r="O577" s="512"/>
      <c r="P577" s="512"/>
      <c r="Q577" s="512"/>
      <c r="R577" s="512"/>
      <c r="S577" s="512"/>
      <c r="T577" s="512"/>
      <c r="U577" s="512"/>
      <c r="V577" s="512"/>
      <c r="W577" s="512"/>
      <c r="X577" s="512"/>
      <c r="Y577" s="489"/>
      <c r="Z577" s="512"/>
      <c r="AA577" s="512"/>
      <c r="AB577" s="489"/>
      <c r="AC577" s="513"/>
      <c r="AD577" s="489"/>
    </row>
    <row r="578" spans="7:30" ht="15.75" customHeight="1">
      <c r="G578" s="510"/>
      <c r="H578" s="511"/>
      <c r="I578" s="512"/>
      <c r="J578" s="512"/>
      <c r="K578" s="512"/>
      <c r="L578" s="512"/>
      <c r="M578" s="512"/>
      <c r="N578" s="489"/>
      <c r="O578" s="512"/>
      <c r="P578" s="512"/>
      <c r="Q578" s="512"/>
      <c r="R578" s="512"/>
      <c r="S578" s="512"/>
      <c r="T578" s="512"/>
      <c r="U578" s="512"/>
      <c r="V578" s="512"/>
      <c r="W578" s="512"/>
      <c r="X578" s="512"/>
      <c r="Y578" s="489"/>
      <c r="Z578" s="512"/>
      <c r="AA578" s="512"/>
      <c r="AB578" s="489"/>
      <c r="AC578" s="513"/>
      <c r="AD578" s="489"/>
    </row>
    <row r="579" spans="7:30" ht="15.75" customHeight="1">
      <c r="G579" s="510"/>
      <c r="H579" s="511"/>
      <c r="I579" s="512"/>
      <c r="J579" s="512"/>
      <c r="K579" s="512"/>
      <c r="L579" s="512"/>
      <c r="M579" s="512"/>
      <c r="N579" s="489"/>
      <c r="O579" s="512"/>
      <c r="P579" s="512"/>
      <c r="Q579" s="512"/>
      <c r="R579" s="512"/>
      <c r="S579" s="512"/>
      <c r="T579" s="512"/>
      <c r="U579" s="512"/>
      <c r="V579" s="512"/>
      <c r="W579" s="512"/>
      <c r="X579" s="512"/>
      <c r="Y579" s="489"/>
      <c r="Z579" s="512"/>
      <c r="AA579" s="512"/>
      <c r="AB579" s="489"/>
      <c r="AC579" s="513"/>
      <c r="AD579" s="489"/>
    </row>
    <row r="580" spans="7:30" ht="15.75" customHeight="1">
      <c r="G580" s="510"/>
      <c r="H580" s="511"/>
      <c r="I580" s="512"/>
      <c r="J580" s="512"/>
      <c r="K580" s="512"/>
      <c r="L580" s="512"/>
      <c r="M580" s="512"/>
      <c r="N580" s="489"/>
      <c r="O580" s="512"/>
      <c r="P580" s="512"/>
      <c r="Q580" s="512"/>
      <c r="R580" s="512"/>
      <c r="S580" s="512"/>
      <c r="T580" s="512"/>
      <c r="U580" s="512"/>
      <c r="V580" s="512"/>
      <c r="W580" s="512"/>
      <c r="X580" s="512"/>
      <c r="Y580" s="489"/>
      <c r="Z580" s="512"/>
      <c r="AA580" s="512"/>
      <c r="AB580" s="489"/>
      <c r="AC580" s="513"/>
      <c r="AD580" s="489"/>
    </row>
    <row r="581" spans="7:30" ht="15.75" customHeight="1">
      <c r="G581" s="510"/>
      <c r="H581" s="511"/>
      <c r="I581" s="512"/>
      <c r="J581" s="512"/>
      <c r="K581" s="512"/>
      <c r="L581" s="512"/>
      <c r="M581" s="512"/>
      <c r="N581" s="489"/>
      <c r="O581" s="512"/>
      <c r="P581" s="512"/>
      <c r="Q581" s="512"/>
      <c r="R581" s="512"/>
      <c r="S581" s="512"/>
      <c r="T581" s="512"/>
      <c r="U581" s="512"/>
      <c r="V581" s="512"/>
      <c r="W581" s="512"/>
      <c r="X581" s="512"/>
      <c r="Y581" s="489"/>
      <c r="Z581" s="512"/>
      <c r="AA581" s="512"/>
      <c r="AB581" s="489"/>
      <c r="AC581" s="513"/>
      <c r="AD581" s="489"/>
    </row>
    <row r="582" spans="7:30" ht="15.75" customHeight="1">
      <c r="G582" s="510"/>
      <c r="H582" s="511"/>
      <c r="I582" s="512"/>
      <c r="J582" s="512"/>
      <c r="K582" s="512"/>
      <c r="L582" s="512"/>
      <c r="M582" s="512"/>
      <c r="N582" s="489"/>
      <c r="O582" s="512"/>
      <c r="P582" s="512"/>
      <c r="Q582" s="512"/>
      <c r="R582" s="512"/>
      <c r="S582" s="512"/>
      <c r="T582" s="512"/>
      <c r="U582" s="512"/>
      <c r="V582" s="512"/>
      <c r="W582" s="512"/>
      <c r="X582" s="512"/>
      <c r="Y582" s="489"/>
      <c r="Z582" s="512"/>
      <c r="AA582" s="512"/>
      <c r="AB582" s="489"/>
      <c r="AC582" s="513"/>
      <c r="AD582" s="489"/>
    </row>
    <row r="583" spans="7:30" ht="15.75" customHeight="1">
      <c r="G583" s="510"/>
      <c r="H583" s="511"/>
      <c r="I583" s="512"/>
      <c r="J583" s="512"/>
      <c r="K583" s="512"/>
      <c r="L583" s="512"/>
      <c r="M583" s="512"/>
      <c r="N583" s="489"/>
      <c r="O583" s="512"/>
      <c r="P583" s="512"/>
      <c r="Q583" s="512"/>
      <c r="R583" s="512"/>
      <c r="S583" s="512"/>
      <c r="T583" s="512"/>
      <c r="U583" s="512"/>
      <c r="V583" s="512"/>
      <c r="W583" s="512"/>
      <c r="X583" s="512"/>
      <c r="Y583" s="489"/>
      <c r="Z583" s="512"/>
      <c r="AA583" s="512"/>
      <c r="AB583" s="489"/>
      <c r="AC583" s="513"/>
      <c r="AD583" s="489"/>
    </row>
    <row r="584" spans="7:30" ht="15.75" customHeight="1">
      <c r="G584" s="510"/>
      <c r="H584" s="511"/>
      <c r="I584" s="512"/>
      <c r="J584" s="512"/>
      <c r="K584" s="512"/>
      <c r="L584" s="512"/>
      <c r="M584" s="512"/>
      <c r="N584" s="489"/>
      <c r="O584" s="512"/>
      <c r="P584" s="512"/>
      <c r="Q584" s="512"/>
      <c r="R584" s="512"/>
      <c r="S584" s="512"/>
      <c r="T584" s="512"/>
      <c r="U584" s="512"/>
      <c r="V584" s="512"/>
      <c r="W584" s="512"/>
      <c r="X584" s="512"/>
      <c r="Y584" s="489"/>
      <c r="Z584" s="512"/>
      <c r="AA584" s="512"/>
      <c r="AB584" s="489"/>
      <c r="AC584" s="513"/>
      <c r="AD584" s="489"/>
    </row>
    <row r="585" spans="7:30" ht="15.75" customHeight="1">
      <c r="G585" s="510"/>
      <c r="H585" s="511"/>
      <c r="I585" s="512"/>
      <c r="J585" s="512"/>
      <c r="K585" s="512"/>
      <c r="L585" s="512"/>
      <c r="M585" s="512"/>
      <c r="N585" s="489"/>
      <c r="O585" s="512"/>
      <c r="P585" s="512"/>
      <c r="Q585" s="512"/>
      <c r="R585" s="512"/>
      <c r="S585" s="512"/>
      <c r="T585" s="512"/>
      <c r="U585" s="512"/>
      <c r="V585" s="512"/>
      <c r="W585" s="512"/>
      <c r="X585" s="512"/>
      <c r="Y585" s="489"/>
      <c r="Z585" s="512"/>
      <c r="AA585" s="512"/>
      <c r="AB585" s="489"/>
      <c r="AC585" s="513"/>
      <c r="AD585" s="489"/>
    </row>
    <row r="586" spans="7:30" ht="15.75" customHeight="1">
      <c r="G586" s="510"/>
      <c r="H586" s="511"/>
      <c r="I586" s="512"/>
      <c r="J586" s="512"/>
      <c r="K586" s="512"/>
      <c r="L586" s="512"/>
      <c r="M586" s="512"/>
      <c r="N586" s="489"/>
      <c r="O586" s="512"/>
      <c r="P586" s="512"/>
      <c r="Q586" s="512"/>
      <c r="R586" s="512"/>
      <c r="S586" s="512"/>
      <c r="T586" s="512"/>
      <c r="U586" s="512"/>
      <c r="V586" s="512"/>
      <c r="W586" s="512"/>
      <c r="X586" s="512"/>
      <c r="Y586" s="489"/>
      <c r="Z586" s="512"/>
      <c r="AA586" s="512"/>
      <c r="AB586" s="489"/>
      <c r="AC586" s="513"/>
      <c r="AD586" s="489"/>
    </row>
    <row r="587" spans="7:30" ht="15.75" customHeight="1">
      <c r="G587" s="510"/>
      <c r="H587" s="511"/>
      <c r="I587" s="512"/>
      <c r="J587" s="512"/>
      <c r="K587" s="512"/>
      <c r="L587" s="512"/>
      <c r="M587" s="512"/>
      <c r="N587" s="489"/>
      <c r="O587" s="512"/>
      <c r="P587" s="512"/>
      <c r="Q587" s="512"/>
      <c r="R587" s="512"/>
      <c r="S587" s="512"/>
      <c r="T587" s="512"/>
      <c r="U587" s="512"/>
      <c r="V587" s="512"/>
      <c r="W587" s="512"/>
      <c r="X587" s="512"/>
      <c r="Y587" s="489"/>
      <c r="Z587" s="512"/>
      <c r="AA587" s="512"/>
      <c r="AB587" s="489"/>
      <c r="AC587" s="513"/>
      <c r="AD587" s="489"/>
    </row>
    <row r="588" spans="7:30" ht="15.75" customHeight="1">
      <c r="G588" s="510"/>
      <c r="H588" s="511"/>
      <c r="I588" s="512"/>
      <c r="J588" s="512"/>
      <c r="K588" s="512"/>
      <c r="L588" s="512"/>
      <c r="M588" s="512"/>
      <c r="N588" s="489"/>
      <c r="O588" s="512"/>
      <c r="P588" s="512"/>
      <c r="Q588" s="512"/>
      <c r="R588" s="512"/>
      <c r="S588" s="512"/>
      <c r="T588" s="512"/>
      <c r="U588" s="512"/>
      <c r="V588" s="512"/>
      <c r="W588" s="512"/>
      <c r="X588" s="512"/>
      <c r="Y588" s="489"/>
      <c r="Z588" s="512"/>
      <c r="AA588" s="512"/>
      <c r="AB588" s="489"/>
      <c r="AC588" s="513"/>
      <c r="AD588" s="489"/>
    </row>
    <row r="589" spans="7:30" ht="15.75" customHeight="1">
      <c r="G589" s="510"/>
      <c r="H589" s="511"/>
      <c r="I589" s="512"/>
      <c r="J589" s="512"/>
      <c r="K589" s="512"/>
      <c r="L589" s="512"/>
      <c r="M589" s="512"/>
      <c r="N589" s="489"/>
      <c r="O589" s="512"/>
      <c r="P589" s="512"/>
      <c r="Q589" s="512"/>
      <c r="R589" s="512"/>
      <c r="S589" s="512"/>
      <c r="T589" s="512"/>
      <c r="U589" s="512"/>
      <c r="V589" s="512"/>
      <c r="W589" s="512"/>
      <c r="X589" s="512"/>
      <c r="Y589" s="489"/>
      <c r="Z589" s="512"/>
      <c r="AA589" s="512"/>
      <c r="AB589" s="489"/>
      <c r="AC589" s="513"/>
      <c r="AD589" s="489"/>
    </row>
    <row r="590" spans="7:30" ht="15.75" customHeight="1">
      <c r="G590" s="510"/>
      <c r="H590" s="511"/>
      <c r="I590" s="512"/>
      <c r="J590" s="512"/>
      <c r="K590" s="512"/>
      <c r="L590" s="512"/>
      <c r="M590" s="512"/>
      <c r="N590" s="489"/>
      <c r="O590" s="512"/>
      <c r="P590" s="512"/>
      <c r="Q590" s="512"/>
      <c r="R590" s="512"/>
      <c r="S590" s="512"/>
      <c r="T590" s="512"/>
      <c r="U590" s="512"/>
      <c r="V590" s="512"/>
      <c r="W590" s="512"/>
      <c r="X590" s="512"/>
      <c r="Y590" s="489"/>
      <c r="Z590" s="512"/>
      <c r="AA590" s="512"/>
      <c r="AB590" s="489"/>
      <c r="AC590" s="513"/>
      <c r="AD590" s="489"/>
    </row>
    <row r="591" spans="7:30" ht="15.75" customHeight="1">
      <c r="G591" s="510"/>
      <c r="H591" s="511"/>
      <c r="I591" s="512"/>
      <c r="J591" s="512"/>
      <c r="K591" s="512"/>
      <c r="L591" s="512"/>
      <c r="M591" s="512"/>
      <c r="N591" s="489"/>
      <c r="O591" s="512"/>
      <c r="P591" s="512"/>
      <c r="Q591" s="512"/>
      <c r="R591" s="512"/>
      <c r="S591" s="512"/>
      <c r="T591" s="512"/>
      <c r="U591" s="512"/>
      <c r="V591" s="512"/>
      <c r="W591" s="512"/>
      <c r="X591" s="512"/>
      <c r="Y591" s="489"/>
      <c r="Z591" s="512"/>
      <c r="AA591" s="512"/>
      <c r="AB591" s="489"/>
      <c r="AC591" s="513"/>
      <c r="AD591" s="489"/>
    </row>
    <row r="592" spans="7:30" ht="15.75" customHeight="1">
      <c r="G592" s="510"/>
      <c r="H592" s="511"/>
      <c r="I592" s="512"/>
      <c r="J592" s="512"/>
      <c r="K592" s="512"/>
      <c r="L592" s="512"/>
      <c r="M592" s="512"/>
      <c r="N592" s="489"/>
      <c r="O592" s="512"/>
      <c r="P592" s="512"/>
      <c r="Q592" s="512"/>
      <c r="R592" s="512"/>
      <c r="S592" s="512"/>
      <c r="T592" s="512"/>
      <c r="U592" s="512"/>
      <c r="V592" s="512"/>
      <c r="W592" s="512"/>
      <c r="X592" s="512"/>
      <c r="Y592" s="489"/>
      <c r="Z592" s="512"/>
      <c r="AA592" s="512"/>
      <c r="AB592" s="489"/>
      <c r="AC592" s="513"/>
      <c r="AD592" s="489"/>
    </row>
    <row r="593" spans="7:30" ht="15.75" customHeight="1">
      <c r="G593" s="510"/>
      <c r="H593" s="511"/>
      <c r="I593" s="512"/>
      <c r="J593" s="512"/>
      <c r="K593" s="512"/>
      <c r="L593" s="512"/>
      <c r="M593" s="512"/>
      <c r="N593" s="489"/>
      <c r="O593" s="512"/>
      <c r="P593" s="512"/>
      <c r="Q593" s="512"/>
      <c r="R593" s="512"/>
      <c r="S593" s="512"/>
      <c r="T593" s="512"/>
      <c r="U593" s="512"/>
      <c r="V593" s="512"/>
      <c r="W593" s="512"/>
      <c r="X593" s="512"/>
      <c r="Y593" s="489"/>
      <c r="Z593" s="512"/>
      <c r="AA593" s="512"/>
      <c r="AB593" s="489"/>
      <c r="AC593" s="513"/>
      <c r="AD593" s="489"/>
    </row>
    <row r="594" spans="7:30" ht="15.75" customHeight="1">
      <c r="G594" s="510"/>
      <c r="H594" s="511"/>
      <c r="I594" s="512"/>
      <c r="J594" s="512"/>
      <c r="K594" s="512"/>
      <c r="L594" s="512"/>
      <c r="M594" s="512"/>
      <c r="N594" s="489"/>
      <c r="O594" s="512"/>
      <c r="P594" s="512"/>
      <c r="Q594" s="512"/>
      <c r="R594" s="512"/>
      <c r="S594" s="512"/>
      <c r="T594" s="512"/>
      <c r="U594" s="512"/>
      <c r="V594" s="512"/>
      <c r="W594" s="512"/>
      <c r="X594" s="512"/>
      <c r="Y594" s="489"/>
      <c r="Z594" s="512"/>
      <c r="AA594" s="512"/>
      <c r="AB594" s="489"/>
      <c r="AC594" s="513"/>
      <c r="AD594" s="489"/>
    </row>
    <row r="595" spans="7:30" ht="15.75" customHeight="1">
      <c r="G595" s="510"/>
      <c r="H595" s="511"/>
      <c r="I595" s="512"/>
      <c r="J595" s="512"/>
      <c r="K595" s="512"/>
      <c r="L595" s="512"/>
      <c r="M595" s="512"/>
      <c r="N595" s="489"/>
      <c r="O595" s="512"/>
      <c r="P595" s="512"/>
      <c r="Q595" s="512"/>
      <c r="R595" s="512"/>
      <c r="S595" s="512"/>
      <c r="T595" s="512"/>
      <c r="U595" s="512"/>
      <c r="V595" s="512"/>
      <c r="W595" s="512"/>
      <c r="X595" s="512"/>
      <c r="Y595" s="489"/>
      <c r="Z595" s="512"/>
      <c r="AA595" s="512"/>
      <c r="AB595" s="489"/>
      <c r="AC595" s="513"/>
      <c r="AD595" s="489"/>
    </row>
    <row r="596" spans="7:30" ht="15.75" customHeight="1">
      <c r="G596" s="510"/>
      <c r="H596" s="511"/>
      <c r="I596" s="512"/>
      <c r="J596" s="512"/>
      <c r="K596" s="512"/>
      <c r="L596" s="512"/>
      <c r="M596" s="512"/>
      <c r="N596" s="489"/>
      <c r="O596" s="512"/>
      <c r="P596" s="512"/>
      <c r="Q596" s="512"/>
      <c r="R596" s="512"/>
      <c r="S596" s="512"/>
      <c r="T596" s="512"/>
      <c r="U596" s="512"/>
      <c r="V596" s="512"/>
      <c r="W596" s="512"/>
      <c r="X596" s="512"/>
      <c r="Y596" s="489"/>
      <c r="Z596" s="512"/>
      <c r="AA596" s="512"/>
      <c r="AB596" s="489"/>
      <c r="AC596" s="513"/>
      <c r="AD596" s="489"/>
    </row>
    <row r="597" spans="7:30" ht="15.75" customHeight="1">
      <c r="G597" s="510"/>
      <c r="H597" s="511"/>
      <c r="I597" s="512"/>
      <c r="J597" s="512"/>
      <c r="K597" s="512"/>
      <c r="L597" s="512"/>
      <c r="M597" s="512"/>
      <c r="N597" s="489"/>
      <c r="O597" s="512"/>
      <c r="P597" s="512"/>
      <c r="Q597" s="512"/>
      <c r="R597" s="512"/>
      <c r="S597" s="512"/>
      <c r="T597" s="512"/>
      <c r="U597" s="512"/>
      <c r="V597" s="512"/>
      <c r="W597" s="512"/>
      <c r="X597" s="512"/>
      <c r="Y597" s="489"/>
      <c r="Z597" s="512"/>
      <c r="AA597" s="512"/>
      <c r="AB597" s="489"/>
      <c r="AC597" s="513"/>
      <c r="AD597" s="489"/>
    </row>
    <row r="598" spans="7:30" ht="15.75" customHeight="1">
      <c r="G598" s="510"/>
      <c r="H598" s="511"/>
      <c r="I598" s="512"/>
      <c r="J598" s="512"/>
      <c r="K598" s="512"/>
      <c r="L598" s="512"/>
      <c r="M598" s="512"/>
      <c r="N598" s="489"/>
      <c r="O598" s="512"/>
      <c r="P598" s="512"/>
      <c r="Q598" s="512"/>
      <c r="R598" s="512"/>
      <c r="S598" s="512"/>
      <c r="T598" s="512"/>
      <c r="U598" s="512"/>
      <c r="V598" s="512"/>
      <c r="W598" s="512"/>
      <c r="X598" s="512"/>
      <c r="Y598" s="489"/>
      <c r="Z598" s="512"/>
      <c r="AA598" s="512"/>
      <c r="AB598" s="489"/>
      <c r="AC598" s="513"/>
      <c r="AD598" s="489"/>
    </row>
    <row r="599" spans="7:30" ht="15.75" customHeight="1">
      <c r="G599" s="510"/>
      <c r="H599" s="511"/>
      <c r="I599" s="512"/>
      <c r="J599" s="512"/>
      <c r="K599" s="512"/>
      <c r="L599" s="512"/>
      <c r="M599" s="512"/>
      <c r="N599" s="489"/>
      <c r="O599" s="512"/>
      <c r="P599" s="512"/>
      <c r="Q599" s="512"/>
      <c r="R599" s="512"/>
      <c r="S599" s="512"/>
      <c r="T599" s="512"/>
      <c r="U599" s="512"/>
      <c r="V599" s="512"/>
      <c r="W599" s="512"/>
      <c r="X599" s="512"/>
      <c r="Y599" s="489"/>
      <c r="Z599" s="512"/>
      <c r="AA599" s="512"/>
      <c r="AB599" s="489"/>
      <c r="AC599" s="513"/>
      <c r="AD599" s="489"/>
    </row>
    <row r="600" spans="7:30" ht="15.75" customHeight="1">
      <c r="G600" s="510"/>
      <c r="H600" s="511"/>
      <c r="I600" s="512"/>
      <c r="J600" s="512"/>
      <c r="K600" s="512"/>
      <c r="L600" s="512"/>
      <c r="M600" s="512"/>
      <c r="N600" s="489"/>
      <c r="O600" s="512"/>
      <c r="P600" s="512"/>
      <c r="Q600" s="512"/>
      <c r="R600" s="512"/>
      <c r="S600" s="512"/>
      <c r="T600" s="512"/>
      <c r="U600" s="512"/>
      <c r="V600" s="512"/>
      <c r="W600" s="512"/>
      <c r="X600" s="512"/>
      <c r="Y600" s="489"/>
      <c r="Z600" s="512"/>
      <c r="AA600" s="512"/>
      <c r="AB600" s="489"/>
      <c r="AC600" s="513"/>
      <c r="AD600" s="489"/>
    </row>
    <row r="601" spans="7:30" ht="15.75" customHeight="1">
      <c r="G601" s="510"/>
      <c r="H601" s="511"/>
      <c r="I601" s="512"/>
      <c r="J601" s="512"/>
      <c r="K601" s="512"/>
      <c r="L601" s="512"/>
      <c r="M601" s="512"/>
      <c r="N601" s="489"/>
      <c r="O601" s="512"/>
      <c r="P601" s="512"/>
      <c r="Q601" s="512"/>
      <c r="R601" s="512"/>
      <c r="S601" s="512"/>
      <c r="T601" s="512"/>
      <c r="U601" s="512"/>
      <c r="V601" s="512"/>
      <c r="W601" s="512"/>
      <c r="X601" s="512"/>
      <c r="Y601" s="489"/>
      <c r="Z601" s="512"/>
      <c r="AA601" s="512"/>
      <c r="AB601" s="489"/>
      <c r="AC601" s="513"/>
      <c r="AD601" s="489"/>
    </row>
    <row r="602" spans="7:30" ht="15.75" customHeight="1">
      <c r="G602" s="510"/>
      <c r="H602" s="511"/>
      <c r="I602" s="512"/>
      <c r="J602" s="512"/>
      <c r="K602" s="512"/>
      <c r="L602" s="512"/>
      <c r="M602" s="512"/>
      <c r="N602" s="489"/>
      <c r="O602" s="512"/>
      <c r="P602" s="512"/>
      <c r="Q602" s="512"/>
      <c r="R602" s="512"/>
      <c r="S602" s="512"/>
      <c r="T602" s="512"/>
      <c r="U602" s="512"/>
      <c r="V602" s="512"/>
      <c r="W602" s="512"/>
      <c r="X602" s="512"/>
      <c r="Y602" s="489"/>
      <c r="Z602" s="512"/>
      <c r="AA602" s="512"/>
      <c r="AB602" s="489"/>
      <c r="AC602" s="513"/>
      <c r="AD602" s="489"/>
    </row>
    <row r="603" spans="7:30" ht="15.75" customHeight="1">
      <c r="G603" s="510"/>
      <c r="H603" s="511"/>
      <c r="I603" s="512"/>
      <c r="J603" s="512"/>
      <c r="K603" s="512"/>
      <c r="L603" s="512"/>
      <c r="M603" s="512"/>
      <c r="N603" s="489"/>
      <c r="O603" s="512"/>
      <c r="P603" s="512"/>
      <c r="Q603" s="512"/>
      <c r="R603" s="512"/>
      <c r="S603" s="512"/>
      <c r="T603" s="512"/>
      <c r="U603" s="512"/>
      <c r="V603" s="512"/>
      <c r="W603" s="512"/>
      <c r="X603" s="512"/>
      <c r="Y603" s="489"/>
      <c r="Z603" s="512"/>
      <c r="AA603" s="512"/>
      <c r="AB603" s="489"/>
      <c r="AC603" s="513"/>
      <c r="AD603" s="489"/>
    </row>
    <row r="604" spans="7:30" ht="15.75" customHeight="1">
      <c r="G604" s="510"/>
      <c r="H604" s="511"/>
      <c r="I604" s="512"/>
      <c r="J604" s="512"/>
      <c r="K604" s="512"/>
      <c r="L604" s="512"/>
      <c r="M604" s="512"/>
      <c r="N604" s="489"/>
      <c r="O604" s="512"/>
      <c r="P604" s="512"/>
      <c r="Q604" s="512"/>
      <c r="R604" s="512"/>
      <c r="S604" s="512"/>
      <c r="T604" s="512"/>
      <c r="U604" s="512"/>
      <c r="V604" s="512"/>
      <c r="W604" s="512"/>
      <c r="X604" s="512"/>
      <c r="Y604" s="489"/>
      <c r="Z604" s="512"/>
      <c r="AA604" s="512"/>
      <c r="AB604" s="489"/>
      <c r="AC604" s="513"/>
      <c r="AD604" s="489"/>
    </row>
    <row r="605" spans="7:30" ht="15.75" customHeight="1">
      <c r="G605" s="510"/>
      <c r="H605" s="511"/>
      <c r="I605" s="512"/>
      <c r="J605" s="512"/>
      <c r="K605" s="512"/>
      <c r="L605" s="512"/>
      <c r="M605" s="512"/>
      <c r="N605" s="489"/>
      <c r="O605" s="512"/>
      <c r="P605" s="512"/>
      <c r="Q605" s="512"/>
      <c r="R605" s="512"/>
      <c r="S605" s="512"/>
      <c r="T605" s="512"/>
      <c r="U605" s="512"/>
      <c r="V605" s="512"/>
      <c r="W605" s="512"/>
      <c r="X605" s="512"/>
      <c r="Y605" s="489"/>
      <c r="Z605" s="512"/>
      <c r="AA605" s="512"/>
      <c r="AB605" s="489"/>
      <c r="AC605" s="513"/>
      <c r="AD605" s="489"/>
    </row>
    <row r="606" spans="7:30" ht="15.75" customHeight="1">
      <c r="G606" s="510"/>
      <c r="H606" s="511"/>
      <c r="I606" s="512"/>
      <c r="J606" s="512"/>
      <c r="K606" s="512"/>
      <c r="L606" s="512"/>
      <c r="M606" s="512"/>
      <c r="N606" s="489"/>
      <c r="O606" s="512"/>
      <c r="P606" s="512"/>
      <c r="Q606" s="512"/>
      <c r="R606" s="512"/>
      <c r="S606" s="512"/>
      <c r="T606" s="512"/>
      <c r="U606" s="512"/>
      <c r="V606" s="512"/>
      <c r="W606" s="512"/>
      <c r="X606" s="512"/>
      <c r="Y606" s="489"/>
      <c r="Z606" s="512"/>
      <c r="AA606" s="512"/>
      <c r="AB606" s="489"/>
      <c r="AC606" s="513"/>
      <c r="AD606" s="489"/>
    </row>
    <row r="607" spans="7:30" ht="15.75" customHeight="1">
      <c r="G607" s="510"/>
      <c r="H607" s="511"/>
      <c r="I607" s="512"/>
      <c r="J607" s="512"/>
      <c r="K607" s="512"/>
      <c r="L607" s="512"/>
      <c r="M607" s="512"/>
      <c r="N607" s="489"/>
      <c r="O607" s="512"/>
      <c r="P607" s="512"/>
      <c r="Q607" s="512"/>
      <c r="R607" s="512"/>
      <c r="S607" s="512"/>
      <c r="T607" s="512"/>
      <c r="U607" s="512"/>
      <c r="V607" s="512"/>
      <c r="W607" s="512"/>
      <c r="X607" s="512"/>
      <c r="Y607" s="489"/>
      <c r="Z607" s="512"/>
      <c r="AA607" s="512"/>
      <c r="AB607" s="489"/>
      <c r="AC607" s="513"/>
      <c r="AD607" s="489"/>
    </row>
    <row r="608" spans="7:30" ht="15.75" customHeight="1">
      <c r="G608" s="510"/>
      <c r="H608" s="511"/>
      <c r="I608" s="512"/>
      <c r="J608" s="512"/>
      <c r="K608" s="512"/>
      <c r="L608" s="512"/>
      <c r="M608" s="512"/>
      <c r="N608" s="489"/>
      <c r="O608" s="512"/>
      <c r="P608" s="512"/>
      <c r="Q608" s="512"/>
      <c r="R608" s="512"/>
      <c r="S608" s="512"/>
      <c r="T608" s="512"/>
      <c r="U608" s="512"/>
      <c r="V608" s="512"/>
      <c r="W608" s="512"/>
      <c r="X608" s="512"/>
      <c r="Y608" s="489"/>
      <c r="Z608" s="512"/>
      <c r="AA608" s="512"/>
      <c r="AB608" s="489"/>
      <c r="AC608" s="513"/>
      <c r="AD608" s="489"/>
    </row>
    <row r="609" spans="7:30" ht="15.75" customHeight="1">
      <c r="G609" s="510"/>
      <c r="H609" s="511"/>
      <c r="I609" s="512"/>
      <c r="J609" s="512"/>
      <c r="K609" s="512"/>
      <c r="L609" s="512"/>
      <c r="M609" s="512"/>
      <c r="N609" s="489"/>
      <c r="O609" s="512"/>
      <c r="P609" s="512"/>
      <c r="Q609" s="512"/>
      <c r="R609" s="512"/>
      <c r="S609" s="512"/>
      <c r="T609" s="512"/>
      <c r="U609" s="512"/>
      <c r="V609" s="512"/>
      <c r="W609" s="512"/>
      <c r="X609" s="512"/>
      <c r="Y609" s="489"/>
      <c r="Z609" s="512"/>
      <c r="AA609" s="512"/>
      <c r="AB609" s="489"/>
      <c r="AC609" s="513"/>
      <c r="AD609" s="489"/>
    </row>
    <row r="610" spans="7:30" ht="15.75" customHeight="1">
      <c r="G610" s="510"/>
      <c r="H610" s="511"/>
      <c r="I610" s="512"/>
      <c r="J610" s="512"/>
      <c r="K610" s="512"/>
      <c r="L610" s="512"/>
      <c r="M610" s="512"/>
      <c r="N610" s="489"/>
      <c r="O610" s="512"/>
      <c r="P610" s="512"/>
      <c r="Q610" s="512"/>
      <c r="R610" s="512"/>
      <c r="S610" s="512"/>
      <c r="T610" s="512"/>
      <c r="U610" s="512"/>
      <c r="V610" s="512"/>
      <c r="W610" s="512"/>
      <c r="X610" s="512"/>
      <c r="Y610" s="489"/>
      <c r="Z610" s="512"/>
      <c r="AA610" s="512"/>
      <c r="AB610" s="489"/>
      <c r="AC610" s="513"/>
      <c r="AD610" s="489"/>
    </row>
    <row r="611" spans="7:30" ht="15.75" customHeight="1">
      <c r="G611" s="510"/>
      <c r="H611" s="511"/>
      <c r="I611" s="512"/>
      <c r="J611" s="512"/>
      <c r="K611" s="512"/>
      <c r="L611" s="512"/>
      <c r="M611" s="512"/>
      <c r="N611" s="489"/>
      <c r="O611" s="512"/>
      <c r="P611" s="512"/>
      <c r="Q611" s="512"/>
      <c r="R611" s="512"/>
      <c r="S611" s="512"/>
      <c r="T611" s="512"/>
      <c r="U611" s="512"/>
      <c r="V611" s="512"/>
      <c r="W611" s="512"/>
      <c r="X611" s="512"/>
      <c r="Y611" s="489"/>
      <c r="Z611" s="512"/>
      <c r="AA611" s="512"/>
      <c r="AB611" s="489"/>
      <c r="AC611" s="513"/>
      <c r="AD611" s="489"/>
    </row>
    <row r="612" spans="7:30" ht="15.75" customHeight="1">
      <c r="G612" s="510"/>
      <c r="H612" s="511"/>
      <c r="I612" s="512"/>
      <c r="J612" s="512"/>
      <c r="K612" s="512"/>
      <c r="L612" s="512"/>
      <c r="M612" s="512"/>
      <c r="N612" s="489"/>
      <c r="O612" s="512"/>
      <c r="P612" s="512"/>
      <c r="Q612" s="512"/>
      <c r="R612" s="512"/>
      <c r="S612" s="512"/>
      <c r="T612" s="512"/>
      <c r="U612" s="512"/>
      <c r="V612" s="512"/>
      <c r="W612" s="512"/>
      <c r="X612" s="512"/>
      <c r="Y612" s="489"/>
      <c r="Z612" s="512"/>
      <c r="AA612" s="512"/>
      <c r="AB612" s="489"/>
      <c r="AC612" s="513"/>
      <c r="AD612" s="489"/>
    </row>
    <row r="613" spans="7:30" ht="15.75" customHeight="1">
      <c r="G613" s="510"/>
      <c r="H613" s="511"/>
      <c r="I613" s="512"/>
      <c r="J613" s="512"/>
      <c r="K613" s="512"/>
      <c r="L613" s="512"/>
      <c r="M613" s="512"/>
      <c r="N613" s="489"/>
      <c r="O613" s="512"/>
      <c r="P613" s="512"/>
      <c r="Q613" s="512"/>
      <c r="R613" s="512"/>
      <c r="S613" s="512"/>
      <c r="T613" s="512"/>
      <c r="U613" s="512"/>
      <c r="V613" s="512"/>
      <c r="W613" s="512"/>
      <c r="X613" s="512"/>
      <c r="Y613" s="489"/>
      <c r="Z613" s="512"/>
      <c r="AA613" s="512"/>
      <c r="AB613" s="489"/>
      <c r="AC613" s="513"/>
      <c r="AD613" s="489"/>
    </row>
    <row r="614" spans="7:30" ht="15.75" customHeight="1">
      <c r="G614" s="510"/>
      <c r="H614" s="511"/>
      <c r="I614" s="512"/>
      <c r="J614" s="512"/>
      <c r="K614" s="512"/>
      <c r="L614" s="512"/>
      <c r="M614" s="512"/>
      <c r="N614" s="489"/>
      <c r="O614" s="512"/>
      <c r="P614" s="512"/>
      <c r="Q614" s="512"/>
      <c r="R614" s="512"/>
      <c r="S614" s="512"/>
      <c r="T614" s="512"/>
      <c r="U614" s="512"/>
      <c r="V614" s="512"/>
      <c r="W614" s="512"/>
      <c r="X614" s="512"/>
      <c r="Y614" s="489"/>
      <c r="Z614" s="512"/>
      <c r="AA614" s="512"/>
      <c r="AB614" s="489"/>
      <c r="AC614" s="513"/>
      <c r="AD614" s="489"/>
    </row>
    <row r="615" spans="7:30" ht="15.75" customHeight="1">
      <c r="G615" s="510"/>
      <c r="H615" s="511"/>
      <c r="I615" s="512"/>
      <c r="J615" s="512"/>
      <c r="K615" s="512"/>
      <c r="L615" s="512"/>
      <c r="M615" s="512"/>
      <c r="N615" s="489"/>
      <c r="O615" s="512"/>
      <c r="P615" s="512"/>
      <c r="Q615" s="512"/>
      <c r="R615" s="512"/>
      <c r="S615" s="512"/>
      <c r="T615" s="512"/>
      <c r="U615" s="512"/>
      <c r="V615" s="512"/>
      <c r="W615" s="512"/>
      <c r="X615" s="512"/>
      <c r="Y615" s="489"/>
      <c r="Z615" s="512"/>
      <c r="AA615" s="512"/>
      <c r="AB615" s="489"/>
      <c r="AC615" s="513"/>
      <c r="AD615" s="489"/>
    </row>
    <row r="616" spans="7:30" ht="15.75" customHeight="1">
      <c r="G616" s="510"/>
      <c r="H616" s="511"/>
      <c r="I616" s="512"/>
      <c r="J616" s="512"/>
      <c r="K616" s="512"/>
      <c r="L616" s="512"/>
      <c r="M616" s="512"/>
      <c r="N616" s="489"/>
      <c r="O616" s="512"/>
      <c r="P616" s="512"/>
      <c r="Q616" s="512"/>
      <c r="R616" s="512"/>
      <c r="S616" s="512"/>
      <c r="T616" s="512"/>
      <c r="U616" s="512"/>
      <c r="V616" s="512"/>
      <c r="W616" s="512"/>
      <c r="X616" s="512"/>
      <c r="Y616" s="489"/>
      <c r="Z616" s="512"/>
      <c r="AA616" s="512"/>
      <c r="AB616" s="489"/>
      <c r="AC616" s="513"/>
      <c r="AD616" s="489"/>
    </row>
    <row r="617" spans="7:30" ht="15.75" customHeight="1">
      <c r="G617" s="510"/>
      <c r="H617" s="511"/>
      <c r="I617" s="512"/>
      <c r="J617" s="512"/>
      <c r="K617" s="512"/>
      <c r="L617" s="512"/>
      <c r="M617" s="512"/>
      <c r="N617" s="489"/>
      <c r="O617" s="512"/>
      <c r="P617" s="512"/>
      <c r="Q617" s="512"/>
      <c r="R617" s="512"/>
      <c r="S617" s="512"/>
      <c r="T617" s="512"/>
      <c r="U617" s="512"/>
      <c r="V617" s="512"/>
      <c r="W617" s="512"/>
      <c r="X617" s="512"/>
      <c r="Y617" s="489"/>
      <c r="Z617" s="512"/>
      <c r="AA617" s="512"/>
      <c r="AB617" s="489"/>
      <c r="AC617" s="513"/>
      <c r="AD617" s="489"/>
    </row>
    <row r="618" spans="7:30" ht="15.75" customHeight="1">
      <c r="G618" s="510"/>
      <c r="H618" s="511"/>
      <c r="I618" s="512"/>
      <c r="J618" s="512"/>
      <c r="K618" s="512"/>
      <c r="L618" s="512"/>
      <c r="M618" s="512"/>
      <c r="N618" s="489"/>
      <c r="O618" s="512"/>
      <c r="P618" s="512"/>
      <c r="Q618" s="512"/>
      <c r="R618" s="512"/>
      <c r="S618" s="512"/>
      <c r="T618" s="512"/>
      <c r="U618" s="512"/>
      <c r="V618" s="512"/>
      <c r="W618" s="512"/>
      <c r="X618" s="512"/>
      <c r="Y618" s="489"/>
      <c r="Z618" s="512"/>
      <c r="AA618" s="512"/>
      <c r="AB618" s="489"/>
      <c r="AC618" s="513"/>
      <c r="AD618" s="489"/>
    </row>
    <row r="619" spans="7:30" ht="15.75" customHeight="1">
      <c r="G619" s="510"/>
      <c r="H619" s="511"/>
      <c r="I619" s="512"/>
      <c r="J619" s="512"/>
      <c r="K619" s="512"/>
      <c r="L619" s="512"/>
      <c r="M619" s="512"/>
      <c r="N619" s="489"/>
      <c r="O619" s="512"/>
      <c r="P619" s="512"/>
      <c r="Q619" s="512"/>
      <c r="R619" s="512"/>
      <c r="S619" s="512"/>
      <c r="T619" s="512"/>
      <c r="U619" s="512"/>
      <c r="V619" s="512"/>
      <c r="W619" s="512"/>
      <c r="X619" s="512"/>
      <c r="Y619" s="489"/>
      <c r="Z619" s="512"/>
      <c r="AA619" s="512"/>
      <c r="AB619" s="489"/>
      <c r="AC619" s="513"/>
      <c r="AD619" s="489"/>
    </row>
    <row r="620" spans="7:30" ht="15.75" customHeight="1">
      <c r="G620" s="510"/>
      <c r="H620" s="511"/>
      <c r="I620" s="512"/>
      <c r="J620" s="512"/>
      <c r="K620" s="512"/>
      <c r="L620" s="512"/>
      <c r="M620" s="512"/>
      <c r="N620" s="489"/>
      <c r="O620" s="512"/>
      <c r="P620" s="512"/>
      <c r="Q620" s="512"/>
      <c r="R620" s="512"/>
      <c r="S620" s="512"/>
      <c r="T620" s="512"/>
      <c r="U620" s="512"/>
      <c r="V620" s="512"/>
      <c r="W620" s="512"/>
      <c r="X620" s="512"/>
      <c r="Y620" s="489"/>
      <c r="Z620" s="512"/>
      <c r="AA620" s="512"/>
      <c r="AB620" s="489"/>
      <c r="AC620" s="513"/>
      <c r="AD620" s="489"/>
    </row>
    <row r="621" spans="7:30" ht="15.75" customHeight="1">
      <c r="G621" s="510"/>
      <c r="H621" s="511"/>
      <c r="I621" s="512"/>
      <c r="J621" s="512"/>
      <c r="K621" s="512"/>
      <c r="L621" s="512"/>
      <c r="M621" s="512"/>
      <c r="N621" s="489"/>
      <c r="O621" s="512"/>
      <c r="P621" s="512"/>
      <c r="Q621" s="512"/>
      <c r="R621" s="512"/>
      <c r="S621" s="512"/>
      <c r="T621" s="512"/>
      <c r="U621" s="512"/>
      <c r="V621" s="512"/>
      <c r="W621" s="512"/>
      <c r="X621" s="512"/>
      <c r="Y621" s="489"/>
      <c r="Z621" s="512"/>
      <c r="AA621" s="512"/>
      <c r="AB621" s="489"/>
      <c r="AC621" s="513"/>
      <c r="AD621" s="489"/>
    </row>
    <row r="622" spans="7:30" ht="15.75" customHeight="1">
      <c r="G622" s="510"/>
      <c r="H622" s="511"/>
      <c r="I622" s="512"/>
      <c r="J622" s="512"/>
      <c r="K622" s="512"/>
      <c r="L622" s="512"/>
      <c r="M622" s="512"/>
      <c r="N622" s="489"/>
      <c r="O622" s="512"/>
      <c r="P622" s="512"/>
      <c r="Q622" s="512"/>
      <c r="R622" s="512"/>
      <c r="S622" s="512"/>
      <c r="T622" s="512"/>
      <c r="U622" s="512"/>
      <c r="V622" s="512"/>
      <c r="W622" s="512"/>
      <c r="X622" s="512"/>
      <c r="Y622" s="489"/>
      <c r="Z622" s="512"/>
      <c r="AA622" s="512"/>
      <c r="AB622" s="489"/>
      <c r="AC622" s="513"/>
      <c r="AD622" s="489"/>
    </row>
    <row r="623" spans="7:30" ht="15.75" customHeight="1">
      <c r="G623" s="510"/>
      <c r="H623" s="511"/>
      <c r="I623" s="512"/>
      <c r="J623" s="512"/>
      <c r="K623" s="512"/>
      <c r="L623" s="512"/>
      <c r="M623" s="512"/>
      <c r="N623" s="489"/>
      <c r="O623" s="512"/>
      <c r="P623" s="512"/>
      <c r="Q623" s="512"/>
      <c r="R623" s="512"/>
      <c r="S623" s="512"/>
      <c r="T623" s="512"/>
      <c r="U623" s="512"/>
      <c r="V623" s="512"/>
      <c r="W623" s="512"/>
      <c r="X623" s="512"/>
      <c r="Y623" s="489"/>
      <c r="Z623" s="512"/>
      <c r="AA623" s="512"/>
      <c r="AB623" s="489"/>
      <c r="AC623" s="513"/>
      <c r="AD623" s="489"/>
    </row>
    <row r="624" spans="7:30" ht="15.75" customHeight="1">
      <c r="G624" s="510"/>
      <c r="H624" s="511"/>
      <c r="I624" s="512"/>
      <c r="J624" s="512"/>
      <c r="K624" s="512"/>
      <c r="L624" s="512"/>
      <c r="M624" s="512"/>
      <c r="N624" s="489"/>
      <c r="O624" s="512"/>
      <c r="P624" s="512"/>
      <c r="Q624" s="512"/>
      <c r="R624" s="512"/>
      <c r="S624" s="512"/>
      <c r="T624" s="512"/>
      <c r="U624" s="512"/>
      <c r="V624" s="512"/>
      <c r="W624" s="512"/>
      <c r="X624" s="512"/>
      <c r="Y624" s="489"/>
      <c r="Z624" s="512"/>
      <c r="AA624" s="512"/>
      <c r="AB624" s="489"/>
      <c r="AC624" s="513"/>
      <c r="AD624" s="489"/>
    </row>
    <row r="625" spans="7:30" ht="15.75" customHeight="1">
      <c r="G625" s="510"/>
      <c r="H625" s="511"/>
      <c r="I625" s="512"/>
      <c r="J625" s="512"/>
      <c r="K625" s="512"/>
      <c r="L625" s="512"/>
      <c r="M625" s="512"/>
      <c r="N625" s="489"/>
      <c r="O625" s="512"/>
      <c r="P625" s="512"/>
      <c r="Q625" s="512"/>
      <c r="R625" s="512"/>
      <c r="S625" s="512"/>
      <c r="T625" s="512"/>
      <c r="U625" s="512"/>
      <c r="V625" s="512"/>
      <c r="W625" s="512"/>
      <c r="X625" s="512"/>
      <c r="Y625" s="489"/>
      <c r="Z625" s="512"/>
      <c r="AA625" s="512"/>
      <c r="AB625" s="489"/>
      <c r="AC625" s="513"/>
      <c r="AD625" s="489"/>
    </row>
    <row r="626" spans="7:30" ht="15.75" customHeight="1">
      <c r="G626" s="510"/>
      <c r="H626" s="511"/>
      <c r="I626" s="512"/>
      <c r="J626" s="512"/>
      <c r="K626" s="512"/>
      <c r="L626" s="512"/>
      <c r="M626" s="512"/>
      <c r="N626" s="489"/>
      <c r="O626" s="512"/>
      <c r="P626" s="512"/>
      <c r="Q626" s="512"/>
      <c r="R626" s="512"/>
      <c r="S626" s="512"/>
      <c r="T626" s="512"/>
      <c r="U626" s="512"/>
      <c r="V626" s="512"/>
      <c r="W626" s="512"/>
      <c r="X626" s="512"/>
      <c r="Y626" s="489"/>
      <c r="Z626" s="512"/>
      <c r="AA626" s="512"/>
      <c r="AB626" s="489"/>
      <c r="AC626" s="513"/>
      <c r="AD626" s="489"/>
    </row>
    <row r="627" spans="7:30" ht="15.75" customHeight="1">
      <c r="G627" s="510"/>
      <c r="H627" s="511"/>
      <c r="I627" s="512"/>
      <c r="J627" s="512"/>
      <c r="K627" s="512"/>
      <c r="L627" s="512"/>
      <c r="M627" s="512"/>
      <c r="N627" s="489"/>
      <c r="O627" s="512"/>
      <c r="P627" s="512"/>
      <c r="Q627" s="512"/>
      <c r="R627" s="512"/>
      <c r="S627" s="512"/>
      <c r="T627" s="512"/>
      <c r="U627" s="512"/>
      <c r="V627" s="512"/>
      <c r="W627" s="512"/>
      <c r="X627" s="512"/>
      <c r="Y627" s="489"/>
      <c r="Z627" s="512"/>
      <c r="AA627" s="512"/>
      <c r="AB627" s="489"/>
      <c r="AC627" s="513"/>
      <c r="AD627" s="489"/>
    </row>
    <row r="628" spans="7:30" ht="15.75" customHeight="1">
      <c r="G628" s="510"/>
      <c r="H628" s="511"/>
      <c r="I628" s="512"/>
      <c r="J628" s="512"/>
      <c r="K628" s="512"/>
      <c r="L628" s="512"/>
      <c r="M628" s="512"/>
      <c r="N628" s="489"/>
      <c r="O628" s="512"/>
      <c r="P628" s="512"/>
      <c r="Q628" s="512"/>
      <c r="R628" s="512"/>
      <c r="S628" s="512"/>
      <c r="T628" s="512"/>
      <c r="U628" s="512"/>
      <c r="V628" s="512"/>
      <c r="W628" s="512"/>
      <c r="X628" s="512"/>
      <c r="Y628" s="489"/>
      <c r="Z628" s="512"/>
      <c r="AA628" s="512"/>
      <c r="AB628" s="489"/>
      <c r="AC628" s="513"/>
      <c r="AD628" s="489"/>
    </row>
    <row r="629" spans="7:30" ht="15.75" customHeight="1">
      <c r="G629" s="510"/>
      <c r="H629" s="511"/>
      <c r="I629" s="512"/>
      <c r="J629" s="512"/>
      <c r="K629" s="512"/>
      <c r="L629" s="512"/>
      <c r="M629" s="512"/>
      <c r="N629" s="489"/>
      <c r="O629" s="512"/>
      <c r="P629" s="512"/>
      <c r="Q629" s="512"/>
      <c r="R629" s="512"/>
      <c r="S629" s="512"/>
      <c r="T629" s="512"/>
      <c r="U629" s="512"/>
      <c r="V629" s="512"/>
      <c r="W629" s="512"/>
      <c r="X629" s="512"/>
      <c r="Y629" s="489"/>
      <c r="Z629" s="512"/>
      <c r="AA629" s="512"/>
      <c r="AB629" s="489"/>
      <c r="AC629" s="513"/>
      <c r="AD629" s="489"/>
    </row>
    <row r="630" spans="7:30" ht="15.75" customHeight="1">
      <c r="G630" s="510"/>
      <c r="H630" s="511"/>
      <c r="I630" s="512"/>
      <c r="J630" s="512"/>
      <c r="K630" s="512"/>
      <c r="L630" s="512"/>
      <c r="M630" s="512"/>
      <c r="N630" s="489"/>
      <c r="O630" s="512"/>
      <c r="P630" s="512"/>
      <c r="Q630" s="512"/>
      <c r="R630" s="512"/>
      <c r="S630" s="512"/>
      <c r="T630" s="512"/>
      <c r="U630" s="512"/>
      <c r="V630" s="512"/>
      <c r="W630" s="512"/>
      <c r="X630" s="512"/>
      <c r="Y630" s="489"/>
      <c r="Z630" s="512"/>
      <c r="AA630" s="512"/>
      <c r="AB630" s="489"/>
      <c r="AC630" s="513"/>
      <c r="AD630" s="489"/>
    </row>
    <row r="631" spans="7:30" ht="15.75" customHeight="1">
      <c r="G631" s="510"/>
      <c r="H631" s="511"/>
      <c r="I631" s="512"/>
      <c r="J631" s="512"/>
      <c r="K631" s="512"/>
      <c r="L631" s="512"/>
      <c r="M631" s="512"/>
      <c r="N631" s="489"/>
      <c r="O631" s="512"/>
      <c r="P631" s="512"/>
      <c r="Q631" s="512"/>
      <c r="R631" s="512"/>
      <c r="S631" s="512"/>
      <c r="T631" s="512"/>
      <c r="U631" s="512"/>
      <c r="V631" s="512"/>
      <c r="W631" s="512"/>
      <c r="X631" s="512"/>
      <c r="Y631" s="489"/>
      <c r="Z631" s="512"/>
      <c r="AA631" s="512"/>
      <c r="AB631" s="489"/>
      <c r="AC631" s="513"/>
      <c r="AD631" s="489"/>
    </row>
    <row r="632" spans="7:30" ht="15.75" customHeight="1">
      <c r="G632" s="510"/>
      <c r="H632" s="511"/>
      <c r="I632" s="512"/>
      <c r="J632" s="512"/>
      <c r="K632" s="512"/>
      <c r="L632" s="512"/>
      <c r="M632" s="512"/>
      <c r="N632" s="489"/>
      <c r="O632" s="512"/>
      <c r="P632" s="512"/>
      <c r="Q632" s="512"/>
      <c r="R632" s="512"/>
      <c r="S632" s="512"/>
      <c r="T632" s="512"/>
      <c r="U632" s="512"/>
      <c r="V632" s="512"/>
      <c r="W632" s="512"/>
      <c r="X632" s="512"/>
      <c r="Y632" s="489"/>
      <c r="Z632" s="512"/>
      <c r="AA632" s="512"/>
      <c r="AB632" s="489"/>
      <c r="AC632" s="513"/>
      <c r="AD632" s="489"/>
    </row>
    <row r="633" spans="7:30" ht="15.75" customHeight="1">
      <c r="G633" s="510"/>
      <c r="H633" s="511"/>
      <c r="I633" s="512"/>
      <c r="J633" s="512"/>
      <c r="K633" s="512"/>
      <c r="L633" s="512"/>
      <c r="M633" s="512"/>
      <c r="N633" s="489"/>
      <c r="O633" s="512"/>
      <c r="P633" s="512"/>
      <c r="Q633" s="512"/>
      <c r="R633" s="512"/>
      <c r="S633" s="512"/>
      <c r="T633" s="512"/>
      <c r="U633" s="512"/>
      <c r="V633" s="512"/>
      <c r="W633" s="512"/>
      <c r="X633" s="512"/>
      <c r="Y633" s="489"/>
      <c r="Z633" s="512"/>
      <c r="AA633" s="512"/>
      <c r="AB633" s="489"/>
      <c r="AC633" s="513"/>
      <c r="AD633" s="489"/>
    </row>
    <row r="634" spans="7:30" ht="15.75" customHeight="1">
      <c r="G634" s="510"/>
      <c r="H634" s="511"/>
      <c r="I634" s="512"/>
      <c r="J634" s="512"/>
      <c r="K634" s="512"/>
      <c r="L634" s="512"/>
      <c r="M634" s="512"/>
      <c r="N634" s="489"/>
      <c r="O634" s="512"/>
      <c r="P634" s="512"/>
      <c r="Q634" s="512"/>
      <c r="R634" s="512"/>
      <c r="S634" s="512"/>
      <c r="T634" s="512"/>
      <c r="U634" s="512"/>
      <c r="V634" s="512"/>
      <c r="W634" s="512"/>
      <c r="X634" s="512"/>
      <c r="Y634" s="489"/>
      <c r="Z634" s="512"/>
      <c r="AA634" s="512"/>
      <c r="AB634" s="489"/>
      <c r="AC634" s="513"/>
      <c r="AD634" s="489"/>
    </row>
    <row r="635" spans="7:30" ht="15.75" customHeight="1">
      <c r="G635" s="510"/>
      <c r="H635" s="511"/>
      <c r="I635" s="512"/>
      <c r="J635" s="512"/>
      <c r="K635" s="512"/>
      <c r="L635" s="512"/>
      <c r="M635" s="512"/>
      <c r="N635" s="489"/>
      <c r="O635" s="512"/>
      <c r="P635" s="512"/>
      <c r="Q635" s="512"/>
      <c r="R635" s="512"/>
      <c r="S635" s="512"/>
      <c r="T635" s="512"/>
      <c r="U635" s="512"/>
      <c r="V635" s="512"/>
      <c r="W635" s="512"/>
      <c r="X635" s="512"/>
      <c r="Y635" s="489"/>
      <c r="Z635" s="512"/>
      <c r="AA635" s="512"/>
      <c r="AB635" s="489"/>
      <c r="AC635" s="513"/>
      <c r="AD635" s="489"/>
    </row>
    <row r="636" spans="7:30" ht="15.75" customHeight="1">
      <c r="G636" s="510"/>
      <c r="H636" s="511"/>
      <c r="I636" s="512"/>
      <c r="J636" s="512"/>
      <c r="K636" s="512"/>
      <c r="L636" s="512"/>
      <c r="M636" s="512"/>
      <c r="N636" s="489"/>
      <c r="O636" s="512"/>
      <c r="P636" s="512"/>
      <c r="Q636" s="512"/>
      <c r="R636" s="512"/>
      <c r="S636" s="512"/>
      <c r="T636" s="512"/>
      <c r="U636" s="512"/>
      <c r="V636" s="512"/>
      <c r="W636" s="512"/>
      <c r="X636" s="512"/>
      <c r="Y636" s="489"/>
      <c r="Z636" s="512"/>
      <c r="AA636" s="512"/>
      <c r="AB636" s="489"/>
      <c r="AC636" s="513"/>
      <c r="AD636" s="489"/>
    </row>
    <row r="637" spans="7:30" ht="15.75" customHeight="1">
      <c r="G637" s="510"/>
      <c r="H637" s="511"/>
      <c r="I637" s="512"/>
      <c r="J637" s="512"/>
      <c r="K637" s="512"/>
      <c r="L637" s="512"/>
      <c r="M637" s="512"/>
      <c r="N637" s="489"/>
      <c r="O637" s="512"/>
      <c r="P637" s="512"/>
      <c r="Q637" s="512"/>
      <c r="R637" s="512"/>
      <c r="S637" s="512"/>
      <c r="T637" s="512"/>
      <c r="U637" s="512"/>
      <c r="V637" s="512"/>
      <c r="W637" s="512"/>
      <c r="X637" s="512"/>
      <c r="Y637" s="489"/>
      <c r="Z637" s="512"/>
      <c r="AA637" s="512"/>
      <c r="AB637" s="489"/>
      <c r="AC637" s="513"/>
      <c r="AD637" s="489"/>
    </row>
    <row r="638" spans="7:30" ht="15.75" customHeight="1">
      <c r="G638" s="510"/>
      <c r="H638" s="511"/>
      <c r="I638" s="512"/>
      <c r="J638" s="512"/>
      <c r="K638" s="512"/>
      <c r="L638" s="512"/>
      <c r="M638" s="512"/>
      <c r="N638" s="489"/>
      <c r="O638" s="512"/>
      <c r="P638" s="512"/>
      <c r="Q638" s="512"/>
      <c r="R638" s="512"/>
      <c r="S638" s="512"/>
      <c r="T638" s="512"/>
      <c r="U638" s="512"/>
      <c r="V638" s="512"/>
      <c r="W638" s="512"/>
      <c r="X638" s="512"/>
      <c r="Y638" s="489"/>
      <c r="Z638" s="512"/>
      <c r="AA638" s="512"/>
      <c r="AB638" s="489"/>
      <c r="AC638" s="513"/>
      <c r="AD638" s="489"/>
    </row>
    <row r="639" spans="7:30" ht="15.75" customHeight="1">
      <c r="G639" s="510"/>
      <c r="H639" s="511"/>
      <c r="I639" s="512"/>
      <c r="J639" s="512"/>
      <c r="K639" s="512"/>
      <c r="L639" s="512"/>
      <c r="M639" s="512"/>
      <c r="N639" s="489"/>
      <c r="O639" s="512"/>
      <c r="P639" s="512"/>
      <c r="Q639" s="512"/>
      <c r="R639" s="512"/>
      <c r="S639" s="512"/>
      <c r="T639" s="512"/>
      <c r="U639" s="512"/>
      <c r="V639" s="512"/>
      <c r="W639" s="512"/>
      <c r="X639" s="512"/>
      <c r="Y639" s="489"/>
      <c r="Z639" s="512"/>
      <c r="AA639" s="512"/>
      <c r="AB639" s="489"/>
      <c r="AC639" s="513"/>
      <c r="AD639" s="489"/>
    </row>
    <row r="640" spans="7:30" ht="15.75" customHeight="1">
      <c r="G640" s="510"/>
      <c r="H640" s="511"/>
      <c r="I640" s="512"/>
      <c r="J640" s="512"/>
      <c r="K640" s="512"/>
      <c r="L640" s="512"/>
      <c r="M640" s="512"/>
      <c r="N640" s="489"/>
      <c r="O640" s="512"/>
      <c r="P640" s="512"/>
      <c r="Q640" s="512"/>
      <c r="R640" s="512"/>
      <c r="S640" s="512"/>
      <c r="T640" s="512"/>
      <c r="U640" s="512"/>
      <c r="V640" s="512"/>
      <c r="W640" s="512"/>
      <c r="X640" s="512"/>
      <c r="Y640" s="489"/>
      <c r="Z640" s="512"/>
      <c r="AA640" s="512"/>
      <c r="AB640" s="489"/>
      <c r="AC640" s="513"/>
      <c r="AD640" s="489"/>
    </row>
    <row r="641" spans="7:30" ht="15.75" customHeight="1">
      <c r="G641" s="510"/>
      <c r="H641" s="511"/>
      <c r="I641" s="512"/>
      <c r="J641" s="512"/>
      <c r="K641" s="512"/>
      <c r="L641" s="512"/>
      <c r="M641" s="512"/>
      <c r="N641" s="489"/>
      <c r="O641" s="512"/>
      <c r="P641" s="512"/>
      <c r="Q641" s="512"/>
      <c r="R641" s="512"/>
      <c r="S641" s="512"/>
      <c r="T641" s="512"/>
      <c r="U641" s="512"/>
      <c r="V641" s="512"/>
      <c r="W641" s="512"/>
      <c r="X641" s="512"/>
      <c r="Y641" s="489"/>
      <c r="Z641" s="512"/>
      <c r="AA641" s="512"/>
      <c r="AB641" s="489"/>
      <c r="AC641" s="513"/>
      <c r="AD641" s="489"/>
    </row>
    <row r="642" spans="7:30" ht="15.75" customHeight="1">
      <c r="G642" s="510"/>
      <c r="H642" s="511"/>
      <c r="I642" s="512"/>
      <c r="J642" s="512"/>
      <c r="K642" s="512"/>
      <c r="L642" s="512"/>
      <c r="M642" s="512"/>
      <c r="N642" s="489"/>
      <c r="O642" s="512"/>
      <c r="P642" s="512"/>
      <c r="Q642" s="512"/>
      <c r="R642" s="512"/>
      <c r="S642" s="512"/>
      <c r="T642" s="512"/>
      <c r="U642" s="512"/>
      <c r="V642" s="512"/>
      <c r="W642" s="512"/>
      <c r="X642" s="512"/>
      <c r="Y642" s="489"/>
      <c r="Z642" s="512"/>
      <c r="AA642" s="512"/>
      <c r="AB642" s="489"/>
      <c r="AC642" s="513"/>
      <c r="AD642" s="489"/>
    </row>
    <row r="643" spans="7:30" ht="15.75" customHeight="1">
      <c r="G643" s="510"/>
      <c r="H643" s="511"/>
      <c r="I643" s="512"/>
      <c r="J643" s="512"/>
      <c r="K643" s="512"/>
      <c r="L643" s="512"/>
      <c r="M643" s="512"/>
      <c r="N643" s="489"/>
      <c r="O643" s="512"/>
      <c r="P643" s="512"/>
      <c r="Q643" s="512"/>
      <c r="R643" s="512"/>
      <c r="S643" s="512"/>
      <c r="T643" s="512"/>
      <c r="U643" s="512"/>
      <c r="V643" s="512"/>
      <c r="W643" s="512"/>
      <c r="X643" s="512"/>
      <c r="Y643" s="489"/>
      <c r="Z643" s="512"/>
      <c r="AA643" s="512"/>
      <c r="AB643" s="489"/>
      <c r="AC643" s="513"/>
      <c r="AD643" s="489"/>
    </row>
    <row r="644" spans="7:30" ht="15.75" customHeight="1">
      <c r="G644" s="510"/>
      <c r="H644" s="511"/>
      <c r="I644" s="512"/>
      <c r="J644" s="512"/>
      <c r="K644" s="512"/>
      <c r="L644" s="512"/>
      <c r="M644" s="512"/>
      <c r="N644" s="489"/>
      <c r="O644" s="512"/>
      <c r="P644" s="512"/>
      <c r="Q644" s="512"/>
      <c r="R644" s="512"/>
      <c r="S644" s="512"/>
      <c r="T644" s="512"/>
      <c r="U644" s="512"/>
      <c r="V644" s="512"/>
      <c r="W644" s="512"/>
      <c r="X644" s="512"/>
      <c r="Y644" s="489"/>
      <c r="Z644" s="512"/>
      <c r="AA644" s="512"/>
      <c r="AB644" s="489"/>
      <c r="AC644" s="513"/>
      <c r="AD644" s="489"/>
    </row>
    <row r="645" spans="7:30" ht="15.75" customHeight="1">
      <c r="G645" s="510"/>
      <c r="H645" s="511"/>
      <c r="I645" s="512"/>
      <c r="J645" s="512"/>
      <c r="K645" s="512"/>
      <c r="L645" s="512"/>
      <c r="M645" s="512"/>
      <c r="N645" s="489"/>
      <c r="O645" s="512"/>
      <c r="P645" s="512"/>
      <c r="Q645" s="512"/>
      <c r="R645" s="512"/>
      <c r="S645" s="512"/>
      <c r="T645" s="512"/>
      <c r="U645" s="512"/>
      <c r="V645" s="512"/>
      <c r="W645" s="512"/>
      <c r="X645" s="512"/>
      <c r="Y645" s="489"/>
      <c r="Z645" s="512"/>
      <c r="AA645" s="512"/>
      <c r="AB645" s="489"/>
      <c r="AC645" s="513"/>
      <c r="AD645" s="489"/>
    </row>
    <row r="646" spans="7:30" ht="15.75" customHeight="1">
      <c r="G646" s="510"/>
      <c r="H646" s="511"/>
      <c r="I646" s="512"/>
      <c r="J646" s="512"/>
      <c r="K646" s="512"/>
      <c r="L646" s="512"/>
      <c r="M646" s="512"/>
      <c r="N646" s="489"/>
      <c r="O646" s="512"/>
      <c r="P646" s="512"/>
      <c r="Q646" s="512"/>
      <c r="R646" s="512"/>
      <c r="S646" s="512"/>
      <c r="T646" s="512"/>
      <c r="U646" s="512"/>
      <c r="V646" s="512"/>
      <c r="W646" s="512"/>
      <c r="X646" s="512"/>
      <c r="Y646" s="489"/>
      <c r="Z646" s="512"/>
      <c r="AA646" s="512"/>
      <c r="AB646" s="489"/>
      <c r="AC646" s="513"/>
      <c r="AD646" s="489"/>
    </row>
    <row r="647" spans="7:30" ht="15.75" customHeight="1">
      <c r="G647" s="510"/>
      <c r="H647" s="511"/>
      <c r="I647" s="512"/>
      <c r="J647" s="512"/>
      <c r="K647" s="512"/>
      <c r="L647" s="512"/>
      <c r="M647" s="512"/>
      <c r="N647" s="489"/>
      <c r="O647" s="512"/>
      <c r="P647" s="512"/>
      <c r="Q647" s="512"/>
      <c r="R647" s="512"/>
      <c r="S647" s="512"/>
      <c r="T647" s="512"/>
      <c r="U647" s="512"/>
      <c r="V647" s="512"/>
      <c r="W647" s="512"/>
      <c r="X647" s="512"/>
      <c r="Y647" s="489"/>
      <c r="Z647" s="512"/>
      <c r="AA647" s="512"/>
      <c r="AB647" s="489"/>
      <c r="AC647" s="513"/>
      <c r="AD647" s="489"/>
    </row>
    <row r="648" spans="7:30" ht="15.75" customHeight="1">
      <c r="G648" s="510"/>
      <c r="H648" s="511"/>
      <c r="I648" s="512"/>
      <c r="J648" s="512"/>
      <c r="K648" s="512"/>
      <c r="L648" s="512"/>
      <c r="M648" s="512"/>
      <c r="N648" s="489"/>
      <c r="O648" s="512"/>
      <c r="P648" s="512"/>
      <c r="Q648" s="512"/>
      <c r="R648" s="512"/>
      <c r="S648" s="512"/>
      <c r="T648" s="512"/>
      <c r="U648" s="512"/>
      <c r="V648" s="512"/>
      <c r="W648" s="512"/>
      <c r="X648" s="512"/>
      <c r="Y648" s="489"/>
      <c r="Z648" s="512"/>
      <c r="AA648" s="512"/>
      <c r="AB648" s="489"/>
      <c r="AC648" s="513"/>
      <c r="AD648" s="489"/>
    </row>
    <row r="649" spans="7:30" ht="15.75" customHeight="1">
      <c r="G649" s="510"/>
      <c r="H649" s="511"/>
      <c r="I649" s="512"/>
      <c r="J649" s="512"/>
      <c r="K649" s="512"/>
      <c r="L649" s="512"/>
      <c r="M649" s="512"/>
      <c r="N649" s="489"/>
      <c r="O649" s="512"/>
      <c r="P649" s="512"/>
      <c r="Q649" s="512"/>
      <c r="R649" s="512"/>
      <c r="S649" s="512"/>
      <c r="T649" s="512"/>
      <c r="U649" s="512"/>
      <c r="V649" s="512"/>
      <c r="W649" s="512"/>
      <c r="X649" s="512"/>
      <c r="Y649" s="489"/>
      <c r="Z649" s="512"/>
      <c r="AA649" s="512"/>
      <c r="AB649" s="489"/>
      <c r="AC649" s="513"/>
      <c r="AD649" s="489"/>
    </row>
    <row r="650" spans="7:30" ht="15.75" customHeight="1">
      <c r="G650" s="510"/>
      <c r="H650" s="511"/>
      <c r="I650" s="512"/>
      <c r="J650" s="512"/>
      <c r="K650" s="512"/>
      <c r="L650" s="512"/>
      <c r="M650" s="512"/>
      <c r="N650" s="489"/>
      <c r="O650" s="512"/>
      <c r="P650" s="512"/>
      <c r="Q650" s="512"/>
      <c r="R650" s="512"/>
      <c r="S650" s="512"/>
      <c r="T650" s="512"/>
      <c r="U650" s="512"/>
      <c r="V650" s="512"/>
      <c r="W650" s="512"/>
      <c r="X650" s="512"/>
      <c r="Y650" s="489"/>
      <c r="Z650" s="512"/>
      <c r="AA650" s="512"/>
      <c r="AB650" s="489"/>
      <c r="AC650" s="513"/>
      <c r="AD650" s="489"/>
    </row>
    <row r="651" spans="7:30" ht="15.75" customHeight="1">
      <c r="G651" s="510"/>
      <c r="H651" s="511"/>
      <c r="I651" s="512"/>
      <c r="J651" s="512"/>
      <c r="K651" s="512"/>
      <c r="L651" s="512"/>
      <c r="M651" s="512"/>
      <c r="N651" s="489"/>
      <c r="O651" s="512"/>
      <c r="P651" s="512"/>
      <c r="Q651" s="512"/>
      <c r="R651" s="512"/>
      <c r="S651" s="512"/>
      <c r="T651" s="512"/>
      <c r="U651" s="512"/>
      <c r="V651" s="512"/>
      <c r="W651" s="512"/>
      <c r="X651" s="512"/>
      <c r="Y651" s="489"/>
      <c r="Z651" s="512"/>
      <c r="AA651" s="512"/>
      <c r="AB651" s="489"/>
      <c r="AC651" s="513"/>
      <c r="AD651" s="489"/>
    </row>
    <row r="652" spans="7:30" ht="15.75" customHeight="1">
      <c r="G652" s="510"/>
      <c r="H652" s="511"/>
      <c r="I652" s="512"/>
      <c r="J652" s="512"/>
      <c r="K652" s="512"/>
      <c r="L652" s="512"/>
      <c r="M652" s="512"/>
      <c r="N652" s="489"/>
      <c r="O652" s="512"/>
      <c r="P652" s="512"/>
      <c r="Q652" s="512"/>
      <c r="R652" s="512"/>
      <c r="S652" s="512"/>
      <c r="T652" s="512"/>
      <c r="U652" s="512"/>
      <c r="V652" s="512"/>
      <c r="W652" s="512"/>
      <c r="X652" s="512"/>
      <c r="Y652" s="489"/>
      <c r="Z652" s="512"/>
      <c r="AA652" s="512"/>
      <c r="AB652" s="489"/>
      <c r="AC652" s="513"/>
      <c r="AD652" s="489"/>
    </row>
    <row r="653" spans="7:30" ht="15.75" customHeight="1">
      <c r="G653" s="510"/>
      <c r="H653" s="511"/>
      <c r="I653" s="512"/>
      <c r="J653" s="512"/>
      <c r="K653" s="512"/>
      <c r="L653" s="512"/>
      <c r="M653" s="512"/>
      <c r="N653" s="489"/>
      <c r="O653" s="512"/>
      <c r="P653" s="512"/>
      <c r="Q653" s="512"/>
      <c r="R653" s="512"/>
      <c r="S653" s="512"/>
      <c r="T653" s="512"/>
      <c r="U653" s="512"/>
      <c r="V653" s="512"/>
      <c r="W653" s="512"/>
      <c r="X653" s="512"/>
      <c r="Y653" s="489"/>
      <c r="Z653" s="512"/>
      <c r="AA653" s="512"/>
      <c r="AB653" s="489"/>
      <c r="AC653" s="513"/>
      <c r="AD653" s="489"/>
    </row>
    <row r="654" spans="7:30" ht="15.75" customHeight="1">
      <c r="G654" s="510"/>
      <c r="H654" s="511"/>
      <c r="I654" s="512"/>
      <c r="J654" s="512"/>
      <c r="K654" s="512"/>
      <c r="L654" s="512"/>
      <c r="M654" s="512"/>
      <c r="N654" s="489"/>
      <c r="O654" s="512"/>
      <c r="P654" s="512"/>
      <c r="Q654" s="512"/>
      <c r="R654" s="512"/>
      <c r="S654" s="512"/>
      <c r="T654" s="512"/>
      <c r="U654" s="512"/>
      <c r="V654" s="512"/>
      <c r="W654" s="512"/>
      <c r="X654" s="512"/>
      <c r="Y654" s="489"/>
      <c r="Z654" s="512"/>
      <c r="AA654" s="512"/>
      <c r="AB654" s="489"/>
      <c r="AC654" s="513"/>
      <c r="AD654" s="489"/>
    </row>
    <row r="655" spans="7:30" ht="15.75" customHeight="1">
      <c r="G655" s="510"/>
      <c r="H655" s="511"/>
      <c r="I655" s="512"/>
      <c r="J655" s="512"/>
      <c r="K655" s="512"/>
      <c r="L655" s="512"/>
      <c r="M655" s="512"/>
      <c r="N655" s="489"/>
      <c r="O655" s="512"/>
      <c r="P655" s="512"/>
      <c r="Q655" s="512"/>
      <c r="R655" s="512"/>
      <c r="S655" s="512"/>
      <c r="T655" s="512"/>
      <c r="U655" s="512"/>
      <c r="V655" s="512"/>
      <c r="W655" s="512"/>
      <c r="X655" s="512"/>
      <c r="Y655" s="489"/>
      <c r="Z655" s="512"/>
      <c r="AA655" s="512"/>
      <c r="AB655" s="489"/>
      <c r="AC655" s="513"/>
      <c r="AD655" s="489"/>
    </row>
    <row r="656" spans="7:30" ht="15.75" customHeight="1">
      <c r="G656" s="510"/>
      <c r="H656" s="511"/>
      <c r="I656" s="512"/>
      <c r="J656" s="512"/>
      <c r="K656" s="512"/>
      <c r="L656" s="512"/>
      <c r="M656" s="512"/>
      <c r="N656" s="489"/>
      <c r="O656" s="512"/>
      <c r="P656" s="512"/>
      <c r="Q656" s="512"/>
      <c r="R656" s="512"/>
      <c r="S656" s="512"/>
      <c r="T656" s="512"/>
      <c r="U656" s="512"/>
      <c r="V656" s="512"/>
      <c r="W656" s="512"/>
      <c r="X656" s="512"/>
      <c r="Y656" s="489"/>
      <c r="Z656" s="512"/>
      <c r="AA656" s="512"/>
      <c r="AB656" s="489"/>
      <c r="AC656" s="513"/>
      <c r="AD656" s="489"/>
    </row>
    <row r="657" spans="7:30" ht="15.75" customHeight="1">
      <c r="G657" s="510"/>
      <c r="H657" s="511"/>
      <c r="I657" s="512"/>
      <c r="J657" s="512"/>
      <c r="K657" s="512"/>
      <c r="L657" s="512"/>
      <c r="M657" s="512"/>
      <c r="N657" s="489"/>
      <c r="O657" s="512"/>
      <c r="P657" s="512"/>
      <c r="Q657" s="512"/>
      <c r="R657" s="512"/>
      <c r="S657" s="512"/>
      <c r="T657" s="512"/>
      <c r="U657" s="512"/>
      <c r="V657" s="512"/>
      <c r="W657" s="512"/>
      <c r="X657" s="512"/>
      <c r="Y657" s="489"/>
      <c r="Z657" s="512"/>
      <c r="AA657" s="512"/>
      <c r="AB657" s="489"/>
      <c r="AC657" s="513"/>
      <c r="AD657" s="489"/>
    </row>
    <row r="658" spans="7:30" ht="15.75" customHeight="1">
      <c r="G658" s="510"/>
      <c r="H658" s="511"/>
      <c r="I658" s="512"/>
      <c r="J658" s="512"/>
      <c r="K658" s="512"/>
      <c r="L658" s="512"/>
      <c r="M658" s="512"/>
      <c r="N658" s="489"/>
      <c r="O658" s="512"/>
      <c r="P658" s="512"/>
      <c r="Q658" s="512"/>
      <c r="R658" s="512"/>
      <c r="S658" s="512"/>
      <c r="T658" s="512"/>
      <c r="U658" s="512"/>
      <c r="V658" s="512"/>
      <c r="W658" s="512"/>
      <c r="X658" s="512"/>
      <c r="Y658" s="489"/>
      <c r="Z658" s="512"/>
      <c r="AA658" s="512"/>
      <c r="AB658" s="489"/>
      <c r="AC658" s="513"/>
      <c r="AD658" s="489"/>
    </row>
    <row r="659" spans="7:30" ht="15.75" customHeight="1">
      <c r="G659" s="510"/>
      <c r="H659" s="511"/>
      <c r="I659" s="512"/>
      <c r="J659" s="512"/>
      <c r="K659" s="512"/>
      <c r="L659" s="512"/>
      <c r="M659" s="512"/>
      <c r="N659" s="489"/>
      <c r="O659" s="512"/>
      <c r="P659" s="512"/>
      <c r="Q659" s="512"/>
      <c r="R659" s="512"/>
      <c r="S659" s="512"/>
      <c r="T659" s="512"/>
      <c r="U659" s="512"/>
      <c r="V659" s="512"/>
      <c r="W659" s="512"/>
      <c r="X659" s="512"/>
      <c r="Y659" s="489"/>
      <c r="Z659" s="512"/>
      <c r="AA659" s="512"/>
      <c r="AB659" s="489"/>
      <c r="AC659" s="513"/>
      <c r="AD659" s="489"/>
    </row>
    <row r="660" spans="7:30" ht="15.75" customHeight="1">
      <c r="G660" s="510"/>
      <c r="H660" s="511"/>
      <c r="I660" s="512"/>
      <c r="J660" s="512"/>
      <c r="K660" s="512"/>
      <c r="L660" s="512"/>
      <c r="M660" s="512"/>
      <c r="N660" s="489"/>
      <c r="O660" s="512"/>
      <c r="P660" s="512"/>
      <c r="Q660" s="512"/>
      <c r="R660" s="512"/>
      <c r="S660" s="512"/>
      <c r="T660" s="512"/>
      <c r="U660" s="512"/>
      <c r="V660" s="512"/>
      <c r="W660" s="512"/>
      <c r="X660" s="512"/>
      <c r="Y660" s="489"/>
      <c r="Z660" s="512"/>
      <c r="AA660" s="512"/>
      <c r="AB660" s="489"/>
      <c r="AC660" s="513"/>
      <c r="AD660" s="489"/>
    </row>
    <row r="661" spans="7:30" ht="15.75" customHeight="1">
      <c r="G661" s="510"/>
      <c r="H661" s="511"/>
      <c r="I661" s="512"/>
      <c r="J661" s="512"/>
      <c r="K661" s="512"/>
      <c r="L661" s="512"/>
      <c r="M661" s="512"/>
      <c r="N661" s="489"/>
      <c r="O661" s="512"/>
      <c r="P661" s="512"/>
      <c r="Q661" s="512"/>
      <c r="R661" s="512"/>
      <c r="S661" s="512"/>
      <c r="T661" s="512"/>
      <c r="U661" s="512"/>
      <c r="V661" s="512"/>
      <c r="W661" s="512"/>
      <c r="X661" s="512"/>
      <c r="Y661" s="489"/>
      <c r="Z661" s="512"/>
      <c r="AA661" s="512"/>
      <c r="AB661" s="489"/>
      <c r="AC661" s="513"/>
      <c r="AD661" s="489"/>
    </row>
    <row r="662" spans="7:30" ht="15.75" customHeight="1">
      <c r="G662" s="510"/>
      <c r="H662" s="511"/>
      <c r="I662" s="512"/>
      <c r="J662" s="512"/>
      <c r="K662" s="512"/>
      <c r="L662" s="512"/>
      <c r="M662" s="512"/>
      <c r="N662" s="489"/>
      <c r="O662" s="512"/>
      <c r="P662" s="512"/>
      <c r="Q662" s="512"/>
      <c r="R662" s="512"/>
      <c r="S662" s="512"/>
      <c r="T662" s="512"/>
      <c r="U662" s="512"/>
      <c r="V662" s="512"/>
      <c r="W662" s="512"/>
      <c r="X662" s="512"/>
      <c r="Y662" s="489"/>
      <c r="Z662" s="512"/>
      <c r="AA662" s="512"/>
      <c r="AB662" s="489"/>
      <c r="AC662" s="513"/>
      <c r="AD662" s="489"/>
    </row>
    <row r="663" spans="7:30" ht="15.75" customHeight="1">
      <c r="G663" s="510"/>
      <c r="H663" s="511"/>
      <c r="I663" s="512"/>
      <c r="J663" s="512"/>
      <c r="K663" s="512"/>
      <c r="L663" s="512"/>
      <c r="M663" s="512"/>
      <c r="N663" s="489"/>
      <c r="O663" s="512"/>
      <c r="P663" s="512"/>
      <c r="Q663" s="512"/>
      <c r="R663" s="512"/>
      <c r="S663" s="512"/>
      <c r="T663" s="512"/>
      <c r="U663" s="512"/>
      <c r="V663" s="512"/>
      <c r="W663" s="512"/>
      <c r="X663" s="512"/>
      <c r="Y663" s="489"/>
      <c r="Z663" s="512"/>
      <c r="AA663" s="512"/>
      <c r="AB663" s="489"/>
      <c r="AC663" s="513"/>
      <c r="AD663" s="489"/>
    </row>
    <row r="664" spans="7:30" ht="15.75" customHeight="1">
      <c r="G664" s="510"/>
      <c r="H664" s="511"/>
      <c r="I664" s="512"/>
      <c r="J664" s="512"/>
      <c r="K664" s="512"/>
      <c r="L664" s="512"/>
      <c r="M664" s="512"/>
      <c r="N664" s="489"/>
      <c r="O664" s="512"/>
      <c r="P664" s="512"/>
      <c r="Q664" s="512"/>
      <c r="R664" s="512"/>
      <c r="S664" s="512"/>
      <c r="T664" s="512"/>
      <c r="U664" s="512"/>
      <c r="V664" s="512"/>
      <c r="W664" s="512"/>
      <c r="X664" s="512"/>
      <c r="Y664" s="489"/>
      <c r="Z664" s="512"/>
      <c r="AA664" s="512"/>
      <c r="AB664" s="489"/>
      <c r="AC664" s="513"/>
      <c r="AD664" s="489"/>
    </row>
    <row r="665" spans="7:30" ht="15.75" customHeight="1">
      <c r="G665" s="510"/>
      <c r="H665" s="511"/>
      <c r="I665" s="512"/>
      <c r="J665" s="512"/>
      <c r="K665" s="512"/>
      <c r="L665" s="512"/>
      <c r="M665" s="512"/>
      <c r="N665" s="489"/>
      <c r="O665" s="512"/>
      <c r="P665" s="512"/>
      <c r="Q665" s="512"/>
      <c r="R665" s="512"/>
      <c r="S665" s="512"/>
      <c r="T665" s="512"/>
      <c r="U665" s="512"/>
      <c r="V665" s="512"/>
      <c r="W665" s="512"/>
      <c r="X665" s="512"/>
      <c r="Y665" s="489"/>
      <c r="Z665" s="512"/>
      <c r="AA665" s="512"/>
      <c r="AB665" s="489"/>
      <c r="AC665" s="513"/>
      <c r="AD665" s="489"/>
    </row>
    <row r="666" spans="7:30" ht="15.75" customHeight="1">
      <c r="G666" s="510"/>
      <c r="H666" s="511"/>
      <c r="I666" s="512"/>
      <c r="J666" s="512"/>
      <c r="K666" s="512"/>
      <c r="L666" s="512"/>
      <c r="M666" s="512"/>
      <c r="N666" s="489"/>
      <c r="O666" s="512"/>
      <c r="P666" s="512"/>
      <c r="Q666" s="512"/>
      <c r="R666" s="512"/>
      <c r="S666" s="512"/>
      <c r="T666" s="512"/>
      <c r="U666" s="512"/>
      <c r="V666" s="512"/>
      <c r="W666" s="512"/>
      <c r="X666" s="512"/>
      <c r="Y666" s="489"/>
      <c r="Z666" s="512"/>
      <c r="AA666" s="512"/>
      <c r="AB666" s="489"/>
      <c r="AC666" s="513"/>
      <c r="AD666" s="489"/>
    </row>
    <row r="667" spans="7:30" ht="15.75" customHeight="1">
      <c r="G667" s="510"/>
      <c r="H667" s="511"/>
      <c r="I667" s="512"/>
      <c r="J667" s="512"/>
      <c r="K667" s="512"/>
      <c r="L667" s="512"/>
      <c r="M667" s="512"/>
      <c r="N667" s="489"/>
      <c r="O667" s="512"/>
      <c r="P667" s="512"/>
      <c r="Q667" s="512"/>
      <c r="R667" s="512"/>
      <c r="S667" s="512"/>
      <c r="T667" s="512"/>
      <c r="U667" s="512"/>
      <c r="V667" s="512"/>
      <c r="W667" s="512"/>
      <c r="X667" s="512"/>
      <c r="Y667" s="489"/>
      <c r="Z667" s="512"/>
      <c r="AA667" s="512"/>
      <c r="AB667" s="489"/>
      <c r="AC667" s="513"/>
      <c r="AD667" s="489"/>
    </row>
    <row r="668" spans="7:30" ht="15.75" customHeight="1">
      <c r="G668" s="510"/>
      <c r="H668" s="511"/>
      <c r="I668" s="512"/>
      <c r="J668" s="512"/>
      <c r="K668" s="512"/>
      <c r="L668" s="512"/>
      <c r="M668" s="512"/>
      <c r="N668" s="489"/>
      <c r="O668" s="512"/>
      <c r="P668" s="512"/>
      <c r="Q668" s="512"/>
      <c r="R668" s="512"/>
      <c r="S668" s="512"/>
      <c r="T668" s="512"/>
      <c r="U668" s="512"/>
      <c r="V668" s="512"/>
      <c r="W668" s="512"/>
      <c r="X668" s="512"/>
      <c r="Y668" s="489"/>
      <c r="Z668" s="512"/>
      <c r="AA668" s="512"/>
      <c r="AB668" s="489"/>
      <c r="AC668" s="513"/>
      <c r="AD668" s="489"/>
    </row>
    <row r="669" spans="7:30" ht="15.75" customHeight="1">
      <c r="G669" s="510"/>
      <c r="H669" s="511"/>
      <c r="I669" s="512"/>
      <c r="J669" s="512"/>
      <c r="K669" s="512"/>
      <c r="L669" s="512"/>
      <c r="M669" s="512"/>
      <c r="N669" s="489"/>
      <c r="O669" s="512"/>
      <c r="P669" s="512"/>
      <c r="Q669" s="512"/>
      <c r="R669" s="512"/>
      <c r="S669" s="512"/>
      <c r="T669" s="512"/>
      <c r="U669" s="512"/>
      <c r="V669" s="512"/>
      <c r="W669" s="512"/>
      <c r="X669" s="512"/>
      <c r="Y669" s="489"/>
      <c r="Z669" s="512"/>
      <c r="AA669" s="512"/>
      <c r="AB669" s="489"/>
      <c r="AC669" s="513"/>
      <c r="AD669" s="489"/>
    </row>
    <row r="670" spans="7:30" ht="15.75" customHeight="1">
      <c r="G670" s="510"/>
      <c r="H670" s="511"/>
      <c r="I670" s="512"/>
      <c r="J670" s="512"/>
      <c r="K670" s="512"/>
      <c r="L670" s="512"/>
      <c r="M670" s="512"/>
      <c r="N670" s="489"/>
      <c r="O670" s="512"/>
      <c r="P670" s="512"/>
      <c r="Q670" s="512"/>
      <c r="R670" s="512"/>
      <c r="S670" s="512"/>
      <c r="T670" s="512"/>
      <c r="U670" s="512"/>
      <c r="V670" s="512"/>
      <c r="W670" s="512"/>
      <c r="X670" s="512"/>
      <c r="Y670" s="489"/>
      <c r="Z670" s="512"/>
      <c r="AA670" s="512"/>
      <c r="AB670" s="489"/>
      <c r="AC670" s="513"/>
      <c r="AD670" s="489"/>
    </row>
    <row r="671" spans="7:30" ht="15.75" customHeight="1">
      <c r="G671" s="510"/>
      <c r="H671" s="511"/>
      <c r="I671" s="512"/>
      <c r="J671" s="512"/>
      <c r="K671" s="512"/>
      <c r="L671" s="512"/>
      <c r="M671" s="512"/>
      <c r="N671" s="489"/>
      <c r="O671" s="512"/>
      <c r="P671" s="512"/>
      <c r="Q671" s="512"/>
      <c r="R671" s="512"/>
      <c r="S671" s="512"/>
      <c r="T671" s="512"/>
      <c r="U671" s="512"/>
      <c r="V671" s="512"/>
      <c r="W671" s="512"/>
      <c r="X671" s="512"/>
      <c r="Y671" s="489"/>
      <c r="Z671" s="512"/>
      <c r="AA671" s="512"/>
      <c r="AB671" s="489"/>
      <c r="AC671" s="513"/>
      <c r="AD671" s="489"/>
    </row>
    <row r="672" spans="7:30" ht="15.75" customHeight="1">
      <c r="G672" s="510"/>
      <c r="H672" s="511"/>
      <c r="I672" s="512"/>
      <c r="J672" s="512"/>
      <c r="K672" s="512"/>
      <c r="L672" s="512"/>
      <c r="M672" s="512"/>
      <c r="N672" s="489"/>
      <c r="O672" s="512"/>
      <c r="P672" s="512"/>
      <c r="Q672" s="512"/>
      <c r="R672" s="512"/>
      <c r="S672" s="512"/>
      <c r="T672" s="512"/>
      <c r="U672" s="512"/>
      <c r="V672" s="512"/>
      <c r="W672" s="512"/>
      <c r="X672" s="512"/>
      <c r="Y672" s="489"/>
      <c r="Z672" s="512"/>
      <c r="AA672" s="512"/>
      <c r="AB672" s="489"/>
      <c r="AC672" s="513"/>
      <c r="AD672" s="489"/>
    </row>
    <row r="673" spans="7:30" ht="15.75" customHeight="1">
      <c r="G673" s="510"/>
      <c r="H673" s="511"/>
      <c r="I673" s="512"/>
      <c r="J673" s="512"/>
      <c r="K673" s="512"/>
      <c r="L673" s="512"/>
      <c r="M673" s="512"/>
      <c r="N673" s="489"/>
      <c r="O673" s="512"/>
      <c r="P673" s="512"/>
      <c r="Q673" s="512"/>
      <c r="R673" s="512"/>
      <c r="S673" s="512"/>
      <c r="T673" s="512"/>
      <c r="U673" s="512"/>
      <c r="V673" s="512"/>
      <c r="W673" s="512"/>
      <c r="X673" s="512"/>
      <c r="Y673" s="489"/>
      <c r="Z673" s="512"/>
      <c r="AA673" s="512"/>
      <c r="AB673" s="489"/>
      <c r="AC673" s="513"/>
      <c r="AD673" s="489"/>
    </row>
    <row r="674" spans="7:30" ht="15.75" customHeight="1">
      <c r="G674" s="510"/>
      <c r="H674" s="511"/>
      <c r="I674" s="512"/>
      <c r="J674" s="512"/>
      <c r="K674" s="512"/>
      <c r="L674" s="512"/>
      <c r="M674" s="512"/>
      <c r="N674" s="489"/>
      <c r="O674" s="512"/>
      <c r="P674" s="512"/>
      <c r="Q674" s="512"/>
      <c r="R674" s="512"/>
      <c r="S674" s="512"/>
      <c r="T674" s="512"/>
      <c r="U674" s="512"/>
      <c r="V674" s="512"/>
      <c r="W674" s="512"/>
      <c r="X674" s="512"/>
      <c r="Y674" s="489"/>
      <c r="Z674" s="512"/>
      <c r="AA674" s="512"/>
      <c r="AB674" s="489"/>
      <c r="AC674" s="513"/>
      <c r="AD674" s="489"/>
    </row>
    <row r="675" spans="7:30" ht="15.75" customHeight="1">
      <c r="G675" s="510"/>
      <c r="H675" s="511"/>
      <c r="I675" s="512"/>
      <c r="J675" s="512"/>
      <c r="K675" s="512"/>
      <c r="L675" s="512"/>
      <c r="M675" s="512"/>
      <c r="N675" s="489"/>
      <c r="O675" s="512"/>
      <c r="P675" s="512"/>
      <c r="Q675" s="512"/>
      <c r="R675" s="512"/>
      <c r="S675" s="512"/>
      <c r="T675" s="512"/>
      <c r="U675" s="512"/>
      <c r="V675" s="512"/>
      <c r="W675" s="512"/>
      <c r="X675" s="512"/>
      <c r="Y675" s="489"/>
      <c r="Z675" s="512"/>
      <c r="AA675" s="512"/>
      <c r="AB675" s="489"/>
      <c r="AC675" s="513"/>
      <c r="AD675" s="489"/>
    </row>
    <row r="676" spans="7:30" ht="15.75" customHeight="1">
      <c r="G676" s="510"/>
      <c r="H676" s="511"/>
      <c r="I676" s="512"/>
      <c r="J676" s="512"/>
      <c r="K676" s="512"/>
      <c r="L676" s="512"/>
      <c r="M676" s="512"/>
      <c r="N676" s="489"/>
      <c r="O676" s="512"/>
      <c r="P676" s="512"/>
      <c r="Q676" s="512"/>
      <c r="R676" s="512"/>
      <c r="S676" s="512"/>
      <c r="T676" s="512"/>
      <c r="U676" s="512"/>
      <c r="V676" s="512"/>
      <c r="W676" s="512"/>
      <c r="X676" s="512"/>
      <c r="Y676" s="489"/>
      <c r="Z676" s="512"/>
      <c r="AA676" s="512"/>
      <c r="AB676" s="489"/>
      <c r="AC676" s="513"/>
      <c r="AD676" s="489"/>
    </row>
    <row r="677" spans="7:30" ht="15.75" customHeight="1">
      <c r="G677" s="510"/>
      <c r="H677" s="511"/>
      <c r="I677" s="512"/>
      <c r="J677" s="512"/>
      <c r="K677" s="512"/>
      <c r="L677" s="512"/>
      <c r="M677" s="512"/>
      <c r="N677" s="489"/>
      <c r="O677" s="512"/>
      <c r="P677" s="512"/>
      <c r="Q677" s="512"/>
      <c r="R677" s="512"/>
      <c r="S677" s="512"/>
      <c r="T677" s="512"/>
      <c r="U677" s="512"/>
      <c r="V677" s="512"/>
      <c r="W677" s="512"/>
      <c r="X677" s="512"/>
      <c r="Y677" s="489"/>
      <c r="Z677" s="512"/>
      <c r="AA677" s="512"/>
      <c r="AB677" s="489"/>
      <c r="AC677" s="513"/>
      <c r="AD677" s="489"/>
    </row>
    <row r="678" spans="7:30" ht="15.75" customHeight="1">
      <c r="G678" s="510"/>
      <c r="H678" s="511"/>
      <c r="I678" s="512"/>
      <c r="J678" s="512"/>
      <c r="K678" s="512"/>
      <c r="L678" s="512"/>
      <c r="M678" s="512"/>
      <c r="N678" s="489"/>
      <c r="O678" s="512"/>
      <c r="P678" s="512"/>
      <c r="Q678" s="512"/>
      <c r="R678" s="512"/>
      <c r="S678" s="512"/>
      <c r="T678" s="512"/>
      <c r="U678" s="512"/>
      <c r="V678" s="512"/>
      <c r="W678" s="512"/>
      <c r="X678" s="512"/>
      <c r="Y678" s="489"/>
      <c r="Z678" s="512"/>
      <c r="AA678" s="512"/>
      <c r="AB678" s="489"/>
      <c r="AC678" s="513"/>
      <c r="AD678" s="489"/>
    </row>
    <row r="679" spans="7:30" ht="15.75" customHeight="1">
      <c r="G679" s="510"/>
      <c r="H679" s="511"/>
      <c r="I679" s="512"/>
      <c r="J679" s="512"/>
      <c r="K679" s="512"/>
      <c r="L679" s="512"/>
      <c r="M679" s="512"/>
      <c r="N679" s="489"/>
      <c r="O679" s="512"/>
      <c r="P679" s="512"/>
      <c r="Q679" s="512"/>
      <c r="R679" s="512"/>
      <c r="S679" s="512"/>
      <c r="T679" s="512"/>
      <c r="U679" s="512"/>
      <c r="V679" s="512"/>
      <c r="W679" s="512"/>
      <c r="X679" s="512"/>
      <c r="Y679" s="489"/>
      <c r="Z679" s="512"/>
      <c r="AA679" s="512"/>
      <c r="AB679" s="489"/>
      <c r="AC679" s="513"/>
      <c r="AD679" s="489"/>
    </row>
    <row r="680" spans="7:30" ht="15.75" customHeight="1">
      <c r="G680" s="510"/>
      <c r="H680" s="511"/>
      <c r="I680" s="512"/>
      <c r="J680" s="512"/>
      <c r="K680" s="512"/>
      <c r="L680" s="512"/>
      <c r="M680" s="512"/>
      <c r="N680" s="489"/>
      <c r="O680" s="512"/>
      <c r="P680" s="512"/>
      <c r="Q680" s="512"/>
      <c r="R680" s="512"/>
      <c r="S680" s="512"/>
      <c r="T680" s="512"/>
      <c r="U680" s="512"/>
      <c r="V680" s="512"/>
      <c r="W680" s="512"/>
      <c r="X680" s="512"/>
      <c r="Y680" s="489"/>
      <c r="Z680" s="512"/>
      <c r="AA680" s="512"/>
      <c r="AB680" s="489"/>
      <c r="AC680" s="513"/>
      <c r="AD680" s="489"/>
    </row>
    <row r="681" spans="7:30" ht="15.75" customHeight="1">
      <c r="G681" s="510"/>
      <c r="H681" s="511"/>
      <c r="I681" s="512"/>
      <c r="J681" s="512"/>
      <c r="K681" s="512"/>
      <c r="L681" s="512"/>
      <c r="M681" s="512"/>
      <c r="N681" s="489"/>
      <c r="O681" s="512"/>
      <c r="P681" s="512"/>
      <c r="Q681" s="512"/>
      <c r="R681" s="512"/>
      <c r="S681" s="512"/>
      <c r="T681" s="512"/>
      <c r="U681" s="512"/>
      <c r="V681" s="512"/>
      <c r="W681" s="512"/>
      <c r="X681" s="512"/>
      <c r="Y681" s="489"/>
      <c r="Z681" s="512"/>
      <c r="AA681" s="512"/>
      <c r="AB681" s="489"/>
      <c r="AC681" s="513"/>
      <c r="AD681" s="489"/>
    </row>
    <row r="682" spans="7:30" ht="15.75" customHeight="1">
      <c r="G682" s="510"/>
      <c r="H682" s="511"/>
      <c r="I682" s="512"/>
      <c r="J682" s="512"/>
      <c r="K682" s="512"/>
      <c r="L682" s="512"/>
      <c r="M682" s="512"/>
      <c r="N682" s="489"/>
      <c r="O682" s="512"/>
      <c r="P682" s="512"/>
      <c r="Q682" s="512"/>
      <c r="R682" s="512"/>
      <c r="S682" s="512"/>
      <c r="T682" s="512"/>
      <c r="U682" s="512"/>
      <c r="V682" s="512"/>
      <c r="W682" s="512"/>
      <c r="X682" s="512"/>
      <c r="Y682" s="489"/>
      <c r="Z682" s="512"/>
      <c r="AA682" s="512"/>
      <c r="AB682" s="489"/>
      <c r="AC682" s="513"/>
      <c r="AD682" s="489"/>
    </row>
    <row r="683" spans="7:30" ht="15.75" customHeight="1">
      <c r="G683" s="510"/>
      <c r="H683" s="511"/>
      <c r="I683" s="512"/>
      <c r="J683" s="512"/>
      <c r="K683" s="512"/>
      <c r="L683" s="512"/>
      <c r="M683" s="512"/>
      <c r="N683" s="489"/>
      <c r="O683" s="512"/>
      <c r="P683" s="512"/>
      <c r="Q683" s="512"/>
      <c r="R683" s="512"/>
      <c r="S683" s="512"/>
      <c r="T683" s="512"/>
      <c r="U683" s="512"/>
      <c r="V683" s="512"/>
      <c r="W683" s="512"/>
      <c r="X683" s="512"/>
      <c r="Y683" s="489"/>
      <c r="Z683" s="512"/>
      <c r="AA683" s="512"/>
      <c r="AB683" s="489"/>
      <c r="AC683" s="513"/>
      <c r="AD683" s="489"/>
    </row>
    <row r="684" spans="7:30" ht="15.75" customHeight="1">
      <c r="G684" s="510"/>
      <c r="H684" s="511"/>
      <c r="I684" s="512"/>
      <c r="J684" s="512"/>
      <c r="K684" s="512"/>
      <c r="L684" s="512"/>
      <c r="M684" s="512"/>
      <c r="N684" s="489"/>
      <c r="O684" s="512"/>
      <c r="P684" s="512"/>
      <c r="Q684" s="512"/>
      <c r="R684" s="512"/>
      <c r="S684" s="512"/>
      <c r="T684" s="512"/>
      <c r="U684" s="512"/>
      <c r="V684" s="512"/>
      <c r="W684" s="512"/>
      <c r="X684" s="512"/>
      <c r="Y684" s="489"/>
      <c r="Z684" s="512"/>
      <c r="AA684" s="512"/>
      <c r="AB684" s="489"/>
      <c r="AC684" s="513"/>
      <c r="AD684" s="489"/>
    </row>
    <row r="685" spans="7:30" ht="15.75" customHeight="1">
      <c r="G685" s="510"/>
      <c r="H685" s="511"/>
      <c r="I685" s="512"/>
      <c r="J685" s="512"/>
      <c r="K685" s="512"/>
      <c r="L685" s="512"/>
      <c r="M685" s="512"/>
      <c r="N685" s="489"/>
      <c r="O685" s="512"/>
      <c r="P685" s="512"/>
      <c r="Q685" s="512"/>
      <c r="R685" s="512"/>
      <c r="S685" s="512"/>
      <c r="T685" s="512"/>
      <c r="U685" s="512"/>
      <c r="V685" s="512"/>
      <c r="W685" s="512"/>
      <c r="X685" s="512"/>
      <c r="Y685" s="489"/>
      <c r="Z685" s="512"/>
      <c r="AA685" s="512"/>
      <c r="AB685" s="489"/>
      <c r="AC685" s="513"/>
      <c r="AD685" s="489"/>
    </row>
    <row r="686" spans="7:30" ht="15.75" customHeight="1">
      <c r="G686" s="510"/>
      <c r="H686" s="511"/>
      <c r="I686" s="512"/>
      <c r="J686" s="512"/>
      <c r="K686" s="512"/>
      <c r="L686" s="512"/>
      <c r="M686" s="512"/>
      <c r="N686" s="489"/>
      <c r="O686" s="512"/>
      <c r="P686" s="512"/>
      <c r="Q686" s="512"/>
      <c r="R686" s="512"/>
      <c r="S686" s="512"/>
      <c r="T686" s="512"/>
      <c r="U686" s="512"/>
      <c r="V686" s="512"/>
      <c r="W686" s="512"/>
      <c r="X686" s="512"/>
      <c r="Y686" s="489"/>
      <c r="Z686" s="512"/>
      <c r="AA686" s="512"/>
      <c r="AB686" s="489"/>
      <c r="AC686" s="513"/>
      <c r="AD686" s="489"/>
    </row>
    <row r="687" spans="7:30" ht="15.75" customHeight="1">
      <c r="G687" s="510"/>
      <c r="H687" s="511"/>
      <c r="I687" s="512"/>
      <c r="J687" s="512"/>
      <c r="K687" s="512"/>
      <c r="L687" s="512"/>
      <c r="M687" s="512"/>
      <c r="N687" s="489"/>
      <c r="O687" s="512"/>
      <c r="P687" s="512"/>
      <c r="Q687" s="512"/>
      <c r="R687" s="512"/>
      <c r="S687" s="512"/>
      <c r="T687" s="512"/>
      <c r="U687" s="512"/>
      <c r="V687" s="512"/>
      <c r="W687" s="512"/>
      <c r="X687" s="512"/>
      <c r="Y687" s="489"/>
      <c r="Z687" s="512"/>
      <c r="AA687" s="512"/>
      <c r="AB687" s="489"/>
      <c r="AC687" s="513"/>
      <c r="AD687" s="489"/>
    </row>
    <row r="688" spans="7:30" ht="15.75" customHeight="1">
      <c r="G688" s="510"/>
      <c r="H688" s="511"/>
      <c r="I688" s="512"/>
      <c r="J688" s="512"/>
      <c r="K688" s="512"/>
      <c r="L688" s="512"/>
      <c r="M688" s="512"/>
      <c r="N688" s="489"/>
      <c r="O688" s="512"/>
      <c r="P688" s="512"/>
      <c r="Q688" s="512"/>
      <c r="R688" s="512"/>
      <c r="S688" s="512"/>
      <c r="T688" s="512"/>
      <c r="U688" s="512"/>
      <c r="V688" s="512"/>
      <c r="W688" s="512"/>
      <c r="X688" s="512"/>
      <c r="Y688" s="489"/>
      <c r="Z688" s="512"/>
      <c r="AA688" s="512"/>
      <c r="AB688" s="489"/>
      <c r="AC688" s="513"/>
      <c r="AD688" s="489"/>
    </row>
    <row r="689" spans="7:30" ht="15.75" customHeight="1">
      <c r="G689" s="510"/>
      <c r="H689" s="511"/>
      <c r="I689" s="512"/>
      <c r="J689" s="512"/>
      <c r="K689" s="512"/>
      <c r="L689" s="512"/>
      <c r="M689" s="512"/>
      <c r="N689" s="489"/>
      <c r="O689" s="512"/>
      <c r="P689" s="512"/>
      <c r="Q689" s="512"/>
      <c r="R689" s="512"/>
      <c r="S689" s="512"/>
      <c r="T689" s="512"/>
      <c r="U689" s="512"/>
      <c r="V689" s="512"/>
      <c r="W689" s="512"/>
      <c r="X689" s="512"/>
      <c r="Y689" s="489"/>
      <c r="Z689" s="512"/>
      <c r="AA689" s="512"/>
      <c r="AB689" s="489"/>
      <c r="AC689" s="513"/>
      <c r="AD689" s="489"/>
    </row>
    <row r="690" spans="7:30" ht="15.75" customHeight="1">
      <c r="G690" s="510"/>
      <c r="H690" s="511"/>
      <c r="I690" s="512"/>
      <c r="J690" s="512"/>
      <c r="K690" s="512"/>
      <c r="L690" s="512"/>
      <c r="M690" s="512"/>
      <c r="N690" s="489"/>
      <c r="O690" s="512"/>
      <c r="P690" s="512"/>
      <c r="Q690" s="512"/>
      <c r="R690" s="512"/>
      <c r="S690" s="512"/>
      <c r="T690" s="512"/>
      <c r="U690" s="512"/>
      <c r="V690" s="512"/>
      <c r="W690" s="512"/>
      <c r="X690" s="512"/>
      <c r="Y690" s="489"/>
      <c r="Z690" s="512"/>
      <c r="AA690" s="512"/>
      <c r="AB690" s="489"/>
      <c r="AC690" s="513"/>
      <c r="AD690" s="489"/>
    </row>
    <row r="691" spans="7:30" ht="15.75" customHeight="1">
      <c r="G691" s="510"/>
      <c r="H691" s="511"/>
      <c r="I691" s="512"/>
      <c r="J691" s="512"/>
      <c r="K691" s="512"/>
      <c r="L691" s="512"/>
      <c r="M691" s="512"/>
      <c r="N691" s="489"/>
      <c r="O691" s="512"/>
      <c r="P691" s="512"/>
      <c r="Q691" s="512"/>
      <c r="R691" s="512"/>
      <c r="S691" s="512"/>
      <c r="T691" s="512"/>
      <c r="U691" s="512"/>
      <c r="V691" s="512"/>
      <c r="W691" s="512"/>
      <c r="X691" s="512"/>
      <c r="Y691" s="489"/>
      <c r="Z691" s="512"/>
      <c r="AA691" s="512"/>
      <c r="AB691" s="489"/>
      <c r="AC691" s="513"/>
      <c r="AD691" s="489"/>
    </row>
    <row r="692" spans="7:30" ht="15.75" customHeight="1">
      <c r="G692" s="510"/>
      <c r="H692" s="511"/>
      <c r="I692" s="512"/>
      <c r="J692" s="512"/>
      <c r="K692" s="512"/>
      <c r="L692" s="512"/>
      <c r="M692" s="512"/>
      <c r="N692" s="489"/>
      <c r="O692" s="512"/>
      <c r="P692" s="512"/>
      <c r="Q692" s="512"/>
      <c r="R692" s="512"/>
      <c r="S692" s="512"/>
      <c r="T692" s="512"/>
      <c r="U692" s="512"/>
      <c r="V692" s="512"/>
      <c r="W692" s="512"/>
      <c r="X692" s="512"/>
      <c r="Y692" s="489"/>
      <c r="Z692" s="512"/>
      <c r="AA692" s="512"/>
      <c r="AB692" s="489"/>
      <c r="AC692" s="513"/>
      <c r="AD692" s="489"/>
    </row>
    <row r="693" spans="7:30" ht="15.75" customHeight="1">
      <c r="G693" s="510"/>
      <c r="H693" s="511"/>
      <c r="I693" s="512"/>
      <c r="J693" s="512"/>
      <c r="K693" s="512"/>
      <c r="L693" s="512"/>
      <c r="M693" s="512"/>
      <c r="N693" s="489"/>
      <c r="O693" s="512"/>
      <c r="P693" s="512"/>
      <c r="Q693" s="512"/>
      <c r="R693" s="512"/>
      <c r="S693" s="512"/>
      <c r="T693" s="512"/>
      <c r="U693" s="512"/>
      <c r="V693" s="512"/>
      <c r="W693" s="512"/>
      <c r="X693" s="512"/>
      <c r="Y693" s="489"/>
      <c r="Z693" s="512"/>
      <c r="AA693" s="512"/>
      <c r="AB693" s="489"/>
      <c r="AC693" s="513"/>
      <c r="AD693" s="489"/>
    </row>
    <row r="694" spans="7:30" ht="15.75" customHeight="1">
      <c r="G694" s="510"/>
      <c r="H694" s="511"/>
      <c r="I694" s="512"/>
      <c r="J694" s="512"/>
      <c r="K694" s="512"/>
      <c r="L694" s="512"/>
      <c r="M694" s="512"/>
      <c r="N694" s="489"/>
      <c r="O694" s="512"/>
      <c r="P694" s="512"/>
      <c r="Q694" s="512"/>
      <c r="R694" s="512"/>
      <c r="S694" s="512"/>
      <c r="T694" s="512"/>
      <c r="U694" s="512"/>
      <c r="V694" s="512"/>
      <c r="W694" s="512"/>
      <c r="X694" s="512"/>
      <c r="Y694" s="489"/>
      <c r="Z694" s="512"/>
      <c r="AA694" s="512"/>
      <c r="AB694" s="489"/>
      <c r="AC694" s="513"/>
      <c r="AD694" s="489"/>
    </row>
    <row r="695" spans="7:30" ht="15.75" customHeight="1">
      <c r="G695" s="510"/>
      <c r="H695" s="511"/>
      <c r="I695" s="512"/>
      <c r="J695" s="512"/>
      <c r="K695" s="512"/>
      <c r="L695" s="512"/>
      <c r="M695" s="512"/>
      <c r="N695" s="489"/>
      <c r="O695" s="512"/>
      <c r="P695" s="512"/>
      <c r="Q695" s="512"/>
      <c r="R695" s="512"/>
      <c r="S695" s="512"/>
      <c r="T695" s="512"/>
      <c r="U695" s="512"/>
      <c r="V695" s="512"/>
      <c r="W695" s="512"/>
      <c r="X695" s="512"/>
      <c r="Y695" s="489"/>
      <c r="Z695" s="512"/>
      <c r="AA695" s="512"/>
      <c r="AB695" s="489"/>
      <c r="AC695" s="513"/>
      <c r="AD695" s="489"/>
    </row>
    <row r="696" spans="7:30" ht="15.75" customHeight="1">
      <c r="G696" s="510"/>
      <c r="H696" s="511"/>
      <c r="I696" s="512"/>
      <c r="J696" s="512"/>
      <c r="K696" s="512"/>
      <c r="L696" s="512"/>
      <c r="M696" s="512"/>
      <c r="N696" s="489"/>
      <c r="O696" s="512"/>
      <c r="P696" s="512"/>
      <c r="Q696" s="512"/>
      <c r="R696" s="512"/>
      <c r="S696" s="512"/>
      <c r="T696" s="512"/>
      <c r="U696" s="512"/>
      <c r="V696" s="512"/>
      <c r="W696" s="512"/>
      <c r="X696" s="512"/>
      <c r="Y696" s="489"/>
      <c r="Z696" s="512"/>
      <c r="AA696" s="512"/>
      <c r="AB696" s="489"/>
      <c r="AC696" s="513"/>
      <c r="AD696" s="489"/>
    </row>
    <row r="697" spans="7:30" ht="15.75" customHeight="1">
      <c r="G697" s="510"/>
      <c r="H697" s="511"/>
      <c r="I697" s="512"/>
      <c r="J697" s="512"/>
      <c r="K697" s="512"/>
      <c r="L697" s="512"/>
      <c r="M697" s="512"/>
      <c r="N697" s="489"/>
      <c r="O697" s="512"/>
      <c r="P697" s="512"/>
      <c r="Q697" s="512"/>
      <c r="R697" s="512"/>
      <c r="S697" s="512"/>
      <c r="T697" s="512"/>
      <c r="U697" s="512"/>
      <c r="V697" s="512"/>
      <c r="W697" s="512"/>
      <c r="X697" s="512"/>
      <c r="Y697" s="489"/>
      <c r="Z697" s="512"/>
      <c r="AA697" s="512"/>
      <c r="AB697" s="489"/>
      <c r="AC697" s="513"/>
      <c r="AD697" s="489"/>
    </row>
    <row r="698" spans="7:30" ht="15.75" customHeight="1">
      <c r="G698" s="510"/>
      <c r="H698" s="511"/>
      <c r="I698" s="512"/>
      <c r="J698" s="512"/>
      <c r="K698" s="512"/>
      <c r="L698" s="512"/>
      <c r="M698" s="512"/>
      <c r="N698" s="489"/>
      <c r="O698" s="512"/>
      <c r="P698" s="512"/>
      <c r="Q698" s="512"/>
      <c r="R698" s="512"/>
      <c r="S698" s="512"/>
      <c r="T698" s="512"/>
      <c r="U698" s="512"/>
      <c r="V698" s="512"/>
      <c r="W698" s="512"/>
      <c r="X698" s="512"/>
      <c r="Y698" s="489"/>
      <c r="Z698" s="512"/>
      <c r="AA698" s="512"/>
      <c r="AB698" s="489"/>
      <c r="AC698" s="513"/>
      <c r="AD698" s="489"/>
    </row>
    <row r="699" spans="7:30" ht="15.75" customHeight="1">
      <c r="G699" s="510"/>
      <c r="H699" s="511"/>
      <c r="I699" s="512"/>
      <c r="J699" s="512"/>
      <c r="K699" s="512"/>
      <c r="L699" s="512"/>
      <c r="M699" s="512"/>
      <c r="N699" s="489"/>
      <c r="O699" s="512"/>
      <c r="P699" s="512"/>
      <c r="Q699" s="512"/>
      <c r="R699" s="512"/>
      <c r="S699" s="512"/>
      <c r="T699" s="512"/>
      <c r="U699" s="512"/>
      <c r="V699" s="512"/>
      <c r="W699" s="512"/>
      <c r="X699" s="512"/>
      <c r="Y699" s="489"/>
      <c r="Z699" s="512"/>
      <c r="AA699" s="512"/>
      <c r="AB699" s="489"/>
      <c r="AC699" s="513"/>
      <c r="AD699" s="489"/>
    </row>
    <row r="700" spans="7:30" ht="15.75" customHeight="1">
      <c r="G700" s="510"/>
      <c r="H700" s="511"/>
      <c r="I700" s="512"/>
      <c r="J700" s="512"/>
      <c r="K700" s="512"/>
      <c r="L700" s="512"/>
      <c r="M700" s="512"/>
      <c r="N700" s="489"/>
      <c r="O700" s="512"/>
      <c r="P700" s="512"/>
      <c r="Q700" s="512"/>
      <c r="R700" s="512"/>
      <c r="S700" s="512"/>
      <c r="T700" s="512"/>
      <c r="U700" s="512"/>
      <c r="V700" s="512"/>
      <c r="W700" s="512"/>
      <c r="X700" s="512"/>
      <c r="Y700" s="489"/>
      <c r="Z700" s="512"/>
      <c r="AA700" s="512"/>
      <c r="AB700" s="489"/>
      <c r="AC700" s="513"/>
      <c r="AD700" s="489"/>
    </row>
    <row r="701" spans="7:30" ht="15.75" customHeight="1">
      <c r="G701" s="510"/>
      <c r="H701" s="511"/>
      <c r="I701" s="512"/>
      <c r="J701" s="512"/>
      <c r="K701" s="512"/>
      <c r="L701" s="512"/>
      <c r="M701" s="512"/>
      <c r="N701" s="489"/>
      <c r="O701" s="512"/>
      <c r="P701" s="512"/>
      <c r="Q701" s="512"/>
      <c r="R701" s="512"/>
      <c r="S701" s="512"/>
      <c r="T701" s="512"/>
      <c r="U701" s="512"/>
      <c r="V701" s="512"/>
      <c r="W701" s="512"/>
      <c r="X701" s="512"/>
      <c r="Y701" s="489"/>
      <c r="Z701" s="512"/>
      <c r="AA701" s="512"/>
      <c r="AB701" s="489"/>
      <c r="AC701" s="513"/>
      <c r="AD701" s="489"/>
    </row>
    <row r="702" spans="7:30" ht="15.75" customHeight="1">
      <c r="G702" s="510"/>
      <c r="H702" s="511"/>
      <c r="I702" s="512"/>
      <c r="J702" s="512"/>
      <c r="K702" s="512"/>
      <c r="L702" s="512"/>
      <c r="M702" s="512"/>
      <c r="N702" s="489"/>
      <c r="O702" s="512"/>
      <c r="P702" s="512"/>
      <c r="Q702" s="512"/>
      <c r="R702" s="512"/>
      <c r="S702" s="512"/>
      <c r="T702" s="512"/>
      <c r="U702" s="512"/>
      <c r="V702" s="512"/>
      <c r="W702" s="512"/>
      <c r="X702" s="512"/>
      <c r="Y702" s="489"/>
      <c r="Z702" s="512"/>
      <c r="AA702" s="512"/>
      <c r="AB702" s="489"/>
      <c r="AC702" s="513"/>
      <c r="AD702" s="489"/>
    </row>
    <row r="703" spans="7:30" ht="15.75" customHeight="1">
      <c r="G703" s="510"/>
      <c r="H703" s="511"/>
      <c r="I703" s="512"/>
      <c r="J703" s="512"/>
      <c r="K703" s="512"/>
      <c r="L703" s="512"/>
      <c r="M703" s="512"/>
      <c r="N703" s="489"/>
      <c r="O703" s="512"/>
      <c r="P703" s="512"/>
      <c r="Q703" s="512"/>
      <c r="R703" s="512"/>
      <c r="S703" s="512"/>
      <c r="T703" s="512"/>
      <c r="U703" s="512"/>
      <c r="V703" s="512"/>
      <c r="W703" s="512"/>
      <c r="X703" s="512"/>
      <c r="Y703" s="489"/>
      <c r="Z703" s="512"/>
      <c r="AA703" s="512"/>
      <c r="AB703" s="489"/>
      <c r="AC703" s="513"/>
      <c r="AD703" s="489"/>
    </row>
    <row r="704" spans="7:30" ht="15.75" customHeight="1">
      <c r="G704" s="510"/>
      <c r="H704" s="511"/>
      <c r="I704" s="512"/>
      <c r="J704" s="512"/>
      <c r="K704" s="512"/>
      <c r="L704" s="512"/>
      <c r="M704" s="512"/>
      <c r="N704" s="489"/>
      <c r="O704" s="512"/>
      <c r="P704" s="512"/>
      <c r="Q704" s="512"/>
      <c r="R704" s="512"/>
      <c r="S704" s="512"/>
      <c r="T704" s="512"/>
      <c r="U704" s="512"/>
      <c r="V704" s="512"/>
      <c r="W704" s="512"/>
      <c r="X704" s="512"/>
      <c r="Y704" s="489"/>
      <c r="Z704" s="512"/>
      <c r="AA704" s="512"/>
      <c r="AB704" s="489"/>
      <c r="AC704" s="513"/>
      <c r="AD704" s="489"/>
    </row>
    <row r="705" spans="7:30" ht="15.75" customHeight="1">
      <c r="G705" s="510"/>
      <c r="H705" s="511"/>
      <c r="I705" s="512"/>
      <c r="J705" s="512"/>
      <c r="K705" s="512"/>
      <c r="L705" s="512"/>
      <c r="M705" s="512"/>
      <c r="N705" s="489"/>
      <c r="O705" s="512"/>
      <c r="P705" s="512"/>
      <c r="Q705" s="512"/>
      <c r="R705" s="512"/>
      <c r="S705" s="512"/>
      <c r="T705" s="512"/>
      <c r="U705" s="512"/>
      <c r="V705" s="512"/>
      <c r="W705" s="512"/>
      <c r="X705" s="512"/>
      <c r="Y705" s="489"/>
      <c r="Z705" s="512"/>
      <c r="AA705" s="512"/>
      <c r="AB705" s="489"/>
      <c r="AC705" s="513"/>
      <c r="AD705" s="489"/>
    </row>
    <row r="706" spans="7:30" ht="15.75" customHeight="1">
      <c r="G706" s="510"/>
      <c r="H706" s="511"/>
      <c r="I706" s="512"/>
      <c r="J706" s="512"/>
      <c r="K706" s="512"/>
      <c r="L706" s="512"/>
      <c r="M706" s="512"/>
      <c r="N706" s="489"/>
      <c r="O706" s="512"/>
      <c r="P706" s="512"/>
      <c r="Q706" s="512"/>
      <c r="R706" s="512"/>
      <c r="S706" s="512"/>
      <c r="T706" s="512"/>
      <c r="U706" s="512"/>
      <c r="V706" s="512"/>
      <c r="W706" s="512"/>
      <c r="X706" s="512"/>
      <c r="Y706" s="489"/>
      <c r="Z706" s="512"/>
      <c r="AA706" s="512"/>
      <c r="AB706" s="489"/>
      <c r="AC706" s="513"/>
      <c r="AD706" s="489"/>
    </row>
    <row r="707" spans="7:30" ht="15.75" customHeight="1">
      <c r="G707" s="510"/>
      <c r="H707" s="511"/>
      <c r="I707" s="512"/>
      <c r="J707" s="512"/>
      <c r="K707" s="512"/>
      <c r="L707" s="512"/>
      <c r="M707" s="512"/>
      <c r="N707" s="489"/>
      <c r="O707" s="512"/>
      <c r="P707" s="512"/>
      <c r="Q707" s="512"/>
      <c r="R707" s="512"/>
      <c r="S707" s="512"/>
      <c r="T707" s="512"/>
      <c r="U707" s="512"/>
      <c r="V707" s="512"/>
      <c r="W707" s="512"/>
      <c r="X707" s="512"/>
      <c r="Y707" s="489"/>
      <c r="Z707" s="512"/>
      <c r="AA707" s="512"/>
      <c r="AB707" s="489"/>
      <c r="AC707" s="513"/>
      <c r="AD707" s="489"/>
    </row>
    <row r="708" spans="7:30" ht="15.75" customHeight="1">
      <c r="G708" s="510"/>
      <c r="H708" s="511"/>
      <c r="I708" s="512"/>
      <c r="J708" s="512"/>
      <c r="K708" s="512"/>
      <c r="L708" s="512"/>
      <c r="M708" s="512"/>
      <c r="N708" s="489"/>
      <c r="O708" s="512"/>
      <c r="P708" s="512"/>
      <c r="Q708" s="512"/>
      <c r="R708" s="512"/>
      <c r="S708" s="512"/>
      <c r="T708" s="512"/>
      <c r="U708" s="512"/>
      <c r="V708" s="512"/>
      <c r="W708" s="512"/>
      <c r="X708" s="512"/>
      <c r="Y708" s="489"/>
      <c r="Z708" s="512"/>
      <c r="AA708" s="512"/>
      <c r="AB708" s="489"/>
      <c r="AC708" s="513"/>
      <c r="AD708" s="489"/>
    </row>
    <row r="709" spans="7:30" ht="15.75" customHeight="1">
      <c r="G709" s="510"/>
      <c r="H709" s="511"/>
      <c r="I709" s="512"/>
      <c r="J709" s="512"/>
      <c r="K709" s="512"/>
      <c r="L709" s="512"/>
      <c r="M709" s="512"/>
      <c r="N709" s="489"/>
      <c r="O709" s="512"/>
      <c r="P709" s="512"/>
      <c r="Q709" s="512"/>
      <c r="R709" s="512"/>
      <c r="S709" s="512"/>
      <c r="T709" s="512"/>
      <c r="U709" s="512"/>
      <c r="V709" s="512"/>
      <c r="W709" s="512"/>
      <c r="X709" s="512"/>
      <c r="Y709" s="489"/>
      <c r="Z709" s="512"/>
      <c r="AA709" s="512"/>
      <c r="AB709" s="489"/>
      <c r="AC709" s="513"/>
      <c r="AD709" s="489"/>
    </row>
    <row r="710" spans="7:30" ht="15.75" customHeight="1">
      <c r="G710" s="510"/>
      <c r="H710" s="511"/>
      <c r="I710" s="512"/>
      <c r="J710" s="512"/>
      <c r="K710" s="512"/>
      <c r="L710" s="512"/>
      <c r="M710" s="512"/>
      <c r="N710" s="489"/>
      <c r="O710" s="512"/>
      <c r="P710" s="512"/>
      <c r="Q710" s="512"/>
      <c r="R710" s="512"/>
      <c r="S710" s="512"/>
      <c r="T710" s="512"/>
      <c r="U710" s="512"/>
      <c r="V710" s="512"/>
      <c r="W710" s="512"/>
      <c r="X710" s="512"/>
      <c r="Y710" s="489"/>
      <c r="Z710" s="512"/>
      <c r="AA710" s="512"/>
      <c r="AB710" s="489"/>
      <c r="AC710" s="513"/>
      <c r="AD710" s="489"/>
    </row>
    <row r="711" spans="7:30" ht="15.75" customHeight="1">
      <c r="G711" s="510"/>
      <c r="H711" s="511"/>
      <c r="I711" s="512"/>
      <c r="J711" s="512"/>
      <c r="K711" s="512"/>
      <c r="L711" s="512"/>
      <c r="M711" s="512"/>
      <c r="N711" s="489"/>
      <c r="O711" s="512"/>
      <c r="P711" s="512"/>
      <c r="Q711" s="512"/>
      <c r="R711" s="512"/>
      <c r="S711" s="512"/>
      <c r="T711" s="512"/>
      <c r="U711" s="512"/>
      <c r="V711" s="512"/>
      <c r="W711" s="512"/>
      <c r="X711" s="512"/>
      <c r="Y711" s="489"/>
      <c r="Z711" s="512"/>
      <c r="AA711" s="512"/>
      <c r="AB711" s="489"/>
      <c r="AC711" s="513"/>
      <c r="AD711" s="489"/>
    </row>
    <row r="712" spans="7:30" ht="15.75" customHeight="1">
      <c r="G712" s="510"/>
      <c r="H712" s="511"/>
      <c r="I712" s="512"/>
      <c r="J712" s="512"/>
      <c r="K712" s="512"/>
      <c r="L712" s="512"/>
      <c r="M712" s="512"/>
      <c r="N712" s="489"/>
      <c r="O712" s="512"/>
      <c r="P712" s="512"/>
      <c r="Q712" s="512"/>
      <c r="R712" s="512"/>
      <c r="S712" s="512"/>
      <c r="T712" s="512"/>
      <c r="U712" s="512"/>
      <c r="V712" s="512"/>
      <c r="W712" s="512"/>
      <c r="X712" s="512"/>
      <c r="Y712" s="489"/>
      <c r="Z712" s="512"/>
      <c r="AA712" s="512"/>
      <c r="AB712" s="489"/>
      <c r="AC712" s="513"/>
      <c r="AD712" s="489"/>
    </row>
    <row r="713" spans="7:30" ht="15.75" customHeight="1">
      <c r="G713" s="510"/>
      <c r="H713" s="511"/>
      <c r="I713" s="512"/>
      <c r="J713" s="512"/>
      <c r="K713" s="512"/>
      <c r="L713" s="512"/>
      <c r="M713" s="512"/>
      <c r="N713" s="489"/>
      <c r="O713" s="512"/>
      <c r="P713" s="512"/>
      <c r="Q713" s="512"/>
      <c r="R713" s="512"/>
      <c r="S713" s="512"/>
      <c r="T713" s="512"/>
      <c r="U713" s="512"/>
      <c r="V713" s="512"/>
      <c r="W713" s="512"/>
      <c r="X713" s="512"/>
      <c r="Y713" s="489"/>
      <c r="Z713" s="512"/>
      <c r="AA713" s="512"/>
      <c r="AB713" s="489"/>
      <c r="AC713" s="513"/>
      <c r="AD713" s="489"/>
    </row>
    <row r="714" spans="7:30" ht="15.75" customHeight="1">
      <c r="G714" s="510"/>
      <c r="H714" s="511"/>
      <c r="I714" s="512"/>
      <c r="J714" s="512"/>
      <c r="K714" s="512"/>
      <c r="L714" s="512"/>
      <c r="M714" s="512"/>
      <c r="N714" s="489"/>
      <c r="O714" s="512"/>
      <c r="P714" s="512"/>
      <c r="Q714" s="512"/>
      <c r="R714" s="512"/>
      <c r="S714" s="512"/>
      <c r="T714" s="512"/>
      <c r="U714" s="512"/>
      <c r="V714" s="512"/>
      <c r="W714" s="512"/>
      <c r="X714" s="512"/>
      <c r="Y714" s="489"/>
      <c r="Z714" s="512"/>
      <c r="AA714" s="512"/>
      <c r="AB714" s="489"/>
      <c r="AC714" s="513"/>
      <c r="AD714" s="489"/>
    </row>
    <row r="715" spans="7:30" ht="15.75" customHeight="1">
      <c r="G715" s="510"/>
      <c r="H715" s="511"/>
      <c r="I715" s="512"/>
      <c r="J715" s="512"/>
      <c r="K715" s="512"/>
      <c r="L715" s="512"/>
      <c r="M715" s="512"/>
      <c r="N715" s="489"/>
      <c r="O715" s="512"/>
      <c r="P715" s="512"/>
      <c r="Q715" s="512"/>
      <c r="R715" s="512"/>
      <c r="S715" s="512"/>
      <c r="T715" s="512"/>
      <c r="U715" s="512"/>
      <c r="V715" s="512"/>
      <c r="W715" s="512"/>
      <c r="X715" s="512"/>
      <c r="Y715" s="489"/>
      <c r="Z715" s="512"/>
      <c r="AA715" s="512"/>
      <c r="AB715" s="489"/>
      <c r="AC715" s="513"/>
      <c r="AD715" s="489"/>
    </row>
    <row r="716" spans="7:30" ht="15.75" customHeight="1">
      <c r="G716" s="510"/>
      <c r="H716" s="511"/>
      <c r="I716" s="512"/>
      <c r="J716" s="512"/>
      <c r="K716" s="512"/>
      <c r="L716" s="512"/>
      <c r="M716" s="512"/>
      <c r="N716" s="489"/>
      <c r="O716" s="512"/>
      <c r="P716" s="512"/>
      <c r="Q716" s="512"/>
      <c r="R716" s="512"/>
      <c r="S716" s="512"/>
      <c r="T716" s="512"/>
      <c r="U716" s="512"/>
      <c r="V716" s="512"/>
      <c r="W716" s="512"/>
      <c r="X716" s="512"/>
      <c r="Y716" s="489"/>
      <c r="Z716" s="512"/>
      <c r="AA716" s="512"/>
      <c r="AB716" s="489"/>
      <c r="AC716" s="513"/>
      <c r="AD716" s="489"/>
    </row>
    <row r="717" spans="7:30" ht="15.75" customHeight="1">
      <c r="G717" s="510"/>
      <c r="H717" s="511"/>
      <c r="I717" s="512"/>
      <c r="J717" s="512"/>
      <c r="K717" s="512"/>
      <c r="L717" s="512"/>
      <c r="M717" s="512"/>
      <c r="N717" s="489"/>
      <c r="O717" s="512"/>
      <c r="P717" s="512"/>
      <c r="Q717" s="512"/>
      <c r="R717" s="512"/>
      <c r="S717" s="512"/>
      <c r="T717" s="512"/>
      <c r="U717" s="512"/>
      <c r="V717" s="512"/>
      <c r="W717" s="512"/>
      <c r="X717" s="512"/>
      <c r="Y717" s="489"/>
      <c r="Z717" s="512"/>
      <c r="AA717" s="512"/>
      <c r="AB717" s="489"/>
      <c r="AC717" s="513"/>
      <c r="AD717" s="489"/>
    </row>
    <row r="718" spans="7:30" ht="15.75" customHeight="1">
      <c r="G718" s="510"/>
      <c r="H718" s="511"/>
      <c r="I718" s="512"/>
      <c r="J718" s="512"/>
      <c r="K718" s="512"/>
      <c r="L718" s="512"/>
      <c r="M718" s="512"/>
      <c r="N718" s="489"/>
      <c r="O718" s="512"/>
      <c r="P718" s="512"/>
      <c r="Q718" s="512"/>
      <c r="R718" s="512"/>
      <c r="S718" s="512"/>
      <c r="T718" s="512"/>
      <c r="U718" s="512"/>
      <c r="V718" s="512"/>
      <c r="W718" s="512"/>
      <c r="X718" s="512"/>
      <c r="Y718" s="489"/>
      <c r="Z718" s="512"/>
      <c r="AA718" s="512"/>
      <c r="AB718" s="489"/>
      <c r="AC718" s="513"/>
      <c r="AD718" s="489"/>
    </row>
    <row r="719" spans="7:30" ht="15.75" customHeight="1">
      <c r="G719" s="510"/>
      <c r="H719" s="511"/>
      <c r="I719" s="512"/>
      <c r="J719" s="512"/>
      <c r="K719" s="512"/>
      <c r="L719" s="512"/>
      <c r="M719" s="512"/>
      <c r="N719" s="489"/>
      <c r="O719" s="512"/>
      <c r="P719" s="512"/>
      <c r="Q719" s="512"/>
      <c r="R719" s="512"/>
      <c r="S719" s="512"/>
      <c r="T719" s="512"/>
      <c r="U719" s="512"/>
      <c r="V719" s="512"/>
      <c r="W719" s="512"/>
      <c r="X719" s="512"/>
      <c r="Y719" s="489"/>
      <c r="Z719" s="512"/>
      <c r="AA719" s="512"/>
      <c r="AB719" s="489"/>
      <c r="AC719" s="513"/>
      <c r="AD719" s="489"/>
    </row>
    <row r="720" spans="7:30" ht="15.75" customHeight="1">
      <c r="G720" s="510"/>
      <c r="H720" s="511"/>
      <c r="I720" s="512"/>
      <c r="J720" s="512"/>
      <c r="K720" s="512"/>
      <c r="L720" s="512"/>
      <c r="M720" s="512"/>
      <c r="N720" s="489"/>
      <c r="O720" s="512"/>
      <c r="P720" s="512"/>
      <c r="Q720" s="512"/>
      <c r="R720" s="512"/>
      <c r="S720" s="512"/>
      <c r="T720" s="512"/>
      <c r="U720" s="512"/>
      <c r="V720" s="512"/>
      <c r="W720" s="512"/>
      <c r="X720" s="512"/>
      <c r="Y720" s="489"/>
      <c r="Z720" s="512"/>
      <c r="AA720" s="512"/>
      <c r="AB720" s="489"/>
      <c r="AC720" s="513"/>
      <c r="AD720" s="489"/>
    </row>
    <row r="721" spans="7:30" ht="15.75" customHeight="1">
      <c r="G721" s="510"/>
      <c r="H721" s="511"/>
      <c r="I721" s="512"/>
      <c r="J721" s="512"/>
      <c r="K721" s="512"/>
      <c r="L721" s="512"/>
      <c r="M721" s="512"/>
      <c r="N721" s="489"/>
      <c r="O721" s="512"/>
      <c r="P721" s="512"/>
      <c r="Q721" s="512"/>
      <c r="R721" s="512"/>
      <c r="S721" s="512"/>
      <c r="T721" s="512"/>
      <c r="U721" s="512"/>
      <c r="V721" s="512"/>
      <c r="W721" s="512"/>
      <c r="X721" s="512"/>
      <c r="Y721" s="489"/>
      <c r="Z721" s="512"/>
      <c r="AA721" s="512"/>
      <c r="AB721" s="489"/>
      <c r="AC721" s="513"/>
      <c r="AD721" s="489"/>
    </row>
    <row r="722" spans="7:30" ht="15.75" customHeight="1">
      <c r="G722" s="510"/>
      <c r="H722" s="511"/>
      <c r="I722" s="512"/>
      <c r="J722" s="512"/>
      <c r="K722" s="512"/>
      <c r="L722" s="512"/>
      <c r="M722" s="512"/>
      <c r="N722" s="489"/>
      <c r="O722" s="512"/>
      <c r="P722" s="512"/>
      <c r="Q722" s="512"/>
      <c r="R722" s="512"/>
      <c r="S722" s="512"/>
      <c r="T722" s="512"/>
      <c r="U722" s="512"/>
      <c r="V722" s="512"/>
      <c r="W722" s="512"/>
      <c r="X722" s="512"/>
      <c r="Y722" s="489"/>
      <c r="Z722" s="512"/>
      <c r="AA722" s="512"/>
      <c r="AB722" s="489"/>
      <c r="AC722" s="513"/>
      <c r="AD722" s="489"/>
    </row>
    <row r="723" spans="7:30" ht="15.75" customHeight="1">
      <c r="G723" s="510"/>
      <c r="H723" s="511"/>
      <c r="I723" s="512"/>
      <c r="J723" s="512"/>
      <c r="K723" s="512"/>
      <c r="L723" s="512"/>
      <c r="M723" s="512"/>
      <c r="N723" s="489"/>
      <c r="O723" s="512"/>
      <c r="P723" s="512"/>
      <c r="Q723" s="512"/>
      <c r="R723" s="512"/>
      <c r="S723" s="512"/>
      <c r="T723" s="512"/>
      <c r="U723" s="512"/>
      <c r="V723" s="512"/>
      <c r="W723" s="512"/>
      <c r="X723" s="512"/>
      <c r="Y723" s="489"/>
      <c r="Z723" s="512"/>
      <c r="AA723" s="512"/>
      <c r="AB723" s="489"/>
      <c r="AC723" s="513"/>
      <c r="AD723" s="489"/>
    </row>
    <row r="724" spans="7:30" ht="15.75" customHeight="1">
      <c r="G724" s="510"/>
      <c r="H724" s="511"/>
      <c r="I724" s="512"/>
      <c r="J724" s="512"/>
      <c r="K724" s="512"/>
      <c r="L724" s="512"/>
      <c r="M724" s="512"/>
      <c r="N724" s="489"/>
      <c r="O724" s="512"/>
      <c r="P724" s="512"/>
      <c r="Q724" s="512"/>
      <c r="R724" s="512"/>
      <c r="S724" s="512"/>
      <c r="T724" s="512"/>
      <c r="U724" s="512"/>
      <c r="V724" s="512"/>
      <c r="W724" s="512"/>
      <c r="X724" s="512"/>
      <c r="Y724" s="489"/>
      <c r="Z724" s="512"/>
      <c r="AA724" s="512"/>
      <c r="AB724" s="489"/>
      <c r="AC724" s="513"/>
      <c r="AD724" s="489"/>
    </row>
    <row r="725" spans="7:30" ht="15.75" customHeight="1">
      <c r="G725" s="510"/>
      <c r="H725" s="511"/>
      <c r="I725" s="512"/>
      <c r="J725" s="512"/>
      <c r="K725" s="512"/>
      <c r="L725" s="512"/>
      <c r="M725" s="512"/>
      <c r="N725" s="489"/>
      <c r="O725" s="512"/>
      <c r="P725" s="512"/>
      <c r="Q725" s="512"/>
      <c r="R725" s="512"/>
      <c r="S725" s="512"/>
      <c r="T725" s="512"/>
      <c r="U725" s="512"/>
      <c r="V725" s="512"/>
      <c r="W725" s="512"/>
      <c r="X725" s="512"/>
      <c r="Y725" s="489"/>
      <c r="Z725" s="512"/>
      <c r="AA725" s="512"/>
      <c r="AB725" s="489"/>
      <c r="AC725" s="513"/>
      <c r="AD725" s="489"/>
    </row>
    <row r="726" spans="7:30" ht="15.75" customHeight="1">
      <c r="G726" s="510"/>
      <c r="H726" s="511"/>
      <c r="I726" s="512"/>
      <c r="J726" s="512"/>
      <c r="K726" s="512"/>
      <c r="L726" s="512"/>
      <c r="M726" s="512"/>
      <c r="N726" s="489"/>
      <c r="O726" s="512"/>
      <c r="P726" s="512"/>
      <c r="Q726" s="512"/>
      <c r="R726" s="512"/>
      <c r="S726" s="512"/>
      <c r="T726" s="512"/>
      <c r="U726" s="512"/>
      <c r="V726" s="512"/>
      <c r="W726" s="512"/>
      <c r="X726" s="512"/>
      <c r="Y726" s="489"/>
      <c r="Z726" s="512"/>
      <c r="AA726" s="512"/>
      <c r="AB726" s="489"/>
      <c r="AC726" s="513"/>
      <c r="AD726" s="489"/>
    </row>
    <row r="727" spans="7:30" ht="15.75" customHeight="1">
      <c r="G727" s="510"/>
      <c r="H727" s="511"/>
      <c r="I727" s="512"/>
      <c r="J727" s="512"/>
      <c r="K727" s="512"/>
      <c r="L727" s="512"/>
      <c r="M727" s="512"/>
      <c r="N727" s="489"/>
      <c r="O727" s="512"/>
      <c r="P727" s="512"/>
      <c r="Q727" s="512"/>
      <c r="R727" s="512"/>
      <c r="S727" s="512"/>
      <c r="T727" s="512"/>
      <c r="U727" s="512"/>
      <c r="V727" s="512"/>
      <c r="W727" s="512"/>
      <c r="X727" s="512"/>
      <c r="Y727" s="489"/>
      <c r="Z727" s="512"/>
      <c r="AA727" s="512"/>
      <c r="AB727" s="489"/>
      <c r="AC727" s="513"/>
      <c r="AD727" s="489"/>
    </row>
    <row r="728" spans="7:30" ht="15.75" customHeight="1">
      <c r="G728" s="510"/>
      <c r="H728" s="511"/>
      <c r="I728" s="512"/>
      <c r="J728" s="512"/>
      <c r="K728" s="512"/>
      <c r="L728" s="512"/>
      <c r="M728" s="512"/>
      <c r="N728" s="489"/>
      <c r="O728" s="512"/>
      <c r="P728" s="512"/>
      <c r="Q728" s="512"/>
      <c r="R728" s="512"/>
      <c r="S728" s="512"/>
      <c r="T728" s="512"/>
      <c r="U728" s="512"/>
      <c r="V728" s="512"/>
      <c r="W728" s="512"/>
      <c r="X728" s="512"/>
      <c r="Y728" s="489"/>
      <c r="Z728" s="512"/>
      <c r="AA728" s="512"/>
      <c r="AB728" s="489"/>
      <c r="AC728" s="513"/>
      <c r="AD728" s="489"/>
    </row>
    <row r="729" spans="7:30" ht="15.75" customHeight="1">
      <c r="G729" s="510"/>
      <c r="H729" s="511"/>
      <c r="I729" s="512"/>
      <c r="J729" s="512"/>
      <c r="K729" s="512"/>
      <c r="L729" s="512"/>
      <c r="M729" s="512"/>
      <c r="N729" s="489"/>
      <c r="O729" s="512"/>
      <c r="P729" s="512"/>
      <c r="Q729" s="512"/>
      <c r="R729" s="512"/>
      <c r="S729" s="512"/>
      <c r="T729" s="512"/>
      <c r="U729" s="512"/>
      <c r="V729" s="512"/>
      <c r="W729" s="512"/>
      <c r="X729" s="512"/>
      <c r="Y729" s="489"/>
      <c r="Z729" s="512"/>
      <c r="AA729" s="512"/>
      <c r="AB729" s="489"/>
      <c r="AC729" s="513"/>
      <c r="AD729" s="489"/>
    </row>
    <row r="730" spans="7:30" ht="15.75" customHeight="1">
      <c r="G730" s="510"/>
      <c r="H730" s="511"/>
      <c r="I730" s="512"/>
      <c r="J730" s="512"/>
      <c r="K730" s="512"/>
      <c r="L730" s="512"/>
      <c r="M730" s="512"/>
      <c r="N730" s="489"/>
      <c r="O730" s="512"/>
      <c r="P730" s="512"/>
      <c r="Q730" s="512"/>
      <c r="R730" s="512"/>
      <c r="S730" s="512"/>
      <c r="T730" s="512"/>
      <c r="U730" s="512"/>
      <c r="V730" s="512"/>
      <c r="W730" s="512"/>
      <c r="X730" s="512"/>
      <c r="Y730" s="489"/>
      <c r="Z730" s="512"/>
      <c r="AA730" s="512"/>
      <c r="AB730" s="489"/>
      <c r="AC730" s="513"/>
      <c r="AD730" s="489"/>
    </row>
    <row r="731" spans="7:30" ht="15.75" customHeight="1">
      <c r="G731" s="510"/>
      <c r="H731" s="511"/>
      <c r="I731" s="512"/>
      <c r="J731" s="512"/>
      <c r="K731" s="512"/>
      <c r="L731" s="512"/>
      <c r="M731" s="512"/>
      <c r="N731" s="489"/>
      <c r="O731" s="512"/>
      <c r="P731" s="512"/>
      <c r="Q731" s="512"/>
      <c r="R731" s="512"/>
      <c r="S731" s="512"/>
      <c r="T731" s="512"/>
      <c r="U731" s="512"/>
      <c r="V731" s="512"/>
      <c r="W731" s="512"/>
      <c r="X731" s="512"/>
      <c r="Y731" s="489"/>
      <c r="Z731" s="512"/>
      <c r="AA731" s="512"/>
      <c r="AB731" s="489"/>
      <c r="AC731" s="513"/>
      <c r="AD731" s="489"/>
    </row>
    <row r="732" spans="7:30" ht="15.75" customHeight="1">
      <c r="G732" s="510"/>
      <c r="H732" s="511"/>
      <c r="I732" s="512"/>
      <c r="J732" s="512"/>
      <c r="K732" s="512"/>
      <c r="L732" s="512"/>
      <c r="M732" s="512"/>
      <c r="N732" s="489"/>
      <c r="O732" s="512"/>
      <c r="P732" s="512"/>
      <c r="Q732" s="512"/>
      <c r="R732" s="512"/>
      <c r="S732" s="512"/>
      <c r="T732" s="512"/>
      <c r="U732" s="512"/>
      <c r="V732" s="512"/>
      <c r="W732" s="512"/>
      <c r="X732" s="512"/>
      <c r="Y732" s="489"/>
      <c r="Z732" s="512"/>
      <c r="AA732" s="512"/>
      <c r="AB732" s="489"/>
      <c r="AC732" s="513"/>
      <c r="AD732" s="489"/>
    </row>
    <row r="733" spans="7:30" ht="15.75" customHeight="1">
      <c r="G733" s="510"/>
      <c r="H733" s="511"/>
      <c r="I733" s="512"/>
      <c r="J733" s="512"/>
      <c r="K733" s="512"/>
      <c r="L733" s="512"/>
      <c r="M733" s="512"/>
      <c r="N733" s="489"/>
      <c r="O733" s="512"/>
      <c r="P733" s="512"/>
      <c r="Q733" s="512"/>
      <c r="R733" s="512"/>
      <c r="S733" s="512"/>
      <c r="T733" s="512"/>
      <c r="U733" s="512"/>
      <c r="V733" s="512"/>
      <c r="W733" s="512"/>
      <c r="X733" s="512"/>
      <c r="Y733" s="489"/>
      <c r="Z733" s="512"/>
      <c r="AA733" s="512"/>
      <c r="AB733" s="489"/>
      <c r="AC733" s="513"/>
      <c r="AD733" s="489"/>
    </row>
    <row r="734" spans="7:30" ht="15.75" customHeight="1">
      <c r="G734" s="510"/>
      <c r="H734" s="511"/>
      <c r="I734" s="512"/>
      <c r="J734" s="512"/>
      <c r="K734" s="512"/>
      <c r="L734" s="512"/>
      <c r="M734" s="512"/>
      <c r="N734" s="489"/>
      <c r="O734" s="512"/>
      <c r="P734" s="512"/>
      <c r="Q734" s="512"/>
      <c r="R734" s="512"/>
      <c r="S734" s="512"/>
      <c r="T734" s="512"/>
      <c r="U734" s="512"/>
      <c r="V734" s="512"/>
      <c r="W734" s="512"/>
      <c r="X734" s="512"/>
      <c r="Y734" s="489"/>
      <c r="Z734" s="512"/>
      <c r="AA734" s="512"/>
      <c r="AB734" s="489"/>
      <c r="AC734" s="513"/>
      <c r="AD734" s="489"/>
    </row>
    <row r="735" spans="7:30" ht="15.75" customHeight="1">
      <c r="G735" s="510"/>
      <c r="H735" s="511"/>
      <c r="I735" s="512"/>
      <c r="J735" s="512"/>
      <c r="K735" s="512"/>
      <c r="L735" s="512"/>
      <c r="M735" s="512"/>
      <c r="N735" s="489"/>
      <c r="O735" s="512"/>
      <c r="P735" s="512"/>
      <c r="Q735" s="512"/>
      <c r="R735" s="512"/>
      <c r="S735" s="512"/>
      <c r="T735" s="512"/>
      <c r="U735" s="512"/>
      <c r="V735" s="512"/>
      <c r="W735" s="512"/>
      <c r="X735" s="512"/>
      <c r="Y735" s="489"/>
      <c r="Z735" s="512"/>
      <c r="AA735" s="512"/>
      <c r="AB735" s="489"/>
      <c r="AC735" s="513"/>
      <c r="AD735" s="489"/>
    </row>
    <row r="736" spans="7:30" ht="15.75" customHeight="1">
      <c r="G736" s="510"/>
      <c r="H736" s="511"/>
      <c r="I736" s="512"/>
      <c r="J736" s="512"/>
      <c r="K736" s="512"/>
      <c r="L736" s="512"/>
      <c r="M736" s="512"/>
      <c r="N736" s="489"/>
      <c r="O736" s="512"/>
      <c r="P736" s="512"/>
      <c r="Q736" s="512"/>
      <c r="R736" s="512"/>
      <c r="S736" s="512"/>
      <c r="T736" s="512"/>
      <c r="U736" s="512"/>
      <c r="V736" s="512"/>
      <c r="W736" s="512"/>
      <c r="X736" s="512"/>
      <c r="Y736" s="489"/>
      <c r="Z736" s="512"/>
      <c r="AA736" s="512"/>
      <c r="AB736" s="489"/>
      <c r="AC736" s="513"/>
      <c r="AD736" s="489"/>
    </row>
    <row r="737" spans="7:30" ht="15.75" customHeight="1">
      <c r="G737" s="510"/>
      <c r="H737" s="511"/>
      <c r="I737" s="512"/>
      <c r="J737" s="512"/>
      <c r="K737" s="512"/>
      <c r="L737" s="512"/>
      <c r="M737" s="512"/>
      <c r="N737" s="489"/>
      <c r="O737" s="512"/>
      <c r="P737" s="512"/>
      <c r="Q737" s="512"/>
      <c r="R737" s="512"/>
      <c r="S737" s="512"/>
      <c r="T737" s="512"/>
      <c r="U737" s="512"/>
      <c r="V737" s="512"/>
      <c r="W737" s="512"/>
      <c r="X737" s="512"/>
      <c r="Y737" s="489"/>
      <c r="Z737" s="512"/>
      <c r="AA737" s="512"/>
      <c r="AB737" s="489"/>
      <c r="AC737" s="513"/>
      <c r="AD737" s="489"/>
    </row>
    <row r="738" spans="7:30" ht="15.75" customHeight="1">
      <c r="G738" s="510"/>
      <c r="H738" s="511"/>
      <c r="I738" s="512"/>
      <c r="J738" s="512"/>
      <c r="K738" s="512"/>
      <c r="L738" s="512"/>
      <c r="M738" s="512"/>
      <c r="N738" s="489"/>
      <c r="O738" s="512"/>
      <c r="P738" s="512"/>
      <c r="Q738" s="512"/>
      <c r="R738" s="512"/>
      <c r="S738" s="512"/>
      <c r="T738" s="512"/>
      <c r="U738" s="512"/>
      <c r="V738" s="512"/>
      <c r="W738" s="512"/>
      <c r="X738" s="512"/>
      <c r="Y738" s="489"/>
      <c r="Z738" s="512"/>
      <c r="AA738" s="512"/>
      <c r="AB738" s="489"/>
      <c r="AC738" s="513"/>
      <c r="AD738" s="489"/>
    </row>
    <row r="739" spans="7:30" ht="15.75" customHeight="1">
      <c r="G739" s="510"/>
      <c r="H739" s="511"/>
      <c r="I739" s="512"/>
      <c r="J739" s="512"/>
      <c r="K739" s="512"/>
      <c r="L739" s="512"/>
      <c r="M739" s="512"/>
      <c r="N739" s="489"/>
      <c r="O739" s="512"/>
      <c r="P739" s="512"/>
      <c r="Q739" s="512"/>
      <c r="R739" s="512"/>
      <c r="S739" s="512"/>
      <c r="T739" s="512"/>
      <c r="U739" s="512"/>
      <c r="V739" s="512"/>
      <c r="W739" s="512"/>
      <c r="X739" s="512"/>
      <c r="Y739" s="489"/>
      <c r="Z739" s="512"/>
      <c r="AA739" s="512"/>
      <c r="AB739" s="489"/>
      <c r="AC739" s="513"/>
      <c r="AD739" s="489"/>
    </row>
    <row r="740" spans="7:30" ht="15.75" customHeight="1">
      <c r="G740" s="510"/>
      <c r="H740" s="511"/>
      <c r="I740" s="512"/>
      <c r="J740" s="512"/>
      <c r="K740" s="512"/>
      <c r="L740" s="512"/>
      <c r="M740" s="512"/>
      <c r="N740" s="489"/>
      <c r="O740" s="512"/>
      <c r="P740" s="512"/>
      <c r="Q740" s="512"/>
      <c r="R740" s="512"/>
      <c r="S740" s="512"/>
      <c r="T740" s="512"/>
      <c r="U740" s="512"/>
      <c r="V740" s="512"/>
      <c r="W740" s="512"/>
      <c r="X740" s="512"/>
      <c r="Y740" s="489"/>
      <c r="Z740" s="512"/>
      <c r="AA740" s="512"/>
      <c r="AB740" s="489"/>
      <c r="AC740" s="513"/>
      <c r="AD740" s="489"/>
    </row>
    <row r="741" spans="7:30" ht="15.75" customHeight="1">
      <c r="G741" s="510"/>
      <c r="H741" s="511"/>
      <c r="I741" s="512"/>
      <c r="J741" s="512"/>
      <c r="K741" s="512"/>
      <c r="L741" s="512"/>
      <c r="M741" s="512"/>
      <c r="N741" s="489"/>
      <c r="O741" s="512"/>
      <c r="P741" s="512"/>
      <c r="Q741" s="512"/>
      <c r="R741" s="512"/>
      <c r="S741" s="512"/>
      <c r="T741" s="512"/>
      <c r="U741" s="512"/>
      <c r="V741" s="512"/>
      <c r="W741" s="512"/>
      <c r="X741" s="512"/>
      <c r="Y741" s="489"/>
      <c r="Z741" s="512"/>
      <c r="AA741" s="512"/>
      <c r="AB741" s="489"/>
      <c r="AC741" s="513"/>
      <c r="AD741" s="489"/>
    </row>
    <row r="742" spans="7:30" ht="15.75" customHeight="1">
      <c r="G742" s="510"/>
      <c r="H742" s="511"/>
      <c r="I742" s="512"/>
      <c r="J742" s="512"/>
      <c r="K742" s="512"/>
      <c r="L742" s="512"/>
      <c r="M742" s="512"/>
      <c r="N742" s="489"/>
      <c r="O742" s="512"/>
      <c r="P742" s="512"/>
      <c r="Q742" s="512"/>
      <c r="R742" s="512"/>
      <c r="S742" s="512"/>
      <c r="T742" s="512"/>
      <c r="U742" s="512"/>
      <c r="V742" s="512"/>
      <c r="W742" s="512"/>
      <c r="X742" s="512"/>
      <c r="Y742" s="489"/>
      <c r="Z742" s="512"/>
      <c r="AA742" s="512"/>
      <c r="AB742" s="489"/>
      <c r="AC742" s="513"/>
      <c r="AD742" s="489"/>
    </row>
    <row r="743" spans="7:30" ht="15.75" customHeight="1">
      <c r="G743" s="510"/>
      <c r="H743" s="511"/>
      <c r="I743" s="512"/>
      <c r="J743" s="512"/>
      <c r="K743" s="512"/>
      <c r="L743" s="512"/>
      <c r="M743" s="512"/>
      <c r="N743" s="489"/>
      <c r="O743" s="512"/>
      <c r="P743" s="512"/>
      <c r="Q743" s="512"/>
      <c r="R743" s="512"/>
      <c r="S743" s="512"/>
      <c r="T743" s="512"/>
      <c r="U743" s="512"/>
      <c r="V743" s="512"/>
      <c r="W743" s="512"/>
      <c r="X743" s="512"/>
      <c r="Y743" s="489"/>
      <c r="Z743" s="512"/>
      <c r="AA743" s="512"/>
      <c r="AB743" s="489"/>
      <c r="AC743" s="513"/>
      <c r="AD743" s="489"/>
    </row>
    <row r="744" spans="7:30" ht="15.75" customHeight="1">
      <c r="G744" s="510"/>
      <c r="H744" s="511"/>
      <c r="I744" s="512"/>
      <c r="J744" s="512"/>
      <c r="K744" s="512"/>
      <c r="L744" s="512"/>
      <c r="M744" s="512"/>
      <c r="N744" s="489"/>
      <c r="O744" s="512"/>
      <c r="P744" s="512"/>
      <c r="Q744" s="512"/>
      <c r="R744" s="512"/>
      <c r="S744" s="512"/>
      <c r="T744" s="512"/>
      <c r="U744" s="512"/>
      <c r="V744" s="512"/>
      <c r="W744" s="512"/>
      <c r="X744" s="512"/>
      <c r="Y744" s="489"/>
      <c r="Z744" s="512"/>
      <c r="AA744" s="512"/>
      <c r="AB744" s="489"/>
      <c r="AC744" s="513"/>
      <c r="AD744" s="489"/>
    </row>
    <row r="745" spans="7:30" ht="15.75" customHeight="1">
      <c r="G745" s="510"/>
      <c r="H745" s="511"/>
      <c r="I745" s="512"/>
      <c r="J745" s="512"/>
      <c r="K745" s="512"/>
      <c r="L745" s="512"/>
      <c r="M745" s="512"/>
      <c r="N745" s="489"/>
      <c r="O745" s="512"/>
      <c r="P745" s="512"/>
      <c r="Q745" s="512"/>
      <c r="R745" s="512"/>
      <c r="S745" s="512"/>
      <c r="T745" s="512"/>
      <c r="U745" s="512"/>
      <c r="V745" s="512"/>
      <c r="W745" s="512"/>
      <c r="X745" s="512"/>
      <c r="Y745" s="489"/>
      <c r="Z745" s="512"/>
      <c r="AA745" s="512"/>
      <c r="AB745" s="489"/>
      <c r="AC745" s="513"/>
      <c r="AD745" s="489"/>
    </row>
    <row r="746" spans="7:30" ht="15.75" customHeight="1">
      <c r="G746" s="510"/>
      <c r="H746" s="511"/>
      <c r="I746" s="512"/>
      <c r="J746" s="512"/>
      <c r="K746" s="512"/>
      <c r="L746" s="512"/>
      <c r="M746" s="512"/>
      <c r="N746" s="489"/>
      <c r="O746" s="512"/>
      <c r="P746" s="512"/>
      <c r="Q746" s="512"/>
      <c r="R746" s="512"/>
      <c r="S746" s="512"/>
      <c r="T746" s="512"/>
      <c r="U746" s="512"/>
      <c r="V746" s="512"/>
      <c r="W746" s="512"/>
      <c r="X746" s="512"/>
      <c r="Y746" s="489"/>
      <c r="Z746" s="512"/>
      <c r="AA746" s="512"/>
      <c r="AB746" s="489"/>
      <c r="AC746" s="513"/>
      <c r="AD746" s="489"/>
    </row>
    <row r="747" spans="7:30" ht="15.75" customHeight="1">
      <c r="G747" s="510"/>
      <c r="H747" s="511"/>
      <c r="I747" s="512"/>
      <c r="J747" s="512"/>
      <c r="K747" s="512"/>
      <c r="L747" s="512"/>
      <c r="M747" s="512"/>
      <c r="N747" s="489"/>
      <c r="O747" s="512"/>
      <c r="P747" s="512"/>
      <c r="Q747" s="512"/>
      <c r="R747" s="512"/>
      <c r="S747" s="512"/>
      <c r="T747" s="512"/>
      <c r="U747" s="512"/>
      <c r="V747" s="512"/>
      <c r="W747" s="512"/>
      <c r="X747" s="512"/>
      <c r="Y747" s="489"/>
      <c r="Z747" s="512"/>
      <c r="AA747" s="512"/>
      <c r="AB747" s="489"/>
      <c r="AC747" s="513"/>
      <c r="AD747" s="489"/>
    </row>
    <row r="748" spans="7:30" ht="15.75" customHeight="1">
      <c r="G748" s="510"/>
      <c r="H748" s="511"/>
      <c r="I748" s="512"/>
      <c r="J748" s="512"/>
      <c r="K748" s="512"/>
      <c r="L748" s="512"/>
      <c r="M748" s="512"/>
      <c r="N748" s="489"/>
      <c r="O748" s="512"/>
      <c r="P748" s="512"/>
      <c r="Q748" s="512"/>
      <c r="R748" s="512"/>
      <c r="S748" s="512"/>
      <c r="T748" s="512"/>
      <c r="U748" s="512"/>
      <c r="V748" s="512"/>
      <c r="W748" s="512"/>
      <c r="X748" s="512"/>
      <c r="Y748" s="489"/>
      <c r="Z748" s="512"/>
      <c r="AA748" s="512"/>
      <c r="AB748" s="489"/>
      <c r="AC748" s="513"/>
      <c r="AD748" s="489"/>
    </row>
    <row r="749" spans="7:30" ht="15.75" customHeight="1">
      <c r="G749" s="510"/>
      <c r="H749" s="511"/>
      <c r="I749" s="512"/>
      <c r="J749" s="512"/>
      <c r="K749" s="512"/>
      <c r="L749" s="512"/>
      <c r="M749" s="512"/>
      <c r="N749" s="489"/>
      <c r="O749" s="512"/>
      <c r="P749" s="512"/>
      <c r="Q749" s="512"/>
      <c r="R749" s="512"/>
      <c r="S749" s="512"/>
      <c r="T749" s="512"/>
      <c r="U749" s="512"/>
      <c r="V749" s="512"/>
      <c r="W749" s="512"/>
      <c r="X749" s="512"/>
      <c r="Y749" s="489"/>
      <c r="Z749" s="512"/>
      <c r="AA749" s="512"/>
      <c r="AB749" s="489"/>
      <c r="AC749" s="513"/>
      <c r="AD749" s="489"/>
    </row>
    <row r="750" spans="7:30" ht="15.75" customHeight="1">
      <c r="G750" s="510"/>
      <c r="H750" s="511"/>
      <c r="I750" s="512"/>
      <c r="J750" s="512"/>
      <c r="K750" s="512"/>
      <c r="L750" s="512"/>
      <c r="M750" s="512"/>
      <c r="N750" s="489"/>
      <c r="O750" s="512"/>
      <c r="P750" s="512"/>
      <c r="Q750" s="512"/>
      <c r="R750" s="512"/>
      <c r="S750" s="512"/>
      <c r="T750" s="512"/>
      <c r="U750" s="512"/>
      <c r="V750" s="512"/>
      <c r="W750" s="512"/>
      <c r="X750" s="512"/>
      <c r="Y750" s="489"/>
      <c r="Z750" s="512"/>
      <c r="AA750" s="512"/>
      <c r="AB750" s="489"/>
      <c r="AC750" s="513"/>
      <c r="AD750" s="489"/>
    </row>
    <row r="751" spans="7:30" ht="15.75" customHeight="1">
      <c r="G751" s="510"/>
      <c r="H751" s="511"/>
      <c r="I751" s="512"/>
      <c r="J751" s="512"/>
      <c r="K751" s="512"/>
      <c r="L751" s="512"/>
      <c r="M751" s="512"/>
      <c r="N751" s="489"/>
      <c r="O751" s="512"/>
      <c r="P751" s="512"/>
      <c r="Q751" s="512"/>
      <c r="R751" s="512"/>
      <c r="S751" s="512"/>
      <c r="T751" s="512"/>
      <c r="U751" s="512"/>
      <c r="V751" s="512"/>
      <c r="W751" s="512"/>
      <c r="X751" s="512"/>
      <c r="Y751" s="489"/>
      <c r="Z751" s="512"/>
      <c r="AA751" s="512"/>
      <c r="AB751" s="489"/>
      <c r="AC751" s="513"/>
      <c r="AD751" s="489"/>
    </row>
    <row r="752" spans="7:30" ht="15.75" customHeight="1">
      <c r="G752" s="510"/>
      <c r="H752" s="511"/>
      <c r="I752" s="512"/>
      <c r="J752" s="512"/>
      <c r="K752" s="512"/>
      <c r="L752" s="512"/>
      <c r="M752" s="512"/>
      <c r="N752" s="489"/>
      <c r="O752" s="512"/>
      <c r="P752" s="512"/>
      <c r="Q752" s="512"/>
      <c r="R752" s="512"/>
      <c r="S752" s="512"/>
      <c r="T752" s="512"/>
      <c r="U752" s="512"/>
      <c r="V752" s="512"/>
      <c r="W752" s="512"/>
      <c r="X752" s="512"/>
      <c r="Y752" s="489"/>
      <c r="Z752" s="512"/>
      <c r="AA752" s="512"/>
      <c r="AB752" s="489"/>
      <c r="AC752" s="513"/>
      <c r="AD752" s="489"/>
    </row>
    <row r="753" spans="7:30" ht="15.75" customHeight="1">
      <c r="G753" s="510"/>
      <c r="H753" s="511"/>
      <c r="I753" s="512"/>
      <c r="J753" s="512"/>
      <c r="K753" s="512"/>
      <c r="L753" s="512"/>
      <c r="M753" s="512"/>
      <c r="N753" s="489"/>
      <c r="O753" s="512"/>
      <c r="P753" s="512"/>
      <c r="Q753" s="512"/>
      <c r="R753" s="512"/>
      <c r="S753" s="512"/>
      <c r="T753" s="512"/>
      <c r="U753" s="512"/>
      <c r="V753" s="512"/>
      <c r="W753" s="512"/>
      <c r="X753" s="512"/>
      <c r="Y753" s="489"/>
      <c r="Z753" s="512"/>
      <c r="AA753" s="512"/>
      <c r="AB753" s="489"/>
      <c r="AC753" s="513"/>
      <c r="AD753" s="489"/>
    </row>
    <row r="754" spans="7:30" ht="15.75" customHeight="1">
      <c r="G754" s="510"/>
      <c r="H754" s="511"/>
      <c r="I754" s="512"/>
      <c r="J754" s="512"/>
      <c r="K754" s="512"/>
      <c r="L754" s="512"/>
      <c r="M754" s="512"/>
      <c r="N754" s="489"/>
      <c r="O754" s="512"/>
      <c r="P754" s="512"/>
      <c r="Q754" s="512"/>
      <c r="R754" s="512"/>
      <c r="S754" s="512"/>
      <c r="T754" s="512"/>
      <c r="U754" s="512"/>
      <c r="V754" s="512"/>
      <c r="W754" s="512"/>
      <c r="X754" s="512"/>
      <c r="Y754" s="489"/>
      <c r="Z754" s="512"/>
      <c r="AA754" s="512"/>
      <c r="AB754" s="489"/>
      <c r="AC754" s="513"/>
      <c r="AD754" s="489"/>
    </row>
    <row r="755" spans="7:30" ht="15.75" customHeight="1">
      <c r="G755" s="510"/>
      <c r="H755" s="511"/>
      <c r="I755" s="512"/>
      <c r="J755" s="512"/>
      <c r="K755" s="512"/>
      <c r="L755" s="512"/>
      <c r="M755" s="512"/>
      <c r="N755" s="489"/>
      <c r="O755" s="512"/>
      <c r="P755" s="512"/>
      <c r="Q755" s="512"/>
      <c r="R755" s="512"/>
      <c r="S755" s="512"/>
      <c r="T755" s="512"/>
      <c r="U755" s="512"/>
      <c r="V755" s="512"/>
      <c r="W755" s="512"/>
      <c r="X755" s="512"/>
      <c r="Y755" s="489"/>
      <c r="Z755" s="512"/>
      <c r="AA755" s="512"/>
      <c r="AB755" s="489"/>
      <c r="AC755" s="513"/>
      <c r="AD755" s="489"/>
    </row>
    <row r="756" spans="7:30" ht="15.75" customHeight="1">
      <c r="G756" s="510"/>
      <c r="H756" s="511"/>
      <c r="I756" s="512"/>
      <c r="J756" s="512"/>
      <c r="K756" s="512"/>
      <c r="L756" s="512"/>
      <c r="M756" s="512"/>
      <c r="N756" s="489"/>
      <c r="O756" s="512"/>
      <c r="P756" s="512"/>
      <c r="Q756" s="512"/>
      <c r="R756" s="512"/>
      <c r="S756" s="512"/>
      <c r="T756" s="512"/>
      <c r="U756" s="512"/>
      <c r="V756" s="512"/>
      <c r="W756" s="512"/>
      <c r="X756" s="512"/>
      <c r="Y756" s="489"/>
      <c r="Z756" s="512"/>
      <c r="AA756" s="512"/>
      <c r="AB756" s="489"/>
      <c r="AC756" s="513"/>
      <c r="AD756" s="489"/>
    </row>
    <row r="757" spans="7:30" ht="15.75" customHeight="1">
      <c r="G757" s="510"/>
      <c r="H757" s="511"/>
      <c r="I757" s="512"/>
      <c r="J757" s="512"/>
      <c r="K757" s="512"/>
      <c r="L757" s="512"/>
      <c r="M757" s="512"/>
      <c r="N757" s="489"/>
      <c r="O757" s="512"/>
      <c r="P757" s="512"/>
      <c r="Q757" s="512"/>
      <c r="R757" s="512"/>
      <c r="S757" s="512"/>
      <c r="T757" s="512"/>
      <c r="U757" s="512"/>
      <c r="V757" s="512"/>
      <c r="W757" s="512"/>
      <c r="X757" s="512"/>
      <c r="Y757" s="489"/>
      <c r="Z757" s="512"/>
      <c r="AA757" s="512"/>
      <c r="AB757" s="489"/>
      <c r="AC757" s="513"/>
      <c r="AD757" s="489"/>
    </row>
    <row r="758" spans="7:30" ht="15.75" customHeight="1">
      <c r="G758" s="510"/>
      <c r="H758" s="511"/>
      <c r="I758" s="512"/>
      <c r="J758" s="512"/>
      <c r="K758" s="512"/>
      <c r="L758" s="512"/>
      <c r="M758" s="512"/>
      <c r="N758" s="489"/>
      <c r="O758" s="512"/>
      <c r="P758" s="512"/>
      <c r="Q758" s="512"/>
      <c r="R758" s="512"/>
      <c r="S758" s="512"/>
      <c r="T758" s="512"/>
      <c r="U758" s="512"/>
      <c r="V758" s="512"/>
      <c r="W758" s="512"/>
      <c r="X758" s="512"/>
      <c r="Y758" s="489"/>
      <c r="Z758" s="512"/>
      <c r="AA758" s="512"/>
      <c r="AB758" s="489"/>
      <c r="AC758" s="513"/>
      <c r="AD758" s="489"/>
    </row>
    <row r="759" spans="7:30" ht="15.75" customHeight="1">
      <c r="G759" s="510"/>
      <c r="H759" s="511"/>
      <c r="I759" s="512"/>
      <c r="J759" s="512"/>
      <c r="K759" s="512"/>
      <c r="L759" s="512"/>
      <c r="M759" s="512"/>
      <c r="N759" s="489"/>
      <c r="O759" s="512"/>
      <c r="P759" s="512"/>
      <c r="Q759" s="512"/>
      <c r="R759" s="512"/>
      <c r="S759" s="512"/>
      <c r="T759" s="512"/>
      <c r="U759" s="512"/>
      <c r="V759" s="512"/>
      <c r="W759" s="512"/>
      <c r="X759" s="512"/>
      <c r="Y759" s="489"/>
      <c r="Z759" s="512"/>
      <c r="AA759" s="512"/>
      <c r="AB759" s="489"/>
      <c r="AC759" s="513"/>
      <c r="AD759" s="489"/>
    </row>
    <row r="760" spans="7:30" ht="15.75" customHeight="1">
      <c r="G760" s="510"/>
      <c r="H760" s="511"/>
      <c r="I760" s="512"/>
      <c r="J760" s="512"/>
      <c r="K760" s="512"/>
      <c r="L760" s="512"/>
      <c r="M760" s="512"/>
      <c r="N760" s="489"/>
      <c r="O760" s="512"/>
      <c r="P760" s="512"/>
      <c r="Q760" s="512"/>
      <c r="R760" s="512"/>
      <c r="S760" s="512"/>
      <c r="T760" s="512"/>
      <c r="U760" s="512"/>
      <c r="V760" s="512"/>
      <c r="W760" s="512"/>
      <c r="X760" s="512"/>
      <c r="Y760" s="489"/>
      <c r="Z760" s="512"/>
      <c r="AA760" s="512"/>
      <c r="AB760" s="489"/>
      <c r="AC760" s="513"/>
      <c r="AD760" s="489"/>
    </row>
    <row r="761" spans="7:30" ht="15.75" customHeight="1">
      <c r="G761" s="510"/>
      <c r="H761" s="511"/>
      <c r="I761" s="512"/>
      <c r="J761" s="512"/>
      <c r="K761" s="512"/>
      <c r="L761" s="512"/>
      <c r="M761" s="512"/>
      <c r="N761" s="489"/>
      <c r="O761" s="512"/>
      <c r="P761" s="512"/>
      <c r="Q761" s="512"/>
      <c r="R761" s="512"/>
      <c r="S761" s="512"/>
      <c r="T761" s="512"/>
      <c r="U761" s="512"/>
      <c r="V761" s="512"/>
      <c r="W761" s="512"/>
      <c r="X761" s="512"/>
      <c r="Y761" s="489"/>
      <c r="Z761" s="512"/>
      <c r="AA761" s="512"/>
      <c r="AB761" s="489"/>
      <c r="AC761" s="513"/>
      <c r="AD761" s="489"/>
    </row>
    <row r="762" spans="7:30" ht="15.75" customHeight="1">
      <c r="G762" s="510"/>
      <c r="H762" s="511"/>
      <c r="I762" s="512"/>
      <c r="J762" s="512"/>
      <c r="K762" s="512"/>
      <c r="L762" s="512"/>
      <c r="M762" s="512"/>
      <c r="N762" s="489"/>
      <c r="O762" s="512"/>
      <c r="P762" s="512"/>
      <c r="Q762" s="512"/>
      <c r="R762" s="512"/>
      <c r="S762" s="512"/>
      <c r="T762" s="512"/>
      <c r="U762" s="512"/>
      <c r="V762" s="512"/>
      <c r="W762" s="512"/>
      <c r="X762" s="512"/>
      <c r="Y762" s="489"/>
      <c r="Z762" s="512"/>
      <c r="AA762" s="512"/>
      <c r="AB762" s="489"/>
      <c r="AC762" s="513"/>
      <c r="AD762" s="489"/>
    </row>
    <row r="763" spans="7:30" ht="15.75" customHeight="1">
      <c r="G763" s="510"/>
      <c r="H763" s="511"/>
      <c r="I763" s="512"/>
      <c r="J763" s="512"/>
      <c r="K763" s="512"/>
      <c r="L763" s="512"/>
      <c r="M763" s="512"/>
      <c r="N763" s="489"/>
      <c r="O763" s="512"/>
      <c r="P763" s="512"/>
      <c r="Q763" s="512"/>
      <c r="R763" s="512"/>
      <c r="S763" s="512"/>
      <c r="T763" s="512"/>
      <c r="U763" s="512"/>
      <c r="V763" s="512"/>
      <c r="W763" s="512"/>
      <c r="X763" s="512"/>
      <c r="Y763" s="489"/>
      <c r="Z763" s="512"/>
      <c r="AA763" s="512"/>
      <c r="AB763" s="489"/>
      <c r="AC763" s="513"/>
      <c r="AD763" s="489"/>
    </row>
    <row r="764" spans="7:30" ht="15.75" customHeight="1">
      <c r="G764" s="510"/>
      <c r="H764" s="511"/>
      <c r="I764" s="512"/>
      <c r="J764" s="512"/>
      <c r="K764" s="512"/>
      <c r="L764" s="512"/>
      <c r="M764" s="512"/>
      <c r="N764" s="489"/>
      <c r="O764" s="512"/>
      <c r="P764" s="512"/>
      <c r="Q764" s="512"/>
      <c r="R764" s="512"/>
      <c r="S764" s="512"/>
      <c r="T764" s="512"/>
      <c r="U764" s="512"/>
      <c r="V764" s="512"/>
      <c r="W764" s="512"/>
      <c r="X764" s="512"/>
      <c r="Y764" s="489"/>
      <c r="Z764" s="512"/>
      <c r="AA764" s="512"/>
      <c r="AB764" s="489"/>
      <c r="AC764" s="513"/>
      <c r="AD764" s="489"/>
    </row>
    <row r="765" spans="7:30" ht="15.75" customHeight="1">
      <c r="G765" s="510"/>
      <c r="H765" s="511"/>
      <c r="I765" s="512"/>
      <c r="J765" s="512"/>
      <c r="K765" s="512"/>
      <c r="L765" s="512"/>
      <c r="M765" s="512"/>
      <c r="N765" s="489"/>
      <c r="O765" s="512"/>
      <c r="P765" s="512"/>
      <c r="Q765" s="512"/>
      <c r="R765" s="512"/>
      <c r="S765" s="512"/>
      <c r="T765" s="512"/>
      <c r="U765" s="512"/>
      <c r="V765" s="512"/>
      <c r="W765" s="512"/>
      <c r="X765" s="512"/>
      <c r="Y765" s="489"/>
      <c r="Z765" s="512"/>
      <c r="AA765" s="512"/>
      <c r="AB765" s="489"/>
      <c r="AC765" s="513"/>
      <c r="AD765" s="489"/>
    </row>
    <row r="766" spans="7:30" ht="15.75" customHeight="1">
      <c r="G766" s="510"/>
      <c r="H766" s="511"/>
      <c r="I766" s="512"/>
      <c r="J766" s="512"/>
      <c r="K766" s="512"/>
      <c r="L766" s="512"/>
      <c r="M766" s="512"/>
      <c r="N766" s="489"/>
      <c r="O766" s="512"/>
      <c r="P766" s="512"/>
      <c r="Q766" s="512"/>
      <c r="R766" s="512"/>
      <c r="S766" s="512"/>
      <c r="T766" s="512"/>
      <c r="U766" s="512"/>
      <c r="V766" s="512"/>
      <c r="W766" s="512"/>
      <c r="X766" s="512"/>
      <c r="Y766" s="489"/>
      <c r="Z766" s="512"/>
      <c r="AA766" s="512"/>
      <c r="AB766" s="489"/>
      <c r="AC766" s="513"/>
      <c r="AD766" s="489"/>
    </row>
    <row r="767" spans="7:30" ht="15.75" customHeight="1">
      <c r="G767" s="510"/>
      <c r="H767" s="511"/>
      <c r="I767" s="512"/>
      <c r="J767" s="512"/>
      <c r="K767" s="512"/>
      <c r="L767" s="512"/>
      <c r="M767" s="512"/>
      <c r="N767" s="489"/>
      <c r="O767" s="512"/>
      <c r="P767" s="512"/>
      <c r="Q767" s="512"/>
      <c r="R767" s="512"/>
      <c r="S767" s="512"/>
      <c r="T767" s="512"/>
      <c r="U767" s="512"/>
      <c r="V767" s="512"/>
      <c r="W767" s="512"/>
      <c r="X767" s="512"/>
      <c r="Y767" s="489"/>
      <c r="Z767" s="512"/>
      <c r="AA767" s="512"/>
      <c r="AB767" s="489"/>
      <c r="AC767" s="513"/>
      <c r="AD767" s="489"/>
    </row>
    <row r="768" spans="7:30" ht="15.75" customHeight="1">
      <c r="G768" s="510"/>
      <c r="H768" s="511"/>
      <c r="I768" s="512"/>
      <c r="J768" s="512"/>
      <c r="K768" s="512"/>
      <c r="L768" s="512"/>
      <c r="M768" s="512"/>
      <c r="N768" s="489"/>
      <c r="O768" s="512"/>
      <c r="P768" s="512"/>
      <c r="Q768" s="512"/>
      <c r="R768" s="512"/>
      <c r="S768" s="512"/>
      <c r="T768" s="512"/>
      <c r="U768" s="512"/>
      <c r="V768" s="512"/>
      <c r="W768" s="512"/>
      <c r="X768" s="512"/>
      <c r="Y768" s="489"/>
      <c r="Z768" s="512"/>
      <c r="AA768" s="512"/>
      <c r="AB768" s="489"/>
      <c r="AC768" s="513"/>
      <c r="AD768" s="489"/>
    </row>
    <row r="769" spans="7:30" ht="15.75" customHeight="1">
      <c r="G769" s="510"/>
      <c r="H769" s="511"/>
      <c r="I769" s="512"/>
      <c r="J769" s="512"/>
      <c r="K769" s="512"/>
      <c r="L769" s="512"/>
      <c r="M769" s="512"/>
      <c r="N769" s="489"/>
      <c r="O769" s="512"/>
      <c r="P769" s="512"/>
      <c r="Q769" s="512"/>
      <c r="R769" s="512"/>
      <c r="S769" s="512"/>
      <c r="T769" s="512"/>
      <c r="U769" s="512"/>
      <c r="V769" s="512"/>
      <c r="W769" s="512"/>
      <c r="X769" s="512"/>
      <c r="Y769" s="489"/>
      <c r="Z769" s="512"/>
      <c r="AA769" s="512"/>
      <c r="AB769" s="489"/>
      <c r="AC769" s="513"/>
      <c r="AD769" s="489"/>
    </row>
    <row r="770" spans="7:30" ht="15.75" customHeight="1">
      <c r="G770" s="510"/>
      <c r="H770" s="511"/>
      <c r="I770" s="512"/>
      <c r="J770" s="512"/>
      <c r="K770" s="512"/>
      <c r="L770" s="512"/>
      <c r="M770" s="512"/>
      <c r="N770" s="489"/>
      <c r="O770" s="512"/>
      <c r="P770" s="512"/>
      <c r="Q770" s="512"/>
      <c r="R770" s="512"/>
      <c r="S770" s="512"/>
      <c r="T770" s="512"/>
      <c r="U770" s="512"/>
      <c r="V770" s="512"/>
      <c r="W770" s="512"/>
      <c r="X770" s="512"/>
      <c r="Y770" s="489"/>
      <c r="Z770" s="512"/>
      <c r="AA770" s="512"/>
      <c r="AB770" s="489"/>
      <c r="AC770" s="513"/>
      <c r="AD770" s="489"/>
    </row>
    <row r="771" spans="7:30" ht="15.75" customHeight="1">
      <c r="G771" s="510"/>
      <c r="H771" s="511"/>
      <c r="I771" s="512"/>
      <c r="J771" s="512"/>
      <c r="K771" s="512"/>
      <c r="L771" s="512"/>
      <c r="M771" s="512"/>
      <c r="N771" s="489"/>
      <c r="O771" s="512"/>
      <c r="P771" s="512"/>
      <c r="Q771" s="512"/>
      <c r="R771" s="512"/>
      <c r="S771" s="512"/>
      <c r="T771" s="512"/>
      <c r="U771" s="512"/>
      <c r="V771" s="512"/>
      <c r="W771" s="512"/>
      <c r="X771" s="512"/>
      <c r="Y771" s="489"/>
      <c r="Z771" s="512"/>
      <c r="AA771" s="512"/>
      <c r="AB771" s="489"/>
      <c r="AC771" s="513"/>
      <c r="AD771" s="489"/>
    </row>
    <row r="772" spans="7:30" ht="15.75" customHeight="1">
      <c r="G772" s="510"/>
      <c r="H772" s="511"/>
      <c r="I772" s="512"/>
      <c r="J772" s="512"/>
      <c r="K772" s="512"/>
      <c r="L772" s="512"/>
      <c r="M772" s="512"/>
      <c r="N772" s="489"/>
      <c r="O772" s="512"/>
      <c r="P772" s="512"/>
      <c r="Q772" s="512"/>
      <c r="R772" s="512"/>
      <c r="S772" s="512"/>
      <c r="T772" s="512"/>
      <c r="U772" s="512"/>
      <c r="V772" s="512"/>
      <c r="W772" s="512"/>
      <c r="X772" s="512"/>
      <c r="Y772" s="489"/>
      <c r="Z772" s="512"/>
      <c r="AA772" s="512"/>
      <c r="AB772" s="489"/>
      <c r="AC772" s="513"/>
      <c r="AD772" s="489"/>
    </row>
    <row r="773" spans="7:30" ht="15.75" customHeight="1">
      <c r="G773" s="510"/>
      <c r="H773" s="511"/>
      <c r="I773" s="512"/>
      <c r="J773" s="512"/>
      <c r="K773" s="512"/>
      <c r="L773" s="512"/>
      <c r="M773" s="512"/>
      <c r="N773" s="489"/>
      <c r="O773" s="512"/>
      <c r="P773" s="512"/>
      <c r="Q773" s="512"/>
      <c r="R773" s="512"/>
      <c r="S773" s="512"/>
      <c r="T773" s="512"/>
      <c r="U773" s="512"/>
      <c r="V773" s="512"/>
      <c r="W773" s="512"/>
      <c r="X773" s="512"/>
      <c r="Y773" s="489"/>
      <c r="Z773" s="512"/>
      <c r="AA773" s="512"/>
      <c r="AB773" s="489"/>
      <c r="AC773" s="513"/>
      <c r="AD773" s="489"/>
    </row>
    <row r="774" spans="7:30" ht="15.75" customHeight="1">
      <c r="G774" s="510"/>
      <c r="H774" s="511"/>
      <c r="I774" s="512"/>
      <c r="J774" s="512"/>
      <c r="K774" s="512"/>
      <c r="L774" s="512"/>
      <c r="M774" s="512"/>
      <c r="N774" s="489"/>
      <c r="O774" s="512"/>
      <c r="P774" s="512"/>
      <c r="Q774" s="512"/>
      <c r="R774" s="512"/>
      <c r="S774" s="512"/>
      <c r="T774" s="512"/>
      <c r="U774" s="512"/>
      <c r="V774" s="512"/>
      <c r="W774" s="512"/>
      <c r="X774" s="512"/>
      <c r="Y774" s="489"/>
      <c r="Z774" s="512"/>
      <c r="AA774" s="512"/>
      <c r="AB774" s="489"/>
      <c r="AC774" s="513"/>
      <c r="AD774" s="489"/>
    </row>
    <row r="775" spans="7:30" ht="15.75" customHeight="1">
      <c r="G775" s="510"/>
      <c r="H775" s="511"/>
      <c r="I775" s="512"/>
      <c r="J775" s="512"/>
      <c r="K775" s="512"/>
      <c r="L775" s="512"/>
      <c r="M775" s="512"/>
      <c r="N775" s="489"/>
      <c r="O775" s="512"/>
      <c r="P775" s="512"/>
      <c r="Q775" s="512"/>
      <c r="R775" s="512"/>
      <c r="S775" s="512"/>
      <c r="T775" s="512"/>
      <c r="U775" s="512"/>
      <c r="V775" s="512"/>
      <c r="W775" s="512"/>
      <c r="X775" s="512"/>
      <c r="Y775" s="489"/>
      <c r="Z775" s="512"/>
      <c r="AA775" s="512"/>
      <c r="AB775" s="489"/>
      <c r="AC775" s="513"/>
      <c r="AD775" s="489"/>
    </row>
    <row r="776" spans="7:30" ht="15.75" customHeight="1">
      <c r="G776" s="510"/>
      <c r="H776" s="511"/>
      <c r="I776" s="512"/>
      <c r="J776" s="512"/>
      <c r="K776" s="512"/>
      <c r="L776" s="512"/>
      <c r="M776" s="512"/>
      <c r="N776" s="489"/>
      <c r="O776" s="512"/>
      <c r="P776" s="512"/>
      <c r="Q776" s="512"/>
      <c r="R776" s="512"/>
      <c r="S776" s="512"/>
      <c r="T776" s="512"/>
      <c r="U776" s="512"/>
      <c r="V776" s="512"/>
      <c r="W776" s="512"/>
      <c r="X776" s="512"/>
      <c r="Y776" s="489"/>
      <c r="Z776" s="512"/>
      <c r="AA776" s="512"/>
      <c r="AB776" s="489"/>
      <c r="AC776" s="513"/>
      <c r="AD776" s="489"/>
    </row>
    <row r="777" spans="7:30" ht="15.75" customHeight="1">
      <c r="G777" s="510"/>
      <c r="H777" s="511"/>
      <c r="I777" s="512"/>
      <c r="J777" s="512"/>
      <c r="K777" s="512"/>
      <c r="L777" s="512"/>
      <c r="M777" s="512"/>
      <c r="N777" s="489"/>
      <c r="O777" s="512"/>
      <c r="P777" s="512"/>
      <c r="Q777" s="512"/>
      <c r="R777" s="512"/>
      <c r="S777" s="512"/>
      <c r="T777" s="512"/>
      <c r="U777" s="512"/>
      <c r="V777" s="512"/>
      <c r="W777" s="512"/>
      <c r="X777" s="512"/>
      <c r="Y777" s="489"/>
      <c r="Z777" s="512"/>
      <c r="AA777" s="512"/>
      <c r="AB777" s="489"/>
      <c r="AC777" s="513"/>
      <c r="AD777" s="489"/>
    </row>
    <row r="778" spans="7:30" ht="15.75" customHeight="1">
      <c r="G778" s="510"/>
      <c r="H778" s="511"/>
      <c r="I778" s="512"/>
      <c r="J778" s="512"/>
      <c r="K778" s="512"/>
      <c r="L778" s="512"/>
      <c r="M778" s="512"/>
      <c r="N778" s="489"/>
      <c r="O778" s="512"/>
      <c r="P778" s="512"/>
      <c r="Q778" s="512"/>
      <c r="R778" s="512"/>
      <c r="S778" s="512"/>
      <c r="T778" s="512"/>
      <c r="U778" s="512"/>
      <c r="V778" s="512"/>
      <c r="W778" s="512"/>
      <c r="X778" s="512"/>
      <c r="Y778" s="489"/>
      <c r="Z778" s="512"/>
      <c r="AA778" s="512"/>
      <c r="AB778" s="489"/>
      <c r="AC778" s="513"/>
      <c r="AD778" s="489"/>
    </row>
    <row r="779" spans="7:30" ht="15.75" customHeight="1">
      <c r="G779" s="510"/>
      <c r="H779" s="511"/>
      <c r="I779" s="512"/>
      <c r="J779" s="512"/>
      <c r="K779" s="512"/>
      <c r="L779" s="512"/>
      <c r="M779" s="512"/>
      <c r="N779" s="489"/>
      <c r="O779" s="512"/>
      <c r="P779" s="512"/>
      <c r="Q779" s="512"/>
      <c r="R779" s="512"/>
      <c r="S779" s="512"/>
      <c r="T779" s="512"/>
      <c r="U779" s="512"/>
      <c r="V779" s="512"/>
      <c r="W779" s="512"/>
      <c r="X779" s="512"/>
      <c r="Y779" s="489"/>
      <c r="Z779" s="512"/>
      <c r="AA779" s="512"/>
      <c r="AB779" s="489"/>
      <c r="AC779" s="513"/>
      <c r="AD779" s="489"/>
    </row>
    <row r="780" spans="7:30" ht="15.75" customHeight="1">
      <c r="G780" s="510"/>
      <c r="H780" s="511"/>
      <c r="I780" s="512"/>
      <c r="J780" s="512"/>
      <c r="K780" s="512"/>
      <c r="L780" s="512"/>
      <c r="M780" s="512"/>
      <c r="N780" s="489"/>
      <c r="O780" s="512"/>
      <c r="P780" s="512"/>
      <c r="Q780" s="512"/>
      <c r="R780" s="512"/>
      <c r="S780" s="512"/>
      <c r="T780" s="512"/>
      <c r="U780" s="512"/>
      <c r="V780" s="512"/>
      <c r="W780" s="512"/>
      <c r="X780" s="512"/>
      <c r="Y780" s="489"/>
      <c r="Z780" s="512"/>
      <c r="AA780" s="512"/>
      <c r="AB780" s="489"/>
      <c r="AC780" s="513"/>
      <c r="AD780" s="489"/>
    </row>
    <row r="781" spans="7:30" ht="15.75" customHeight="1">
      <c r="G781" s="510"/>
      <c r="H781" s="511"/>
      <c r="I781" s="512"/>
      <c r="J781" s="512"/>
      <c r="K781" s="512"/>
      <c r="L781" s="512"/>
      <c r="M781" s="512"/>
      <c r="N781" s="489"/>
      <c r="O781" s="512"/>
      <c r="P781" s="512"/>
      <c r="Q781" s="512"/>
      <c r="R781" s="512"/>
      <c r="S781" s="512"/>
      <c r="T781" s="512"/>
      <c r="U781" s="512"/>
      <c r="V781" s="512"/>
      <c r="W781" s="512"/>
      <c r="X781" s="512"/>
      <c r="Y781" s="489"/>
      <c r="Z781" s="512"/>
      <c r="AA781" s="512"/>
      <c r="AB781" s="489"/>
      <c r="AC781" s="513"/>
      <c r="AD781" s="489"/>
    </row>
    <row r="782" spans="7:30" ht="15.75" customHeight="1">
      <c r="G782" s="510"/>
      <c r="H782" s="511"/>
      <c r="I782" s="512"/>
      <c r="J782" s="512"/>
      <c r="K782" s="512"/>
      <c r="L782" s="512"/>
      <c r="M782" s="512"/>
      <c r="N782" s="489"/>
      <c r="O782" s="512"/>
      <c r="P782" s="512"/>
      <c r="Q782" s="512"/>
      <c r="R782" s="512"/>
      <c r="S782" s="512"/>
      <c r="T782" s="512"/>
      <c r="U782" s="512"/>
      <c r="V782" s="512"/>
      <c r="W782" s="512"/>
      <c r="X782" s="512"/>
      <c r="Y782" s="489"/>
      <c r="Z782" s="512"/>
      <c r="AA782" s="512"/>
      <c r="AB782" s="489"/>
      <c r="AC782" s="513"/>
      <c r="AD782" s="489"/>
    </row>
    <row r="783" spans="7:30" ht="15.75" customHeight="1">
      <c r="G783" s="510"/>
      <c r="H783" s="511"/>
      <c r="I783" s="512"/>
      <c r="J783" s="512"/>
      <c r="K783" s="512"/>
      <c r="L783" s="512"/>
      <c r="M783" s="512"/>
      <c r="N783" s="489"/>
      <c r="O783" s="512"/>
      <c r="P783" s="512"/>
      <c r="Q783" s="512"/>
      <c r="R783" s="512"/>
      <c r="S783" s="512"/>
      <c r="T783" s="512"/>
      <c r="U783" s="512"/>
      <c r="V783" s="512"/>
      <c r="W783" s="512"/>
      <c r="X783" s="512"/>
      <c r="Y783" s="489"/>
      <c r="Z783" s="512"/>
      <c r="AA783" s="512"/>
      <c r="AB783" s="489"/>
      <c r="AC783" s="513"/>
      <c r="AD783" s="489"/>
    </row>
    <row r="784" spans="7:30" ht="15.75" customHeight="1">
      <c r="G784" s="510"/>
      <c r="H784" s="511"/>
      <c r="I784" s="512"/>
      <c r="J784" s="512"/>
      <c r="K784" s="512"/>
      <c r="L784" s="512"/>
      <c r="M784" s="512"/>
      <c r="N784" s="489"/>
      <c r="O784" s="512"/>
      <c r="P784" s="512"/>
      <c r="Q784" s="512"/>
      <c r="R784" s="512"/>
      <c r="S784" s="512"/>
      <c r="T784" s="512"/>
      <c r="U784" s="512"/>
      <c r="V784" s="512"/>
      <c r="W784" s="512"/>
      <c r="X784" s="512"/>
      <c r="Y784" s="489"/>
      <c r="Z784" s="512"/>
      <c r="AA784" s="512"/>
      <c r="AB784" s="489"/>
      <c r="AC784" s="513"/>
      <c r="AD784" s="489"/>
    </row>
    <row r="785" spans="7:30" ht="15.75" customHeight="1">
      <c r="G785" s="510"/>
      <c r="H785" s="511"/>
      <c r="I785" s="512"/>
      <c r="J785" s="512"/>
      <c r="K785" s="512"/>
      <c r="L785" s="512"/>
      <c r="M785" s="512"/>
      <c r="N785" s="489"/>
      <c r="O785" s="512"/>
      <c r="P785" s="512"/>
      <c r="Q785" s="512"/>
      <c r="R785" s="512"/>
      <c r="S785" s="512"/>
      <c r="T785" s="512"/>
      <c r="U785" s="512"/>
      <c r="V785" s="512"/>
      <c r="W785" s="512"/>
      <c r="X785" s="512"/>
      <c r="Y785" s="489"/>
      <c r="Z785" s="512"/>
      <c r="AA785" s="512"/>
      <c r="AB785" s="489"/>
      <c r="AC785" s="513"/>
      <c r="AD785" s="489"/>
    </row>
    <row r="786" spans="7:30" ht="15.75" customHeight="1">
      <c r="G786" s="510"/>
      <c r="H786" s="511"/>
      <c r="I786" s="512"/>
      <c r="J786" s="512"/>
      <c r="K786" s="512"/>
      <c r="L786" s="512"/>
      <c r="M786" s="512"/>
      <c r="N786" s="489"/>
      <c r="O786" s="512"/>
      <c r="P786" s="512"/>
      <c r="Q786" s="512"/>
      <c r="R786" s="512"/>
      <c r="S786" s="512"/>
      <c r="T786" s="512"/>
      <c r="U786" s="512"/>
      <c r="V786" s="512"/>
      <c r="W786" s="512"/>
      <c r="X786" s="512"/>
      <c r="Y786" s="489"/>
      <c r="Z786" s="512"/>
      <c r="AA786" s="512"/>
      <c r="AB786" s="489"/>
      <c r="AC786" s="513"/>
      <c r="AD786" s="489"/>
    </row>
    <row r="787" spans="7:30" ht="15.75" customHeight="1">
      <c r="G787" s="510"/>
      <c r="H787" s="511"/>
      <c r="I787" s="512"/>
      <c r="J787" s="512"/>
      <c r="K787" s="512"/>
      <c r="L787" s="512"/>
      <c r="M787" s="512"/>
      <c r="N787" s="489"/>
      <c r="O787" s="512"/>
      <c r="P787" s="512"/>
      <c r="Q787" s="512"/>
      <c r="R787" s="512"/>
      <c r="S787" s="512"/>
      <c r="T787" s="512"/>
      <c r="U787" s="512"/>
      <c r="V787" s="512"/>
      <c r="W787" s="512"/>
      <c r="X787" s="512"/>
      <c r="Y787" s="489"/>
      <c r="Z787" s="512"/>
      <c r="AA787" s="512"/>
      <c r="AB787" s="489"/>
      <c r="AC787" s="513"/>
      <c r="AD787" s="489"/>
    </row>
    <row r="788" spans="7:30" ht="15.75" customHeight="1">
      <c r="G788" s="510"/>
      <c r="H788" s="511"/>
      <c r="I788" s="512"/>
      <c r="J788" s="512"/>
      <c r="K788" s="512"/>
      <c r="L788" s="512"/>
      <c r="M788" s="512"/>
      <c r="N788" s="489"/>
      <c r="O788" s="512"/>
      <c r="P788" s="512"/>
      <c r="Q788" s="512"/>
      <c r="R788" s="512"/>
      <c r="S788" s="512"/>
      <c r="T788" s="512"/>
      <c r="U788" s="512"/>
      <c r="V788" s="512"/>
      <c r="W788" s="512"/>
      <c r="X788" s="512"/>
      <c r="Y788" s="489"/>
      <c r="Z788" s="512"/>
      <c r="AA788" s="512"/>
      <c r="AB788" s="489"/>
      <c r="AC788" s="513"/>
      <c r="AD788" s="489"/>
    </row>
    <row r="789" spans="7:30" ht="15.75" customHeight="1">
      <c r="G789" s="510"/>
      <c r="H789" s="511"/>
      <c r="I789" s="512"/>
      <c r="J789" s="512"/>
      <c r="K789" s="512"/>
      <c r="L789" s="512"/>
      <c r="M789" s="512"/>
      <c r="N789" s="489"/>
      <c r="O789" s="512"/>
      <c r="P789" s="512"/>
      <c r="Q789" s="512"/>
      <c r="R789" s="512"/>
      <c r="S789" s="512"/>
      <c r="T789" s="512"/>
      <c r="U789" s="512"/>
      <c r="V789" s="512"/>
      <c r="W789" s="512"/>
      <c r="X789" s="512"/>
      <c r="Y789" s="489"/>
      <c r="Z789" s="512"/>
      <c r="AA789" s="512"/>
      <c r="AB789" s="489"/>
      <c r="AC789" s="513"/>
      <c r="AD789" s="489"/>
    </row>
    <row r="790" spans="7:30" ht="15.75" customHeight="1">
      <c r="G790" s="510"/>
      <c r="H790" s="511"/>
      <c r="I790" s="512"/>
      <c r="J790" s="512"/>
      <c r="K790" s="512"/>
      <c r="L790" s="512"/>
      <c r="M790" s="512"/>
      <c r="N790" s="489"/>
      <c r="O790" s="512"/>
      <c r="P790" s="512"/>
      <c r="Q790" s="512"/>
      <c r="R790" s="512"/>
      <c r="S790" s="512"/>
      <c r="T790" s="512"/>
      <c r="U790" s="512"/>
      <c r="V790" s="512"/>
      <c r="W790" s="512"/>
      <c r="X790" s="512"/>
      <c r="Y790" s="489"/>
      <c r="Z790" s="512"/>
      <c r="AA790" s="512"/>
      <c r="AB790" s="489"/>
      <c r="AC790" s="513"/>
      <c r="AD790" s="489"/>
    </row>
    <row r="791" spans="7:30" ht="15.75" customHeight="1">
      <c r="G791" s="510"/>
      <c r="H791" s="511"/>
      <c r="I791" s="512"/>
      <c r="J791" s="512"/>
      <c r="K791" s="512"/>
      <c r="L791" s="512"/>
      <c r="M791" s="512"/>
      <c r="N791" s="489"/>
      <c r="O791" s="512"/>
      <c r="P791" s="512"/>
      <c r="Q791" s="512"/>
      <c r="R791" s="512"/>
      <c r="S791" s="512"/>
      <c r="T791" s="512"/>
      <c r="U791" s="512"/>
      <c r="V791" s="512"/>
      <c r="W791" s="512"/>
      <c r="X791" s="512"/>
      <c r="Y791" s="489"/>
      <c r="Z791" s="512"/>
      <c r="AA791" s="512"/>
      <c r="AB791" s="489"/>
      <c r="AC791" s="513"/>
      <c r="AD791" s="489"/>
    </row>
    <row r="792" spans="7:30" ht="15.75" customHeight="1">
      <c r="G792" s="510"/>
      <c r="H792" s="511"/>
      <c r="I792" s="512"/>
      <c r="J792" s="512"/>
      <c r="K792" s="512"/>
      <c r="L792" s="512"/>
      <c r="M792" s="512"/>
      <c r="N792" s="489"/>
      <c r="O792" s="512"/>
      <c r="P792" s="512"/>
      <c r="Q792" s="512"/>
      <c r="R792" s="512"/>
      <c r="S792" s="512"/>
      <c r="T792" s="512"/>
      <c r="U792" s="512"/>
      <c r="V792" s="512"/>
      <c r="W792" s="512"/>
      <c r="X792" s="512"/>
      <c r="Y792" s="489"/>
      <c r="Z792" s="512"/>
      <c r="AA792" s="512"/>
      <c r="AB792" s="489"/>
      <c r="AC792" s="513"/>
      <c r="AD792" s="489"/>
    </row>
    <row r="793" spans="7:30" ht="15.75" customHeight="1">
      <c r="G793" s="510"/>
      <c r="H793" s="511"/>
      <c r="I793" s="512"/>
      <c r="J793" s="512"/>
      <c r="K793" s="512"/>
      <c r="L793" s="512"/>
      <c r="M793" s="512"/>
      <c r="N793" s="489"/>
      <c r="O793" s="512"/>
      <c r="P793" s="512"/>
      <c r="Q793" s="512"/>
      <c r="R793" s="512"/>
      <c r="S793" s="512"/>
      <c r="T793" s="512"/>
      <c r="U793" s="512"/>
      <c r="V793" s="512"/>
      <c r="W793" s="512"/>
      <c r="X793" s="512"/>
      <c r="Y793" s="489"/>
      <c r="Z793" s="512"/>
      <c r="AA793" s="512"/>
      <c r="AB793" s="489"/>
      <c r="AC793" s="513"/>
      <c r="AD793" s="489"/>
    </row>
    <row r="794" spans="7:30" ht="15.75" customHeight="1">
      <c r="G794" s="510"/>
      <c r="H794" s="511"/>
      <c r="I794" s="512"/>
      <c r="J794" s="512"/>
      <c r="K794" s="512"/>
      <c r="L794" s="512"/>
      <c r="M794" s="512"/>
      <c r="N794" s="489"/>
      <c r="O794" s="512"/>
      <c r="P794" s="512"/>
      <c r="Q794" s="512"/>
      <c r="R794" s="512"/>
      <c r="S794" s="512"/>
      <c r="T794" s="512"/>
      <c r="U794" s="512"/>
      <c r="V794" s="512"/>
      <c r="W794" s="512"/>
      <c r="X794" s="512"/>
      <c r="Y794" s="489"/>
      <c r="Z794" s="512"/>
      <c r="AA794" s="512"/>
      <c r="AB794" s="489"/>
      <c r="AC794" s="513"/>
      <c r="AD794" s="489"/>
    </row>
    <row r="795" spans="7:30" ht="15.75" customHeight="1">
      <c r="G795" s="510"/>
      <c r="H795" s="511"/>
      <c r="I795" s="512"/>
      <c r="J795" s="512"/>
      <c r="K795" s="512"/>
      <c r="L795" s="512"/>
      <c r="M795" s="512"/>
      <c r="N795" s="489"/>
      <c r="O795" s="512"/>
      <c r="P795" s="512"/>
      <c r="Q795" s="512"/>
      <c r="R795" s="512"/>
      <c r="S795" s="512"/>
      <c r="T795" s="512"/>
      <c r="U795" s="512"/>
      <c r="V795" s="512"/>
      <c r="W795" s="512"/>
      <c r="X795" s="512"/>
      <c r="Y795" s="489"/>
      <c r="Z795" s="512"/>
      <c r="AA795" s="512"/>
      <c r="AB795" s="489"/>
      <c r="AC795" s="513"/>
      <c r="AD795" s="489"/>
    </row>
    <row r="796" spans="7:30" ht="15.75" customHeight="1">
      <c r="G796" s="510"/>
      <c r="H796" s="511"/>
      <c r="I796" s="512"/>
      <c r="J796" s="512"/>
      <c r="K796" s="512"/>
      <c r="L796" s="512"/>
      <c r="M796" s="512"/>
      <c r="N796" s="489"/>
      <c r="O796" s="512"/>
      <c r="P796" s="512"/>
      <c r="Q796" s="512"/>
      <c r="R796" s="512"/>
      <c r="S796" s="512"/>
      <c r="T796" s="512"/>
      <c r="U796" s="512"/>
      <c r="V796" s="512"/>
      <c r="W796" s="512"/>
      <c r="X796" s="512"/>
      <c r="Y796" s="489"/>
      <c r="Z796" s="512"/>
      <c r="AA796" s="512"/>
      <c r="AB796" s="489"/>
      <c r="AC796" s="513"/>
      <c r="AD796" s="489"/>
    </row>
    <row r="797" spans="7:30" ht="15.75" customHeight="1">
      <c r="G797" s="510"/>
      <c r="H797" s="511"/>
      <c r="I797" s="512"/>
      <c r="J797" s="512"/>
      <c r="K797" s="512"/>
      <c r="L797" s="512"/>
      <c r="M797" s="512"/>
      <c r="N797" s="489"/>
      <c r="O797" s="512"/>
      <c r="P797" s="512"/>
      <c r="Q797" s="512"/>
      <c r="R797" s="512"/>
      <c r="S797" s="512"/>
      <c r="T797" s="512"/>
      <c r="U797" s="512"/>
      <c r="V797" s="512"/>
      <c r="W797" s="512"/>
      <c r="X797" s="512"/>
      <c r="Y797" s="489"/>
      <c r="Z797" s="512"/>
      <c r="AA797" s="512"/>
      <c r="AB797" s="489"/>
      <c r="AC797" s="513"/>
      <c r="AD797" s="489"/>
    </row>
    <row r="798" spans="7:30" ht="15.75" customHeight="1">
      <c r="G798" s="510"/>
      <c r="H798" s="511"/>
      <c r="I798" s="512"/>
      <c r="J798" s="512"/>
      <c r="K798" s="512"/>
      <c r="L798" s="512"/>
      <c r="M798" s="512"/>
      <c r="N798" s="489"/>
      <c r="O798" s="512"/>
      <c r="P798" s="512"/>
      <c r="Q798" s="512"/>
      <c r="R798" s="512"/>
      <c r="S798" s="512"/>
      <c r="T798" s="512"/>
      <c r="U798" s="512"/>
      <c r="V798" s="512"/>
      <c r="W798" s="512"/>
      <c r="X798" s="512"/>
      <c r="Y798" s="489"/>
      <c r="Z798" s="512"/>
      <c r="AA798" s="512"/>
      <c r="AB798" s="489"/>
      <c r="AC798" s="513"/>
      <c r="AD798" s="489"/>
    </row>
    <row r="799" spans="7:30" ht="15.75" customHeight="1">
      <c r="G799" s="510"/>
      <c r="H799" s="511"/>
      <c r="I799" s="512"/>
      <c r="J799" s="512"/>
      <c r="K799" s="512"/>
      <c r="L799" s="512"/>
      <c r="M799" s="512"/>
      <c r="N799" s="489"/>
      <c r="O799" s="512"/>
      <c r="P799" s="512"/>
      <c r="Q799" s="512"/>
      <c r="R799" s="512"/>
      <c r="S799" s="512"/>
      <c r="T799" s="512"/>
      <c r="U799" s="512"/>
      <c r="V799" s="512"/>
      <c r="W799" s="512"/>
      <c r="X799" s="512"/>
      <c r="Y799" s="489"/>
      <c r="Z799" s="512"/>
      <c r="AA799" s="512"/>
      <c r="AB799" s="489"/>
      <c r="AC799" s="513"/>
      <c r="AD799" s="489"/>
    </row>
    <row r="800" spans="7:30" ht="15.75" customHeight="1">
      <c r="G800" s="510"/>
      <c r="H800" s="511"/>
      <c r="I800" s="512"/>
      <c r="J800" s="512"/>
      <c r="K800" s="512"/>
      <c r="L800" s="512"/>
      <c r="M800" s="512"/>
      <c r="N800" s="489"/>
      <c r="O800" s="512"/>
      <c r="P800" s="512"/>
      <c r="Q800" s="512"/>
      <c r="R800" s="512"/>
      <c r="S800" s="512"/>
      <c r="T800" s="512"/>
      <c r="U800" s="512"/>
      <c r="V800" s="512"/>
      <c r="W800" s="512"/>
      <c r="X800" s="512"/>
      <c r="Y800" s="489"/>
      <c r="Z800" s="512"/>
      <c r="AA800" s="512"/>
      <c r="AB800" s="489"/>
      <c r="AC800" s="513"/>
      <c r="AD800" s="489"/>
    </row>
    <row r="801" spans="7:30" ht="15.75" customHeight="1">
      <c r="G801" s="510"/>
      <c r="H801" s="511"/>
      <c r="I801" s="512"/>
      <c r="J801" s="512"/>
      <c r="K801" s="512"/>
      <c r="L801" s="512"/>
      <c r="M801" s="512"/>
      <c r="N801" s="489"/>
      <c r="O801" s="512"/>
      <c r="P801" s="512"/>
      <c r="Q801" s="512"/>
      <c r="R801" s="512"/>
      <c r="S801" s="512"/>
      <c r="T801" s="512"/>
      <c r="U801" s="512"/>
      <c r="V801" s="512"/>
      <c r="W801" s="512"/>
      <c r="X801" s="512"/>
      <c r="Y801" s="489"/>
      <c r="Z801" s="512"/>
      <c r="AA801" s="512"/>
      <c r="AB801" s="489"/>
      <c r="AC801" s="513"/>
      <c r="AD801" s="489"/>
    </row>
    <row r="802" spans="7:30" ht="15.75" customHeight="1">
      <c r="G802" s="510"/>
      <c r="H802" s="511"/>
      <c r="I802" s="512"/>
      <c r="J802" s="512"/>
      <c r="K802" s="512"/>
      <c r="L802" s="512"/>
      <c r="M802" s="512"/>
      <c r="N802" s="489"/>
      <c r="O802" s="512"/>
      <c r="P802" s="512"/>
      <c r="Q802" s="512"/>
      <c r="R802" s="512"/>
      <c r="S802" s="512"/>
      <c r="T802" s="512"/>
      <c r="U802" s="512"/>
      <c r="V802" s="512"/>
      <c r="W802" s="512"/>
      <c r="X802" s="512"/>
      <c r="Y802" s="489"/>
      <c r="Z802" s="512"/>
      <c r="AA802" s="512"/>
      <c r="AB802" s="489"/>
      <c r="AC802" s="513"/>
      <c r="AD802" s="489"/>
    </row>
    <row r="803" spans="7:30" ht="15.75" customHeight="1">
      <c r="G803" s="510"/>
      <c r="H803" s="511"/>
      <c r="I803" s="512"/>
      <c r="J803" s="512"/>
      <c r="K803" s="512"/>
      <c r="L803" s="512"/>
      <c r="M803" s="512"/>
      <c r="N803" s="489"/>
      <c r="O803" s="512"/>
      <c r="P803" s="512"/>
      <c r="Q803" s="512"/>
      <c r="R803" s="512"/>
      <c r="S803" s="512"/>
      <c r="T803" s="512"/>
      <c r="U803" s="512"/>
      <c r="V803" s="512"/>
      <c r="W803" s="512"/>
      <c r="X803" s="512"/>
      <c r="Y803" s="489"/>
      <c r="Z803" s="512"/>
      <c r="AA803" s="512"/>
      <c r="AB803" s="489"/>
      <c r="AC803" s="513"/>
      <c r="AD803" s="489"/>
    </row>
    <row r="804" spans="7:30" ht="15.75" customHeight="1">
      <c r="G804" s="510"/>
      <c r="H804" s="511"/>
      <c r="I804" s="512"/>
      <c r="J804" s="512"/>
      <c r="K804" s="512"/>
      <c r="L804" s="512"/>
      <c r="M804" s="512"/>
      <c r="N804" s="489"/>
      <c r="O804" s="512"/>
      <c r="P804" s="512"/>
      <c r="Q804" s="512"/>
      <c r="R804" s="512"/>
      <c r="S804" s="512"/>
      <c r="T804" s="512"/>
      <c r="U804" s="512"/>
      <c r="V804" s="512"/>
      <c r="W804" s="512"/>
      <c r="X804" s="512"/>
      <c r="Y804" s="489"/>
      <c r="Z804" s="512"/>
      <c r="AA804" s="512"/>
      <c r="AB804" s="489"/>
      <c r="AC804" s="513"/>
      <c r="AD804" s="489"/>
    </row>
    <row r="805" spans="7:30" ht="15.75" customHeight="1">
      <c r="G805" s="510"/>
      <c r="H805" s="511"/>
      <c r="I805" s="512"/>
      <c r="J805" s="512"/>
      <c r="K805" s="512"/>
      <c r="L805" s="512"/>
      <c r="M805" s="512"/>
      <c r="N805" s="489"/>
      <c r="O805" s="512"/>
      <c r="P805" s="512"/>
      <c r="Q805" s="512"/>
      <c r="R805" s="512"/>
      <c r="S805" s="512"/>
      <c r="T805" s="512"/>
      <c r="U805" s="512"/>
      <c r="V805" s="512"/>
      <c r="W805" s="512"/>
      <c r="X805" s="512"/>
      <c r="Y805" s="489"/>
      <c r="Z805" s="512"/>
      <c r="AA805" s="512"/>
      <c r="AB805" s="489"/>
      <c r="AC805" s="513"/>
      <c r="AD805" s="489"/>
    </row>
    <row r="806" spans="7:30" ht="15.75" customHeight="1">
      <c r="G806" s="510"/>
      <c r="H806" s="511"/>
      <c r="I806" s="512"/>
      <c r="J806" s="512"/>
      <c r="K806" s="512"/>
      <c r="L806" s="512"/>
      <c r="M806" s="512"/>
      <c r="N806" s="489"/>
      <c r="O806" s="512"/>
      <c r="P806" s="512"/>
      <c r="Q806" s="512"/>
      <c r="R806" s="512"/>
      <c r="S806" s="512"/>
      <c r="T806" s="512"/>
      <c r="U806" s="512"/>
      <c r="V806" s="512"/>
      <c r="W806" s="512"/>
      <c r="X806" s="512"/>
      <c r="Y806" s="489"/>
      <c r="Z806" s="512"/>
      <c r="AA806" s="512"/>
      <c r="AB806" s="489"/>
      <c r="AC806" s="513"/>
      <c r="AD806" s="489"/>
    </row>
    <row r="807" spans="7:30" ht="15.75" customHeight="1">
      <c r="G807" s="510"/>
      <c r="H807" s="511"/>
      <c r="I807" s="512"/>
      <c r="J807" s="512"/>
      <c r="K807" s="512"/>
      <c r="L807" s="512"/>
      <c r="M807" s="512"/>
      <c r="N807" s="489"/>
      <c r="O807" s="512"/>
      <c r="P807" s="512"/>
      <c r="Q807" s="512"/>
      <c r="R807" s="512"/>
      <c r="S807" s="512"/>
      <c r="T807" s="512"/>
      <c r="U807" s="512"/>
      <c r="V807" s="512"/>
      <c r="W807" s="512"/>
      <c r="X807" s="512"/>
      <c r="Y807" s="489"/>
      <c r="Z807" s="512"/>
      <c r="AA807" s="512"/>
      <c r="AB807" s="489"/>
      <c r="AC807" s="513"/>
      <c r="AD807" s="489"/>
    </row>
    <row r="808" spans="7:30" ht="15.75" customHeight="1">
      <c r="G808" s="510"/>
      <c r="H808" s="511"/>
      <c r="I808" s="512"/>
      <c r="J808" s="512"/>
      <c r="K808" s="512"/>
      <c r="L808" s="512"/>
      <c r="M808" s="512"/>
      <c r="N808" s="489"/>
      <c r="O808" s="512"/>
      <c r="P808" s="512"/>
      <c r="Q808" s="512"/>
      <c r="R808" s="512"/>
      <c r="S808" s="512"/>
      <c r="T808" s="512"/>
      <c r="U808" s="512"/>
      <c r="V808" s="512"/>
      <c r="W808" s="512"/>
      <c r="X808" s="512"/>
      <c r="Y808" s="489"/>
      <c r="Z808" s="512"/>
      <c r="AA808" s="512"/>
      <c r="AB808" s="489"/>
      <c r="AC808" s="513"/>
      <c r="AD808" s="489"/>
    </row>
    <row r="809" spans="7:30" ht="15.75" customHeight="1">
      <c r="G809" s="510"/>
      <c r="H809" s="511"/>
      <c r="I809" s="512"/>
      <c r="J809" s="512"/>
      <c r="K809" s="512"/>
      <c r="L809" s="512"/>
      <c r="M809" s="512"/>
      <c r="N809" s="489"/>
      <c r="O809" s="512"/>
      <c r="P809" s="512"/>
      <c r="Q809" s="512"/>
      <c r="R809" s="512"/>
      <c r="S809" s="512"/>
      <c r="T809" s="512"/>
      <c r="U809" s="512"/>
      <c r="V809" s="512"/>
      <c r="W809" s="512"/>
      <c r="X809" s="512"/>
      <c r="Y809" s="489"/>
      <c r="Z809" s="512"/>
      <c r="AA809" s="512"/>
      <c r="AB809" s="489"/>
      <c r="AC809" s="513"/>
      <c r="AD809" s="489"/>
    </row>
    <row r="810" spans="7:30" ht="15.75" customHeight="1">
      <c r="G810" s="510"/>
      <c r="H810" s="511"/>
      <c r="I810" s="512"/>
      <c r="J810" s="512"/>
      <c r="K810" s="512"/>
      <c r="L810" s="512"/>
      <c r="M810" s="512"/>
      <c r="N810" s="489"/>
      <c r="O810" s="512"/>
      <c r="P810" s="512"/>
      <c r="Q810" s="512"/>
      <c r="R810" s="512"/>
      <c r="S810" s="512"/>
      <c r="T810" s="512"/>
      <c r="U810" s="512"/>
      <c r="V810" s="512"/>
      <c r="W810" s="512"/>
      <c r="X810" s="512"/>
      <c r="Y810" s="489"/>
      <c r="Z810" s="512"/>
      <c r="AA810" s="512"/>
      <c r="AB810" s="489"/>
      <c r="AC810" s="513"/>
      <c r="AD810" s="489"/>
    </row>
    <row r="811" spans="7:30" ht="15.75" customHeight="1">
      <c r="G811" s="510"/>
      <c r="H811" s="511"/>
      <c r="I811" s="512"/>
      <c r="J811" s="512"/>
      <c r="K811" s="512"/>
      <c r="L811" s="512"/>
      <c r="M811" s="512"/>
      <c r="N811" s="489"/>
      <c r="O811" s="512"/>
      <c r="P811" s="512"/>
      <c r="Q811" s="512"/>
      <c r="R811" s="512"/>
      <c r="S811" s="512"/>
      <c r="T811" s="512"/>
      <c r="U811" s="512"/>
      <c r="V811" s="512"/>
      <c r="W811" s="512"/>
      <c r="X811" s="512"/>
      <c r="Y811" s="489"/>
      <c r="Z811" s="512"/>
      <c r="AA811" s="512"/>
      <c r="AB811" s="489"/>
      <c r="AC811" s="513"/>
      <c r="AD811" s="489"/>
    </row>
    <row r="812" spans="7:30" ht="15.75" customHeight="1">
      <c r="G812" s="510"/>
      <c r="H812" s="511"/>
      <c r="I812" s="512"/>
      <c r="J812" s="512"/>
      <c r="K812" s="512"/>
      <c r="L812" s="512"/>
      <c r="M812" s="512"/>
      <c r="N812" s="489"/>
      <c r="O812" s="512"/>
      <c r="P812" s="512"/>
      <c r="Q812" s="512"/>
      <c r="R812" s="512"/>
      <c r="S812" s="512"/>
      <c r="T812" s="512"/>
      <c r="U812" s="512"/>
      <c r="V812" s="512"/>
      <c r="W812" s="512"/>
      <c r="X812" s="512"/>
      <c r="Y812" s="489"/>
      <c r="Z812" s="512"/>
      <c r="AA812" s="512"/>
      <c r="AB812" s="489"/>
      <c r="AC812" s="513"/>
      <c r="AD812" s="489"/>
    </row>
    <row r="813" spans="7:30" ht="15.75" customHeight="1">
      <c r="G813" s="510"/>
      <c r="H813" s="511"/>
      <c r="I813" s="512"/>
      <c r="J813" s="512"/>
      <c r="K813" s="512"/>
      <c r="L813" s="512"/>
      <c r="M813" s="512"/>
      <c r="N813" s="489"/>
      <c r="O813" s="512"/>
      <c r="P813" s="512"/>
      <c r="Q813" s="512"/>
      <c r="R813" s="512"/>
      <c r="S813" s="512"/>
      <c r="T813" s="512"/>
      <c r="U813" s="512"/>
      <c r="V813" s="512"/>
      <c r="W813" s="512"/>
      <c r="X813" s="512"/>
      <c r="Y813" s="489"/>
      <c r="Z813" s="512"/>
      <c r="AA813" s="512"/>
      <c r="AB813" s="489"/>
      <c r="AC813" s="513"/>
      <c r="AD813" s="489"/>
    </row>
    <row r="814" spans="7:30" ht="15.75" customHeight="1">
      <c r="G814" s="510"/>
      <c r="H814" s="511"/>
      <c r="I814" s="512"/>
      <c r="J814" s="512"/>
      <c r="K814" s="512"/>
      <c r="L814" s="512"/>
      <c r="M814" s="512"/>
      <c r="N814" s="489"/>
      <c r="O814" s="512"/>
      <c r="P814" s="512"/>
      <c r="Q814" s="512"/>
      <c r="R814" s="512"/>
      <c r="S814" s="512"/>
      <c r="T814" s="512"/>
      <c r="U814" s="512"/>
      <c r="V814" s="512"/>
      <c r="W814" s="512"/>
      <c r="X814" s="512"/>
      <c r="Y814" s="489"/>
      <c r="Z814" s="512"/>
      <c r="AA814" s="512"/>
      <c r="AB814" s="489"/>
      <c r="AC814" s="513"/>
      <c r="AD814" s="489"/>
    </row>
    <row r="815" spans="7:30" ht="15.75" customHeight="1">
      <c r="G815" s="510"/>
      <c r="H815" s="511"/>
      <c r="I815" s="512"/>
      <c r="J815" s="512"/>
      <c r="K815" s="512"/>
      <c r="L815" s="512"/>
      <c r="M815" s="512"/>
      <c r="N815" s="489"/>
      <c r="O815" s="512"/>
      <c r="P815" s="512"/>
      <c r="Q815" s="512"/>
      <c r="R815" s="512"/>
      <c r="S815" s="512"/>
      <c r="T815" s="512"/>
      <c r="U815" s="512"/>
      <c r="V815" s="512"/>
      <c r="W815" s="512"/>
      <c r="X815" s="512"/>
      <c r="Y815" s="489"/>
      <c r="Z815" s="512"/>
      <c r="AA815" s="512"/>
      <c r="AB815" s="489"/>
      <c r="AC815" s="513"/>
      <c r="AD815" s="489"/>
    </row>
    <row r="816" spans="7:30" ht="15.75" customHeight="1">
      <c r="G816" s="510"/>
      <c r="H816" s="511"/>
      <c r="I816" s="512"/>
      <c r="J816" s="512"/>
      <c r="K816" s="512"/>
      <c r="L816" s="512"/>
      <c r="M816" s="512"/>
      <c r="N816" s="489"/>
      <c r="O816" s="512"/>
      <c r="P816" s="512"/>
      <c r="Q816" s="512"/>
      <c r="R816" s="512"/>
      <c r="S816" s="512"/>
      <c r="T816" s="512"/>
      <c r="U816" s="512"/>
      <c r="V816" s="512"/>
      <c r="W816" s="512"/>
      <c r="X816" s="512"/>
      <c r="Y816" s="489"/>
      <c r="Z816" s="512"/>
      <c r="AA816" s="512"/>
      <c r="AB816" s="489"/>
      <c r="AC816" s="513"/>
      <c r="AD816" s="489"/>
    </row>
    <row r="817" spans="7:30" ht="15.75" customHeight="1">
      <c r="G817" s="510"/>
      <c r="H817" s="511"/>
      <c r="I817" s="512"/>
      <c r="J817" s="512"/>
      <c r="K817" s="512"/>
      <c r="L817" s="512"/>
      <c r="M817" s="512"/>
      <c r="N817" s="489"/>
      <c r="O817" s="512"/>
      <c r="P817" s="512"/>
      <c r="Q817" s="512"/>
      <c r="R817" s="512"/>
      <c r="S817" s="512"/>
      <c r="T817" s="512"/>
      <c r="U817" s="512"/>
      <c r="V817" s="512"/>
      <c r="W817" s="512"/>
      <c r="X817" s="512"/>
      <c r="Y817" s="489"/>
      <c r="Z817" s="512"/>
      <c r="AA817" s="512"/>
      <c r="AB817" s="489"/>
      <c r="AC817" s="513"/>
      <c r="AD817" s="489"/>
    </row>
    <row r="818" spans="7:30" ht="15.75" customHeight="1">
      <c r="G818" s="510"/>
      <c r="H818" s="511"/>
      <c r="I818" s="512"/>
      <c r="J818" s="512"/>
      <c r="K818" s="512"/>
      <c r="L818" s="512"/>
      <c r="M818" s="512"/>
      <c r="N818" s="489"/>
      <c r="O818" s="512"/>
      <c r="P818" s="512"/>
      <c r="Q818" s="512"/>
      <c r="R818" s="512"/>
      <c r="S818" s="512"/>
      <c r="T818" s="512"/>
      <c r="U818" s="512"/>
      <c r="V818" s="512"/>
      <c r="W818" s="512"/>
      <c r="X818" s="512"/>
      <c r="Y818" s="489"/>
      <c r="Z818" s="512"/>
      <c r="AA818" s="512"/>
      <c r="AB818" s="489"/>
      <c r="AC818" s="513"/>
      <c r="AD818" s="489"/>
    </row>
    <row r="819" spans="7:30" ht="15.75" customHeight="1">
      <c r="G819" s="510"/>
      <c r="H819" s="511"/>
      <c r="I819" s="512"/>
      <c r="J819" s="512"/>
      <c r="K819" s="512"/>
      <c r="L819" s="512"/>
      <c r="M819" s="512"/>
      <c r="N819" s="489"/>
      <c r="O819" s="512"/>
      <c r="P819" s="512"/>
      <c r="Q819" s="512"/>
      <c r="R819" s="512"/>
      <c r="S819" s="512"/>
      <c r="T819" s="512"/>
      <c r="U819" s="512"/>
      <c r="V819" s="512"/>
      <c r="W819" s="512"/>
      <c r="X819" s="512"/>
      <c r="Y819" s="489"/>
      <c r="Z819" s="512"/>
      <c r="AA819" s="512"/>
      <c r="AB819" s="489"/>
      <c r="AC819" s="513"/>
      <c r="AD819" s="489"/>
    </row>
    <row r="820" spans="7:30" ht="15.75" customHeight="1">
      <c r="G820" s="510"/>
      <c r="H820" s="511"/>
      <c r="I820" s="512"/>
      <c r="J820" s="512"/>
      <c r="K820" s="512"/>
      <c r="L820" s="512"/>
      <c r="M820" s="512"/>
      <c r="N820" s="489"/>
      <c r="O820" s="512"/>
      <c r="P820" s="512"/>
      <c r="Q820" s="512"/>
      <c r="R820" s="512"/>
      <c r="S820" s="512"/>
      <c r="T820" s="512"/>
      <c r="U820" s="512"/>
      <c r="V820" s="512"/>
      <c r="W820" s="512"/>
      <c r="X820" s="512"/>
      <c r="Y820" s="489"/>
      <c r="Z820" s="512"/>
      <c r="AA820" s="512"/>
      <c r="AB820" s="489"/>
      <c r="AC820" s="513"/>
      <c r="AD820" s="489"/>
    </row>
    <row r="821" spans="7:30" ht="15.75" customHeight="1">
      <c r="G821" s="510"/>
      <c r="H821" s="511"/>
      <c r="I821" s="512"/>
      <c r="J821" s="512"/>
      <c r="K821" s="512"/>
      <c r="L821" s="512"/>
      <c r="M821" s="512"/>
      <c r="N821" s="489"/>
      <c r="O821" s="512"/>
      <c r="P821" s="512"/>
      <c r="Q821" s="512"/>
      <c r="R821" s="512"/>
      <c r="S821" s="512"/>
      <c r="T821" s="512"/>
      <c r="U821" s="512"/>
      <c r="V821" s="512"/>
      <c r="W821" s="512"/>
      <c r="X821" s="512"/>
      <c r="Y821" s="489"/>
      <c r="Z821" s="512"/>
      <c r="AA821" s="512"/>
      <c r="AB821" s="489"/>
      <c r="AC821" s="513"/>
      <c r="AD821" s="489"/>
    </row>
    <row r="822" spans="7:30" ht="15.75" customHeight="1">
      <c r="G822" s="510"/>
      <c r="H822" s="511"/>
      <c r="I822" s="512"/>
      <c r="J822" s="512"/>
      <c r="K822" s="512"/>
      <c r="L822" s="512"/>
      <c r="M822" s="512"/>
      <c r="N822" s="489"/>
      <c r="O822" s="512"/>
      <c r="P822" s="512"/>
      <c r="Q822" s="512"/>
      <c r="R822" s="512"/>
      <c r="S822" s="512"/>
      <c r="T822" s="512"/>
      <c r="U822" s="512"/>
      <c r="V822" s="512"/>
      <c r="W822" s="512"/>
      <c r="X822" s="512"/>
      <c r="Y822" s="489"/>
      <c r="Z822" s="512"/>
      <c r="AA822" s="512"/>
      <c r="AB822" s="489"/>
      <c r="AC822" s="513"/>
      <c r="AD822" s="489"/>
    </row>
    <row r="823" spans="7:30" ht="15.75" customHeight="1">
      <c r="G823" s="510"/>
      <c r="H823" s="511"/>
      <c r="I823" s="512"/>
      <c r="J823" s="512"/>
      <c r="K823" s="512"/>
      <c r="L823" s="512"/>
      <c r="M823" s="512"/>
      <c r="N823" s="489"/>
      <c r="O823" s="512"/>
      <c r="P823" s="512"/>
      <c r="Q823" s="512"/>
      <c r="R823" s="512"/>
      <c r="S823" s="512"/>
      <c r="T823" s="512"/>
      <c r="U823" s="512"/>
      <c r="V823" s="512"/>
      <c r="W823" s="512"/>
      <c r="X823" s="512"/>
      <c r="Y823" s="489"/>
      <c r="Z823" s="512"/>
      <c r="AA823" s="512"/>
      <c r="AB823" s="489"/>
      <c r="AC823" s="513"/>
      <c r="AD823" s="489"/>
    </row>
    <row r="824" spans="7:30" ht="15.75" customHeight="1">
      <c r="G824" s="510"/>
      <c r="H824" s="511"/>
      <c r="I824" s="512"/>
      <c r="J824" s="512"/>
      <c r="K824" s="512"/>
      <c r="L824" s="512"/>
      <c r="M824" s="512"/>
      <c r="N824" s="489"/>
      <c r="O824" s="512"/>
      <c r="P824" s="512"/>
      <c r="Q824" s="512"/>
      <c r="R824" s="512"/>
      <c r="S824" s="512"/>
      <c r="T824" s="512"/>
      <c r="U824" s="512"/>
      <c r="V824" s="512"/>
      <c r="W824" s="512"/>
      <c r="X824" s="512"/>
      <c r="Y824" s="489"/>
      <c r="Z824" s="512"/>
      <c r="AA824" s="512"/>
      <c r="AB824" s="489"/>
      <c r="AC824" s="513"/>
      <c r="AD824" s="489"/>
    </row>
    <row r="825" spans="7:30" ht="15.75" customHeight="1">
      <c r="G825" s="510"/>
      <c r="H825" s="511"/>
      <c r="I825" s="512"/>
      <c r="J825" s="512"/>
      <c r="K825" s="512"/>
      <c r="L825" s="512"/>
      <c r="M825" s="512"/>
      <c r="N825" s="489"/>
      <c r="O825" s="512"/>
      <c r="P825" s="512"/>
      <c r="Q825" s="512"/>
      <c r="R825" s="512"/>
      <c r="S825" s="512"/>
      <c r="T825" s="512"/>
      <c r="U825" s="512"/>
      <c r="V825" s="512"/>
      <c r="W825" s="512"/>
      <c r="X825" s="512"/>
      <c r="Y825" s="489"/>
      <c r="Z825" s="512"/>
      <c r="AA825" s="512"/>
      <c r="AB825" s="489"/>
      <c r="AC825" s="513"/>
      <c r="AD825" s="489"/>
    </row>
    <row r="826" spans="7:30" ht="15.75" customHeight="1">
      <c r="G826" s="510"/>
      <c r="H826" s="511"/>
      <c r="I826" s="512"/>
      <c r="J826" s="512"/>
      <c r="K826" s="512"/>
      <c r="L826" s="512"/>
      <c r="M826" s="512"/>
      <c r="N826" s="489"/>
      <c r="O826" s="512"/>
      <c r="P826" s="512"/>
      <c r="Q826" s="512"/>
      <c r="R826" s="512"/>
      <c r="S826" s="512"/>
      <c r="T826" s="512"/>
      <c r="U826" s="512"/>
      <c r="V826" s="512"/>
      <c r="W826" s="512"/>
      <c r="X826" s="512"/>
      <c r="Y826" s="489"/>
      <c r="Z826" s="512"/>
      <c r="AA826" s="512"/>
      <c r="AB826" s="489"/>
      <c r="AC826" s="513"/>
      <c r="AD826" s="489"/>
    </row>
    <row r="827" spans="7:30" ht="15.75" customHeight="1">
      <c r="G827" s="510"/>
      <c r="H827" s="511"/>
      <c r="I827" s="512"/>
      <c r="J827" s="512"/>
      <c r="K827" s="512"/>
      <c r="L827" s="512"/>
      <c r="M827" s="512"/>
      <c r="N827" s="489"/>
      <c r="O827" s="512"/>
      <c r="P827" s="512"/>
      <c r="Q827" s="512"/>
      <c r="R827" s="512"/>
      <c r="S827" s="512"/>
      <c r="T827" s="512"/>
      <c r="U827" s="512"/>
      <c r="V827" s="512"/>
      <c r="W827" s="512"/>
      <c r="X827" s="512"/>
      <c r="Y827" s="489"/>
      <c r="Z827" s="512"/>
      <c r="AA827" s="512"/>
      <c r="AB827" s="489"/>
      <c r="AC827" s="513"/>
      <c r="AD827" s="489"/>
    </row>
    <row r="828" spans="7:30" ht="15.75" customHeight="1">
      <c r="G828" s="510"/>
      <c r="H828" s="511"/>
      <c r="I828" s="512"/>
      <c r="J828" s="512"/>
      <c r="K828" s="512"/>
      <c r="L828" s="512"/>
      <c r="M828" s="512"/>
      <c r="N828" s="489"/>
      <c r="O828" s="512"/>
      <c r="P828" s="512"/>
      <c r="Q828" s="512"/>
      <c r="R828" s="512"/>
      <c r="S828" s="512"/>
      <c r="T828" s="512"/>
      <c r="U828" s="512"/>
      <c r="V828" s="512"/>
      <c r="W828" s="512"/>
      <c r="X828" s="512"/>
      <c r="Y828" s="489"/>
      <c r="Z828" s="512"/>
      <c r="AA828" s="512"/>
      <c r="AB828" s="489"/>
      <c r="AC828" s="513"/>
      <c r="AD828" s="489"/>
    </row>
    <row r="829" spans="7:30" ht="15.75" customHeight="1">
      <c r="G829" s="510"/>
      <c r="H829" s="511"/>
      <c r="I829" s="512"/>
      <c r="J829" s="512"/>
      <c r="K829" s="512"/>
      <c r="L829" s="512"/>
      <c r="M829" s="512"/>
      <c r="N829" s="489"/>
      <c r="O829" s="512"/>
      <c r="P829" s="512"/>
      <c r="Q829" s="512"/>
      <c r="R829" s="512"/>
      <c r="S829" s="512"/>
      <c r="T829" s="512"/>
      <c r="U829" s="512"/>
      <c r="V829" s="512"/>
      <c r="W829" s="512"/>
      <c r="X829" s="512"/>
      <c r="Y829" s="489"/>
      <c r="Z829" s="512"/>
      <c r="AA829" s="512"/>
      <c r="AB829" s="489"/>
      <c r="AC829" s="513"/>
      <c r="AD829" s="489"/>
    </row>
    <row r="830" spans="7:30" ht="15.75" customHeight="1">
      <c r="G830" s="510"/>
      <c r="H830" s="511"/>
      <c r="I830" s="512"/>
      <c r="J830" s="512"/>
      <c r="K830" s="512"/>
      <c r="L830" s="512"/>
      <c r="M830" s="512"/>
      <c r="N830" s="489"/>
      <c r="O830" s="512"/>
      <c r="P830" s="512"/>
      <c r="Q830" s="512"/>
      <c r="R830" s="512"/>
      <c r="S830" s="512"/>
      <c r="T830" s="512"/>
      <c r="U830" s="512"/>
      <c r="V830" s="512"/>
      <c r="W830" s="512"/>
      <c r="X830" s="512"/>
      <c r="Y830" s="489"/>
      <c r="Z830" s="512"/>
      <c r="AA830" s="512"/>
      <c r="AB830" s="489"/>
      <c r="AC830" s="513"/>
      <c r="AD830" s="489"/>
    </row>
    <row r="831" spans="7:30" ht="15.75" customHeight="1">
      <c r="G831" s="510"/>
      <c r="H831" s="511"/>
      <c r="I831" s="512"/>
      <c r="J831" s="512"/>
      <c r="K831" s="512"/>
      <c r="L831" s="512"/>
      <c r="M831" s="512"/>
      <c r="N831" s="489"/>
      <c r="O831" s="512"/>
      <c r="P831" s="512"/>
      <c r="Q831" s="512"/>
      <c r="R831" s="512"/>
      <c r="S831" s="512"/>
      <c r="T831" s="512"/>
      <c r="U831" s="512"/>
      <c r="V831" s="512"/>
      <c r="W831" s="512"/>
      <c r="X831" s="512"/>
      <c r="Y831" s="489"/>
      <c r="Z831" s="512"/>
      <c r="AA831" s="512"/>
      <c r="AB831" s="489"/>
      <c r="AC831" s="513"/>
      <c r="AD831" s="489"/>
    </row>
    <row r="832" spans="7:30" ht="15.75" customHeight="1">
      <c r="G832" s="510"/>
      <c r="H832" s="511"/>
      <c r="I832" s="512"/>
      <c r="J832" s="512"/>
      <c r="K832" s="512"/>
      <c r="L832" s="512"/>
      <c r="M832" s="512"/>
      <c r="N832" s="489"/>
      <c r="O832" s="512"/>
      <c r="P832" s="512"/>
      <c r="Q832" s="512"/>
      <c r="R832" s="512"/>
      <c r="S832" s="512"/>
      <c r="T832" s="512"/>
      <c r="U832" s="512"/>
      <c r="V832" s="512"/>
      <c r="W832" s="512"/>
      <c r="X832" s="512"/>
      <c r="Y832" s="489"/>
      <c r="Z832" s="512"/>
      <c r="AA832" s="512"/>
      <c r="AB832" s="489"/>
      <c r="AC832" s="513"/>
      <c r="AD832" s="489"/>
    </row>
    <row r="833" spans="7:30" ht="15.75" customHeight="1">
      <c r="G833" s="510"/>
      <c r="H833" s="511"/>
      <c r="I833" s="512"/>
      <c r="J833" s="512"/>
      <c r="K833" s="512"/>
      <c r="L833" s="512"/>
      <c r="M833" s="512"/>
      <c r="N833" s="489"/>
      <c r="O833" s="512"/>
      <c r="P833" s="512"/>
      <c r="Q833" s="512"/>
      <c r="R833" s="512"/>
      <c r="S833" s="512"/>
      <c r="T833" s="512"/>
      <c r="U833" s="512"/>
      <c r="V833" s="512"/>
      <c r="W833" s="512"/>
      <c r="X833" s="512"/>
      <c r="Y833" s="489"/>
      <c r="Z833" s="512"/>
      <c r="AA833" s="512"/>
      <c r="AB833" s="489"/>
      <c r="AC833" s="513"/>
      <c r="AD833" s="489"/>
    </row>
    <row r="834" spans="7:30" ht="15.75" customHeight="1">
      <c r="G834" s="510"/>
      <c r="H834" s="511"/>
      <c r="I834" s="512"/>
      <c r="J834" s="512"/>
      <c r="K834" s="512"/>
      <c r="L834" s="512"/>
      <c r="M834" s="512"/>
      <c r="N834" s="489"/>
      <c r="O834" s="512"/>
      <c r="P834" s="512"/>
      <c r="Q834" s="512"/>
      <c r="R834" s="512"/>
      <c r="S834" s="512"/>
      <c r="T834" s="512"/>
      <c r="U834" s="512"/>
      <c r="V834" s="512"/>
      <c r="W834" s="512"/>
      <c r="X834" s="512"/>
      <c r="Y834" s="489"/>
      <c r="Z834" s="512"/>
      <c r="AA834" s="512"/>
      <c r="AB834" s="489"/>
      <c r="AC834" s="513"/>
      <c r="AD834" s="489"/>
    </row>
    <row r="835" spans="7:30" ht="15.75" customHeight="1">
      <c r="G835" s="510"/>
      <c r="H835" s="511"/>
      <c r="I835" s="512"/>
      <c r="J835" s="512"/>
      <c r="K835" s="512"/>
      <c r="L835" s="512"/>
      <c r="M835" s="512"/>
      <c r="N835" s="489"/>
      <c r="O835" s="512"/>
      <c r="P835" s="512"/>
      <c r="Q835" s="512"/>
      <c r="R835" s="512"/>
      <c r="S835" s="512"/>
      <c r="T835" s="512"/>
      <c r="U835" s="512"/>
      <c r="V835" s="512"/>
      <c r="W835" s="512"/>
      <c r="X835" s="512"/>
      <c r="Y835" s="489"/>
      <c r="Z835" s="512"/>
      <c r="AA835" s="512"/>
      <c r="AB835" s="489"/>
      <c r="AC835" s="513"/>
      <c r="AD835" s="489"/>
    </row>
    <row r="836" spans="7:30" ht="15.75" customHeight="1">
      <c r="G836" s="510"/>
      <c r="H836" s="511"/>
      <c r="I836" s="512"/>
      <c r="J836" s="512"/>
      <c r="K836" s="512"/>
      <c r="L836" s="512"/>
      <c r="M836" s="512"/>
      <c r="N836" s="489"/>
      <c r="O836" s="512"/>
      <c r="P836" s="512"/>
      <c r="Q836" s="512"/>
      <c r="R836" s="512"/>
      <c r="S836" s="512"/>
      <c r="T836" s="512"/>
      <c r="U836" s="512"/>
      <c r="V836" s="512"/>
      <c r="W836" s="512"/>
      <c r="X836" s="512"/>
      <c r="Y836" s="489"/>
      <c r="Z836" s="512"/>
      <c r="AA836" s="512"/>
      <c r="AB836" s="489"/>
      <c r="AC836" s="513"/>
      <c r="AD836" s="489"/>
    </row>
    <row r="837" spans="7:30" ht="15.75" customHeight="1">
      <c r="G837" s="510"/>
      <c r="H837" s="511"/>
      <c r="I837" s="512"/>
      <c r="J837" s="512"/>
      <c r="K837" s="512"/>
      <c r="L837" s="512"/>
      <c r="M837" s="512"/>
      <c r="N837" s="489"/>
      <c r="O837" s="512"/>
      <c r="P837" s="512"/>
      <c r="Q837" s="512"/>
      <c r="R837" s="512"/>
      <c r="S837" s="512"/>
      <c r="T837" s="512"/>
      <c r="U837" s="512"/>
      <c r="V837" s="512"/>
      <c r="W837" s="512"/>
      <c r="X837" s="512"/>
      <c r="Y837" s="489"/>
      <c r="Z837" s="512"/>
      <c r="AA837" s="512"/>
      <c r="AB837" s="489"/>
      <c r="AC837" s="513"/>
      <c r="AD837" s="489"/>
    </row>
    <row r="838" spans="7:30" ht="15.75" customHeight="1">
      <c r="G838" s="510"/>
      <c r="H838" s="511"/>
      <c r="I838" s="512"/>
      <c r="J838" s="512"/>
      <c r="K838" s="512"/>
      <c r="L838" s="512"/>
      <c r="M838" s="512"/>
      <c r="N838" s="489"/>
      <c r="O838" s="512"/>
      <c r="P838" s="512"/>
      <c r="Q838" s="512"/>
      <c r="R838" s="512"/>
      <c r="S838" s="512"/>
      <c r="T838" s="512"/>
      <c r="U838" s="512"/>
      <c r="V838" s="512"/>
      <c r="W838" s="512"/>
      <c r="X838" s="512"/>
      <c r="Y838" s="489"/>
      <c r="Z838" s="512"/>
      <c r="AA838" s="512"/>
      <c r="AB838" s="489"/>
      <c r="AC838" s="513"/>
      <c r="AD838" s="489"/>
    </row>
    <row r="839" spans="7:30" ht="15.75" customHeight="1">
      <c r="G839" s="510"/>
      <c r="H839" s="511"/>
      <c r="I839" s="512"/>
      <c r="J839" s="512"/>
      <c r="K839" s="512"/>
      <c r="L839" s="512"/>
      <c r="M839" s="512"/>
      <c r="N839" s="489"/>
      <c r="O839" s="512"/>
      <c r="P839" s="512"/>
      <c r="Q839" s="512"/>
      <c r="R839" s="512"/>
      <c r="S839" s="512"/>
      <c r="T839" s="512"/>
      <c r="U839" s="512"/>
      <c r="V839" s="512"/>
      <c r="W839" s="512"/>
      <c r="X839" s="512"/>
      <c r="Y839" s="489"/>
      <c r="Z839" s="512"/>
      <c r="AA839" s="512"/>
      <c r="AB839" s="489"/>
      <c r="AC839" s="513"/>
      <c r="AD839" s="489"/>
    </row>
    <row r="840" spans="7:30" ht="15.75" customHeight="1">
      <c r="G840" s="510"/>
      <c r="H840" s="511"/>
      <c r="I840" s="512"/>
      <c r="J840" s="512"/>
      <c r="K840" s="512"/>
      <c r="L840" s="512"/>
      <c r="M840" s="512"/>
      <c r="N840" s="489"/>
      <c r="O840" s="512"/>
      <c r="P840" s="512"/>
      <c r="Q840" s="512"/>
      <c r="R840" s="512"/>
      <c r="S840" s="512"/>
      <c r="T840" s="512"/>
      <c r="U840" s="512"/>
      <c r="V840" s="512"/>
      <c r="W840" s="512"/>
      <c r="X840" s="512"/>
      <c r="Y840" s="489"/>
      <c r="Z840" s="512"/>
      <c r="AA840" s="512"/>
      <c r="AB840" s="489"/>
      <c r="AC840" s="513"/>
      <c r="AD840" s="489"/>
    </row>
    <row r="841" spans="7:30" ht="15.75" customHeight="1">
      <c r="G841" s="510"/>
      <c r="H841" s="511"/>
      <c r="I841" s="512"/>
      <c r="J841" s="512"/>
      <c r="K841" s="512"/>
      <c r="L841" s="512"/>
      <c r="M841" s="512"/>
      <c r="N841" s="489"/>
      <c r="O841" s="512"/>
      <c r="P841" s="512"/>
      <c r="Q841" s="512"/>
      <c r="R841" s="512"/>
      <c r="S841" s="512"/>
      <c r="T841" s="512"/>
      <c r="U841" s="512"/>
      <c r="V841" s="512"/>
      <c r="W841" s="512"/>
      <c r="X841" s="512"/>
      <c r="Y841" s="489"/>
      <c r="Z841" s="512"/>
      <c r="AA841" s="512"/>
      <c r="AB841" s="489"/>
      <c r="AC841" s="513"/>
      <c r="AD841" s="489"/>
    </row>
    <row r="842" spans="7:30" ht="15.75" customHeight="1">
      <c r="G842" s="510"/>
      <c r="H842" s="511"/>
      <c r="I842" s="512"/>
      <c r="J842" s="512"/>
      <c r="K842" s="512"/>
      <c r="L842" s="512"/>
      <c r="M842" s="512"/>
      <c r="N842" s="489"/>
      <c r="O842" s="512"/>
      <c r="P842" s="512"/>
      <c r="Q842" s="512"/>
      <c r="R842" s="512"/>
      <c r="S842" s="512"/>
      <c r="T842" s="512"/>
      <c r="U842" s="512"/>
      <c r="V842" s="512"/>
      <c r="W842" s="512"/>
      <c r="X842" s="512"/>
      <c r="Y842" s="489"/>
      <c r="Z842" s="512"/>
      <c r="AA842" s="512"/>
      <c r="AB842" s="489"/>
      <c r="AC842" s="513"/>
      <c r="AD842" s="489"/>
    </row>
    <row r="843" spans="7:30" ht="15.75" customHeight="1">
      <c r="G843" s="510"/>
      <c r="H843" s="511"/>
      <c r="I843" s="512"/>
      <c r="J843" s="512"/>
      <c r="K843" s="512"/>
      <c r="L843" s="512"/>
      <c r="M843" s="512"/>
      <c r="N843" s="489"/>
      <c r="O843" s="512"/>
      <c r="P843" s="512"/>
      <c r="Q843" s="512"/>
      <c r="R843" s="512"/>
      <c r="S843" s="512"/>
      <c r="T843" s="512"/>
      <c r="U843" s="512"/>
      <c r="V843" s="512"/>
      <c r="W843" s="512"/>
      <c r="X843" s="512"/>
      <c r="Y843" s="489"/>
      <c r="Z843" s="512"/>
      <c r="AA843" s="512"/>
      <c r="AB843" s="489"/>
      <c r="AC843" s="513"/>
      <c r="AD843" s="489"/>
    </row>
    <row r="844" spans="7:30" ht="15.75" customHeight="1">
      <c r="G844" s="510"/>
      <c r="H844" s="511"/>
      <c r="I844" s="512"/>
      <c r="J844" s="512"/>
      <c r="K844" s="512"/>
      <c r="L844" s="512"/>
      <c r="M844" s="512"/>
      <c r="N844" s="489"/>
      <c r="O844" s="512"/>
      <c r="P844" s="512"/>
      <c r="Q844" s="512"/>
      <c r="R844" s="512"/>
      <c r="S844" s="512"/>
      <c r="T844" s="512"/>
      <c r="U844" s="512"/>
      <c r="V844" s="512"/>
      <c r="W844" s="512"/>
      <c r="X844" s="512"/>
      <c r="Y844" s="489"/>
      <c r="Z844" s="512"/>
      <c r="AA844" s="512"/>
      <c r="AB844" s="489"/>
      <c r="AC844" s="513"/>
      <c r="AD844" s="489"/>
    </row>
    <row r="845" spans="7:30" ht="15.75" customHeight="1">
      <c r="G845" s="510"/>
      <c r="H845" s="511"/>
      <c r="I845" s="512"/>
      <c r="J845" s="512"/>
      <c r="K845" s="512"/>
      <c r="L845" s="512"/>
      <c r="M845" s="512"/>
      <c r="N845" s="489"/>
      <c r="O845" s="512"/>
      <c r="P845" s="512"/>
      <c r="Q845" s="512"/>
      <c r="R845" s="512"/>
      <c r="S845" s="512"/>
      <c r="T845" s="512"/>
      <c r="U845" s="512"/>
      <c r="V845" s="512"/>
      <c r="W845" s="512"/>
      <c r="X845" s="512"/>
      <c r="Y845" s="489"/>
      <c r="Z845" s="512"/>
      <c r="AA845" s="512"/>
      <c r="AB845" s="489"/>
      <c r="AC845" s="513"/>
      <c r="AD845" s="489"/>
    </row>
    <row r="846" spans="7:30" ht="15.75" customHeight="1">
      <c r="G846" s="510"/>
      <c r="H846" s="511"/>
      <c r="I846" s="512"/>
      <c r="J846" s="512"/>
      <c r="K846" s="512"/>
      <c r="L846" s="512"/>
      <c r="M846" s="512"/>
      <c r="N846" s="489"/>
      <c r="O846" s="512"/>
      <c r="P846" s="512"/>
      <c r="Q846" s="512"/>
      <c r="R846" s="512"/>
      <c r="S846" s="512"/>
      <c r="T846" s="512"/>
      <c r="U846" s="512"/>
      <c r="V846" s="512"/>
      <c r="W846" s="512"/>
      <c r="X846" s="512"/>
      <c r="Y846" s="489"/>
      <c r="Z846" s="512"/>
      <c r="AA846" s="512"/>
      <c r="AB846" s="489"/>
      <c r="AC846" s="513"/>
      <c r="AD846" s="489"/>
    </row>
    <row r="847" spans="7:30" ht="15.75" customHeight="1">
      <c r="G847" s="510"/>
      <c r="H847" s="511"/>
      <c r="I847" s="512"/>
      <c r="J847" s="512"/>
      <c r="K847" s="512"/>
      <c r="L847" s="512"/>
      <c r="M847" s="512"/>
      <c r="N847" s="489"/>
      <c r="O847" s="512"/>
      <c r="P847" s="512"/>
      <c r="Q847" s="512"/>
      <c r="R847" s="512"/>
      <c r="S847" s="512"/>
      <c r="T847" s="512"/>
      <c r="U847" s="512"/>
      <c r="V847" s="512"/>
      <c r="W847" s="512"/>
      <c r="X847" s="512"/>
      <c r="Y847" s="489"/>
      <c r="Z847" s="512"/>
      <c r="AA847" s="512"/>
      <c r="AB847" s="489"/>
      <c r="AC847" s="513"/>
      <c r="AD847" s="489"/>
    </row>
    <row r="848" spans="7:30" ht="15.75" customHeight="1">
      <c r="G848" s="510"/>
      <c r="H848" s="511"/>
      <c r="I848" s="512"/>
      <c r="J848" s="512"/>
      <c r="K848" s="512"/>
      <c r="L848" s="512"/>
      <c r="M848" s="512"/>
      <c r="N848" s="489"/>
      <c r="O848" s="512"/>
      <c r="P848" s="512"/>
      <c r="Q848" s="512"/>
      <c r="R848" s="512"/>
      <c r="S848" s="512"/>
      <c r="T848" s="512"/>
      <c r="U848" s="512"/>
      <c r="V848" s="512"/>
      <c r="W848" s="512"/>
      <c r="X848" s="512"/>
      <c r="Y848" s="489"/>
      <c r="Z848" s="512"/>
      <c r="AA848" s="512"/>
      <c r="AB848" s="489"/>
      <c r="AC848" s="513"/>
      <c r="AD848" s="489"/>
    </row>
    <row r="849" spans="7:30" ht="15.75" customHeight="1">
      <c r="G849" s="510"/>
      <c r="H849" s="511"/>
      <c r="I849" s="512"/>
      <c r="J849" s="512"/>
      <c r="K849" s="512"/>
      <c r="L849" s="512"/>
      <c r="M849" s="512"/>
      <c r="N849" s="489"/>
      <c r="O849" s="512"/>
      <c r="P849" s="512"/>
      <c r="Q849" s="512"/>
      <c r="R849" s="512"/>
      <c r="S849" s="512"/>
      <c r="T849" s="512"/>
      <c r="U849" s="512"/>
      <c r="V849" s="512"/>
      <c r="W849" s="512"/>
      <c r="X849" s="512"/>
      <c r="Y849" s="489"/>
      <c r="Z849" s="512"/>
      <c r="AA849" s="512"/>
      <c r="AB849" s="489"/>
      <c r="AC849" s="513"/>
      <c r="AD849" s="489"/>
    </row>
    <row r="850" spans="7:30" ht="15.75" customHeight="1">
      <c r="G850" s="510"/>
      <c r="H850" s="511"/>
      <c r="I850" s="512"/>
      <c r="J850" s="512"/>
      <c r="K850" s="512"/>
      <c r="L850" s="512"/>
      <c r="M850" s="512"/>
      <c r="N850" s="489"/>
      <c r="O850" s="512"/>
      <c r="P850" s="512"/>
      <c r="Q850" s="512"/>
      <c r="R850" s="512"/>
      <c r="S850" s="512"/>
      <c r="T850" s="512"/>
      <c r="U850" s="512"/>
      <c r="V850" s="512"/>
      <c r="W850" s="512"/>
      <c r="X850" s="512"/>
      <c r="Y850" s="489"/>
      <c r="Z850" s="512"/>
      <c r="AA850" s="512"/>
      <c r="AB850" s="489"/>
      <c r="AC850" s="513"/>
      <c r="AD850" s="489"/>
    </row>
    <row r="851" spans="7:30" ht="15.75" customHeight="1">
      <c r="G851" s="510"/>
      <c r="H851" s="511"/>
      <c r="I851" s="512"/>
      <c r="J851" s="512"/>
      <c r="K851" s="512"/>
      <c r="L851" s="512"/>
      <c r="M851" s="512"/>
      <c r="N851" s="489"/>
      <c r="O851" s="512"/>
      <c r="P851" s="512"/>
      <c r="Q851" s="512"/>
      <c r="R851" s="512"/>
      <c r="S851" s="512"/>
      <c r="T851" s="512"/>
      <c r="U851" s="512"/>
      <c r="V851" s="512"/>
      <c r="W851" s="512"/>
      <c r="X851" s="512"/>
      <c r="Y851" s="489"/>
      <c r="Z851" s="512"/>
      <c r="AA851" s="512"/>
      <c r="AB851" s="489"/>
      <c r="AC851" s="513"/>
      <c r="AD851" s="489"/>
    </row>
    <row r="852" spans="7:30" ht="15.75" customHeight="1">
      <c r="G852" s="510"/>
      <c r="H852" s="511"/>
      <c r="I852" s="512"/>
      <c r="J852" s="512"/>
      <c r="K852" s="512"/>
      <c r="L852" s="512"/>
      <c r="M852" s="512"/>
      <c r="N852" s="489"/>
      <c r="O852" s="512"/>
      <c r="P852" s="512"/>
      <c r="Q852" s="512"/>
      <c r="R852" s="512"/>
      <c r="S852" s="512"/>
      <c r="T852" s="512"/>
      <c r="U852" s="512"/>
      <c r="V852" s="512"/>
      <c r="W852" s="512"/>
      <c r="X852" s="512"/>
      <c r="Y852" s="489"/>
      <c r="Z852" s="512"/>
      <c r="AA852" s="512"/>
      <c r="AB852" s="489"/>
      <c r="AC852" s="513"/>
      <c r="AD852" s="489"/>
    </row>
    <row r="853" spans="7:30" ht="15.75" customHeight="1">
      <c r="G853" s="510"/>
      <c r="H853" s="511"/>
      <c r="I853" s="512"/>
      <c r="J853" s="512"/>
      <c r="K853" s="512"/>
      <c r="L853" s="512"/>
      <c r="M853" s="512"/>
      <c r="N853" s="489"/>
      <c r="O853" s="512"/>
      <c r="P853" s="512"/>
      <c r="Q853" s="512"/>
      <c r="R853" s="512"/>
      <c r="S853" s="512"/>
      <c r="T853" s="512"/>
      <c r="U853" s="512"/>
      <c r="V853" s="512"/>
      <c r="W853" s="512"/>
      <c r="X853" s="512"/>
      <c r="Y853" s="489"/>
      <c r="Z853" s="512"/>
      <c r="AA853" s="512"/>
      <c r="AB853" s="489"/>
      <c r="AC853" s="513"/>
      <c r="AD853" s="489"/>
    </row>
    <row r="854" spans="7:30" ht="15.75" customHeight="1">
      <c r="G854" s="510"/>
      <c r="H854" s="511"/>
      <c r="I854" s="512"/>
      <c r="J854" s="512"/>
      <c r="K854" s="512"/>
      <c r="L854" s="512"/>
      <c r="M854" s="512"/>
      <c r="N854" s="489"/>
      <c r="O854" s="512"/>
      <c r="P854" s="512"/>
      <c r="Q854" s="512"/>
      <c r="R854" s="512"/>
      <c r="S854" s="512"/>
      <c r="T854" s="512"/>
      <c r="U854" s="512"/>
      <c r="V854" s="512"/>
      <c r="W854" s="512"/>
      <c r="X854" s="512"/>
      <c r="Y854" s="489"/>
      <c r="Z854" s="512"/>
      <c r="AA854" s="512"/>
      <c r="AB854" s="489"/>
      <c r="AC854" s="513"/>
      <c r="AD854" s="489"/>
    </row>
    <row r="855" spans="7:30" ht="15.75" customHeight="1">
      <c r="G855" s="510"/>
      <c r="H855" s="511"/>
      <c r="I855" s="512"/>
      <c r="J855" s="512"/>
      <c r="K855" s="512"/>
      <c r="L855" s="512"/>
      <c r="M855" s="512"/>
      <c r="N855" s="489"/>
      <c r="O855" s="512"/>
      <c r="P855" s="512"/>
      <c r="Q855" s="512"/>
      <c r="R855" s="512"/>
      <c r="S855" s="512"/>
      <c r="T855" s="512"/>
      <c r="U855" s="512"/>
      <c r="V855" s="512"/>
      <c r="W855" s="512"/>
      <c r="X855" s="512"/>
      <c r="Y855" s="489"/>
      <c r="Z855" s="512"/>
      <c r="AA855" s="512"/>
      <c r="AB855" s="489"/>
      <c r="AC855" s="513"/>
      <c r="AD855" s="489"/>
    </row>
    <row r="856" spans="7:30" ht="15.75" customHeight="1">
      <c r="G856" s="510"/>
      <c r="H856" s="511"/>
      <c r="I856" s="512"/>
      <c r="J856" s="512"/>
      <c r="K856" s="512"/>
      <c r="L856" s="512"/>
      <c r="M856" s="512"/>
      <c r="N856" s="489"/>
      <c r="O856" s="512"/>
      <c r="P856" s="512"/>
      <c r="Q856" s="512"/>
      <c r="R856" s="512"/>
      <c r="S856" s="512"/>
      <c r="T856" s="512"/>
      <c r="U856" s="512"/>
      <c r="V856" s="512"/>
      <c r="W856" s="512"/>
      <c r="X856" s="512"/>
      <c r="Y856" s="489"/>
      <c r="Z856" s="512"/>
      <c r="AA856" s="512"/>
      <c r="AB856" s="489"/>
      <c r="AC856" s="513"/>
      <c r="AD856" s="489"/>
    </row>
    <row r="857" spans="7:30" ht="15.75" customHeight="1">
      <c r="G857" s="510"/>
      <c r="H857" s="511"/>
      <c r="I857" s="512"/>
      <c r="J857" s="512"/>
      <c r="K857" s="512"/>
      <c r="L857" s="512"/>
      <c r="M857" s="512"/>
      <c r="N857" s="489"/>
      <c r="O857" s="512"/>
      <c r="P857" s="512"/>
      <c r="Q857" s="512"/>
      <c r="R857" s="512"/>
      <c r="S857" s="512"/>
      <c r="T857" s="512"/>
      <c r="U857" s="512"/>
      <c r="V857" s="512"/>
      <c r="W857" s="512"/>
      <c r="X857" s="512"/>
      <c r="Y857" s="489"/>
      <c r="Z857" s="512"/>
      <c r="AA857" s="512"/>
      <c r="AB857" s="489"/>
      <c r="AC857" s="513"/>
      <c r="AD857" s="489"/>
    </row>
    <row r="858" spans="7:30" ht="15.75" customHeight="1">
      <c r="G858" s="510"/>
      <c r="H858" s="511"/>
      <c r="I858" s="512"/>
      <c r="J858" s="512"/>
      <c r="K858" s="512"/>
      <c r="L858" s="512"/>
      <c r="M858" s="512"/>
      <c r="N858" s="489"/>
      <c r="O858" s="512"/>
      <c r="P858" s="512"/>
      <c r="Q858" s="512"/>
      <c r="R858" s="512"/>
      <c r="S858" s="512"/>
      <c r="T858" s="512"/>
      <c r="U858" s="512"/>
      <c r="V858" s="512"/>
      <c r="W858" s="512"/>
      <c r="X858" s="512"/>
      <c r="Y858" s="489"/>
      <c r="Z858" s="512"/>
      <c r="AA858" s="512"/>
      <c r="AB858" s="489"/>
      <c r="AC858" s="513"/>
      <c r="AD858" s="489"/>
    </row>
    <row r="859" spans="7:30" ht="15.75" customHeight="1">
      <c r="G859" s="510"/>
      <c r="H859" s="511"/>
      <c r="I859" s="512"/>
      <c r="J859" s="512"/>
      <c r="K859" s="512"/>
      <c r="L859" s="512"/>
      <c r="M859" s="512"/>
      <c r="N859" s="489"/>
      <c r="O859" s="512"/>
      <c r="P859" s="512"/>
      <c r="Q859" s="512"/>
      <c r="R859" s="512"/>
      <c r="S859" s="512"/>
      <c r="T859" s="512"/>
      <c r="U859" s="512"/>
      <c r="V859" s="512"/>
      <c r="W859" s="512"/>
      <c r="X859" s="512"/>
      <c r="Y859" s="489"/>
      <c r="Z859" s="512"/>
      <c r="AA859" s="512"/>
      <c r="AB859" s="489"/>
      <c r="AC859" s="513"/>
      <c r="AD859" s="489"/>
    </row>
    <row r="860" spans="7:30" ht="15.75" customHeight="1">
      <c r="G860" s="510"/>
      <c r="H860" s="511"/>
      <c r="I860" s="512"/>
      <c r="J860" s="512"/>
      <c r="K860" s="512"/>
      <c r="L860" s="512"/>
      <c r="M860" s="512"/>
      <c r="N860" s="489"/>
      <c r="O860" s="512"/>
      <c r="P860" s="512"/>
      <c r="Q860" s="512"/>
      <c r="R860" s="512"/>
      <c r="S860" s="512"/>
      <c r="T860" s="512"/>
      <c r="U860" s="512"/>
      <c r="V860" s="512"/>
      <c r="W860" s="512"/>
      <c r="X860" s="512"/>
      <c r="Y860" s="489"/>
      <c r="Z860" s="512"/>
      <c r="AA860" s="512"/>
      <c r="AB860" s="489"/>
      <c r="AC860" s="513"/>
      <c r="AD860" s="489"/>
    </row>
    <row r="861" spans="7:30" ht="15.75" customHeight="1">
      <c r="G861" s="510"/>
      <c r="H861" s="511"/>
      <c r="I861" s="512"/>
      <c r="J861" s="512"/>
      <c r="K861" s="512"/>
      <c r="L861" s="512"/>
      <c r="M861" s="512"/>
      <c r="N861" s="489"/>
      <c r="O861" s="512"/>
      <c r="P861" s="512"/>
      <c r="Q861" s="512"/>
      <c r="R861" s="512"/>
      <c r="S861" s="512"/>
      <c r="T861" s="512"/>
      <c r="U861" s="512"/>
      <c r="V861" s="512"/>
      <c r="W861" s="512"/>
      <c r="X861" s="512"/>
      <c r="Y861" s="489"/>
      <c r="Z861" s="512"/>
      <c r="AA861" s="512"/>
      <c r="AB861" s="489"/>
      <c r="AC861" s="513"/>
      <c r="AD861" s="489"/>
    </row>
    <row r="862" spans="7:30" ht="15.75" customHeight="1">
      <c r="G862" s="510"/>
      <c r="H862" s="511"/>
      <c r="I862" s="512"/>
      <c r="J862" s="512"/>
      <c r="K862" s="512"/>
      <c r="L862" s="512"/>
      <c r="M862" s="512"/>
      <c r="N862" s="489"/>
      <c r="O862" s="512"/>
      <c r="P862" s="512"/>
      <c r="Q862" s="512"/>
      <c r="R862" s="512"/>
      <c r="S862" s="512"/>
      <c r="T862" s="512"/>
      <c r="U862" s="512"/>
      <c r="V862" s="512"/>
      <c r="W862" s="512"/>
      <c r="X862" s="512"/>
      <c r="Y862" s="489"/>
      <c r="Z862" s="512"/>
      <c r="AA862" s="512"/>
      <c r="AB862" s="489"/>
      <c r="AC862" s="513"/>
      <c r="AD862" s="489"/>
    </row>
    <row r="863" spans="7:30" ht="15.75" customHeight="1">
      <c r="G863" s="510"/>
      <c r="H863" s="511"/>
      <c r="I863" s="512"/>
      <c r="J863" s="512"/>
      <c r="K863" s="512"/>
      <c r="L863" s="512"/>
      <c r="M863" s="512"/>
      <c r="N863" s="489"/>
      <c r="O863" s="512"/>
      <c r="P863" s="512"/>
      <c r="Q863" s="512"/>
      <c r="R863" s="512"/>
      <c r="S863" s="512"/>
      <c r="T863" s="512"/>
      <c r="U863" s="512"/>
      <c r="V863" s="512"/>
      <c r="W863" s="512"/>
      <c r="X863" s="512"/>
      <c r="Y863" s="489"/>
      <c r="Z863" s="512"/>
      <c r="AA863" s="512"/>
      <c r="AB863" s="489"/>
      <c r="AC863" s="513"/>
      <c r="AD863" s="489"/>
    </row>
    <row r="864" spans="7:30" ht="15.75" customHeight="1">
      <c r="G864" s="510"/>
      <c r="H864" s="511"/>
      <c r="I864" s="512"/>
      <c r="J864" s="512"/>
      <c r="K864" s="512"/>
      <c r="L864" s="512"/>
      <c r="M864" s="512"/>
      <c r="N864" s="489"/>
      <c r="O864" s="512"/>
      <c r="P864" s="512"/>
      <c r="Q864" s="512"/>
      <c r="R864" s="512"/>
      <c r="S864" s="512"/>
      <c r="T864" s="512"/>
      <c r="U864" s="512"/>
      <c r="V864" s="512"/>
      <c r="W864" s="512"/>
      <c r="X864" s="512"/>
      <c r="Y864" s="489"/>
      <c r="Z864" s="512"/>
      <c r="AA864" s="512"/>
      <c r="AB864" s="489"/>
      <c r="AC864" s="513"/>
      <c r="AD864" s="489"/>
    </row>
    <row r="865" spans="7:30" ht="15.75" customHeight="1">
      <c r="G865" s="510"/>
      <c r="H865" s="511"/>
      <c r="I865" s="512"/>
      <c r="J865" s="512"/>
      <c r="K865" s="512"/>
      <c r="L865" s="512"/>
      <c r="M865" s="512"/>
      <c r="N865" s="489"/>
      <c r="O865" s="512"/>
      <c r="P865" s="512"/>
      <c r="Q865" s="512"/>
      <c r="R865" s="512"/>
      <c r="S865" s="512"/>
      <c r="T865" s="512"/>
      <c r="U865" s="512"/>
      <c r="V865" s="512"/>
      <c r="W865" s="512"/>
      <c r="X865" s="512"/>
      <c r="Y865" s="489"/>
      <c r="Z865" s="512"/>
      <c r="AA865" s="512"/>
      <c r="AB865" s="489"/>
      <c r="AC865" s="513"/>
      <c r="AD865" s="489"/>
    </row>
    <row r="866" spans="7:30" ht="15.75" customHeight="1">
      <c r="G866" s="510"/>
      <c r="H866" s="511"/>
      <c r="I866" s="512"/>
      <c r="J866" s="512"/>
      <c r="K866" s="512"/>
      <c r="L866" s="512"/>
      <c r="M866" s="512"/>
      <c r="N866" s="489"/>
      <c r="O866" s="512"/>
      <c r="P866" s="512"/>
      <c r="Q866" s="512"/>
      <c r="R866" s="512"/>
      <c r="S866" s="512"/>
      <c r="T866" s="512"/>
      <c r="U866" s="512"/>
      <c r="V866" s="512"/>
      <c r="W866" s="512"/>
      <c r="X866" s="512"/>
      <c r="Y866" s="489"/>
      <c r="Z866" s="512"/>
      <c r="AA866" s="512"/>
      <c r="AB866" s="489"/>
      <c r="AC866" s="513"/>
      <c r="AD866" s="489"/>
    </row>
    <row r="867" spans="7:30" ht="15.75" customHeight="1">
      <c r="G867" s="510"/>
      <c r="H867" s="511"/>
      <c r="I867" s="512"/>
      <c r="J867" s="512"/>
      <c r="K867" s="512"/>
      <c r="L867" s="512"/>
      <c r="M867" s="512"/>
      <c r="N867" s="489"/>
      <c r="O867" s="512"/>
      <c r="P867" s="512"/>
      <c r="Q867" s="512"/>
      <c r="R867" s="512"/>
      <c r="S867" s="512"/>
      <c r="T867" s="512"/>
      <c r="U867" s="512"/>
      <c r="V867" s="512"/>
      <c r="W867" s="512"/>
      <c r="X867" s="512"/>
      <c r="Y867" s="489"/>
      <c r="Z867" s="512"/>
      <c r="AA867" s="512"/>
      <c r="AB867" s="489"/>
      <c r="AC867" s="513"/>
      <c r="AD867" s="489"/>
    </row>
    <row r="868" spans="7:30" ht="15.75" customHeight="1">
      <c r="G868" s="510"/>
      <c r="H868" s="511"/>
      <c r="I868" s="512"/>
      <c r="J868" s="512"/>
      <c r="K868" s="512"/>
      <c r="L868" s="512"/>
      <c r="M868" s="512"/>
      <c r="N868" s="489"/>
      <c r="O868" s="512"/>
      <c r="P868" s="512"/>
      <c r="Q868" s="512"/>
      <c r="R868" s="512"/>
      <c r="S868" s="512"/>
      <c r="T868" s="512"/>
      <c r="U868" s="512"/>
      <c r="V868" s="512"/>
      <c r="W868" s="512"/>
      <c r="X868" s="512"/>
      <c r="Y868" s="489"/>
      <c r="Z868" s="512"/>
      <c r="AA868" s="512"/>
      <c r="AB868" s="489"/>
      <c r="AC868" s="513"/>
      <c r="AD868" s="489"/>
    </row>
    <row r="869" spans="7:30" ht="15.75" customHeight="1">
      <c r="G869" s="510"/>
      <c r="H869" s="511"/>
      <c r="I869" s="512"/>
      <c r="J869" s="512"/>
      <c r="K869" s="512"/>
      <c r="L869" s="512"/>
      <c r="M869" s="512"/>
      <c r="N869" s="489"/>
      <c r="O869" s="512"/>
      <c r="P869" s="512"/>
      <c r="Q869" s="512"/>
      <c r="R869" s="512"/>
      <c r="S869" s="512"/>
      <c r="T869" s="512"/>
      <c r="U869" s="512"/>
      <c r="V869" s="512"/>
      <c r="W869" s="512"/>
      <c r="X869" s="512"/>
      <c r="Y869" s="489"/>
      <c r="Z869" s="512"/>
      <c r="AA869" s="512"/>
      <c r="AB869" s="489"/>
      <c r="AC869" s="513"/>
      <c r="AD869" s="489"/>
    </row>
    <row r="870" spans="7:30" ht="15.75" customHeight="1">
      <c r="G870" s="510"/>
      <c r="H870" s="511"/>
      <c r="I870" s="512"/>
      <c r="J870" s="512"/>
      <c r="K870" s="512"/>
      <c r="L870" s="512"/>
      <c r="M870" s="512"/>
      <c r="N870" s="489"/>
      <c r="O870" s="512"/>
      <c r="P870" s="512"/>
      <c r="Q870" s="512"/>
      <c r="R870" s="512"/>
      <c r="S870" s="512"/>
      <c r="T870" s="512"/>
      <c r="U870" s="512"/>
      <c r="V870" s="512"/>
      <c r="W870" s="512"/>
      <c r="X870" s="512"/>
      <c r="Y870" s="489"/>
      <c r="Z870" s="512"/>
      <c r="AA870" s="512"/>
      <c r="AB870" s="489"/>
      <c r="AC870" s="513"/>
      <c r="AD870" s="489"/>
    </row>
    <row r="871" spans="7:30" ht="15.75" customHeight="1">
      <c r="G871" s="510"/>
      <c r="H871" s="511"/>
      <c r="I871" s="512"/>
      <c r="J871" s="512"/>
      <c r="K871" s="512"/>
      <c r="L871" s="512"/>
      <c r="M871" s="512"/>
      <c r="N871" s="489"/>
      <c r="O871" s="512"/>
      <c r="P871" s="512"/>
      <c r="Q871" s="512"/>
      <c r="R871" s="512"/>
      <c r="S871" s="512"/>
      <c r="T871" s="512"/>
      <c r="U871" s="512"/>
      <c r="V871" s="512"/>
      <c r="W871" s="512"/>
      <c r="X871" s="512"/>
      <c r="Y871" s="489"/>
      <c r="Z871" s="512"/>
      <c r="AA871" s="512"/>
      <c r="AB871" s="489"/>
      <c r="AC871" s="513"/>
      <c r="AD871" s="489"/>
    </row>
    <row r="872" spans="7:30" ht="15.75" customHeight="1">
      <c r="G872" s="510"/>
      <c r="H872" s="511"/>
      <c r="I872" s="512"/>
      <c r="J872" s="512"/>
      <c r="K872" s="512"/>
      <c r="L872" s="512"/>
      <c r="M872" s="512"/>
      <c r="N872" s="489"/>
      <c r="O872" s="512"/>
      <c r="P872" s="512"/>
      <c r="Q872" s="512"/>
      <c r="R872" s="512"/>
      <c r="S872" s="512"/>
      <c r="T872" s="512"/>
      <c r="U872" s="512"/>
      <c r="V872" s="512"/>
      <c r="W872" s="512"/>
      <c r="X872" s="512"/>
      <c r="Y872" s="489"/>
      <c r="Z872" s="512"/>
      <c r="AA872" s="512"/>
      <c r="AB872" s="489"/>
      <c r="AC872" s="513"/>
      <c r="AD872" s="489"/>
    </row>
    <row r="873" spans="7:30" ht="15.75" customHeight="1">
      <c r="G873" s="510"/>
      <c r="H873" s="511"/>
      <c r="I873" s="512"/>
      <c r="J873" s="512"/>
      <c r="K873" s="512"/>
      <c r="L873" s="512"/>
      <c r="M873" s="512"/>
      <c r="N873" s="489"/>
      <c r="O873" s="512"/>
      <c r="P873" s="512"/>
      <c r="Q873" s="512"/>
      <c r="R873" s="512"/>
      <c r="S873" s="512"/>
      <c r="T873" s="512"/>
      <c r="U873" s="512"/>
      <c r="V873" s="512"/>
      <c r="W873" s="512"/>
      <c r="X873" s="512"/>
      <c r="Y873" s="489"/>
      <c r="Z873" s="512"/>
      <c r="AA873" s="512"/>
      <c r="AB873" s="489"/>
      <c r="AC873" s="513"/>
      <c r="AD873" s="489"/>
    </row>
    <row r="874" spans="7:30" ht="15.75" customHeight="1">
      <c r="G874" s="510"/>
      <c r="H874" s="511"/>
      <c r="I874" s="512"/>
      <c r="J874" s="512"/>
      <c r="K874" s="512"/>
      <c r="L874" s="512"/>
      <c r="M874" s="512"/>
      <c r="N874" s="489"/>
      <c r="O874" s="512"/>
      <c r="P874" s="512"/>
      <c r="Q874" s="512"/>
      <c r="R874" s="512"/>
      <c r="S874" s="512"/>
      <c r="T874" s="512"/>
      <c r="U874" s="512"/>
      <c r="V874" s="512"/>
      <c r="W874" s="512"/>
      <c r="X874" s="512"/>
      <c r="Y874" s="489"/>
      <c r="Z874" s="512"/>
      <c r="AA874" s="512"/>
      <c r="AB874" s="489"/>
      <c r="AC874" s="513"/>
      <c r="AD874" s="489"/>
    </row>
    <row r="875" spans="7:30" ht="15.75" customHeight="1">
      <c r="G875" s="510"/>
      <c r="H875" s="511"/>
      <c r="I875" s="512"/>
      <c r="J875" s="512"/>
      <c r="K875" s="512"/>
      <c r="L875" s="512"/>
      <c r="M875" s="512"/>
      <c r="N875" s="489"/>
      <c r="O875" s="512"/>
      <c r="P875" s="512"/>
      <c r="Q875" s="512"/>
      <c r="R875" s="512"/>
      <c r="S875" s="512"/>
      <c r="T875" s="512"/>
      <c r="U875" s="512"/>
      <c r="V875" s="512"/>
      <c r="W875" s="512"/>
      <c r="X875" s="512"/>
      <c r="Y875" s="489"/>
      <c r="Z875" s="512"/>
      <c r="AA875" s="512"/>
      <c r="AB875" s="489"/>
      <c r="AC875" s="513"/>
      <c r="AD875" s="489"/>
    </row>
    <row r="876" spans="7:30" ht="15.75" customHeight="1">
      <c r="G876" s="510"/>
      <c r="H876" s="511"/>
      <c r="I876" s="512"/>
      <c r="J876" s="512"/>
      <c r="K876" s="512"/>
      <c r="L876" s="512"/>
      <c r="M876" s="512"/>
      <c r="N876" s="489"/>
      <c r="O876" s="512"/>
      <c r="P876" s="512"/>
      <c r="Q876" s="512"/>
      <c r="R876" s="512"/>
      <c r="S876" s="512"/>
      <c r="T876" s="512"/>
      <c r="U876" s="512"/>
      <c r="V876" s="512"/>
      <c r="W876" s="512"/>
      <c r="X876" s="512"/>
      <c r="Y876" s="489"/>
      <c r="Z876" s="512"/>
      <c r="AA876" s="512"/>
      <c r="AB876" s="489"/>
      <c r="AC876" s="513"/>
      <c r="AD876" s="489"/>
    </row>
    <row r="877" spans="7:30" ht="15.75" customHeight="1">
      <c r="G877" s="510"/>
      <c r="H877" s="511"/>
      <c r="I877" s="512"/>
      <c r="J877" s="512"/>
      <c r="K877" s="512"/>
      <c r="L877" s="512"/>
      <c r="M877" s="512"/>
      <c r="N877" s="489"/>
      <c r="O877" s="512"/>
      <c r="P877" s="512"/>
      <c r="Q877" s="512"/>
      <c r="R877" s="512"/>
      <c r="S877" s="512"/>
      <c r="T877" s="512"/>
      <c r="U877" s="512"/>
      <c r="V877" s="512"/>
      <c r="W877" s="512"/>
      <c r="X877" s="512"/>
      <c r="Y877" s="489"/>
      <c r="Z877" s="512"/>
      <c r="AA877" s="512"/>
      <c r="AB877" s="489"/>
      <c r="AC877" s="513"/>
      <c r="AD877" s="489"/>
    </row>
    <row r="878" spans="7:30" ht="15.75" customHeight="1">
      <c r="G878" s="510"/>
      <c r="H878" s="511"/>
      <c r="I878" s="512"/>
      <c r="J878" s="512"/>
      <c r="K878" s="512"/>
      <c r="L878" s="512"/>
      <c r="M878" s="512"/>
      <c r="N878" s="489"/>
      <c r="O878" s="512"/>
      <c r="P878" s="512"/>
      <c r="Q878" s="512"/>
      <c r="R878" s="512"/>
      <c r="S878" s="512"/>
      <c r="T878" s="512"/>
      <c r="U878" s="512"/>
      <c r="V878" s="512"/>
      <c r="W878" s="512"/>
      <c r="X878" s="512"/>
      <c r="Y878" s="489"/>
      <c r="Z878" s="512"/>
      <c r="AA878" s="512"/>
      <c r="AB878" s="489"/>
      <c r="AC878" s="513"/>
      <c r="AD878" s="489"/>
    </row>
    <row r="879" spans="7:30" ht="15.75" customHeight="1">
      <c r="G879" s="510"/>
      <c r="H879" s="511"/>
      <c r="I879" s="512"/>
      <c r="J879" s="512"/>
      <c r="K879" s="512"/>
      <c r="L879" s="512"/>
      <c r="M879" s="512"/>
      <c r="N879" s="489"/>
      <c r="O879" s="512"/>
      <c r="P879" s="512"/>
      <c r="Q879" s="512"/>
      <c r="R879" s="512"/>
      <c r="S879" s="512"/>
      <c r="T879" s="512"/>
      <c r="U879" s="512"/>
      <c r="V879" s="512"/>
      <c r="W879" s="512"/>
      <c r="X879" s="512"/>
      <c r="Y879" s="489"/>
      <c r="Z879" s="512"/>
      <c r="AA879" s="512"/>
      <c r="AB879" s="489"/>
      <c r="AC879" s="513"/>
      <c r="AD879" s="489"/>
    </row>
    <row r="880" spans="7:30" ht="15.75" customHeight="1">
      <c r="G880" s="510"/>
      <c r="H880" s="511"/>
      <c r="I880" s="512"/>
      <c r="J880" s="512"/>
      <c r="K880" s="512"/>
      <c r="L880" s="512"/>
      <c r="M880" s="512"/>
      <c r="N880" s="489"/>
      <c r="O880" s="512"/>
      <c r="P880" s="512"/>
      <c r="Q880" s="512"/>
      <c r="R880" s="512"/>
      <c r="S880" s="512"/>
      <c r="T880" s="512"/>
      <c r="U880" s="512"/>
      <c r="V880" s="512"/>
      <c r="W880" s="512"/>
      <c r="X880" s="512"/>
      <c r="Y880" s="489"/>
      <c r="Z880" s="512"/>
      <c r="AA880" s="512"/>
      <c r="AB880" s="489"/>
      <c r="AC880" s="513"/>
      <c r="AD880" s="489"/>
    </row>
    <row r="881" spans="7:30" ht="15.75" customHeight="1">
      <c r="G881" s="510"/>
      <c r="H881" s="511"/>
      <c r="I881" s="512"/>
      <c r="J881" s="512"/>
      <c r="K881" s="512"/>
      <c r="L881" s="512"/>
      <c r="M881" s="512"/>
      <c r="N881" s="489"/>
      <c r="O881" s="512"/>
      <c r="P881" s="512"/>
      <c r="Q881" s="512"/>
      <c r="R881" s="512"/>
      <c r="S881" s="512"/>
      <c r="T881" s="512"/>
      <c r="U881" s="512"/>
      <c r="V881" s="512"/>
      <c r="W881" s="512"/>
      <c r="X881" s="512"/>
      <c r="Y881" s="489"/>
      <c r="Z881" s="512"/>
      <c r="AA881" s="512"/>
      <c r="AB881" s="489"/>
      <c r="AC881" s="513"/>
      <c r="AD881" s="489"/>
    </row>
    <row r="882" spans="7:30" ht="15.75" customHeight="1">
      <c r="G882" s="510"/>
      <c r="H882" s="511"/>
      <c r="I882" s="512"/>
      <c r="J882" s="512"/>
      <c r="K882" s="512"/>
      <c r="L882" s="512"/>
      <c r="M882" s="512"/>
      <c r="N882" s="489"/>
      <c r="O882" s="512"/>
      <c r="P882" s="512"/>
      <c r="Q882" s="512"/>
      <c r="R882" s="512"/>
      <c r="S882" s="512"/>
      <c r="T882" s="512"/>
      <c r="U882" s="512"/>
      <c r="V882" s="512"/>
      <c r="W882" s="512"/>
      <c r="X882" s="512"/>
      <c r="Y882" s="489"/>
      <c r="Z882" s="512"/>
      <c r="AA882" s="512"/>
      <c r="AB882" s="489"/>
      <c r="AC882" s="513"/>
      <c r="AD882" s="489"/>
    </row>
    <row r="883" spans="7:30" ht="15.75" customHeight="1">
      <c r="G883" s="510"/>
      <c r="H883" s="511"/>
      <c r="I883" s="512"/>
      <c r="J883" s="512"/>
      <c r="K883" s="512"/>
      <c r="L883" s="512"/>
      <c r="M883" s="512"/>
      <c r="N883" s="489"/>
      <c r="O883" s="512"/>
      <c r="P883" s="512"/>
      <c r="Q883" s="512"/>
      <c r="R883" s="512"/>
      <c r="S883" s="512"/>
      <c r="T883" s="512"/>
      <c r="U883" s="512"/>
      <c r="V883" s="512"/>
      <c r="W883" s="512"/>
      <c r="X883" s="512"/>
      <c r="Y883" s="489"/>
      <c r="Z883" s="512"/>
      <c r="AA883" s="512"/>
      <c r="AB883" s="489"/>
      <c r="AC883" s="513"/>
      <c r="AD883" s="489"/>
    </row>
    <row r="884" spans="7:30" ht="15.75" customHeight="1">
      <c r="G884" s="510"/>
      <c r="H884" s="511"/>
      <c r="I884" s="512"/>
      <c r="J884" s="512"/>
      <c r="K884" s="512"/>
      <c r="L884" s="512"/>
      <c r="M884" s="512"/>
      <c r="N884" s="489"/>
      <c r="O884" s="512"/>
      <c r="P884" s="512"/>
      <c r="Q884" s="512"/>
      <c r="R884" s="512"/>
      <c r="S884" s="512"/>
      <c r="T884" s="512"/>
      <c r="U884" s="512"/>
      <c r="V884" s="512"/>
      <c r="W884" s="512"/>
      <c r="X884" s="512"/>
      <c r="Y884" s="489"/>
      <c r="Z884" s="512"/>
      <c r="AA884" s="512"/>
      <c r="AB884" s="489"/>
      <c r="AC884" s="513"/>
      <c r="AD884" s="489"/>
    </row>
    <row r="885" spans="7:30" ht="15.75" customHeight="1">
      <c r="G885" s="510"/>
      <c r="H885" s="511"/>
      <c r="I885" s="512"/>
      <c r="J885" s="512"/>
      <c r="K885" s="512"/>
      <c r="L885" s="512"/>
      <c r="M885" s="512"/>
      <c r="N885" s="489"/>
      <c r="O885" s="512"/>
      <c r="P885" s="512"/>
      <c r="Q885" s="512"/>
      <c r="R885" s="512"/>
      <c r="S885" s="512"/>
      <c r="T885" s="512"/>
      <c r="U885" s="512"/>
      <c r="V885" s="512"/>
      <c r="W885" s="512"/>
      <c r="X885" s="512"/>
      <c r="Y885" s="489"/>
      <c r="Z885" s="512"/>
      <c r="AA885" s="512"/>
      <c r="AB885" s="489"/>
      <c r="AC885" s="513"/>
      <c r="AD885" s="489"/>
    </row>
    <row r="886" spans="7:30" ht="15.75" customHeight="1">
      <c r="G886" s="510"/>
      <c r="H886" s="511"/>
      <c r="I886" s="512"/>
      <c r="J886" s="512"/>
      <c r="K886" s="512"/>
      <c r="L886" s="512"/>
      <c r="M886" s="512"/>
      <c r="N886" s="489"/>
      <c r="O886" s="512"/>
      <c r="P886" s="512"/>
      <c r="Q886" s="512"/>
      <c r="R886" s="512"/>
      <c r="S886" s="512"/>
      <c r="T886" s="512"/>
      <c r="U886" s="512"/>
      <c r="V886" s="512"/>
      <c r="W886" s="512"/>
      <c r="X886" s="512"/>
      <c r="Y886" s="489"/>
      <c r="Z886" s="512"/>
      <c r="AA886" s="512"/>
      <c r="AB886" s="489"/>
      <c r="AC886" s="513"/>
      <c r="AD886" s="489"/>
    </row>
    <row r="887" spans="7:30" ht="15.75" customHeight="1">
      <c r="G887" s="510"/>
      <c r="H887" s="511"/>
      <c r="I887" s="512"/>
      <c r="J887" s="512"/>
      <c r="K887" s="512"/>
      <c r="L887" s="512"/>
      <c r="M887" s="512"/>
      <c r="N887" s="489"/>
      <c r="O887" s="512"/>
      <c r="P887" s="512"/>
      <c r="Q887" s="512"/>
      <c r="R887" s="512"/>
      <c r="S887" s="512"/>
      <c r="T887" s="512"/>
      <c r="U887" s="512"/>
      <c r="V887" s="512"/>
      <c r="W887" s="512"/>
      <c r="X887" s="512"/>
      <c r="Y887" s="489"/>
      <c r="Z887" s="512"/>
      <c r="AA887" s="512"/>
      <c r="AB887" s="489"/>
      <c r="AC887" s="513"/>
      <c r="AD887" s="489"/>
    </row>
    <row r="888" spans="7:30" ht="15.75" customHeight="1">
      <c r="G888" s="510"/>
      <c r="H888" s="511"/>
      <c r="I888" s="512"/>
      <c r="J888" s="512"/>
      <c r="K888" s="512"/>
      <c r="L888" s="512"/>
      <c r="M888" s="512"/>
      <c r="N888" s="489"/>
      <c r="O888" s="512"/>
      <c r="P888" s="512"/>
      <c r="Q888" s="512"/>
      <c r="R888" s="512"/>
      <c r="S888" s="512"/>
      <c r="T888" s="512"/>
      <c r="U888" s="512"/>
      <c r="V888" s="512"/>
      <c r="W888" s="512"/>
      <c r="X888" s="512"/>
      <c r="Y888" s="489"/>
      <c r="Z888" s="512"/>
      <c r="AA888" s="512"/>
      <c r="AB888" s="489"/>
      <c r="AC888" s="513"/>
      <c r="AD888" s="489"/>
    </row>
    <row r="889" spans="7:30" ht="15.75" customHeight="1">
      <c r="G889" s="510"/>
      <c r="H889" s="511"/>
      <c r="I889" s="512"/>
      <c r="J889" s="512"/>
      <c r="K889" s="512"/>
      <c r="L889" s="512"/>
      <c r="M889" s="512"/>
      <c r="N889" s="489"/>
      <c r="O889" s="512"/>
      <c r="P889" s="512"/>
      <c r="Q889" s="512"/>
      <c r="R889" s="512"/>
      <c r="S889" s="512"/>
      <c r="T889" s="512"/>
      <c r="U889" s="512"/>
      <c r="V889" s="512"/>
      <c r="W889" s="512"/>
      <c r="X889" s="512"/>
      <c r="Y889" s="489"/>
      <c r="Z889" s="512"/>
      <c r="AA889" s="512"/>
      <c r="AB889" s="489"/>
      <c r="AC889" s="513"/>
      <c r="AD889" s="489"/>
    </row>
    <row r="890" spans="7:30" ht="15.75" customHeight="1">
      <c r="G890" s="510"/>
      <c r="H890" s="511"/>
      <c r="I890" s="512"/>
      <c r="J890" s="512"/>
      <c r="K890" s="512"/>
      <c r="L890" s="512"/>
      <c r="M890" s="512"/>
      <c r="N890" s="489"/>
      <c r="O890" s="512"/>
      <c r="P890" s="512"/>
      <c r="Q890" s="512"/>
      <c r="R890" s="512"/>
      <c r="S890" s="512"/>
      <c r="T890" s="512"/>
      <c r="U890" s="512"/>
      <c r="V890" s="512"/>
      <c r="W890" s="512"/>
      <c r="X890" s="512"/>
      <c r="Y890" s="489"/>
      <c r="Z890" s="512"/>
      <c r="AA890" s="512"/>
      <c r="AB890" s="489"/>
      <c r="AC890" s="513"/>
      <c r="AD890" s="489"/>
    </row>
    <row r="891" spans="7:30" ht="15.75" customHeight="1">
      <c r="G891" s="510"/>
      <c r="H891" s="511"/>
      <c r="I891" s="512"/>
      <c r="J891" s="512"/>
      <c r="K891" s="512"/>
      <c r="L891" s="512"/>
      <c r="M891" s="512"/>
      <c r="N891" s="489"/>
      <c r="O891" s="512"/>
      <c r="P891" s="512"/>
      <c r="Q891" s="512"/>
      <c r="R891" s="512"/>
      <c r="S891" s="512"/>
      <c r="T891" s="512"/>
      <c r="U891" s="512"/>
      <c r="V891" s="512"/>
      <c r="W891" s="512"/>
      <c r="X891" s="512"/>
      <c r="Y891" s="489"/>
      <c r="Z891" s="512"/>
      <c r="AA891" s="512"/>
      <c r="AB891" s="489"/>
      <c r="AC891" s="513"/>
      <c r="AD891" s="489"/>
    </row>
    <row r="892" spans="7:30" ht="15.75" customHeight="1">
      <c r="G892" s="510"/>
      <c r="H892" s="511"/>
      <c r="I892" s="512"/>
      <c r="J892" s="512"/>
      <c r="K892" s="512"/>
      <c r="L892" s="512"/>
      <c r="M892" s="512"/>
      <c r="N892" s="489"/>
      <c r="O892" s="512"/>
      <c r="P892" s="512"/>
      <c r="Q892" s="512"/>
      <c r="R892" s="512"/>
      <c r="S892" s="512"/>
      <c r="T892" s="512"/>
      <c r="U892" s="512"/>
      <c r="V892" s="512"/>
      <c r="W892" s="512"/>
      <c r="X892" s="512"/>
      <c r="Y892" s="489"/>
      <c r="Z892" s="512"/>
      <c r="AA892" s="512"/>
      <c r="AB892" s="489"/>
      <c r="AC892" s="513"/>
      <c r="AD892" s="489"/>
    </row>
    <row r="893" spans="7:30" ht="15.75" customHeight="1">
      <c r="G893" s="510"/>
      <c r="H893" s="511"/>
      <c r="I893" s="512"/>
      <c r="J893" s="512"/>
      <c r="K893" s="512"/>
      <c r="L893" s="512"/>
      <c r="M893" s="512"/>
      <c r="N893" s="489"/>
      <c r="O893" s="512"/>
      <c r="P893" s="512"/>
      <c r="Q893" s="512"/>
      <c r="R893" s="512"/>
      <c r="S893" s="512"/>
      <c r="T893" s="512"/>
      <c r="U893" s="512"/>
      <c r="V893" s="512"/>
      <c r="W893" s="512"/>
      <c r="X893" s="512"/>
      <c r="Y893" s="489"/>
      <c r="Z893" s="512"/>
      <c r="AA893" s="512"/>
      <c r="AB893" s="489"/>
      <c r="AC893" s="513"/>
      <c r="AD893" s="489"/>
    </row>
    <row r="894" spans="7:30" ht="15.75" customHeight="1">
      <c r="G894" s="510"/>
      <c r="H894" s="511"/>
      <c r="I894" s="512"/>
      <c r="J894" s="512"/>
      <c r="K894" s="512"/>
      <c r="L894" s="512"/>
      <c r="M894" s="512"/>
      <c r="N894" s="489"/>
      <c r="O894" s="512"/>
      <c r="P894" s="512"/>
      <c r="Q894" s="512"/>
      <c r="R894" s="512"/>
      <c r="S894" s="512"/>
      <c r="T894" s="512"/>
      <c r="U894" s="512"/>
      <c r="V894" s="512"/>
      <c r="W894" s="512"/>
      <c r="X894" s="512"/>
      <c r="Y894" s="489"/>
      <c r="Z894" s="512"/>
      <c r="AA894" s="512"/>
      <c r="AB894" s="489"/>
      <c r="AC894" s="513"/>
      <c r="AD894" s="489"/>
    </row>
    <row r="895" spans="7:30" ht="15.75" customHeight="1">
      <c r="G895" s="510"/>
      <c r="H895" s="511"/>
      <c r="I895" s="512"/>
      <c r="J895" s="512"/>
      <c r="K895" s="512"/>
      <c r="L895" s="512"/>
      <c r="M895" s="512"/>
      <c r="N895" s="489"/>
      <c r="O895" s="512"/>
      <c r="P895" s="512"/>
      <c r="Q895" s="512"/>
      <c r="R895" s="512"/>
      <c r="S895" s="512"/>
      <c r="T895" s="512"/>
      <c r="U895" s="512"/>
      <c r="V895" s="512"/>
      <c r="W895" s="512"/>
      <c r="X895" s="512"/>
      <c r="Y895" s="489"/>
      <c r="Z895" s="512"/>
      <c r="AA895" s="512"/>
      <c r="AB895" s="489"/>
      <c r="AC895" s="513"/>
      <c r="AD895" s="489"/>
    </row>
    <row r="896" spans="7:30" ht="15.75" customHeight="1">
      <c r="G896" s="510"/>
      <c r="H896" s="511"/>
      <c r="I896" s="512"/>
      <c r="J896" s="512"/>
      <c r="K896" s="512"/>
      <c r="L896" s="512"/>
      <c r="M896" s="512"/>
      <c r="N896" s="489"/>
      <c r="O896" s="512"/>
      <c r="P896" s="512"/>
      <c r="Q896" s="512"/>
      <c r="R896" s="512"/>
      <c r="S896" s="512"/>
      <c r="T896" s="512"/>
      <c r="U896" s="512"/>
      <c r="V896" s="512"/>
      <c r="W896" s="512"/>
      <c r="X896" s="512"/>
      <c r="Y896" s="489"/>
      <c r="Z896" s="512"/>
      <c r="AA896" s="512"/>
      <c r="AB896" s="489"/>
      <c r="AC896" s="513"/>
      <c r="AD896" s="489"/>
    </row>
    <row r="897" spans="7:30" ht="15.75" customHeight="1">
      <c r="G897" s="510"/>
      <c r="H897" s="511"/>
      <c r="I897" s="512"/>
      <c r="J897" s="512"/>
      <c r="K897" s="512"/>
      <c r="L897" s="512"/>
      <c r="M897" s="512"/>
      <c r="N897" s="489"/>
      <c r="O897" s="512"/>
      <c r="P897" s="512"/>
      <c r="Q897" s="512"/>
      <c r="R897" s="512"/>
      <c r="S897" s="512"/>
      <c r="T897" s="512"/>
      <c r="U897" s="512"/>
      <c r="V897" s="512"/>
      <c r="W897" s="512"/>
      <c r="X897" s="512"/>
      <c r="Y897" s="489"/>
      <c r="Z897" s="512"/>
      <c r="AA897" s="512"/>
      <c r="AB897" s="489"/>
      <c r="AC897" s="513"/>
      <c r="AD897" s="489"/>
    </row>
    <row r="898" spans="7:30" ht="15.75" customHeight="1">
      <c r="G898" s="510"/>
      <c r="H898" s="511"/>
      <c r="I898" s="512"/>
      <c r="J898" s="512"/>
      <c r="K898" s="512"/>
      <c r="L898" s="512"/>
      <c r="M898" s="512"/>
      <c r="N898" s="489"/>
      <c r="O898" s="512"/>
      <c r="P898" s="512"/>
      <c r="Q898" s="512"/>
      <c r="R898" s="512"/>
      <c r="S898" s="512"/>
      <c r="T898" s="512"/>
      <c r="U898" s="512"/>
      <c r="V898" s="512"/>
      <c r="W898" s="512"/>
      <c r="X898" s="512"/>
      <c r="Y898" s="489"/>
      <c r="Z898" s="512"/>
      <c r="AA898" s="512"/>
      <c r="AB898" s="489"/>
      <c r="AC898" s="513"/>
      <c r="AD898" s="489"/>
    </row>
    <row r="899" spans="7:30" ht="15.75" customHeight="1">
      <c r="G899" s="510"/>
      <c r="H899" s="511"/>
      <c r="I899" s="512"/>
      <c r="J899" s="512"/>
      <c r="K899" s="512"/>
      <c r="L899" s="512"/>
      <c r="M899" s="512"/>
      <c r="N899" s="489"/>
      <c r="O899" s="512"/>
      <c r="P899" s="512"/>
      <c r="Q899" s="512"/>
      <c r="R899" s="512"/>
      <c r="S899" s="512"/>
      <c r="T899" s="512"/>
      <c r="U899" s="512"/>
      <c r="V899" s="512"/>
      <c r="W899" s="512"/>
      <c r="X899" s="512"/>
      <c r="Y899" s="489"/>
      <c r="Z899" s="512"/>
      <c r="AA899" s="512"/>
      <c r="AB899" s="489"/>
      <c r="AC899" s="513"/>
      <c r="AD899" s="489"/>
    </row>
    <row r="900" spans="7:30" ht="15.75" customHeight="1">
      <c r="G900" s="510"/>
      <c r="H900" s="511"/>
      <c r="I900" s="512"/>
      <c r="J900" s="512"/>
      <c r="K900" s="512"/>
      <c r="L900" s="512"/>
      <c r="M900" s="512"/>
      <c r="N900" s="489"/>
      <c r="O900" s="512"/>
      <c r="P900" s="512"/>
      <c r="Q900" s="512"/>
      <c r="R900" s="512"/>
      <c r="S900" s="512"/>
      <c r="T900" s="512"/>
      <c r="U900" s="512"/>
      <c r="V900" s="512"/>
      <c r="W900" s="512"/>
      <c r="X900" s="512"/>
      <c r="Y900" s="489"/>
      <c r="Z900" s="512"/>
      <c r="AA900" s="512"/>
      <c r="AB900" s="489"/>
      <c r="AC900" s="513"/>
      <c r="AD900" s="489"/>
    </row>
    <row r="901" spans="7:30" ht="15.75" customHeight="1">
      <c r="G901" s="510"/>
      <c r="H901" s="511"/>
      <c r="I901" s="512"/>
      <c r="J901" s="512"/>
      <c r="K901" s="512"/>
      <c r="L901" s="512"/>
      <c r="M901" s="512"/>
      <c r="N901" s="489"/>
      <c r="O901" s="512"/>
      <c r="P901" s="512"/>
      <c r="Q901" s="512"/>
      <c r="R901" s="512"/>
      <c r="S901" s="512"/>
      <c r="T901" s="512"/>
      <c r="U901" s="512"/>
      <c r="V901" s="512"/>
      <c r="W901" s="512"/>
      <c r="X901" s="512"/>
      <c r="Y901" s="489"/>
      <c r="Z901" s="512"/>
      <c r="AA901" s="512"/>
      <c r="AB901" s="489"/>
      <c r="AC901" s="513"/>
      <c r="AD901" s="489"/>
    </row>
    <row r="902" spans="7:30" ht="15.75" customHeight="1">
      <c r="G902" s="510"/>
      <c r="H902" s="511"/>
      <c r="I902" s="512"/>
      <c r="J902" s="512"/>
      <c r="K902" s="512"/>
      <c r="L902" s="512"/>
      <c r="M902" s="512"/>
      <c r="N902" s="489"/>
      <c r="O902" s="512"/>
      <c r="P902" s="512"/>
      <c r="Q902" s="512"/>
      <c r="R902" s="512"/>
      <c r="S902" s="512"/>
      <c r="T902" s="512"/>
      <c r="U902" s="512"/>
      <c r="V902" s="512"/>
      <c r="W902" s="512"/>
      <c r="X902" s="512"/>
      <c r="Y902" s="489"/>
      <c r="Z902" s="512"/>
      <c r="AA902" s="512"/>
      <c r="AB902" s="489"/>
      <c r="AC902" s="513"/>
      <c r="AD902" s="489"/>
    </row>
    <row r="903" spans="7:30" ht="15.75" customHeight="1">
      <c r="G903" s="510"/>
      <c r="H903" s="511"/>
      <c r="I903" s="512"/>
      <c r="J903" s="512"/>
      <c r="K903" s="512"/>
      <c r="L903" s="512"/>
      <c r="M903" s="512"/>
      <c r="N903" s="489"/>
      <c r="O903" s="512"/>
      <c r="P903" s="512"/>
      <c r="Q903" s="512"/>
      <c r="R903" s="512"/>
      <c r="S903" s="512"/>
      <c r="T903" s="512"/>
      <c r="U903" s="512"/>
      <c r="V903" s="512"/>
      <c r="W903" s="512"/>
      <c r="X903" s="512"/>
      <c r="Y903" s="489"/>
      <c r="Z903" s="512"/>
      <c r="AA903" s="512"/>
      <c r="AB903" s="489"/>
      <c r="AC903" s="513"/>
      <c r="AD903" s="489"/>
    </row>
    <row r="904" spans="7:30" ht="15.75" customHeight="1">
      <c r="G904" s="510"/>
      <c r="H904" s="511"/>
      <c r="I904" s="512"/>
      <c r="J904" s="512"/>
      <c r="K904" s="512"/>
      <c r="L904" s="512"/>
      <c r="M904" s="512"/>
      <c r="N904" s="489"/>
      <c r="O904" s="512"/>
      <c r="P904" s="512"/>
      <c r="Q904" s="512"/>
      <c r="R904" s="512"/>
      <c r="S904" s="512"/>
      <c r="T904" s="512"/>
      <c r="U904" s="512"/>
      <c r="V904" s="512"/>
      <c r="W904" s="512"/>
      <c r="X904" s="512"/>
      <c r="Y904" s="489"/>
      <c r="Z904" s="512"/>
      <c r="AA904" s="512"/>
      <c r="AB904" s="489"/>
      <c r="AC904" s="513"/>
      <c r="AD904" s="489"/>
    </row>
    <row r="905" spans="7:30" ht="15.75" customHeight="1">
      <c r="G905" s="510"/>
      <c r="H905" s="511"/>
      <c r="I905" s="512"/>
      <c r="J905" s="512"/>
      <c r="K905" s="512"/>
      <c r="L905" s="512"/>
      <c r="M905" s="512"/>
      <c r="N905" s="489"/>
      <c r="O905" s="512"/>
      <c r="P905" s="512"/>
      <c r="Q905" s="512"/>
      <c r="R905" s="512"/>
      <c r="S905" s="512"/>
      <c r="T905" s="512"/>
      <c r="U905" s="512"/>
      <c r="V905" s="512"/>
      <c r="W905" s="512"/>
      <c r="X905" s="512"/>
      <c r="Y905" s="489"/>
      <c r="Z905" s="512"/>
      <c r="AA905" s="512"/>
      <c r="AB905" s="489"/>
      <c r="AC905" s="513"/>
      <c r="AD905" s="489"/>
    </row>
    <row r="906" spans="7:30" ht="15.75" customHeight="1">
      <c r="G906" s="510"/>
      <c r="H906" s="511"/>
      <c r="I906" s="512"/>
      <c r="J906" s="512"/>
      <c r="K906" s="512"/>
      <c r="L906" s="512"/>
      <c r="M906" s="512"/>
      <c r="N906" s="489"/>
      <c r="O906" s="512"/>
      <c r="P906" s="512"/>
      <c r="Q906" s="512"/>
      <c r="R906" s="512"/>
      <c r="S906" s="512"/>
      <c r="T906" s="512"/>
      <c r="U906" s="512"/>
      <c r="V906" s="512"/>
      <c r="W906" s="512"/>
      <c r="X906" s="512"/>
      <c r="Y906" s="489"/>
      <c r="Z906" s="512"/>
      <c r="AA906" s="512"/>
      <c r="AB906" s="489"/>
      <c r="AC906" s="513"/>
      <c r="AD906" s="489"/>
    </row>
    <row r="907" spans="7:30" ht="15.75" customHeight="1">
      <c r="G907" s="510"/>
      <c r="H907" s="511"/>
      <c r="I907" s="512"/>
      <c r="J907" s="512"/>
      <c r="K907" s="512"/>
      <c r="L907" s="512"/>
      <c r="M907" s="512"/>
      <c r="N907" s="489"/>
      <c r="O907" s="512"/>
      <c r="P907" s="512"/>
      <c r="Q907" s="512"/>
      <c r="R907" s="512"/>
      <c r="S907" s="512"/>
      <c r="T907" s="512"/>
      <c r="U907" s="512"/>
      <c r="V907" s="512"/>
      <c r="W907" s="512"/>
      <c r="X907" s="512"/>
      <c r="Y907" s="489"/>
      <c r="Z907" s="512"/>
      <c r="AA907" s="512"/>
      <c r="AB907" s="489"/>
      <c r="AC907" s="513"/>
      <c r="AD907" s="489"/>
    </row>
    <row r="908" spans="7:30" ht="15.75" customHeight="1">
      <c r="G908" s="510"/>
      <c r="H908" s="511"/>
      <c r="I908" s="512"/>
      <c r="J908" s="512"/>
      <c r="K908" s="512"/>
      <c r="L908" s="512"/>
      <c r="M908" s="512"/>
      <c r="N908" s="489"/>
      <c r="O908" s="512"/>
      <c r="P908" s="512"/>
      <c r="Q908" s="512"/>
      <c r="R908" s="512"/>
      <c r="S908" s="512"/>
      <c r="T908" s="512"/>
      <c r="U908" s="512"/>
      <c r="V908" s="512"/>
      <c r="W908" s="512"/>
      <c r="X908" s="512"/>
      <c r="Y908" s="489"/>
      <c r="Z908" s="512"/>
      <c r="AA908" s="512"/>
      <c r="AB908" s="489"/>
      <c r="AC908" s="513"/>
      <c r="AD908" s="489"/>
    </row>
    <row r="909" spans="7:30" ht="15.75" customHeight="1">
      <c r="G909" s="510"/>
      <c r="H909" s="511"/>
      <c r="I909" s="512"/>
      <c r="J909" s="512"/>
      <c r="K909" s="512"/>
      <c r="L909" s="512"/>
      <c r="M909" s="512"/>
      <c r="N909" s="489"/>
      <c r="O909" s="512"/>
      <c r="P909" s="512"/>
      <c r="Q909" s="512"/>
      <c r="R909" s="512"/>
      <c r="S909" s="512"/>
      <c r="T909" s="512"/>
      <c r="U909" s="512"/>
      <c r="V909" s="512"/>
      <c r="W909" s="512"/>
      <c r="X909" s="512"/>
      <c r="Y909" s="489"/>
      <c r="Z909" s="512"/>
      <c r="AA909" s="512"/>
      <c r="AB909" s="489"/>
      <c r="AC909" s="513"/>
      <c r="AD909" s="489"/>
    </row>
    <row r="910" spans="7:30" ht="15.75" customHeight="1">
      <c r="G910" s="510"/>
      <c r="H910" s="511"/>
      <c r="I910" s="512"/>
      <c r="J910" s="512"/>
      <c r="K910" s="512"/>
      <c r="L910" s="512"/>
      <c r="M910" s="512"/>
      <c r="N910" s="489"/>
      <c r="O910" s="512"/>
      <c r="P910" s="512"/>
      <c r="Q910" s="512"/>
      <c r="R910" s="512"/>
      <c r="S910" s="512"/>
      <c r="T910" s="512"/>
      <c r="U910" s="512"/>
      <c r="V910" s="512"/>
      <c r="W910" s="512"/>
      <c r="X910" s="512"/>
      <c r="Y910" s="489"/>
      <c r="Z910" s="512"/>
      <c r="AA910" s="512"/>
      <c r="AB910" s="489"/>
      <c r="AC910" s="513"/>
      <c r="AD910" s="489"/>
    </row>
    <row r="911" spans="7:30" ht="15.75" customHeight="1">
      <c r="G911" s="510"/>
      <c r="H911" s="511"/>
      <c r="I911" s="512"/>
      <c r="J911" s="512"/>
      <c r="K911" s="512"/>
      <c r="L911" s="512"/>
      <c r="M911" s="512"/>
      <c r="N911" s="489"/>
      <c r="O911" s="512"/>
      <c r="P911" s="512"/>
      <c r="Q911" s="512"/>
      <c r="R911" s="512"/>
      <c r="S911" s="512"/>
      <c r="T911" s="512"/>
      <c r="U911" s="512"/>
      <c r="V911" s="512"/>
      <c r="W911" s="512"/>
      <c r="X911" s="512"/>
      <c r="Y911" s="489"/>
      <c r="Z911" s="512"/>
      <c r="AA911" s="512"/>
      <c r="AB911" s="489"/>
      <c r="AC911" s="513"/>
      <c r="AD911" s="489"/>
    </row>
    <row r="912" spans="7:30" ht="15.75" customHeight="1">
      <c r="G912" s="510"/>
      <c r="H912" s="511"/>
      <c r="I912" s="512"/>
      <c r="J912" s="512"/>
      <c r="K912" s="512"/>
      <c r="L912" s="512"/>
      <c r="M912" s="512"/>
      <c r="N912" s="489"/>
      <c r="O912" s="512"/>
      <c r="P912" s="512"/>
      <c r="Q912" s="512"/>
      <c r="R912" s="512"/>
      <c r="S912" s="512"/>
      <c r="T912" s="512"/>
      <c r="U912" s="512"/>
      <c r="V912" s="512"/>
      <c r="W912" s="512"/>
      <c r="X912" s="512"/>
      <c r="Y912" s="489"/>
      <c r="Z912" s="512"/>
      <c r="AA912" s="512"/>
      <c r="AB912" s="489"/>
      <c r="AC912" s="513"/>
      <c r="AD912" s="489"/>
    </row>
    <row r="913" spans="7:30" ht="15.75" customHeight="1">
      <c r="G913" s="510"/>
      <c r="H913" s="511"/>
      <c r="I913" s="512"/>
      <c r="J913" s="512"/>
      <c r="K913" s="512"/>
      <c r="L913" s="512"/>
      <c r="M913" s="512"/>
      <c r="N913" s="489"/>
      <c r="O913" s="512"/>
      <c r="P913" s="512"/>
      <c r="Q913" s="512"/>
      <c r="R913" s="512"/>
      <c r="S913" s="512"/>
      <c r="T913" s="512"/>
      <c r="U913" s="512"/>
      <c r="V913" s="512"/>
      <c r="W913" s="512"/>
      <c r="X913" s="512"/>
      <c r="Y913" s="489"/>
      <c r="Z913" s="512"/>
      <c r="AA913" s="512"/>
      <c r="AB913" s="489"/>
      <c r="AC913" s="513"/>
      <c r="AD913" s="489"/>
    </row>
    <row r="914" spans="7:30" ht="15.75" customHeight="1">
      <c r="G914" s="510"/>
      <c r="H914" s="511"/>
      <c r="I914" s="512"/>
      <c r="J914" s="512"/>
      <c r="K914" s="512"/>
      <c r="L914" s="512"/>
      <c r="M914" s="512"/>
      <c r="N914" s="489"/>
      <c r="O914" s="512"/>
      <c r="P914" s="512"/>
      <c r="Q914" s="512"/>
      <c r="R914" s="512"/>
      <c r="S914" s="512"/>
      <c r="T914" s="512"/>
      <c r="U914" s="512"/>
      <c r="V914" s="512"/>
      <c r="W914" s="512"/>
      <c r="X914" s="512"/>
      <c r="Y914" s="489"/>
      <c r="Z914" s="512"/>
      <c r="AA914" s="512"/>
      <c r="AB914" s="489"/>
      <c r="AC914" s="513"/>
      <c r="AD914" s="489"/>
    </row>
    <row r="915" spans="7:30" ht="15.75" customHeight="1">
      <c r="G915" s="510"/>
      <c r="H915" s="511"/>
      <c r="I915" s="512"/>
      <c r="J915" s="512"/>
      <c r="K915" s="512"/>
      <c r="L915" s="512"/>
      <c r="M915" s="512"/>
      <c r="N915" s="489"/>
      <c r="O915" s="512"/>
      <c r="P915" s="512"/>
      <c r="Q915" s="512"/>
      <c r="R915" s="512"/>
      <c r="S915" s="512"/>
      <c r="T915" s="512"/>
      <c r="U915" s="512"/>
      <c r="V915" s="512"/>
      <c r="W915" s="512"/>
      <c r="X915" s="512"/>
      <c r="Y915" s="489"/>
      <c r="Z915" s="512"/>
      <c r="AA915" s="512"/>
      <c r="AB915" s="489"/>
      <c r="AC915" s="513"/>
      <c r="AD915" s="489"/>
    </row>
    <row r="916" spans="7:30" ht="15.75" customHeight="1">
      <c r="G916" s="510"/>
      <c r="H916" s="511"/>
      <c r="I916" s="512"/>
      <c r="J916" s="512"/>
      <c r="K916" s="512"/>
      <c r="L916" s="512"/>
      <c r="M916" s="512"/>
      <c r="N916" s="489"/>
      <c r="O916" s="512"/>
      <c r="P916" s="512"/>
      <c r="Q916" s="512"/>
      <c r="R916" s="512"/>
      <c r="S916" s="512"/>
      <c r="T916" s="512"/>
      <c r="U916" s="512"/>
      <c r="V916" s="512"/>
      <c r="W916" s="512"/>
      <c r="X916" s="512"/>
      <c r="Y916" s="489"/>
      <c r="Z916" s="512"/>
      <c r="AA916" s="512"/>
      <c r="AB916" s="489"/>
      <c r="AC916" s="513"/>
      <c r="AD916" s="489"/>
    </row>
    <row r="917" spans="7:30" ht="15.75" customHeight="1">
      <c r="G917" s="510"/>
      <c r="H917" s="511"/>
      <c r="I917" s="512"/>
      <c r="J917" s="512"/>
      <c r="K917" s="512"/>
      <c r="L917" s="512"/>
      <c r="M917" s="512"/>
      <c r="N917" s="489"/>
      <c r="O917" s="512"/>
      <c r="P917" s="512"/>
      <c r="Q917" s="512"/>
      <c r="R917" s="512"/>
      <c r="S917" s="512"/>
      <c r="T917" s="512"/>
      <c r="U917" s="512"/>
      <c r="V917" s="512"/>
      <c r="W917" s="512"/>
      <c r="X917" s="512"/>
      <c r="Y917" s="489"/>
      <c r="Z917" s="512"/>
      <c r="AA917" s="512"/>
      <c r="AB917" s="489"/>
      <c r="AC917" s="513"/>
      <c r="AD917" s="489"/>
    </row>
    <row r="918" spans="7:30" ht="15.75" customHeight="1">
      <c r="G918" s="510"/>
      <c r="H918" s="511"/>
      <c r="I918" s="512"/>
      <c r="J918" s="512"/>
      <c r="K918" s="512"/>
      <c r="L918" s="512"/>
      <c r="M918" s="512"/>
      <c r="N918" s="489"/>
      <c r="O918" s="512"/>
      <c r="P918" s="512"/>
      <c r="Q918" s="512"/>
      <c r="R918" s="512"/>
      <c r="S918" s="512"/>
      <c r="T918" s="512"/>
      <c r="U918" s="512"/>
      <c r="V918" s="512"/>
      <c r="W918" s="512"/>
      <c r="X918" s="512"/>
      <c r="Y918" s="489"/>
      <c r="Z918" s="512"/>
      <c r="AA918" s="512"/>
      <c r="AB918" s="489"/>
      <c r="AC918" s="513"/>
      <c r="AD918" s="489"/>
    </row>
    <row r="919" spans="7:30" ht="15.75" customHeight="1">
      <c r="G919" s="510"/>
      <c r="H919" s="511"/>
      <c r="I919" s="512"/>
      <c r="J919" s="512"/>
      <c r="K919" s="512"/>
      <c r="L919" s="512"/>
      <c r="M919" s="512"/>
      <c r="N919" s="489"/>
      <c r="O919" s="512"/>
      <c r="P919" s="512"/>
      <c r="Q919" s="512"/>
      <c r="R919" s="512"/>
      <c r="S919" s="512"/>
      <c r="T919" s="512"/>
      <c r="U919" s="512"/>
      <c r="V919" s="512"/>
      <c r="W919" s="512"/>
      <c r="X919" s="512"/>
      <c r="Y919" s="489"/>
      <c r="Z919" s="512"/>
      <c r="AA919" s="512"/>
      <c r="AB919" s="489"/>
      <c r="AC919" s="513"/>
      <c r="AD919" s="489"/>
    </row>
    <row r="920" spans="7:30" ht="15.75" customHeight="1">
      <c r="G920" s="510"/>
      <c r="H920" s="511"/>
      <c r="I920" s="512"/>
      <c r="J920" s="512"/>
      <c r="K920" s="512"/>
      <c r="L920" s="512"/>
      <c r="M920" s="512"/>
      <c r="N920" s="489"/>
      <c r="O920" s="512"/>
      <c r="P920" s="512"/>
      <c r="Q920" s="512"/>
      <c r="R920" s="512"/>
      <c r="S920" s="512"/>
      <c r="T920" s="512"/>
      <c r="U920" s="512"/>
      <c r="V920" s="512"/>
      <c r="W920" s="512"/>
      <c r="X920" s="512"/>
      <c r="Y920" s="489"/>
      <c r="Z920" s="512"/>
      <c r="AA920" s="512"/>
      <c r="AB920" s="489"/>
      <c r="AC920" s="513"/>
      <c r="AD920" s="489"/>
    </row>
    <row r="921" spans="7:30" ht="15.75" customHeight="1">
      <c r="G921" s="510"/>
      <c r="H921" s="511"/>
      <c r="I921" s="512"/>
      <c r="J921" s="512"/>
      <c r="K921" s="512"/>
      <c r="L921" s="512"/>
      <c r="M921" s="512"/>
      <c r="N921" s="489"/>
      <c r="O921" s="512"/>
      <c r="P921" s="512"/>
      <c r="Q921" s="512"/>
      <c r="R921" s="512"/>
      <c r="S921" s="512"/>
      <c r="T921" s="512"/>
      <c r="U921" s="512"/>
      <c r="V921" s="512"/>
      <c r="W921" s="512"/>
      <c r="X921" s="512"/>
      <c r="Y921" s="489"/>
      <c r="Z921" s="512"/>
      <c r="AA921" s="512"/>
      <c r="AB921" s="489"/>
      <c r="AC921" s="513"/>
      <c r="AD921" s="489"/>
    </row>
    <row r="922" spans="7:30" ht="15.75" customHeight="1">
      <c r="G922" s="510"/>
      <c r="H922" s="511"/>
      <c r="I922" s="512"/>
      <c r="J922" s="512"/>
      <c r="K922" s="512"/>
      <c r="L922" s="512"/>
      <c r="M922" s="512"/>
      <c r="N922" s="489"/>
      <c r="O922" s="512"/>
      <c r="P922" s="512"/>
      <c r="Q922" s="512"/>
      <c r="R922" s="512"/>
      <c r="S922" s="512"/>
      <c r="T922" s="512"/>
      <c r="U922" s="512"/>
      <c r="V922" s="512"/>
      <c r="W922" s="512"/>
      <c r="X922" s="512"/>
      <c r="Y922" s="489"/>
      <c r="Z922" s="512"/>
      <c r="AA922" s="512"/>
      <c r="AB922" s="489"/>
      <c r="AC922" s="513"/>
      <c r="AD922" s="489"/>
    </row>
    <row r="923" spans="7:30" ht="15.75" customHeight="1">
      <c r="G923" s="510"/>
      <c r="H923" s="511"/>
      <c r="I923" s="512"/>
      <c r="J923" s="512"/>
      <c r="K923" s="512"/>
      <c r="L923" s="512"/>
      <c r="M923" s="512"/>
      <c r="N923" s="489"/>
      <c r="O923" s="512"/>
      <c r="P923" s="512"/>
      <c r="Q923" s="512"/>
      <c r="R923" s="512"/>
      <c r="S923" s="512"/>
      <c r="T923" s="512"/>
      <c r="U923" s="512"/>
      <c r="V923" s="512"/>
      <c r="W923" s="512"/>
      <c r="X923" s="512"/>
      <c r="Y923" s="489"/>
      <c r="Z923" s="512"/>
      <c r="AA923" s="512"/>
      <c r="AB923" s="489"/>
      <c r="AC923" s="513"/>
      <c r="AD923" s="489"/>
    </row>
    <row r="924" spans="7:30" ht="15.75" customHeight="1">
      <c r="G924" s="510"/>
      <c r="H924" s="511"/>
      <c r="I924" s="512"/>
      <c r="J924" s="512"/>
      <c r="K924" s="512"/>
      <c r="L924" s="512"/>
      <c r="M924" s="512"/>
      <c r="N924" s="489"/>
      <c r="O924" s="512"/>
      <c r="P924" s="512"/>
      <c r="Q924" s="512"/>
      <c r="R924" s="512"/>
      <c r="S924" s="512"/>
      <c r="T924" s="512"/>
      <c r="U924" s="512"/>
      <c r="V924" s="512"/>
      <c r="W924" s="512"/>
      <c r="X924" s="512"/>
      <c r="Y924" s="489"/>
      <c r="Z924" s="512"/>
      <c r="AA924" s="512"/>
      <c r="AB924" s="489"/>
      <c r="AC924" s="513"/>
      <c r="AD924" s="489"/>
    </row>
    <row r="925" spans="7:30" ht="15.75" customHeight="1">
      <c r="G925" s="510"/>
      <c r="H925" s="511"/>
      <c r="I925" s="512"/>
      <c r="J925" s="512"/>
      <c r="K925" s="512"/>
      <c r="L925" s="512"/>
      <c r="M925" s="512"/>
      <c r="N925" s="489"/>
      <c r="O925" s="512"/>
      <c r="P925" s="512"/>
      <c r="Q925" s="512"/>
      <c r="R925" s="512"/>
      <c r="S925" s="512"/>
      <c r="T925" s="512"/>
      <c r="U925" s="512"/>
      <c r="V925" s="512"/>
      <c r="W925" s="512"/>
      <c r="X925" s="512"/>
      <c r="Y925" s="489"/>
      <c r="Z925" s="512"/>
      <c r="AA925" s="512"/>
      <c r="AB925" s="489"/>
      <c r="AC925" s="513"/>
      <c r="AD925" s="489"/>
    </row>
    <row r="926" spans="7:30" ht="15.75" customHeight="1">
      <c r="G926" s="510"/>
      <c r="H926" s="511"/>
      <c r="I926" s="512"/>
      <c r="J926" s="512"/>
      <c r="K926" s="512"/>
      <c r="L926" s="512"/>
      <c r="M926" s="512"/>
      <c r="N926" s="489"/>
      <c r="O926" s="512"/>
      <c r="P926" s="512"/>
      <c r="Q926" s="512"/>
      <c r="R926" s="512"/>
      <c r="S926" s="512"/>
      <c r="T926" s="512"/>
      <c r="U926" s="512"/>
      <c r="V926" s="512"/>
      <c r="W926" s="512"/>
      <c r="X926" s="512"/>
      <c r="Y926" s="489"/>
      <c r="Z926" s="512"/>
      <c r="AA926" s="512"/>
      <c r="AB926" s="489"/>
      <c r="AC926" s="513"/>
      <c r="AD926" s="489"/>
    </row>
    <row r="927" spans="7:30" ht="15.75" customHeight="1">
      <c r="G927" s="510"/>
      <c r="H927" s="511"/>
      <c r="I927" s="512"/>
      <c r="J927" s="512"/>
      <c r="K927" s="512"/>
      <c r="L927" s="512"/>
      <c r="M927" s="512"/>
      <c r="N927" s="489"/>
      <c r="O927" s="512"/>
      <c r="P927" s="512"/>
      <c r="Q927" s="512"/>
      <c r="R927" s="512"/>
      <c r="S927" s="512"/>
      <c r="T927" s="512"/>
      <c r="U927" s="512"/>
      <c r="V927" s="512"/>
      <c r="W927" s="512"/>
      <c r="X927" s="512"/>
      <c r="Y927" s="489"/>
      <c r="Z927" s="512"/>
      <c r="AA927" s="512"/>
      <c r="AB927" s="489"/>
      <c r="AC927" s="513"/>
      <c r="AD927" s="489"/>
    </row>
    <row r="928" spans="7:30" ht="15.75" customHeight="1">
      <c r="G928" s="510"/>
      <c r="H928" s="511"/>
      <c r="I928" s="512"/>
      <c r="J928" s="512"/>
      <c r="K928" s="512"/>
      <c r="L928" s="512"/>
      <c r="M928" s="512"/>
      <c r="N928" s="489"/>
      <c r="O928" s="512"/>
      <c r="P928" s="512"/>
      <c r="Q928" s="512"/>
      <c r="R928" s="512"/>
      <c r="S928" s="512"/>
      <c r="T928" s="512"/>
      <c r="U928" s="512"/>
      <c r="V928" s="512"/>
      <c r="W928" s="512"/>
      <c r="X928" s="512"/>
      <c r="Y928" s="489"/>
      <c r="Z928" s="512"/>
      <c r="AA928" s="512"/>
      <c r="AB928" s="489"/>
      <c r="AC928" s="513"/>
      <c r="AD928" s="489"/>
    </row>
    <row r="929" spans="7:30" ht="15.75" customHeight="1">
      <c r="G929" s="510"/>
      <c r="H929" s="511"/>
      <c r="I929" s="512"/>
      <c r="J929" s="512"/>
      <c r="K929" s="512"/>
      <c r="L929" s="512"/>
      <c r="M929" s="512"/>
      <c r="N929" s="489"/>
      <c r="O929" s="512"/>
      <c r="P929" s="512"/>
      <c r="Q929" s="512"/>
      <c r="R929" s="512"/>
      <c r="S929" s="512"/>
      <c r="T929" s="512"/>
      <c r="U929" s="512"/>
      <c r="V929" s="512"/>
      <c r="W929" s="512"/>
      <c r="X929" s="512"/>
      <c r="Y929" s="489"/>
      <c r="Z929" s="512"/>
      <c r="AA929" s="512"/>
      <c r="AB929" s="489"/>
      <c r="AC929" s="513"/>
      <c r="AD929" s="489"/>
    </row>
    <row r="930" spans="7:30" ht="15.75" customHeight="1">
      <c r="G930" s="510"/>
      <c r="H930" s="511"/>
      <c r="I930" s="512"/>
      <c r="J930" s="512"/>
      <c r="K930" s="512"/>
      <c r="L930" s="512"/>
      <c r="M930" s="512"/>
      <c r="N930" s="489"/>
      <c r="O930" s="512"/>
      <c r="P930" s="512"/>
      <c r="Q930" s="512"/>
      <c r="R930" s="512"/>
      <c r="S930" s="512"/>
      <c r="T930" s="512"/>
      <c r="U930" s="512"/>
      <c r="V930" s="512"/>
      <c r="W930" s="512"/>
      <c r="X930" s="512"/>
      <c r="Y930" s="489"/>
      <c r="Z930" s="512"/>
      <c r="AA930" s="512"/>
      <c r="AB930" s="489"/>
      <c r="AC930" s="513"/>
      <c r="AD930" s="489"/>
    </row>
    <row r="931" spans="7:30" ht="15.75" customHeight="1">
      <c r="G931" s="510"/>
      <c r="H931" s="511"/>
      <c r="I931" s="512"/>
      <c r="J931" s="512"/>
      <c r="K931" s="512"/>
      <c r="L931" s="512"/>
      <c r="M931" s="512"/>
      <c r="N931" s="489"/>
      <c r="O931" s="512"/>
      <c r="P931" s="512"/>
      <c r="Q931" s="512"/>
      <c r="R931" s="512"/>
      <c r="S931" s="512"/>
      <c r="T931" s="512"/>
      <c r="U931" s="512"/>
      <c r="V931" s="512"/>
      <c r="W931" s="512"/>
      <c r="X931" s="512"/>
      <c r="Y931" s="489"/>
      <c r="Z931" s="512"/>
      <c r="AA931" s="512"/>
      <c r="AB931" s="489"/>
      <c r="AC931" s="513"/>
      <c r="AD931" s="489"/>
    </row>
    <row r="932" spans="7:30" ht="15.75" customHeight="1">
      <c r="G932" s="510"/>
      <c r="H932" s="511"/>
      <c r="I932" s="512"/>
      <c r="J932" s="512"/>
      <c r="K932" s="512"/>
      <c r="L932" s="512"/>
      <c r="M932" s="512"/>
      <c r="N932" s="489"/>
      <c r="O932" s="512"/>
      <c r="P932" s="512"/>
      <c r="Q932" s="512"/>
      <c r="R932" s="512"/>
      <c r="S932" s="512"/>
      <c r="T932" s="512"/>
      <c r="U932" s="512"/>
      <c r="V932" s="512"/>
      <c r="W932" s="512"/>
      <c r="X932" s="512"/>
      <c r="Y932" s="489"/>
      <c r="Z932" s="512"/>
      <c r="AA932" s="512"/>
      <c r="AB932" s="489"/>
      <c r="AC932" s="513"/>
      <c r="AD932" s="489"/>
    </row>
    <row r="933" spans="7:30" ht="15.75" customHeight="1">
      <c r="G933" s="510"/>
      <c r="H933" s="511"/>
      <c r="I933" s="512"/>
      <c r="J933" s="512"/>
      <c r="K933" s="512"/>
      <c r="L933" s="512"/>
      <c r="M933" s="512"/>
      <c r="N933" s="489"/>
      <c r="O933" s="512"/>
      <c r="P933" s="512"/>
      <c r="Q933" s="512"/>
      <c r="R933" s="512"/>
      <c r="S933" s="512"/>
      <c r="T933" s="512"/>
      <c r="U933" s="512"/>
      <c r="V933" s="512"/>
      <c r="W933" s="512"/>
      <c r="X933" s="512"/>
      <c r="Y933" s="489"/>
      <c r="Z933" s="512"/>
      <c r="AA933" s="512"/>
      <c r="AB933" s="489"/>
      <c r="AC933" s="513"/>
      <c r="AD933" s="489"/>
    </row>
    <row r="934" spans="7:30" ht="15.75" customHeight="1">
      <c r="G934" s="510"/>
      <c r="H934" s="511"/>
      <c r="I934" s="512"/>
      <c r="J934" s="512"/>
      <c r="K934" s="512"/>
      <c r="L934" s="512"/>
      <c r="M934" s="512"/>
      <c r="N934" s="489"/>
      <c r="O934" s="512"/>
      <c r="P934" s="512"/>
      <c r="Q934" s="512"/>
      <c r="R934" s="512"/>
      <c r="S934" s="512"/>
      <c r="T934" s="512"/>
      <c r="U934" s="512"/>
      <c r="V934" s="512"/>
      <c r="W934" s="512"/>
      <c r="X934" s="512"/>
      <c r="Y934" s="489"/>
      <c r="Z934" s="512"/>
      <c r="AA934" s="512"/>
      <c r="AB934" s="489"/>
      <c r="AC934" s="513"/>
      <c r="AD934" s="489"/>
    </row>
    <row r="935" spans="7:30" ht="15.75" customHeight="1">
      <c r="G935" s="510"/>
      <c r="H935" s="511"/>
      <c r="I935" s="512"/>
      <c r="J935" s="512"/>
      <c r="K935" s="512"/>
      <c r="L935" s="512"/>
      <c r="M935" s="512"/>
      <c r="N935" s="489"/>
      <c r="O935" s="512"/>
      <c r="P935" s="512"/>
      <c r="Q935" s="512"/>
      <c r="R935" s="512"/>
      <c r="S935" s="512"/>
      <c r="T935" s="512"/>
      <c r="U935" s="512"/>
      <c r="V935" s="512"/>
      <c r="W935" s="512"/>
      <c r="X935" s="512"/>
      <c r="Y935" s="489"/>
      <c r="Z935" s="512"/>
      <c r="AA935" s="512"/>
      <c r="AB935" s="489"/>
      <c r="AC935" s="513"/>
      <c r="AD935" s="489"/>
    </row>
    <row r="936" spans="7:30" ht="15.75" customHeight="1">
      <c r="G936" s="510"/>
      <c r="H936" s="511"/>
      <c r="I936" s="512"/>
      <c r="J936" s="512"/>
      <c r="K936" s="512"/>
      <c r="L936" s="512"/>
      <c r="M936" s="512"/>
      <c r="N936" s="489"/>
      <c r="O936" s="512"/>
      <c r="P936" s="512"/>
      <c r="Q936" s="512"/>
      <c r="R936" s="512"/>
      <c r="S936" s="512"/>
      <c r="T936" s="512"/>
      <c r="U936" s="512"/>
      <c r="V936" s="512"/>
      <c r="W936" s="512"/>
      <c r="X936" s="512"/>
      <c r="Y936" s="489"/>
      <c r="Z936" s="512"/>
      <c r="AA936" s="512"/>
      <c r="AB936" s="489"/>
      <c r="AC936" s="513"/>
      <c r="AD936" s="489"/>
    </row>
    <row r="937" spans="7:30" ht="15.75" customHeight="1">
      <c r="G937" s="510"/>
      <c r="H937" s="511"/>
      <c r="I937" s="512"/>
      <c r="J937" s="512"/>
      <c r="K937" s="512"/>
      <c r="L937" s="512"/>
      <c r="M937" s="512"/>
      <c r="N937" s="489"/>
      <c r="O937" s="512"/>
      <c r="P937" s="512"/>
      <c r="Q937" s="512"/>
      <c r="R937" s="512"/>
      <c r="S937" s="512"/>
      <c r="T937" s="512"/>
      <c r="U937" s="512"/>
      <c r="V937" s="512"/>
      <c r="W937" s="512"/>
      <c r="X937" s="512"/>
      <c r="Y937" s="489"/>
      <c r="Z937" s="512"/>
      <c r="AA937" s="512"/>
      <c r="AB937" s="489"/>
      <c r="AC937" s="513"/>
      <c r="AD937" s="489"/>
    </row>
    <row r="938" spans="7:30" ht="15.75" customHeight="1">
      <c r="G938" s="510"/>
      <c r="H938" s="511"/>
      <c r="I938" s="512"/>
      <c r="J938" s="512"/>
      <c r="K938" s="512"/>
      <c r="L938" s="512"/>
      <c r="M938" s="512"/>
      <c r="N938" s="489"/>
      <c r="O938" s="512"/>
      <c r="P938" s="512"/>
      <c r="Q938" s="512"/>
      <c r="R938" s="512"/>
      <c r="S938" s="512"/>
      <c r="T938" s="512"/>
      <c r="U938" s="512"/>
      <c r="V938" s="512"/>
      <c r="W938" s="512"/>
      <c r="X938" s="512"/>
      <c r="Y938" s="489"/>
      <c r="Z938" s="512"/>
      <c r="AA938" s="512"/>
      <c r="AB938" s="489"/>
      <c r="AC938" s="513"/>
      <c r="AD938" s="489"/>
    </row>
    <row r="939" spans="7:30" ht="15.75" customHeight="1">
      <c r="G939" s="510"/>
      <c r="H939" s="511"/>
      <c r="I939" s="512"/>
      <c r="J939" s="512"/>
      <c r="K939" s="512"/>
      <c r="L939" s="512"/>
      <c r="M939" s="512"/>
      <c r="N939" s="489"/>
      <c r="O939" s="512"/>
      <c r="P939" s="512"/>
      <c r="Q939" s="512"/>
      <c r="R939" s="512"/>
      <c r="S939" s="512"/>
      <c r="T939" s="512"/>
      <c r="U939" s="512"/>
      <c r="V939" s="512"/>
      <c r="W939" s="512"/>
      <c r="X939" s="512"/>
      <c r="Y939" s="489"/>
      <c r="Z939" s="512"/>
      <c r="AA939" s="512"/>
      <c r="AB939" s="489"/>
      <c r="AC939" s="513"/>
      <c r="AD939" s="489"/>
    </row>
    <row r="940" spans="7:30" ht="15.75" customHeight="1">
      <c r="G940" s="510"/>
      <c r="H940" s="511"/>
      <c r="I940" s="512"/>
      <c r="J940" s="512"/>
      <c r="K940" s="512"/>
      <c r="L940" s="512"/>
      <c r="M940" s="512"/>
      <c r="N940" s="489"/>
      <c r="O940" s="512"/>
      <c r="P940" s="512"/>
      <c r="Q940" s="512"/>
      <c r="R940" s="512"/>
      <c r="S940" s="512"/>
      <c r="T940" s="512"/>
      <c r="U940" s="512"/>
      <c r="V940" s="512"/>
      <c r="W940" s="512"/>
      <c r="X940" s="512"/>
      <c r="Y940" s="489"/>
      <c r="Z940" s="512"/>
      <c r="AA940" s="512"/>
      <c r="AB940" s="489"/>
      <c r="AC940" s="513"/>
      <c r="AD940" s="489"/>
    </row>
    <row r="941" spans="7:30" ht="15.75" customHeight="1">
      <c r="G941" s="510"/>
      <c r="H941" s="511"/>
      <c r="I941" s="512"/>
      <c r="J941" s="512"/>
      <c r="K941" s="512"/>
      <c r="L941" s="512"/>
      <c r="M941" s="512"/>
      <c r="N941" s="489"/>
      <c r="O941" s="512"/>
      <c r="P941" s="512"/>
      <c r="Q941" s="512"/>
      <c r="R941" s="512"/>
      <c r="S941" s="512"/>
      <c r="T941" s="512"/>
      <c r="U941" s="512"/>
      <c r="V941" s="512"/>
      <c r="W941" s="512"/>
      <c r="X941" s="512"/>
      <c r="Y941" s="489"/>
      <c r="Z941" s="512"/>
      <c r="AA941" s="512"/>
      <c r="AB941" s="489"/>
      <c r="AC941" s="513"/>
      <c r="AD941" s="489"/>
    </row>
    <row r="942" spans="7:30" ht="15.75" customHeight="1">
      <c r="G942" s="510"/>
      <c r="H942" s="511"/>
      <c r="I942" s="512"/>
      <c r="J942" s="512"/>
      <c r="K942" s="512"/>
      <c r="L942" s="512"/>
      <c r="M942" s="512"/>
      <c r="N942" s="489"/>
      <c r="O942" s="512"/>
      <c r="P942" s="512"/>
      <c r="Q942" s="512"/>
      <c r="R942" s="512"/>
      <c r="S942" s="512"/>
      <c r="T942" s="512"/>
      <c r="U942" s="512"/>
      <c r="V942" s="512"/>
      <c r="W942" s="512"/>
      <c r="X942" s="512"/>
      <c r="Y942" s="489"/>
      <c r="Z942" s="512"/>
      <c r="AA942" s="512"/>
      <c r="AB942" s="489"/>
      <c r="AC942" s="513"/>
      <c r="AD942" s="489"/>
    </row>
    <row r="943" spans="7:30" ht="15.75" customHeight="1">
      <c r="G943" s="510"/>
      <c r="H943" s="511"/>
      <c r="I943" s="512"/>
      <c r="J943" s="512"/>
      <c r="K943" s="512"/>
      <c r="L943" s="512"/>
      <c r="M943" s="512"/>
      <c r="N943" s="489"/>
      <c r="O943" s="512"/>
      <c r="P943" s="512"/>
      <c r="Q943" s="512"/>
      <c r="R943" s="512"/>
      <c r="S943" s="512"/>
      <c r="T943" s="512"/>
      <c r="U943" s="512"/>
      <c r="V943" s="512"/>
      <c r="W943" s="512"/>
      <c r="X943" s="512"/>
      <c r="Y943" s="489"/>
      <c r="Z943" s="512"/>
      <c r="AA943" s="512"/>
      <c r="AB943" s="489"/>
      <c r="AC943" s="513"/>
      <c r="AD943" s="489"/>
    </row>
    <row r="944" spans="7:30" ht="15.75" customHeight="1">
      <c r="G944" s="510"/>
      <c r="H944" s="511"/>
      <c r="I944" s="512"/>
      <c r="J944" s="512"/>
      <c r="K944" s="512"/>
      <c r="L944" s="512"/>
      <c r="M944" s="512"/>
      <c r="N944" s="489"/>
      <c r="O944" s="512"/>
      <c r="P944" s="512"/>
      <c r="Q944" s="512"/>
      <c r="R944" s="512"/>
      <c r="S944" s="512"/>
      <c r="T944" s="512"/>
      <c r="U944" s="512"/>
      <c r="V944" s="512"/>
      <c r="W944" s="512"/>
      <c r="X944" s="512"/>
      <c r="Y944" s="489"/>
      <c r="Z944" s="512"/>
      <c r="AA944" s="512"/>
      <c r="AB944" s="489"/>
      <c r="AC944" s="513"/>
      <c r="AD944" s="489"/>
    </row>
    <row r="945" spans="7:30" ht="15.75" customHeight="1">
      <c r="G945" s="510"/>
      <c r="H945" s="511"/>
      <c r="I945" s="512"/>
      <c r="J945" s="512"/>
      <c r="K945" s="512"/>
      <c r="L945" s="512"/>
      <c r="M945" s="512"/>
      <c r="N945" s="489"/>
      <c r="O945" s="512"/>
      <c r="P945" s="512"/>
      <c r="Q945" s="512"/>
      <c r="R945" s="512"/>
      <c r="S945" s="512"/>
      <c r="T945" s="512"/>
      <c r="U945" s="512"/>
      <c r="V945" s="512"/>
      <c r="W945" s="512"/>
      <c r="X945" s="512"/>
      <c r="Y945" s="489"/>
      <c r="Z945" s="512"/>
      <c r="AA945" s="512"/>
      <c r="AB945" s="489"/>
      <c r="AC945" s="513"/>
      <c r="AD945" s="489"/>
    </row>
    <row r="946" spans="7:30" ht="15.75" customHeight="1">
      <c r="G946" s="510"/>
      <c r="H946" s="511"/>
      <c r="I946" s="512"/>
      <c r="J946" s="512"/>
      <c r="K946" s="512"/>
      <c r="L946" s="512"/>
      <c r="M946" s="512"/>
      <c r="N946" s="489"/>
      <c r="O946" s="512"/>
      <c r="P946" s="512"/>
      <c r="Q946" s="512"/>
      <c r="R946" s="512"/>
      <c r="S946" s="512"/>
      <c r="T946" s="512"/>
      <c r="U946" s="512"/>
      <c r="V946" s="512"/>
      <c r="W946" s="512"/>
      <c r="X946" s="512"/>
      <c r="Y946" s="489"/>
      <c r="Z946" s="512"/>
      <c r="AA946" s="512"/>
      <c r="AB946" s="489"/>
      <c r="AC946" s="513"/>
      <c r="AD946" s="489"/>
    </row>
    <row r="947" spans="7:30" ht="15.75" customHeight="1">
      <c r="G947" s="510"/>
      <c r="H947" s="511"/>
      <c r="I947" s="512"/>
      <c r="J947" s="512"/>
      <c r="K947" s="512"/>
      <c r="L947" s="512"/>
      <c r="M947" s="512"/>
      <c r="N947" s="489"/>
      <c r="O947" s="512"/>
      <c r="P947" s="512"/>
      <c r="Q947" s="512"/>
      <c r="R947" s="512"/>
      <c r="S947" s="512"/>
      <c r="T947" s="512"/>
      <c r="U947" s="512"/>
      <c r="V947" s="512"/>
      <c r="W947" s="512"/>
      <c r="X947" s="512"/>
      <c r="Y947" s="489"/>
      <c r="Z947" s="512"/>
      <c r="AA947" s="512"/>
      <c r="AB947" s="489"/>
      <c r="AC947" s="513"/>
      <c r="AD947" s="489"/>
    </row>
    <row r="948" spans="7:30" ht="15.75" customHeight="1">
      <c r="G948" s="510"/>
      <c r="H948" s="511"/>
      <c r="I948" s="512"/>
      <c r="J948" s="512"/>
      <c r="K948" s="512"/>
      <c r="L948" s="512"/>
      <c r="M948" s="512"/>
      <c r="N948" s="489"/>
      <c r="O948" s="512"/>
      <c r="P948" s="512"/>
      <c r="Q948" s="512"/>
      <c r="R948" s="512"/>
      <c r="S948" s="512"/>
      <c r="T948" s="512"/>
      <c r="U948" s="512"/>
      <c r="V948" s="512"/>
      <c r="W948" s="512"/>
      <c r="X948" s="512"/>
      <c r="Y948" s="489"/>
      <c r="Z948" s="512"/>
      <c r="AA948" s="512"/>
      <c r="AB948" s="489"/>
      <c r="AC948" s="513"/>
      <c r="AD948" s="489"/>
    </row>
    <row r="949" spans="7:30" ht="15.75" customHeight="1">
      <c r="G949" s="510"/>
      <c r="H949" s="511"/>
      <c r="I949" s="512"/>
      <c r="J949" s="512"/>
      <c r="K949" s="512"/>
      <c r="L949" s="512"/>
      <c r="M949" s="512"/>
      <c r="N949" s="489"/>
      <c r="O949" s="512"/>
      <c r="P949" s="512"/>
      <c r="Q949" s="512"/>
      <c r="R949" s="512"/>
      <c r="S949" s="512"/>
      <c r="T949" s="512"/>
      <c r="U949" s="512"/>
      <c r="V949" s="512"/>
      <c r="W949" s="512"/>
      <c r="X949" s="512"/>
      <c r="Y949" s="489"/>
      <c r="Z949" s="512"/>
      <c r="AA949" s="512"/>
      <c r="AB949" s="489"/>
      <c r="AC949" s="513"/>
      <c r="AD949" s="489"/>
    </row>
    <row r="950" spans="7:30" ht="15.75" customHeight="1">
      <c r="G950" s="510"/>
      <c r="H950" s="511"/>
      <c r="I950" s="512"/>
      <c r="J950" s="512"/>
      <c r="K950" s="512"/>
      <c r="L950" s="512"/>
      <c r="M950" s="512"/>
      <c r="N950" s="489"/>
      <c r="O950" s="512"/>
      <c r="P950" s="512"/>
      <c r="Q950" s="512"/>
      <c r="R950" s="512"/>
      <c r="S950" s="512"/>
      <c r="T950" s="512"/>
      <c r="U950" s="512"/>
      <c r="V950" s="512"/>
      <c r="W950" s="512"/>
      <c r="X950" s="512"/>
      <c r="Y950" s="489"/>
      <c r="Z950" s="512"/>
      <c r="AA950" s="512"/>
      <c r="AB950" s="489"/>
      <c r="AC950" s="513"/>
      <c r="AD950" s="489"/>
    </row>
    <row r="951" spans="7:30" ht="15.75" customHeight="1">
      <c r="G951" s="510"/>
      <c r="H951" s="511"/>
      <c r="I951" s="512"/>
      <c r="J951" s="512"/>
      <c r="K951" s="512"/>
      <c r="L951" s="512"/>
      <c r="M951" s="512"/>
      <c r="N951" s="489"/>
      <c r="O951" s="512"/>
      <c r="P951" s="512"/>
      <c r="Q951" s="512"/>
      <c r="R951" s="512"/>
      <c r="S951" s="512"/>
      <c r="T951" s="512"/>
      <c r="U951" s="512"/>
      <c r="V951" s="512"/>
      <c r="W951" s="512"/>
      <c r="X951" s="512"/>
      <c r="Y951" s="489"/>
      <c r="Z951" s="512"/>
      <c r="AA951" s="512"/>
      <c r="AB951" s="489"/>
      <c r="AC951" s="513"/>
      <c r="AD951" s="489"/>
    </row>
    <row r="952" spans="7:30" ht="15.75" customHeight="1">
      <c r="G952" s="510"/>
      <c r="H952" s="511"/>
      <c r="I952" s="512"/>
      <c r="J952" s="512"/>
      <c r="K952" s="512"/>
      <c r="L952" s="512"/>
      <c r="M952" s="512"/>
      <c r="N952" s="489"/>
      <c r="O952" s="512"/>
      <c r="P952" s="512"/>
      <c r="Q952" s="512"/>
      <c r="R952" s="512"/>
      <c r="S952" s="512"/>
      <c r="T952" s="512"/>
      <c r="U952" s="512"/>
      <c r="V952" s="512"/>
      <c r="W952" s="512"/>
      <c r="X952" s="512"/>
      <c r="Y952" s="489"/>
      <c r="Z952" s="512"/>
      <c r="AA952" s="512"/>
      <c r="AB952" s="489"/>
      <c r="AC952" s="513"/>
      <c r="AD952" s="489"/>
    </row>
    <row r="953" spans="7:30" ht="15.75" customHeight="1">
      <c r="G953" s="510"/>
      <c r="H953" s="511"/>
      <c r="I953" s="512"/>
      <c r="J953" s="512"/>
      <c r="K953" s="512"/>
      <c r="L953" s="512"/>
      <c r="M953" s="512"/>
      <c r="N953" s="489"/>
      <c r="O953" s="512"/>
      <c r="P953" s="512"/>
      <c r="Q953" s="512"/>
      <c r="R953" s="512"/>
      <c r="S953" s="512"/>
      <c r="T953" s="512"/>
      <c r="U953" s="512"/>
      <c r="V953" s="512"/>
      <c r="W953" s="512"/>
      <c r="X953" s="512"/>
      <c r="Y953" s="489"/>
      <c r="Z953" s="512"/>
      <c r="AA953" s="512"/>
      <c r="AB953" s="489"/>
      <c r="AC953" s="513"/>
      <c r="AD953" s="489"/>
    </row>
    <row r="954" spans="7:30" ht="15.75" customHeight="1">
      <c r="G954" s="510"/>
      <c r="H954" s="511"/>
      <c r="I954" s="512"/>
      <c r="J954" s="512"/>
      <c r="K954" s="512"/>
      <c r="L954" s="512"/>
      <c r="M954" s="512"/>
      <c r="N954" s="489"/>
      <c r="O954" s="512"/>
      <c r="P954" s="512"/>
      <c r="Q954" s="512"/>
      <c r="R954" s="512"/>
      <c r="S954" s="512"/>
      <c r="T954" s="512"/>
      <c r="U954" s="512"/>
      <c r="V954" s="512"/>
      <c r="W954" s="512"/>
      <c r="X954" s="512"/>
      <c r="Y954" s="489"/>
      <c r="Z954" s="512"/>
      <c r="AA954" s="512"/>
      <c r="AB954" s="489"/>
      <c r="AC954" s="513"/>
      <c r="AD954" s="489"/>
    </row>
    <row r="955" spans="7:30" ht="15.75" customHeight="1">
      <c r="G955" s="510"/>
      <c r="H955" s="511"/>
      <c r="I955" s="512"/>
      <c r="J955" s="512"/>
      <c r="K955" s="512"/>
      <c r="L955" s="512"/>
      <c r="M955" s="512"/>
      <c r="N955" s="489"/>
      <c r="O955" s="512"/>
      <c r="P955" s="512"/>
      <c r="Q955" s="512"/>
      <c r="R955" s="512"/>
      <c r="S955" s="512"/>
      <c r="T955" s="512"/>
      <c r="U955" s="512"/>
      <c r="V955" s="512"/>
      <c r="W955" s="512"/>
      <c r="X955" s="512"/>
      <c r="Y955" s="489"/>
      <c r="Z955" s="512"/>
      <c r="AA955" s="512"/>
      <c r="AB955" s="489"/>
      <c r="AC955" s="513"/>
      <c r="AD955" s="489"/>
    </row>
    <row r="956" spans="7:30" ht="15.75" customHeight="1">
      <c r="G956" s="510"/>
      <c r="H956" s="511"/>
      <c r="I956" s="512"/>
      <c r="J956" s="512"/>
      <c r="K956" s="512"/>
      <c r="L956" s="512"/>
      <c r="M956" s="512"/>
      <c r="N956" s="489"/>
      <c r="O956" s="512"/>
      <c r="P956" s="512"/>
      <c r="Q956" s="512"/>
      <c r="R956" s="512"/>
      <c r="S956" s="512"/>
      <c r="T956" s="512"/>
      <c r="U956" s="512"/>
      <c r="V956" s="512"/>
      <c r="W956" s="512"/>
      <c r="X956" s="512"/>
      <c r="Y956" s="489"/>
      <c r="Z956" s="512"/>
      <c r="AA956" s="512"/>
      <c r="AB956" s="489"/>
      <c r="AC956" s="513"/>
      <c r="AD956" s="489"/>
    </row>
    <row r="957" spans="7:30" ht="15.75" customHeight="1">
      <c r="G957" s="510"/>
      <c r="H957" s="511"/>
      <c r="I957" s="512"/>
      <c r="J957" s="512"/>
      <c r="K957" s="512"/>
      <c r="L957" s="512"/>
      <c r="M957" s="512"/>
      <c r="N957" s="489"/>
      <c r="O957" s="512"/>
      <c r="P957" s="512"/>
      <c r="Q957" s="512"/>
      <c r="R957" s="512"/>
      <c r="S957" s="512"/>
      <c r="T957" s="512"/>
      <c r="U957" s="512"/>
      <c r="V957" s="512"/>
      <c r="W957" s="512"/>
      <c r="X957" s="512"/>
      <c r="Y957" s="489"/>
      <c r="Z957" s="512"/>
      <c r="AA957" s="512"/>
      <c r="AB957" s="489"/>
      <c r="AC957" s="513"/>
      <c r="AD957" s="489"/>
    </row>
    <row r="958" spans="7:30" ht="15.75" customHeight="1">
      <c r="G958" s="510"/>
      <c r="H958" s="511"/>
      <c r="I958" s="512"/>
      <c r="J958" s="512"/>
      <c r="K958" s="512"/>
      <c r="L958" s="512"/>
      <c r="M958" s="512"/>
      <c r="N958" s="489"/>
      <c r="O958" s="512"/>
      <c r="P958" s="512"/>
      <c r="Q958" s="512"/>
      <c r="R958" s="512"/>
      <c r="S958" s="512"/>
      <c r="T958" s="512"/>
      <c r="U958" s="512"/>
      <c r="V958" s="512"/>
      <c r="W958" s="512"/>
      <c r="X958" s="512"/>
      <c r="Y958" s="489"/>
      <c r="Z958" s="512"/>
      <c r="AA958" s="512"/>
      <c r="AB958" s="489"/>
      <c r="AC958" s="513"/>
      <c r="AD958" s="489"/>
    </row>
    <row r="959" spans="7:30" ht="15.75" customHeight="1">
      <c r="G959" s="510"/>
      <c r="H959" s="511"/>
      <c r="I959" s="512"/>
      <c r="J959" s="512"/>
      <c r="K959" s="512"/>
      <c r="L959" s="512"/>
      <c r="M959" s="512"/>
      <c r="N959" s="489"/>
      <c r="O959" s="512"/>
      <c r="P959" s="512"/>
      <c r="Q959" s="512"/>
      <c r="R959" s="512"/>
      <c r="S959" s="512"/>
      <c r="T959" s="512"/>
      <c r="U959" s="512"/>
      <c r="V959" s="512"/>
      <c r="W959" s="512"/>
      <c r="X959" s="512"/>
      <c r="Y959" s="489"/>
      <c r="Z959" s="512"/>
      <c r="AA959" s="512"/>
      <c r="AB959" s="489"/>
      <c r="AC959" s="513"/>
      <c r="AD959" s="489"/>
    </row>
    <row r="960" spans="7:30" ht="15.75" customHeight="1">
      <c r="G960" s="510"/>
      <c r="H960" s="511"/>
      <c r="I960" s="512"/>
      <c r="J960" s="512"/>
      <c r="K960" s="512"/>
      <c r="L960" s="512"/>
      <c r="M960" s="512"/>
      <c r="N960" s="489"/>
      <c r="O960" s="512"/>
      <c r="P960" s="512"/>
      <c r="Q960" s="512"/>
      <c r="R960" s="512"/>
      <c r="S960" s="512"/>
      <c r="T960" s="512"/>
      <c r="U960" s="512"/>
      <c r="V960" s="512"/>
      <c r="W960" s="512"/>
      <c r="X960" s="512"/>
      <c r="Y960" s="489"/>
      <c r="Z960" s="512"/>
      <c r="AA960" s="512"/>
      <c r="AB960" s="489"/>
      <c r="AC960" s="513"/>
      <c r="AD960" s="489"/>
    </row>
    <row r="961" spans="7:30" ht="15.75" customHeight="1">
      <c r="G961" s="510"/>
      <c r="H961" s="511"/>
      <c r="I961" s="512"/>
      <c r="J961" s="512"/>
      <c r="K961" s="512"/>
      <c r="L961" s="512"/>
      <c r="M961" s="512"/>
      <c r="N961" s="489"/>
      <c r="O961" s="512"/>
      <c r="P961" s="512"/>
      <c r="Q961" s="512"/>
      <c r="R961" s="512"/>
      <c r="S961" s="512"/>
      <c r="T961" s="512"/>
      <c r="U961" s="512"/>
      <c r="V961" s="512"/>
      <c r="W961" s="512"/>
      <c r="X961" s="512"/>
      <c r="Y961" s="489"/>
      <c r="Z961" s="512"/>
      <c r="AA961" s="512"/>
      <c r="AB961" s="489"/>
      <c r="AC961" s="513"/>
      <c r="AD961" s="489"/>
    </row>
    <row r="962" spans="7:30" ht="15.75" customHeight="1">
      <c r="G962" s="510"/>
      <c r="H962" s="511"/>
      <c r="I962" s="512"/>
      <c r="J962" s="512"/>
      <c r="K962" s="512"/>
      <c r="L962" s="512"/>
      <c r="M962" s="512"/>
      <c r="N962" s="489"/>
      <c r="O962" s="512"/>
      <c r="P962" s="512"/>
      <c r="Q962" s="512"/>
      <c r="R962" s="512"/>
      <c r="S962" s="512"/>
      <c r="T962" s="512"/>
      <c r="U962" s="512"/>
      <c r="V962" s="512"/>
      <c r="W962" s="512"/>
      <c r="X962" s="512"/>
      <c r="Y962" s="489"/>
      <c r="Z962" s="512"/>
      <c r="AA962" s="512"/>
      <c r="AB962" s="489"/>
      <c r="AC962" s="513"/>
      <c r="AD962" s="489"/>
    </row>
    <row r="963" spans="7:30" ht="15.75" customHeight="1">
      <c r="G963" s="510"/>
      <c r="H963" s="511"/>
      <c r="I963" s="512"/>
      <c r="J963" s="512"/>
      <c r="K963" s="512"/>
      <c r="L963" s="512"/>
      <c r="M963" s="512"/>
      <c r="N963" s="489"/>
      <c r="O963" s="512"/>
      <c r="P963" s="512"/>
      <c r="Q963" s="512"/>
      <c r="R963" s="512"/>
      <c r="S963" s="512"/>
      <c r="T963" s="512"/>
      <c r="U963" s="512"/>
      <c r="V963" s="512"/>
      <c r="W963" s="512"/>
      <c r="X963" s="512"/>
      <c r="Y963" s="489"/>
      <c r="Z963" s="512"/>
      <c r="AA963" s="512"/>
      <c r="AB963" s="489"/>
      <c r="AC963" s="513"/>
      <c r="AD963" s="489"/>
    </row>
    <row r="964" spans="7:30" ht="15.75" customHeight="1">
      <c r="G964" s="510"/>
      <c r="H964" s="511"/>
      <c r="I964" s="512"/>
      <c r="J964" s="512"/>
      <c r="K964" s="512"/>
      <c r="L964" s="512"/>
      <c r="M964" s="512"/>
      <c r="N964" s="489"/>
      <c r="O964" s="512"/>
      <c r="P964" s="512"/>
      <c r="Q964" s="512"/>
      <c r="R964" s="512"/>
      <c r="S964" s="512"/>
      <c r="T964" s="512"/>
      <c r="U964" s="512"/>
      <c r="V964" s="512"/>
      <c r="W964" s="512"/>
      <c r="X964" s="512"/>
      <c r="Y964" s="489"/>
      <c r="Z964" s="512"/>
      <c r="AA964" s="512"/>
      <c r="AB964" s="489"/>
      <c r="AC964" s="513"/>
      <c r="AD964" s="489"/>
    </row>
    <row r="965" spans="7:30" ht="15.75" customHeight="1">
      <c r="G965" s="510"/>
      <c r="H965" s="511"/>
      <c r="I965" s="512"/>
      <c r="J965" s="512"/>
      <c r="K965" s="512"/>
      <c r="L965" s="512"/>
      <c r="M965" s="512"/>
      <c r="N965" s="489"/>
      <c r="O965" s="512"/>
      <c r="P965" s="512"/>
      <c r="Q965" s="512"/>
      <c r="R965" s="512"/>
      <c r="S965" s="512"/>
      <c r="T965" s="512"/>
      <c r="U965" s="512"/>
      <c r="V965" s="512"/>
      <c r="W965" s="512"/>
      <c r="X965" s="512"/>
      <c r="Y965" s="489"/>
      <c r="Z965" s="512"/>
      <c r="AA965" s="512"/>
      <c r="AB965" s="489"/>
      <c r="AC965" s="513"/>
      <c r="AD965" s="489"/>
    </row>
    <row r="966" spans="7:30" ht="15.75" customHeight="1">
      <c r="G966" s="510"/>
      <c r="H966" s="511"/>
      <c r="I966" s="512"/>
      <c r="J966" s="512"/>
      <c r="K966" s="512"/>
      <c r="L966" s="512"/>
      <c r="M966" s="512"/>
      <c r="N966" s="489"/>
      <c r="O966" s="512"/>
      <c r="P966" s="512"/>
      <c r="Q966" s="512"/>
      <c r="R966" s="512"/>
      <c r="S966" s="512"/>
      <c r="T966" s="512"/>
      <c r="U966" s="512"/>
      <c r="V966" s="512"/>
      <c r="W966" s="512"/>
      <c r="X966" s="512"/>
      <c r="Y966" s="489"/>
      <c r="Z966" s="512"/>
      <c r="AA966" s="512"/>
      <c r="AB966" s="489"/>
      <c r="AC966" s="513"/>
      <c r="AD966" s="489"/>
    </row>
    <row r="967" spans="7:30" ht="15.75" customHeight="1">
      <c r="G967" s="510"/>
      <c r="H967" s="511"/>
      <c r="I967" s="512"/>
      <c r="J967" s="512"/>
      <c r="K967" s="512"/>
      <c r="L967" s="512"/>
      <c r="M967" s="512"/>
      <c r="N967" s="489"/>
      <c r="O967" s="512"/>
      <c r="P967" s="512"/>
      <c r="Q967" s="512"/>
      <c r="R967" s="512"/>
      <c r="S967" s="512"/>
      <c r="T967" s="512"/>
      <c r="U967" s="512"/>
      <c r="V967" s="512"/>
      <c r="W967" s="512"/>
      <c r="X967" s="512"/>
      <c r="Y967" s="489"/>
      <c r="Z967" s="512"/>
      <c r="AA967" s="512"/>
      <c r="AB967" s="489"/>
      <c r="AC967" s="513"/>
      <c r="AD967" s="489"/>
    </row>
    <row r="968" spans="7:30" ht="15.75" customHeight="1">
      <c r="G968" s="510"/>
      <c r="H968" s="511"/>
      <c r="I968" s="512"/>
      <c r="J968" s="512"/>
      <c r="K968" s="512"/>
      <c r="L968" s="512"/>
      <c r="M968" s="512"/>
      <c r="N968" s="489"/>
      <c r="O968" s="512"/>
      <c r="P968" s="512"/>
      <c r="Q968" s="512"/>
      <c r="R968" s="512"/>
      <c r="S968" s="512"/>
      <c r="T968" s="512"/>
      <c r="U968" s="512"/>
      <c r="V968" s="512"/>
      <c r="W968" s="512"/>
      <c r="X968" s="512"/>
      <c r="Y968" s="489"/>
      <c r="Z968" s="512"/>
      <c r="AA968" s="512"/>
      <c r="AB968" s="489"/>
      <c r="AC968" s="513"/>
      <c r="AD968" s="489"/>
    </row>
    <row r="969" spans="7:30" ht="15.75" customHeight="1">
      <c r="G969" s="510"/>
      <c r="H969" s="511"/>
      <c r="I969" s="512"/>
      <c r="J969" s="512"/>
      <c r="K969" s="512"/>
      <c r="L969" s="512"/>
      <c r="M969" s="512"/>
      <c r="N969" s="489"/>
      <c r="O969" s="512"/>
      <c r="P969" s="512"/>
      <c r="Q969" s="512"/>
      <c r="R969" s="512"/>
      <c r="S969" s="512"/>
      <c r="T969" s="512"/>
      <c r="U969" s="512"/>
      <c r="V969" s="512"/>
      <c r="W969" s="512"/>
      <c r="X969" s="512"/>
      <c r="Y969" s="489"/>
      <c r="Z969" s="512"/>
      <c r="AA969" s="512"/>
      <c r="AB969" s="489"/>
      <c r="AC969" s="513"/>
      <c r="AD969" s="489"/>
    </row>
    <row r="970" spans="7:30" ht="15.75" customHeight="1">
      <c r="G970" s="510"/>
      <c r="H970" s="511"/>
      <c r="I970" s="512"/>
      <c r="J970" s="512"/>
      <c r="K970" s="512"/>
      <c r="L970" s="512"/>
      <c r="M970" s="512"/>
      <c r="N970" s="489"/>
      <c r="O970" s="512"/>
      <c r="P970" s="512"/>
      <c r="Q970" s="512"/>
      <c r="R970" s="512"/>
      <c r="S970" s="512"/>
      <c r="T970" s="512"/>
      <c r="U970" s="512"/>
      <c r="V970" s="512"/>
      <c r="W970" s="512"/>
      <c r="X970" s="512"/>
      <c r="Y970" s="489"/>
      <c r="Z970" s="512"/>
      <c r="AA970" s="512"/>
      <c r="AB970" s="489"/>
      <c r="AC970" s="513"/>
      <c r="AD970" s="489"/>
    </row>
    <row r="971" spans="7:30" ht="15.75" customHeight="1">
      <c r="G971" s="510"/>
      <c r="H971" s="511"/>
      <c r="I971" s="512"/>
      <c r="J971" s="512"/>
      <c r="K971" s="512"/>
      <c r="L971" s="512"/>
      <c r="M971" s="512"/>
      <c r="N971" s="489"/>
      <c r="O971" s="512"/>
      <c r="P971" s="512"/>
      <c r="Q971" s="512"/>
      <c r="R971" s="512"/>
      <c r="S971" s="512"/>
      <c r="T971" s="512"/>
      <c r="U971" s="512"/>
      <c r="V971" s="512"/>
      <c r="W971" s="512"/>
      <c r="X971" s="512"/>
      <c r="Y971" s="489"/>
      <c r="Z971" s="512"/>
      <c r="AA971" s="512"/>
      <c r="AB971" s="489"/>
      <c r="AC971" s="513"/>
      <c r="AD971" s="489"/>
    </row>
    <row r="972" spans="7:30" ht="15.75" customHeight="1">
      <c r="G972" s="510"/>
      <c r="H972" s="511"/>
      <c r="I972" s="512"/>
      <c r="J972" s="512"/>
      <c r="K972" s="512"/>
      <c r="L972" s="512"/>
      <c r="M972" s="512"/>
      <c r="N972" s="489"/>
      <c r="O972" s="512"/>
      <c r="P972" s="512"/>
      <c r="Q972" s="512"/>
      <c r="R972" s="512"/>
      <c r="S972" s="512"/>
      <c r="T972" s="512"/>
      <c r="U972" s="512"/>
      <c r="V972" s="512"/>
      <c r="W972" s="512"/>
      <c r="X972" s="512"/>
      <c r="Y972" s="489"/>
      <c r="Z972" s="512"/>
      <c r="AA972" s="512"/>
      <c r="AB972" s="489"/>
      <c r="AC972" s="513"/>
      <c r="AD972" s="489"/>
    </row>
    <row r="973" spans="7:30" ht="15.75" customHeight="1">
      <c r="G973" s="510"/>
      <c r="H973" s="511"/>
      <c r="I973" s="512"/>
      <c r="J973" s="512"/>
      <c r="K973" s="512"/>
      <c r="L973" s="512"/>
      <c r="M973" s="512"/>
      <c r="N973" s="489"/>
      <c r="O973" s="512"/>
      <c r="P973" s="512"/>
      <c r="Q973" s="512"/>
      <c r="R973" s="512"/>
      <c r="S973" s="512"/>
      <c r="T973" s="512"/>
      <c r="U973" s="512"/>
      <c r="V973" s="512"/>
      <c r="W973" s="512"/>
      <c r="X973" s="512"/>
      <c r="Y973" s="489"/>
      <c r="Z973" s="512"/>
      <c r="AA973" s="512"/>
      <c r="AB973" s="489"/>
      <c r="AC973" s="513"/>
      <c r="AD973" s="489"/>
    </row>
    <row r="974" spans="7:30" ht="15.75" customHeight="1">
      <c r="G974" s="510"/>
      <c r="H974" s="511"/>
      <c r="I974" s="512"/>
      <c r="J974" s="512"/>
      <c r="K974" s="512"/>
      <c r="L974" s="512"/>
      <c r="M974" s="512"/>
      <c r="N974" s="489"/>
      <c r="O974" s="512"/>
      <c r="P974" s="512"/>
      <c r="Q974" s="512"/>
      <c r="R974" s="512"/>
      <c r="S974" s="512"/>
      <c r="T974" s="512"/>
      <c r="U974" s="512"/>
      <c r="V974" s="512"/>
      <c r="W974" s="512"/>
      <c r="X974" s="512"/>
      <c r="Y974" s="489"/>
      <c r="Z974" s="512"/>
      <c r="AA974" s="512"/>
      <c r="AB974" s="489"/>
      <c r="AC974" s="513"/>
      <c r="AD974" s="489"/>
    </row>
    <row r="975" spans="7:30" ht="15.75" customHeight="1">
      <c r="G975" s="510"/>
      <c r="H975" s="511"/>
      <c r="I975" s="512"/>
      <c r="J975" s="512"/>
      <c r="K975" s="512"/>
      <c r="L975" s="512"/>
      <c r="M975" s="512"/>
      <c r="N975" s="489"/>
      <c r="O975" s="512"/>
      <c r="P975" s="512"/>
      <c r="Q975" s="512"/>
      <c r="R975" s="512"/>
      <c r="S975" s="512"/>
      <c r="T975" s="512"/>
      <c r="U975" s="512"/>
      <c r="V975" s="512"/>
      <c r="W975" s="512"/>
      <c r="X975" s="512"/>
      <c r="Y975" s="489"/>
      <c r="Z975" s="512"/>
      <c r="AA975" s="512"/>
      <c r="AB975" s="489"/>
      <c r="AC975" s="513"/>
      <c r="AD975" s="489"/>
    </row>
    <row r="976" spans="7:30" ht="15.75" customHeight="1">
      <c r="G976" s="510"/>
      <c r="H976" s="511"/>
      <c r="I976" s="512"/>
      <c r="J976" s="512"/>
      <c r="K976" s="512"/>
      <c r="L976" s="512"/>
      <c r="M976" s="512"/>
      <c r="N976" s="489"/>
      <c r="O976" s="512"/>
      <c r="P976" s="512"/>
      <c r="Q976" s="512"/>
      <c r="R976" s="512"/>
      <c r="S976" s="512"/>
      <c r="T976" s="512"/>
      <c r="U976" s="512"/>
      <c r="V976" s="512"/>
      <c r="W976" s="512"/>
      <c r="X976" s="512"/>
      <c r="Y976" s="489"/>
      <c r="Z976" s="512"/>
      <c r="AA976" s="512"/>
      <c r="AB976" s="489"/>
      <c r="AC976" s="513"/>
      <c r="AD976" s="489"/>
    </row>
    <row r="977" spans="7:30" ht="15.75" customHeight="1">
      <c r="G977" s="510"/>
      <c r="H977" s="511"/>
      <c r="I977" s="512"/>
      <c r="J977" s="512"/>
      <c r="K977" s="512"/>
      <c r="L977" s="512"/>
      <c r="M977" s="512"/>
      <c r="N977" s="489"/>
      <c r="O977" s="512"/>
      <c r="P977" s="512"/>
      <c r="Q977" s="512"/>
      <c r="R977" s="512"/>
      <c r="S977" s="512"/>
      <c r="T977" s="512"/>
      <c r="U977" s="512"/>
      <c r="V977" s="512"/>
      <c r="W977" s="512"/>
      <c r="X977" s="512"/>
      <c r="Y977" s="489"/>
      <c r="Z977" s="512"/>
      <c r="AA977" s="512"/>
      <c r="AB977" s="489"/>
      <c r="AC977" s="513"/>
      <c r="AD977" s="489"/>
    </row>
    <row r="978" spans="7:30" ht="15.75" customHeight="1">
      <c r="G978" s="510"/>
      <c r="H978" s="511"/>
      <c r="I978" s="512"/>
      <c r="J978" s="512"/>
      <c r="K978" s="512"/>
      <c r="L978" s="512"/>
      <c r="M978" s="512"/>
      <c r="N978" s="489"/>
      <c r="O978" s="512"/>
      <c r="P978" s="512"/>
      <c r="Q978" s="512"/>
      <c r="R978" s="512"/>
      <c r="S978" s="512"/>
      <c r="T978" s="512"/>
      <c r="U978" s="512"/>
      <c r="V978" s="512"/>
      <c r="W978" s="512"/>
      <c r="X978" s="512"/>
      <c r="Y978" s="489"/>
      <c r="Z978" s="512"/>
      <c r="AA978" s="512"/>
      <c r="AB978" s="489"/>
      <c r="AC978" s="513"/>
      <c r="AD978" s="489"/>
    </row>
    <row r="979" spans="7:30" ht="15.75" customHeight="1">
      <c r="G979" s="510"/>
      <c r="H979" s="511"/>
      <c r="I979" s="512"/>
      <c r="J979" s="512"/>
      <c r="K979" s="512"/>
      <c r="L979" s="512"/>
      <c r="M979" s="512"/>
      <c r="N979" s="489"/>
      <c r="O979" s="512"/>
      <c r="P979" s="512"/>
      <c r="Q979" s="512"/>
      <c r="R979" s="512"/>
      <c r="S979" s="512"/>
      <c r="T979" s="512"/>
      <c r="U979" s="512"/>
      <c r="V979" s="512"/>
      <c r="W979" s="512"/>
      <c r="X979" s="512"/>
      <c r="Y979" s="489"/>
      <c r="Z979" s="512"/>
      <c r="AA979" s="512"/>
      <c r="AB979" s="489"/>
      <c r="AC979" s="513"/>
      <c r="AD979" s="489"/>
    </row>
    <row r="980" spans="7:30" ht="15.75" customHeight="1">
      <c r="G980" s="510"/>
      <c r="H980" s="511"/>
      <c r="I980" s="512"/>
      <c r="J980" s="512"/>
      <c r="K980" s="512"/>
      <c r="L980" s="512"/>
      <c r="M980" s="512"/>
      <c r="N980" s="489"/>
      <c r="O980" s="512"/>
      <c r="P980" s="512"/>
      <c r="Q980" s="512"/>
      <c r="R980" s="512"/>
      <c r="S980" s="512"/>
      <c r="T980" s="512"/>
      <c r="U980" s="512"/>
      <c r="V980" s="512"/>
      <c r="W980" s="512"/>
      <c r="X980" s="512"/>
      <c r="Y980" s="489"/>
      <c r="Z980" s="512"/>
      <c r="AA980" s="512"/>
      <c r="AB980" s="489"/>
      <c r="AC980" s="513"/>
      <c r="AD980" s="489"/>
    </row>
    <row r="981" spans="7:30" ht="15.75" customHeight="1">
      <c r="G981" s="510"/>
      <c r="H981" s="511"/>
      <c r="I981" s="512"/>
      <c r="J981" s="512"/>
      <c r="K981" s="512"/>
      <c r="L981" s="512"/>
      <c r="M981" s="512"/>
      <c r="N981" s="489"/>
      <c r="O981" s="512"/>
      <c r="P981" s="512"/>
      <c r="Q981" s="512"/>
      <c r="R981" s="512"/>
      <c r="S981" s="512"/>
      <c r="T981" s="512"/>
      <c r="U981" s="512"/>
      <c r="V981" s="512"/>
      <c r="W981" s="512"/>
      <c r="X981" s="512"/>
      <c r="Y981" s="489"/>
      <c r="Z981" s="512"/>
      <c r="AA981" s="512"/>
      <c r="AB981" s="489"/>
      <c r="AC981" s="513"/>
      <c r="AD981" s="489"/>
    </row>
    <row r="982" spans="7:30" ht="15.75" customHeight="1">
      <c r="G982" s="510"/>
      <c r="H982" s="511"/>
      <c r="I982" s="512"/>
      <c r="J982" s="512"/>
      <c r="K982" s="512"/>
      <c r="L982" s="512"/>
      <c r="M982" s="512"/>
      <c r="N982" s="489"/>
      <c r="O982" s="512"/>
      <c r="P982" s="512"/>
      <c r="Q982" s="512"/>
      <c r="R982" s="512"/>
      <c r="S982" s="512"/>
      <c r="T982" s="512"/>
      <c r="U982" s="512"/>
      <c r="V982" s="512"/>
      <c r="W982" s="512"/>
      <c r="X982" s="512"/>
      <c r="Y982" s="489"/>
      <c r="Z982" s="512"/>
      <c r="AA982" s="512"/>
      <c r="AB982" s="489"/>
      <c r="AC982" s="513"/>
      <c r="AD982" s="489"/>
    </row>
    <row r="983" spans="7:30" ht="15.75" customHeight="1">
      <c r="G983" s="510"/>
      <c r="H983" s="511"/>
      <c r="I983" s="512"/>
      <c r="J983" s="512"/>
      <c r="K983" s="512"/>
      <c r="L983" s="512"/>
      <c r="M983" s="512"/>
      <c r="N983" s="489"/>
      <c r="O983" s="512"/>
      <c r="P983" s="512"/>
      <c r="Q983" s="512"/>
      <c r="R983" s="512"/>
      <c r="S983" s="512"/>
      <c r="T983" s="512"/>
      <c r="U983" s="512"/>
      <c r="V983" s="512"/>
      <c r="W983" s="512"/>
      <c r="X983" s="512"/>
      <c r="Y983" s="489"/>
      <c r="Z983" s="512"/>
      <c r="AA983" s="512"/>
      <c r="AB983" s="489"/>
      <c r="AC983" s="513"/>
      <c r="AD983" s="489"/>
    </row>
    <row r="984" spans="7:30" ht="15.75" customHeight="1">
      <c r="G984" s="510"/>
      <c r="H984" s="511"/>
      <c r="I984" s="512"/>
      <c r="J984" s="512"/>
      <c r="K984" s="512"/>
      <c r="L984" s="512"/>
      <c r="M984" s="512"/>
      <c r="N984" s="489"/>
      <c r="O984" s="512"/>
      <c r="P984" s="512"/>
      <c r="Q984" s="512"/>
      <c r="R984" s="512"/>
      <c r="S984" s="512"/>
      <c r="T984" s="512"/>
      <c r="U984" s="512"/>
      <c r="V984" s="512"/>
      <c r="W984" s="512"/>
      <c r="X984" s="512"/>
      <c r="Y984" s="489"/>
      <c r="Z984" s="512"/>
      <c r="AA984" s="512"/>
      <c r="AB984" s="489"/>
      <c r="AC984" s="513"/>
      <c r="AD984" s="489"/>
    </row>
    <row r="985" spans="7:30" ht="15.75" customHeight="1">
      <c r="G985" s="510"/>
      <c r="H985" s="511"/>
      <c r="I985" s="512"/>
      <c r="J985" s="512"/>
      <c r="K985" s="512"/>
      <c r="L985" s="512"/>
      <c r="M985" s="512"/>
      <c r="N985" s="489"/>
      <c r="O985" s="512"/>
      <c r="P985" s="512"/>
      <c r="Q985" s="512"/>
      <c r="R985" s="512"/>
      <c r="S985" s="512"/>
      <c r="T985" s="512"/>
      <c r="U985" s="512"/>
      <c r="V985" s="512"/>
      <c r="W985" s="512"/>
      <c r="X985" s="512"/>
      <c r="Y985" s="489"/>
      <c r="Z985" s="512"/>
      <c r="AA985" s="512"/>
      <c r="AB985" s="489"/>
      <c r="AC985" s="513"/>
      <c r="AD985" s="489"/>
    </row>
    <row r="986" spans="7:30" ht="15.75" customHeight="1">
      <c r="G986" s="510"/>
      <c r="H986" s="511"/>
      <c r="I986" s="512"/>
      <c r="J986" s="512"/>
      <c r="K986" s="512"/>
      <c r="L986" s="512"/>
      <c r="M986" s="512"/>
      <c r="N986" s="489"/>
      <c r="O986" s="512"/>
      <c r="P986" s="512"/>
      <c r="Q986" s="512"/>
      <c r="R986" s="512"/>
      <c r="S986" s="512"/>
      <c r="T986" s="512"/>
      <c r="U986" s="512"/>
      <c r="V986" s="512"/>
      <c r="W986" s="512"/>
      <c r="X986" s="512"/>
      <c r="Y986" s="489"/>
      <c r="Z986" s="512"/>
      <c r="AA986" s="512"/>
      <c r="AB986" s="489"/>
      <c r="AC986" s="513"/>
      <c r="AD986" s="489"/>
    </row>
    <row r="987" spans="7:30" ht="15.75" customHeight="1">
      <c r="G987" s="510"/>
      <c r="H987" s="511"/>
      <c r="I987" s="512"/>
      <c r="J987" s="512"/>
      <c r="K987" s="512"/>
      <c r="L987" s="512"/>
      <c r="M987" s="512"/>
      <c r="N987" s="489"/>
      <c r="O987" s="512"/>
      <c r="P987" s="512"/>
      <c r="Q987" s="512"/>
      <c r="R987" s="512"/>
      <c r="S987" s="512"/>
      <c r="T987" s="512"/>
      <c r="U987" s="512"/>
      <c r="V987" s="512"/>
      <c r="W987" s="512"/>
      <c r="X987" s="512"/>
      <c r="Y987" s="489"/>
      <c r="Z987" s="512"/>
      <c r="AA987" s="512"/>
      <c r="AB987" s="489"/>
      <c r="AC987" s="513"/>
      <c r="AD987" s="489"/>
    </row>
    <row r="988" spans="7:30" ht="15.75" customHeight="1">
      <c r="G988" s="510"/>
      <c r="H988" s="511"/>
      <c r="I988" s="512"/>
      <c r="J988" s="512"/>
      <c r="K988" s="512"/>
      <c r="L988" s="512"/>
      <c r="M988" s="512"/>
      <c r="N988" s="489"/>
      <c r="O988" s="512"/>
      <c r="P988" s="512"/>
      <c r="Q988" s="512"/>
      <c r="R988" s="512"/>
      <c r="S988" s="512"/>
      <c r="T988" s="512"/>
      <c r="U988" s="512"/>
      <c r="V988" s="512"/>
      <c r="W988" s="512"/>
      <c r="X988" s="512"/>
      <c r="Y988" s="489"/>
      <c r="Z988" s="512"/>
      <c r="AA988" s="512"/>
      <c r="AB988" s="489"/>
      <c r="AC988" s="513"/>
      <c r="AD988" s="489"/>
    </row>
    <row r="989" spans="7:30" ht="15.75" customHeight="1">
      <c r="G989" s="510"/>
      <c r="H989" s="511"/>
      <c r="I989" s="512"/>
      <c r="J989" s="512"/>
      <c r="K989" s="512"/>
      <c r="L989" s="512"/>
      <c r="M989" s="512"/>
      <c r="N989" s="489"/>
      <c r="O989" s="512"/>
      <c r="P989" s="512"/>
      <c r="Q989" s="512"/>
      <c r="R989" s="512"/>
      <c r="S989" s="512"/>
      <c r="T989" s="512"/>
      <c r="U989" s="512"/>
      <c r="V989" s="512"/>
      <c r="W989" s="512"/>
      <c r="X989" s="512"/>
      <c r="Y989" s="489"/>
      <c r="Z989" s="512"/>
      <c r="AA989" s="512"/>
      <c r="AB989" s="489"/>
      <c r="AC989" s="513"/>
      <c r="AD989" s="489"/>
    </row>
    <row r="990" spans="7:30" ht="15.75" customHeight="1">
      <c r="G990" s="510"/>
      <c r="H990" s="511"/>
      <c r="I990" s="512"/>
      <c r="J990" s="512"/>
      <c r="K990" s="512"/>
      <c r="L990" s="512"/>
      <c r="M990" s="512"/>
      <c r="N990" s="489"/>
      <c r="O990" s="512"/>
      <c r="P990" s="512"/>
      <c r="Q990" s="512"/>
      <c r="R990" s="512"/>
      <c r="S990" s="512"/>
      <c r="T990" s="512"/>
      <c r="U990" s="512"/>
      <c r="V990" s="512"/>
      <c r="W990" s="512"/>
      <c r="X990" s="512"/>
      <c r="Y990" s="489"/>
      <c r="Z990" s="512"/>
      <c r="AA990" s="512"/>
      <c r="AB990" s="489"/>
      <c r="AC990" s="513"/>
      <c r="AD990" s="489"/>
    </row>
    <row r="991" spans="7:30" ht="15.75" customHeight="1">
      <c r="G991" s="510"/>
      <c r="H991" s="511"/>
      <c r="I991" s="512"/>
      <c r="J991" s="512"/>
      <c r="K991" s="512"/>
      <c r="L991" s="512"/>
      <c r="M991" s="512"/>
      <c r="N991" s="489"/>
      <c r="O991" s="512"/>
      <c r="P991" s="512"/>
      <c r="Q991" s="512"/>
      <c r="R991" s="512"/>
      <c r="S991" s="512"/>
      <c r="T991" s="512"/>
      <c r="U991" s="512"/>
      <c r="V991" s="512"/>
      <c r="W991" s="512"/>
      <c r="X991" s="512"/>
      <c r="Y991" s="489"/>
      <c r="Z991" s="512"/>
      <c r="AA991" s="512"/>
      <c r="AB991" s="489"/>
      <c r="AC991" s="513"/>
      <c r="AD991" s="489"/>
    </row>
    <row r="992" spans="7:30" ht="15.75" customHeight="1">
      <c r="G992" s="510"/>
      <c r="H992" s="511"/>
      <c r="I992" s="512"/>
      <c r="J992" s="512"/>
      <c r="K992" s="512"/>
      <c r="L992" s="512"/>
      <c r="M992" s="512"/>
      <c r="N992" s="489"/>
      <c r="O992" s="512"/>
      <c r="P992" s="512"/>
      <c r="Q992" s="512"/>
      <c r="R992" s="512"/>
      <c r="S992" s="512"/>
      <c r="T992" s="512"/>
      <c r="U992" s="512"/>
      <c r="V992" s="512"/>
      <c r="W992" s="512"/>
      <c r="X992" s="512"/>
      <c r="Y992" s="489"/>
      <c r="Z992" s="512"/>
      <c r="AA992" s="512"/>
      <c r="AB992" s="489"/>
      <c r="AC992" s="513"/>
      <c r="AD992" s="489"/>
    </row>
    <row r="993" spans="7:30" ht="15.75" customHeight="1">
      <c r="G993" s="510"/>
      <c r="H993" s="511"/>
      <c r="I993" s="512"/>
      <c r="J993" s="512"/>
      <c r="K993" s="512"/>
      <c r="L993" s="512"/>
      <c r="M993" s="512"/>
      <c r="N993" s="489"/>
      <c r="O993" s="512"/>
      <c r="P993" s="512"/>
      <c r="Q993" s="512"/>
      <c r="R993" s="512"/>
      <c r="S993" s="512"/>
      <c r="T993" s="512"/>
      <c r="U993" s="512"/>
      <c r="V993" s="512"/>
      <c r="W993" s="512"/>
      <c r="X993" s="512"/>
      <c r="Y993" s="489"/>
      <c r="Z993" s="512"/>
      <c r="AA993" s="512"/>
      <c r="AB993" s="489"/>
      <c r="AC993" s="513"/>
      <c r="AD993" s="489"/>
    </row>
    <row r="994" spans="7:30" ht="15.75" customHeight="1">
      <c r="G994" s="510"/>
      <c r="H994" s="511"/>
      <c r="I994" s="512"/>
      <c r="J994" s="512"/>
      <c r="K994" s="512"/>
      <c r="L994" s="512"/>
      <c r="M994" s="512"/>
      <c r="N994" s="489"/>
      <c r="O994" s="512"/>
      <c r="P994" s="512"/>
      <c r="Q994" s="512"/>
      <c r="R994" s="512"/>
      <c r="S994" s="512"/>
      <c r="T994" s="512"/>
      <c r="U994" s="512"/>
      <c r="V994" s="512"/>
      <c r="W994" s="512"/>
      <c r="X994" s="512"/>
      <c r="Y994" s="489"/>
      <c r="Z994" s="512"/>
      <c r="AA994" s="512"/>
      <c r="AB994" s="489"/>
      <c r="AC994" s="513"/>
      <c r="AD994" s="489"/>
    </row>
    <row r="995" spans="7:30" ht="15.75" customHeight="1">
      <c r="G995" s="510"/>
      <c r="H995" s="511"/>
      <c r="I995" s="512"/>
      <c r="J995" s="512"/>
      <c r="K995" s="512"/>
      <c r="L995" s="512"/>
      <c r="M995" s="512"/>
      <c r="N995" s="489"/>
      <c r="O995" s="512"/>
      <c r="P995" s="512"/>
      <c r="Q995" s="512"/>
      <c r="R995" s="512"/>
      <c r="S995" s="512"/>
      <c r="T995" s="512"/>
      <c r="U995" s="512"/>
      <c r="V995" s="512"/>
      <c r="W995" s="512"/>
      <c r="X995" s="512"/>
      <c r="Y995" s="489"/>
      <c r="Z995" s="512"/>
      <c r="AA995" s="512"/>
      <c r="AB995" s="489"/>
      <c r="AC995" s="513"/>
      <c r="AD995" s="489"/>
    </row>
    <row r="996" spans="7:30" ht="15.75" customHeight="1">
      <c r="G996" s="510"/>
      <c r="H996" s="511"/>
      <c r="I996" s="512"/>
      <c r="J996" s="512"/>
      <c r="K996" s="512"/>
      <c r="L996" s="512"/>
      <c r="M996" s="512"/>
      <c r="N996" s="489"/>
      <c r="O996" s="512"/>
      <c r="P996" s="512"/>
      <c r="Q996" s="512"/>
      <c r="R996" s="512"/>
      <c r="S996" s="512"/>
      <c r="T996" s="512"/>
      <c r="U996" s="512"/>
      <c r="V996" s="512"/>
      <c r="W996" s="512"/>
      <c r="X996" s="512"/>
      <c r="Y996" s="489"/>
      <c r="Z996" s="512"/>
      <c r="AA996" s="512"/>
      <c r="AB996" s="489"/>
      <c r="AC996" s="513"/>
      <c r="AD996" s="489"/>
    </row>
    <row r="997" spans="7:30" ht="15.75" customHeight="1">
      <c r="G997" s="510"/>
      <c r="H997" s="511"/>
      <c r="I997" s="512"/>
      <c r="J997" s="512"/>
      <c r="K997" s="512"/>
      <c r="L997" s="512"/>
      <c r="M997" s="512"/>
      <c r="N997" s="489"/>
      <c r="O997" s="512"/>
      <c r="P997" s="512"/>
      <c r="Q997" s="512"/>
      <c r="R997" s="512"/>
      <c r="S997" s="512"/>
      <c r="T997" s="512"/>
      <c r="U997" s="512"/>
      <c r="V997" s="512"/>
      <c r="W997" s="512"/>
      <c r="X997" s="512"/>
      <c r="Y997" s="489"/>
      <c r="Z997" s="512"/>
      <c r="AA997" s="512"/>
      <c r="AB997" s="489"/>
      <c r="AC997" s="513"/>
      <c r="AD997" s="489"/>
    </row>
    <row r="998" spans="7:30" ht="15.75" customHeight="1">
      <c r="G998" s="510"/>
      <c r="H998" s="511"/>
      <c r="I998" s="512"/>
      <c r="J998" s="512"/>
      <c r="K998" s="512"/>
      <c r="L998" s="512"/>
      <c r="M998" s="512"/>
      <c r="N998" s="489"/>
      <c r="O998" s="512"/>
      <c r="P998" s="512"/>
      <c r="Q998" s="512"/>
      <c r="R998" s="512"/>
      <c r="S998" s="512"/>
      <c r="T998" s="512"/>
      <c r="U998" s="512"/>
      <c r="V998" s="512"/>
      <c r="W998" s="512"/>
      <c r="X998" s="512"/>
      <c r="Y998" s="489"/>
      <c r="Z998" s="512"/>
      <c r="AA998" s="512"/>
      <c r="AB998" s="489"/>
      <c r="AC998" s="513"/>
      <c r="AD998" s="489"/>
    </row>
    <row r="999" spans="7:30" ht="15.75" customHeight="1">
      <c r="G999" s="510"/>
      <c r="H999" s="511"/>
      <c r="I999" s="512"/>
      <c r="J999" s="512"/>
      <c r="K999" s="512"/>
      <c r="L999" s="512"/>
      <c r="M999" s="512"/>
      <c r="N999" s="489"/>
      <c r="O999" s="512"/>
      <c r="P999" s="512"/>
      <c r="Q999" s="512"/>
      <c r="R999" s="512"/>
      <c r="S999" s="512"/>
      <c r="T999" s="512"/>
      <c r="U999" s="512"/>
      <c r="V999" s="512"/>
      <c r="W999" s="512"/>
      <c r="X999" s="512"/>
      <c r="Y999" s="489"/>
      <c r="Z999" s="512"/>
      <c r="AA999" s="512"/>
      <c r="AB999" s="489"/>
      <c r="AC999" s="513"/>
      <c r="AD999" s="489"/>
    </row>
    <row r="1000" spans="7:30" ht="15.75" customHeight="1">
      <c r="G1000" s="510"/>
      <c r="H1000" s="511"/>
      <c r="I1000" s="512"/>
      <c r="J1000" s="512"/>
      <c r="K1000" s="512"/>
      <c r="L1000" s="512"/>
      <c r="M1000" s="512"/>
      <c r="N1000" s="489"/>
      <c r="O1000" s="512"/>
      <c r="P1000" s="512"/>
      <c r="Q1000" s="512"/>
      <c r="R1000" s="512"/>
      <c r="S1000" s="512"/>
      <c r="T1000" s="512"/>
      <c r="U1000" s="512"/>
      <c r="V1000" s="512"/>
      <c r="W1000" s="512"/>
      <c r="X1000" s="512"/>
      <c r="Y1000" s="489"/>
      <c r="Z1000" s="512"/>
      <c r="AA1000" s="512"/>
      <c r="AB1000" s="489"/>
      <c r="AC1000" s="513"/>
      <c r="AD1000" s="489"/>
    </row>
    <row r="1001" spans="7:30" ht="15.75" customHeight="1">
      <c r="G1001" s="510"/>
      <c r="H1001" s="511"/>
      <c r="I1001" s="512"/>
      <c r="J1001" s="512"/>
      <c r="K1001" s="512"/>
      <c r="L1001" s="512"/>
      <c r="M1001" s="512"/>
      <c r="N1001" s="489"/>
      <c r="O1001" s="512"/>
      <c r="P1001" s="512"/>
      <c r="Q1001" s="512"/>
      <c r="R1001" s="512"/>
      <c r="S1001" s="512"/>
      <c r="T1001" s="512"/>
      <c r="U1001" s="512"/>
      <c r="V1001" s="512"/>
      <c r="W1001" s="512"/>
      <c r="X1001" s="512"/>
      <c r="Y1001" s="489"/>
      <c r="Z1001" s="512"/>
      <c r="AA1001" s="512"/>
      <c r="AB1001" s="489"/>
      <c r="AC1001" s="513"/>
      <c r="AD1001" s="489"/>
    </row>
    <row r="1002" spans="7:30" ht="15.75" customHeight="1">
      <c r="G1002" s="510"/>
      <c r="H1002" s="511"/>
      <c r="I1002" s="512"/>
      <c r="J1002" s="512"/>
      <c r="K1002" s="512"/>
      <c r="L1002" s="512"/>
      <c r="M1002" s="512"/>
      <c r="N1002" s="489"/>
      <c r="O1002" s="512"/>
      <c r="P1002" s="512"/>
      <c r="Q1002" s="512"/>
      <c r="R1002" s="512"/>
      <c r="S1002" s="512"/>
      <c r="T1002" s="512"/>
      <c r="U1002" s="512"/>
      <c r="V1002" s="512"/>
      <c r="W1002" s="512"/>
      <c r="X1002" s="512"/>
      <c r="Y1002" s="489"/>
      <c r="Z1002" s="512"/>
      <c r="AA1002" s="512"/>
      <c r="AB1002" s="489"/>
      <c r="AC1002" s="513"/>
      <c r="AD1002" s="489"/>
    </row>
    <row r="1003" spans="7:30" ht="15.75" customHeight="1">
      <c r="G1003" s="510"/>
      <c r="H1003" s="511"/>
      <c r="I1003" s="512"/>
      <c r="J1003" s="512"/>
      <c r="K1003" s="512"/>
      <c r="L1003" s="512"/>
      <c r="M1003" s="512"/>
      <c r="N1003" s="489"/>
      <c r="O1003" s="512"/>
      <c r="P1003" s="512"/>
      <c r="Q1003" s="512"/>
      <c r="R1003" s="512"/>
      <c r="S1003" s="512"/>
      <c r="T1003" s="512"/>
      <c r="U1003" s="512"/>
      <c r="V1003" s="512"/>
      <c r="W1003" s="512"/>
      <c r="X1003" s="512"/>
      <c r="Y1003" s="489"/>
      <c r="Z1003" s="512"/>
      <c r="AA1003" s="512"/>
      <c r="AB1003" s="489"/>
      <c r="AC1003" s="513"/>
      <c r="AD1003" s="489"/>
    </row>
    <row r="1004" spans="7:30" ht="15.75" customHeight="1">
      <c r="G1004" s="510"/>
      <c r="H1004" s="511"/>
      <c r="I1004" s="512"/>
      <c r="J1004" s="512"/>
      <c r="K1004" s="512"/>
      <c r="L1004" s="512"/>
      <c r="M1004" s="512"/>
      <c r="N1004" s="489"/>
      <c r="O1004" s="512"/>
      <c r="P1004" s="512"/>
      <c r="Q1004" s="512"/>
      <c r="R1004" s="512"/>
      <c r="S1004" s="512"/>
      <c r="T1004" s="512"/>
      <c r="U1004" s="512"/>
      <c r="V1004" s="512"/>
      <c r="W1004" s="512"/>
      <c r="X1004" s="512"/>
      <c r="Y1004" s="489"/>
      <c r="Z1004" s="512"/>
      <c r="AA1004" s="512"/>
      <c r="AB1004" s="489"/>
      <c r="AC1004" s="513"/>
      <c r="AD1004" s="489"/>
    </row>
    <row r="1005" spans="7:30" ht="15.75" customHeight="1">
      <c r="G1005" s="510"/>
      <c r="H1005" s="511"/>
      <c r="I1005" s="512"/>
      <c r="J1005" s="512"/>
      <c r="K1005" s="512"/>
      <c r="L1005" s="512"/>
      <c r="M1005" s="512"/>
      <c r="N1005" s="489"/>
      <c r="O1005" s="512"/>
      <c r="P1005" s="512"/>
      <c r="Q1005" s="512"/>
      <c r="R1005" s="512"/>
      <c r="S1005" s="512"/>
      <c r="T1005" s="512"/>
      <c r="U1005" s="512"/>
      <c r="V1005" s="512"/>
      <c r="W1005" s="512"/>
      <c r="X1005" s="512"/>
      <c r="Y1005" s="489"/>
      <c r="Z1005" s="512"/>
      <c r="AA1005" s="512"/>
      <c r="AB1005" s="489"/>
      <c r="AC1005" s="513"/>
      <c r="AD1005" s="489"/>
    </row>
    <row r="1006" spans="7:30" ht="15.75" customHeight="1">
      <c r="G1006" s="510"/>
      <c r="H1006" s="511"/>
      <c r="I1006" s="512"/>
      <c r="J1006" s="512"/>
      <c r="K1006" s="512"/>
      <c r="L1006" s="512"/>
      <c r="M1006" s="512"/>
      <c r="N1006" s="489"/>
      <c r="O1006" s="512"/>
      <c r="P1006" s="512"/>
      <c r="Q1006" s="512"/>
      <c r="R1006" s="512"/>
      <c r="S1006" s="512"/>
      <c r="T1006" s="512"/>
      <c r="U1006" s="512"/>
      <c r="V1006" s="512"/>
      <c r="W1006" s="512"/>
      <c r="X1006" s="512"/>
      <c r="Y1006" s="489"/>
      <c r="Z1006" s="512"/>
      <c r="AA1006" s="512"/>
      <c r="AB1006" s="489"/>
      <c r="AC1006" s="513"/>
      <c r="AD1006" s="489"/>
    </row>
    <row r="1007" spans="7:30" ht="15.75" customHeight="1">
      <c r="G1007" s="510"/>
      <c r="H1007" s="511"/>
      <c r="I1007" s="512"/>
      <c r="J1007" s="512"/>
      <c r="K1007" s="512"/>
      <c r="L1007" s="512"/>
      <c r="M1007" s="512"/>
      <c r="N1007" s="489"/>
      <c r="O1007" s="512"/>
      <c r="P1007" s="512"/>
      <c r="Q1007" s="512"/>
      <c r="R1007" s="512"/>
      <c r="S1007" s="512"/>
      <c r="T1007" s="512"/>
      <c r="U1007" s="512"/>
      <c r="V1007" s="512"/>
      <c r="W1007" s="512"/>
      <c r="X1007" s="512"/>
      <c r="Y1007" s="489"/>
      <c r="Z1007" s="512"/>
      <c r="AA1007" s="512"/>
      <c r="AB1007" s="489"/>
      <c r="AC1007" s="513"/>
      <c r="AD1007" s="489"/>
    </row>
    <row r="1008" spans="7:30" ht="15.75" customHeight="1">
      <c r="G1008" s="510"/>
      <c r="H1008" s="511"/>
      <c r="I1008" s="512"/>
      <c r="J1008" s="512"/>
      <c r="K1008" s="512"/>
      <c r="L1008" s="512"/>
      <c r="M1008" s="512"/>
      <c r="N1008" s="489"/>
      <c r="O1008" s="512"/>
      <c r="P1008" s="512"/>
      <c r="Q1008" s="512"/>
      <c r="R1008" s="512"/>
      <c r="S1008" s="512"/>
      <c r="T1008" s="512"/>
      <c r="U1008" s="512"/>
      <c r="V1008" s="512"/>
      <c r="W1008" s="512"/>
      <c r="X1008" s="512"/>
      <c r="Y1008" s="489"/>
      <c r="Z1008" s="512"/>
      <c r="AA1008" s="512"/>
      <c r="AB1008" s="489"/>
      <c r="AC1008" s="513"/>
      <c r="AD1008" s="489"/>
    </row>
    <row r="1009" spans="7:30" ht="15.75" customHeight="1">
      <c r="G1009" s="510"/>
      <c r="H1009" s="511"/>
      <c r="I1009" s="512"/>
      <c r="J1009" s="512"/>
      <c r="K1009" s="512"/>
      <c r="L1009" s="512"/>
      <c r="M1009" s="512"/>
      <c r="N1009" s="489"/>
      <c r="O1009" s="512"/>
      <c r="P1009" s="512"/>
      <c r="Q1009" s="512"/>
      <c r="R1009" s="512"/>
      <c r="S1009" s="512"/>
      <c r="T1009" s="512"/>
      <c r="U1009" s="512"/>
      <c r="V1009" s="512"/>
      <c r="W1009" s="512"/>
      <c r="X1009" s="512"/>
      <c r="Y1009" s="489"/>
      <c r="Z1009" s="512"/>
      <c r="AA1009" s="512"/>
      <c r="AB1009" s="489"/>
      <c r="AC1009" s="513"/>
      <c r="AD1009" s="489"/>
    </row>
    <row r="1010" spans="7:30" ht="15.75" customHeight="1">
      <c r="G1010" s="510"/>
      <c r="H1010" s="511"/>
      <c r="I1010" s="512"/>
      <c r="J1010" s="512"/>
      <c r="K1010" s="512"/>
      <c r="L1010" s="512"/>
      <c r="M1010" s="512"/>
      <c r="N1010" s="489"/>
      <c r="O1010" s="512"/>
      <c r="P1010" s="512"/>
      <c r="Q1010" s="512"/>
      <c r="R1010" s="512"/>
      <c r="S1010" s="512"/>
      <c r="T1010" s="512"/>
      <c r="U1010" s="512"/>
      <c r="V1010" s="512"/>
      <c r="W1010" s="512"/>
      <c r="X1010" s="512"/>
      <c r="Y1010" s="489"/>
      <c r="Z1010" s="512"/>
      <c r="AA1010" s="512"/>
      <c r="AB1010" s="489"/>
      <c r="AC1010" s="513"/>
      <c r="AD1010" s="489"/>
    </row>
    <row r="1011" spans="7:30" ht="15.75" customHeight="1">
      <c r="G1011" s="510"/>
      <c r="H1011" s="511"/>
      <c r="I1011" s="512"/>
      <c r="J1011" s="512"/>
      <c r="K1011" s="512"/>
      <c r="L1011" s="512"/>
      <c r="M1011" s="512"/>
      <c r="N1011" s="489"/>
      <c r="O1011" s="512"/>
      <c r="P1011" s="512"/>
      <c r="Q1011" s="512"/>
      <c r="R1011" s="512"/>
      <c r="S1011" s="512"/>
      <c r="T1011" s="512"/>
      <c r="U1011" s="512"/>
      <c r="V1011" s="512"/>
      <c r="W1011" s="512"/>
      <c r="X1011" s="512"/>
      <c r="Y1011" s="489"/>
      <c r="Z1011" s="512"/>
      <c r="AA1011" s="512"/>
      <c r="AB1011" s="489"/>
      <c r="AC1011" s="513"/>
      <c r="AD1011" s="489"/>
    </row>
    <row r="1012" spans="7:30" ht="15.75" customHeight="1">
      <c r="G1012" s="510"/>
      <c r="H1012" s="511"/>
      <c r="I1012" s="512"/>
      <c r="J1012" s="512"/>
      <c r="K1012" s="512"/>
      <c r="L1012" s="512"/>
      <c r="M1012" s="512"/>
      <c r="N1012" s="489"/>
      <c r="O1012" s="512"/>
      <c r="P1012" s="512"/>
      <c r="Q1012" s="512"/>
      <c r="R1012" s="512"/>
      <c r="S1012" s="512"/>
      <c r="T1012" s="512"/>
      <c r="U1012" s="512"/>
      <c r="V1012" s="512"/>
      <c r="W1012" s="512"/>
      <c r="X1012" s="512"/>
      <c r="Y1012" s="489"/>
      <c r="Z1012" s="512"/>
      <c r="AA1012" s="512"/>
      <c r="AB1012" s="489"/>
      <c r="AC1012" s="513"/>
      <c r="AD1012" s="489"/>
    </row>
    <row r="1013" spans="7:30" ht="15.75" customHeight="1">
      <c r="G1013" s="510"/>
      <c r="H1013" s="511"/>
      <c r="I1013" s="512"/>
      <c r="J1013" s="512"/>
      <c r="K1013" s="512"/>
      <c r="L1013" s="512"/>
      <c r="M1013" s="512"/>
      <c r="N1013" s="489"/>
      <c r="O1013" s="512"/>
      <c r="P1013" s="512"/>
      <c r="Q1013" s="512"/>
      <c r="R1013" s="512"/>
      <c r="S1013" s="512"/>
      <c r="T1013" s="512"/>
      <c r="U1013" s="512"/>
      <c r="V1013" s="512"/>
      <c r="W1013" s="512"/>
      <c r="X1013" s="512"/>
      <c r="Y1013" s="489"/>
      <c r="Z1013" s="512"/>
      <c r="AA1013" s="512"/>
      <c r="AB1013" s="489"/>
      <c r="AC1013" s="513"/>
      <c r="AD1013" s="489"/>
    </row>
    <row r="1014" spans="7:30" ht="15.75" customHeight="1">
      <c r="G1014" s="510"/>
      <c r="H1014" s="511"/>
      <c r="I1014" s="512"/>
      <c r="J1014" s="512"/>
      <c r="K1014" s="512"/>
      <c r="L1014" s="512"/>
      <c r="M1014" s="512"/>
      <c r="N1014" s="489"/>
      <c r="O1014" s="512"/>
      <c r="P1014" s="512"/>
      <c r="Q1014" s="512"/>
      <c r="R1014" s="512"/>
      <c r="S1014" s="512"/>
      <c r="T1014" s="512"/>
      <c r="U1014" s="512"/>
      <c r="V1014" s="512"/>
      <c r="W1014" s="512"/>
      <c r="X1014" s="512"/>
      <c r="Y1014" s="489"/>
      <c r="Z1014" s="512"/>
      <c r="AA1014" s="512"/>
      <c r="AB1014" s="489"/>
      <c r="AC1014" s="513"/>
      <c r="AD1014" s="489"/>
    </row>
    <row r="1015" spans="7:30" ht="15.75" customHeight="1">
      <c r="G1015" s="510"/>
      <c r="H1015" s="511"/>
      <c r="I1015" s="512"/>
      <c r="J1015" s="512"/>
      <c r="K1015" s="512"/>
      <c r="L1015" s="512"/>
      <c r="M1015" s="512"/>
      <c r="N1015" s="489"/>
      <c r="O1015" s="512"/>
      <c r="P1015" s="512"/>
      <c r="Q1015" s="512"/>
      <c r="R1015" s="512"/>
      <c r="S1015" s="512"/>
      <c r="T1015" s="512"/>
      <c r="U1015" s="512"/>
      <c r="V1015" s="512"/>
      <c r="W1015" s="512"/>
      <c r="X1015" s="512"/>
      <c r="Y1015" s="489"/>
      <c r="Z1015" s="512"/>
      <c r="AA1015" s="512"/>
      <c r="AB1015" s="489"/>
      <c r="AC1015" s="513"/>
      <c r="AD1015" s="489"/>
    </row>
    <row r="1016" spans="7:30" ht="15.75" customHeight="1">
      <c r="G1016" s="510"/>
      <c r="H1016" s="511"/>
      <c r="I1016" s="512"/>
      <c r="J1016" s="512"/>
      <c r="K1016" s="512"/>
      <c r="L1016" s="512"/>
      <c r="M1016" s="512"/>
      <c r="N1016" s="489"/>
      <c r="O1016" s="512"/>
      <c r="P1016" s="512"/>
      <c r="Q1016" s="512"/>
      <c r="R1016" s="512"/>
      <c r="S1016" s="512"/>
      <c r="T1016" s="512"/>
      <c r="U1016" s="512"/>
      <c r="V1016" s="512"/>
      <c r="W1016" s="512"/>
      <c r="X1016" s="512"/>
      <c r="Y1016" s="489"/>
      <c r="Z1016" s="512"/>
      <c r="AA1016" s="512"/>
      <c r="AB1016" s="489"/>
      <c r="AC1016" s="513"/>
      <c r="AD1016" s="489"/>
    </row>
    <row r="1017" spans="7:30" ht="15.75" customHeight="1">
      <c r="G1017" s="510"/>
      <c r="H1017" s="511"/>
      <c r="I1017" s="512"/>
      <c r="J1017" s="512"/>
      <c r="K1017" s="512"/>
      <c r="L1017" s="512"/>
      <c r="M1017" s="512"/>
      <c r="N1017" s="489"/>
      <c r="O1017" s="512"/>
      <c r="P1017" s="512"/>
      <c r="Q1017" s="512"/>
      <c r="R1017" s="512"/>
      <c r="S1017" s="512"/>
      <c r="T1017" s="512"/>
      <c r="U1017" s="512"/>
      <c r="V1017" s="512"/>
      <c r="W1017" s="512"/>
      <c r="X1017" s="512"/>
      <c r="Y1017" s="489"/>
      <c r="Z1017" s="512"/>
      <c r="AA1017" s="512"/>
      <c r="AB1017" s="489"/>
      <c r="AC1017" s="513"/>
      <c r="AD1017" s="489"/>
    </row>
    <row r="1018" spans="7:30" ht="15.75" customHeight="1">
      <c r="G1018" s="510"/>
      <c r="H1018" s="511"/>
      <c r="I1018" s="512"/>
      <c r="J1018" s="512"/>
      <c r="K1018" s="512"/>
      <c r="L1018" s="512"/>
      <c r="M1018" s="512"/>
      <c r="N1018" s="489"/>
      <c r="O1018" s="512"/>
      <c r="P1018" s="512"/>
      <c r="Q1018" s="512"/>
      <c r="R1018" s="512"/>
      <c r="S1018" s="512"/>
      <c r="T1018" s="512"/>
      <c r="U1018" s="512"/>
      <c r="V1018" s="512"/>
      <c r="W1018" s="512"/>
      <c r="X1018" s="512"/>
      <c r="Y1018" s="489"/>
      <c r="Z1018" s="512"/>
      <c r="AA1018" s="512"/>
      <c r="AB1018" s="489"/>
      <c r="AC1018" s="513"/>
      <c r="AD1018" s="489"/>
    </row>
    <row r="1019" spans="7:30" ht="15.75" customHeight="1">
      <c r="G1019" s="510"/>
      <c r="H1019" s="511"/>
      <c r="I1019" s="512"/>
      <c r="J1019" s="512"/>
      <c r="K1019" s="512"/>
      <c r="L1019" s="512"/>
      <c r="M1019" s="512"/>
      <c r="N1019" s="489"/>
      <c r="O1019" s="512"/>
      <c r="P1019" s="512"/>
      <c r="Q1019" s="512"/>
      <c r="R1019" s="512"/>
      <c r="S1019" s="512"/>
      <c r="T1019" s="512"/>
      <c r="U1019" s="512"/>
      <c r="V1019" s="512"/>
      <c r="W1019" s="512"/>
      <c r="X1019" s="512"/>
      <c r="Y1019" s="489"/>
      <c r="Z1019" s="512"/>
      <c r="AA1019" s="512"/>
      <c r="AB1019" s="489"/>
      <c r="AC1019" s="513"/>
      <c r="AD1019" s="489"/>
    </row>
    <row r="1020" spans="7:30" ht="15.75" customHeight="1">
      <c r="G1020" s="510"/>
      <c r="H1020" s="511"/>
      <c r="I1020" s="512"/>
      <c r="J1020" s="512"/>
      <c r="K1020" s="512"/>
      <c r="L1020" s="512"/>
      <c r="M1020" s="512"/>
      <c r="N1020" s="489"/>
      <c r="O1020" s="512"/>
      <c r="P1020" s="512"/>
      <c r="Q1020" s="512"/>
      <c r="R1020" s="512"/>
      <c r="S1020" s="512"/>
      <c r="T1020" s="512"/>
      <c r="U1020" s="512"/>
      <c r="V1020" s="512"/>
      <c r="W1020" s="512"/>
      <c r="X1020" s="512"/>
      <c r="Y1020" s="489"/>
      <c r="Z1020" s="512"/>
      <c r="AA1020" s="512"/>
      <c r="AB1020" s="489"/>
      <c r="AC1020" s="513"/>
      <c r="AD1020" s="489"/>
    </row>
    <row r="1021" spans="7:30" ht="15.75" customHeight="1">
      <c r="G1021" s="510"/>
      <c r="H1021" s="511"/>
      <c r="I1021" s="512"/>
      <c r="J1021" s="512"/>
      <c r="K1021" s="512"/>
      <c r="L1021" s="512"/>
      <c r="M1021" s="512"/>
      <c r="N1021" s="489"/>
      <c r="O1021" s="512"/>
      <c r="P1021" s="512"/>
      <c r="Q1021" s="512"/>
      <c r="R1021" s="512"/>
      <c r="S1021" s="512"/>
      <c r="T1021" s="512"/>
      <c r="U1021" s="512"/>
      <c r="V1021" s="512"/>
      <c r="W1021" s="512"/>
      <c r="X1021" s="512"/>
      <c r="Y1021" s="489"/>
      <c r="Z1021" s="512"/>
      <c r="AA1021" s="512"/>
      <c r="AB1021" s="489"/>
      <c r="AC1021" s="513"/>
      <c r="AD1021" s="489"/>
    </row>
    <row r="1022" spans="7:30" ht="15.75" customHeight="1">
      <c r="G1022" s="510"/>
      <c r="H1022" s="511"/>
      <c r="I1022" s="512"/>
      <c r="J1022" s="512"/>
      <c r="K1022" s="512"/>
      <c r="L1022" s="512"/>
      <c r="M1022" s="512"/>
      <c r="N1022" s="489"/>
      <c r="O1022" s="512"/>
      <c r="P1022" s="512"/>
      <c r="Q1022" s="512"/>
      <c r="R1022" s="512"/>
      <c r="S1022" s="512"/>
      <c r="T1022" s="512"/>
      <c r="U1022" s="512"/>
      <c r="V1022" s="512"/>
      <c r="W1022" s="512"/>
      <c r="X1022" s="512"/>
      <c r="Y1022" s="489"/>
      <c r="Z1022" s="512"/>
      <c r="AA1022" s="512"/>
      <c r="AB1022" s="489"/>
      <c r="AC1022" s="513"/>
      <c r="AD1022" s="489"/>
    </row>
    <row r="1023" spans="7:30" ht="15.75" customHeight="1">
      <c r="G1023" s="510"/>
      <c r="H1023" s="511"/>
      <c r="I1023" s="512"/>
      <c r="J1023" s="512"/>
      <c r="K1023" s="512"/>
      <c r="L1023" s="512"/>
      <c r="M1023" s="512"/>
      <c r="N1023" s="489"/>
      <c r="O1023" s="512"/>
      <c r="P1023" s="512"/>
      <c r="Q1023" s="512"/>
      <c r="R1023" s="512"/>
      <c r="S1023" s="512"/>
      <c r="T1023" s="512"/>
      <c r="U1023" s="512"/>
      <c r="V1023" s="512"/>
      <c r="W1023" s="512"/>
      <c r="X1023" s="512"/>
      <c r="Y1023" s="489"/>
      <c r="Z1023" s="512"/>
      <c r="AA1023" s="512"/>
      <c r="AB1023" s="489"/>
      <c r="AC1023" s="513"/>
      <c r="AD1023" s="489"/>
    </row>
    <row r="1024" spans="7:30" ht="15.75" customHeight="1">
      <c r="G1024" s="510"/>
      <c r="H1024" s="511"/>
      <c r="I1024" s="512"/>
      <c r="J1024" s="512"/>
      <c r="K1024" s="512"/>
      <c r="L1024" s="512"/>
      <c r="M1024" s="512"/>
      <c r="N1024" s="489"/>
      <c r="O1024" s="512"/>
      <c r="P1024" s="512"/>
      <c r="Q1024" s="512"/>
      <c r="R1024" s="512"/>
      <c r="S1024" s="512"/>
      <c r="T1024" s="512"/>
      <c r="U1024" s="512"/>
      <c r="V1024" s="512"/>
      <c r="W1024" s="512"/>
      <c r="X1024" s="512"/>
      <c r="Y1024" s="489"/>
      <c r="Z1024" s="512"/>
      <c r="AA1024" s="512"/>
      <c r="AB1024" s="489"/>
      <c r="AC1024" s="513"/>
      <c r="AD1024" s="489"/>
    </row>
    <row r="1025" spans="7:30" ht="15.75" customHeight="1">
      <c r="G1025" s="510"/>
      <c r="H1025" s="511"/>
      <c r="I1025" s="512"/>
      <c r="J1025" s="512"/>
      <c r="K1025" s="512"/>
      <c r="L1025" s="512"/>
      <c r="M1025" s="512"/>
      <c r="N1025" s="489"/>
      <c r="O1025" s="512"/>
      <c r="P1025" s="512"/>
      <c r="Q1025" s="512"/>
      <c r="R1025" s="512"/>
      <c r="S1025" s="512"/>
      <c r="T1025" s="512"/>
      <c r="U1025" s="512"/>
      <c r="V1025" s="512"/>
      <c r="W1025" s="512"/>
      <c r="X1025" s="512"/>
      <c r="Y1025" s="489"/>
      <c r="Z1025" s="512"/>
      <c r="AA1025" s="512"/>
      <c r="AB1025" s="489"/>
      <c r="AC1025" s="513"/>
      <c r="AD1025" s="489"/>
    </row>
    <row r="1026" spans="7:30" ht="15.75" customHeight="1">
      <c r="G1026" s="510"/>
      <c r="H1026" s="511"/>
      <c r="I1026" s="512"/>
      <c r="J1026" s="512"/>
      <c r="K1026" s="512"/>
      <c r="L1026" s="512"/>
      <c r="M1026" s="512"/>
      <c r="N1026" s="489"/>
      <c r="O1026" s="512"/>
      <c r="P1026" s="512"/>
      <c r="Q1026" s="512"/>
      <c r="R1026" s="512"/>
      <c r="S1026" s="512"/>
      <c r="T1026" s="512"/>
      <c r="U1026" s="512"/>
      <c r="V1026" s="512"/>
      <c r="W1026" s="512"/>
      <c r="X1026" s="512"/>
      <c r="Y1026" s="489"/>
      <c r="Z1026" s="512"/>
      <c r="AA1026" s="512"/>
      <c r="AB1026" s="489"/>
      <c r="AC1026" s="513"/>
      <c r="AD1026" s="489"/>
    </row>
    <row r="1027" spans="7:30" ht="15.75" customHeight="1">
      <c r="G1027" s="510"/>
      <c r="H1027" s="511"/>
      <c r="I1027" s="512"/>
      <c r="J1027" s="512"/>
      <c r="K1027" s="512"/>
      <c r="L1027" s="512"/>
      <c r="M1027" s="512"/>
      <c r="N1027" s="489"/>
      <c r="O1027" s="512"/>
      <c r="P1027" s="512"/>
      <c r="Q1027" s="512"/>
      <c r="R1027" s="512"/>
      <c r="S1027" s="512"/>
      <c r="T1027" s="512"/>
      <c r="U1027" s="512"/>
      <c r="V1027" s="512"/>
      <c r="W1027" s="512"/>
      <c r="X1027" s="512"/>
      <c r="Y1027" s="489"/>
      <c r="Z1027" s="512"/>
      <c r="AA1027" s="512"/>
      <c r="AB1027" s="489"/>
      <c r="AC1027" s="513"/>
      <c r="AD1027" s="489"/>
    </row>
    <row r="1028" spans="7:30" ht="15.75" customHeight="1">
      <c r="G1028" s="510"/>
      <c r="H1028" s="511"/>
      <c r="I1028" s="512"/>
      <c r="J1028" s="512"/>
      <c r="K1028" s="512"/>
      <c r="L1028" s="512"/>
      <c r="M1028" s="512"/>
      <c r="N1028" s="489"/>
      <c r="O1028" s="512"/>
      <c r="P1028" s="512"/>
      <c r="Q1028" s="512"/>
      <c r="R1028" s="512"/>
      <c r="S1028" s="512"/>
      <c r="T1028" s="512"/>
      <c r="U1028" s="512"/>
      <c r="V1028" s="512"/>
      <c r="W1028" s="512"/>
      <c r="X1028" s="512"/>
      <c r="Y1028" s="489"/>
      <c r="Z1028" s="512"/>
      <c r="AA1028" s="512"/>
      <c r="AB1028" s="489"/>
      <c r="AC1028" s="513"/>
      <c r="AD1028" s="489"/>
    </row>
    <row r="1029" spans="7:30" ht="15.75" customHeight="1">
      <c r="G1029" s="510"/>
      <c r="H1029" s="511"/>
      <c r="I1029" s="512"/>
      <c r="J1029" s="512"/>
      <c r="K1029" s="512"/>
      <c r="L1029" s="512"/>
      <c r="M1029" s="512"/>
      <c r="N1029" s="489"/>
      <c r="O1029" s="512"/>
      <c r="P1029" s="512"/>
      <c r="Q1029" s="512"/>
      <c r="R1029" s="512"/>
      <c r="S1029" s="512"/>
      <c r="T1029" s="512"/>
      <c r="U1029" s="512"/>
      <c r="V1029" s="512"/>
      <c r="W1029" s="512"/>
      <c r="X1029" s="512"/>
      <c r="Y1029" s="489"/>
      <c r="Z1029" s="512"/>
      <c r="AA1029" s="512"/>
      <c r="AB1029" s="489"/>
      <c r="AC1029" s="513"/>
      <c r="AD1029" s="489"/>
    </row>
    <row r="1030" spans="7:30" ht="15.75" customHeight="1">
      <c r="G1030" s="510"/>
      <c r="H1030" s="511"/>
      <c r="I1030" s="512"/>
      <c r="J1030" s="512"/>
      <c r="K1030" s="512"/>
      <c r="L1030" s="512"/>
      <c r="M1030" s="512"/>
      <c r="N1030" s="489"/>
      <c r="O1030" s="512"/>
      <c r="P1030" s="512"/>
      <c r="Q1030" s="512"/>
      <c r="R1030" s="512"/>
      <c r="S1030" s="512"/>
      <c r="T1030" s="512"/>
      <c r="U1030" s="512"/>
      <c r="V1030" s="512"/>
      <c r="W1030" s="512"/>
      <c r="X1030" s="512"/>
      <c r="Y1030" s="489"/>
      <c r="Z1030" s="512"/>
      <c r="AA1030" s="512"/>
      <c r="AB1030" s="489"/>
      <c r="AC1030" s="513"/>
      <c r="AD1030" s="489"/>
    </row>
    <row r="1031" spans="7:30" ht="15.75" customHeight="1">
      <c r="G1031" s="510"/>
      <c r="H1031" s="511"/>
      <c r="I1031" s="512"/>
      <c r="J1031" s="512"/>
      <c r="K1031" s="512"/>
      <c r="L1031" s="512"/>
      <c r="M1031" s="512"/>
      <c r="N1031" s="489"/>
      <c r="O1031" s="512"/>
      <c r="P1031" s="512"/>
      <c r="Q1031" s="512"/>
      <c r="R1031" s="512"/>
      <c r="S1031" s="512"/>
      <c r="T1031" s="512"/>
      <c r="U1031" s="512"/>
      <c r="V1031" s="512"/>
      <c r="W1031" s="512"/>
      <c r="X1031" s="512"/>
      <c r="Y1031" s="489"/>
      <c r="Z1031" s="512"/>
      <c r="AA1031" s="512"/>
      <c r="AB1031" s="489"/>
      <c r="AC1031" s="513"/>
      <c r="AD1031" s="489"/>
    </row>
    <row r="1032" spans="7:30" ht="15.75" customHeight="1">
      <c r="G1032" s="510"/>
      <c r="H1032" s="511"/>
      <c r="I1032" s="512"/>
      <c r="J1032" s="512"/>
      <c r="K1032" s="512"/>
      <c r="L1032" s="512"/>
      <c r="M1032" s="512"/>
      <c r="N1032" s="489"/>
      <c r="O1032" s="512"/>
      <c r="P1032" s="512"/>
      <c r="Q1032" s="512"/>
      <c r="R1032" s="512"/>
      <c r="S1032" s="512"/>
      <c r="T1032" s="512"/>
      <c r="U1032" s="512"/>
      <c r="V1032" s="512"/>
      <c r="W1032" s="512"/>
      <c r="X1032" s="512"/>
      <c r="Y1032" s="489"/>
      <c r="Z1032" s="512"/>
      <c r="AA1032" s="512"/>
      <c r="AB1032" s="489"/>
      <c r="AC1032" s="513"/>
      <c r="AD1032" s="489"/>
    </row>
    <row r="1033" spans="7:30" ht="15.75" customHeight="1">
      <c r="G1033" s="510"/>
      <c r="H1033" s="511"/>
      <c r="I1033" s="512"/>
      <c r="J1033" s="512"/>
      <c r="K1033" s="512"/>
      <c r="L1033" s="512"/>
      <c r="M1033" s="512"/>
      <c r="N1033" s="489"/>
      <c r="O1033" s="512"/>
      <c r="P1033" s="512"/>
      <c r="Q1033" s="512"/>
      <c r="R1033" s="512"/>
      <c r="S1033" s="512"/>
      <c r="T1033" s="512"/>
      <c r="U1033" s="512"/>
      <c r="V1033" s="512"/>
      <c r="W1033" s="512"/>
      <c r="X1033" s="512"/>
      <c r="Y1033" s="489"/>
      <c r="Z1033" s="512"/>
      <c r="AA1033" s="512"/>
      <c r="AB1033" s="489"/>
      <c r="AC1033" s="513"/>
      <c r="AD1033" s="489"/>
    </row>
    <row r="1034" spans="7:30" ht="15.75" customHeight="1">
      <c r="G1034" s="510"/>
      <c r="H1034" s="511"/>
      <c r="I1034" s="512"/>
      <c r="J1034" s="512"/>
      <c r="K1034" s="512"/>
      <c r="L1034" s="512"/>
      <c r="M1034" s="512"/>
      <c r="N1034" s="489"/>
      <c r="O1034" s="512"/>
      <c r="P1034" s="512"/>
      <c r="Q1034" s="512"/>
      <c r="R1034" s="512"/>
      <c r="S1034" s="512"/>
      <c r="T1034" s="512"/>
      <c r="U1034" s="512"/>
      <c r="V1034" s="512"/>
      <c r="W1034" s="512"/>
      <c r="X1034" s="512"/>
      <c r="Y1034" s="489"/>
      <c r="Z1034" s="512"/>
      <c r="AA1034" s="512"/>
      <c r="AB1034" s="489"/>
      <c r="AC1034" s="513"/>
      <c r="AD1034" s="489"/>
    </row>
    <row r="1035" spans="7:30" ht="15.75" customHeight="1">
      <c r="G1035" s="510"/>
      <c r="H1035" s="511"/>
      <c r="I1035" s="512"/>
      <c r="J1035" s="512"/>
      <c r="K1035" s="512"/>
      <c r="L1035" s="512"/>
      <c r="M1035" s="512"/>
      <c r="N1035" s="489"/>
      <c r="O1035" s="512"/>
      <c r="P1035" s="512"/>
      <c r="Q1035" s="512"/>
      <c r="R1035" s="512"/>
      <c r="S1035" s="512"/>
      <c r="T1035" s="512"/>
      <c r="U1035" s="512"/>
      <c r="V1035" s="512"/>
      <c r="W1035" s="512"/>
      <c r="X1035" s="512"/>
      <c r="Y1035" s="489"/>
      <c r="Z1035" s="512"/>
      <c r="AA1035" s="512"/>
      <c r="AB1035" s="489"/>
      <c r="AC1035" s="513"/>
      <c r="AD1035" s="489"/>
    </row>
    <row r="1036" spans="7:30" ht="15.75" customHeight="1">
      <c r="G1036" s="510"/>
      <c r="H1036" s="511"/>
      <c r="I1036" s="512"/>
      <c r="J1036" s="512"/>
      <c r="K1036" s="512"/>
      <c r="L1036" s="512"/>
      <c r="M1036" s="512"/>
      <c r="N1036" s="489"/>
      <c r="O1036" s="512"/>
      <c r="P1036" s="512"/>
      <c r="Q1036" s="512"/>
      <c r="R1036" s="512"/>
      <c r="S1036" s="512"/>
      <c r="T1036" s="512"/>
      <c r="U1036" s="512"/>
      <c r="V1036" s="512"/>
      <c r="W1036" s="512"/>
      <c r="X1036" s="512"/>
      <c r="Y1036" s="489"/>
      <c r="Z1036" s="512"/>
      <c r="AA1036" s="512"/>
      <c r="AB1036" s="489"/>
      <c r="AC1036" s="513"/>
      <c r="AD1036" s="489"/>
    </row>
    <row r="1037" spans="7:30" ht="15.75" customHeight="1">
      <c r="G1037" s="510"/>
      <c r="H1037" s="511"/>
      <c r="I1037" s="512"/>
      <c r="J1037" s="512"/>
      <c r="K1037" s="512"/>
      <c r="L1037" s="512"/>
      <c r="M1037" s="512"/>
      <c r="N1037" s="489"/>
      <c r="O1037" s="512"/>
      <c r="P1037" s="512"/>
      <c r="Q1037" s="512"/>
      <c r="R1037" s="512"/>
      <c r="S1037" s="512"/>
      <c r="T1037" s="512"/>
      <c r="U1037" s="512"/>
      <c r="V1037" s="512"/>
      <c r="W1037" s="512"/>
      <c r="X1037" s="512"/>
      <c r="Y1037" s="489"/>
      <c r="Z1037" s="512"/>
      <c r="AA1037" s="512"/>
      <c r="AB1037" s="489"/>
      <c r="AC1037" s="513"/>
      <c r="AD1037" s="489"/>
    </row>
    <row r="1038" spans="7:30" ht="15.75" customHeight="1">
      <c r="G1038" s="510"/>
      <c r="H1038" s="511"/>
      <c r="I1038" s="512"/>
      <c r="J1038" s="512"/>
      <c r="K1038" s="512"/>
      <c r="L1038" s="512"/>
      <c r="M1038" s="512"/>
      <c r="N1038" s="489"/>
      <c r="O1038" s="512"/>
      <c r="P1038" s="512"/>
      <c r="Q1038" s="512"/>
      <c r="R1038" s="512"/>
      <c r="S1038" s="512"/>
      <c r="T1038" s="512"/>
      <c r="U1038" s="512"/>
      <c r="V1038" s="512"/>
      <c r="W1038" s="512"/>
      <c r="X1038" s="512"/>
      <c r="Y1038" s="489"/>
      <c r="Z1038" s="512"/>
      <c r="AA1038" s="512"/>
      <c r="AB1038" s="489"/>
      <c r="AC1038" s="513"/>
      <c r="AD1038" s="489"/>
    </row>
    <row r="1039" spans="7:30" ht="15.75" customHeight="1">
      <c r="G1039" s="510"/>
      <c r="H1039" s="511"/>
      <c r="I1039" s="512"/>
      <c r="J1039" s="512"/>
      <c r="K1039" s="512"/>
      <c r="L1039" s="512"/>
      <c r="M1039" s="512"/>
      <c r="N1039" s="489"/>
      <c r="O1039" s="512"/>
      <c r="P1039" s="512"/>
      <c r="Q1039" s="512"/>
      <c r="R1039" s="512"/>
      <c r="S1039" s="512"/>
      <c r="T1039" s="512"/>
      <c r="U1039" s="512"/>
      <c r="V1039" s="512"/>
      <c r="W1039" s="512"/>
      <c r="X1039" s="512"/>
      <c r="Y1039" s="489"/>
      <c r="Z1039" s="512"/>
      <c r="AA1039" s="512"/>
      <c r="AB1039" s="489"/>
      <c r="AC1039" s="513"/>
      <c r="AD1039" s="489"/>
    </row>
    <row r="1040" spans="7:30" ht="15.75" customHeight="1">
      <c r="G1040" s="510"/>
      <c r="H1040" s="511"/>
      <c r="I1040" s="512"/>
      <c r="J1040" s="512"/>
      <c r="K1040" s="512"/>
      <c r="L1040" s="512"/>
      <c r="M1040" s="512"/>
      <c r="N1040" s="489"/>
      <c r="O1040" s="512"/>
      <c r="P1040" s="512"/>
      <c r="Q1040" s="512"/>
      <c r="R1040" s="512"/>
      <c r="S1040" s="512"/>
      <c r="T1040" s="512"/>
      <c r="U1040" s="512"/>
      <c r="V1040" s="512"/>
      <c r="W1040" s="512"/>
      <c r="X1040" s="512"/>
      <c r="Y1040" s="489"/>
      <c r="Z1040" s="512"/>
      <c r="AA1040" s="512"/>
      <c r="AB1040" s="489"/>
      <c r="AC1040" s="513"/>
      <c r="AD1040" s="489"/>
    </row>
    <row r="1041" spans="7:30" ht="15.75" customHeight="1">
      <c r="G1041" s="510"/>
      <c r="H1041" s="511"/>
      <c r="I1041" s="512"/>
      <c r="J1041" s="512"/>
      <c r="K1041" s="512"/>
      <c r="L1041" s="512"/>
      <c r="M1041" s="512"/>
      <c r="N1041" s="489"/>
      <c r="O1041" s="512"/>
      <c r="P1041" s="512"/>
      <c r="Q1041" s="512"/>
      <c r="R1041" s="512"/>
      <c r="S1041" s="512"/>
      <c r="T1041" s="512"/>
      <c r="U1041" s="512"/>
      <c r="V1041" s="512"/>
      <c r="W1041" s="512"/>
      <c r="X1041" s="512"/>
      <c r="Y1041" s="489"/>
      <c r="Z1041" s="512"/>
      <c r="AA1041" s="512"/>
      <c r="AB1041" s="489"/>
      <c r="AC1041" s="513"/>
      <c r="AD1041" s="489"/>
    </row>
    <row r="1042" spans="7:30" ht="15.75" customHeight="1">
      <c r="G1042" s="510"/>
      <c r="H1042" s="511"/>
      <c r="I1042" s="512"/>
      <c r="J1042" s="512"/>
      <c r="K1042" s="512"/>
      <c r="L1042" s="512"/>
      <c r="M1042" s="512"/>
      <c r="N1042" s="489"/>
      <c r="O1042" s="512"/>
      <c r="P1042" s="512"/>
      <c r="Q1042" s="512"/>
      <c r="R1042" s="512"/>
      <c r="S1042" s="512"/>
      <c r="T1042" s="512"/>
      <c r="U1042" s="512"/>
      <c r="V1042" s="512"/>
      <c r="W1042" s="512"/>
      <c r="X1042" s="512"/>
      <c r="Y1042" s="489"/>
      <c r="Z1042" s="512"/>
      <c r="AA1042" s="512"/>
      <c r="AB1042" s="489"/>
      <c r="AC1042" s="513"/>
      <c r="AD1042" s="489"/>
    </row>
    <row r="1043" spans="7:30" ht="15.75" customHeight="1">
      <c r="G1043" s="510"/>
      <c r="H1043" s="511"/>
      <c r="I1043" s="512"/>
      <c r="J1043" s="512"/>
      <c r="K1043" s="512"/>
      <c r="L1043" s="512"/>
      <c r="M1043" s="512"/>
      <c r="N1043" s="489"/>
      <c r="O1043" s="512"/>
      <c r="P1043" s="512"/>
      <c r="Q1043" s="512"/>
      <c r="R1043" s="512"/>
      <c r="S1043" s="512"/>
      <c r="T1043" s="512"/>
      <c r="U1043" s="512"/>
      <c r="V1043" s="512"/>
      <c r="W1043" s="512"/>
      <c r="X1043" s="512"/>
      <c r="Y1043" s="489"/>
      <c r="Z1043" s="512"/>
      <c r="AA1043" s="512"/>
      <c r="AB1043" s="489"/>
      <c r="AC1043" s="513"/>
      <c r="AD1043" s="489"/>
    </row>
    <row r="1044" spans="7:30" ht="15.75" customHeight="1">
      <c r="G1044" s="510"/>
      <c r="H1044" s="511"/>
      <c r="I1044" s="512"/>
      <c r="J1044" s="512"/>
      <c r="K1044" s="512"/>
      <c r="L1044" s="512"/>
      <c r="M1044" s="512"/>
      <c r="N1044" s="489"/>
      <c r="O1044" s="512"/>
      <c r="P1044" s="512"/>
      <c r="Q1044" s="512"/>
      <c r="R1044" s="512"/>
      <c r="S1044" s="512"/>
      <c r="T1044" s="512"/>
      <c r="U1044" s="512"/>
      <c r="V1044" s="512"/>
      <c r="W1044" s="512"/>
      <c r="X1044" s="512"/>
      <c r="Y1044" s="489"/>
      <c r="Z1044" s="512"/>
      <c r="AA1044" s="512"/>
      <c r="AB1044" s="489"/>
      <c r="AC1044" s="513"/>
      <c r="AD1044" s="489"/>
    </row>
    <row r="1045" spans="7:30" ht="15.75" customHeight="1">
      <c r="G1045" s="510"/>
      <c r="H1045" s="511"/>
      <c r="I1045" s="512"/>
      <c r="J1045" s="512"/>
      <c r="K1045" s="512"/>
      <c r="L1045" s="512"/>
      <c r="M1045" s="512"/>
      <c r="N1045" s="489"/>
      <c r="O1045" s="512"/>
      <c r="P1045" s="512"/>
      <c r="Q1045" s="512"/>
      <c r="R1045" s="512"/>
      <c r="S1045" s="512"/>
      <c r="T1045" s="512"/>
      <c r="U1045" s="512"/>
      <c r="V1045" s="512"/>
      <c r="W1045" s="512"/>
      <c r="X1045" s="512"/>
      <c r="Y1045" s="489"/>
      <c r="Z1045" s="512"/>
      <c r="AA1045" s="512"/>
      <c r="AB1045" s="489"/>
      <c r="AC1045" s="513"/>
      <c r="AD1045" s="489"/>
    </row>
    <row r="1046" spans="7:30" ht="15.75" customHeight="1">
      <c r="G1046" s="510"/>
      <c r="H1046" s="511"/>
      <c r="I1046" s="512"/>
      <c r="J1046" s="512"/>
      <c r="K1046" s="512"/>
      <c r="L1046" s="512"/>
      <c r="M1046" s="512"/>
      <c r="N1046" s="489"/>
      <c r="O1046" s="512"/>
      <c r="P1046" s="512"/>
      <c r="Q1046" s="512"/>
      <c r="R1046" s="512"/>
      <c r="S1046" s="512"/>
      <c r="T1046" s="512"/>
      <c r="U1046" s="512"/>
      <c r="V1046" s="512"/>
      <c r="W1046" s="512"/>
      <c r="X1046" s="512"/>
      <c r="Y1046" s="489"/>
      <c r="Z1046" s="512"/>
      <c r="AA1046" s="512"/>
      <c r="AB1046" s="489"/>
      <c r="AC1046" s="513"/>
      <c r="AD1046" s="489"/>
    </row>
    <row r="1047" spans="7:30" ht="15.75" customHeight="1">
      <c r="G1047" s="510"/>
      <c r="H1047" s="511"/>
      <c r="I1047" s="512"/>
      <c r="J1047" s="512"/>
      <c r="K1047" s="512"/>
      <c r="L1047" s="512"/>
      <c r="M1047" s="512"/>
      <c r="N1047" s="489"/>
      <c r="O1047" s="512"/>
      <c r="P1047" s="512"/>
      <c r="Q1047" s="512"/>
      <c r="R1047" s="512"/>
      <c r="S1047" s="512"/>
      <c r="T1047" s="512"/>
      <c r="U1047" s="512"/>
      <c r="V1047" s="512"/>
      <c r="W1047" s="512"/>
      <c r="X1047" s="512"/>
      <c r="Y1047" s="489"/>
      <c r="Z1047" s="512"/>
      <c r="AA1047" s="512"/>
      <c r="AB1047" s="489"/>
      <c r="AC1047" s="513"/>
      <c r="AD1047" s="489"/>
    </row>
    <row r="1048" spans="7:30" ht="15.75" customHeight="1">
      <c r="G1048" s="510"/>
      <c r="H1048" s="511"/>
      <c r="I1048" s="512"/>
      <c r="J1048" s="512"/>
      <c r="K1048" s="512"/>
      <c r="L1048" s="512"/>
      <c r="M1048" s="512"/>
      <c r="N1048" s="489"/>
      <c r="O1048" s="512"/>
      <c r="P1048" s="512"/>
      <c r="Q1048" s="512"/>
      <c r="R1048" s="512"/>
      <c r="S1048" s="512"/>
      <c r="T1048" s="512"/>
      <c r="U1048" s="512"/>
      <c r="V1048" s="512"/>
      <c r="W1048" s="512"/>
      <c r="X1048" s="512"/>
      <c r="Y1048" s="489"/>
      <c r="Z1048" s="512"/>
      <c r="AA1048" s="512"/>
      <c r="AB1048" s="489"/>
      <c r="AC1048" s="513"/>
      <c r="AD1048" s="489"/>
    </row>
    <row r="1049" spans="7:30" ht="15.75" customHeight="1">
      <c r="G1049" s="510"/>
      <c r="H1049" s="511"/>
      <c r="I1049" s="512"/>
      <c r="J1049" s="512"/>
      <c r="K1049" s="512"/>
      <c r="L1049" s="512"/>
      <c r="M1049" s="512"/>
      <c r="N1049" s="489"/>
      <c r="O1049" s="512"/>
      <c r="P1049" s="512"/>
      <c r="Q1049" s="512"/>
      <c r="R1049" s="512"/>
      <c r="S1049" s="512"/>
      <c r="T1049" s="512"/>
      <c r="U1049" s="512"/>
      <c r="V1049" s="512"/>
      <c r="W1049" s="512"/>
      <c r="X1049" s="512"/>
      <c r="Y1049" s="489"/>
      <c r="Z1049" s="512"/>
      <c r="AA1049" s="512"/>
      <c r="AB1049" s="489"/>
      <c r="AC1049" s="513"/>
      <c r="AD1049" s="489"/>
    </row>
    <row r="1050" spans="7:30" ht="15.75" customHeight="1">
      <c r="G1050" s="510"/>
      <c r="H1050" s="511"/>
      <c r="I1050" s="512"/>
      <c r="J1050" s="512"/>
      <c r="K1050" s="512"/>
      <c r="L1050" s="512"/>
      <c r="M1050" s="512"/>
      <c r="N1050" s="489"/>
      <c r="O1050" s="512"/>
      <c r="P1050" s="512"/>
      <c r="Q1050" s="512"/>
      <c r="R1050" s="512"/>
      <c r="S1050" s="512"/>
      <c r="T1050" s="512"/>
      <c r="U1050" s="512"/>
      <c r="V1050" s="512"/>
      <c r="W1050" s="512"/>
      <c r="X1050" s="512"/>
      <c r="Y1050" s="489"/>
      <c r="Z1050" s="512"/>
      <c r="AA1050" s="512"/>
      <c r="AB1050" s="489"/>
      <c r="AC1050" s="513"/>
      <c r="AD1050" s="489"/>
    </row>
    <row r="1051" spans="7:30" ht="15.75" customHeight="1">
      <c r="G1051" s="510"/>
      <c r="H1051" s="511"/>
      <c r="I1051" s="512"/>
      <c r="J1051" s="512"/>
      <c r="K1051" s="512"/>
      <c r="L1051" s="512"/>
      <c r="M1051" s="512"/>
      <c r="N1051" s="489"/>
      <c r="O1051" s="512"/>
      <c r="P1051" s="512"/>
      <c r="Q1051" s="512"/>
      <c r="R1051" s="512"/>
      <c r="S1051" s="512"/>
      <c r="T1051" s="512"/>
      <c r="U1051" s="512"/>
      <c r="V1051" s="512"/>
      <c r="W1051" s="512"/>
      <c r="X1051" s="512"/>
      <c r="Y1051" s="489"/>
      <c r="Z1051" s="512"/>
      <c r="AA1051" s="512"/>
      <c r="AB1051" s="489"/>
      <c r="AC1051" s="513"/>
      <c r="AD1051" s="489"/>
    </row>
    <row r="1052" spans="7:30" ht="15.75" customHeight="1">
      <c r="G1052" s="510"/>
      <c r="H1052" s="511"/>
      <c r="I1052" s="512"/>
      <c r="J1052" s="512"/>
      <c r="K1052" s="512"/>
      <c r="L1052" s="512"/>
      <c r="M1052" s="512"/>
      <c r="N1052" s="489"/>
      <c r="O1052" s="512"/>
      <c r="P1052" s="512"/>
      <c r="Q1052" s="512"/>
      <c r="R1052" s="512"/>
      <c r="S1052" s="512"/>
      <c r="T1052" s="512"/>
      <c r="U1052" s="512"/>
      <c r="V1052" s="512"/>
      <c r="W1052" s="512"/>
      <c r="X1052" s="512"/>
      <c r="Y1052" s="489"/>
      <c r="Z1052" s="512"/>
      <c r="AA1052" s="512"/>
      <c r="AB1052" s="489"/>
      <c r="AC1052" s="513"/>
      <c r="AD1052" s="489"/>
    </row>
    <row r="1053" spans="7:30" ht="15.75" customHeight="1">
      <c r="G1053" s="510"/>
      <c r="H1053" s="511"/>
      <c r="I1053" s="512"/>
      <c r="J1053" s="512"/>
      <c r="K1053" s="512"/>
      <c r="L1053" s="512"/>
      <c r="M1053" s="512"/>
      <c r="N1053" s="489"/>
      <c r="O1053" s="512"/>
      <c r="P1053" s="512"/>
      <c r="Q1053" s="512"/>
      <c r="R1053" s="512"/>
      <c r="S1053" s="512"/>
      <c r="T1053" s="512"/>
      <c r="U1053" s="512"/>
      <c r="V1053" s="512"/>
      <c r="W1053" s="512"/>
      <c r="X1053" s="512"/>
      <c r="Y1053" s="489"/>
      <c r="Z1053" s="512"/>
      <c r="AA1053" s="512"/>
      <c r="AB1053" s="489"/>
      <c r="AC1053" s="513"/>
      <c r="AD1053" s="489"/>
    </row>
    <row r="1054" spans="7:30" ht="15.75" customHeight="1">
      <c r="G1054" s="510"/>
      <c r="H1054" s="511"/>
      <c r="I1054" s="512"/>
      <c r="J1054" s="512"/>
      <c r="K1054" s="512"/>
      <c r="L1054" s="512"/>
      <c r="M1054" s="512"/>
      <c r="N1054" s="489"/>
      <c r="O1054" s="512"/>
      <c r="P1054" s="512"/>
      <c r="Q1054" s="512"/>
      <c r="R1054" s="512"/>
      <c r="S1054" s="512"/>
      <c r="T1054" s="512"/>
      <c r="U1054" s="512"/>
      <c r="V1054" s="512"/>
      <c r="W1054" s="512"/>
      <c r="X1054" s="512"/>
      <c r="Y1054" s="489"/>
      <c r="Z1054" s="512"/>
      <c r="AA1054" s="512"/>
      <c r="AB1054" s="489"/>
      <c r="AC1054" s="513"/>
      <c r="AD1054" s="489"/>
    </row>
    <row r="1055" spans="7:30" ht="15.75" customHeight="1">
      <c r="G1055" s="510"/>
      <c r="H1055" s="511"/>
      <c r="I1055" s="512"/>
      <c r="J1055" s="512"/>
      <c r="K1055" s="512"/>
      <c r="L1055" s="512"/>
      <c r="M1055" s="512"/>
      <c r="N1055" s="489"/>
      <c r="O1055" s="512"/>
      <c r="P1055" s="512"/>
      <c r="Q1055" s="512"/>
      <c r="R1055" s="512"/>
      <c r="S1055" s="512"/>
      <c r="T1055" s="512"/>
      <c r="U1055" s="512"/>
      <c r="V1055" s="512"/>
      <c r="W1055" s="512"/>
      <c r="X1055" s="512"/>
      <c r="Y1055" s="489"/>
      <c r="Z1055" s="512"/>
      <c r="AA1055" s="512"/>
      <c r="AB1055" s="489"/>
      <c r="AC1055" s="513"/>
      <c r="AD1055" s="489"/>
    </row>
    <row r="1056" spans="7:30" ht="15.75" customHeight="1">
      <c r="G1056" s="510"/>
      <c r="H1056" s="511"/>
      <c r="I1056" s="512"/>
      <c r="J1056" s="512"/>
      <c r="K1056" s="512"/>
      <c r="L1056" s="512"/>
      <c r="M1056" s="512"/>
      <c r="N1056" s="489"/>
      <c r="O1056" s="512"/>
      <c r="P1056" s="512"/>
      <c r="Q1056" s="512"/>
      <c r="R1056" s="512"/>
      <c r="S1056" s="512"/>
      <c r="T1056" s="512"/>
      <c r="U1056" s="512"/>
      <c r="V1056" s="512"/>
      <c r="W1056" s="512"/>
      <c r="X1056" s="512"/>
      <c r="Y1056" s="489"/>
      <c r="Z1056" s="512"/>
      <c r="AA1056" s="512"/>
      <c r="AB1056" s="489"/>
      <c r="AC1056" s="513"/>
      <c r="AD1056" s="489"/>
    </row>
    <row r="1057" spans="7:30" ht="15.75" customHeight="1">
      <c r="G1057" s="510"/>
      <c r="H1057" s="511"/>
      <c r="I1057" s="512"/>
      <c r="J1057" s="512"/>
      <c r="K1057" s="512"/>
      <c r="L1057" s="512"/>
      <c r="M1057" s="512"/>
      <c r="N1057" s="489"/>
      <c r="O1057" s="512"/>
      <c r="P1057" s="512"/>
      <c r="Q1057" s="512"/>
      <c r="R1057" s="512"/>
      <c r="S1057" s="512"/>
      <c r="T1057" s="512"/>
      <c r="U1057" s="512"/>
      <c r="V1057" s="512"/>
      <c r="W1057" s="512"/>
      <c r="X1057" s="512"/>
      <c r="Y1057" s="489"/>
      <c r="Z1057" s="512"/>
      <c r="AA1057" s="512"/>
      <c r="AB1057" s="489"/>
      <c r="AC1057" s="513"/>
      <c r="AD1057" s="489"/>
    </row>
    <row r="1058" spans="7:30" ht="15.75" customHeight="1">
      <c r="G1058" s="510"/>
      <c r="H1058" s="511"/>
      <c r="I1058" s="512"/>
      <c r="J1058" s="512"/>
      <c r="K1058" s="512"/>
      <c r="L1058" s="512"/>
      <c r="M1058" s="512"/>
      <c r="N1058" s="489"/>
      <c r="O1058" s="512"/>
      <c r="P1058" s="512"/>
      <c r="Q1058" s="512"/>
      <c r="R1058" s="512"/>
      <c r="S1058" s="512"/>
      <c r="T1058" s="512"/>
      <c r="U1058" s="512"/>
      <c r="V1058" s="512"/>
      <c r="W1058" s="512"/>
      <c r="X1058" s="512"/>
      <c r="Y1058" s="489"/>
      <c r="Z1058" s="512"/>
      <c r="AA1058" s="512"/>
      <c r="AB1058" s="489"/>
      <c r="AC1058" s="513"/>
      <c r="AD1058" s="489"/>
    </row>
    <row r="1059" spans="7:30" ht="15.75" customHeight="1">
      <c r="G1059" s="510"/>
      <c r="H1059" s="511"/>
      <c r="I1059" s="512"/>
      <c r="J1059" s="512"/>
      <c r="K1059" s="512"/>
      <c r="L1059" s="512"/>
      <c r="M1059" s="512"/>
      <c r="N1059" s="489"/>
      <c r="O1059" s="512"/>
      <c r="P1059" s="512"/>
      <c r="Q1059" s="512"/>
      <c r="R1059" s="512"/>
      <c r="S1059" s="512"/>
      <c r="T1059" s="512"/>
      <c r="U1059" s="512"/>
      <c r="V1059" s="512"/>
      <c r="W1059" s="512"/>
      <c r="X1059" s="512"/>
      <c r="Y1059" s="489"/>
      <c r="Z1059" s="512"/>
      <c r="AA1059" s="512"/>
      <c r="AB1059" s="489"/>
      <c r="AC1059" s="513"/>
      <c r="AD1059" s="489"/>
    </row>
    <row r="1060" spans="7:30" ht="15.75" customHeight="1">
      <c r="G1060" s="510"/>
      <c r="H1060" s="511"/>
      <c r="I1060" s="512"/>
      <c r="J1060" s="512"/>
      <c r="K1060" s="512"/>
      <c r="L1060" s="512"/>
      <c r="M1060" s="512"/>
      <c r="N1060" s="489"/>
      <c r="O1060" s="512"/>
      <c r="P1060" s="512"/>
      <c r="Q1060" s="512"/>
      <c r="R1060" s="512"/>
      <c r="S1060" s="512"/>
      <c r="T1060" s="512"/>
      <c r="U1060" s="512"/>
      <c r="V1060" s="512"/>
      <c r="W1060" s="512"/>
      <c r="X1060" s="512"/>
      <c r="Y1060" s="489"/>
      <c r="Z1060" s="512"/>
      <c r="AA1060" s="512"/>
      <c r="AB1060" s="489"/>
      <c r="AC1060" s="513"/>
      <c r="AD1060" s="489"/>
    </row>
    <row r="1061" spans="7:30" ht="15.75" customHeight="1">
      <c r="G1061" s="510"/>
      <c r="H1061" s="511"/>
      <c r="I1061" s="512"/>
      <c r="J1061" s="512"/>
      <c r="K1061" s="512"/>
      <c r="L1061" s="512"/>
      <c r="M1061" s="512"/>
      <c r="N1061" s="489"/>
      <c r="O1061" s="512"/>
      <c r="P1061" s="512"/>
      <c r="Q1061" s="512"/>
      <c r="R1061" s="512"/>
      <c r="S1061" s="512"/>
      <c r="T1061" s="512"/>
      <c r="U1061" s="512"/>
      <c r="V1061" s="512"/>
      <c r="W1061" s="512"/>
      <c r="X1061" s="512"/>
      <c r="Y1061" s="489"/>
      <c r="Z1061" s="512"/>
      <c r="AA1061" s="512"/>
      <c r="AB1061" s="489"/>
      <c r="AC1061" s="513"/>
      <c r="AD1061" s="489"/>
    </row>
    <row r="1062" spans="7:30" ht="15.75" customHeight="1">
      <c r="G1062" s="510"/>
      <c r="H1062" s="511"/>
      <c r="I1062" s="512"/>
      <c r="J1062" s="512"/>
      <c r="K1062" s="512"/>
      <c r="L1062" s="512"/>
      <c r="M1062" s="512"/>
      <c r="N1062" s="489"/>
      <c r="O1062" s="512"/>
      <c r="P1062" s="512"/>
      <c r="Q1062" s="512"/>
      <c r="R1062" s="512"/>
      <c r="S1062" s="512"/>
      <c r="T1062" s="512"/>
      <c r="U1062" s="512"/>
      <c r="V1062" s="512"/>
      <c r="W1062" s="512"/>
      <c r="X1062" s="512"/>
      <c r="Y1062" s="489"/>
      <c r="Z1062" s="512"/>
      <c r="AA1062" s="512"/>
      <c r="AB1062" s="489"/>
      <c r="AC1062" s="513"/>
      <c r="AD1062" s="489"/>
    </row>
    <row r="1063" spans="7:30" ht="15.75" customHeight="1">
      <c r="G1063" s="510"/>
      <c r="H1063" s="511"/>
      <c r="I1063" s="512"/>
      <c r="J1063" s="512"/>
      <c r="K1063" s="512"/>
      <c r="L1063" s="512"/>
      <c r="M1063" s="512"/>
      <c r="N1063" s="489"/>
      <c r="O1063" s="512"/>
      <c r="P1063" s="512"/>
      <c r="Q1063" s="512"/>
      <c r="R1063" s="512"/>
      <c r="S1063" s="512"/>
      <c r="T1063" s="512"/>
      <c r="U1063" s="512"/>
      <c r="V1063" s="512"/>
      <c r="W1063" s="512"/>
      <c r="X1063" s="512"/>
      <c r="Y1063" s="489"/>
      <c r="Z1063" s="512"/>
      <c r="AA1063" s="512"/>
      <c r="AB1063" s="489"/>
      <c r="AC1063" s="513"/>
      <c r="AD1063" s="489"/>
    </row>
    <row r="1064" spans="7:30" ht="15.75" customHeight="1">
      <c r="G1064" s="510"/>
      <c r="H1064" s="511"/>
      <c r="I1064" s="512"/>
      <c r="J1064" s="512"/>
      <c r="K1064" s="512"/>
      <c r="L1064" s="512"/>
      <c r="M1064" s="512"/>
      <c r="N1064" s="489"/>
      <c r="O1064" s="512"/>
      <c r="P1064" s="512"/>
      <c r="Q1064" s="512"/>
      <c r="R1064" s="512"/>
      <c r="S1064" s="512"/>
      <c r="T1064" s="512"/>
      <c r="U1064" s="512"/>
      <c r="V1064" s="512"/>
      <c r="W1064" s="512"/>
      <c r="X1064" s="512"/>
      <c r="Y1064" s="489"/>
      <c r="Z1064" s="512"/>
      <c r="AA1064" s="512"/>
      <c r="AB1064" s="489"/>
      <c r="AC1064" s="513"/>
      <c r="AD1064" s="489"/>
    </row>
    <row r="1065" spans="7:30" ht="15.75" customHeight="1">
      <c r="G1065" s="510"/>
      <c r="H1065" s="511"/>
      <c r="I1065" s="512"/>
      <c r="J1065" s="512"/>
      <c r="K1065" s="512"/>
      <c r="L1065" s="512"/>
      <c r="M1065" s="512"/>
      <c r="N1065" s="489"/>
      <c r="O1065" s="512"/>
      <c r="P1065" s="512"/>
      <c r="Q1065" s="512"/>
      <c r="R1065" s="512"/>
      <c r="S1065" s="512"/>
      <c r="T1065" s="512"/>
      <c r="U1065" s="512"/>
      <c r="V1065" s="512"/>
      <c r="W1065" s="512"/>
      <c r="X1065" s="512"/>
      <c r="Y1065" s="489"/>
      <c r="Z1065" s="512"/>
      <c r="AA1065" s="512"/>
      <c r="AB1065" s="489"/>
      <c r="AC1065" s="513"/>
      <c r="AD1065" s="489"/>
    </row>
    <row r="1066" spans="7:30" ht="15.75" customHeight="1">
      <c r="G1066" s="510"/>
      <c r="H1066" s="511"/>
      <c r="I1066" s="512"/>
      <c r="J1066" s="512"/>
      <c r="K1066" s="512"/>
      <c r="L1066" s="512"/>
      <c r="M1066" s="512"/>
      <c r="N1066" s="489"/>
      <c r="O1066" s="512"/>
      <c r="P1066" s="512"/>
      <c r="Q1066" s="512"/>
      <c r="R1066" s="512"/>
      <c r="S1066" s="512"/>
      <c r="T1066" s="512"/>
      <c r="U1066" s="512"/>
      <c r="V1066" s="512"/>
      <c r="W1066" s="512"/>
      <c r="X1066" s="512"/>
      <c r="Y1066" s="489"/>
      <c r="Z1066" s="512"/>
      <c r="AA1066" s="512"/>
      <c r="AB1066" s="489"/>
      <c r="AC1066" s="513"/>
      <c r="AD1066" s="489"/>
    </row>
    <row r="1067" spans="7:30" ht="15.75" customHeight="1">
      <c r="G1067" s="510"/>
      <c r="H1067" s="511"/>
      <c r="I1067" s="512"/>
      <c r="J1067" s="512"/>
      <c r="K1067" s="512"/>
      <c r="L1067" s="512"/>
      <c r="M1067" s="512"/>
      <c r="N1067" s="489"/>
      <c r="O1067" s="512"/>
      <c r="P1067" s="512"/>
      <c r="Q1067" s="512"/>
      <c r="R1067" s="512"/>
      <c r="S1067" s="512"/>
      <c r="T1067" s="512"/>
      <c r="U1067" s="512"/>
      <c r="V1067" s="512"/>
      <c r="W1067" s="512"/>
      <c r="X1067" s="512"/>
      <c r="Y1067" s="489"/>
      <c r="Z1067" s="512"/>
      <c r="AA1067" s="512"/>
      <c r="AB1067" s="489"/>
      <c r="AC1067" s="513"/>
      <c r="AD1067" s="489"/>
    </row>
    <row r="1068" spans="7:30" ht="15.75" customHeight="1">
      <c r="G1068" s="510"/>
      <c r="H1068" s="511"/>
      <c r="I1068" s="512"/>
      <c r="J1068" s="512"/>
      <c r="K1068" s="512"/>
      <c r="L1068" s="512"/>
      <c r="M1068" s="512"/>
      <c r="N1068" s="489"/>
      <c r="O1068" s="512"/>
      <c r="P1068" s="512"/>
      <c r="Q1068" s="512"/>
      <c r="R1068" s="512"/>
      <c r="S1068" s="512"/>
      <c r="T1068" s="512"/>
      <c r="U1068" s="512"/>
      <c r="V1068" s="512"/>
      <c r="W1068" s="512"/>
      <c r="X1068" s="512"/>
      <c r="Y1068" s="489"/>
      <c r="Z1068" s="512"/>
      <c r="AA1068" s="512"/>
      <c r="AB1068" s="489"/>
      <c r="AC1068" s="513"/>
      <c r="AD1068" s="489"/>
    </row>
    <row r="1069" spans="7:30" ht="15.75" customHeight="1">
      <c r="G1069" s="510"/>
      <c r="H1069" s="511"/>
      <c r="I1069" s="512"/>
      <c r="J1069" s="512"/>
      <c r="K1069" s="512"/>
      <c r="L1069" s="512"/>
      <c r="M1069" s="512"/>
      <c r="N1069" s="489"/>
      <c r="O1069" s="512"/>
      <c r="P1069" s="512"/>
      <c r="Q1069" s="512"/>
      <c r="R1069" s="512"/>
      <c r="S1069" s="512"/>
      <c r="T1069" s="512"/>
      <c r="U1069" s="512"/>
      <c r="V1069" s="512"/>
      <c r="W1069" s="512"/>
      <c r="X1069" s="512"/>
      <c r="Y1069" s="489"/>
      <c r="Z1069" s="512"/>
      <c r="AA1069" s="512"/>
      <c r="AB1069" s="489"/>
      <c r="AC1069" s="513"/>
      <c r="AD1069" s="489"/>
    </row>
    <row r="1070" spans="7:30" ht="15.75" customHeight="1">
      <c r="G1070" s="510"/>
      <c r="H1070" s="511"/>
      <c r="I1070" s="512"/>
      <c r="J1070" s="512"/>
      <c r="K1070" s="512"/>
      <c r="L1070" s="512"/>
      <c r="M1070" s="512"/>
      <c r="N1070" s="489"/>
      <c r="O1070" s="512"/>
      <c r="P1070" s="512"/>
      <c r="Q1070" s="512"/>
      <c r="R1070" s="512"/>
      <c r="S1070" s="512"/>
      <c r="T1070" s="512"/>
      <c r="U1070" s="512"/>
      <c r="V1070" s="512"/>
      <c r="W1070" s="512"/>
      <c r="X1070" s="512"/>
      <c r="Y1070" s="489"/>
      <c r="Z1070" s="512"/>
      <c r="AA1070" s="512"/>
      <c r="AB1070" s="489"/>
      <c r="AC1070" s="513"/>
      <c r="AD1070" s="489"/>
    </row>
    <row r="1071" spans="7:30" ht="15.75" customHeight="1">
      <c r="G1071" s="510"/>
      <c r="H1071" s="511"/>
      <c r="I1071" s="512"/>
      <c r="J1071" s="512"/>
      <c r="K1071" s="512"/>
      <c r="L1071" s="512"/>
      <c r="M1071" s="512"/>
      <c r="N1071" s="489"/>
      <c r="O1071" s="512"/>
      <c r="P1071" s="512"/>
      <c r="Q1071" s="512"/>
      <c r="R1071" s="512"/>
      <c r="S1071" s="512"/>
      <c r="T1071" s="512"/>
      <c r="U1071" s="512"/>
      <c r="V1071" s="512"/>
      <c r="W1071" s="512"/>
      <c r="X1071" s="512"/>
      <c r="Y1071" s="489"/>
      <c r="Z1071" s="512"/>
      <c r="AA1071" s="512"/>
      <c r="AB1071" s="489"/>
      <c r="AC1071" s="513"/>
      <c r="AD1071" s="489"/>
    </row>
    <row r="1072" spans="7:30" ht="15.75" customHeight="1">
      <c r="G1072" s="510"/>
      <c r="H1072" s="511"/>
      <c r="I1072" s="512"/>
      <c r="J1072" s="512"/>
      <c r="K1072" s="512"/>
      <c r="L1072" s="512"/>
      <c r="M1072" s="512"/>
      <c r="N1072" s="489"/>
      <c r="O1072" s="512"/>
      <c r="P1072" s="512"/>
      <c r="Q1072" s="512"/>
      <c r="R1072" s="512"/>
      <c r="S1072" s="512"/>
      <c r="T1072" s="512"/>
      <c r="U1072" s="512"/>
      <c r="V1072" s="512"/>
      <c r="W1072" s="512"/>
      <c r="X1072" s="512"/>
      <c r="Y1072" s="489"/>
      <c r="Z1072" s="512"/>
      <c r="AA1072" s="512"/>
      <c r="AB1072" s="489"/>
      <c r="AC1072" s="513"/>
      <c r="AD1072" s="489"/>
    </row>
    <row r="1073" spans="7:30" ht="15.75" customHeight="1">
      <c r="G1073" s="510"/>
      <c r="H1073" s="511"/>
      <c r="I1073" s="512"/>
      <c r="J1073" s="512"/>
      <c r="K1073" s="512"/>
      <c r="L1073" s="512"/>
      <c r="M1073" s="512"/>
      <c r="N1073" s="489"/>
      <c r="O1073" s="512"/>
      <c r="P1073" s="512"/>
      <c r="Q1073" s="512"/>
      <c r="R1073" s="512"/>
      <c r="S1073" s="512"/>
      <c r="T1073" s="512"/>
      <c r="U1073" s="512"/>
      <c r="V1073" s="512"/>
      <c r="W1073" s="512"/>
      <c r="X1073" s="512"/>
      <c r="Y1073" s="489"/>
      <c r="Z1073" s="512"/>
      <c r="AA1073" s="512"/>
      <c r="AB1073" s="489"/>
      <c r="AC1073" s="513"/>
      <c r="AD1073" s="489"/>
    </row>
    <row r="1074" spans="7:30" ht="15.75" customHeight="1">
      <c r="G1074" s="510"/>
      <c r="H1074" s="511"/>
      <c r="I1074" s="512"/>
      <c r="J1074" s="512"/>
      <c r="K1074" s="512"/>
      <c r="L1074" s="512"/>
      <c r="M1074" s="512"/>
      <c r="N1074" s="489"/>
      <c r="O1074" s="512"/>
      <c r="P1074" s="512"/>
      <c r="Q1074" s="512"/>
      <c r="R1074" s="512"/>
      <c r="S1074" s="512"/>
      <c r="T1074" s="512"/>
      <c r="U1074" s="512"/>
      <c r="V1074" s="512"/>
      <c r="W1074" s="512"/>
      <c r="X1074" s="512"/>
      <c r="Y1074" s="489"/>
      <c r="Z1074" s="512"/>
      <c r="AA1074" s="512"/>
      <c r="AB1074" s="489"/>
      <c r="AC1074" s="513"/>
      <c r="AD1074" s="489"/>
    </row>
    <row r="1075" spans="7:30" ht="15.75" customHeight="1">
      <c r="G1075" s="510"/>
      <c r="H1075" s="511"/>
      <c r="I1075" s="512"/>
      <c r="J1075" s="512"/>
      <c r="K1075" s="512"/>
      <c r="L1075" s="512"/>
      <c r="M1075" s="512"/>
      <c r="N1075" s="489"/>
      <c r="O1075" s="512"/>
      <c r="P1075" s="512"/>
      <c r="Q1075" s="512"/>
      <c r="R1075" s="512"/>
      <c r="S1075" s="512"/>
      <c r="T1075" s="512"/>
      <c r="U1075" s="512"/>
      <c r="V1075" s="512"/>
      <c r="W1075" s="512"/>
      <c r="X1075" s="512"/>
      <c r="Y1075" s="489"/>
      <c r="Z1075" s="512"/>
      <c r="AA1075" s="512"/>
      <c r="AB1075" s="489"/>
      <c r="AC1075" s="513"/>
      <c r="AD1075" s="489"/>
    </row>
    <row r="1076" spans="7:30" ht="15.75" customHeight="1">
      <c r="G1076" s="510"/>
      <c r="H1076" s="511"/>
      <c r="I1076" s="512"/>
      <c r="J1076" s="512"/>
      <c r="K1076" s="512"/>
      <c r="L1076" s="512"/>
      <c r="M1076" s="512"/>
      <c r="N1076" s="489"/>
      <c r="O1076" s="512"/>
      <c r="P1076" s="512"/>
      <c r="Q1076" s="512"/>
      <c r="R1076" s="512"/>
      <c r="S1076" s="512"/>
      <c r="T1076" s="512"/>
      <c r="U1076" s="512"/>
      <c r="V1076" s="512"/>
      <c r="W1076" s="512"/>
      <c r="X1076" s="512"/>
      <c r="Y1076" s="489"/>
      <c r="Z1076" s="512"/>
      <c r="AA1076" s="512"/>
      <c r="AB1076" s="489"/>
      <c r="AC1076" s="513"/>
      <c r="AD1076" s="489"/>
    </row>
    <row r="1077" spans="7:30" ht="15.75" customHeight="1">
      <c r="G1077" s="510"/>
      <c r="H1077" s="511"/>
      <c r="I1077" s="512"/>
      <c r="J1077" s="512"/>
      <c r="K1077" s="512"/>
      <c r="L1077" s="512"/>
      <c r="M1077" s="512"/>
      <c r="N1077" s="489"/>
      <c r="O1077" s="512"/>
      <c r="P1077" s="512"/>
      <c r="Q1077" s="512"/>
      <c r="R1077" s="512"/>
      <c r="S1077" s="512"/>
      <c r="T1077" s="512"/>
      <c r="U1077" s="512"/>
      <c r="V1077" s="512"/>
      <c r="W1077" s="512"/>
      <c r="X1077" s="512"/>
      <c r="Y1077" s="489"/>
      <c r="Z1077" s="512"/>
      <c r="AA1077" s="512"/>
      <c r="AB1077" s="489"/>
      <c r="AC1077" s="513"/>
      <c r="AD1077" s="489"/>
    </row>
    <row r="1078" spans="7:30" ht="15.75" customHeight="1">
      <c r="G1078" s="510"/>
      <c r="H1078" s="511"/>
      <c r="I1078" s="512"/>
      <c r="J1078" s="512"/>
      <c r="K1078" s="512"/>
      <c r="L1078" s="512"/>
      <c r="M1078" s="512"/>
      <c r="N1078" s="489"/>
      <c r="O1078" s="512"/>
      <c r="P1078" s="512"/>
      <c r="Q1078" s="512"/>
      <c r="R1078" s="512"/>
      <c r="S1078" s="512"/>
      <c r="T1078" s="512"/>
      <c r="U1078" s="512"/>
      <c r="V1078" s="512"/>
      <c r="W1078" s="512"/>
      <c r="X1078" s="512"/>
      <c r="Y1078" s="489"/>
      <c r="Z1078" s="512"/>
      <c r="AA1078" s="512"/>
      <c r="AB1078" s="489"/>
      <c r="AC1078" s="513"/>
      <c r="AD1078" s="489"/>
    </row>
    <row r="1079" spans="7:30" ht="15.75" customHeight="1">
      <c r="G1079" s="510"/>
      <c r="H1079" s="511"/>
      <c r="I1079" s="512"/>
      <c r="J1079" s="512"/>
      <c r="K1079" s="512"/>
      <c r="L1079" s="512"/>
      <c r="M1079" s="512"/>
      <c r="N1079" s="489"/>
      <c r="O1079" s="512"/>
      <c r="P1079" s="512"/>
      <c r="Q1079" s="512"/>
      <c r="R1079" s="512"/>
      <c r="S1079" s="512"/>
      <c r="T1079" s="512"/>
      <c r="U1079" s="512"/>
      <c r="V1079" s="512"/>
      <c r="W1079" s="512"/>
      <c r="X1079" s="512"/>
      <c r="Y1079" s="489"/>
      <c r="Z1079" s="512"/>
      <c r="AA1079" s="512"/>
      <c r="AB1079" s="489"/>
      <c r="AC1079" s="513"/>
      <c r="AD1079" s="489"/>
    </row>
    <row r="1080" spans="7:30" ht="15.75" customHeight="1">
      <c r="G1080" s="510"/>
      <c r="H1080" s="511"/>
      <c r="I1080" s="512"/>
      <c r="J1080" s="512"/>
      <c r="K1080" s="512"/>
      <c r="L1080" s="512"/>
      <c r="M1080" s="512"/>
      <c r="N1080" s="489"/>
      <c r="O1080" s="512"/>
      <c r="P1080" s="512"/>
      <c r="Q1080" s="512"/>
      <c r="R1080" s="512"/>
      <c r="S1080" s="512"/>
      <c r="T1080" s="512"/>
      <c r="U1080" s="512"/>
      <c r="V1080" s="512"/>
      <c r="W1080" s="512"/>
      <c r="X1080" s="512"/>
      <c r="Y1080" s="489"/>
      <c r="Z1080" s="512"/>
      <c r="AA1080" s="512"/>
      <c r="AB1080" s="489"/>
      <c r="AC1080" s="513"/>
      <c r="AD1080" s="489"/>
    </row>
    <row r="1081" spans="7:30" ht="15.75" customHeight="1">
      <c r="G1081" s="510"/>
      <c r="H1081" s="511"/>
      <c r="I1081" s="512"/>
      <c r="J1081" s="512"/>
      <c r="K1081" s="512"/>
      <c r="L1081" s="512"/>
      <c r="M1081" s="512"/>
      <c r="N1081" s="489"/>
      <c r="O1081" s="512"/>
      <c r="P1081" s="512"/>
      <c r="Q1081" s="512"/>
      <c r="R1081" s="512"/>
      <c r="S1081" s="512"/>
      <c r="T1081" s="512"/>
      <c r="U1081" s="512"/>
      <c r="V1081" s="512"/>
      <c r="W1081" s="512"/>
      <c r="X1081" s="512"/>
      <c r="Y1081" s="489"/>
      <c r="Z1081" s="512"/>
      <c r="AA1081" s="512"/>
      <c r="AB1081" s="489"/>
      <c r="AC1081" s="513"/>
      <c r="AD1081" s="489"/>
    </row>
    <row r="1082" spans="7:30" ht="15.75" customHeight="1">
      <c r="G1082" s="510"/>
      <c r="H1082" s="511"/>
      <c r="I1082" s="512"/>
      <c r="J1082" s="512"/>
      <c r="K1082" s="512"/>
      <c r="L1082" s="512"/>
      <c r="M1082" s="512"/>
      <c r="N1082" s="489"/>
      <c r="O1082" s="512"/>
      <c r="P1082" s="512"/>
      <c r="Q1082" s="512"/>
      <c r="R1082" s="512"/>
      <c r="S1082" s="512"/>
      <c r="T1082" s="512"/>
      <c r="U1082" s="512"/>
      <c r="V1082" s="512"/>
      <c r="W1082" s="512"/>
      <c r="X1082" s="512"/>
      <c r="Y1082" s="489"/>
      <c r="Z1082" s="512"/>
      <c r="AA1082" s="512"/>
      <c r="AB1082" s="489"/>
      <c r="AC1082" s="513"/>
      <c r="AD1082" s="489"/>
    </row>
    <row r="1083" spans="7:30" ht="15.75" customHeight="1">
      <c r="G1083" s="510"/>
      <c r="H1083" s="511"/>
      <c r="I1083" s="512"/>
      <c r="J1083" s="512"/>
      <c r="K1083" s="512"/>
      <c r="L1083" s="512"/>
      <c r="M1083" s="512"/>
      <c r="N1083" s="489"/>
      <c r="O1083" s="512"/>
      <c r="P1083" s="512"/>
      <c r="Q1083" s="512"/>
      <c r="R1083" s="512"/>
      <c r="S1083" s="512"/>
      <c r="T1083" s="512"/>
      <c r="U1083" s="512"/>
      <c r="V1083" s="512"/>
      <c r="W1083" s="512"/>
      <c r="X1083" s="512"/>
      <c r="Y1083" s="489"/>
      <c r="Z1083" s="512"/>
      <c r="AA1083" s="512"/>
      <c r="AB1083" s="489"/>
      <c r="AC1083" s="513"/>
      <c r="AD1083" s="489"/>
    </row>
    <row r="1084" spans="7:30" ht="15.75" customHeight="1">
      <c r="G1084" s="510"/>
      <c r="H1084" s="511"/>
      <c r="I1084" s="512"/>
      <c r="J1084" s="512"/>
      <c r="K1084" s="512"/>
      <c r="L1084" s="512"/>
      <c r="M1084" s="512"/>
      <c r="N1084" s="489"/>
      <c r="O1084" s="512"/>
      <c r="P1084" s="512"/>
      <c r="Q1084" s="512"/>
      <c r="R1084" s="512"/>
      <c r="S1084" s="512"/>
      <c r="T1084" s="512"/>
      <c r="U1084" s="512"/>
      <c r="V1084" s="512"/>
      <c r="W1084" s="512"/>
      <c r="X1084" s="512"/>
      <c r="Y1084" s="489"/>
      <c r="Z1084" s="512"/>
      <c r="AA1084" s="512"/>
      <c r="AB1084" s="489"/>
      <c r="AC1084" s="513"/>
      <c r="AD1084" s="489"/>
    </row>
    <row r="1085" spans="7:30" ht="15.75" customHeight="1">
      <c r="G1085" s="510"/>
      <c r="H1085" s="511"/>
      <c r="I1085" s="512"/>
      <c r="J1085" s="512"/>
      <c r="K1085" s="512"/>
      <c r="L1085" s="512"/>
      <c r="M1085" s="512"/>
      <c r="N1085" s="489"/>
      <c r="O1085" s="512"/>
      <c r="P1085" s="512"/>
      <c r="Q1085" s="512"/>
      <c r="R1085" s="512"/>
      <c r="S1085" s="512"/>
      <c r="T1085" s="512"/>
      <c r="U1085" s="512"/>
      <c r="V1085" s="512"/>
      <c r="W1085" s="512"/>
      <c r="X1085" s="512"/>
      <c r="Y1085" s="489"/>
      <c r="Z1085" s="512"/>
      <c r="AA1085" s="512"/>
      <c r="AB1085" s="489"/>
      <c r="AC1085" s="513"/>
      <c r="AD1085" s="489"/>
    </row>
    <row r="1086" spans="7:30" ht="15.75" customHeight="1">
      <c r="G1086" s="510"/>
      <c r="H1086" s="511"/>
      <c r="I1086" s="512"/>
      <c r="J1086" s="512"/>
      <c r="K1086" s="512"/>
      <c r="L1086" s="512"/>
      <c r="M1086" s="512"/>
      <c r="N1086" s="489"/>
      <c r="O1086" s="512"/>
      <c r="P1086" s="512"/>
      <c r="Q1086" s="512"/>
      <c r="R1086" s="512"/>
      <c r="S1086" s="512"/>
      <c r="T1086" s="512"/>
      <c r="U1086" s="512"/>
      <c r="V1086" s="512"/>
      <c r="W1086" s="512"/>
      <c r="X1086" s="512"/>
      <c r="Y1086" s="489"/>
      <c r="Z1086" s="512"/>
      <c r="AA1086" s="512"/>
      <c r="AB1086" s="489"/>
      <c r="AC1086" s="513"/>
      <c r="AD1086" s="489"/>
    </row>
    <row r="1087" spans="7:30" ht="15.75" customHeight="1">
      <c r="G1087" s="510"/>
      <c r="H1087" s="511"/>
      <c r="I1087" s="512"/>
      <c r="J1087" s="512"/>
      <c r="K1087" s="512"/>
      <c r="L1087" s="512"/>
      <c r="M1087" s="512"/>
      <c r="N1087" s="489"/>
      <c r="O1087" s="512"/>
      <c r="P1087" s="512"/>
      <c r="Q1087" s="512"/>
      <c r="R1087" s="512"/>
      <c r="S1087" s="512"/>
      <c r="T1087" s="512"/>
      <c r="U1087" s="512"/>
      <c r="V1087" s="512"/>
      <c r="W1087" s="512"/>
      <c r="X1087" s="512"/>
      <c r="Y1087" s="489"/>
      <c r="Z1087" s="512"/>
      <c r="AA1087" s="512"/>
      <c r="AB1087" s="489"/>
      <c r="AC1087" s="513"/>
      <c r="AD1087" s="489"/>
    </row>
    <row r="1088" spans="7:30" ht="15.75" customHeight="1">
      <c r="G1088" s="510"/>
      <c r="H1088" s="511"/>
      <c r="I1088" s="512"/>
      <c r="J1088" s="512"/>
      <c r="K1088" s="512"/>
      <c r="L1088" s="512"/>
      <c r="M1088" s="512"/>
      <c r="N1088" s="489"/>
      <c r="O1088" s="512"/>
      <c r="P1088" s="512"/>
      <c r="Q1088" s="512"/>
      <c r="R1088" s="512"/>
      <c r="S1088" s="512"/>
      <c r="T1088" s="512"/>
      <c r="U1088" s="512"/>
      <c r="V1088" s="512"/>
      <c r="W1088" s="512"/>
      <c r="X1088" s="512"/>
      <c r="Y1088" s="489"/>
      <c r="Z1088" s="512"/>
      <c r="AA1088" s="512"/>
      <c r="AB1088" s="489"/>
      <c r="AC1088" s="513"/>
      <c r="AD1088" s="489"/>
    </row>
    <row r="1089" spans="7:30" ht="15.75" customHeight="1">
      <c r="G1089" s="510"/>
      <c r="H1089" s="511"/>
      <c r="I1089" s="512"/>
      <c r="J1089" s="512"/>
      <c r="K1089" s="512"/>
      <c r="L1089" s="512"/>
      <c r="M1089" s="512"/>
      <c r="N1089" s="489"/>
      <c r="O1089" s="512"/>
      <c r="P1089" s="512"/>
      <c r="Q1089" s="512"/>
      <c r="R1089" s="512"/>
      <c r="S1089" s="512"/>
      <c r="T1089" s="512"/>
      <c r="U1089" s="512"/>
      <c r="V1089" s="512"/>
      <c r="W1089" s="512"/>
      <c r="X1089" s="512"/>
      <c r="Y1089" s="489"/>
      <c r="Z1089" s="512"/>
      <c r="AA1089" s="512"/>
      <c r="AB1089" s="489"/>
      <c r="AC1089" s="513"/>
      <c r="AD1089" s="489"/>
    </row>
    <row r="1090" spans="7:30" ht="15.75" customHeight="1">
      <c r="G1090" s="510"/>
      <c r="H1090" s="511"/>
      <c r="I1090" s="512"/>
      <c r="J1090" s="512"/>
      <c r="K1090" s="512"/>
      <c r="L1090" s="512"/>
      <c r="M1090" s="512"/>
      <c r="N1090" s="489"/>
      <c r="O1090" s="512"/>
      <c r="P1090" s="512"/>
      <c r="Q1090" s="512"/>
      <c r="R1090" s="512"/>
      <c r="S1090" s="512"/>
      <c r="T1090" s="512"/>
      <c r="U1090" s="512"/>
      <c r="V1090" s="512"/>
      <c r="W1090" s="512"/>
      <c r="X1090" s="512"/>
      <c r="Y1090" s="489"/>
      <c r="Z1090" s="512"/>
      <c r="AA1090" s="512"/>
      <c r="AB1090" s="489"/>
      <c r="AC1090" s="513"/>
      <c r="AD1090" s="489"/>
    </row>
    <row r="1091" spans="7:30" ht="15.75" customHeight="1">
      <c r="G1091" s="510"/>
      <c r="H1091" s="511"/>
      <c r="I1091" s="512"/>
      <c r="J1091" s="512"/>
      <c r="K1091" s="512"/>
      <c r="L1091" s="512"/>
      <c r="M1091" s="512"/>
      <c r="N1091" s="489"/>
      <c r="O1091" s="512"/>
      <c r="P1091" s="512"/>
      <c r="Q1091" s="512"/>
      <c r="R1091" s="512"/>
      <c r="S1091" s="512"/>
      <c r="T1091" s="512"/>
      <c r="U1091" s="512"/>
      <c r="V1091" s="512"/>
      <c r="W1091" s="512"/>
      <c r="X1091" s="512"/>
      <c r="Y1091" s="489"/>
      <c r="Z1091" s="512"/>
      <c r="AA1091" s="512"/>
      <c r="AB1091" s="489"/>
      <c r="AC1091" s="513"/>
      <c r="AD1091" s="489"/>
    </row>
    <row r="1092" spans="7:30" ht="15.75" customHeight="1">
      <c r="G1092" s="510"/>
      <c r="H1092" s="511"/>
      <c r="I1092" s="512"/>
      <c r="J1092" s="512"/>
      <c r="K1092" s="512"/>
      <c r="L1092" s="512"/>
      <c r="M1092" s="512"/>
      <c r="N1092" s="489"/>
      <c r="O1092" s="512"/>
      <c r="P1092" s="512"/>
      <c r="Q1092" s="512"/>
      <c r="R1092" s="512"/>
      <c r="S1092" s="512"/>
      <c r="T1092" s="512"/>
      <c r="U1092" s="512"/>
      <c r="V1092" s="512"/>
      <c r="W1092" s="512"/>
      <c r="X1092" s="512"/>
      <c r="Y1092" s="489"/>
      <c r="Z1092" s="512"/>
      <c r="AA1092" s="512"/>
      <c r="AB1092" s="489"/>
      <c r="AC1092" s="513"/>
      <c r="AD1092" s="489"/>
    </row>
    <row r="1093" spans="7:30" ht="15.75" customHeight="1">
      <c r="G1093" s="510"/>
      <c r="H1093" s="511"/>
      <c r="I1093" s="512"/>
      <c r="J1093" s="512"/>
      <c r="K1093" s="512"/>
      <c r="L1093" s="512"/>
      <c r="M1093" s="512"/>
      <c r="N1093" s="489"/>
      <c r="O1093" s="512"/>
      <c r="P1093" s="512"/>
      <c r="Q1093" s="512"/>
      <c r="R1093" s="512"/>
      <c r="S1093" s="512"/>
      <c r="T1093" s="512"/>
      <c r="U1093" s="512"/>
      <c r="V1093" s="512"/>
      <c r="W1093" s="512"/>
      <c r="X1093" s="512"/>
      <c r="Y1093" s="489"/>
      <c r="Z1093" s="512"/>
      <c r="AA1093" s="512"/>
      <c r="AB1093" s="489"/>
      <c r="AC1093" s="513"/>
      <c r="AD1093" s="489"/>
    </row>
    <row r="1094" spans="7:30" ht="15.75" customHeight="1">
      <c r="G1094" s="510"/>
      <c r="H1094" s="511"/>
      <c r="I1094" s="512"/>
      <c r="J1094" s="512"/>
      <c r="K1094" s="512"/>
      <c r="L1094" s="512"/>
      <c r="M1094" s="512"/>
      <c r="N1094" s="489"/>
      <c r="O1094" s="512"/>
      <c r="P1094" s="512"/>
      <c r="Q1094" s="512"/>
      <c r="R1094" s="512"/>
      <c r="S1094" s="512"/>
      <c r="T1094" s="512"/>
      <c r="U1094" s="512"/>
      <c r="V1094" s="512"/>
      <c r="W1094" s="512"/>
      <c r="X1094" s="512"/>
      <c r="Y1094" s="489"/>
      <c r="Z1094" s="512"/>
      <c r="AA1094" s="512"/>
      <c r="AB1094" s="489"/>
      <c r="AC1094" s="513"/>
      <c r="AD1094" s="489"/>
    </row>
    <row r="1095" spans="7:30" ht="15.75" customHeight="1">
      <c r="G1095" s="510"/>
      <c r="H1095" s="511"/>
      <c r="I1095" s="512"/>
      <c r="J1095" s="512"/>
      <c r="K1095" s="512"/>
      <c r="L1095" s="512"/>
      <c r="M1095" s="512"/>
      <c r="N1095" s="489"/>
      <c r="O1095" s="512"/>
      <c r="P1095" s="512"/>
      <c r="Q1095" s="512"/>
      <c r="R1095" s="512"/>
      <c r="S1095" s="512"/>
      <c r="T1095" s="512"/>
      <c r="U1095" s="512"/>
      <c r="V1095" s="512"/>
      <c r="W1095" s="512"/>
      <c r="X1095" s="512"/>
      <c r="Y1095" s="489"/>
      <c r="Z1095" s="512"/>
      <c r="AA1095" s="512"/>
      <c r="AB1095" s="489"/>
      <c r="AC1095" s="513"/>
      <c r="AD1095" s="489"/>
    </row>
    <row r="1096" spans="7:30" ht="15.75" customHeight="1">
      <c r="G1096" s="510"/>
      <c r="H1096" s="511"/>
      <c r="I1096" s="512"/>
      <c r="J1096" s="512"/>
      <c r="K1096" s="512"/>
      <c r="L1096" s="512"/>
      <c r="M1096" s="512"/>
      <c r="N1096" s="489"/>
      <c r="O1096" s="512"/>
      <c r="P1096" s="512"/>
      <c r="Q1096" s="512"/>
      <c r="R1096" s="512"/>
      <c r="S1096" s="512"/>
      <c r="T1096" s="512"/>
      <c r="U1096" s="512"/>
      <c r="V1096" s="512"/>
      <c r="W1096" s="512"/>
      <c r="X1096" s="512"/>
      <c r="Y1096" s="489"/>
      <c r="Z1096" s="512"/>
      <c r="AA1096" s="512"/>
      <c r="AB1096" s="489"/>
      <c r="AC1096" s="513"/>
      <c r="AD1096" s="489"/>
    </row>
    <row r="1097" spans="7:30" ht="15.75" customHeight="1">
      <c r="G1097" s="510"/>
      <c r="H1097" s="511"/>
      <c r="I1097" s="512"/>
      <c r="J1097" s="512"/>
      <c r="K1097" s="512"/>
      <c r="L1097" s="512"/>
      <c r="M1097" s="512"/>
      <c r="N1097" s="489"/>
      <c r="O1097" s="512"/>
      <c r="P1097" s="512"/>
      <c r="Q1097" s="512"/>
      <c r="R1097" s="512"/>
      <c r="S1097" s="512"/>
      <c r="T1097" s="512"/>
      <c r="U1097" s="512"/>
      <c r="V1097" s="512"/>
      <c r="W1097" s="512"/>
      <c r="X1097" s="512"/>
      <c r="Y1097" s="489"/>
      <c r="Z1097" s="512"/>
      <c r="AA1097" s="512"/>
      <c r="AB1097" s="489"/>
      <c r="AC1097" s="513"/>
      <c r="AD1097" s="489"/>
    </row>
    <row r="1098" spans="7:30" ht="15.75" customHeight="1">
      <c r="G1098" s="510"/>
      <c r="H1098" s="511"/>
      <c r="I1098" s="512"/>
      <c r="J1098" s="512"/>
      <c r="K1098" s="512"/>
      <c r="L1098" s="512"/>
      <c r="M1098" s="512"/>
      <c r="N1098" s="489"/>
      <c r="O1098" s="512"/>
      <c r="P1098" s="512"/>
      <c r="Q1098" s="512"/>
      <c r="R1098" s="512"/>
      <c r="S1098" s="512"/>
      <c r="T1098" s="512"/>
      <c r="U1098" s="512"/>
      <c r="V1098" s="512"/>
      <c r="W1098" s="512"/>
      <c r="X1098" s="512"/>
      <c r="Y1098" s="489"/>
      <c r="Z1098" s="512"/>
      <c r="AA1098" s="512"/>
      <c r="AB1098" s="489"/>
      <c r="AC1098" s="513"/>
      <c r="AD1098" s="489"/>
    </row>
    <row r="1099" spans="7:30" ht="15.75" customHeight="1">
      <c r="G1099" s="510"/>
      <c r="H1099" s="511"/>
      <c r="I1099" s="512"/>
      <c r="J1099" s="512"/>
      <c r="K1099" s="512"/>
      <c r="L1099" s="512"/>
      <c r="M1099" s="512"/>
      <c r="N1099" s="489"/>
      <c r="O1099" s="512"/>
      <c r="P1099" s="512"/>
      <c r="Q1099" s="512"/>
      <c r="R1099" s="512"/>
      <c r="S1099" s="512"/>
      <c r="T1099" s="512"/>
      <c r="U1099" s="512"/>
      <c r="V1099" s="512"/>
      <c r="W1099" s="512"/>
      <c r="X1099" s="512"/>
      <c r="Y1099" s="489"/>
      <c r="Z1099" s="512"/>
      <c r="AA1099" s="512"/>
      <c r="AB1099" s="489"/>
      <c r="AC1099" s="513"/>
      <c r="AD1099" s="489"/>
    </row>
    <row r="1100" spans="7:30" ht="15.75" customHeight="1">
      <c r="G1100" s="510"/>
      <c r="H1100" s="511"/>
      <c r="I1100" s="512"/>
      <c r="J1100" s="512"/>
      <c r="K1100" s="512"/>
      <c r="L1100" s="512"/>
      <c r="M1100" s="512"/>
      <c r="N1100" s="489"/>
      <c r="O1100" s="512"/>
      <c r="P1100" s="512"/>
      <c r="Q1100" s="512"/>
      <c r="R1100" s="512"/>
      <c r="S1100" s="512"/>
      <c r="T1100" s="512"/>
      <c r="U1100" s="512"/>
      <c r="V1100" s="512"/>
      <c r="W1100" s="512"/>
      <c r="X1100" s="512"/>
      <c r="Y1100" s="489"/>
      <c r="Z1100" s="512"/>
      <c r="AA1100" s="512"/>
      <c r="AB1100" s="489"/>
      <c r="AC1100" s="513"/>
      <c r="AD1100" s="489"/>
    </row>
    <row r="1101" spans="7:30" ht="15.75" customHeight="1">
      <c r="G1101" s="510"/>
      <c r="H1101" s="511"/>
      <c r="I1101" s="512"/>
      <c r="J1101" s="512"/>
      <c r="K1101" s="512"/>
      <c r="L1101" s="512"/>
      <c r="M1101" s="512"/>
      <c r="N1101" s="489"/>
      <c r="O1101" s="512"/>
      <c r="P1101" s="512"/>
      <c r="Q1101" s="512"/>
      <c r="R1101" s="512"/>
      <c r="S1101" s="512"/>
      <c r="T1101" s="512"/>
      <c r="U1101" s="512"/>
      <c r="V1101" s="512"/>
      <c r="W1101" s="512"/>
      <c r="X1101" s="512"/>
      <c r="Y1101" s="489"/>
      <c r="Z1101" s="512"/>
      <c r="AA1101" s="512"/>
      <c r="AB1101" s="489"/>
      <c r="AC1101" s="513"/>
      <c r="AD1101" s="489"/>
    </row>
    <row r="1102" spans="7:30" ht="15.75" customHeight="1">
      <c r="G1102" s="510"/>
      <c r="H1102" s="511"/>
      <c r="I1102" s="512"/>
      <c r="J1102" s="512"/>
      <c r="K1102" s="512"/>
      <c r="L1102" s="512"/>
      <c r="M1102" s="512"/>
      <c r="N1102" s="489"/>
      <c r="O1102" s="512"/>
      <c r="P1102" s="512"/>
      <c r="Q1102" s="512"/>
      <c r="R1102" s="512"/>
      <c r="S1102" s="512"/>
      <c r="T1102" s="512"/>
      <c r="U1102" s="512"/>
      <c r="V1102" s="512"/>
      <c r="W1102" s="512"/>
      <c r="X1102" s="512"/>
      <c r="Y1102" s="489"/>
      <c r="Z1102" s="512"/>
      <c r="AA1102" s="512"/>
      <c r="AB1102" s="489"/>
      <c r="AC1102" s="513"/>
      <c r="AD1102" s="489"/>
    </row>
    <row r="1103" spans="7:30" ht="15.75" customHeight="1">
      <c r="G1103" s="510"/>
      <c r="H1103" s="511"/>
      <c r="I1103" s="512"/>
      <c r="J1103" s="512"/>
      <c r="K1103" s="512"/>
      <c r="L1103" s="512"/>
      <c r="M1103" s="512"/>
      <c r="N1103" s="489"/>
      <c r="O1103" s="512"/>
      <c r="P1103" s="512"/>
      <c r="Q1103" s="512"/>
      <c r="R1103" s="512"/>
      <c r="S1103" s="512"/>
      <c r="T1103" s="512"/>
      <c r="U1103" s="512"/>
      <c r="V1103" s="512"/>
      <c r="W1103" s="512"/>
      <c r="X1103" s="512"/>
      <c r="Y1103" s="489"/>
      <c r="Z1103" s="512"/>
      <c r="AA1103" s="512"/>
      <c r="AB1103" s="489"/>
      <c r="AC1103" s="513"/>
      <c r="AD1103" s="489"/>
    </row>
    <row r="1104" spans="7:30" ht="15.75" customHeight="1">
      <c r="G1104" s="510"/>
      <c r="H1104" s="511"/>
      <c r="I1104" s="512"/>
      <c r="J1104" s="512"/>
      <c r="K1104" s="512"/>
      <c r="L1104" s="512"/>
      <c r="M1104" s="512"/>
      <c r="N1104" s="489"/>
      <c r="O1104" s="512"/>
      <c r="P1104" s="512"/>
      <c r="Q1104" s="512"/>
      <c r="R1104" s="512"/>
      <c r="S1104" s="512"/>
      <c r="T1104" s="512"/>
      <c r="U1104" s="512"/>
      <c r="V1104" s="512"/>
      <c r="W1104" s="512"/>
      <c r="X1104" s="512"/>
      <c r="Y1104" s="489"/>
      <c r="Z1104" s="512"/>
      <c r="AA1104" s="512"/>
      <c r="AB1104" s="489"/>
      <c r="AC1104" s="513"/>
      <c r="AD1104" s="489"/>
    </row>
    <row r="1105" spans="7:30" ht="15.75" customHeight="1">
      <c r="G1105" s="510"/>
      <c r="H1105" s="511"/>
      <c r="I1105" s="512"/>
      <c r="J1105" s="512"/>
      <c r="K1105" s="512"/>
      <c r="L1105" s="512"/>
      <c r="M1105" s="512"/>
      <c r="N1105" s="489"/>
      <c r="O1105" s="512"/>
      <c r="P1105" s="512"/>
      <c r="Q1105" s="512"/>
      <c r="R1105" s="512"/>
      <c r="S1105" s="512"/>
      <c r="T1105" s="512"/>
      <c r="U1105" s="512"/>
      <c r="V1105" s="512"/>
      <c r="W1105" s="512"/>
      <c r="X1105" s="512"/>
      <c r="Y1105" s="489"/>
      <c r="Z1105" s="512"/>
      <c r="AA1105" s="512"/>
      <c r="AB1105" s="489"/>
      <c r="AC1105" s="513"/>
      <c r="AD1105" s="489"/>
    </row>
    <row r="1106" spans="7:30" ht="15.75" customHeight="1">
      <c r="G1106" s="510"/>
      <c r="H1106" s="511"/>
      <c r="I1106" s="512"/>
      <c r="J1106" s="512"/>
      <c r="K1106" s="512"/>
      <c r="L1106" s="512"/>
      <c r="M1106" s="512"/>
      <c r="N1106" s="489"/>
      <c r="O1106" s="512"/>
      <c r="P1106" s="512"/>
      <c r="Q1106" s="512"/>
      <c r="R1106" s="512"/>
      <c r="S1106" s="512"/>
      <c r="T1106" s="512"/>
      <c r="U1106" s="512"/>
      <c r="V1106" s="512"/>
      <c r="W1106" s="512"/>
      <c r="X1106" s="512"/>
      <c r="Y1106" s="489"/>
      <c r="Z1106" s="512"/>
      <c r="AA1106" s="512"/>
      <c r="AB1106" s="489"/>
      <c r="AC1106" s="513"/>
      <c r="AD1106" s="489"/>
    </row>
    <row r="1107" spans="7:30" ht="15.75" customHeight="1">
      <c r="G1107" s="510"/>
      <c r="H1107" s="511"/>
      <c r="I1107" s="512"/>
      <c r="J1107" s="512"/>
      <c r="K1107" s="512"/>
      <c r="L1107" s="512"/>
      <c r="M1107" s="512"/>
      <c r="N1107" s="489"/>
      <c r="O1107" s="512"/>
      <c r="P1107" s="512"/>
      <c r="Q1107" s="512"/>
      <c r="R1107" s="512"/>
      <c r="S1107" s="512"/>
      <c r="T1107" s="512"/>
      <c r="U1107" s="512"/>
      <c r="V1107" s="512"/>
      <c r="W1107" s="512"/>
      <c r="X1107" s="512"/>
      <c r="Y1107" s="489"/>
      <c r="Z1107" s="512"/>
      <c r="AA1107" s="512"/>
      <c r="AB1107" s="489"/>
      <c r="AC1107" s="513"/>
      <c r="AD1107" s="489"/>
    </row>
    <row r="1108" spans="7:30" ht="15.75" customHeight="1">
      <c r="G1108" s="510"/>
      <c r="H1108" s="511"/>
      <c r="I1108" s="512"/>
      <c r="J1108" s="512"/>
      <c r="K1108" s="512"/>
      <c r="L1108" s="512"/>
      <c r="M1108" s="512"/>
      <c r="N1108" s="489"/>
      <c r="O1108" s="512"/>
      <c r="P1108" s="512"/>
      <c r="Q1108" s="512"/>
      <c r="R1108" s="512"/>
      <c r="S1108" s="512"/>
      <c r="T1108" s="512"/>
      <c r="U1108" s="512"/>
      <c r="V1108" s="512"/>
      <c r="W1108" s="512"/>
      <c r="X1108" s="512"/>
      <c r="Y1108" s="489"/>
      <c r="Z1108" s="512"/>
      <c r="AA1108" s="512"/>
      <c r="AB1108" s="489"/>
      <c r="AC1108" s="513"/>
      <c r="AD1108" s="489"/>
    </row>
    <row r="1109" spans="7:30" ht="15.75" customHeight="1">
      <c r="G1109" s="510"/>
      <c r="H1109" s="511"/>
      <c r="I1109" s="512"/>
      <c r="J1109" s="512"/>
      <c r="K1109" s="512"/>
      <c r="L1109" s="512"/>
      <c r="M1109" s="512"/>
      <c r="N1109" s="489"/>
      <c r="O1109" s="512"/>
      <c r="P1109" s="512"/>
      <c r="Q1109" s="512"/>
      <c r="R1109" s="512"/>
      <c r="S1109" s="512"/>
      <c r="T1109" s="512"/>
      <c r="U1109" s="512"/>
      <c r="V1109" s="512"/>
      <c r="W1109" s="512"/>
      <c r="X1109" s="512"/>
      <c r="Y1109" s="489"/>
      <c r="Z1109" s="512"/>
      <c r="AA1109" s="512"/>
      <c r="AB1109" s="489"/>
      <c r="AC1109" s="513"/>
      <c r="AD1109" s="489"/>
    </row>
    <row r="1110" spans="7:30" ht="15.75" customHeight="1">
      <c r="G1110" s="510"/>
      <c r="H1110" s="511"/>
      <c r="I1110" s="512"/>
      <c r="J1110" s="512"/>
      <c r="K1110" s="512"/>
      <c r="L1110" s="512"/>
      <c r="M1110" s="512"/>
      <c r="N1110" s="489"/>
      <c r="O1110" s="512"/>
      <c r="P1110" s="512"/>
      <c r="Q1110" s="512"/>
      <c r="R1110" s="512"/>
      <c r="S1110" s="512"/>
      <c r="T1110" s="512"/>
      <c r="U1110" s="512"/>
      <c r="V1110" s="512"/>
      <c r="W1110" s="512"/>
      <c r="X1110" s="512"/>
      <c r="Y1110" s="489"/>
      <c r="Z1110" s="512"/>
      <c r="AA1110" s="512"/>
      <c r="AB1110" s="489"/>
      <c r="AC1110" s="513"/>
      <c r="AD1110" s="489"/>
    </row>
    <row r="1111" spans="7:30" ht="15.75" customHeight="1">
      <c r="G1111" s="510"/>
      <c r="H1111" s="511"/>
      <c r="I1111" s="512"/>
      <c r="J1111" s="512"/>
      <c r="K1111" s="512"/>
      <c r="L1111" s="512"/>
      <c r="M1111" s="512"/>
      <c r="N1111" s="489"/>
      <c r="O1111" s="512"/>
      <c r="P1111" s="512"/>
      <c r="Q1111" s="512"/>
      <c r="R1111" s="512"/>
      <c r="S1111" s="512"/>
      <c r="T1111" s="512"/>
      <c r="U1111" s="512"/>
      <c r="V1111" s="512"/>
      <c r="W1111" s="512"/>
      <c r="X1111" s="512"/>
      <c r="Y1111" s="489"/>
      <c r="Z1111" s="512"/>
      <c r="AA1111" s="512"/>
      <c r="AB1111" s="489"/>
      <c r="AC1111" s="513"/>
      <c r="AD1111" s="489"/>
    </row>
    <row r="1112" spans="7:30" ht="15.75" customHeight="1">
      <c r="G1112" s="510"/>
      <c r="H1112" s="511"/>
      <c r="I1112" s="512"/>
      <c r="J1112" s="512"/>
      <c r="K1112" s="512"/>
      <c r="L1112" s="512"/>
      <c r="M1112" s="512"/>
      <c r="N1112" s="489"/>
      <c r="O1112" s="512"/>
      <c r="P1112" s="512"/>
      <c r="Q1112" s="512"/>
      <c r="R1112" s="512"/>
      <c r="S1112" s="512"/>
      <c r="T1112" s="512"/>
      <c r="U1112" s="512"/>
      <c r="V1112" s="512"/>
      <c r="W1112" s="512"/>
      <c r="X1112" s="512"/>
      <c r="Y1112" s="489"/>
      <c r="Z1112" s="512"/>
      <c r="AA1112" s="512"/>
      <c r="AB1112" s="489"/>
      <c r="AC1112" s="513"/>
      <c r="AD1112" s="489"/>
    </row>
    <row r="1113" spans="7:30" ht="15.75" customHeight="1">
      <c r="G1113" s="510"/>
      <c r="H1113" s="511"/>
      <c r="I1113" s="512"/>
      <c r="J1113" s="512"/>
      <c r="K1113" s="512"/>
      <c r="L1113" s="512"/>
      <c r="M1113" s="512"/>
      <c r="N1113" s="489"/>
      <c r="O1113" s="512"/>
      <c r="P1113" s="512"/>
      <c r="Q1113" s="512"/>
      <c r="R1113" s="512"/>
      <c r="S1113" s="512"/>
      <c r="T1113" s="512"/>
      <c r="U1113" s="512"/>
      <c r="V1113" s="512"/>
      <c r="W1113" s="512"/>
      <c r="X1113" s="512"/>
      <c r="Y1113" s="489"/>
      <c r="Z1113" s="512"/>
      <c r="AA1113" s="512"/>
      <c r="AB1113" s="489"/>
      <c r="AC1113" s="513"/>
      <c r="AD1113" s="489"/>
    </row>
    <row r="1114" spans="7:30" ht="15.75" customHeight="1">
      <c r="G1114" s="510"/>
      <c r="H1114" s="511"/>
      <c r="I1114" s="512"/>
      <c r="J1114" s="512"/>
      <c r="K1114" s="512"/>
      <c r="L1114" s="512"/>
      <c r="M1114" s="512"/>
      <c r="N1114" s="489"/>
      <c r="O1114" s="512"/>
      <c r="P1114" s="512"/>
      <c r="Q1114" s="512"/>
      <c r="R1114" s="512"/>
      <c r="S1114" s="512"/>
      <c r="T1114" s="512"/>
      <c r="U1114" s="512"/>
      <c r="V1114" s="512"/>
      <c r="W1114" s="512"/>
      <c r="X1114" s="512"/>
      <c r="Y1114" s="489"/>
      <c r="Z1114" s="512"/>
      <c r="AA1114" s="512"/>
      <c r="AB1114" s="489"/>
      <c r="AC1114" s="513"/>
      <c r="AD1114" s="489"/>
    </row>
    <row r="1115" spans="7:30" ht="15.75" customHeight="1">
      <c r="G1115" s="510"/>
      <c r="H1115" s="511"/>
      <c r="I1115" s="512"/>
      <c r="J1115" s="512"/>
      <c r="K1115" s="512"/>
      <c r="L1115" s="512"/>
      <c r="M1115" s="512"/>
      <c r="N1115" s="489"/>
      <c r="O1115" s="512"/>
      <c r="P1115" s="512"/>
      <c r="Q1115" s="512"/>
      <c r="R1115" s="512"/>
      <c r="S1115" s="512"/>
      <c r="T1115" s="512"/>
      <c r="U1115" s="512"/>
      <c r="V1115" s="512"/>
      <c r="W1115" s="512"/>
      <c r="X1115" s="512"/>
      <c r="Y1115" s="489"/>
      <c r="Z1115" s="512"/>
      <c r="AA1115" s="512"/>
      <c r="AB1115" s="489"/>
      <c r="AC1115" s="513"/>
      <c r="AD1115" s="489"/>
    </row>
    <row r="1116" spans="7:30" ht="15.75" customHeight="1">
      <c r="G1116" s="510"/>
      <c r="H1116" s="511"/>
      <c r="I1116" s="512"/>
      <c r="J1116" s="512"/>
      <c r="K1116" s="512"/>
      <c r="L1116" s="512"/>
      <c r="M1116" s="512"/>
      <c r="N1116" s="489"/>
      <c r="O1116" s="512"/>
      <c r="P1116" s="512"/>
      <c r="Q1116" s="512"/>
      <c r="R1116" s="512"/>
      <c r="S1116" s="512"/>
      <c r="T1116" s="512"/>
      <c r="U1116" s="512"/>
      <c r="V1116" s="512"/>
      <c r="W1116" s="512"/>
      <c r="X1116" s="512"/>
      <c r="Y1116" s="489"/>
      <c r="Z1116" s="512"/>
      <c r="AA1116" s="512"/>
      <c r="AB1116" s="489"/>
      <c r="AC1116" s="513"/>
      <c r="AD1116" s="489"/>
    </row>
    <row r="1117" spans="7:30" ht="15.75" customHeight="1">
      <c r="G1117" s="510"/>
      <c r="H1117" s="511"/>
      <c r="I1117" s="512"/>
      <c r="J1117" s="512"/>
      <c r="K1117" s="512"/>
      <c r="L1117" s="512"/>
      <c r="M1117" s="512"/>
      <c r="N1117" s="489"/>
      <c r="O1117" s="512"/>
      <c r="P1117" s="512"/>
      <c r="Q1117" s="512"/>
      <c r="R1117" s="512"/>
      <c r="S1117" s="512"/>
      <c r="T1117" s="512"/>
      <c r="U1117" s="512"/>
      <c r="V1117" s="512"/>
      <c r="W1117" s="512"/>
      <c r="X1117" s="512"/>
      <c r="Y1117" s="489"/>
      <c r="Z1117" s="512"/>
      <c r="AA1117" s="512"/>
      <c r="AB1117" s="489"/>
      <c r="AC1117" s="513"/>
      <c r="AD1117" s="489"/>
    </row>
    <row r="1118" spans="7:30" ht="15.75" customHeight="1">
      <c r="G1118" s="510"/>
      <c r="H1118" s="511"/>
      <c r="I1118" s="512"/>
      <c r="J1118" s="512"/>
      <c r="K1118" s="512"/>
      <c r="L1118" s="512"/>
      <c r="M1118" s="512"/>
      <c r="N1118" s="489"/>
      <c r="O1118" s="512"/>
      <c r="P1118" s="512"/>
      <c r="Q1118" s="512"/>
      <c r="R1118" s="512"/>
      <c r="S1118" s="512"/>
      <c r="T1118" s="512"/>
      <c r="U1118" s="512"/>
      <c r="V1118" s="512"/>
      <c r="W1118" s="512"/>
      <c r="X1118" s="512"/>
      <c r="Y1118" s="489"/>
      <c r="Z1118" s="512"/>
      <c r="AA1118" s="512"/>
      <c r="AB1118" s="489"/>
      <c r="AC1118" s="513"/>
      <c r="AD1118" s="489"/>
    </row>
    <row r="1119" spans="7:30" ht="15.75" customHeight="1">
      <c r="G1119" s="510"/>
      <c r="H1119" s="511"/>
      <c r="I1119" s="512"/>
      <c r="J1119" s="512"/>
      <c r="K1119" s="512"/>
      <c r="L1119" s="512"/>
      <c r="M1119" s="512"/>
      <c r="N1119" s="489"/>
      <c r="O1119" s="512"/>
      <c r="P1119" s="512"/>
      <c r="Q1119" s="512"/>
      <c r="R1119" s="512"/>
      <c r="S1119" s="512"/>
      <c r="T1119" s="512"/>
      <c r="U1119" s="512"/>
      <c r="V1119" s="512"/>
      <c r="W1119" s="512"/>
      <c r="X1119" s="512"/>
      <c r="Y1119" s="489"/>
      <c r="Z1119" s="512"/>
      <c r="AA1119" s="512"/>
      <c r="AB1119" s="489"/>
      <c r="AC1119" s="513"/>
      <c r="AD1119" s="489"/>
    </row>
    <row r="1120" spans="7:30" ht="15.75" customHeight="1">
      <c r="G1120" s="510"/>
      <c r="H1120" s="511"/>
      <c r="I1120" s="512"/>
      <c r="J1120" s="512"/>
      <c r="K1120" s="512"/>
      <c r="L1120" s="512"/>
      <c r="M1120" s="512"/>
      <c r="N1120" s="489"/>
      <c r="O1120" s="512"/>
      <c r="P1120" s="512"/>
      <c r="Q1120" s="512"/>
      <c r="R1120" s="512"/>
      <c r="S1120" s="512"/>
      <c r="T1120" s="512"/>
      <c r="U1120" s="512"/>
      <c r="V1120" s="512"/>
      <c r="W1120" s="512"/>
      <c r="X1120" s="512"/>
      <c r="Y1120" s="489"/>
      <c r="Z1120" s="512"/>
      <c r="AA1120" s="512"/>
      <c r="AB1120" s="489"/>
      <c r="AC1120" s="513"/>
      <c r="AD1120" s="489"/>
    </row>
    <row r="1121" spans="7:30" ht="15.75" customHeight="1">
      <c r="G1121" s="510"/>
      <c r="H1121" s="511"/>
      <c r="I1121" s="512"/>
      <c r="J1121" s="512"/>
      <c r="K1121" s="512"/>
      <c r="L1121" s="512"/>
      <c r="M1121" s="512"/>
      <c r="N1121" s="489"/>
      <c r="O1121" s="512"/>
      <c r="P1121" s="512"/>
      <c r="Q1121" s="512"/>
      <c r="R1121" s="512"/>
      <c r="S1121" s="512"/>
      <c r="T1121" s="512"/>
      <c r="U1121" s="512"/>
      <c r="V1121" s="512"/>
      <c r="W1121" s="512"/>
      <c r="X1121" s="512"/>
      <c r="Y1121" s="489"/>
      <c r="Z1121" s="512"/>
      <c r="AA1121" s="512"/>
      <c r="AB1121" s="489"/>
      <c r="AC1121" s="513"/>
      <c r="AD1121" s="489"/>
    </row>
    <row r="1122" spans="7:30" ht="15.75" customHeight="1">
      <c r="G1122" s="510"/>
      <c r="H1122" s="511"/>
      <c r="I1122" s="512"/>
      <c r="J1122" s="512"/>
      <c r="K1122" s="512"/>
      <c r="L1122" s="512"/>
      <c r="M1122" s="512"/>
      <c r="N1122" s="489"/>
      <c r="O1122" s="512"/>
      <c r="P1122" s="512"/>
      <c r="Q1122" s="512"/>
      <c r="R1122" s="512"/>
      <c r="S1122" s="512"/>
      <c r="T1122" s="512"/>
      <c r="U1122" s="512"/>
      <c r="V1122" s="512"/>
      <c r="W1122" s="512"/>
      <c r="X1122" s="512"/>
      <c r="Y1122" s="489"/>
      <c r="Z1122" s="512"/>
      <c r="AA1122" s="512"/>
      <c r="AB1122" s="489"/>
      <c r="AC1122" s="513"/>
      <c r="AD1122" s="489"/>
    </row>
    <row r="1123" spans="7:30" ht="15.75" customHeight="1">
      <c r="G1123" s="510"/>
      <c r="H1123" s="511"/>
      <c r="I1123" s="512"/>
      <c r="J1123" s="512"/>
      <c r="K1123" s="512"/>
      <c r="L1123" s="512"/>
      <c r="M1123" s="512"/>
      <c r="N1123" s="489"/>
      <c r="O1123" s="512"/>
      <c r="P1123" s="512"/>
      <c r="Q1123" s="512"/>
      <c r="R1123" s="512"/>
      <c r="S1123" s="512"/>
      <c r="T1123" s="512"/>
      <c r="U1123" s="512"/>
      <c r="V1123" s="512"/>
      <c r="W1123" s="512"/>
      <c r="X1123" s="512"/>
      <c r="Y1123" s="489"/>
      <c r="Z1123" s="512"/>
      <c r="AA1123" s="512"/>
      <c r="AB1123" s="489"/>
      <c r="AC1123" s="513"/>
      <c r="AD1123" s="489"/>
    </row>
    <row r="1124" spans="7:30" ht="15.75" customHeight="1">
      <c r="G1124" s="510"/>
      <c r="H1124" s="511"/>
      <c r="I1124" s="512"/>
      <c r="J1124" s="512"/>
      <c r="K1124" s="512"/>
      <c r="L1124" s="512"/>
      <c r="M1124" s="512"/>
      <c r="N1124" s="489"/>
      <c r="O1124" s="512"/>
      <c r="P1124" s="512"/>
      <c r="Q1124" s="512"/>
      <c r="R1124" s="512"/>
      <c r="S1124" s="512"/>
      <c r="T1124" s="512"/>
      <c r="U1124" s="512"/>
      <c r="V1124" s="512"/>
      <c r="W1124" s="512"/>
      <c r="X1124" s="512"/>
      <c r="Y1124" s="489"/>
      <c r="Z1124" s="512"/>
      <c r="AA1124" s="512"/>
      <c r="AB1124" s="489"/>
      <c r="AC1124" s="513"/>
      <c r="AD1124" s="489"/>
    </row>
    <row r="1125" spans="7:30" ht="15.75" customHeight="1">
      <c r="G1125" s="510"/>
      <c r="H1125" s="511"/>
      <c r="I1125" s="512"/>
      <c r="J1125" s="512"/>
      <c r="K1125" s="512"/>
      <c r="L1125" s="512"/>
      <c r="M1125" s="512"/>
      <c r="N1125" s="489"/>
      <c r="O1125" s="512"/>
      <c r="P1125" s="512"/>
      <c r="Q1125" s="512"/>
      <c r="R1125" s="512"/>
      <c r="S1125" s="512"/>
      <c r="T1125" s="512"/>
      <c r="U1125" s="512"/>
      <c r="V1125" s="512"/>
      <c r="W1125" s="512"/>
      <c r="X1125" s="512"/>
      <c r="Y1125" s="489"/>
      <c r="Z1125" s="512"/>
      <c r="AA1125" s="512"/>
      <c r="AB1125" s="489"/>
      <c r="AC1125" s="513"/>
      <c r="AD1125" s="489"/>
    </row>
    <row r="1126" spans="7:30" ht="15.75" customHeight="1">
      <c r="G1126" s="510"/>
      <c r="H1126" s="511"/>
      <c r="I1126" s="512"/>
      <c r="J1126" s="512"/>
      <c r="K1126" s="512"/>
      <c r="L1126" s="512"/>
      <c r="M1126" s="512"/>
      <c r="N1126" s="489"/>
      <c r="O1126" s="512"/>
      <c r="P1126" s="512"/>
      <c r="Q1126" s="512"/>
      <c r="R1126" s="512"/>
      <c r="S1126" s="512"/>
      <c r="T1126" s="512"/>
      <c r="U1126" s="512"/>
      <c r="V1126" s="512"/>
      <c r="W1126" s="512"/>
      <c r="X1126" s="512"/>
      <c r="Y1126" s="489"/>
      <c r="Z1126" s="512"/>
      <c r="AA1126" s="512"/>
      <c r="AB1126" s="489"/>
      <c r="AC1126" s="513"/>
      <c r="AD1126" s="489"/>
    </row>
    <row r="1127" spans="7:30" ht="15.75" customHeight="1">
      <c r="G1127" s="510"/>
      <c r="H1127" s="511"/>
      <c r="I1127" s="512"/>
      <c r="J1127" s="512"/>
      <c r="K1127" s="512"/>
      <c r="L1127" s="512"/>
      <c r="M1127" s="512"/>
      <c r="N1127" s="489"/>
      <c r="O1127" s="512"/>
      <c r="P1127" s="512"/>
      <c r="Q1127" s="512"/>
      <c r="R1127" s="512"/>
      <c r="S1127" s="512"/>
      <c r="T1127" s="512"/>
      <c r="U1127" s="512"/>
      <c r="V1127" s="512"/>
      <c r="W1127" s="512"/>
      <c r="X1127" s="512"/>
      <c r="Y1127" s="489"/>
      <c r="Z1127" s="512"/>
      <c r="AA1127" s="512"/>
      <c r="AB1127" s="489"/>
      <c r="AC1127" s="513"/>
      <c r="AD1127" s="489"/>
    </row>
    <row r="1128" spans="7:30" ht="15.75" customHeight="1">
      <c r="G1128" s="510"/>
      <c r="H1128" s="511"/>
      <c r="I1128" s="512"/>
      <c r="J1128" s="512"/>
      <c r="K1128" s="512"/>
      <c r="L1128" s="512"/>
      <c r="M1128" s="512"/>
      <c r="N1128" s="489"/>
      <c r="O1128" s="512"/>
      <c r="P1128" s="512"/>
      <c r="Q1128" s="512"/>
      <c r="R1128" s="512"/>
      <c r="S1128" s="512"/>
      <c r="T1128" s="512"/>
      <c r="U1128" s="512"/>
      <c r="V1128" s="512"/>
      <c r="W1128" s="512"/>
      <c r="X1128" s="512"/>
      <c r="Y1128" s="489"/>
      <c r="Z1128" s="512"/>
      <c r="AA1128" s="512"/>
      <c r="AB1128" s="489"/>
      <c r="AC1128" s="513"/>
      <c r="AD1128" s="489"/>
    </row>
    <row r="1129" spans="7:30" ht="15.75" customHeight="1">
      <c r="G1129" s="510"/>
      <c r="H1129" s="511"/>
      <c r="I1129" s="512"/>
      <c r="J1129" s="512"/>
      <c r="K1129" s="512"/>
      <c r="L1129" s="512"/>
      <c r="M1129" s="512"/>
      <c r="N1129" s="489"/>
      <c r="O1129" s="512"/>
      <c r="P1129" s="512"/>
      <c r="Q1129" s="512"/>
      <c r="R1129" s="512"/>
      <c r="S1129" s="512"/>
      <c r="T1129" s="512"/>
      <c r="U1129" s="512"/>
      <c r="V1129" s="512"/>
      <c r="W1129" s="512"/>
      <c r="X1129" s="512"/>
      <c r="Y1129" s="489"/>
      <c r="Z1129" s="512"/>
      <c r="AA1129" s="512"/>
      <c r="AB1129" s="489"/>
      <c r="AC1129" s="513"/>
      <c r="AD1129" s="489"/>
    </row>
    <row r="1130" spans="7:30" ht="15.75" customHeight="1">
      <c r="G1130" s="510"/>
      <c r="H1130" s="511"/>
      <c r="I1130" s="512"/>
      <c r="J1130" s="512"/>
      <c r="K1130" s="512"/>
      <c r="L1130" s="512"/>
      <c r="M1130" s="512"/>
      <c r="N1130" s="489"/>
      <c r="O1130" s="512"/>
      <c r="P1130" s="512"/>
      <c r="Q1130" s="512"/>
      <c r="R1130" s="512"/>
      <c r="S1130" s="512"/>
      <c r="T1130" s="512"/>
      <c r="U1130" s="512"/>
      <c r="V1130" s="512"/>
      <c r="W1130" s="512"/>
      <c r="X1130" s="512"/>
      <c r="Y1130" s="489"/>
      <c r="Z1130" s="512"/>
      <c r="AA1130" s="512"/>
      <c r="AB1130" s="489"/>
      <c r="AC1130" s="513"/>
      <c r="AD1130" s="489"/>
    </row>
    <row r="1131" spans="7:30" ht="15.75" customHeight="1">
      <c r="G1131" s="510"/>
      <c r="H1131" s="511"/>
      <c r="I1131" s="512"/>
      <c r="J1131" s="512"/>
      <c r="K1131" s="512"/>
      <c r="L1131" s="512"/>
      <c r="M1131" s="512"/>
      <c r="N1131" s="489"/>
      <c r="O1131" s="512"/>
      <c r="P1131" s="512"/>
      <c r="Q1131" s="512"/>
      <c r="R1131" s="512"/>
      <c r="S1131" s="512"/>
      <c r="T1131" s="512"/>
      <c r="U1131" s="512"/>
      <c r="V1131" s="512"/>
      <c r="W1131" s="512"/>
      <c r="X1131" s="512"/>
      <c r="Y1131" s="489"/>
      <c r="Z1131" s="512"/>
      <c r="AA1131" s="512"/>
      <c r="AB1131" s="489"/>
      <c r="AC1131" s="513"/>
      <c r="AD1131" s="489"/>
    </row>
    <row r="1132" spans="7:30" ht="15.75" customHeight="1">
      <c r="G1132" s="510"/>
      <c r="H1132" s="511"/>
      <c r="I1132" s="512"/>
      <c r="J1132" s="512"/>
      <c r="K1132" s="512"/>
      <c r="L1132" s="512"/>
      <c r="M1132" s="512"/>
      <c r="N1132" s="489"/>
      <c r="O1132" s="512"/>
      <c r="P1132" s="512"/>
      <c r="Q1132" s="512"/>
      <c r="R1132" s="512"/>
      <c r="S1132" s="512"/>
      <c r="T1132" s="512"/>
      <c r="U1132" s="512"/>
      <c r="V1132" s="512"/>
      <c r="W1132" s="512"/>
      <c r="X1132" s="512"/>
      <c r="Y1132" s="489"/>
      <c r="Z1132" s="512"/>
      <c r="AA1132" s="512"/>
      <c r="AB1132" s="489"/>
      <c r="AC1132" s="513"/>
      <c r="AD1132" s="489"/>
    </row>
    <row r="1133" spans="7:30" ht="15.75" customHeight="1">
      <c r="G1133" s="510"/>
      <c r="H1133" s="511"/>
      <c r="I1133" s="512"/>
      <c r="J1133" s="512"/>
      <c r="K1133" s="512"/>
      <c r="L1133" s="512"/>
      <c r="M1133" s="512"/>
      <c r="N1133" s="489"/>
      <c r="O1133" s="512"/>
      <c r="P1133" s="512"/>
      <c r="Q1133" s="512"/>
      <c r="R1133" s="512"/>
      <c r="S1133" s="512"/>
      <c r="T1133" s="512"/>
      <c r="U1133" s="512"/>
      <c r="V1133" s="512"/>
      <c r="W1133" s="512"/>
      <c r="X1133" s="512"/>
      <c r="Y1133" s="489"/>
      <c r="Z1133" s="512"/>
      <c r="AA1133" s="512"/>
      <c r="AB1133" s="489"/>
      <c r="AC1133" s="513"/>
      <c r="AD1133" s="489"/>
    </row>
    <row r="1134" spans="7:30" ht="15.75" customHeight="1">
      <c r="G1134" s="510"/>
      <c r="H1134" s="511"/>
      <c r="I1134" s="512"/>
      <c r="J1134" s="512"/>
      <c r="K1134" s="512"/>
      <c r="L1134" s="512"/>
      <c r="M1134" s="512"/>
      <c r="N1134" s="489"/>
      <c r="O1134" s="512"/>
      <c r="P1134" s="512"/>
      <c r="Q1134" s="512"/>
      <c r="R1134" s="512"/>
      <c r="S1134" s="512"/>
      <c r="T1134" s="512"/>
      <c r="U1134" s="512"/>
      <c r="V1134" s="512"/>
      <c r="W1134" s="512"/>
      <c r="X1134" s="512"/>
      <c r="Y1134" s="489"/>
      <c r="Z1134" s="512"/>
      <c r="AA1134" s="512"/>
      <c r="AB1134" s="489"/>
      <c r="AC1134" s="513"/>
      <c r="AD1134" s="489"/>
    </row>
    <row r="1135" spans="7:30" ht="15.75" customHeight="1">
      <c r="G1135" s="510"/>
      <c r="H1135" s="511"/>
      <c r="I1135" s="512"/>
      <c r="J1135" s="512"/>
      <c r="K1135" s="512"/>
      <c r="L1135" s="512"/>
      <c r="M1135" s="512"/>
      <c r="N1135" s="489"/>
      <c r="O1135" s="512"/>
      <c r="P1135" s="512"/>
      <c r="Q1135" s="512"/>
      <c r="R1135" s="512"/>
      <c r="S1135" s="512"/>
      <c r="T1135" s="512"/>
      <c r="U1135" s="512"/>
      <c r="V1135" s="512"/>
      <c r="W1135" s="512"/>
      <c r="X1135" s="512"/>
      <c r="Y1135" s="489"/>
      <c r="Z1135" s="512"/>
      <c r="AA1135" s="512"/>
      <c r="AB1135" s="489"/>
      <c r="AC1135" s="513"/>
      <c r="AD1135" s="489"/>
    </row>
    <row r="1136" spans="7:30" ht="15.75" customHeight="1">
      <c r="G1136" s="510"/>
      <c r="H1136" s="511"/>
      <c r="I1136" s="512"/>
      <c r="J1136" s="512"/>
      <c r="K1136" s="512"/>
      <c r="L1136" s="512"/>
      <c r="M1136" s="512"/>
      <c r="N1136" s="489"/>
      <c r="O1136" s="512"/>
      <c r="P1136" s="512"/>
      <c r="Q1136" s="512"/>
      <c r="R1136" s="512"/>
      <c r="S1136" s="512"/>
      <c r="T1136" s="512"/>
      <c r="U1136" s="512"/>
      <c r="V1136" s="512"/>
      <c r="W1136" s="512"/>
      <c r="X1136" s="512"/>
      <c r="Y1136" s="489"/>
      <c r="Z1136" s="512"/>
      <c r="AA1136" s="512"/>
      <c r="AB1136" s="489"/>
      <c r="AC1136" s="513"/>
      <c r="AD1136" s="489"/>
    </row>
    <row r="1137" spans="7:30" ht="15.75" customHeight="1">
      <c r="G1137" s="510"/>
      <c r="H1137" s="511"/>
      <c r="I1137" s="512"/>
      <c r="J1137" s="512"/>
      <c r="K1137" s="512"/>
      <c r="L1137" s="512"/>
      <c r="M1137" s="512"/>
      <c r="N1137" s="489"/>
      <c r="O1137" s="512"/>
      <c r="P1137" s="512"/>
      <c r="Q1137" s="512"/>
      <c r="R1137" s="512"/>
      <c r="S1137" s="512"/>
      <c r="T1137" s="512"/>
      <c r="U1137" s="512"/>
      <c r="V1137" s="512"/>
      <c r="W1137" s="512"/>
      <c r="X1137" s="512"/>
      <c r="Y1137" s="489"/>
      <c r="Z1137" s="512"/>
      <c r="AA1137" s="512"/>
      <c r="AB1137" s="489"/>
      <c r="AC1137" s="513"/>
      <c r="AD1137" s="489"/>
    </row>
    <row r="1138" spans="7:30" ht="15.75" customHeight="1">
      <c r="G1138" s="510"/>
      <c r="H1138" s="511"/>
      <c r="I1138" s="512"/>
      <c r="J1138" s="512"/>
      <c r="K1138" s="512"/>
      <c r="L1138" s="512"/>
      <c r="M1138" s="512"/>
      <c r="N1138" s="489"/>
      <c r="O1138" s="512"/>
      <c r="P1138" s="512"/>
      <c r="Q1138" s="512"/>
      <c r="R1138" s="512"/>
      <c r="S1138" s="512"/>
      <c r="T1138" s="512"/>
      <c r="U1138" s="512"/>
      <c r="V1138" s="512"/>
      <c r="W1138" s="512"/>
      <c r="X1138" s="512"/>
      <c r="Y1138" s="489"/>
      <c r="Z1138" s="512"/>
      <c r="AA1138" s="512"/>
      <c r="AB1138" s="489"/>
      <c r="AC1138" s="513"/>
      <c r="AD1138" s="489"/>
    </row>
    <row r="1139" spans="7:30" ht="15.75" customHeight="1">
      <c r="G1139" s="510"/>
      <c r="H1139" s="511"/>
      <c r="I1139" s="512"/>
      <c r="J1139" s="512"/>
      <c r="K1139" s="512"/>
      <c r="L1139" s="512"/>
      <c r="M1139" s="512"/>
      <c r="N1139" s="489"/>
      <c r="O1139" s="512"/>
      <c r="P1139" s="512"/>
      <c r="Q1139" s="512"/>
      <c r="R1139" s="512"/>
      <c r="S1139" s="512"/>
      <c r="T1139" s="512"/>
      <c r="U1139" s="512"/>
      <c r="V1139" s="512"/>
      <c r="W1139" s="512"/>
      <c r="X1139" s="512"/>
      <c r="Y1139" s="489"/>
      <c r="Z1139" s="512"/>
      <c r="AA1139" s="512"/>
      <c r="AB1139" s="489"/>
      <c r="AC1139" s="513"/>
      <c r="AD1139" s="489"/>
    </row>
    <row r="1140" spans="7:30" ht="15.75" customHeight="1">
      <c r="G1140" s="510"/>
      <c r="H1140" s="511"/>
      <c r="I1140" s="512"/>
      <c r="J1140" s="512"/>
      <c r="K1140" s="512"/>
      <c r="L1140" s="512"/>
      <c r="M1140" s="512"/>
      <c r="N1140" s="489"/>
      <c r="O1140" s="512"/>
      <c r="P1140" s="512"/>
      <c r="Q1140" s="512"/>
      <c r="R1140" s="512"/>
      <c r="S1140" s="512"/>
      <c r="T1140" s="512"/>
      <c r="U1140" s="512"/>
      <c r="V1140" s="512"/>
      <c r="W1140" s="512"/>
      <c r="X1140" s="512"/>
      <c r="Y1140" s="489"/>
      <c r="Z1140" s="512"/>
      <c r="AA1140" s="512"/>
      <c r="AB1140" s="489"/>
      <c r="AC1140" s="513"/>
      <c r="AD1140" s="489"/>
    </row>
    <row r="1141" spans="7:30" ht="15.75" customHeight="1">
      <c r="G1141" s="510"/>
      <c r="H1141" s="511"/>
      <c r="I1141" s="512"/>
      <c r="J1141" s="512"/>
      <c r="K1141" s="512"/>
      <c r="L1141" s="512"/>
      <c r="M1141" s="512"/>
      <c r="N1141" s="489"/>
      <c r="O1141" s="512"/>
      <c r="P1141" s="512"/>
      <c r="Q1141" s="512"/>
      <c r="R1141" s="512"/>
      <c r="S1141" s="512"/>
      <c r="T1141" s="512"/>
      <c r="U1141" s="512"/>
      <c r="V1141" s="512"/>
      <c r="W1141" s="512"/>
      <c r="X1141" s="512"/>
      <c r="Y1141" s="489"/>
      <c r="Z1141" s="512"/>
      <c r="AA1141" s="512"/>
      <c r="AB1141" s="489"/>
      <c r="AC1141" s="513"/>
      <c r="AD1141" s="489"/>
    </row>
    <row r="1142" spans="7:30" ht="15.75" customHeight="1">
      <c r="G1142" s="510"/>
      <c r="H1142" s="511"/>
      <c r="I1142" s="512"/>
      <c r="J1142" s="512"/>
      <c r="K1142" s="512"/>
      <c r="L1142" s="512"/>
      <c r="M1142" s="512"/>
      <c r="N1142" s="489"/>
      <c r="O1142" s="512"/>
      <c r="P1142" s="512"/>
      <c r="Q1142" s="512"/>
      <c r="R1142" s="512"/>
      <c r="S1142" s="512"/>
      <c r="T1142" s="512"/>
      <c r="U1142" s="512"/>
      <c r="V1142" s="512"/>
      <c r="W1142" s="512"/>
      <c r="X1142" s="512"/>
      <c r="Y1142" s="489"/>
      <c r="Z1142" s="512"/>
      <c r="AA1142" s="512"/>
      <c r="AB1142" s="489"/>
      <c r="AC1142" s="513"/>
      <c r="AD1142" s="489"/>
    </row>
    <row r="1143" spans="7:30" ht="15.75" customHeight="1">
      <c r="G1143" s="510"/>
      <c r="H1143" s="511"/>
      <c r="I1143" s="512"/>
      <c r="J1143" s="512"/>
      <c r="K1143" s="512"/>
      <c r="L1143" s="512"/>
      <c r="M1143" s="512"/>
      <c r="N1143" s="489"/>
      <c r="O1143" s="512"/>
      <c r="P1143" s="512"/>
      <c r="Q1143" s="512"/>
      <c r="R1143" s="512"/>
      <c r="S1143" s="512"/>
      <c r="T1143" s="512"/>
      <c r="U1143" s="512"/>
      <c r="V1143" s="512"/>
      <c r="W1143" s="512"/>
      <c r="X1143" s="512"/>
      <c r="Y1143" s="489"/>
      <c r="Z1143" s="512"/>
      <c r="AA1143" s="512"/>
      <c r="AB1143" s="489"/>
      <c r="AC1143" s="513"/>
      <c r="AD1143" s="489"/>
    </row>
    <row r="1144" spans="7:30" ht="15.75" customHeight="1">
      <c r="G1144" s="510"/>
      <c r="H1144" s="511"/>
      <c r="I1144" s="512"/>
      <c r="J1144" s="512"/>
      <c r="K1144" s="512"/>
      <c r="L1144" s="512"/>
      <c r="M1144" s="512"/>
      <c r="N1144" s="489"/>
      <c r="O1144" s="512"/>
      <c r="P1144" s="512"/>
      <c r="Q1144" s="512"/>
      <c r="R1144" s="512"/>
      <c r="S1144" s="512"/>
      <c r="T1144" s="512"/>
      <c r="U1144" s="512"/>
      <c r="V1144" s="512"/>
      <c r="W1144" s="512"/>
      <c r="X1144" s="512"/>
      <c r="Y1144" s="489"/>
      <c r="Z1144" s="512"/>
      <c r="AA1144" s="512"/>
      <c r="AB1144" s="489"/>
      <c r="AC1144" s="513"/>
      <c r="AD1144" s="489"/>
    </row>
    <row r="1145" spans="7:30" ht="15.75" customHeight="1">
      <c r="G1145" s="510"/>
      <c r="H1145" s="511"/>
      <c r="I1145" s="512"/>
      <c r="J1145" s="512"/>
      <c r="K1145" s="512"/>
      <c r="L1145" s="512"/>
      <c r="M1145" s="512"/>
      <c r="N1145" s="489"/>
      <c r="O1145" s="512"/>
      <c r="P1145" s="512"/>
      <c r="Q1145" s="512"/>
      <c r="R1145" s="512"/>
      <c r="S1145" s="512"/>
      <c r="T1145" s="512"/>
      <c r="U1145" s="512"/>
      <c r="V1145" s="512"/>
      <c r="W1145" s="512"/>
      <c r="X1145" s="512"/>
      <c r="Y1145" s="489"/>
      <c r="Z1145" s="512"/>
      <c r="AA1145" s="512"/>
      <c r="AB1145" s="489"/>
      <c r="AC1145" s="513"/>
      <c r="AD1145" s="489"/>
    </row>
    <row r="1146" spans="7:30" ht="15.75" customHeight="1">
      <c r="G1146" s="510"/>
      <c r="H1146" s="511"/>
      <c r="I1146" s="512"/>
      <c r="J1146" s="512"/>
      <c r="K1146" s="512"/>
      <c r="L1146" s="512"/>
      <c r="M1146" s="512"/>
      <c r="N1146" s="489"/>
      <c r="O1146" s="512"/>
      <c r="P1146" s="512"/>
      <c r="Q1146" s="512"/>
      <c r="R1146" s="512"/>
      <c r="S1146" s="512"/>
      <c r="T1146" s="512"/>
      <c r="U1146" s="512"/>
      <c r="V1146" s="512"/>
      <c r="W1146" s="512"/>
      <c r="X1146" s="512"/>
      <c r="Y1146" s="489"/>
      <c r="Z1146" s="512"/>
      <c r="AA1146" s="512"/>
      <c r="AB1146" s="489"/>
      <c r="AC1146" s="513"/>
      <c r="AD1146" s="489"/>
    </row>
    <row r="1147" spans="7:30" ht="15.75" customHeight="1">
      <c r="G1147" s="510"/>
      <c r="H1147" s="511"/>
      <c r="I1147" s="512"/>
      <c r="J1147" s="512"/>
      <c r="K1147" s="512"/>
      <c r="L1147" s="512"/>
      <c r="M1147" s="512"/>
      <c r="N1147" s="489"/>
      <c r="O1147" s="512"/>
      <c r="P1147" s="512"/>
      <c r="Q1147" s="512"/>
      <c r="R1147" s="512"/>
      <c r="S1147" s="512"/>
      <c r="T1147" s="512"/>
      <c r="U1147" s="512"/>
      <c r="V1147" s="512"/>
      <c r="W1147" s="512"/>
      <c r="X1147" s="512"/>
      <c r="Y1147" s="489"/>
      <c r="Z1147" s="512"/>
      <c r="AA1147" s="512"/>
      <c r="AB1147" s="489"/>
      <c r="AC1147" s="513"/>
      <c r="AD1147" s="489"/>
    </row>
    <row r="1148" spans="7:30" ht="15.75" customHeight="1">
      <c r="G1148" s="510"/>
      <c r="H1148" s="511"/>
      <c r="I1148" s="512"/>
      <c r="J1148" s="512"/>
      <c r="K1148" s="512"/>
      <c r="L1148" s="512"/>
      <c r="M1148" s="512"/>
      <c r="N1148" s="489"/>
      <c r="O1148" s="512"/>
      <c r="P1148" s="512"/>
      <c r="Q1148" s="512"/>
      <c r="R1148" s="512"/>
      <c r="S1148" s="512"/>
      <c r="T1148" s="512"/>
      <c r="U1148" s="512"/>
      <c r="V1148" s="512"/>
      <c r="W1148" s="512"/>
      <c r="X1148" s="512"/>
      <c r="Y1148" s="489"/>
      <c r="Z1148" s="512"/>
      <c r="AA1148" s="512"/>
      <c r="AB1148" s="489"/>
      <c r="AC1148" s="513"/>
      <c r="AD1148" s="489"/>
    </row>
    <row r="1149" spans="7:30" ht="15.75" customHeight="1">
      <c r="G1149" s="510"/>
      <c r="H1149" s="511"/>
      <c r="I1149" s="512"/>
      <c r="J1149" s="512"/>
      <c r="K1149" s="512"/>
      <c r="L1149" s="512"/>
      <c r="M1149" s="512"/>
      <c r="N1149" s="489"/>
      <c r="O1149" s="512"/>
      <c r="P1149" s="512"/>
      <c r="Q1149" s="512"/>
      <c r="R1149" s="512"/>
      <c r="S1149" s="512"/>
      <c r="T1149" s="512"/>
      <c r="U1149" s="512"/>
      <c r="V1149" s="512"/>
      <c r="W1149" s="512"/>
      <c r="X1149" s="512"/>
      <c r="Y1149" s="489"/>
      <c r="Z1149" s="512"/>
      <c r="AA1149" s="512"/>
      <c r="AB1149" s="489"/>
      <c r="AC1149" s="513"/>
      <c r="AD1149" s="489"/>
    </row>
    <row r="1150" spans="7:30" ht="15.75" customHeight="1">
      <c r="G1150" s="510"/>
      <c r="H1150" s="511"/>
      <c r="I1150" s="512"/>
      <c r="J1150" s="512"/>
      <c r="K1150" s="512"/>
      <c r="L1150" s="512"/>
      <c r="M1150" s="512"/>
      <c r="N1150" s="489"/>
      <c r="O1150" s="512"/>
      <c r="P1150" s="512"/>
      <c r="Q1150" s="512"/>
      <c r="R1150" s="512"/>
      <c r="S1150" s="512"/>
      <c r="T1150" s="512"/>
      <c r="U1150" s="512"/>
      <c r="V1150" s="512"/>
      <c r="W1150" s="512"/>
      <c r="X1150" s="512"/>
      <c r="Y1150" s="489"/>
      <c r="Z1150" s="512"/>
      <c r="AA1150" s="512"/>
      <c r="AB1150" s="489"/>
      <c r="AC1150" s="513"/>
      <c r="AD1150" s="489"/>
    </row>
    <row r="1151" spans="7:30" ht="15.75" customHeight="1">
      <c r="G1151" s="510"/>
      <c r="H1151" s="511"/>
      <c r="I1151" s="512"/>
      <c r="J1151" s="512"/>
      <c r="K1151" s="512"/>
      <c r="L1151" s="512"/>
      <c r="M1151" s="512"/>
      <c r="N1151" s="489"/>
      <c r="O1151" s="512"/>
      <c r="P1151" s="512"/>
      <c r="Q1151" s="512"/>
      <c r="R1151" s="512"/>
      <c r="S1151" s="512"/>
      <c r="T1151" s="512"/>
      <c r="U1151" s="512"/>
      <c r="V1151" s="512"/>
      <c r="W1151" s="512"/>
      <c r="X1151" s="512"/>
      <c r="Y1151" s="489"/>
      <c r="Z1151" s="512"/>
      <c r="AA1151" s="512"/>
      <c r="AB1151" s="489"/>
      <c r="AC1151" s="513"/>
      <c r="AD1151" s="489"/>
    </row>
    <row r="1152" spans="7:30" ht="15.75" customHeight="1">
      <c r="G1152" s="510"/>
      <c r="H1152" s="511"/>
      <c r="I1152" s="512"/>
      <c r="J1152" s="512"/>
      <c r="K1152" s="512"/>
      <c r="L1152" s="512"/>
      <c r="M1152" s="512"/>
      <c r="N1152" s="489"/>
      <c r="O1152" s="512"/>
      <c r="P1152" s="512"/>
      <c r="Q1152" s="512"/>
      <c r="R1152" s="512"/>
      <c r="S1152" s="512"/>
      <c r="T1152" s="512"/>
      <c r="U1152" s="512"/>
      <c r="V1152" s="512"/>
      <c r="W1152" s="512"/>
      <c r="X1152" s="512"/>
      <c r="Y1152" s="489"/>
      <c r="Z1152" s="512"/>
      <c r="AA1152" s="512"/>
      <c r="AB1152" s="489"/>
      <c r="AC1152" s="513"/>
      <c r="AD1152" s="489"/>
    </row>
    <row r="1153" spans="7:30" ht="15.75" customHeight="1">
      <c r="G1153" s="510"/>
      <c r="H1153" s="511"/>
      <c r="I1153" s="512"/>
      <c r="J1153" s="512"/>
      <c r="K1153" s="512"/>
      <c r="L1153" s="512"/>
      <c r="M1153" s="512"/>
      <c r="N1153" s="489"/>
      <c r="O1153" s="512"/>
      <c r="P1153" s="512"/>
      <c r="Q1153" s="512"/>
      <c r="R1153" s="512"/>
      <c r="S1153" s="512"/>
      <c r="T1153" s="512"/>
      <c r="U1153" s="512"/>
      <c r="V1153" s="512"/>
      <c r="W1153" s="512"/>
      <c r="X1153" s="512"/>
      <c r="Y1153" s="489"/>
      <c r="Z1153" s="512"/>
      <c r="AA1153" s="512"/>
      <c r="AB1153" s="489"/>
      <c r="AC1153" s="513"/>
      <c r="AD1153" s="489"/>
    </row>
    <row r="1154" spans="7:30" ht="15.75" customHeight="1">
      <c r="G1154" s="510"/>
      <c r="H1154" s="511"/>
      <c r="I1154" s="512"/>
      <c r="J1154" s="512"/>
      <c r="K1154" s="512"/>
      <c r="L1154" s="512"/>
      <c r="M1154" s="512"/>
      <c r="N1154" s="489"/>
      <c r="O1154" s="512"/>
      <c r="P1154" s="512"/>
      <c r="Q1154" s="512"/>
      <c r="R1154" s="512"/>
      <c r="S1154" s="512"/>
      <c r="T1154" s="512"/>
      <c r="U1154" s="512"/>
      <c r="V1154" s="512"/>
      <c r="W1154" s="512"/>
      <c r="X1154" s="512"/>
      <c r="Y1154" s="489"/>
      <c r="Z1154" s="512"/>
      <c r="AA1154" s="512"/>
      <c r="AB1154" s="489"/>
      <c r="AC1154" s="513"/>
      <c r="AD1154" s="489"/>
    </row>
    <row r="1155" spans="7:30" ht="15.75" customHeight="1">
      <c r="G1155" s="510"/>
      <c r="H1155" s="511"/>
      <c r="I1155" s="512"/>
      <c r="J1155" s="512"/>
      <c r="K1155" s="512"/>
      <c r="L1155" s="512"/>
      <c r="M1155" s="512"/>
      <c r="N1155" s="489"/>
      <c r="O1155" s="512"/>
      <c r="P1155" s="512"/>
      <c r="Q1155" s="512"/>
      <c r="R1155" s="512"/>
      <c r="S1155" s="512"/>
      <c r="T1155" s="512"/>
      <c r="U1155" s="512"/>
      <c r="V1155" s="512"/>
      <c r="W1155" s="512"/>
      <c r="X1155" s="512"/>
      <c r="Y1155" s="489"/>
      <c r="Z1155" s="512"/>
      <c r="AA1155" s="512"/>
      <c r="AB1155" s="489"/>
      <c r="AC1155" s="513"/>
      <c r="AD1155" s="489"/>
    </row>
    <row r="1156" spans="7:30" ht="15.75" customHeight="1">
      <c r="G1156" s="510"/>
      <c r="H1156" s="511"/>
      <c r="I1156" s="512"/>
      <c r="J1156" s="512"/>
      <c r="K1156" s="512"/>
      <c r="L1156" s="512"/>
      <c r="M1156" s="512"/>
      <c r="N1156" s="489"/>
      <c r="O1156" s="512"/>
      <c r="P1156" s="512"/>
      <c r="Q1156" s="512"/>
      <c r="R1156" s="512"/>
      <c r="S1156" s="512"/>
      <c r="T1156" s="512"/>
      <c r="U1156" s="512"/>
      <c r="V1156" s="512"/>
      <c r="W1156" s="512"/>
      <c r="X1156" s="512"/>
      <c r="Y1156" s="489"/>
      <c r="Z1156" s="512"/>
      <c r="AA1156" s="512"/>
      <c r="AB1156" s="489"/>
      <c r="AC1156" s="513"/>
      <c r="AD1156" s="489"/>
    </row>
    <row r="1157" spans="7:30" ht="15.75" customHeight="1">
      <c r="G1157" s="510"/>
      <c r="H1157" s="511"/>
      <c r="I1157" s="512"/>
      <c r="J1157" s="512"/>
      <c r="K1157" s="512"/>
      <c r="L1157" s="512"/>
      <c r="M1157" s="512"/>
      <c r="N1157" s="489"/>
      <c r="O1157" s="512"/>
      <c r="P1157" s="512"/>
      <c r="Q1157" s="512"/>
      <c r="R1157" s="512"/>
      <c r="S1157" s="512"/>
      <c r="T1157" s="512"/>
      <c r="U1157" s="512"/>
      <c r="V1157" s="512"/>
      <c r="W1157" s="512"/>
      <c r="X1157" s="512"/>
      <c r="Y1157" s="489"/>
      <c r="Z1157" s="512"/>
      <c r="AA1157" s="512"/>
      <c r="AB1157" s="489"/>
      <c r="AC1157" s="513"/>
      <c r="AD1157" s="489"/>
    </row>
    <row r="1158" spans="7:30" ht="15.75" customHeight="1">
      <c r="G1158" s="510"/>
      <c r="H1158" s="511"/>
      <c r="I1158" s="512"/>
      <c r="J1158" s="512"/>
      <c r="K1158" s="512"/>
      <c r="L1158" s="512"/>
      <c r="M1158" s="512"/>
      <c r="N1158" s="489"/>
      <c r="O1158" s="512"/>
      <c r="P1158" s="512"/>
      <c r="Q1158" s="512"/>
      <c r="R1158" s="512"/>
      <c r="S1158" s="512"/>
      <c r="T1158" s="512"/>
      <c r="U1158" s="512"/>
      <c r="V1158" s="512"/>
      <c r="W1158" s="512"/>
      <c r="X1158" s="512"/>
      <c r="Y1158" s="489"/>
      <c r="Z1158" s="512"/>
      <c r="AA1158" s="512"/>
      <c r="AB1158" s="489"/>
      <c r="AC1158" s="513"/>
      <c r="AD1158" s="489"/>
    </row>
    <row r="1159" spans="7:30" ht="15.75" customHeight="1">
      <c r="G1159" s="510"/>
      <c r="H1159" s="511"/>
      <c r="I1159" s="512"/>
      <c r="J1159" s="512"/>
      <c r="K1159" s="512"/>
      <c r="L1159" s="512"/>
      <c r="M1159" s="512"/>
      <c r="N1159" s="489"/>
      <c r="O1159" s="512"/>
      <c r="P1159" s="512"/>
      <c r="Q1159" s="512"/>
      <c r="R1159" s="512"/>
      <c r="S1159" s="512"/>
      <c r="T1159" s="512"/>
      <c r="U1159" s="512"/>
      <c r="V1159" s="512"/>
      <c r="W1159" s="512"/>
      <c r="X1159" s="512"/>
      <c r="Y1159" s="489"/>
      <c r="Z1159" s="512"/>
      <c r="AA1159" s="512"/>
      <c r="AB1159" s="489"/>
      <c r="AC1159" s="513"/>
      <c r="AD1159" s="489"/>
    </row>
    <row r="1160" spans="7:30" ht="15.75" customHeight="1">
      <c r="G1160" s="510"/>
      <c r="H1160" s="511"/>
      <c r="I1160" s="512"/>
      <c r="J1160" s="512"/>
      <c r="K1160" s="512"/>
      <c r="L1160" s="512"/>
      <c r="M1160" s="512"/>
      <c r="N1160" s="489"/>
      <c r="O1160" s="512"/>
      <c r="P1160" s="512"/>
      <c r="Q1160" s="512"/>
      <c r="R1160" s="512"/>
      <c r="S1160" s="512"/>
      <c r="T1160" s="512"/>
      <c r="U1160" s="512"/>
      <c r="V1160" s="512"/>
      <c r="W1160" s="512"/>
      <c r="X1160" s="512"/>
      <c r="Y1160" s="489"/>
      <c r="Z1160" s="512"/>
      <c r="AA1160" s="512"/>
      <c r="AB1160" s="489"/>
      <c r="AC1160" s="513"/>
      <c r="AD1160" s="489"/>
    </row>
    <row r="1161" spans="7:30" ht="15.75" customHeight="1">
      <c r="G1161" s="510"/>
      <c r="H1161" s="511"/>
      <c r="I1161" s="512"/>
      <c r="J1161" s="512"/>
      <c r="K1161" s="512"/>
      <c r="L1161" s="512"/>
      <c r="M1161" s="512"/>
      <c r="N1161" s="489"/>
      <c r="O1161" s="512"/>
      <c r="P1161" s="512"/>
      <c r="Q1161" s="512"/>
      <c r="R1161" s="512"/>
      <c r="S1161" s="512"/>
      <c r="T1161" s="512"/>
      <c r="U1161" s="512"/>
      <c r="V1161" s="512"/>
      <c r="W1161" s="512"/>
      <c r="X1161" s="512"/>
      <c r="Y1161" s="489"/>
      <c r="Z1161" s="512"/>
      <c r="AA1161" s="512"/>
      <c r="AB1161" s="489"/>
      <c r="AC1161" s="513"/>
      <c r="AD1161" s="489"/>
    </row>
    <row r="1162" spans="7:30" ht="15.75" customHeight="1">
      <c r="G1162" s="510"/>
      <c r="H1162" s="511"/>
      <c r="I1162" s="512"/>
      <c r="J1162" s="512"/>
      <c r="K1162" s="512"/>
      <c r="L1162" s="512"/>
      <c r="M1162" s="512"/>
      <c r="N1162" s="489"/>
      <c r="O1162" s="512"/>
      <c r="P1162" s="512"/>
      <c r="Q1162" s="512"/>
      <c r="R1162" s="512"/>
      <c r="S1162" s="512"/>
      <c r="T1162" s="512"/>
      <c r="U1162" s="512"/>
      <c r="V1162" s="512"/>
      <c r="W1162" s="512"/>
      <c r="X1162" s="512"/>
      <c r="Y1162" s="489"/>
      <c r="Z1162" s="512"/>
      <c r="AA1162" s="512"/>
      <c r="AB1162" s="489"/>
      <c r="AC1162" s="513"/>
      <c r="AD1162" s="489"/>
    </row>
    <row r="1163" spans="7:30" ht="15.75" customHeight="1">
      <c r="G1163" s="510"/>
      <c r="H1163" s="511"/>
      <c r="I1163" s="512"/>
      <c r="J1163" s="512"/>
      <c r="K1163" s="512"/>
      <c r="L1163" s="512"/>
      <c r="M1163" s="512"/>
      <c r="N1163" s="489"/>
      <c r="O1163" s="512"/>
      <c r="P1163" s="512"/>
      <c r="Q1163" s="512"/>
      <c r="R1163" s="512"/>
      <c r="S1163" s="512"/>
      <c r="T1163" s="512"/>
      <c r="U1163" s="512"/>
      <c r="V1163" s="512"/>
      <c r="W1163" s="512"/>
      <c r="X1163" s="512"/>
      <c r="Y1163" s="489"/>
      <c r="Z1163" s="512"/>
      <c r="AA1163" s="512"/>
      <c r="AB1163" s="489"/>
      <c r="AC1163" s="513"/>
      <c r="AD1163" s="489"/>
    </row>
    <row r="1164" spans="7:30" ht="15.75" customHeight="1">
      <c r="G1164" s="510"/>
      <c r="H1164" s="511"/>
      <c r="I1164" s="512"/>
      <c r="J1164" s="512"/>
      <c r="K1164" s="512"/>
      <c r="L1164" s="512"/>
      <c r="M1164" s="512"/>
      <c r="N1164" s="489"/>
      <c r="O1164" s="512"/>
      <c r="P1164" s="512"/>
      <c r="Q1164" s="512"/>
      <c r="R1164" s="512"/>
      <c r="S1164" s="512"/>
      <c r="T1164" s="512"/>
      <c r="U1164" s="512"/>
      <c r="V1164" s="512"/>
      <c r="W1164" s="512"/>
      <c r="X1164" s="512"/>
      <c r="Y1164" s="489"/>
      <c r="Z1164" s="512"/>
      <c r="AA1164" s="512"/>
      <c r="AB1164" s="489"/>
      <c r="AC1164" s="513"/>
      <c r="AD1164" s="489"/>
    </row>
    <row r="1165" spans="7:30" ht="15.75" customHeight="1">
      <c r="G1165" s="510"/>
      <c r="H1165" s="511"/>
      <c r="I1165" s="512"/>
      <c r="J1165" s="512"/>
      <c r="K1165" s="512"/>
      <c r="L1165" s="512"/>
      <c r="M1165" s="512"/>
      <c r="N1165" s="489"/>
      <c r="O1165" s="512"/>
      <c r="P1165" s="512"/>
      <c r="Q1165" s="512"/>
      <c r="R1165" s="512"/>
      <c r="S1165" s="512"/>
      <c r="T1165" s="512"/>
      <c r="U1165" s="512"/>
      <c r="V1165" s="512"/>
      <c r="W1165" s="512"/>
      <c r="X1165" s="512"/>
      <c r="Y1165" s="489"/>
      <c r="Z1165" s="512"/>
      <c r="AA1165" s="512"/>
      <c r="AB1165" s="489"/>
      <c r="AC1165" s="513"/>
      <c r="AD1165" s="489"/>
    </row>
    <row r="1166" spans="7:30" ht="15.75" customHeight="1">
      <c r="G1166" s="510"/>
      <c r="H1166" s="511"/>
      <c r="I1166" s="512"/>
      <c r="J1166" s="512"/>
      <c r="K1166" s="512"/>
      <c r="L1166" s="512"/>
      <c r="M1166" s="512"/>
      <c r="N1166" s="489"/>
      <c r="O1166" s="512"/>
      <c r="P1166" s="512"/>
      <c r="Q1166" s="512"/>
      <c r="R1166" s="512"/>
      <c r="S1166" s="512"/>
      <c r="T1166" s="512"/>
      <c r="U1166" s="512"/>
      <c r="V1166" s="512"/>
      <c r="W1166" s="512"/>
      <c r="X1166" s="512"/>
      <c r="Y1166" s="489"/>
      <c r="Z1166" s="512"/>
      <c r="AA1166" s="512"/>
      <c r="AB1166" s="489"/>
      <c r="AC1166" s="513"/>
      <c r="AD1166" s="489"/>
    </row>
    <row r="1167" spans="7:30" ht="15.75" customHeight="1">
      <c r="G1167" s="510"/>
      <c r="H1167" s="511"/>
      <c r="I1167" s="512"/>
      <c r="J1167" s="512"/>
      <c r="K1167" s="512"/>
      <c r="L1167" s="512"/>
      <c r="M1167" s="512"/>
      <c r="N1167" s="489"/>
      <c r="O1167" s="512"/>
      <c r="P1167" s="512"/>
      <c r="Q1167" s="512"/>
      <c r="R1167" s="512"/>
      <c r="S1167" s="512"/>
      <c r="T1167" s="512"/>
      <c r="U1167" s="512"/>
      <c r="V1167" s="512"/>
      <c r="W1167" s="512"/>
      <c r="X1167" s="512"/>
      <c r="Y1167" s="489"/>
      <c r="Z1167" s="512"/>
      <c r="AA1167" s="512"/>
      <c r="AB1167" s="489"/>
      <c r="AC1167" s="513"/>
      <c r="AD1167" s="489"/>
    </row>
    <row r="1168" spans="7:30" ht="15.75" customHeight="1">
      <c r="G1168" s="510"/>
      <c r="H1168" s="511"/>
      <c r="I1168" s="512"/>
      <c r="J1168" s="512"/>
      <c r="K1168" s="512"/>
      <c r="L1168" s="512"/>
      <c r="M1168" s="512"/>
      <c r="N1168" s="489"/>
      <c r="O1168" s="512"/>
      <c r="P1168" s="512"/>
      <c r="Q1168" s="512"/>
      <c r="R1168" s="512"/>
      <c r="S1168" s="512"/>
      <c r="T1168" s="512"/>
      <c r="U1168" s="512"/>
      <c r="V1168" s="512"/>
      <c r="W1168" s="512"/>
      <c r="X1168" s="512"/>
      <c r="Y1168" s="489"/>
      <c r="Z1168" s="512"/>
      <c r="AA1168" s="512"/>
      <c r="AB1168" s="489"/>
      <c r="AC1168" s="513"/>
      <c r="AD1168" s="489"/>
    </row>
    <row r="1169" spans="7:30" ht="15.75" customHeight="1">
      <c r="G1169" s="510"/>
      <c r="H1169" s="511"/>
      <c r="I1169" s="512"/>
      <c r="J1169" s="512"/>
      <c r="K1169" s="512"/>
      <c r="L1169" s="512"/>
      <c r="M1169" s="512"/>
      <c r="N1169" s="489"/>
      <c r="O1169" s="512"/>
      <c r="P1169" s="512"/>
      <c r="Q1169" s="512"/>
      <c r="R1169" s="512"/>
      <c r="S1169" s="512"/>
      <c r="T1169" s="512"/>
      <c r="U1169" s="512"/>
      <c r="V1169" s="512"/>
      <c r="W1169" s="512"/>
      <c r="X1169" s="512"/>
      <c r="Y1169" s="489"/>
      <c r="Z1169" s="512"/>
      <c r="AA1169" s="512"/>
      <c r="AB1169" s="489"/>
      <c r="AC1169" s="513"/>
      <c r="AD1169" s="489"/>
    </row>
    <row r="1170" spans="7:30" ht="15.75" customHeight="1">
      <c r="G1170" s="510"/>
      <c r="H1170" s="511"/>
      <c r="I1170" s="512"/>
      <c r="J1170" s="512"/>
      <c r="K1170" s="512"/>
      <c r="L1170" s="512"/>
      <c r="M1170" s="512"/>
      <c r="N1170" s="489"/>
      <c r="O1170" s="512"/>
      <c r="P1170" s="512"/>
      <c r="Q1170" s="512"/>
      <c r="R1170" s="512"/>
      <c r="S1170" s="512"/>
      <c r="T1170" s="512"/>
      <c r="U1170" s="512"/>
      <c r="V1170" s="512"/>
      <c r="W1170" s="512"/>
      <c r="X1170" s="512"/>
      <c r="Y1170" s="489"/>
      <c r="Z1170" s="512"/>
      <c r="AA1170" s="512"/>
      <c r="AB1170" s="489"/>
      <c r="AC1170" s="513"/>
      <c r="AD1170" s="489"/>
    </row>
    <row r="1171" spans="7:30" ht="15.75" customHeight="1">
      <c r="G1171" s="510"/>
      <c r="H1171" s="511"/>
      <c r="I1171" s="512"/>
      <c r="J1171" s="512"/>
      <c r="K1171" s="512"/>
      <c r="L1171" s="512"/>
      <c r="M1171" s="512"/>
      <c r="N1171" s="489"/>
      <c r="O1171" s="512"/>
      <c r="P1171" s="512"/>
      <c r="Q1171" s="512"/>
      <c r="R1171" s="512"/>
      <c r="S1171" s="512"/>
      <c r="T1171" s="512"/>
      <c r="U1171" s="512"/>
      <c r="V1171" s="512"/>
      <c r="W1171" s="512"/>
      <c r="X1171" s="512"/>
      <c r="Y1171" s="489"/>
      <c r="Z1171" s="512"/>
      <c r="AA1171" s="512"/>
      <c r="AB1171" s="489"/>
      <c r="AC1171" s="513"/>
      <c r="AD1171" s="489"/>
    </row>
    <row r="1172" spans="7:30" ht="15.75" customHeight="1">
      <c r="G1172" s="510"/>
      <c r="H1172" s="511"/>
      <c r="I1172" s="512"/>
      <c r="J1172" s="512"/>
      <c r="K1172" s="512"/>
      <c r="L1172" s="512"/>
      <c r="M1172" s="512"/>
      <c r="N1172" s="489"/>
      <c r="O1172" s="512"/>
      <c r="P1172" s="512"/>
      <c r="Q1172" s="512"/>
      <c r="R1172" s="512"/>
      <c r="S1172" s="512"/>
      <c r="T1172" s="512"/>
      <c r="U1172" s="512"/>
      <c r="V1172" s="512"/>
      <c r="W1172" s="512"/>
      <c r="X1172" s="512"/>
      <c r="Y1172" s="489"/>
      <c r="Z1172" s="512"/>
      <c r="AA1172" s="512"/>
      <c r="AB1172" s="489"/>
      <c r="AC1172" s="513"/>
      <c r="AD1172" s="489"/>
    </row>
    <row r="1173" spans="7:30" ht="15.75" customHeight="1">
      <c r="G1173" s="510"/>
      <c r="H1173" s="511"/>
      <c r="I1173" s="512"/>
      <c r="J1173" s="512"/>
      <c r="K1173" s="512"/>
      <c r="L1173" s="512"/>
      <c r="M1173" s="512"/>
      <c r="N1173" s="489"/>
      <c r="O1173" s="512"/>
      <c r="P1173" s="512"/>
      <c r="Q1173" s="512"/>
      <c r="R1173" s="512"/>
      <c r="S1173" s="512"/>
      <c r="T1173" s="512"/>
      <c r="U1173" s="512"/>
      <c r="V1173" s="512"/>
      <c r="W1173" s="512"/>
      <c r="X1173" s="512"/>
      <c r="Y1173" s="489"/>
      <c r="Z1173" s="512"/>
      <c r="AA1173" s="512"/>
      <c r="AB1173" s="489"/>
      <c r="AC1173" s="513"/>
      <c r="AD1173" s="489"/>
    </row>
    <row r="1174" spans="7:30" ht="15.75" customHeight="1">
      <c r="G1174" s="510"/>
      <c r="H1174" s="511"/>
      <c r="I1174" s="512"/>
      <c r="J1174" s="512"/>
      <c r="K1174" s="512"/>
      <c r="L1174" s="512"/>
      <c r="M1174" s="512"/>
      <c r="N1174" s="489"/>
      <c r="O1174" s="512"/>
      <c r="P1174" s="512"/>
      <c r="Q1174" s="512"/>
      <c r="R1174" s="512"/>
      <c r="S1174" s="512"/>
      <c r="T1174" s="512"/>
      <c r="U1174" s="512"/>
      <c r="V1174" s="512"/>
      <c r="W1174" s="512"/>
      <c r="X1174" s="512"/>
      <c r="Y1174" s="489"/>
      <c r="Z1174" s="512"/>
      <c r="AA1174" s="512"/>
      <c r="AB1174" s="489"/>
      <c r="AC1174" s="513"/>
      <c r="AD1174" s="489"/>
    </row>
    <row r="1175" spans="7:30" ht="15.75" customHeight="1">
      <c r="G1175" s="510"/>
      <c r="H1175" s="511"/>
      <c r="I1175" s="512"/>
      <c r="J1175" s="512"/>
      <c r="K1175" s="512"/>
      <c r="L1175" s="512"/>
      <c r="M1175" s="512"/>
      <c r="N1175" s="489"/>
      <c r="O1175" s="512"/>
      <c r="P1175" s="512"/>
      <c r="Q1175" s="512"/>
      <c r="R1175" s="512"/>
      <c r="S1175" s="512"/>
      <c r="T1175" s="512"/>
      <c r="U1175" s="512"/>
      <c r="V1175" s="512"/>
      <c r="W1175" s="512"/>
      <c r="X1175" s="512"/>
      <c r="Y1175" s="489"/>
      <c r="Z1175" s="512"/>
      <c r="AA1175" s="512"/>
      <c r="AB1175" s="489"/>
      <c r="AC1175" s="513"/>
      <c r="AD1175" s="489"/>
    </row>
    <row r="1176" spans="7:30" ht="15.75" customHeight="1">
      <c r="G1176" s="510"/>
      <c r="H1176" s="511"/>
      <c r="I1176" s="512"/>
      <c r="J1176" s="512"/>
      <c r="K1176" s="512"/>
      <c r="L1176" s="512"/>
      <c r="M1176" s="512"/>
      <c r="N1176" s="489"/>
      <c r="O1176" s="512"/>
      <c r="P1176" s="512"/>
      <c r="Q1176" s="512"/>
      <c r="R1176" s="512"/>
      <c r="S1176" s="512"/>
      <c r="T1176" s="512"/>
      <c r="U1176" s="512"/>
      <c r="V1176" s="512"/>
      <c r="W1176" s="512"/>
      <c r="X1176" s="512"/>
      <c r="Y1176" s="489"/>
      <c r="Z1176" s="512"/>
      <c r="AA1176" s="512"/>
      <c r="AB1176" s="489"/>
      <c r="AC1176" s="513"/>
      <c r="AD1176" s="489"/>
    </row>
    <row r="1177" spans="7:30" ht="15.75" customHeight="1">
      <c r="G1177" s="510"/>
      <c r="H1177" s="511"/>
      <c r="I1177" s="512"/>
      <c r="J1177" s="512"/>
      <c r="K1177" s="512"/>
      <c r="L1177" s="512"/>
      <c r="M1177" s="512"/>
      <c r="N1177" s="489"/>
      <c r="O1177" s="512"/>
      <c r="P1177" s="512"/>
      <c r="Q1177" s="512"/>
      <c r="R1177" s="512"/>
      <c r="S1177" s="512"/>
      <c r="T1177" s="512"/>
      <c r="U1177" s="512"/>
      <c r="V1177" s="512"/>
      <c r="W1177" s="512"/>
      <c r="X1177" s="512"/>
      <c r="Y1177" s="489"/>
      <c r="Z1177" s="512"/>
      <c r="AA1177" s="512"/>
      <c r="AB1177" s="489"/>
      <c r="AC1177" s="513"/>
      <c r="AD1177" s="489"/>
    </row>
    <row r="1178" spans="7:30" ht="15.75" customHeight="1">
      <c r="G1178" s="510"/>
      <c r="H1178" s="511"/>
      <c r="I1178" s="512"/>
      <c r="J1178" s="512"/>
      <c r="K1178" s="512"/>
      <c r="L1178" s="512"/>
      <c r="M1178" s="512"/>
      <c r="N1178" s="489"/>
      <c r="O1178" s="512"/>
      <c r="P1178" s="512"/>
      <c r="Q1178" s="512"/>
      <c r="R1178" s="512"/>
      <c r="S1178" s="512"/>
      <c r="T1178" s="512"/>
      <c r="U1178" s="512"/>
      <c r="V1178" s="512"/>
      <c r="W1178" s="512"/>
      <c r="X1178" s="512"/>
      <c r="Y1178" s="489"/>
      <c r="Z1178" s="512"/>
      <c r="AA1178" s="512"/>
      <c r="AB1178" s="489"/>
      <c r="AC1178" s="513"/>
      <c r="AD1178" s="489"/>
    </row>
    <row r="1179" spans="7:30" ht="15.75" customHeight="1">
      <c r="G1179" s="510"/>
      <c r="H1179" s="511"/>
      <c r="I1179" s="512"/>
      <c r="J1179" s="512"/>
      <c r="K1179" s="512"/>
      <c r="L1179" s="512"/>
      <c r="M1179" s="512"/>
      <c r="N1179" s="489"/>
      <c r="O1179" s="512"/>
      <c r="P1179" s="512"/>
      <c r="Q1179" s="512"/>
      <c r="R1179" s="512"/>
      <c r="S1179" s="512"/>
      <c r="T1179" s="512"/>
      <c r="U1179" s="512"/>
      <c r="V1179" s="512"/>
      <c r="W1179" s="512"/>
      <c r="X1179" s="512"/>
      <c r="Y1179" s="489"/>
      <c r="Z1179" s="512"/>
      <c r="AA1179" s="512"/>
      <c r="AB1179" s="489"/>
      <c r="AC1179" s="513"/>
      <c r="AD1179" s="489"/>
    </row>
    <row r="1180" spans="7:30" ht="15.75" customHeight="1">
      <c r="G1180" s="510"/>
      <c r="H1180" s="511"/>
      <c r="I1180" s="512"/>
      <c r="J1180" s="512"/>
      <c r="K1180" s="512"/>
      <c r="L1180" s="512"/>
      <c r="M1180" s="512"/>
      <c r="N1180" s="489"/>
      <c r="O1180" s="512"/>
      <c r="P1180" s="512"/>
      <c r="Q1180" s="512"/>
      <c r="R1180" s="512"/>
      <c r="S1180" s="512"/>
      <c r="T1180" s="512"/>
      <c r="U1180" s="512"/>
      <c r="V1180" s="512"/>
      <c r="W1180" s="512"/>
      <c r="X1180" s="512"/>
      <c r="Y1180" s="489"/>
      <c r="Z1180" s="512"/>
      <c r="AA1180" s="512"/>
      <c r="AB1180" s="489"/>
      <c r="AC1180" s="513"/>
      <c r="AD1180" s="489"/>
    </row>
    <row r="1181" spans="7:30" ht="15.75" customHeight="1">
      <c r="G1181" s="510"/>
      <c r="H1181" s="511"/>
      <c r="I1181" s="512"/>
      <c r="J1181" s="512"/>
      <c r="K1181" s="512"/>
      <c r="L1181" s="512"/>
      <c r="M1181" s="512"/>
      <c r="N1181" s="489"/>
      <c r="O1181" s="512"/>
      <c r="P1181" s="512"/>
      <c r="Q1181" s="512"/>
      <c r="R1181" s="512"/>
      <c r="S1181" s="512"/>
      <c r="T1181" s="512"/>
      <c r="U1181" s="512"/>
      <c r="V1181" s="512"/>
      <c r="W1181" s="512"/>
      <c r="X1181" s="512"/>
      <c r="Y1181" s="489"/>
      <c r="Z1181" s="512"/>
      <c r="AA1181" s="512"/>
      <c r="AB1181" s="489"/>
      <c r="AC1181" s="513"/>
      <c r="AD1181" s="489"/>
    </row>
    <row r="1182" spans="7:30" ht="15.75" customHeight="1">
      <c r="G1182" s="510"/>
      <c r="H1182" s="511"/>
      <c r="I1182" s="512"/>
      <c r="J1182" s="512"/>
      <c r="K1182" s="512"/>
      <c r="L1182" s="512"/>
      <c r="M1182" s="512"/>
      <c r="N1182" s="489"/>
      <c r="O1182" s="512"/>
      <c r="P1182" s="512"/>
      <c r="Q1182" s="512"/>
      <c r="R1182" s="512"/>
      <c r="S1182" s="512"/>
      <c r="T1182" s="512"/>
      <c r="U1182" s="512"/>
      <c r="V1182" s="512"/>
      <c r="W1182" s="512"/>
      <c r="X1182" s="512"/>
      <c r="Y1182" s="489"/>
      <c r="Z1182" s="512"/>
      <c r="AA1182" s="512"/>
      <c r="AB1182" s="489"/>
      <c r="AC1182" s="513"/>
      <c r="AD1182" s="489"/>
    </row>
    <row r="1183" spans="7:30" ht="15.75" customHeight="1">
      <c r="G1183" s="510"/>
      <c r="H1183" s="511"/>
      <c r="I1183" s="512"/>
      <c r="J1183" s="512"/>
      <c r="K1183" s="512"/>
      <c r="L1183" s="512"/>
      <c r="M1183" s="512"/>
      <c r="N1183" s="489"/>
      <c r="O1183" s="512"/>
      <c r="P1183" s="512"/>
      <c r="Q1183" s="512"/>
      <c r="R1183" s="512"/>
      <c r="S1183" s="512"/>
      <c r="T1183" s="512"/>
      <c r="U1183" s="512"/>
      <c r="V1183" s="512"/>
      <c r="W1183" s="512"/>
      <c r="X1183" s="512"/>
      <c r="Y1183" s="489"/>
      <c r="Z1183" s="512"/>
      <c r="AA1183" s="512"/>
      <c r="AB1183" s="489"/>
      <c r="AC1183" s="513"/>
      <c r="AD1183" s="489"/>
    </row>
    <row r="1184" spans="7:30" ht="15.75" customHeight="1">
      <c r="G1184" s="510"/>
      <c r="H1184" s="511"/>
      <c r="I1184" s="512"/>
      <c r="J1184" s="512"/>
      <c r="K1184" s="512"/>
      <c r="L1184" s="512"/>
      <c r="M1184" s="512"/>
      <c r="N1184" s="489"/>
      <c r="O1184" s="512"/>
      <c r="P1184" s="512"/>
      <c r="Q1184" s="512"/>
      <c r="R1184" s="512"/>
      <c r="S1184" s="512"/>
      <c r="T1184" s="512"/>
      <c r="U1184" s="512"/>
      <c r="V1184" s="512"/>
      <c r="W1184" s="512"/>
      <c r="X1184" s="512"/>
      <c r="Y1184" s="489"/>
      <c r="Z1184" s="512"/>
      <c r="AA1184" s="512"/>
      <c r="AB1184" s="489"/>
      <c r="AC1184" s="513"/>
      <c r="AD1184" s="489"/>
    </row>
    <row r="1185" spans="7:30" ht="15.75" customHeight="1">
      <c r="G1185" s="510"/>
      <c r="H1185" s="511"/>
      <c r="I1185" s="512"/>
      <c r="J1185" s="512"/>
      <c r="K1185" s="512"/>
      <c r="L1185" s="512"/>
      <c r="M1185" s="512"/>
      <c r="N1185" s="489"/>
      <c r="O1185" s="512"/>
      <c r="P1185" s="512"/>
      <c r="Q1185" s="512"/>
      <c r="R1185" s="512"/>
      <c r="S1185" s="512"/>
      <c r="T1185" s="512"/>
      <c r="U1185" s="512"/>
      <c r="V1185" s="512"/>
      <c r="W1185" s="512"/>
      <c r="X1185" s="512"/>
      <c r="Y1185" s="489"/>
      <c r="Z1185" s="512"/>
      <c r="AA1185" s="512"/>
      <c r="AB1185" s="489"/>
      <c r="AC1185" s="513"/>
      <c r="AD1185" s="489"/>
    </row>
    <row r="1186" spans="7:30" ht="15.75" customHeight="1">
      <c r="G1186" s="510"/>
      <c r="H1186" s="511"/>
      <c r="I1186" s="512"/>
      <c r="J1186" s="512"/>
      <c r="K1186" s="512"/>
      <c r="L1186" s="512"/>
      <c r="M1186" s="512"/>
      <c r="N1186" s="489"/>
      <c r="O1186" s="512"/>
      <c r="P1186" s="512"/>
      <c r="Q1186" s="512"/>
      <c r="R1186" s="512"/>
      <c r="S1186" s="512"/>
      <c r="T1186" s="512"/>
      <c r="U1186" s="512"/>
      <c r="V1186" s="512"/>
      <c r="W1186" s="512"/>
      <c r="X1186" s="512"/>
      <c r="Y1186" s="489"/>
      <c r="Z1186" s="512"/>
      <c r="AA1186" s="512"/>
      <c r="AB1186" s="489"/>
      <c r="AC1186" s="513"/>
      <c r="AD1186" s="489"/>
    </row>
    <row r="1187" spans="7:30" ht="15.75" customHeight="1">
      <c r="G1187" s="510"/>
      <c r="H1187" s="511"/>
      <c r="I1187" s="512"/>
      <c r="J1187" s="512"/>
      <c r="K1187" s="512"/>
      <c r="L1187" s="512"/>
      <c r="M1187" s="512"/>
      <c r="N1187" s="489"/>
      <c r="O1187" s="512"/>
      <c r="P1187" s="512"/>
      <c r="Q1187" s="512"/>
      <c r="R1187" s="512"/>
      <c r="S1187" s="512"/>
      <c r="T1187" s="512"/>
      <c r="U1187" s="512"/>
      <c r="V1187" s="512"/>
      <c r="W1187" s="512"/>
      <c r="X1187" s="512"/>
      <c r="Y1187" s="489"/>
      <c r="Z1187" s="512"/>
      <c r="AA1187" s="512"/>
      <c r="AB1187" s="489"/>
      <c r="AC1187" s="513"/>
      <c r="AD1187" s="489"/>
    </row>
    <row r="1188" spans="7:30" ht="15.75" customHeight="1">
      <c r="G1188" s="510"/>
      <c r="H1188" s="511"/>
      <c r="I1188" s="512"/>
      <c r="J1188" s="512"/>
      <c r="K1188" s="512"/>
      <c r="L1188" s="512"/>
      <c r="M1188" s="512"/>
      <c r="N1188" s="489"/>
      <c r="O1188" s="512"/>
      <c r="P1188" s="512"/>
      <c r="Q1188" s="512"/>
      <c r="R1188" s="512"/>
      <c r="S1188" s="512"/>
      <c r="T1188" s="512"/>
      <c r="U1188" s="512"/>
      <c r="V1188" s="512"/>
      <c r="W1188" s="512"/>
      <c r="X1188" s="512"/>
      <c r="Y1188" s="489"/>
      <c r="Z1188" s="512"/>
      <c r="AA1188" s="512"/>
      <c r="AB1188" s="489"/>
      <c r="AC1188" s="513"/>
      <c r="AD1188" s="489"/>
    </row>
    <row r="1189" spans="7:30" ht="15.75" customHeight="1">
      <c r="G1189" s="510"/>
      <c r="H1189" s="511"/>
      <c r="I1189" s="512"/>
      <c r="J1189" s="512"/>
      <c r="K1189" s="512"/>
      <c r="L1189" s="512"/>
      <c r="M1189" s="512"/>
      <c r="N1189" s="489"/>
      <c r="O1189" s="512"/>
      <c r="P1189" s="512"/>
      <c r="Q1189" s="512"/>
      <c r="R1189" s="512"/>
      <c r="S1189" s="512"/>
      <c r="T1189" s="512"/>
      <c r="U1189" s="512"/>
      <c r="V1189" s="512"/>
      <c r="W1189" s="512"/>
      <c r="X1189" s="512"/>
      <c r="Y1189" s="489"/>
      <c r="Z1189" s="512"/>
      <c r="AA1189" s="512"/>
      <c r="AB1189" s="489"/>
      <c r="AC1189" s="513"/>
      <c r="AD1189" s="489"/>
    </row>
    <row r="1190" spans="7:30" ht="15.75" customHeight="1">
      <c r="G1190" s="510"/>
      <c r="H1190" s="511"/>
      <c r="I1190" s="512"/>
      <c r="J1190" s="512"/>
      <c r="K1190" s="512"/>
      <c r="L1190" s="512"/>
      <c r="M1190" s="512"/>
      <c r="N1190" s="489"/>
      <c r="O1190" s="512"/>
      <c r="P1190" s="512"/>
      <c r="Q1190" s="512"/>
      <c r="R1190" s="512"/>
      <c r="S1190" s="512"/>
      <c r="T1190" s="512"/>
      <c r="U1190" s="512"/>
      <c r="V1190" s="512"/>
      <c r="W1190" s="512"/>
      <c r="X1190" s="512"/>
      <c r="Y1190" s="489"/>
      <c r="Z1190" s="512"/>
      <c r="AA1190" s="512"/>
      <c r="AB1190" s="489"/>
      <c r="AC1190" s="513"/>
      <c r="AD1190" s="489"/>
    </row>
    <row r="1191" spans="7:30" ht="15.75" customHeight="1">
      <c r="G1191" s="510"/>
      <c r="H1191" s="511"/>
      <c r="I1191" s="512"/>
      <c r="J1191" s="512"/>
      <c r="K1191" s="512"/>
      <c r="L1191" s="512"/>
      <c r="M1191" s="512"/>
      <c r="N1191" s="489"/>
      <c r="O1191" s="512"/>
      <c r="P1191" s="512"/>
      <c r="Q1191" s="512"/>
      <c r="R1191" s="512"/>
      <c r="S1191" s="512"/>
      <c r="T1191" s="512"/>
      <c r="U1191" s="512"/>
      <c r="V1191" s="512"/>
      <c r="W1191" s="512"/>
      <c r="X1191" s="512"/>
      <c r="Y1191" s="489"/>
      <c r="Z1191" s="512"/>
      <c r="AA1191" s="512"/>
      <c r="AB1191" s="489"/>
      <c r="AC1191" s="513"/>
      <c r="AD1191" s="489"/>
    </row>
    <row r="1192" spans="7:30" ht="15.75" customHeight="1">
      <c r="G1192" s="510"/>
      <c r="H1192" s="511"/>
      <c r="I1192" s="512"/>
      <c r="J1192" s="512"/>
      <c r="K1192" s="512"/>
      <c r="L1192" s="512"/>
      <c r="M1192" s="512"/>
      <c r="N1192" s="489"/>
      <c r="O1192" s="512"/>
      <c r="P1192" s="512"/>
      <c r="Q1192" s="512"/>
      <c r="R1192" s="512"/>
      <c r="S1192" s="512"/>
      <c r="T1192" s="512"/>
      <c r="U1192" s="512"/>
      <c r="V1192" s="512"/>
      <c r="W1192" s="512"/>
      <c r="X1192" s="512"/>
      <c r="Y1192" s="489"/>
      <c r="Z1192" s="512"/>
      <c r="AA1192" s="512"/>
      <c r="AB1192" s="489"/>
      <c r="AC1192" s="513"/>
      <c r="AD1192" s="489"/>
    </row>
    <row r="1193" spans="7:30" ht="15.75" customHeight="1">
      <c r="G1193" s="510"/>
      <c r="H1193" s="511"/>
      <c r="I1193" s="512"/>
      <c r="J1193" s="512"/>
      <c r="K1193" s="512"/>
      <c r="L1193" s="512"/>
      <c r="M1193" s="512"/>
      <c r="N1193" s="489"/>
      <c r="O1193" s="512"/>
      <c r="P1193" s="512"/>
      <c r="Q1193" s="512"/>
      <c r="R1193" s="512"/>
      <c r="S1193" s="512"/>
      <c r="T1193" s="512"/>
      <c r="U1193" s="512"/>
      <c r="V1193" s="512"/>
      <c r="W1193" s="512"/>
      <c r="X1193" s="512"/>
      <c r="Y1193" s="489"/>
      <c r="Z1193" s="512"/>
      <c r="AA1193" s="512"/>
      <c r="AB1193" s="489"/>
      <c r="AC1193" s="513"/>
      <c r="AD1193" s="489"/>
    </row>
    <row r="1194" spans="7:30" ht="15.75" customHeight="1">
      <c r="G1194" s="510"/>
      <c r="H1194" s="511"/>
      <c r="I1194" s="512"/>
      <c r="J1194" s="512"/>
      <c r="K1194" s="512"/>
      <c r="L1194" s="512"/>
      <c r="M1194" s="512"/>
      <c r="N1194" s="489"/>
      <c r="O1194" s="512"/>
      <c r="P1194" s="512"/>
      <c r="Q1194" s="512"/>
      <c r="R1194" s="512"/>
      <c r="S1194" s="512"/>
      <c r="T1194" s="512"/>
      <c r="U1194" s="512"/>
      <c r="V1194" s="512"/>
      <c r="W1194" s="512"/>
      <c r="X1194" s="512"/>
      <c r="Y1194" s="489"/>
      <c r="Z1194" s="512"/>
      <c r="AA1194" s="512"/>
      <c r="AB1194" s="489"/>
      <c r="AC1194" s="513"/>
      <c r="AD1194" s="489"/>
    </row>
    <row r="1195" spans="7:30" ht="15.75" customHeight="1">
      <c r="G1195" s="510"/>
      <c r="H1195" s="511"/>
      <c r="I1195" s="512"/>
      <c r="J1195" s="512"/>
      <c r="K1195" s="512"/>
      <c r="L1195" s="512"/>
      <c r="M1195" s="512"/>
      <c r="N1195" s="489"/>
      <c r="O1195" s="512"/>
      <c r="P1195" s="512"/>
      <c r="Q1195" s="512"/>
      <c r="R1195" s="512"/>
      <c r="S1195" s="512"/>
      <c r="T1195" s="512"/>
      <c r="U1195" s="512"/>
      <c r="V1195" s="512"/>
      <c r="W1195" s="512"/>
      <c r="X1195" s="512"/>
      <c r="Y1195" s="489"/>
      <c r="Z1195" s="512"/>
      <c r="AA1195" s="512"/>
      <c r="AB1195" s="489"/>
      <c r="AC1195" s="513"/>
      <c r="AD1195" s="489"/>
    </row>
    <row r="1196" spans="7:30" ht="15.75" customHeight="1">
      <c r="G1196" s="510"/>
      <c r="H1196" s="511"/>
      <c r="I1196" s="512"/>
      <c r="J1196" s="512"/>
      <c r="K1196" s="512"/>
      <c r="L1196" s="512"/>
      <c r="M1196" s="512"/>
      <c r="N1196" s="489"/>
      <c r="O1196" s="512"/>
      <c r="P1196" s="512"/>
      <c r="Q1196" s="512"/>
      <c r="R1196" s="512"/>
      <c r="S1196" s="512"/>
      <c r="T1196" s="512"/>
      <c r="U1196" s="512"/>
      <c r="V1196" s="512"/>
      <c r="W1196" s="512"/>
      <c r="X1196" s="512"/>
      <c r="Y1196" s="489"/>
      <c r="Z1196" s="512"/>
      <c r="AA1196" s="512"/>
      <c r="AB1196" s="489"/>
      <c r="AC1196" s="513"/>
      <c r="AD1196" s="489"/>
    </row>
    <row r="1197" spans="7:30" ht="15.75" customHeight="1">
      <c r="G1197" s="510"/>
      <c r="H1197" s="511"/>
      <c r="I1197" s="512"/>
      <c r="J1197" s="512"/>
      <c r="K1197" s="512"/>
      <c r="L1197" s="512"/>
      <c r="M1197" s="512"/>
      <c r="N1197" s="489"/>
      <c r="O1197" s="512"/>
      <c r="P1197" s="512"/>
      <c r="Q1197" s="512"/>
      <c r="R1197" s="512"/>
      <c r="S1197" s="512"/>
      <c r="T1197" s="512"/>
      <c r="U1197" s="512"/>
      <c r="V1197" s="512"/>
      <c r="W1197" s="512"/>
      <c r="X1197" s="512"/>
      <c r="Y1197" s="489"/>
      <c r="Z1197" s="512"/>
      <c r="AA1197" s="512"/>
      <c r="AB1197" s="489"/>
      <c r="AC1197" s="513"/>
      <c r="AD1197" s="489"/>
    </row>
    <row r="1198" spans="7:30" ht="15.75" customHeight="1">
      <c r="G1198" s="510"/>
      <c r="H1198" s="511"/>
      <c r="I1198" s="512"/>
      <c r="J1198" s="512"/>
      <c r="K1198" s="512"/>
      <c r="L1198" s="512"/>
      <c r="M1198" s="512"/>
      <c r="N1198" s="489"/>
      <c r="O1198" s="512"/>
      <c r="P1198" s="512"/>
      <c r="Q1198" s="512"/>
      <c r="R1198" s="512"/>
      <c r="S1198" s="512"/>
      <c r="T1198" s="512"/>
      <c r="U1198" s="512"/>
      <c r="V1198" s="512"/>
      <c r="W1198" s="512"/>
      <c r="X1198" s="512"/>
      <c r="Y1198" s="489"/>
      <c r="Z1198" s="512"/>
      <c r="AA1198" s="512"/>
      <c r="AB1198" s="489"/>
      <c r="AC1198" s="513"/>
      <c r="AD1198" s="489"/>
    </row>
    <row r="1199" spans="7:30" ht="15.75" customHeight="1">
      <c r="G1199" s="510"/>
      <c r="H1199" s="511"/>
      <c r="I1199" s="512"/>
      <c r="J1199" s="512"/>
      <c r="K1199" s="512"/>
      <c r="L1199" s="512"/>
      <c r="M1199" s="512"/>
      <c r="N1199" s="489"/>
      <c r="O1199" s="512"/>
      <c r="P1199" s="512"/>
      <c r="Q1199" s="512"/>
      <c r="R1199" s="512"/>
      <c r="S1199" s="512"/>
      <c r="T1199" s="512"/>
      <c r="U1199" s="512"/>
      <c r="V1199" s="512"/>
      <c r="W1199" s="512"/>
      <c r="X1199" s="512"/>
      <c r="Y1199" s="489"/>
      <c r="Z1199" s="512"/>
      <c r="AA1199" s="512"/>
      <c r="AB1199" s="489"/>
      <c r="AC1199" s="513"/>
      <c r="AD1199" s="489"/>
    </row>
    <row r="1200" spans="7:30" ht="15.75" customHeight="1">
      <c r="G1200" s="510"/>
      <c r="H1200" s="511"/>
      <c r="I1200" s="512"/>
      <c r="J1200" s="512"/>
      <c r="K1200" s="512"/>
      <c r="L1200" s="512"/>
      <c r="M1200" s="512"/>
      <c r="N1200" s="489"/>
      <c r="O1200" s="512"/>
      <c r="P1200" s="512"/>
      <c r="Q1200" s="512"/>
      <c r="R1200" s="512"/>
      <c r="S1200" s="512"/>
      <c r="T1200" s="512"/>
      <c r="U1200" s="512"/>
      <c r="V1200" s="512"/>
      <c r="W1200" s="512"/>
      <c r="X1200" s="512"/>
      <c r="Y1200" s="489"/>
      <c r="Z1200" s="512"/>
      <c r="AA1200" s="512"/>
      <c r="AB1200" s="489"/>
      <c r="AC1200" s="513"/>
      <c r="AD1200" s="489"/>
    </row>
    <row r="1201" spans="7:30" ht="15.75" customHeight="1">
      <c r="G1201" s="510"/>
      <c r="H1201" s="511"/>
      <c r="I1201" s="512"/>
      <c r="J1201" s="512"/>
      <c r="K1201" s="512"/>
      <c r="L1201" s="512"/>
      <c r="M1201" s="512"/>
      <c r="N1201" s="489"/>
      <c r="O1201" s="512"/>
      <c r="P1201" s="512"/>
      <c r="Q1201" s="512"/>
      <c r="R1201" s="512"/>
      <c r="S1201" s="512"/>
      <c r="T1201" s="512"/>
      <c r="U1201" s="512"/>
      <c r="V1201" s="512"/>
      <c r="W1201" s="512"/>
      <c r="X1201" s="512"/>
      <c r="Y1201" s="489"/>
      <c r="Z1201" s="512"/>
      <c r="AA1201" s="512"/>
      <c r="AB1201" s="489"/>
      <c r="AC1201" s="513"/>
      <c r="AD1201" s="489"/>
    </row>
    <row r="1202" spans="7:30" ht="15.75" customHeight="1">
      <c r="G1202" s="510"/>
      <c r="H1202" s="511"/>
      <c r="I1202" s="512"/>
      <c r="J1202" s="512"/>
      <c r="K1202" s="512"/>
      <c r="L1202" s="512"/>
      <c r="M1202" s="512"/>
      <c r="N1202" s="489"/>
      <c r="O1202" s="512"/>
      <c r="P1202" s="512"/>
      <c r="Q1202" s="512"/>
      <c r="R1202" s="512"/>
      <c r="S1202" s="512"/>
      <c r="T1202" s="512"/>
      <c r="U1202" s="512"/>
      <c r="V1202" s="512"/>
      <c r="W1202" s="512"/>
      <c r="X1202" s="512"/>
      <c r="Y1202" s="489"/>
      <c r="Z1202" s="512"/>
      <c r="AA1202" s="512"/>
      <c r="AB1202" s="489"/>
      <c r="AC1202" s="513"/>
      <c r="AD1202" s="489"/>
    </row>
    <row r="1203" spans="7:30" ht="15.75" customHeight="1">
      <c r="G1203" s="510"/>
      <c r="H1203" s="511"/>
      <c r="I1203" s="512"/>
      <c r="J1203" s="512"/>
      <c r="K1203" s="512"/>
      <c r="L1203" s="512"/>
      <c r="M1203" s="512"/>
      <c r="N1203" s="489"/>
      <c r="O1203" s="512"/>
      <c r="P1203" s="512"/>
      <c r="Q1203" s="512"/>
      <c r="R1203" s="512"/>
      <c r="S1203" s="512"/>
      <c r="T1203" s="512"/>
      <c r="U1203" s="512"/>
      <c r="V1203" s="512"/>
      <c r="W1203" s="512"/>
      <c r="X1203" s="512"/>
      <c r="Y1203" s="489"/>
      <c r="Z1203" s="512"/>
      <c r="AA1203" s="512"/>
      <c r="AB1203" s="489"/>
      <c r="AC1203" s="513"/>
      <c r="AD1203" s="489"/>
    </row>
    <row r="1204" spans="7:30" ht="15.75" customHeight="1">
      <c r="G1204" s="510"/>
      <c r="H1204" s="511"/>
      <c r="I1204" s="512"/>
      <c r="J1204" s="512"/>
      <c r="K1204" s="512"/>
      <c r="L1204" s="512"/>
      <c r="M1204" s="512"/>
      <c r="N1204" s="489"/>
      <c r="O1204" s="512"/>
      <c r="P1204" s="512"/>
      <c r="Q1204" s="512"/>
      <c r="R1204" s="512"/>
      <c r="S1204" s="512"/>
      <c r="T1204" s="512"/>
      <c r="U1204" s="512"/>
      <c r="V1204" s="512"/>
      <c r="W1204" s="512"/>
      <c r="X1204" s="512"/>
      <c r="Y1204" s="489"/>
      <c r="Z1204" s="512"/>
      <c r="AA1204" s="512"/>
      <c r="AB1204" s="489"/>
      <c r="AC1204" s="513"/>
      <c r="AD1204" s="489"/>
    </row>
    <row r="1205" spans="7:30" ht="15.75" customHeight="1">
      <c r="G1205" s="510"/>
      <c r="H1205" s="511"/>
      <c r="I1205" s="512"/>
      <c r="J1205" s="512"/>
      <c r="K1205" s="512"/>
      <c r="L1205" s="512"/>
      <c r="M1205" s="512"/>
      <c r="N1205" s="489"/>
      <c r="O1205" s="512"/>
      <c r="P1205" s="512"/>
      <c r="Q1205" s="512"/>
      <c r="R1205" s="512"/>
      <c r="S1205" s="512"/>
      <c r="T1205" s="512"/>
      <c r="U1205" s="512"/>
      <c r="V1205" s="512"/>
      <c r="W1205" s="512"/>
      <c r="X1205" s="512"/>
      <c r="Y1205" s="489"/>
      <c r="Z1205" s="512"/>
      <c r="AA1205" s="512"/>
      <c r="AB1205" s="489"/>
      <c r="AC1205" s="513"/>
      <c r="AD1205" s="489"/>
    </row>
    <row r="1206" spans="7:30" ht="15.75" customHeight="1">
      <c r="G1206" s="510"/>
      <c r="H1206" s="511"/>
      <c r="I1206" s="512"/>
      <c r="J1206" s="512"/>
      <c r="K1206" s="512"/>
      <c r="L1206" s="512"/>
      <c r="M1206" s="512"/>
      <c r="N1206" s="489"/>
      <c r="O1206" s="512"/>
      <c r="P1206" s="512"/>
      <c r="Q1206" s="512"/>
      <c r="R1206" s="512"/>
      <c r="S1206" s="512"/>
      <c r="T1206" s="512"/>
      <c r="U1206" s="512"/>
      <c r="V1206" s="512"/>
      <c r="W1206" s="512"/>
      <c r="X1206" s="512"/>
      <c r="Y1206" s="489"/>
      <c r="Z1206" s="512"/>
      <c r="AA1206" s="512"/>
      <c r="AB1206" s="489"/>
      <c r="AC1206" s="513"/>
      <c r="AD1206" s="489"/>
    </row>
    <row r="1207" spans="7:30" ht="15.75" customHeight="1">
      <c r="G1207" s="510"/>
      <c r="H1207" s="511"/>
      <c r="I1207" s="512"/>
      <c r="J1207" s="512"/>
      <c r="K1207" s="512"/>
      <c r="L1207" s="512"/>
      <c r="M1207" s="512"/>
      <c r="N1207" s="489"/>
      <c r="O1207" s="512"/>
      <c r="P1207" s="512"/>
      <c r="Q1207" s="512"/>
      <c r="R1207" s="512"/>
      <c r="S1207" s="512"/>
      <c r="T1207" s="512"/>
      <c r="U1207" s="512"/>
      <c r="V1207" s="512"/>
      <c r="W1207" s="512"/>
      <c r="X1207" s="512"/>
      <c r="Y1207" s="489"/>
      <c r="Z1207" s="512"/>
      <c r="AA1207" s="512"/>
      <c r="AB1207" s="489"/>
      <c r="AC1207" s="513"/>
      <c r="AD1207" s="489"/>
    </row>
    <row r="1208" spans="7:30" ht="15.75" customHeight="1">
      <c r="G1208" s="510"/>
      <c r="H1208" s="511"/>
      <c r="I1208" s="512"/>
      <c r="J1208" s="512"/>
      <c r="K1208" s="512"/>
      <c r="L1208" s="512"/>
      <c r="M1208" s="512"/>
      <c r="N1208" s="489"/>
      <c r="O1208" s="512"/>
      <c r="P1208" s="512"/>
      <c r="Q1208" s="512"/>
      <c r="R1208" s="512"/>
      <c r="S1208" s="512"/>
      <c r="T1208" s="512"/>
      <c r="U1208" s="512"/>
      <c r="V1208" s="512"/>
      <c r="W1208" s="512"/>
      <c r="X1208" s="512"/>
      <c r="Y1208" s="489"/>
      <c r="Z1208" s="512"/>
      <c r="AA1208" s="512"/>
      <c r="AB1208" s="489"/>
      <c r="AC1208" s="513"/>
      <c r="AD1208" s="489"/>
    </row>
    <row r="1209" spans="7:30" ht="15.75" customHeight="1">
      <c r="G1209" s="510"/>
      <c r="H1209" s="511"/>
      <c r="I1209" s="512"/>
      <c r="J1209" s="512"/>
      <c r="K1209" s="512"/>
      <c r="L1209" s="512"/>
      <c r="M1209" s="512"/>
      <c r="N1209" s="489"/>
      <c r="O1209" s="512"/>
      <c r="P1209" s="512"/>
      <c r="Q1209" s="512"/>
      <c r="R1209" s="512"/>
      <c r="S1209" s="512"/>
      <c r="T1209" s="512"/>
      <c r="U1209" s="512"/>
      <c r="V1209" s="512"/>
      <c r="W1209" s="512"/>
      <c r="X1209" s="512"/>
      <c r="Y1209" s="489"/>
      <c r="Z1209" s="512"/>
      <c r="AA1209" s="512"/>
      <c r="AB1209" s="489"/>
      <c r="AC1209" s="513"/>
      <c r="AD1209" s="489"/>
    </row>
    <row r="1210" spans="7:30" ht="15.75" customHeight="1">
      <c r="G1210" s="510"/>
      <c r="H1210" s="511"/>
      <c r="I1210" s="512"/>
      <c r="J1210" s="512"/>
      <c r="K1210" s="512"/>
      <c r="L1210" s="512"/>
      <c r="M1210" s="512"/>
      <c r="N1210" s="489"/>
      <c r="O1210" s="512"/>
      <c r="P1210" s="512"/>
      <c r="Q1210" s="512"/>
      <c r="R1210" s="512"/>
      <c r="S1210" s="512"/>
      <c r="T1210" s="512"/>
      <c r="U1210" s="512"/>
      <c r="V1210" s="512"/>
      <c r="W1210" s="512"/>
      <c r="X1210" s="512"/>
      <c r="Y1210" s="489"/>
      <c r="Z1210" s="512"/>
      <c r="AA1210" s="512"/>
      <c r="AB1210" s="489"/>
      <c r="AC1210" s="513"/>
      <c r="AD1210" s="489"/>
    </row>
    <row r="1211" spans="7:30" ht="15.75" customHeight="1">
      <c r="G1211" s="510"/>
      <c r="H1211" s="511"/>
      <c r="I1211" s="512"/>
      <c r="J1211" s="512"/>
      <c r="K1211" s="512"/>
      <c r="L1211" s="512"/>
      <c r="M1211" s="512"/>
      <c r="N1211" s="489"/>
      <c r="O1211" s="512"/>
      <c r="P1211" s="512"/>
      <c r="Q1211" s="512"/>
      <c r="R1211" s="512"/>
      <c r="S1211" s="512"/>
      <c r="T1211" s="512"/>
      <c r="U1211" s="512"/>
      <c r="V1211" s="512"/>
      <c r="W1211" s="512"/>
      <c r="X1211" s="512"/>
      <c r="Y1211" s="489"/>
      <c r="Z1211" s="512"/>
      <c r="AA1211" s="512"/>
      <c r="AB1211" s="489"/>
      <c r="AC1211" s="513"/>
      <c r="AD1211" s="489"/>
    </row>
    <row r="1212" spans="7:30" ht="15.75" customHeight="1">
      <c r="G1212" s="510"/>
      <c r="H1212" s="511"/>
      <c r="I1212" s="512"/>
      <c r="J1212" s="512"/>
      <c r="K1212" s="512"/>
      <c r="L1212" s="512"/>
      <c r="M1212" s="512"/>
      <c r="N1212" s="489"/>
      <c r="O1212" s="512"/>
      <c r="P1212" s="512"/>
      <c r="Q1212" s="512"/>
      <c r="R1212" s="512"/>
      <c r="S1212" s="512"/>
      <c r="T1212" s="512"/>
      <c r="U1212" s="512"/>
      <c r="V1212" s="512"/>
      <c r="W1212" s="512"/>
      <c r="X1212" s="512"/>
      <c r="Y1212" s="489"/>
      <c r="Z1212" s="512"/>
      <c r="AA1212" s="512"/>
      <c r="AB1212" s="489"/>
      <c r="AC1212" s="513"/>
      <c r="AD1212" s="489"/>
    </row>
    <row r="1213" spans="7:30" ht="15.75" customHeight="1">
      <c r="G1213" s="510"/>
      <c r="H1213" s="511"/>
      <c r="I1213" s="512"/>
      <c r="J1213" s="512"/>
      <c r="K1213" s="512"/>
      <c r="L1213" s="512"/>
      <c r="M1213" s="512"/>
      <c r="N1213" s="489"/>
      <c r="O1213" s="512"/>
      <c r="P1213" s="512"/>
      <c r="Q1213" s="512"/>
      <c r="R1213" s="512"/>
      <c r="S1213" s="512"/>
      <c r="T1213" s="512"/>
      <c r="U1213" s="512"/>
      <c r="V1213" s="512"/>
      <c r="W1213" s="512"/>
      <c r="X1213" s="512"/>
      <c r="Y1213" s="489"/>
      <c r="Z1213" s="512"/>
      <c r="AA1213" s="512"/>
      <c r="AB1213" s="489"/>
      <c r="AC1213" s="513"/>
      <c r="AD1213" s="489"/>
    </row>
    <row r="1214" spans="7:30" ht="15.75" customHeight="1">
      <c r="G1214" s="510"/>
      <c r="H1214" s="511"/>
      <c r="I1214" s="512"/>
      <c r="J1214" s="512"/>
      <c r="K1214" s="512"/>
      <c r="L1214" s="512"/>
      <c r="M1214" s="512"/>
      <c r="N1214" s="489"/>
      <c r="O1214" s="512"/>
      <c r="P1214" s="512"/>
      <c r="Q1214" s="512"/>
      <c r="R1214" s="512"/>
      <c r="S1214" s="512"/>
      <c r="T1214" s="512"/>
      <c r="U1214" s="512"/>
      <c r="V1214" s="512"/>
      <c r="W1214" s="512"/>
      <c r="X1214" s="512"/>
      <c r="Y1214" s="489"/>
      <c r="Z1214" s="512"/>
      <c r="AA1214" s="512"/>
      <c r="AB1214" s="489"/>
      <c r="AC1214" s="513"/>
      <c r="AD1214" s="489"/>
    </row>
    <row r="1215" spans="7:30" ht="15.75" customHeight="1">
      <c r="G1215" s="510"/>
      <c r="H1215" s="511"/>
      <c r="I1215" s="512"/>
      <c r="J1215" s="512"/>
      <c r="K1215" s="512"/>
      <c r="L1215" s="512"/>
      <c r="M1215" s="512"/>
      <c r="N1215" s="489"/>
      <c r="O1215" s="512"/>
      <c r="P1215" s="512"/>
      <c r="Q1215" s="512"/>
      <c r="R1215" s="512"/>
      <c r="S1215" s="512"/>
      <c r="T1215" s="512"/>
      <c r="U1215" s="512"/>
      <c r="V1215" s="512"/>
      <c r="W1215" s="512"/>
      <c r="X1215" s="512"/>
      <c r="Y1215" s="489"/>
      <c r="Z1215" s="512"/>
      <c r="AA1215" s="512"/>
      <c r="AB1215" s="489"/>
      <c r="AC1215" s="513"/>
      <c r="AD1215" s="489"/>
    </row>
    <row r="1216" spans="7:30" ht="15.75" customHeight="1">
      <c r="G1216" s="510"/>
      <c r="H1216" s="511"/>
      <c r="I1216" s="512"/>
      <c r="J1216" s="512"/>
      <c r="K1216" s="512"/>
      <c r="L1216" s="512"/>
      <c r="M1216" s="512"/>
      <c r="N1216" s="489"/>
      <c r="O1216" s="512"/>
      <c r="P1216" s="512"/>
      <c r="Q1216" s="512"/>
      <c r="R1216" s="512"/>
      <c r="S1216" s="512"/>
      <c r="T1216" s="512"/>
      <c r="U1216" s="512"/>
      <c r="V1216" s="512"/>
      <c r="W1216" s="512"/>
      <c r="X1216" s="512"/>
      <c r="Y1216" s="489"/>
      <c r="Z1216" s="512"/>
      <c r="AA1216" s="512"/>
      <c r="AB1216" s="489"/>
      <c r="AC1216" s="513"/>
      <c r="AD1216" s="489"/>
    </row>
    <row r="1217" spans="7:30" ht="15.75" customHeight="1">
      <c r="G1217" s="510"/>
      <c r="H1217" s="511"/>
      <c r="I1217" s="512"/>
      <c r="J1217" s="512"/>
      <c r="K1217" s="512"/>
      <c r="L1217" s="512"/>
      <c r="M1217" s="512"/>
      <c r="N1217" s="489"/>
      <c r="O1217" s="512"/>
      <c r="P1217" s="512"/>
      <c r="Q1217" s="512"/>
      <c r="R1217" s="512"/>
      <c r="S1217" s="512"/>
      <c r="T1217" s="512"/>
      <c r="U1217" s="512"/>
      <c r="V1217" s="512"/>
      <c r="W1217" s="512"/>
      <c r="X1217" s="512"/>
      <c r="Y1217" s="489"/>
      <c r="Z1217" s="512"/>
      <c r="AA1217" s="512"/>
      <c r="AB1217" s="489"/>
      <c r="AC1217" s="513"/>
      <c r="AD1217" s="489"/>
    </row>
    <row r="1218" spans="7:30" ht="15.75" customHeight="1">
      <c r="G1218" s="510"/>
      <c r="H1218" s="511"/>
      <c r="I1218" s="512"/>
      <c r="J1218" s="512"/>
      <c r="K1218" s="512"/>
      <c r="L1218" s="512"/>
      <c r="M1218" s="512"/>
      <c r="N1218" s="489"/>
      <c r="O1218" s="512"/>
      <c r="P1218" s="512"/>
      <c r="Q1218" s="512"/>
      <c r="R1218" s="512"/>
      <c r="S1218" s="512"/>
      <c r="T1218" s="512"/>
      <c r="U1218" s="512"/>
      <c r="V1218" s="512"/>
      <c r="W1218" s="512"/>
      <c r="X1218" s="512"/>
      <c r="Y1218" s="489"/>
      <c r="Z1218" s="512"/>
      <c r="AA1218" s="512"/>
      <c r="AB1218" s="489"/>
      <c r="AC1218" s="513"/>
      <c r="AD1218" s="489"/>
    </row>
    <row r="1219" spans="7:30" ht="15.75" customHeight="1">
      <c r="G1219" s="510"/>
      <c r="H1219" s="511"/>
      <c r="I1219" s="512"/>
      <c r="J1219" s="512"/>
      <c r="K1219" s="512"/>
      <c r="L1219" s="512"/>
      <c r="M1219" s="512"/>
      <c r="N1219" s="489"/>
      <c r="O1219" s="512"/>
      <c r="P1219" s="512"/>
      <c r="Q1219" s="512"/>
      <c r="R1219" s="512"/>
      <c r="S1219" s="512"/>
      <c r="T1219" s="512"/>
      <c r="U1219" s="512"/>
      <c r="V1219" s="512"/>
      <c r="W1219" s="512"/>
      <c r="X1219" s="512"/>
      <c r="Y1219" s="489"/>
      <c r="Z1219" s="512"/>
      <c r="AA1219" s="512"/>
      <c r="AB1219" s="489"/>
      <c r="AC1219" s="513"/>
      <c r="AD1219" s="489"/>
    </row>
    <row r="1220" spans="7:30" ht="15.75" customHeight="1">
      <c r="G1220" s="510"/>
      <c r="H1220" s="511"/>
      <c r="I1220" s="512"/>
      <c r="J1220" s="512"/>
      <c r="K1220" s="512"/>
      <c r="L1220" s="512"/>
      <c r="M1220" s="512"/>
      <c r="N1220" s="489"/>
      <c r="O1220" s="512"/>
      <c r="P1220" s="512"/>
      <c r="Q1220" s="512"/>
      <c r="R1220" s="512"/>
      <c r="S1220" s="512"/>
      <c r="T1220" s="512"/>
      <c r="U1220" s="512"/>
      <c r="V1220" s="512"/>
      <c r="W1220" s="512"/>
      <c r="X1220" s="512"/>
      <c r="Y1220" s="489"/>
      <c r="Z1220" s="512"/>
      <c r="AA1220" s="512"/>
      <c r="AB1220" s="489"/>
      <c r="AC1220" s="513"/>
      <c r="AD1220" s="489"/>
    </row>
    <row r="1221" spans="7:30" ht="15.75" customHeight="1">
      <c r="G1221" s="510"/>
      <c r="H1221" s="511"/>
      <c r="I1221" s="512"/>
      <c r="J1221" s="512"/>
      <c r="K1221" s="512"/>
      <c r="L1221" s="512"/>
      <c r="M1221" s="512"/>
      <c r="N1221" s="489"/>
      <c r="O1221" s="512"/>
      <c r="P1221" s="512"/>
      <c r="Q1221" s="512"/>
      <c r="R1221" s="512"/>
      <c r="S1221" s="512"/>
      <c r="T1221" s="512"/>
      <c r="U1221" s="512"/>
      <c r="V1221" s="512"/>
      <c r="W1221" s="512"/>
      <c r="X1221" s="512"/>
      <c r="Y1221" s="489"/>
      <c r="Z1221" s="512"/>
      <c r="AA1221" s="512"/>
      <c r="AB1221" s="489"/>
      <c r="AC1221" s="513"/>
      <c r="AD1221" s="489"/>
    </row>
    <row r="1222" spans="7:30" ht="15.75" customHeight="1">
      <c r="G1222" s="510"/>
      <c r="H1222" s="511"/>
      <c r="I1222" s="512"/>
      <c r="J1222" s="512"/>
      <c r="K1222" s="512"/>
      <c r="L1222" s="512"/>
      <c r="M1222" s="512"/>
      <c r="N1222" s="489"/>
      <c r="O1222" s="512"/>
      <c r="P1222" s="512"/>
      <c r="Q1222" s="512"/>
      <c r="R1222" s="512"/>
      <c r="S1222" s="512"/>
      <c r="T1222" s="512"/>
      <c r="U1222" s="512"/>
      <c r="V1222" s="512"/>
      <c r="W1222" s="512"/>
      <c r="X1222" s="512"/>
      <c r="Y1222" s="489"/>
      <c r="Z1222" s="512"/>
      <c r="AA1222" s="512"/>
      <c r="AB1222" s="489"/>
      <c r="AC1222" s="513"/>
      <c r="AD1222" s="489"/>
    </row>
    <row r="1223" spans="7:30" ht="15.75" customHeight="1">
      <c r="G1223" s="510"/>
      <c r="H1223" s="511"/>
      <c r="I1223" s="512"/>
      <c r="J1223" s="512"/>
      <c r="K1223" s="512"/>
      <c r="L1223" s="512"/>
      <c r="M1223" s="512"/>
      <c r="N1223" s="489"/>
      <c r="O1223" s="512"/>
      <c r="P1223" s="512"/>
      <c r="Q1223" s="512"/>
      <c r="R1223" s="512"/>
      <c r="S1223" s="512"/>
      <c r="T1223" s="512"/>
      <c r="U1223" s="512"/>
      <c r="V1223" s="512"/>
      <c r="W1223" s="512"/>
      <c r="X1223" s="512"/>
      <c r="Y1223" s="489"/>
      <c r="Z1223" s="512"/>
      <c r="AA1223" s="512"/>
      <c r="AB1223" s="489"/>
      <c r="AC1223" s="513"/>
      <c r="AD1223" s="489"/>
    </row>
    <row r="1224" spans="7:30" ht="15.75" customHeight="1">
      <c r="G1224" s="510"/>
      <c r="H1224" s="511"/>
      <c r="I1224" s="512"/>
      <c r="J1224" s="512"/>
      <c r="K1224" s="512"/>
      <c r="L1224" s="512"/>
      <c r="M1224" s="512"/>
      <c r="N1224" s="489"/>
      <c r="O1224" s="512"/>
      <c r="P1224" s="512"/>
      <c r="Q1224" s="512"/>
      <c r="R1224" s="512"/>
      <c r="S1224" s="512"/>
      <c r="T1224" s="512"/>
      <c r="U1224" s="512"/>
      <c r="V1224" s="512"/>
      <c r="W1224" s="512"/>
      <c r="X1224" s="512"/>
      <c r="Y1224" s="489"/>
      <c r="Z1224" s="512"/>
      <c r="AA1224" s="512"/>
      <c r="AB1224" s="489"/>
      <c r="AC1224" s="513"/>
      <c r="AD1224" s="489"/>
    </row>
    <row r="1225" spans="7:30" ht="15.75" customHeight="1">
      <c r="G1225" s="510"/>
      <c r="H1225" s="511"/>
      <c r="I1225" s="512"/>
      <c r="J1225" s="512"/>
      <c r="K1225" s="512"/>
      <c r="L1225" s="512"/>
      <c r="M1225" s="512"/>
      <c r="N1225" s="489"/>
      <c r="O1225" s="512"/>
      <c r="P1225" s="512"/>
      <c r="Q1225" s="512"/>
      <c r="R1225" s="512"/>
      <c r="S1225" s="512"/>
      <c r="T1225" s="512"/>
      <c r="U1225" s="512"/>
      <c r="V1225" s="512"/>
      <c r="W1225" s="512"/>
      <c r="X1225" s="512"/>
      <c r="Y1225" s="489"/>
      <c r="Z1225" s="512"/>
      <c r="AA1225" s="512"/>
      <c r="AB1225" s="489"/>
      <c r="AC1225" s="513"/>
      <c r="AD1225" s="489"/>
    </row>
    <row r="1226" spans="7:30" ht="15.75" customHeight="1">
      <c r="G1226" s="510"/>
      <c r="H1226" s="511"/>
      <c r="I1226" s="512"/>
      <c r="J1226" s="512"/>
      <c r="K1226" s="512"/>
      <c r="L1226" s="512"/>
      <c r="M1226" s="512"/>
      <c r="N1226" s="489"/>
      <c r="O1226" s="512"/>
      <c r="P1226" s="512"/>
      <c r="Q1226" s="512"/>
      <c r="R1226" s="512"/>
      <c r="S1226" s="512"/>
      <c r="T1226" s="512"/>
      <c r="U1226" s="512"/>
      <c r="V1226" s="512"/>
      <c r="W1226" s="512"/>
      <c r="X1226" s="512"/>
      <c r="Y1226" s="489"/>
      <c r="Z1226" s="512"/>
      <c r="AA1226" s="512"/>
      <c r="AB1226" s="489"/>
      <c r="AC1226" s="513"/>
      <c r="AD1226" s="489"/>
    </row>
    <row r="1227" spans="7:30" ht="15.75" customHeight="1">
      <c r="G1227" s="510"/>
      <c r="H1227" s="511"/>
      <c r="I1227" s="512"/>
      <c r="J1227" s="512"/>
      <c r="K1227" s="512"/>
      <c r="L1227" s="512"/>
      <c r="M1227" s="512"/>
      <c r="N1227" s="489"/>
      <c r="O1227" s="512"/>
      <c r="P1227" s="512"/>
      <c r="Q1227" s="512"/>
      <c r="R1227" s="512"/>
      <c r="S1227" s="512"/>
      <c r="T1227" s="512"/>
      <c r="U1227" s="512"/>
      <c r="V1227" s="512"/>
      <c r="W1227" s="512"/>
      <c r="X1227" s="512"/>
      <c r="Y1227" s="489"/>
      <c r="Z1227" s="512"/>
      <c r="AA1227" s="512"/>
      <c r="AB1227" s="489"/>
      <c r="AC1227" s="513"/>
      <c r="AD1227" s="489"/>
    </row>
    <row r="1228" spans="7:30" ht="15.75" customHeight="1">
      <c r="G1228" s="510"/>
      <c r="H1228" s="511"/>
      <c r="I1228" s="512"/>
      <c r="J1228" s="512"/>
      <c r="K1228" s="512"/>
      <c r="L1228" s="512"/>
      <c r="M1228" s="512"/>
      <c r="N1228" s="489"/>
      <c r="O1228" s="512"/>
      <c r="P1228" s="512"/>
      <c r="Q1228" s="512"/>
      <c r="R1228" s="512"/>
      <c r="S1228" s="512"/>
      <c r="T1228" s="512"/>
      <c r="U1228" s="512"/>
      <c r="V1228" s="512"/>
      <c r="W1228" s="512"/>
      <c r="X1228" s="512"/>
      <c r="Y1228" s="489"/>
      <c r="Z1228" s="512"/>
      <c r="AA1228" s="512"/>
      <c r="AB1228" s="489"/>
      <c r="AC1228" s="513"/>
      <c r="AD1228" s="489"/>
    </row>
    <row r="1229" spans="7:30" ht="15.75" customHeight="1">
      <c r="G1229" s="510"/>
      <c r="H1229" s="511"/>
      <c r="I1229" s="512"/>
      <c r="J1229" s="512"/>
      <c r="K1229" s="512"/>
      <c r="L1229" s="512"/>
      <c r="M1229" s="512"/>
      <c r="N1229" s="489"/>
      <c r="O1229" s="512"/>
      <c r="P1229" s="512"/>
      <c r="Q1229" s="512"/>
      <c r="R1229" s="512"/>
      <c r="S1229" s="512"/>
      <c r="T1229" s="512"/>
      <c r="U1229" s="512"/>
      <c r="V1229" s="512"/>
      <c r="W1229" s="512"/>
      <c r="X1229" s="512"/>
      <c r="Y1229" s="489"/>
      <c r="Z1229" s="512"/>
      <c r="AA1229" s="512"/>
      <c r="AB1229" s="489"/>
      <c r="AC1229" s="513"/>
      <c r="AD1229" s="489"/>
    </row>
    <row r="1230" spans="7:30" ht="15.75" customHeight="1">
      <c r="G1230" s="510"/>
      <c r="H1230" s="511"/>
      <c r="I1230" s="512"/>
      <c r="J1230" s="512"/>
      <c r="K1230" s="512"/>
      <c r="L1230" s="512"/>
      <c r="M1230" s="512"/>
      <c r="N1230" s="489"/>
      <c r="O1230" s="512"/>
      <c r="P1230" s="512"/>
      <c r="Q1230" s="512"/>
      <c r="R1230" s="512"/>
      <c r="S1230" s="512"/>
      <c r="T1230" s="512"/>
      <c r="U1230" s="512"/>
      <c r="V1230" s="512"/>
      <c r="W1230" s="512"/>
      <c r="X1230" s="512"/>
      <c r="Y1230" s="489"/>
      <c r="Z1230" s="512"/>
      <c r="AA1230" s="512"/>
      <c r="AB1230" s="489"/>
      <c r="AC1230" s="513"/>
      <c r="AD1230" s="489"/>
    </row>
    <row r="1231" spans="7:30" ht="15.75" customHeight="1">
      <c r="G1231" s="510"/>
      <c r="H1231" s="511"/>
      <c r="I1231" s="512"/>
      <c r="J1231" s="512"/>
      <c r="K1231" s="512"/>
      <c r="L1231" s="512"/>
      <c r="M1231" s="512"/>
      <c r="N1231" s="489"/>
      <c r="O1231" s="512"/>
      <c r="P1231" s="512"/>
      <c r="Q1231" s="512"/>
      <c r="R1231" s="512"/>
      <c r="S1231" s="512"/>
      <c r="T1231" s="512"/>
      <c r="U1231" s="512"/>
      <c r="V1231" s="512"/>
      <c r="W1231" s="512"/>
      <c r="X1231" s="512"/>
      <c r="Y1231" s="489"/>
      <c r="Z1231" s="512"/>
      <c r="AA1231" s="512"/>
      <c r="AB1231" s="489"/>
      <c r="AC1231" s="513"/>
      <c r="AD1231" s="489"/>
    </row>
    <row r="1232" spans="7:30" ht="15.75" customHeight="1">
      <c r="G1232" s="510"/>
      <c r="H1232" s="511"/>
      <c r="I1232" s="512"/>
      <c r="J1232" s="512"/>
      <c r="K1232" s="512"/>
      <c r="L1232" s="512"/>
      <c r="M1232" s="512"/>
      <c r="N1232" s="489"/>
      <c r="O1232" s="512"/>
      <c r="P1232" s="512"/>
      <c r="Q1232" s="512"/>
      <c r="R1232" s="512"/>
      <c r="S1232" s="512"/>
      <c r="T1232" s="512"/>
      <c r="U1232" s="512"/>
      <c r="V1232" s="512"/>
      <c r="W1232" s="512"/>
      <c r="X1232" s="512"/>
      <c r="Y1232" s="489"/>
      <c r="Z1232" s="512"/>
      <c r="AA1232" s="512"/>
      <c r="AB1232" s="489"/>
      <c r="AC1232" s="513"/>
      <c r="AD1232" s="489"/>
    </row>
    <row r="1233" spans="7:30" ht="15.75" customHeight="1">
      <c r="G1233" s="510"/>
      <c r="H1233" s="511"/>
      <c r="I1233" s="512"/>
      <c r="J1233" s="512"/>
      <c r="K1233" s="512"/>
      <c r="L1233" s="512"/>
      <c r="M1233" s="512"/>
      <c r="N1233" s="489"/>
      <c r="O1233" s="512"/>
      <c r="P1233" s="512"/>
      <c r="Q1233" s="512"/>
      <c r="R1233" s="512"/>
      <c r="S1233" s="512"/>
      <c r="T1233" s="512"/>
      <c r="U1233" s="512"/>
      <c r="V1233" s="512"/>
      <c r="W1233" s="512"/>
      <c r="X1233" s="512"/>
      <c r="Y1233" s="489"/>
      <c r="Z1233" s="512"/>
      <c r="AA1233" s="512"/>
      <c r="AB1233" s="489"/>
      <c r="AC1233" s="513"/>
      <c r="AD1233" s="489"/>
    </row>
    <row r="1234" spans="7:30" ht="15.75" customHeight="1">
      <c r="G1234" s="510"/>
      <c r="H1234" s="511"/>
      <c r="I1234" s="512"/>
      <c r="J1234" s="512"/>
      <c r="K1234" s="512"/>
      <c r="L1234" s="512"/>
      <c r="M1234" s="512"/>
      <c r="N1234" s="489"/>
      <c r="O1234" s="512"/>
      <c r="P1234" s="512"/>
      <c r="Q1234" s="512"/>
      <c r="R1234" s="512"/>
      <c r="S1234" s="512"/>
      <c r="T1234" s="512"/>
      <c r="U1234" s="512"/>
      <c r="V1234" s="512"/>
      <c r="W1234" s="512"/>
      <c r="X1234" s="512"/>
      <c r="Y1234" s="489"/>
      <c r="Z1234" s="512"/>
      <c r="AA1234" s="512"/>
      <c r="AB1234" s="489"/>
      <c r="AC1234" s="513"/>
      <c r="AD1234" s="489"/>
    </row>
    <row r="1235" spans="7:30" ht="15.75" customHeight="1">
      <c r="G1235" s="510"/>
      <c r="H1235" s="511"/>
      <c r="I1235" s="512"/>
      <c r="J1235" s="512"/>
      <c r="K1235" s="512"/>
      <c r="L1235" s="512"/>
      <c r="M1235" s="512"/>
      <c r="N1235" s="489"/>
      <c r="O1235" s="512"/>
      <c r="P1235" s="512"/>
      <c r="Q1235" s="512"/>
      <c r="R1235" s="512"/>
      <c r="S1235" s="512"/>
      <c r="T1235" s="512"/>
      <c r="U1235" s="512"/>
      <c r="V1235" s="512"/>
      <c r="W1235" s="512"/>
      <c r="X1235" s="512"/>
      <c r="Y1235" s="489"/>
      <c r="Z1235" s="512"/>
      <c r="AA1235" s="512"/>
      <c r="AB1235" s="489"/>
      <c r="AC1235" s="513"/>
      <c r="AD1235" s="489"/>
    </row>
    <row r="1236" spans="7:30" ht="15.75" customHeight="1">
      <c r="G1236" s="510"/>
      <c r="H1236" s="511"/>
      <c r="I1236" s="512"/>
      <c r="J1236" s="512"/>
      <c r="K1236" s="512"/>
      <c r="L1236" s="512"/>
      <c r="M1236" s="512"/>
      <c r="N1236" s="489"/>
      <c r="O1236" s="512"/>
      <c r="P1236" s="512"/>
      <c r="Q1236" s="512"/>
      <c r="R1236" s="512"/>
      <c r="S1236" s="512"/>
      <c r="T1236" s="512"/>
      <c r="U1236" s="512"/>
      <c r="V1236" s="512"/>
      <c r="W1236" s="512"/>
      <c r="X1236" s="512"/>
      <c r="Y1236" s="489"/>
      <c r="Z1236" s="512"/>
      <c r="AA1236" s="512"/>
      <c r="AB1236" s="489"/>
      <c r="AC1236" s="513"/>
      <c r="AD1236" s="489"/>
    </row>
    <row r="1237" spans="7:30" ht="15.75" customHeight="1">
      <c r="G1237" s="510"/>
      <c r="H1237" s="511"/>
      <c r="I1237" s="512"/>
      <c r="J1237" s="512"/>
      <c r="K1237" s="512"/>
      <c r="L1237" s="512"/>
      <c r="M1237" s="512"/>
      <c r="N1237" s="489"/>
      <c r="O1237" s="512"/>
      <c r="P1237" s="512"/>
      <c r="Q1237" s="512"/>
      <c r="R1237" s="512"/>
      <c r="S1237" s="512"/>
      <c r="T1237" s="512"/>
      <c r="U1237" s="512"/>
      <c r="V1237" s="512"/>
      <c r="W1237" s="512"/>
      <c r="X1237" s="512"/>
      <c r="Y1237" s="489"/>
      <c r="Z1237" s="512"/>
      <c r="AA1237" s="512"/>
      <c r="AB1237" s="489"/>
      <c r="AC1237" s="513"/>
      <c r="AD1237" s="489"/>
    </row>
    <row r="1238" spans="7:30" ht="15.75" customHeight="1">
      <c r="G1238" s="510"/>
      <c r="H1238" s="511"/>
      <c r="I1238" s="512"/>
      <c r="J1238" s="512"/>
      <c r="K1238" s="512"/>
      <c r="L1238" s="512"/>
      <c r="M1238" s="512"/>
      <c r="N1238" s="489"/>
      <c r="O1238" s="512"/>
      <c r="P1238" s="512"/>
      <c r="Q1238" s="512"/>
      <c r="R1238" s="512"/>
      <c r="S1238" s="512"/>
      <c r="T1238" s="512"/>
      <c r="U1238" s="512"/>
      <c r="V1238" s="512"/>
      <c r="W1238" s="512"/>
      <c r="X1238" s="512"/>
      <c r="Y1238" s="489"/>
      <c r="Z1238" s="512"/>
      <c r="AA1238" s="512"/>
      <c r="AB1238" s="489"/>
      <c r="AC1238" s="513"/>
      <c r="AD1238" s="489"/>
    </row>
    <row r="1239" spans="7:30" ht="15.75" customHeight="1">
      <c r="G1239" s="510"/>
      <c r="H1239" s="511"/>
      <c r="I1239" s="512"/>
      <c r="J1239" s="512"/>
      <c r="K1239" s="512"/>
      <c r="L1239" s="512"/>
      <c r="M1239" s="512"/>
      <c r="N1239" s="489"/>
      <c r="O1239" s="512"/>
      <c r="P1239" s="512"/>
      <c r="Q1239" s="512"/>
      <c r="R1239" s="512"/>
      <c r="S1239" s="512"/>
      <c r="T1239" s="512"/>
      <c r="U1239" s="512"/>
      <c r="V1239" s="512"/>
      <c r="W1239" s="512"/>
      <c r="X1239" s="512"/>
      <c r="Y1239" s="489"/>
      <c r="Z1239" s="512"/>
      <c r="AA1239" s="512"/>
      <c r="AB1239" s="489"/>
      <c r="AC1239" s="513"/>
      <c r="AD1239" s="489"/>
    </row>
    <row r="1240" spans="7:30" ht="15.75" customHeight="1">
      <c r="G1240" s="510"/>
      <c r="H1240" s="511"/>
      <c r="I1240" s="512"/>
      <c r="J1240" s="512"/>
      <c r="K1240" s="512"/>
      <c r="L1240" s="512"/>
      <c r="M1240" s="512"/>
      <c r="N1240" s="489"/>
      <c r="O1240" s="512"/>
      <c r="P1240" s="512"/>
      <c r="Q1240" s="512"/>
      <c r="R1240" s="512"/>
      <c r="S1240" s="512"/>
      <c r="T1240" s="512"/>
      <c r="U1240" s="512"/>
      <c r="V1240" s="512"/>
      <c r="W1240" s="512"/>
      <c r="X1240" s="512"/>
      <c r="Y1240" s="489"/>
      <c r="Z1240" s="512"/>
      <c r="AA1240" s="512"/>
      <c r="AB1240" s="489"/>
      <c r="AC1240" s="513"/>
      <c r="AD1240" s="489"/>
    </row>
    <row r="1241" spans="7:30" ht="15.75" customHeight="1">
      <c r="G1241" s="510"/>
      <c r="H1241" s="511"/>
      <c r="I1241" s="512"/>
      <c r="J1241" s="512"/>
      <c r="K1241" s="512"/>
      <c r="L1241" s="512"/>
      <c r="M1241" s="512"/>
      <c r="N1241" s="489"/>
      <c r="O1241" s="512"/>
      <c r="P1241" s="512"/>
      <c r="Q1241" s="512"/>
      <c r="R1241" s="512"/>
      <c r="S1241" s="512"/>
      <c r="T1241" s="512"/>
      <c r="U1241" s="512"/>
      <c r="V1241" s="512"/>
      <c r="W1241" s="512"/>
      <c r="X1241" s="512"/>
      <c r="Y1241" s="489"/>
      <c r="Z1241" s="512"/>
      <c r="AA1241" s="512"/>
      <c r="AB1241" s="489"/>
      <c r="AC1241" s="513"/>
      <c r="AD1241" s="489"/>
    </row>
    <row r="1242" spans="7:30" ht="15.75" customHeight="1">
      <c r="G1242" s="510"/>
      <c r="H1242" s="511"/>
      <c r="I1242" s="512"/>
      <c r="J1242" s="512"/>
      <c r="K1242" s="512"/>
      <c r="L1242" s="512"/>
      <c r="M1242" s="512"/>
      <c r="N1242" s="489"/>
      <c r="O1242" s="512"/>
      <c r="P1242" s="512"/>
      <c r="Q1242" s="512"/>
      <c r="R1242" s="512"/>
      <c r="S1242" s="512"/>
      <c r="T1242" s="512"/>
      <c r="U1242" s="512"/>
      <c r="V1242" s="512"/>
      <c r="W1242" s="512"/>
      <c r="X1242" s="512"/>
      <c r="Y1242" s="489"/>
      <c r="Z1242" s="512"/>
      <c r="AA1242" s="512"/>
      <c r="AB1242" s="489"/>
      <c r="AC1242" s="513"/>
      <c r="AD1242" s="489"/>
    </row>
    <row r="1243" spans="7:30" ht="15.75" customHeight="1">
      <c r="G1243" s="510"/>
      <c r="H1243" s="511"/>
      <c r="I1243" s="512"/>
      <c r="J1243" s="512"/>
      <c r="K1243" s="512"/>
      <c r="L1243" s="512"/>
      <c r="M1243" s="512"/>
      <c r="N1243" s="489"/>
      <c r="O1243" s="512"/>
      <c r="P1243" s="512"/>
      <c r="Q1243" s="512"/>
      <c r="R1243" s="512"/>
      <c r="S1243" s="512"/>
      <c r="T1243" s="512"/>
      <c r="U1243" s="512"/>
      <c r="V1243" s="512"/>
      <c r="W1243" s="512"/>
      <c r="X1243" s="512"/>
      <c r="Y1243" s="489"/>
      <c r="Z1243" s="512"/>
      <c r="AA1243" s="512"/>
      <c r="AB1243" s="489"/>
      <c r="AC1243" s="513"/>
      <c r="AD1243" s="489"/>
    </row>
    <row r="1244" spans="7:30" ht="15.75" customHeight="1">
      <c r="G1244" s="510"/>
      <c r="H1244" s="511"/>
      <c r="I1244" s="512"/>
      <c r="J1244" s="512"/>
      <c r="K1244" s="512"/>
      <c r="L1244" s="512"/>
      <c r="M1244" s="512"/>
      <c r="N1244" s="489"/>
      <c r="O1244" s="512"/>
      <c r="P1244" s="512"/>
      <c r="Q1244" s="512"/>
      <c r="R1244" s="512"/>
      <c r="S1244" s="512"/>
      <c r="T1244" s="512"/>
      <c r="U1244" s="512"/>
      <c r="V1244" s="512"/>
      <c r="W1244" s="512"/>
      <c r="X1244" s="512"/>
      <c r="Y1244" s="489"/>
      <c r="Z1244" s="512"/>
      <c r="AA1244" s="512"/>
      <c r="AB1244" s="489"/>
      <c r="AC1244" s="513"/>
      <c r="AD1244" s="489"/>
    </row>
    <row r="1245" spans="7:30" ht="15.75" customHeight="1">
      <c r="G1245" s="510"/>
      <c r="H1245" s="511"/>
      <c r="I1245" s="512"/>
      <c r="J1245" s="512"/>
      <c r="K1245" s="512"/>
      <c r="L1245" s="512"/>
      <c r="M1245" s="512"/>
      <c r="N1245" s="489"/>
      <c r="O1245" s="512"/>
      <c r="P1245" s="512"/>
      <c r="Q1245" s="512"/>
      <c r="R1245" s="512"/>
      <c r="S1245" s="512"/>
      <c r="T1245" s="512"/>
      <c r="U1245" s="512"/>
      <c r="V1245" s="512"/>
      <c r="W1245" s="512"/>
      <c r="X1245" s="512"/>
      <c r="Y1245" s="489"/>
      <c r="Z1245" s="512"/>
      <c r="AA1245" s="512"/>
      <c r="AB1245" s="489"/>
      <c r="AC1245" s="513"/>
      <c r="AD1245" s="489"/>
    </row>
    <row r="1246" spans="7:30" ht="15.75" customHeight="1">
      <c r="G1246" s="510"/>
      <c r="H1246" s="511"/>
      <c r="I1246" s="512"/>
      <c r="J1246" s="512"/>
      <c r="K1246" s="512"/>
      <c r="L1246" s="512"/>
      <c r="M1246" s="512"/>
      <c r="N1246" s="489"/>
      <c r="O1246" s="512"/>
      <c r="P1246" s="512"/>
      <c r="Q1246" s="512"/>
      <c r="R1246" s="512"/>
      <c r="S1246" s="512"/>
      <c r="T1246" s="512"/>
      <c r="U1246" s="512"/>
      <c r="V1246" s="512"/>
      <c r="W1246" s="512"/>
      <c r="X1246" s="512"/>
      <c r="Y1246" s="489"/>
      <c r="Z1246" s="512"/>
      <c r="AA1246" s="512"/>
      <c r="AB1246" s="489"/>
      <c r="AC1246" s="513"/>
      <c r="AD1246" s="489"/>
    </row>
    <row r="1247" spans="7:30" ht="15.75" customHeight="1">
      <c r="G1247" s="510"/>
      <c r="H1247" s="511"/>
      <c r="I1247" s="512"/>
      <c r="J1247" s="512"/>
      <c r="K1247" s="512"/>
      <c r="L1247" s="512"/>
      <c r="M1247" s="512"/>
      <c r="N1247" s="489"/>
      <c r="O1247" s="512"/>
      <c r="P1247" s="512"/>
      <c r="Q1247" s="512"/>
      <c r="R1247" s="512"/>
      <c r="S1247" s="512"/>
      <c r="T1247" s="512"/>
      <c r="U1247" s="512"/>
      <c r="V1247" s="512"/>
      <c r="W1247" s="512"/>
      <c r="X1247" s="512"/>
      <c r="Y1247" s="489"/>
      <c r="Z1247" s="512"/>
      <c r="AA1247" s="512"/>
      <c r="AB1247" s="489"/>
      <c r="AC1247" s="513"/>
      <c r="AD1247" s="489"/>
    </row>
    <row r="1248" spans="7:30" ht="15.75" customHeight="1">
      <c r="G1248" s="510"/>
      <c r="H1248" s="511"/>
      <c r="I1248" s="512"/>
      <c r="J1248" s="512"/>
      <c r="K1248" s="512"/>
      <c r="L1248" s="512"/>
      <c r="M1248" s="512"/>
      <c r="N1248" s="489"/>
      <c r="O1248" s="512"/>
      <c r="P1248" s="512"/>
      <c r="Q1248" s="512"/>
      <c r="R1248" s="512"/>
      <c r="S1248" s="512"/>
      <c r="T1248" s="512"/>
      <c r="U1248" s="512"/>
      <c r="V1248" s="512"/>
      <c r="W1248" s="512"/>
      <c r="X1248" s="512"/>
      <c r="Y1248" s="489"/>
      <c r="Z1248" s="512"/>
      <c r="AA1248" s="512"/>
      <c r="AB1248" s="489"/>
      <c r="AC1248" s="513"/>
      <c r="AD1248" s="489"/>
    </row>
    <row r="1249" spans="7:30" ht="15.75" customHeight="1">
      <c r="G1249" s="510"/>
      <c r="H1249" s="511"/>
      <c r="I1249" s="512"/>
      <c r="J1249" s="512"/>
      <c r="K1249" s="512"/>
      <c r="L1249" s="512"/>
      <c r="M1249" s="512"/>
      <c r="N1249" s="489"/>
      <c r="O1249" s="512"/>
      <c r="P1249" s="512"/>
      <c r="Q1249" s="512"/>
      <c r="R1249" s="512"/>
      <c r="S1249" s="512"/>
      <c r="T1249" s="512"/>
      <c r="U1249" s="512"/>
      <c r="V1249" s="512"/>
      <c r="W1249" s="512"/>
      <c r="X1249" s="512"/>
      <c r="Y1249" s="489"/>
      <c r="Z1249" s="512"/>
      <c r="AA1249" s="512"/>
      <c r="AB1249" s="489"/>
      <c r="AC1249" s="513"/>
      <c r="AD1249" s="489"/>
    </row>
    <row r="1250" spans="7:30" ht="15.75" customHeight="1">
      <c r="G1250" s="510"/>
      <c r="H1250" s="511"/>
      <c r="I1250" s="512"/>
      <c r="J1250" s="512"/>
      <c r="K1250" s="512"/>
      <c r="L1250" s="512"/>
      <c r="M1250" s="512"/>
      <c r="N1250" s="489"/>
      <c r="O1250" s="512"/>
      <c r="P1250" s="512"/>
      <c r="Q1250" s="512"/>
      <c r="R1250" s="512"/>
      <c r="S1250" s="512"/>
      <c r="T1250" s="512"/>
      <c r="U1250" s="512"/>
      <c r="V1250" s="512"/>
      <c r="W1250" s="512"/>
      <c r="X1250" s="512"/>
      <c r="Y1250" s="489"/>
      <c r="Z1250" s="512"/>
      <c r="AA1250" s="512"/>
      <c r="AB1250" s="489"/>
      <c r="AC1250" s="513"/>
      <c r="AD1250" s="489"/>
    </row>
    <row r="1251" spans="7:30" ht="15.75" customHeight="1">
      <c r="G1251" s="510"/>
      <c r="H1251" s="511"/>
      <c r="I1251" s="512"/>
      <c r="J1251" s="512"/>
      <c r="K1251" s="512"/>
      <c r="L1251" s="512"/>
      <c r="M1251" s="512"/>
      <c r="N1251" s="489"/>
      <c r="O1251" s="512"/>
      <c r="P1251" s="512"/>
      <c r="Q1251" s="512"/>
      <c r="R1251" s="512"/>
      <c r="S1251" s="512"/>
      <c r="T1251" s="512"/>
      <c r="U1251" s="512"/>
      <c r="V1251" s="512"/>
      <c r="W1251" s="512"/>
      <c r="X1251" s="512"/>
      <c r="Y1251" s="489"/>
      <c r="Z1251" s="512"/>
      <c r="AA1251" s="512"/>
      <c r="AB1251" s="489"/>
      <c r="AC1251" s="513"/>
      <c r="AD1251" s="489"/>
    </row>
    <row r="1252" spans="7:30" ht="15.75" customHeight="1">
      <c r="G1252" s="510"/>
      <c r="H1252" s="511"/>
      <c r="I1252" s="512"/>
      <c r="J1252" s="512"/>
      <c r="K1252" s="512"/>
      <c r="L1252" s="512"/>
      <c r="M1252" s="512"/>
      <c r="N1252" s="489"/>
      <c r="O1252" s="512"/>
      <c r="P1252" s="512"/>
      <c r="Q1252" s="512"/>
      <c r="R1252" s="512"/>
      <c r="S1252" s="512"/>
      <c r="T1252" s="512"/>
      <c r="U1252" s="512"/>
      <c r="V1252" s="512"/>
      <c r="W1252" s="512"/>
      <c r="X1252" s="512"/>
      <c r="Y1252" s="489"/>
      <c r="Z1252" s="512"/>
      <c r="AA1252" s="512"/>
      <c r="AB1252" s="489"/>
      <c r="AC1252" s="513"/>
      <c r="AD1252" s="489"/>
    </row>
    <row r="1253" spans="7:30" ht="15.75" customHeight="1">
      <c r="G1253" s="510"/>
      <c r="H1253" s="511"/>
      <c r="I1253" s="512"/>
      <c r="J1253" s="512"/>
      <c r="K1253" s="512"/>
      <c r="L1253" s="512"/>
      <c r="M1253" s="512"/>
      <c r="N1253" s="489"/>
      <c r="O1253" s="512"/>
      <c r="P1253" s="512"/>
      <c r="Q1253" s="512"/>
      <c r="R1253" s="512"/>
      <c r="S1253" s="512"/>
      <c r="T1253" s="512"/>
      <c r="U1253" s="512"/>
      <c r="V1253" s="512"/>
      <c r="W1253" s="512"/>
      <c r="X1253" s="512"/>
      <c r="Y1253" s="489"/>
      <c r="Z1253" s="512"/>
      <c r="AA1253" s="512"/>
      <c r="AB1253" s="489"/>
      <c r="AC1253" s="513"/>
      <c r="AD1253" s="489"/>
    </row>
    <row r="1254" spans="7:30" ht="15.75" customHeight="1">
      <c r="G1254" s="510"/>
      <c r="H1254" s="511"/>
      <c r="I1254" s="512"/>
      <c r="J1254" s="512"/>
      <c r="K1254" s="512"/>
      <c r="L1254" s="512"/>
      <c r="M1254" s="512"/>
      <c r="N1254" s="489"/>
      <c r="O1254" s="512"/>
      <c r="P1254" s="512"/>
      <c r="Q1254" s="512"/>
      <c r="R1254" s="512"/>
      <c r="S1254" s="512"/>
      <c r="T1254" s="512"/>
      <c r="U1254" s="512"/>
      <c r="V1254" s="512"/>
      <c r="W1254" s="512"/>
      <c r="X1254" s="512"/>
      <c r="Y1254" s="489"/>
      <c r="Z1254" s="512"/>
      <c r="AA1254" s="512"/>
      <c r="AB1254" s="489"/>
      <c r="AC1254" s="513"/>
      <c r="AD1254" s="489"/>
    </row>
    <row r="1255" spans="7:30" ht="15.75" customHeight="1">
      <c r="G1255" s="510"/>
      <c r="H1255" s="511"/>
      <c r="I1255" s="512"/>
      <c r="J1255" s="512"/>
      <c r="K1255" s="512"/>
      <c r="L1255" s="512"/>
      <c r="M1255" s="512"/>
      <c r="N1255" s="489"/>
      <c r="O1255" s="512"/>
      <c r="P1255" s="512"/>
      <c r="Q1255" s="512"/>
      <c r="R1255" s="512"/>
      <c r="S1255" s="512"/>
      <c r="T1255" s="512"/>
      <c r="U1255" s="512"/>
      <c r="V1255" s="512"/>
      <c r="W1255" s="512"/>
      <c r="X1255" s="512"/>
      <c r="Y1255" s="489"/>
      <c r="Z1255" s="512"/>
      <c r="AA1255" s="512"/>
      <c r="AB1255" s="489"/>
      <c r="AC1255" s="513"/>
      <c r="AD1255" s="489"/>
    </row>
    <row r="1256" spans="7:30" ht="15.75" customHeight="1">
      <c r="G1256" s="510"/>
      <c r="H1256" s="511"/>
      <c r="I1256" s="512"/>
      <c r="J1256" s="512"/>
      <c r="K1256" s="512"/>
      <c r="L1256" s="512"/>
      <c r="M1256" s="512"/>
      <c r="N1256" s="489"/>
      <c r="O1256" s="512"/>
      <c r="P1256" s="512"/>
      <c r="Q1256" s="512"/>
      <c r="R1256" s="512"/>
      <c r="S1256" s="512"/>
      <c r="T1256" s="512"/>
      <c r="U1256" s="512"/>
      <c r="V1256" s="512"/>
      <c r="W1256" s="512"/>
      <c r="X1256" s="512"/>
      <c r="Y1256" s="489"/>
      <c r="Z1256" s="512"/>
      <c r="AA1256" s="512"/>
      <c r="AB1256" s="489"/>
      <c r="AC1256" s="513"/>
      <c r="AD1256" s="489"/>
    </row>
    <row r="1257" spans="7:30" ht="15.75" customHeight="1">
      <c r="G1257" s="510"/>
      <c r="H1257" s="511"/>
      <c r="I1257" s="512"/>
      <c r="J1257" s="512"/>
      <c r="K1257" s="512"/>
      <c r="L1257" s="512"/>
      <c r="M1257" s="512"/>
      <c r="N1257" s="489"/>
      <c r="O1257" s="512"/>
      <c r="P1257" s="512"/>
      <c r="Q1257" s="512"/>
      <c r="R1257" s="512"/>
      <c r="S1257" s="512"/>
      <c r="T1257" s="512"/>
      <c r="U1257" s="512"/>
      <c r="V1257" s="512"/>
      <c r="W1257" s="512"/>
      <c r="X1257" s="512"/>
      <c r="Y1257" s="489"/>
      <c r="Z1257" s="512"/>
      <c r="AA1257" s="512"/>
      <c r="AB1257" s="489"/>
      <c r="AC1257" s="513"/>
      <c r="AD1257" s="489"/>
    </row>
    <row r="1258" spans="7:30" ht="15.75" customHeight="1">
      <c r="G1258" s="510"/>
      <c r="H1258" s="511"/>
      <c r="I1258" s="512"/>
      <c r="J1258" s="512"/>
      <c r="K1258" s="512"/>
      <c r="L1258" s="512"/>
      <c r="M1258" s="512"/>
      <c r="N1258" s="489"/>
      <c r="O1258" s="512"/>
      <c r="P1258" s="512"/>
      <c r="Q1258" s="512"/>
      <c r="R1258" s="512"/>
      <c r="S1258" s="512"/>
      <c r="T1258" s="512"/>
      <c r="U1258" s="512"/>
      <c r="V1258" s="512"/>
      <c r="W1258" s="512"/>
      <c r="X1258" s="512"/>
      <c r="Y1258" s="489"/>
      <c r="Z1258" s="512"/>
      <c r="AA1258" s="512"/>
      <c r="AB1258" s="489"/>
      <c r="AC1258" s="513"/>
      <c r="AD1258" s="489"/>
    </row>
  </sheetData>
  <sheetProtection password="CAED" sheet="1" objects="1" scenarios="1"/>
  <autoFilter ref="G3:AD3">
    <filterColumn colId="2" showButton="0"/>
    <filterColumn colId="3" showButton="0"/>
    <filterColumn colId="4" showButton="0"/>
    <filterColumn colId="5" showButton="0"/>
    <filterColumn colId="8" showButton="0"/>
    <filterColumn colId="9" showButton="0"/>
    <filterColumn colId="10" showButton="0"/>
    <filterColumn colId="11" showButton="0"/>
    <filterColumn colId="13" showButton="0"/>
    <filterColumn colId="14" showButton="0"/>
    <filterColumn colId="15" showButton="0"/>
    <filterColumn colId="16" showButton="0"/>
    <filterColumn colId="19" showButton="0"/>
  </autoFilter>
  <mergeCells count="14">
    <mergeCell ref="I2:AD2"/>
    <mergeCell ref="D3:E3"/>
    <mergeCell ref="I3:M3"/>
    <mergeCell ref="O3:S3"/>
    <mergeCell ref="T3:X3"/>
    <mergeCell ref="Z3:AA3"/>
    <mergeCell ref="G411:AD411"/>
    <mergeCell ref="G412:AD412"/>
    <mergeCell ref="G405:AD405"/>
    <mergeCell ref="G406:AD406"/>
    <mergeCell ref="G407:AD407"/>
    <mergeCell ref="G408:AD408"/>
    <mergeCell ref="G409:AD409"/>
    <mergeCell ref="G410:AD410"/>
  </mergeCells>
  <conditionalFormatting sqref="G4:AD403">
    <cfRule type="cellIs" dxfId="23" priority="1" operator="equal">
      <formula>0</formula>
    </cfRule>
    <cfRule type="containsErrors" dxfId="22" priority="2">
      <formula>ISERROR(G4)</formula>
    </cfRule>
  </conditionalFormatting>
  <dataValidations count="1">
    <dataValidation type="list" allowBlank="1" showInputMessage="1" showErrorMessage="1" sqref="H4:H403">
      <formula1>$C$4:$C$28</formula1>
    </dataValidation>
  </dataValidations>
  <pageMargins left="0.75" right="0.75" top="1" bottom="1" header="0.5" footer="0.5"/>
  <pageSetup orientation="portrait" horizontalDpi="4294967292" verticalDpi="4294967292"/>
  <extLst>
    <ext xmlns:mx="http://schemas.microsoft.com/office/mac/excel/2008/main" uri="{64002731-A6B0-56B0-2670-7721B7C09600}">
      <mx:PLV Mode="0" OnePage="0" WScale="0"/>
    </ext>
  </extLst>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34">
    <tabColor theme="5" tint="0.39997558519241921"/>
  </sheetPr>
  <dimension ref="B4:AO61"/>
  <sheetViews>
    <sheetView workbookViewId="0">
      <selection activeCell="R30" sqref="R30"/>
    </sheetView>
  </sheetViews>
  <sheetFormatPr baseColWidth="10" defaultColWidth="10.85546875" defaultRowHeight="12.75"/>
  <cols>
    <col min="1" max="1" width="10.85546875" style="467"/>
    <col min="2" max="2" width="3.140625" style="467" bestFit="1" customWidth="1"/>
    <col min="3" max="3" width="16" style="467" bestFit="1" customWidth="1"/>
    <col min="4" max="4" width="11.42578125" style="467" bestFit="1" customWidth="1"/>
    <col min="5" max="12" width="10.85546875" style="467"/>
    <col min="13" max="13" width="3.140625" style="467" bestFit="1" customWidth="1"/>
    <col min="14" max="14" width="30.42578125" style="467" bestFit="1" customWidth="1"/>
    <col min="15" max="15" width="11.42578125" style="467" bestFit="1" customWidth="1"/>
    <col min="16" max="16" width="17.5703125" style="467" bestFit="1" customWidth="1"/>
    <col min="17" max="23" width="10.85546875" style="467"/>
    <col min="24" max="24" width="3.140625" style="467" bestFit="1" customWidth="1"/>
    <col min="25" max="25" width="30.42578125" style="467" bestFit="1" customWidth="1"/>
    <col min="26" max="26" width="11.42578125" style="467" bestFit="1" customWidth="1"/>
    <col min="27" max="27" width="17.5703125" style="467" bestFit="1" customWidth="1"/>
    <col min="28" max="29" width="10.85546875" style="467"/>
    <col min="30" max="30" width="3.140625" style="467" bestFit="1" customWidth="1"/>
    <col min="31" max="31" width="30.42578125" style="467" bestFit="1" customWidth="1"/>
    <col min="32" max="32" width="11.42578125" style="467" bestFit="1" customWidth="1"/>
    <col min="33" max="33" width="17.5703125" style="467" bestFit="1" customWidth="1"/>
    <col min="34" max="36" width="10.85546875" style="467"/>
    <col min="37" max="37" width="3.140625" style="467" bestFit="1" customWidth="1"/>
    <col min="38" max="38" width="30.42578125" style="467" bestFit="1" customWidth="1"/>
    <col min="39" max="39" width="11.42578125" style="467" bestFit="1" customWidth="1"/>
    <col min="40" max="40" width="17.5703125" style="467" bestFit="1" customWidth="1"/>
    <col min="41" max="16384" width="10.85546875" style="467"/>
  </cols>
  <sheetData>
    <row r="4" spans="2:41" ht="27.95" customHeight="1" thickBot="1">
      <c r="B4" s="1432" t="str">
        <f>'MA Listas'!B3</f>
        <v>SECTORES</v>
      </c>
      <c r="C4" s="1433"/>
      <c r="D4" s="1433"/>
      <c r="E4" s="1433"/>
      <c r="F4" s="1434"/>
      <c r="M4" s="1435" t="str">
        <f>'MA Listas'!D3</f>
        <v>ROL</v>
      </c>
      <c r="N4" s="1435"/>
      <c r="O4" s="1435"/>
      <c r="P4" s="1435"/>
      <c r="Q4" s="1435"/>
      <c r="X4" s="1436" t="str">
        <f>'MA Listas'!G3</f>
        <v>RECURSOS</v>
      </c>
      <c r="Y4" s="1436"/>
      <c r="Z4" s="1436"/>
      <c r="AA4" s="1436"/>
      <c r="AB4" s="1436"/>
      <c r="AD4" s="1436" t="str">
        <f>'MA Listas'!J3</f>
        <v>RESULTADOS</v>
      </c>
      <c r="AE4" s="1436"/>
      <c r="AF4" s="1436"/>
      <c r="AG4" s="1436"/>
      <c r="AH4" s="1436"/>
      <c r="AK4" s="1437" t="str">
        <f>'MA Listas'!N3</f>
        <v>RELACIONES</v>
      </c>
      <c r="AL4" s="1437"/>
      <c r="AM4" s="1437"/>
      <c r="AN4" s="1437"/>
      <c r="AO4" s="1437"/>
    </row>
    <row r="5" spans="2:41" s="469" customFormat="1" ht="17.100000000000001" customHeight="1" thickTop="1">
      <c r="B5" s="516">
        <v>1</v>
      </c>
      <c r="C5" s="516" t="str">
        <f>'Mapeo de Actores'!C4</f>
        <v>Gobierno federal</v>
      </c>
      <c r="D5" s="517">
        <f>COUNTIF('Mapeo de Actores'!$H$4:$H$403,'MA Formulas'!C5)</f>
        <v>0</v>
      </c>
      <c r="E5" s="517" t="e">
        <f>IF(OR(C5=0,D5=0),#N/A,C5)</f>
        <v>#N/A</v>
      </c>
      <c r="F5" s="518" t="e">
        <f t="shared" ref="F5:F29" si="0">IF(E5="","",D5)</f>
        <v>#N/A</v>
      </c>
      <c r="M5" s="516">
        <v>1</v>
      </c>
      <c r="N5" s="516" t="str">
        <f>VLOOKUP(M5,'MA Listas'!$D$4:$E$38,2)</f>
        <v>Aliado para incidencia</v>
      </c>
      <c r="O5" s="517">
        <f>COUNTIF('Mapeo de Actores'!$I$4:$M$403,'MA Formulas'!M5)</f>
        <v>0</v>
      </c>
      <c r="P5" s="517" t="e">
        <f>IF(OR(N5=0,O5=0),#N/A,N5)</f>
        <v>#N/A</v>
      </c>
      <c r="Q5" s="518" t="e">
        <f t="shared" ref="Q5:Q39" si="1">IF(P5="","",O5)</f>
        <v>#N/A</v>
      </c>
      <c r="X5" s="516">
        <v>1</v>
      </c>
      <c r="Y5" s="516" t="str">
        <f>VLOOKUP(X5,'MA Listas'!G4:H38,2)</f>
        <v>Conocimiento técnico</v>
      </c>
      <c r="Z5" s="517">
        <f>COUNTIF('Mapeo de Actores'!$O$4:$S$403,'MA Formulas'!X5)</f>
        <v>0</v>
      </c>
      <c r="AA5" s="517" t="e">
        <f>IF(OR(Y5=0,Z5=0),#N/A,Y5)</f>
        <v>#N/A</v>
      </c>
      <c r="AB5" s="518" t="e">
        <f t="shared" ref="AB5:AB39" si="2">IF(AA5="","",Z5)</f>
        <v>#N/A</v>
      </c>
      <c r="AD5" s="516">
        <v>1</v>
      </c>
      <c r="AE5" s="516" t="str">
        <f>'MA Listas'!K4</f>
        <v>P</v>
      </c>
      <c r="AF5" s="517">
        <f>COUNTIF('Mapeo de Actores'!T4:X403,'MA Formulas'!AE5)</f>
        <v>0</v>
      </c>
      <c r="AG5" s="517" t="e">
        <f>IF(OR(AE5=0,AF5=0),#N/A,"Positivo")</f>
        <v>#N/A</v>
      </c>
      <c r="AH5" s="518" t="e">
        <f t="shared" ref="AH5:AH6" si="3">IF(AG5="","",AF5)</f>
        <v>#N/A</v>
      </c>
      <c r="AK5" s="516">
        <v>1</v>
      </c>
      <c r="AL5" s="516" t="str">
        <f>VLOOKUP(AK5,'MA Listas'!N$4:O$11,2)</f>
        <v>fuerte + colaborativa</v>
      </c>
      <c r="AM5" s="517">
        <f>COUNTIF('Mapeo de Actores'!$Z$4:$AA$403,'MA Formulas'!AK5)</f>
        <v>0</v>
      </c>
      <c r="AN5" s="517" t="e">
        <f>IF(OR(AL5=0,AM5=0),#N/A,AL5)</f>
        <v>#N/A</v>
      </c>
      <c r="AO5" s="518" t="e">
        <f t="shared" ref="AO5:AO12" si="4">IF(AN5="","",AM5)</f>
        <v>#N/A</v>
      </c>
    </row>
    <row r="6" spans="2:41" s="469" customFormat="1" ht="17.100000000000001" customHeight="1">
      <c r="B6" s="519">
        <v>2</v>
      </c>
      <c r="C6" s="519" t="str">
        <f>'Mapeo de Actores'!C5</f>
        <v>Otro (indicar)</v>
      </c>
      <c r="D6" s="520">
        <f>COUNTIF('Mapeo de Actores'!$H$4:$H$403,'MA Formulas'!C6)</f>
        <v>0</v>
      </c>
      <c r="E6" s="520" t="e">
        <f t="shared" ref="E6:E29" si="5">IF(OR(C6=0,D6=0),#N/A,C6)</f>
        <v>#N/A</v>
      </c>
      <c r="F6" s="521" t="e">
        <f t="shared" si="0"/>
        <v>#N/A</v>
      </c>
      <c r="M6" s="519">
        <v>2</v>
      </c>
      <c r="N6" s="519" t="str">
        <f>VLOOKUP(M6,'MA Listas'!$D$4:$E$38,2)</f>
        <v>Incidencia</v>
      </c>
      <c r="O6" s="517">
        <f>COUNTIF('Mapeo de Actores'!$I$4:$M$403,'MA Formulas'!M6)</f>
        <v>0</v>
      </c>
      <c r="P6" s="520" t="e">
        <f t="shared" ref="P6:P39" si="6">IF(OR(N6=0,O6=0),#N/A,N6)</f>
        <v>#N/A</v>
      </c>
      <c r="Q6" s="521" t="e">
        <f t="shared" si="1"/>
        <v>#N/A</v>
      </c>
      <c r="X6" s="519">
        <v>2</v>
      </c>
      <c r="Y6" s="516" t="str">
        <f>VLOOKUP(X6,'MA Listas'!G5:H39,2)</f>
        <v>Conocimiento en DDHH</v>
      </c>
      <c r="Z6" s="517">
        <f>COUNTIF('Mapeo de Actores'!$O$4:$S$403,'MA Formulas'!X6)</f>
        <v>0</v>
      </c>
      <c r="AA6" s="520" t="e">
        <f t="shared" ref="AA6:AA39" si="7">IF(OR(Y6=0,Z6=0),#N/A,Y6)</f>
        <v>#N/A</v>
      </c>
      <c r="AB6" s="521" t="e">
        <f t="shared" si="2"/>
        <v>#N/A</v>
      </c>
      <c r="AD6" s="519">
        <v>2</v>
      </c>
      <c r="AE6" s="516" t="str">
        <f>'MA Listas'!K5</f>
        <v>N</v>
      </c>
      <c r="AF6" s="517">
        <f>COUNTIF('Mapeo de Actores'!T4:X403,'MA Formulas'!AE6)</f>
        <v>0</v>
      </c>
      <c r="AG6" s="520" t="e">
        <f>IF(OR(AE6=0,AF6=0),#N/A,"Negativo")</f>
        <v>#N/A</v>
      </c>
      <c r="AH6" s="521" t="e">
        <f t="shared" si="3"/>
        <v>#N/A</v>
      </c>
      <c r="AK6" s="519">
        <v>2</v>
      </c>
      <c r="AL6" s="516" t="str">
        <f>VLOOKUP(AK6,'MA Listas'!$N$4:$O$11,2)</f>
        <v>fuerte</v>
      </c>
      <c r="AM6" s="517">
        <f>COUNTIF('Mapeo de Actores'!$Z$4:$AA$403,'MA Formulas'!AK6)</f>
        <v>0</v>
      </c>
      <c r="AN6" s="520" t="e">
        <f t="shared" ref="AN6:AN12" si="8">IF(OR(AL6=0,AM6=0),#N/A,AL6)</f>
        <v>#N/A</v>
      </c>
      <c r="AO6" s="521" t="e">
        <f t="shared" si="4"/>
        <v>#N/A</v>
      </c>
    </row>
    <row r="7" spans="2:41" s="469" customFormat="1" ht="17.100000000000001" customHeight="1">
      <c r="B7" s="519">
        <v>3</v>
      </c>
      <c r="C7" s="519" t="str">
        <f>'Mapeo de Actores'!C6</f>
        <v>Otro (indicar)</v>
      </c>
      <c r="D7" s="520">
        <f>COUNTIF('Mapeo de Actores'!$H$4:$H$403,'MA Formulas'!C7)</f>
        <v>0</v>
      </c>
      <c r="E7" s="520" t="e">
        <f t="shared" si="5"/>
        <v>#N/A</v>
      </c>
      <c r="F7" s="521" t="e">
        <f t="shared" si="0"/>
        <v>#N/A</v>
      </c>
      <c r="M7" s="519">
        <v>3</v>
      </c>
      <c r="N7" s="519" t="str">
        <f>VLOOKUP(M7,'MA Listas'!$D$4:$E$38,2)</f>
        <v>Articula política pública</v>
      </c>
      <c r="O7" s="517">
        <f>COUNTIF('Mapeo de Actores'!$I$4:$M$403,'MA Formulas'!M7)</f>
        <v>0</v>
      </c>
      <c r="P7" s="520" t="e">
        <f t="shared" si="6"/>
        <v>#N/A</v>
      </c>
      <c r="Q7" s="521" t="e">
        <f t="shared" si="1"/>
        <v>#N/A</v>
      </c>
      <c r="X7" s="519">
        <v>3</v>
      </c>
      <c r="Y7" s="516" t="str">
        <f>VLOOKUP(X7,'MA Listas'!G6:H40,2)</f>
        <v>Información sobre población objetivo</v>
      </c>
      <c r="Z7" s="517">
        <f>COUNTIF('Mapeo de Actores'!$O$4:$S$403,'MA Formulas'!X7)</f>
        <v>0</v>
      </c>
      <c r="AA7" s="520" t="e">
        <f t="shared" si="7"/>
        <v>#N/A</v>
      </c>
      <c r="AB7" s="521" t="e">
        <f t="shared" si="2"/>
        <v>#N/A</v>
      </c>
      <c r="AK7" s="519">
        <v>3</v>
      </c>
      <c r="AL7" s="516" t="str">
        <f>VLOOKUP(AK7,'MA Listas'!$N$4:$O$11,2)</f>
        <v>fuerte + conflictiva</v>
      </c>
      <c r="AM7" s="517">
        <f>COUNTIF('Mapeo de Actores'!$Z$4:$AA$403,'MA Formulas'!AK7)</f>
        <v>0</v>
      </c>
      <c r="AN7" s="520" t="e">
        <f t="shared" si="8"/>
        <v>#N/A</v>
      </c>
      <c r="AO7" s="521" t="e">
        <f t="shared" si="4"/>
        <v>#N/A</v>
      </c>
    </row>
    <row r="8" spans="2:41" s="469" customFormat="1" ht="17.100000000000001" customHeight="1">
      <c r="B8" s="519">
        <v>4</v>
      </c>
      <c r="C8" s="519" t="str">
        <f>'Mapeo de Actores'!C7</f>
        <v>Otro (indicar)</v>
      </c>
      <c r="D8" s="520">
        <f>COUNTIF('Mapeo de Actores'!$H$4:$H$403,'MA Formulas'!C8)</f>
        <v>0</v>
      </c>
      <c r="E8" s="520" t="e">
        <f t="shared" si="5"/>
        <v>#N/A</v>
      </c>
      <c r="F8" s="521" t="e">
        <f t="shared" si="0"/>
        <v>#N/A</v>
      </c>
      <c r="M8" s="519">
        <v>4</v>
      </c>
      <c r="N8" s="519" t="str">
        <f>VLOOKUP(M8,'MA Listas'!$D$4:$E$38,2)</f>
        <v>Agente de transformación social</v>
      </c>
      <c r="O8" s="517">
        <f>COUNTIF('Mapeo de Actores'!$I$4:$M$403,'MA Formulas'!M8)</f>
        <v>0</v>
      </c>
      <c r="P8" s="520" t="e">
        <f t="shared" si="6"/>
        <v>#N/A</v>
      </c>
      <c r="Q8" s="521" t="e">
        <f t="shared" si="1"/>
        <v>#N/A</v>
      </c>
      <c r="X8" s="519">
        <v>4</v>
      </c>
      <c r="Y8" s="516" t="str">
        <f>VLOOKUP(X8,'MA Listas'!G7:H41,2)</f>
        <v>Legitimidad política</v>
      </c>
      <c r="Z8" s="517">
        <f>COUNTIF('Mapeo de Actores'!$O$4:$S$403,'MA Formulas'!X8)</f>
        <v>0</v>
      </c>
      <c r="AA8" s="520" t="e">
        <f t="shared" si="7"/>
        <v>#N/A</v>
      </c>
      <c r="AB8" s="521" t="e">
        <f t="shared" si="2"/>
        <v>#N/A</v>
      </c>
      <c r="AK8" s="519">
        <v>4</v>
      </c>
      <c r="AL8" s="516" t="str">
        <f>VLOOKUP(AK8,'MA Listas'!$N$4:$O$11,2)</f>
        <v>colaborativa</v>
      </c>
      <c r="AM8" s="517">
        <f>COUNTIF('Mapeo de Actores'!$Z$4:$AA$403,'MA Formulas'!AK8)</f>
        <v>0</v>
      </c>
      <c r="AN8" s="520" t="e">
        <f t="shared" si="8"/>
        <v>#N/A</v>
      </c>
      <c r="AO8" s="521" t="e">
        <f t="shared" si="4"/>
        <v>#N/A</v>
      </c>
    </row>
    <row r="9" spans="2:41" s="469" customFormat="1" ht="17.100000000000001" customHeight="1">
      <c r="B9" s="519">
        <v>5</v>
      </c>
      <c r="C9" s="519" t="str">
        <f>'Mapeo de Actores'!C8</f>
        <v>Otro (indicar)</v>
      </c>
      <c r="D9" s="520">
        <f>COUNTIF('Mapeo de Actores'!$H$4:$H$403,'MA Formulas'!C9)</f>
        <v>0</v>
      </c>
      <c r="E9" s="520" t="e">
        <f t="shared" si="5"/>
        <v>#N/A</v>
      </c>
      <c r="F9" s="521" t="e">
        <f t="shared" si="0"/>
        <v>#N/A</v>
      </c>
      <c r="M9" s="519">
        <v>5</v>
      </c>
      <c r="N9" s="519" t="str">
        <f>VLOOKUP(M9,'MA Listas'!$D$4:$E$38,2)</f>
        <v>Fortalecimiento y Financiamiento</v>
      </c>
      <c r="O9" s="517">
        <f>COUNTIF('Mapeo de Actores'!$I$4:$M$403,'MA Formulas'!M9)</f>
        <v>0</v>
      </c>
      <c r="P9" s="520" t="e">
        <f t="shared" si="6"/>
        <v>#N/A</v>
      </c>
      <c r="Q9" s="521" t="e">
        <f t="shared" si="1"/>
        <v>#N/A</v>
      </c>
      <c r="X9" s="519">
        <v>5</v>
      </c>
      <c r="Y9" s="516" t="str">
        <f>VLOOKUP(X9,'MA Listas'!G8:H42,2)</f>
        <v>Recursos económicos</v>
      </c>
      <c r="Z9" s="517">
        <f>COUNTIF('Mapeo de Actores'!$O$4:$S$403,'MA Formulas'!X9)</f>
        <v>0</v>
      </c>
      <c r="AA9" s="520" t="e">
        <f t="shared" si="7"/>
        <v>#N/A</v>
      </c>
      <c r="AB9" s="521" t="e">
        <f t="shared" si="2"/>
        <v>#N/A</v>
      </c>
      <c r="AK9" s="519">
        <v>5</v>
      </c>
      <c r="AL9" s="516" t="str">
        <f>VLOOKUP(AK9,'MA Listas'!$N$4:$O$11,2)</f>
        <v>débil + colaborativa</v>
      </c>
      <c r="AM9" s="517">
        <f>COUNTIF('Mapeo de Actores'!$Z$4:$AA$403,'MA Formulas'!AK9)</f>
        <v>0</v>
      </c>
      <c r="AN9" s="520" t="e">
        <f t="shared" si="8"/>
        <v>#N/A</v>
      </c>
      <c r="AO9" s="521" t="e">
        <f t="shared" si="4"/>
        <v>#N/A</v>
      </c>
    </row>
    <row r="10" spans="2:41" s="469" customFormat="1" ht="17.100000000000001" customHeight="1">
      <c r="B10" s="519">
        <v>6</v>
      </c>
      <c r="C10" s="519" t="str">
        <f>'Mapeo de Actores'!C9</f>
        <v>Otro (indicar)</v>
      </c>
      <c r="D10" s="520">
        <f>COUNTIF('Mapeo de Actores'!$H$4:$H$403,'MA Formulas'!C10)</f>
        <v>0</v>
      </c>
      <c r="E10" s="520" t="e">
        <f t="shared" si="5"/>
        <v>#N/A</v>
      </c>
      <c r="F10" s="521" t="e">
        <f t="shared" si="0"/>
        <v>#N/A</v>
      </c>
      <c r="M10" s="519">
        <v>6</v>
      </c>
      <c r="N10" s="519" t="str">
        <f>VLOOKUP(M10,'MA Listas'!$D$4:$E$38,2)</f>
        <v>Financiamiento</v>
      </c>
      <c r="O10" s="517">
        <f>COUNTIF('Mapeo de Actores'!$I$4:$M$403,'MA Formulas'!M10)</f>
        <v>0</v>
      </c>
      <c r="P10" s="520" t="e">
        <f t="shared" si="6"/>
        <v>#N/A</v>
      </c>
      <c r="Q10" s="521" t="e">
        <f t="shared" si="1"/>
        <v>#N/A</v>
      </c>
      <c r="X10" s="519">
        <v>6</v>
      </c>
      <c r="Y10" s="516" t="str">
        <f>VLOOKUP(X10,'MA Listas'!G9:H43,2)</f>
        <v>Donativo único</v>
      </c>
      <c r="Z10" s="517">
        <f>COUNTIF('Mapeo de Actores'!$O$4:$S$403,'MA Formulas'!X10)</f>
        <v>0</v>
      </c>
      <c r="AA10" s="520" t="e">
        <f t="shared" si="7"/>
        <v>#N/A</v>
      </c>
      <c r="AB10" s="521" t="e">
        <f t="shared" si="2"/>
        <v>#N/A</v>
      </c>
      <c r="AK10" s="519">
        <v>6</v>
      </c>
      <c r="AL10" s="516" t="str">
        <f>VLOOKUP(AK10,'MA Listas'!$N$4:$O$11,2)</f>
        <v>débil</v>
      </c>
      <c r="AM10" s="517">
        <f>COUNTIF('Mapeo de Actores'!$Z$4:$AA$403,'MA Formulas'!AK10)</f>
        <v>0</v>
      </c>
      <c r="AN10" s="520" t="e">
        <f t="shared" si="8"/>
        <v>#N/A</v>
      </c>
      <c r="AO10" s="521" t="e">
        <f t="shared" si="4"/>
        <v>#N/A</v>
      </c>
    </row>
    <row r="11" spans="2:41" s="469" customFormat="1" ht="17.100000000000001" customHeight="1">
      <c r="B11" s="519">
        <v>7</v>
      </c>
      <c r="C11" s="519" t="str">
        <f>'Mapeo de Actores'!C10</f>
        <v>Otro (indicar)</v>
      </c>
      <c r="D11" s="520">
        <f>COUNTIF('Mapeo de Actores'!$H$4:$H$403,'MA Formulas'!C11)</f>
        <v>0</v>
      </c>
      <c r="E11" s="520" t="e">
        <f t="shared" si="5"/>
        <v>#N/A</v>
      </c>
      <c r="F11" s="521" t="e">
        <f t="shared" si="0"/>
        <v>#N/A</v>
      </c>
      <c r="M11" s="519">
        <v>7</v>
      </c>
      <c r="N11" s="519" t="str">
        <f>VLOOKUP(M11,'MA Listas'!$D$4:$E$38,2)</f>
        <v>Fortalecimiento</v>
      </c>
      <c r="O11" s="517">
        <f>COUNTIF('Mapeo de Actores'!$I$4:$M$403,'MA Formulas'!M11)</f>
        <v>0</v>
      </c>
      <c r="P11" s="520" t="e">
        <f t="shared" si="6"/>
        <v>#N/A</v>
      </c>
      <c r="Q11" s="521" t="e">
        <f t="shared" si="1"/>
        <v>#N/A</v>
      </c>
      <c r="X11" s="519">
        <v>7</v>
      </c>
      <c r="Y11" s="516" t="str">
        <f>VLOOKUP(X11,'MA Listas'!G10:H44,2)</f>
        <v>Espacios/ infraestructura</v>
      </c>
      <c r="Z11" s="517">
        <f>COUNTIF('Mapeo de Actores'!$O$4:$S$403,'MA Formulas'!X11)</f>
        <v>0</v>
      </c>
      <c r="AA11" s="520" t="e">
        <f t="shared" si="7"/>
        <v>#N/A</v>
      </c>
      <c r="AB11" s="521" t="e">
        <f t="shared" si="2"/>
        <v>#N/A</v>
      </c>
      <c r="AK11" s="519">
        <v>7</v>
      </c>
      <c r="AL11" s="516" t="str">
        <f>VLOOKUP(AK11,'MA Listas'!$N$4:$O$11,2)</f>
        <v>débil + conflictiva</v>
      </c>
      <c r="AM11" s="517">
        <f>COUNTIF('Mapeo de Actores'!$Z$4:$AA$403,'MA Formulas'!AK11)</f>
        <v>0</v>
      </c>
      <c r="AN11" s="520" t="e">
        <f t="shared" si="8"/>
        <v>#N/A</v>
      </c>
      <c r="AO11" s="521" t="e">
        <f t="shared" si="4"/>
        <v>#N/A</v>
      </c>
    </row>
    <row r="12" spans="2:41" s="469" customFormat="1" ht="17.100000000000001" customHeight="1">
      <c r="B12" s="519">
        <v>8</v>
      </c>
      <c r="C12" s="519" t="str">
        <f>'Mapeo de Actores'!C11</f>
        <v>Otro (indicar)</v>
      </c>
      <c r="D12" s="520">
        <f>COUNTIF('Mapeo de Actores'!$H$4:$H$403,'MA Formulas'!C12)</f>
        <v>0</v>
      </c>
      <c r="E12" s="520" t="e">
        <f t="shared" si="5"/>
        <v>#N/A</v>
      </c>
      <c r="F12" s="521" t="e">
        <f t="shared" si="0"/>
        <v>#N/A</v>
      </c>
      <c r="M12" s="519">
        <v>8</v>
      </c>
      <c r="N12" s="519" t="str">
        <f>VLOOKUP(M12,'MA Listas'!$D$4:$E$38,2)</f>
        <v>Asistencia técnica</v>
      </c>
      <c r="O12" s="517">
        <f>COUNTIF('Mapeo de Actores'!$I$4:$M$403,'MA Formulas'!M12)</f>
        <v>0</v>
      </c>
      <c r="P12" s="520" t="e">
        <f t="shared" si="6"/>
        <v>#N/A</v>
      </c>
      <c r="Q12" s="521" t="e">
        <f t="shared" si="1"/>
        <v>#N/A</v>
      </c>
      <c r="X12" s="519">
        <v>8</v>
      </c>
      <c r="Y12" s="516" t="str">
        <f>VLOOKUP(X12,'MA Listas'!G11:H45,2)</f>
        <v>Tecnología</v>
      </c>
      <c r="Z12" s="517">
        <f>COUNTIF('Mapeo de Actores'!$O$4:$S$403,'MA Formulas'!X12)</f>
        <v>0</v>
      </c>
      <c r="AA12" s="520" t="e">
        <f t="shared" si="7"/>
        <v>#N/A</v>
      </c>
      <c r="AB12" s="521" t="e">
        <f t="shared" si="2"/>
        <v>#N/A</v>
      </c>
      <c r="AK12" s="519">
        <v>8</v>
      </c>
      <c r="AL12" s="516" t="str">
        <f>VLOOKUP(AK12,'MA Listas'!$N$4:$O$11,2)</f>
        <v>conflictiva</v>
      </c>
      <c r="AM12" s="517">
        <f>COUNTIF('Mapeo de Actores'!$Z$4:$AA$403,'MA Formulas'!AK12)</f>
        <v>0</v>
      </c>
      <c r="AN12" s="520" t="e">
        <f t="shared" si="8"/>
        <v>#N/A</v>
      </c>
      <c r="AO12" s="521" t="e">
        <f t="shared" si="4"/>
        <v>#N/A</v>
      </c>
    </row>
    <row r="13" spans="2:41" s="469" customFormat="1" ht="17.100000000000001" customHeight="1">
      <c r="B13" s="519">
        <v>9</v>
      </c>
      <c r="C13" s="519" t="str">
        <f>'Mapeo de Actores'!C12</f>
        <v>Otro (indicar)</v>
      </c>
      <c r="D13" s="520">
        <f>COUNTIF('Mapeo de Actores'!$H$4:$H$403,'MA Formulas'!C13)</f>
        <v>0</v>
      </c>
      <c r="E13" s="520" t="e">
        <f t="shared" si="5"/>
        <v>#N/A</v>
      </c>
      <c r="F13" s="521" t="e">
        <f t="shared" si="0"/>
        <v>#N/A</v>
      </c>
      <c r="M13" s="519">
        <v>9</v>
      </c>
      <c r="N13" s="519" t="str">
        <f>VLOOKUP(M13,'MA Listas'!$D$4:$E$38,2)</f>
        <v>Apoyo en infraestructura/espacios</v>
      </c>
      <c r="O13" s="517">
        <f>COUNTIF('Mapeo de Actores'!$I$4:$M$403,'MA Formulas'!M13)</f>
        <v>0</v>
      </c>
      <c r="P13" s="520" t="e">
        <f t="shared" si="6"/>
        <v>#N/A</v>
      </c>
      <c r="Q13" s="521" t="e">
        <f t="shared" si="1"/>
        <v>#N/A</v>
      </c>
      <c r="X13" s="519">
        <v>9</v>
      </c>
      <c r="Y13" s="516" t="str">
        <f>VLOOKUP(X13,'MA Listas'!G12:H46,2)</f>
        <v>Colaboradores (capital humano)</v>
      </c>
      <c r="Z13" s="517">
        <f>COUNTIF('Mapeo de Actores'!$O$4:$S$403,'MA Formulas'!X13)</f>
        <v>0</v>
      </c>
      <c r="AA13" s="520" t="e">
        <f t="shared" si="7"/>
        <v>#N/A</v>
      </c>
      <c r="AB13" s="521" t="e">
        <f t="shared" si="2"/>
        <v>#N/A</v>
      </c>
    </row>
    <row r="14" spans="2:41" s="469" customFormat="1" ht="17.100000000000001" customHeight="1">
      <c r="B14" s="519">
        <v>10</v>
      </c>
      <c r="C14" s="519" t="str">
        <f>'Mapeo de Actores'!C13</f>
        <v>Otro (indicar)</v>
      </c>
      <c r="D14" s="520">
        <f>COUNTIF('Mapeo de Actores'!$H$4:$H$403,'MA Formulas'!C14)</f>
        <v>0</v>
      </c>
      <c r="E14" s="520" t="e">
        <f t="shared" si="5"/>
        <v>#N/A</v>
      </c>
      <c r="F14" s="521" t="e">
        <f t="shared" si="0"/>
        <v>#N/A</v>
      </c>
      <c r="M14" s="519">
        <v>10</v>
      </c>
      <c r="N14" s="519" t="str">
        <f>VLOOKUP(M14,'MA Listas'!$D$4:$E$38,2)</f>
        <v>Apoyo en necesidades específicas</v>
      </c>
      <c r="O14" s="517">
        <f>COUNTIF('Mapeo de Actores'!$I$4:$M$403,'MA Formulas'!M14)</f>
        <v>0</v>
      </c>
      <c r="P14" s="520" t="e">
        <f t="shared" si="6"/>
        <v>#N/A</v>
      </c>
      <c r="Q14" s="521" t="e">
        <f t="shared" si="1"/>
        <v>#N/A</v>
      </c>
      <c r="X14" s="519">
        <v>10</v>
      </c>
      <c r="Y14" s="516" t="str">
        <f>VLOOKUP(X14,'MA Listas'!G13:H47,2)</f>
        <v>Otro (indicar)</v>
      </c>
      <c r="Z14" s="517">
        <f>COUNTIF('Mapeo de Actores'!$O$4:$S$403,'MA Formulas'!X14)</f>
        <v>0</v>
      </c>
      <c r="AA14" s="520" t="e">
        <f t="shared" si="7"/>
        <v>#N/A</v>
      </c>
      <c r="AB14" s="521" t="e">
        <f t="shared" si="2"/>
        <v>#N/A</v>
      </c>
    </row>
    <row r="15" spans="2:41" s="469" customFormat="1" ht="17.100000000000001" customHeight="1">
      <c r="B15" s="519">
        <v>11</v>
      </c>
      <c r="C15" s="519" t="str">
        <f>'Mapeo de Actores'!C14</f>
        <v>Otro (indicar)</v>
      </c>
      <c r="D15" s="520">
        <f>COUNTIF('Mapeo de Actores'!$H$4:$H$403,'MA Formulas'!C15)</f>
        <v>0</v>
      </c>
      <c r="E15" s="520" t="e">
        <f t="shared" si="5"/>
        <v>#N/A</v>
      </c>
      <c r="F15" s="521" t="e">
        <f t="shared" si="0"/>
        <v>#N/A</v>
      </c>
      <c r="M15" s="519">
        <v>11</v>
      </c>
      <c r="N15" s="519" t="str">
        <f>VLOOKUP(M15,'MA Listas'!$D$4:$E$38,2)</f>
        <v xml:space="preserve">Evaluación y/o fiscalización </v>
      </c>
      <c r="O15" s="517">
        <f>COUNTIF('Mapeo de Actores'!$I$4:$M$403,'MA Formulas'!M15)</f>
        <v>0</v>
      </c>
      <c r="P15" s="520" t="e">
        <f t="shared" si="6"/>
        <v>#N/A</v>
      </c>
      <c r="Q15" s="521" t="e">
        <f t="shared" si="1"/>
        <v>#N/A</v>
      </c>
      <c r="X15" s="519">
        <v>11</v>
      </c>
      <c r="Y15" s="516" t="str">
        <f>VLOOKUP(X15,'MA Listas'!G14:H48,2)</f>
        <v>Otro (indicar)</v>
      </c>
      <c r="Z15" s="517">
        <f>COUNTIF('Mapeo de Actores'!$O$4:$S$403,'MA Formulas'!X15)</f>
        <v>0</v>
      </c>
      <c r="AA15" s="520" t="e">
        <f t="shared" si="7"/>
        <v>#N/A</v>
      </c>
      <c r="AB15" s="521" t="e">
        <f t="shared" si="2"/>
        <v>#N/A</v>
      </c>
    </row>
    <row r="16" spans="2:41" s="469" customFormat="1" ht="17.100000000000001" customHeight="1">
      <c r="B16" s="519">
        <v>12</v>
      </c>
      <c r="C16" s="519" t="str">
        <f>'Mapeo de Actores'!C15</f>
        <v>Otro (indicar)</v>
      </c>
      <c r="D16" s="520">
        <f>COUNTIF('Mapeo de Actores'!$H$4:$H$403,'MA Formulas'!C16)</f>
        <v>0</v>
      </c>
      <c r="E16" s="520" t="e">
        <f t="shared" si="5"/>
        <v>#N/A</v>
      </c>
      <c r="F16" s="521" t="e">
        <f t="shared" si="0"/>
        <v>#N/A</v>
      </c>
      <c r="M16" s="519">
        <v>12</v>
      </c>
      <c r="N16" s="519" t="str">
        <f>VLOOKUP(M16,'MA Listas'!$D$4:$E$38,2)</f>
        <v>Generador de conocimiento</v>
      </c>
      <c r="O16" s="517">
        <f>COUNTIF('Mapeo de Actores'!$I$4:$M$403,'MA Formulas'!M16)</f>
        <v>0</v>
      </c>
      <c r="P16" s="520" t="e">
        <f t="shared" si="6"/>
        <v>#N/A</v>
      </c>
      <c r="Q16" s="521" t="e">
        <f t="shared" si="1"/>
        <v>#N/A</v>
      </c>
      <c r="X16" s="519">
        <v>12</v>
      </c>
      <c r="Y16" s="516" t="str">
        <f>VLOOKUP(X16,'MA Listas'!G15:H49,2)</f>
        <v>Otro (indicar)</v>
      </c>
      <c r="Z16" s="517">
        <f>COUNTIF('Mapeo de Actores'!$O$4:$S$403,'MA Formulas'!X16)</f>
        <v>0</v>
      </c>
      <c r="AA16" s="520" t="e">
        <f t="shared" si="7"/>
        <v>#N/A</v>
      </c>
      <c r="AB16" s="521" t="e">
        <f t="shared" si="2"/>
        <v>#N/A</v>
      </c>
    </row>
    <row r="17" spans="2:41" s="469" customFormat="1" ht="17.100000000000001" customHeight="1">
      <c r="B17" s="519">
        <v>13</v>
      </c>
      <c r="C17" s="519" t="str">
        <f>'Mapeo de Actores'!C16</f>
        <v>Otro (indicar)</v>
      </c>
      <c r="D17" s="520">
        <f>COUNTIF('Mapeo de Actores'!$H$4:$H$403,'MA Formulas'!C17)</f>
        <v>0</v>
      </c>
      <c r="E17" s="520" t="e">
        <f t="shared" si="5"/>
        <v>#N/A</v>
      </c>
      <c r="F17" s="521" t="e">
        <f t="shared" si="0"/>
        <v>#N/A</v>
      </c>
      <c r="M17" s="519">
        <v>13</v>
      </c>
      <c r="N17" s="519" t="str">
        <f>VLOOKUP(M17,'MA Listas'!$D$4:$E$38,2)</f>
        <v>Difusor de conocimiento/Comunicación</v>
      </c>
      <c r="O17" s="517">
        <f>COUNTIF('Mapeo de Actores'!$I$4:$M$403,'MA Formulas'!M17)</f>
        <v>0</v>
      </c>
      <c r="P17" s="520" t="e">
        <f t="shared" si="6"/>
        <v>#N/A</v>
      </c>
      <c r="Q17" s="521" t="e">
        <f t="shared" si="1"/>
        <v>#N/A</v>
      </c>
      <c r="X17" s="519">
        <v>13</v>
      </c>
      <c r="Y17" s="516" t="str">
        <f>VLOOKUP(X17,'MA Listas'!G16:H50,2)</f>
        <v>Otro (indicar)</v>
      </c>
      <c r="Z17" s="517">
        <f>COUNTIF('Mapeo de Actores'!$O$4:$S$403,'MA Formulas'!X17)</f>
        <v>0</v>
      </c>
      <c r="AA17" s="520" t="e">
        <f t="shared" si="7"/>
        <v>#N/A</v>
      </c>
      <c r="AB17" s="521" t="e">
        <f t="shared" si="2"/>
        <v>#N/A</v>
      </c>
    </row>
    <row r="18" spans="2:41" s="469" customFormat="1" ht="17.100000000000001" customHeight="1">
      <c r="B18" s="519">
        <v>14</v>
      </c>
      <c r="C18" s="519" t="str">
        <f>'Mapeo de Actores'!C17</f>
        <v>Otro (indicar)</v>
      </c>
      <c r="D18" s="520">
        <f>COUNTIF('Mapeo de Actores'!$H$4:$H$403,'MA Formulas'!C18)</f>
        <v>0</v>
      </c>
      <c r="E18" s="520" t="e">
        <f t="shared" si="5"/>
        <v>#N/A</v>
      </c>
      <c r="F18" s="521" t="e">
        <f t="shared" si="0"/>
        <v>#N/A</v>
      </c>
      <c r="M18" s="519">
        <v>14</v>
      </c>
      <c r="N18" s="519" t="str">
        <f>VLOOKUP(M18,'MA Listas'!$D$4:$E$38,2)</f>
        <v>Cliente</v>
      </c>
      <c r="O18" s="517">
        <f>COUNTIF('Mapeo de Actores'!$I$4:$M$403,'MA Formulas'!M18)</f>
        <v>0</v>
      </c>
      <c r="P18" s="520" t="e">
        <f t="shared" si="6"/>
        <v>#N/A</v>
      </c>
      <c r="Q18" s="521" t="e">
        <f t="shared" si="1"/>
        <v>#N/A</v>
      </c>
      <c r="X18" s="519">
        <v>14</v>
      </c>
      <c r="Y18" s="516" t="str">
        <f>VLOOKUP(X18,'MA Listas'!G17:H51,2)</f>
        <v>Otro (indicar)</v>
      </c>
      <c r="Z18" s="517">
        <f>COUNTIF('Mapeo de Actores'!$O$4:$S$403,'MA Formulas'!X18)</f>
        <v>0</v>
      </c>
      <c r="AA18" s="520" t="e">
        <f t="shared" si="7"/>
        <v>#N/A</v>
      </c>
      <c r="AB18" s="521" t="e">
        <f t="shared" si="2"/>
        <v>#N/A</v>
      </c>
    </row>
    <row r="19" spans="2:41" s="469" customFormat="1" ht="17.100000000000001" customHeight="1">
      <c r="B19" s="519">
        <v>15</v>
      </c>
      <c r="C19" s="519" t="str">
        <f>'Mapeo de Actores'!C18</f>
        <v>Otro (indicar)</v>
      </c>
      <c r="D19" s="520">
        <f>COUNTIF('Mapeo de Actores'!$H$4:$H$403,'MA Formulas'!C19)</f>
        <v>0</v>
      </c>
      <c r="E19" s="520" t="e">
        <f t="shared" si="5"/>
        <v>#N/A</v>
      </c>
      <c r="F19" s="521" t="e">
        <f t="shared" si="0"/>
        <v>#N/A</v>
      </c>
      <c r="M19" s="519">
        <v>15</v>
      </c>
      <c r="N19" s="519" t="str">
        <f>VLOOKUP(M19,'MA Listas'!$D$4:$E$38,2)</f>
        <v>Simulador de prácticas institucionales</v>
      </c>
      <c r="O19" s="517">
        <f>COUNTIF('Mapeo de Actores'!$I$4:$M$403,'MA Formulas'!M19)</f>
        <v>0</v>
      </c>
      <c r="P19" s="520" t="e">
        <f t="shared" si="6"/>
        <v>#N/A</v>
      </c>
      <c r="Q19" s="521" t="e">
        <f t="shared" si="1"/>
        <v>#N/A</v>
      </c>
      <c r="X19" s="519">
        <v>15</v>
      </c>
      <c r="Y19" s="516" t="str">
        <f>VLOOKUP(X19,'MA Listas'!G18:H52,2)</f>
        <v>Otro (indicar)</v>
      </c>
      <c r="Z19" s="517">
        <f>COUNTIF('Mapeo de Actores'!$O$4:$S$403,'MA Formulas'!X19)</f>
        <v>0</v>
      </c>
      <c r="AA19" s="520" t="e">
        <f t="shared" si="7"/>
        <v>#N/A</v>
      </c>
      <c r="AB19" s="521" t="e">
        <f t="shared" si="2"/>
        <v>#N/A</v>
      </c>
    </row>
    <row r="20" spans="2:41" s="469" customFormat="1" ht="17.100000000000001" customHeight="1">
      <c r="B20" s="519">
        <v>16</v>
      </c>
      <c r="C20" s="519" t="str">
        <f>'Mapeo de Actores'!C19</f>
        <v>Otro (indicar)</v>
      </c>
      <c r="D20" s="520">
        <f>COUNTIF('Mapeo de Actores'!$H$4:$H$403,'MA Formulas'!C20)</f>
        <v>0</v>
      </c>
      <c r="E20" s="520" t="e">
        <f t="shared" si="5"/>
        <v>#N/A</v>
      </c>
      <c r="F20" s="521" t="e">
        <f t="shared" si="0"/>
        <v>#N/A</v>
      </c>
      <c r="M20" s="519">
        <v>16</v>
      </c>
      <c r="N20" s="519" t="str">
        <f>VLOOKUP(M20,'MA Listas'!$D$4:$E$38,2)</f>
        <v>Otro (indicar)</v>
      </c>
      <c r="O20" s="517">
        <f>COUNTIF('Mapeo de Actores'!$I$4:$M$403,'MA Formulas'!M20)</f>
        <v>0</v>
      </c>
      <c r="P20" s="520" t="e">
        <f t="shared" si="6"/>
        <v>#N/A</v>
      </c>
      <c r="Q20" s="521" t="e">
        <f t="shared" si="1"/>
        <v>#N/A</v>
      </c>
      <c r="X20" s="519">
        <v>16</v>
      </c>
      <c r="Y20" s="516" t="str">
        <f>VLOOKUP(X20,'MA Listas'!G19:H53,2)</f>
        <v>Otro (indicar)</v>
      </c>
      <c r="Z20" s="517">
        <f>COUNTIF('Mapeo de Actores'!$O$4:$S$403,'MA Formulas'!X20)</f>
        <v>0</v>
      </c>
      <c r="AA20" s="520" t="e">
        <f t="shared" si="7"/>
        <v>#N/A</v>
      </c>
      <c r="AB20" s="521" t="e">
        <f t="shared" si="2"/>
        <v>#N/A</v>
      </c>
    </row>
    <row r="21" spans="2:41" s="469" customFormat="1" ht="17.100000000000001" customHeight="1">
      <c r="B21" s="519">
        <v>17</v>
      </c>
      <c r="C21" s="519" t="str">
        <f>'Mapeo de Actores'!C20</f>
        <v>Otro (indicar)</v>
      </c>
      <c r="D21" s="520">
        <f>COUNTIF('Mapeo de Actores'!$H$4:$H$403,'MA Formulas'!C21)</f>
        <v>0</v>
      </c>
      <c r="E21" s="520" t="e">
        <f t="shared" si="5"/>
        <v>#N/A</v>
      </c>
      <c r="F21" s="521" t="e">
        <f t="shared" si="0"/>
        <v>#N/A</v>
      </c>
      <c r="M21" s="519">
        <v>17</v>
      </c>
      <c r="N21" s="519" t="str">
        <f>VLOOKUP(M21,'MA Listas'!$D$4:$E$38,2)</f>
        <v>Otro (indicar)</v>
      </c>
      <c r="O21" s="517">
        <f>COUNTIF('Mapeo de Actores'!$I$4:$M$403,'MA Formulas'!M21)</f>
        <v>0</v>
      </c>
      <c r="P21" s="520" t="e">
        <f t="shared" si="6"/>
        <v>#N/A</v>
      </c>
      <c r="Q21" s="521" t="e">
        <f t="shared" si="1"/>
        <v>#N/A</v>
      </c>
      <c r="X21" s="519">
        <v>17</v>
      </c>
      <c r="Y21" s="516" t="str">
        <f>VLOOKUP(X21,'MA Listas'!G20:H54,2)</f>
        <v>Otro (indicar)</v>
      </c>
      <c r="Z21" s="517">
        <f>COUNTIF('Mapeo de Actores'!$O$4:$S$403,'MA Formulas'!X21)</f>
        <v>0</v>
      </c>
      <c r="AA21" s="520" t="e">
        <f t="shared" si="7"/>
        <v>#N/A</v>
      </c>
      <c r="AB21" s="521" t="e">
        <f t="shared" si="2"/>
        <v>#N/A</v>
      </c>
    </row>
    <row r="22" spans="2:41" s="469" customFormat="1" ht="17.100000000000001" customHeight="1">
      <c r="B22" s="519">
        <v>18</v>
      </c>
      <c r="C22" s="519" t="str">
        <f>'Mapeo de Actores'!C21</f>
        <v>Otro (indicar)</v>
      </c>
      <c r="D22" s="520">
        <f>COUNTIF('Mapeo de Actores'!$H$4:$H$403,'MA Formulas'!C22)</f>
        <v>0</v>
      </c>
      <c r="E22" s="520" t="e">
        <f t="shared" si="5"/>
        <v>#N/A</v>
      </c>
      <c r="F22" s="521" t="e">
        <f t="shared" si="0"/>
        <v>#N/A</v>
      </c>
      <c r="M22" s="519">
        <v>18</v>
      </c>
      <c r="N22" s="519" t="str">
        <f>VLOOKUP(M22,'MA Listas'!$D$4:$E$38,2)</f>
        <v>Otro (indicar)</v>
      </c>
      <c r="O22" s="517">
        <f>COUNTIF('Mapeo de Actores'!$I$4:$M$403,'MA Formulas'!M22)</f>
        <v>0</v>
      </c>
      <c r="P22" s="520" t="e">
        <f t="shared" si="6"/>
        <v>#N/A</v>
      </c>
      <c r="Q22" s="521" t="e">
        <f t="shared" si="1"/>
        <v>#N/A</v>
      </c>
      <c r="X22" s="519">
        <v>18</v>
      </c>
      <c r="Y22" s="516" t="str">
        <f>VLOOKUP(X22,'MA Listas'!G21:H55,2)</f>
        <v>Otro (indicar)</v>
      </c>
      <c r="Z22" s="517">
        <f>COUNTIF('Mapeo de Actores'!$O$4:$S$403,'MA Formulas'!X22)</f>
        <v>0</v>
      </c>
      <c r="AA22" s="520" t="e">
        <f t="shared" si="7"/>
        <v>#N/A</v>
      </c>
      <c r="AB22" s="521" t="e">
        <f t="shared" si="2"/>
        <v>#N/A</v>
      </c>
    </row>
    <row r="23" spans="2:41" s="469" customFormat="1" ht="17.100000000000001" customHeight="1">
      <c r="B23" s="519">
        <v>19</v>
      </c>
      <c r="C23" s="519" t="str">
        <f>'Mapeo de Actores'!C22</f>
        <v>Otro (indicar)</v>
      </c>
      <c r="D23" s="520">
        <f>COUNTIF('Mapeo de Actores'!$H$4:$H$403,'MA Formulas'!C23)</f>
        <v>0</v>
      </c>
      <c r="E23" s="520" t="e">
        <f t="shared" si="5"/>
        <v>#N/A</v>
      </c>
      <c r="F23" s="521" t="e">
        <f t="shared" si="0"/>
        <v>#N/A</v>
      </c>
      <c r="M23" s="519">
        <v>19</v>
      </c>
      <c r="N23" s="519" t="str">
        <f>VLOOKUP(M23,'MA Listas'!$D$4:$E$38,2)</f>
        <v>Otro (indicar)</v>
      </c>
      <c r="O23" s="517">
        <f>COUNTIF('Mapeo de Actores'!$I$4:$M$403,'MA Formulas'!M23)</f>
        <v>0</v>
      </c>
      <c r="P23" s="520" t="e">
        <f t="shared" si="6"/>
        <v>#N/A</v>
      </c>
      <c r="Q23" s="521" t="e">
        <f t="shared" si="1"/>
        <v>#N/A</v>
      </c>
      <c r="X23" s="519">
        <v>19</v>
      </c>
      <c r="Y23" s="516" t="str">
        <f>VLOOKUP(X23,'MA Listas'!G22:H56,2)</f>
        <v>Otro (indicar)</v>
      </c>
      <c r="Z23" s="517">
        <f>COUNTIF('Mapeo de Actores'!$O$4:$S$403,'MA Formulas'!X23)</f>
        <v>0</v>
      </c>
      <c r="AA23" s="520" t="e">
        <f t="shared" si="7"/>
        <v>#N/A</v>
      </c>
      <c r="AB23" s="521" t="e">
        <f t="shared" si="2"/>
        <v>#N/A</v>
      </c>
    </row>
    <row r="24" spans="2:41" s="469" customFormat="1" ht="17.100000000000001" customHeight="1">
      <c r="B24" s="519">
        <v>20</v>
      </c>
      <c r="C24" s="519" t="str">
        <f>'Mapeo de Actores'!C23</f>
        <v>Otro (indicar)</v>
      </c>
      <c r="D24" s="520">
        <f>COUNTIF('Mapeo de Actores'!$H$4:$H$403,'MA Formulas'!C24)</f>
        <v>0</v>
      </c>
      <c r="E24" s="520" t="e">
        <f t="shared" si="5"/>
        <v>#N/A</v>
      </c>
      <c r="F24" s="521" t="e">
        <f t="shared" si="0"/>
        <v>#N/A</v>
      </c>
      <c r="M24" s="519">
        <v>20</v>
      </c>
      <c r="N24" s="519" t="str">
        <f>VLOOKUP(M24,'MA Listas'!$D$4:$E$38,2)</f>
        <v>Otro (indicar)</v>
      </c>
      <c r="O24" s="517">
        <f>COUNTIF('Mapeo de Actores'!$I$4:$M$403,'MA Formulas'!M24)</f>
        <v>0</v>
      </c>
      <c r="P24" s="520" t="e">
        <f t="shared" si="6"/>
        <v>#N/A</v>
      </c>
      <c r="Q24" s="521" t="e">
        <f t="shared" si="1"/>
        <v>#N/A</v>
      </c>
      <c r="X24" s="519">
        <v>20</v>
      </c>
      <c r="Y24" s="516" t="str">
        <f>VLOOKUP(X24,'MA Listas'!G23:H57,2)</f>
        <v>Otro (indicar)</v>
      </c>
      <c r="Z24" s="517">
        <f>COUNTIF('Mapeo de Actores'!$O$4:$S$403,'MA Formulas'!X24)</f>
        <v>0</v>
      </c>
      <c r="AA24" s="520" t="e">
        <f t="shared" si="7"/>
        <v>#N/A</v>
      </c>
      <c r="AB24" s="521" t="e">
        <f t="shared" si="2"/>
        <v>#N/A</v>
      </c>
    </row>
    <row r="25" spans="2:41" s="469" customFormat="1" ht="17.100000000000001" customHeight="1">
      <c r="B25" s="519">
        <v>21</v>
      </c>
      <c r="C25" s="519" t="str">
        <f>'Mapeo de Actores'!C24</f>
        <v>Otro (indicar)</v>
      </c>
      <c r="D25" s="520">
        <f>COUNTIF('Mapeo de Actores'!$H$4:$H$403,'MA Formulas'!C25)</f>
        <v>0</v>
      </c>
      <c r="E25" s="520" t="e">
        <f t="shared" si="5"/>
        <v>#N/A</v>
      </c>
      <c r="F25" s="521" t="e">
        <f t="shared" si="0"/>
        <v>#N/A</v>
      </c>
      <c r="M25" s="519">
        <v>21</v>
      </c>
      <c r="N25" s="519" t="str">
        <f>VLOOKUP(M25,'MA Listas'!$D$4:$E$38,2)</f>
        <v>Otro (indicar)</v>
      </c>
      <c r="O25" s="517">
        <f>COUNTIF('Mapeo de Actores'!$I$4:$M$403,'MA Formulas'!M25)</f>
        <v>0</v>
      </c>
      <c r="P25" s="520" t="e">
        <f t="shared" si="6"/>
        <v>#N/A</v>
      </c>
      <c r="Q25" s="521" t="e">
        <f t="shared" si="1"/>
        <v>#N/A</v>
      </c>
      <c r="X25" s="519">
        <v>21</v>
      </c>
      <c r="Y25" s="516" t="str">
        <f>VLOOKUP(X25,'MA Listas'!G24:H58,2)</f>
        <v>Otro (indicar)</v>
      </c>
      <c r="Z25" s="517">
        <f>COUNTIF('Mapeo de Actores'!$O$4:$S$403,'MA Formulas'!X25)</f>
        <v>0</v>
      </c>
      <c r="AA25" s="520" t="e">
        <f t="shared" si="7"/>
        <v>#N/A</v>
      </c>
      <c r="AB25" s="521" t="e">
        <f t="shared" si="2"/>
        <v>#N/A</v>
      </c>
    </row>
    <row r="26" spans="2:41" s="469" customFormat="1" ht="17.100000000000001" customHeight="1">
      <c r="B26" s="519">
        <v>22</v>
      </c>
      <c r="C26" s="519" t="str">
        <f>'Mapeo de Actores'!C25</f>
        <v>Otro (indicar)</v>
      </c>
      <c r="D26" s="520">
        <f>COUNTIF('Mapeo de Actores'!$H$4:$H$403,'MA Formulas'!C26)</f>
        <v>0</v>
      </c>
      <c r="E26" s="520" t="e">
        <f t="shared" si="5"/>
        <v>#N/A</v>
      </c>
      <c r="F26" s="521" t="e">
        <f t="shared" si="0"/>
        <v>#N/A</v>
      </c>
      <c r="M26" s="519">
        <v>22</v>
      </c>
      <c r="N26" s="519" t="str">
        <f>VLOOKUP(M26,'MA Listas'!$D$4:$E$38,2)</f>
        <v>Otro (indicar)</v>
      </c>
      <c r="O26" s="517">
        <f>COUNTIF('Mapeo de Actores'!$I$4:$M$403,'MA Formulas'!M26)</f>
        <v>0</v>
      </c>
      <c r="P26" s="520" t="e">
        <f t="shared" si="6"/>
        <v>#N/A</v>
      </c>
      <c r="Q26" s="521" t="e">
        <f t="shared" si="1"/>
        <v>#N/A</v>
      </c>
      <c r="X26" s="519">
        <v>22</v>
      </c>
      <c r="Y26" s="516" t="str">
        <f>VLOOKUP(X26,'MA Listas'!G25:H59,2)</f>
        <v>Otro (indicar)</v>
      </c>
      <c r="Z26" s="517">
        <f>COUNTIF('Mapeo de Actores'!$O$4:$S$403,'MA Formulas'!X26)</f>
        <v>0</v>
      </c>
      <c r="AA26" s="520" t="e">
        <f t="shared" si="7"/>
        <v>#N/A</v>
      </c>
      <c r="AB26" s="521" t="e">
        <f t="shared" si="2"/>
        <v>#N/A</v>
      </c>
    </row>
    <row r="27" spans="2:41" s="469" customFormat="1" ht="17.100000000000001" customHeight="1">
      <c r="B27" s="519">
        <v>23</v>
      </c>
      <c r="C27" s="519" t="str">
        <f>'Mapeo de Actores'!C26</f>
        <v>Otro (indicar)</v>
      </c>
      <c r="D27" s="520">
        <f>COUNTIF('Mapeo de Actores'!$H$4:$H$403,'MA Formulas'!C27)</f>
        <v>0</v>
      </c>
      <c r="E27" s="520" t="e">
        <f t="shared" si="5"/>
        <v>#N/A</v>
      </c>
      <c r="F27" s="521" t="e">
        <f t="shared" si="0"/>
        <v>#N/A</v>
      </c>
      <c r="M27" s="519">
        <v>23</v>
      </c>
      <c r="N27" s="519" t="str">
        <f>VLOOKUP(M27,'MA Listas'!$D$4:$E$38,2)</f>
        <v>Otro (indicar)</v>
      </c>
      <c r="O27" s="517">
        <f>COUNTIF('Mapeo de Actores'!$I$4:$M$403,'MA Formulas'!M27)</f>
        <v>0</v>
      </c>
      <c r="P27" s="520" t="e">
        <f t="shared" si="6"/>
        <v>#N/A</v>
      </c>
      <c r="Q27" s="521" t="e">
        <f t="shared" si="1"/>
        <v>#N/A</v>
      </c>
      <c r="X27" s="519">
        <v>23</v>
      </c>
      <c r="Y27" s="516" t="str">
        <f>VLOOKUP(X27,'MA Listas'!G26:H60,2)</f>
        <v>Otro (indicar)</v>
      </c>
      <c r="Z27" s="517">
        <f>COUNTIF('Mapeo de Actores'!$O$4:$S$403,'MA Formulas'!X27)</f>
        <v>0</v>
      </c>
      <c r="AA27" s="520" t="e">
        <f t="shared" si="7"/>
        <v>#N/A</v>
      </c>
      <c r="AB27" s="521" t="e">
        <f t="shared" si="2"/>
        <v>#N/A</v>
      </c>
    </row>
    <row r="28" spans="2:41" s="469" customFormat="1" ht="17.100000000000001" customHeight="1">
      <c r="B28" s="519">
        <v>24</v>
      </c>
      <c r="C28" s="519" t="str">
        <f>'Mapeo de Actores'!C27</f>
        <v>Otro (indicar)</v>
      </c>
      <c r="D28" s="520">
        <f>COUNTIF('Mapeo de Actores'!$H$4:$H$403,'MA Formulas'!C28)</f>
        <v>0</v>
      </c>
      <c r="E28" s="520" t="e">
        <f t="shared" si="5"/>
        <v>#N/A</v>
      </c>
      <c r="F28" s="521" t="e">
        <f t="shared" si="0"/>
        <v>#N/A</v>
      </c>
      <c r="M28" s="519">
        <v>24</v>
      </c>
      <c r="N28" s="519" t="str">
        <f>VLOOKUP(M28,'MA Listas'!$D$4:$E$38,2)</f>
        <v>Otro (indicar)</v>
      </c>
      <c r="O28" s="517">
        <f>COUNTIF('Mapeo de Actores'!$I$4:$M$403,'MA Formulas'!M28)</f>
        <v>0</v>
      </c>
      <c r="P28" s="520" t="e">
        <f t="shared" si="6"/>
        <v>#N/A</v>
      </c>
      <c r="Q28" s="521" t="e">
        <f t="shared" si="1"/>
        <v>#N/A</v>
      </c>
      <c r="X28" s="519">
        <v>24</v>
      </c>
      <c r="Y28" s="516" t="str">
        <f>VLOOKUP(X28,'MA Listas'!G27:H61,2)</f>
        <v>Otro (indicar)</v>
      </c>
      <c r="Z28" s="517">
        <f>COUNTIF('Mapeo de Actores'!$O$4:$S$403,'MA Formulas'!X28)</f>
        <v>0</v>
      </c>
      <c r="AA28" s="520" t="e">
        <f t="shared" si="7"/>
        <v>#N/A</v>
      </c>
      <c r="AB28" s="521" t="e">
        <f t="shared" si="2"/>
        <v>#N/A</v>
      </c>
    </row>
    <row r="29" spans="2:41" s="469" customFormat="1" ht="17.100000000000001" customHeight="1" thickBot="1">
      <c r="B29" s="522">
        <v>25</v>
      </c>
      <c r="C29" s="522" t="str">
        <f>'Mapeo de Actores'!C28</f>
        <v>Otro (indicar)</v>
      </c>
      <c r="D29" s="523">
        <f>COUNTIF('Mapeo de Actores'!$H$4:$H$403,'MA Formulas'!C29)</f>
        <v>0</v>
      </c>
      <c r="E29" s="523" t="e">
        <f t="shared" si="5"/>
        <v>#N/A</v>
      </c>
      <c r="F29" s="524" t="e">
        <f t="shared" si="0"/>
        <v>#N/A</v>
      </c>
      <c r="M29" s="519">
        <v>25</v>
      </c>
      <c r="N29" s="519" t="str">
        <f>VLOOKUP(M29,'MA Listas'!$D$4:$E$38,2)</f>
        <v>Otro (indicar)</v>
      </c>
      <c r="O29" s="517">
        <f>COUNTIF('Mapeo de Actores'!$I$4:$M$403,'MA Formulas'!M29)</f>
        <v>0</v>
      </c>
      <c r="P29" s="520" t="e">
        <f t="shared" si="6"/>
        <v>#N/A</v>
      </c>
      <c r="Q29" s="521" t="e">
        <f t="shared" si="1"/>
        <v>#N/A</v>
      </c>
      <c r="X29" s="519">
        <v>25</v>
      </c>
      <c r="Y29" s="516" t="str">
        <f>VLOOKUP(X29,'MA Listas'!G28:H62,2)</f>
        <v>Otro (indicar)</v>
      </c>
      <c r="Z29" s="517">
        <f>COUNTIF('Mapeo de Actores'!$O$4:$S$403,'MA Formulas'!X29)</f>
        <v>0</v>
      </c>
      <c r="AA29" s="520" t="e">
        <f t="shared" si="7"/>
        <v>#N/A</v>
      </c>
      <c r="AB29" s="521" t="e">
        <f t="shared" si="2"/>
        <v>#N/A</v>
      </c>
    </row>
    <row r="30" spans="2:41" ht="17.100000000000001" customHeight="1">
      <c r="D30" s="467">
        <f>SUM(D5:D29)</f>
        <v>0</v>
      </c>
      <c r="M30" s="519">
        <v>26</v>
      </c>
      <c r="N30" s="519" t="str">
        <f>VLOOKUP(M30,'MA Listas'!$D$4:$E$38,2)</f>
        <v>Otro (indicar)</v>
      </c>
      <c r="O30" s="517">
        <f>COUNTIF('Mapeo de Actores'!$I$4:$M$403,'MA Formulas'!M30)</f>
        <v>0</v>
      </c>
      <c r="P30" s="520" t="e">
        <f t="shared" si="6"/>
        <v>#N/A</v>
      </c>
      <c r="Q30" s="521" t="e">
        <f t="shared" si="1"/>
        <v>#N/A</v>
      </c>
      <c r="X30" s="519">
        <v>26</v>
      </c>
      <c r="Y30" s="516" t="str">
        <f>VLOOKUP(X30,'MA Listas'!G29:H63,2)</f>
        <v>Otro (indicar)</v>
      </c>
      <c r="Z30" s="517">
        <f>COUNTIF('Mapeo de Actores'!$O$4:$S$403,'MA Formulas'!X30)</f>
        <v>0</v>
      </c>
      <c r="AA30" s="520" t="e">
        <f t="shared" si="7"/>
        <v>#N/A</v>
      </c>
      <c r="AB30" s="521" t="e">
        <f t="shared" si="2"/>
        <v>#N/A</v>
      </c>
      <c r="AD30" s="469"/>
      <c r="AE30" s="469"/>
      <c r="AF30" s="469"/>
      <c r="AG30" s="469"/>
      <c r="AH30" s="469"/>
      <c r="AK30" s="469"/>
      <c r="AL30" s="469"/>
      <c r="AM30" s="469"/>
      <c r="AN30" s="469"/>
      <c r="AO30" s="469"/>
    </row>
    <row r="31" spans="2:41" ht="17.100000000000001" customHeight="1">
      <c r="M31" s="519">
        <v>27</v>
      </c>
      <c r="N31" s="519" t="str">
        <f>VLOOKUP(M31,'MA Listas'!$D$4:$E$38,2)</f>
        <v>Otro (indicar)</v>
      </c>
      <c r="O31" s="517">
        <f>COUNTIF('Mapeo de Actores'!$I$4:$M$403,'MA Formulas'!M31)</f>
        <v>0</v>
      </c>
      <c r="P31" s="520" t="e">
        <f t="shared" si="6"/>
        <v>#N/A</v>
      </c>
      <c r="Q31" s="521" t="e">
        <f t="shared" si="1"/>
        <v>#N/A</v>
      </c>
      <c r="X31" s="519">
        <v>27</v>
      </c>
      <c r="Y31" s="516" t="str">
        <f>VLOOKUP(X31,'MA Listas'!G30:H64,2)</f>
        <v>Otro (indicar)</v>
      </c>
      <c r="Z31" s="517">
        <f>COUNTIF('Mapeo de Actores'!$O$4:$S$403,'MA Formulas'!X31)</f>
        <v>0</v>
      </c>
      <c r="AA31" s="520" t="e">
        <f t="shared" si="7"/>
        <v>#N/A</v>
      </c>
      <c r="AB31" s="521" t="e">
        <f t="shared" si="2"/>
        <v>#N/A</v>
      </c>
      <c r="AD31" s="469"/>
      <c r="AE31" s="469"/>
      <c r="AF31" s="469"/>
      <c r="AG31" s="469"/>
      <c r="AH31" s="469"/>
      <c r="AK31" s="469"/>
      <c r="AL31" s="469"/>
      <c r="AM31" s="469"/>
      <c r="AN31" s="469"/>
      <c r="AO31" s="469"/>
    </row>
    <row r="32" spans="2:41" ht="17.100000000000001" customHeight="1">
      <c r="M32" s="519">
        <v>28</v>
      </c>
      <c r="N32" s="519" t="str">
        <f>VLOOKUP(M32,'MA Listas'!$D$4:$E$38,2)</f>
        <v>Otro (indicar)</v>
      </c>
      <c r="O32" s="517">
        <f>COUNTIF('Mapeo de Actores'!$I$4:$M$403,'MA Formulas'!M32)</f>
        <v>0</v>
      </c>
      <c r="P32" s="520" t="e">
        <f t="shared" si="6"/>
        <v>#N/A</v>
      </c>
      <c r="Q32" s="521" t="e">
        <f t="shared" si="1"/>
        <v>#N/A</v>
      </c>
      <c r="X32" s="519">
        <v>28</v>
      </c>
      <c r="Y32" s="516" t="str">
        <f>VLOOKUP(X32,'MA Listas'!G31:H65,2)</f>
        <v>Otro (indicar)</v>
      </c>
      <c r="Z32" s="517">
        <f>COUNTIF('Mapeo de Actores'!$O$4:$S$403,'MA Formulas'!X32)</f>
        <v>0</v>
      </c>
      <c r="AA32" s="520" t="e">
        <f t="shared" si="7"/>
        <v>#N/A</v>
      </c>
      <c r="AB32" s="521" t="e">
        <f t="shared" si="2"/>
        <v>#N/A</v>
      </c>
      <c r="AD32" s="469"/>
      <c r="AE32" s="469"/>
      <c r="AF32" s="469"/>
      <c r="AG32" s="469"/>
      <c r="AH32" s="469"/>
      <c r="AK32" s="469"/>
      <c r="AL32" s="469"/>
      <c r="AM32" s="469"/>
      <c r="AN32" s="469"/>
      <c r="AO32" s="469"/>
    </row>
    <row r="33" spans="13:41" ht="17.100000000000001" customHeight="1">
      <c r="M33" s="519">
        <v>29</v>
      </c>
      <c r="N33" s="519" t="str">
        <f>VLOOKUP(M33,'MA Listas'!$D$4:$E$38,2)</f>
        <v>Otro (indicar)</v>
      </c>
      <c r="O33" s="517">
        <f>COUNTIF('Mapeo de Actores'!$I$4:$M$403,'MA Formulas'!M33)</f>
        <v>0</v>
      </c>
      <c r="P33" s="520" t="e">
        <f t="shared" si="6"/>
        <v>#N/A</v>
      </c>
      <c r="Q33" s="521" t="e">
        <f t="shared" si="1"/>
        <v>#N/A</v>
      </c>
      <c r="X33" s="519">
        <v>29</v>
      </c>
      <c r="Y33" s="516" t="str">
        <f>VLOOKUP(X33,'MA Listas'!G32:H66,2)</f>
        <v>Otro (indicar)</v>
      </c>
      <c r="Z33" s="517">
        <f>COUNTIF('Mapeo de Actores'!$O$4:$S$403,'MA Formulas'!X33)</f>
        <v>0</v>
      </c>
      <c r="AA33" s="520" t="e">
        <f t="shared" si="7"/>
        <v>#N/A</v>
      </c>
      <c r="AB33" s="521" t="e">
        <f t="shared" si="2"/>
        <v>#N/A</v>
      </c>
      <c r="AD33" s="469"/>
      <c r="AE33" s="469"/>
      <c r="AF33" s="469"/>
      <c r="AG33" s="469"/>
      <c r="AH33" s="469"/>
      <c r="AK33" s="469"/>
      <c r="AL33" s="469"/>
      <c r="AM33" s="469"/>
      <c r="AN33" s="469"/>
      <c r="AO33" s="469"/>
    </row>
    <row r="34" spans="13:41" ht="17.100000000000001" customHeight="1">
      <c r="M34" s="519">
        <v>30</v>
      </c>
      <c r="N34" s="519" t="str">
        <f>VLOOKUP(M34,'MA Listas'!$D$4:$E$38,2)</f>
        <v>Otro (indicar)</v>
      </c>
      <c r="O34" s="517">
        <f>COUNTIF('Mapeo de Actores'!$I$4:$M$403,'MA Formulas'!M34)</f>
        <v>0</v>
      </c>
      <c r="P34" s="520" t="e">
        <f t="shared" si="6"/>
        <v>#N/A</v>
      </c>
      <c r="Q34" s="521" t="e">
        <f t="shared" si="1"/>
        <v>#N/A</v>
      </c>
      <c r="X34" s="519">
        <v>30</v>
      </c>
      <c r="Y34" s="516" t="str">
        <f>VLOOKUP(X34,'MA Listas'!G33:H67,2)</f>
        <v>Otro (indicar)</v>
      </c>
      <c r="Z34" s="517">
        <f>COUNTIF('Mapeo de Actores'!$O$4:$S$403,'MA Formulas'!X34)</f>
        <v>0</v>
      </c>
      <c r="AA34" s="520" t="e">
        <f t="shared" si="7"/>
        <v>#N/A</v>
      </c>
      <c r="AB34" s="521" t="e">
        <f t="shared" si="2"/>
        <v>#N/A</v>
      </c>
      <c r="AD34" s="469"/>
      <c r="AE34" s="469"/>
      <c r="AF34" s="469"/>
      <c r="AG34" s="469"/>
      <c r="AH34" s="469"/>
      <c r="AK34" s="469"/>
      <c r="AL34" s="469"/>
      <c r="AM34" s="469"/>
      <c r="AN34" s="469"/>
      <c r="AO34" s="469"/>
    </row>
    <row r="35" spans="13:41" ht="17.100000000000001" customHeight="1">
      <c r="M35" s="519">
        <v>31</v>
      </c>
      <c r="N35" s="519" t="str">
        <f>VLOOKUP(M35,'MA Listas'!$D$4:$E$38,2)</f>
        <v>Otro (indicar)</v>
      </c>
      <c r="O35" s="517">
        <f>COUNTIF('Mapeo de Actores'!$I$4:$M$403,'MA Formulas'!M35)</f>
        <v>0</v>
      </c>
      <c r="P35" s="520" t="e">
        <f t="shared" si="6"/>
        <v>#N/A</v>
      </c>
      <c r="Q35" s="521" t="e">
        <f t="shared" si="1"/>
        <v>#N/A</v>
      </c>
      <c r="X35" s="519">
        <v>31</v>
      </c>
      <c r="Y35" s="516" t="str">
        <f>VLOOKUP(X35,'MA Listas'!G34:H68,2)</f>
        <v>Otro (indicar)</v>
      </c>
      <c r="Z35" s="517">
        <f>COUNTIF('Mapeo de Actores'!$O$4:$S$403,'MA Formulas'!X35)</f>
        <v>0</v>
      </c>
      <c r="AA35" s="520" t="e">
        <f t="shared" si="7"/>
        <v>#N/A</v>
      </c>
      <c r="AB35" s="521" t="e">
        <f t="shared" si="2"/>
        <v>#N/A</v>
      </c>
      <c r="AD35" s="469"/>
      <c r="AE35" s="469"/>
      <c r="AF35" s="469"/>
      <c r="AG35" s="469"/>
      <c r="AH35" s="469"/>
      <c r="AK35" s="469"/>
      <c r="AL35" s="469"/>
      <c r="AM35" s="469"/>
      <c r="AN35" s="469"/>
      <c r="AO35" s="469"/>
    </row>
    <row r="36" spans="13:41" ht="17.100000000000001" customHeight="1">
      <c r="M36" s="519">
        <v>32</v>
      </c>
      <c r="N36" s="519" t="str">
        <f>VLOOKUP(M36,'MA Listas'!$D$4:$E$38,2)</f>
        <v>Otro (indicar)</v>
      </c>
      <c r="O36" s="517">
        <f>COUNTIF('Mapeo de Actores'!$I$4:$M$403,'MA Formulas'!M36)</f>
        <v>0</v>
      </c>
      <c r="P36" s="520" t="e">
        <f t="shared" si="6"/>
        <v>#N/A</v>
      </c>
      <c r="Q36" s="521" t="e">
        <f t="shared" si="1"/>
        <v>#N/A</v>
      </c>
      <c r="X36" s="519">
        <v>32</v>
      </c>
      <c r="Y36" s="516" t="str">
        <f>VLOOKUP(X36,'MA Listas'!G35:H69,2)</f>
        <v>Otro (indicar)</v>
      </c>
      <c r="Z36" s="517">
        <f>COUNTIF('Mapeo de Actores'!$O$4:$S$403,'MA Formulas'!X36)</f>
        <v>0</v>
      </c>
      <c r="AA36" s="520" t="e">
        <f t="shared" si="7"/>
        <v>#N/A</v>
      </c>
      <c r="AB36" s="521" t="e">
        <f t="shared" si="2"/>
        <v>#N/A</v>
      </c>
      <c r="AD36" s="469"/>
      <c r="AE36" s="469"/>
      <c r="AF36" s="469"/>
      <c r="AG36" s="469"/>
      <c r="AH36" s="469"/>
      <c r="AK36" s="469"/>
      <c r="AL36" s="469"/>
      <c r="AM36" s="469"/>
      <c r="AN36" s="469"/>
      <c r="AO36" s="469"/>
    </row>
    <row r="37" spans="13:41" ht="17.100000000000001" customHeight="1">
      <c r="M37" s="519">
        <v>33</v>
      </c>
      <c r="N37" s="519" t="str">
        <f>VLOOKUP(M37,'MA Listas'!$D$4:$E$38,2)</f>
        <v>Otro (indicar)</v>
      </c>
      <c r="O37" s="517">
        <f>COUNTIF('Mapeo de Actores'!$I$4:$M$403,'MA Formulas'!M37)</f>
        <v>0</v>
      </c>
      <c r="P37" s="520" t="e">
        <f t="shared" si="6"/>
        <v>#N/A</v>
      </c>
      <c r="Q37" s="521" t="e">
        <f t="shared" si="1"/>
        <v>#N/A</v>
      </c>
      <c r="X37" s="519">
        <v>33</v>
      </c>
      <c r="Y37" s="516" t="str">
        <f>VLOOKUP(X37,'MA Listas'!G36:H70,2)</f>
        <v>Otro (indicar)</v>
      </c>
      <c r="Z37" s="517">
        <f>COUNTIF('Mapeo de Actores'!$O$4:$S$403,'MA Formulas'!X37)</f>
        <v>0</v>
      </c>
      <c r="AA37" s="520" t="e">
        <f t="shared" si="7"/>
        <v>#N/A</v>
      </c>
      <c r="AB37" s="521" t="e">
        <f t="shared" si="2"/>
        <v>#N/A</v>
      </c>
      <c r="AD37" s="469"/>
      <c r="AE37" s="469"/>
      <c r="AF37" s="469"/>
      <c r="AG37" s="469"/>
      <c r="AH37" s="469"/>
      <c r="AK37" s="469"/>
      <c r="AL37" s="469"/>
      <c r="AM37" s="469"/>
      <c r="AN37" s="469"/>
      <c r="AO37" s="469"/>
    </row>
    <row r="38" spans="13:41" ht="17.100000000000001" customHeight="1">
      <c r="M38" s="519">
        <v>34</v>
      </c>
      <c r="N38" s="519" t="str">
        <f>VLOOKUP(M38,'MA Listas'!$D$4:$E$38,2)</f>
        <v>Otro (indicar)</v>
      </c>
      <c r="O38" s="517">
        <f>COUNTIF('Mapeo de Actores'!$I$4:$M$403,'MA Formulas'!M38)</f>
        <v>0</v>
      </c>
      <c r="P38" s="520" t="e">
        <f t="shared" si="6"/>
        <v>#N/A</v>
      </c>
      <c r="Q38" s="521" t="e">
        <f t="shared" si="1"/>
        <v>#N/A</v>
      </c>
      <c r="X38" s="519">
        <v>34</v>
      </c>
      <c r="Y38" s="516" t="str">
        <f>VLOOKUP(X38,'MA Listas'!G37:H71,2)</f>
        <v>Otro (indicar)</v>
      </c>
      <c r="Z38" s="517">
        <f>COUNTIF('Mapeo de Actores'!$O$4:$S$403,'MA Formulas'!X38)</f>
        <v>0</v>
      </c>
      <c r="AA38" s="520" t="e">
        <f t="shared" si="7"/>
        <v>#N/A</v>
      </c>
      <c r="AB38" s="521" t="e">
        <f t="shared" si="2"/>
        <v>#N/A</v>
      </c>
      <c r="AD38" s="469"/>
      <c r="AE38" s="469"/>
      <c r="AF38" s="469"/>
      <c r="AG38" s="469"/>
      <c r="AH38" s="469"/>
      <c r="AK38" s="469"/>
      <c r="AL38" s="469"/>
      <c r="AM38" s="469"/>
      <c r="AN38" s="469"/>
      <c r="AO38" s="469"/>
    </row>
    <row r="39" spans="13:41" ht="17.100000000000001" customHeight="1">
      <c r="M39" s="519">
        <v>35</v>
      </c>
      <c r="N39" s="519" t="str">
        <f>VLOOKUP(M39,'MA Listas'!$D$4:$E$38,2)</f>
        <v>Otro (indicar)</v>
      </c>
      <c r="O39" s="517">
        <f>COUNTIF('Mapeo de Actores'!$I$4:$M$403,'MA Formulas'!M39)</f>
        <v>0</v>
      </c>
      <c r="P39" s="520" t="e">
        <f t="shared" si="6"/>
        <v>#N/A</v>
      </c>
      <c r="Q39" s="521" t="e">
        <f t="shared" si="1"/>
        <v>#N/A</v>
      </c>
      <c r="X39" s="519">
        <v>35</v>
      </c>
      <c r="Y39" s="516" t="str">
        <f>VLOOKUP(X39,'MA Listas'!G38:H72,2)</f>
        <v>Otro (indicar)</v>
      </c>
      <c r="Z39" s="517">
        <f>COUNTIF('Mapeo de Actores'!$O$4:$S$403,'MA Formulas'!X39)</f>
        <v>0</v>
      </c>
      <c r="AA39" s="520" t="e">
        <f t="shared" si="7"/>
        <v>#N/A</v>
      </c>
      <c r="AB39" s="521" t="e">
        <f t="shared" si="2"/>
        <v>#N/A</v>
      </c>
      <c r="AD39" s="469"/>
      <c r="AE39" s="469"/>
      <c r="AF39" s="469"/>
      <c r="AG39" s="469"/>
      <c r="AH39" s="469"/>
      <c r="AK39" s="469"/>
      <c r="AL39" s="469"/>
      <c r="AM39" s="469"/>
      <c r="AN39" s="469"/>
      <c r="AO39" s="469"/>
    </row>
    <row r="40" spans="13:41">
      <c r="O40" s="468">
        <f>SUM(O5:O39)</f>
        <v>0</v>
      </c>
      <c r="AD40" s="469"/>
      <c r="AE40" s="469"/>
      <c r="AF40" s="469"/>
      <c r="AG40" s="469"/>
      <c r="AH40" s="469"/>
      <c r="AK40" s="469"/>
      <c r="AL40" s="469"/>
      <c r="AM40" s="469"/>
      <c r="AN40" s="469"/>
      <c r="AO40" s="469"/>
    </row>
    <row r="41" spans="13:41">
      <c r="AD41" s="469"/>
      <c r="AE41" s="469"/>
      <c r="AF41" s="469"/>
      <c r="AG41" s="469"/>
      <c r="AH41" s="469"/>
      <c r="AK41" s="469"/>
      <c r="AL41" s="469"/>
      <c r="AM41" s="469"/>
      <c r="AN41" s="469"/>
      <c r="AO41" s="469"/>
    </row>
    <row r="42" spans="13:41">
      <c r="AD42" s="469"/>
      <c r="AE42" s="469"/>
      <c r="AF42" s="469"/>
      <c r="AG42" s="469"/>
      <c r="AH42" s="469"/>
      <c r="AK42" s="469"/>
      <c r="AL42" s="469"/>
      <c r="AM42" s="469"/>
      <c r="AN42" s="469"/>
      <c r="AO42" s="469"/>
    </row>
    <row r="43" spans="13:41">
      <c r="AD43" s="469"/>
      <c r="AE43" s="469"/>
      <c r="AF43" s="469"/>
      <c r="AG43" s="469"/>
      <c r="AH43" s="469"/>
      <c r="AK43" s="469"/>
      <c r="AL43" s="469"/>
      <c r="AM43" s="469"/>
      <c r="AN43" s="469"/>
      <c r="AO43" s="469"/>
    </row>
    <row r="44" spans="13:41">
      <c r="AD44" s="469"/>
      <c r="AE44" s="469"/>
      <c r="AF44" s="469"/>
      <c r="AG44" s="469"/>
      <c r="AH44" s="469"/>
      <c r="AK44" s="469"/>
      <c r="AL44" s="469"/>
      <c r="AM44" s="469"/>
      <c r="AN44" s="469"/>
      <c r="AO44" s="469"/>
    </row>
    <row r="45" spans="13:41">
      <c r="AD45" s="469"/>
      <c r="AE45" s="469"/>
      <c r="AF45" s="469"/>
      <c r="AG45" s="469"/>
      <c r="AH45" s="469"/>
      <c r="AK45" s="469"/>
      <c r="AL45" s="469"/>
      <c r="AM45" s="469"/>
      <c r="AN45" s="469"/>
      <c r="AO45" s="469"/>
    </row>
    <row r="46" spans="13:41">
      <c r="AD46" s="469"/>
      <c r="AE46" s="469"/>
      <c r="AF46" s="469"/>
      <c r="AG46" s="469"/>
      <c r="AH46" s="469"/>
      <c r="AK46" s="469"/>
      <c r="AL46" s="469"/>
      <c r="AM46" s="469"/>
      <c r="AN46" s="469"/>
      <c r="AO46" s="469"/>
    </row>
    <row r="47" spans="13:41">
      <c r="AD47" s="469"/>
      <c r="AE47" s="469"/>
      <c r="AF47" s="469"/>
      <c r="AG47" s="469"/>
      <c r="AH47" s="469"/>
    </row>
    <row r="48" spans="13:41">
      <c r="AD48" s="469"/>
      <c r="AE48" s="469"/>
      <c r="AF48" s="469"/>
      <c r="AG48" s="469"/>
      <c r="AH48" s="469"/>
    </row>
    <row r="49" spans="30:34">
      <c r="AD49" s="469"/>
      <c r="AE49" s="469"/>
      <c r="AF49" s="469"/>
      <c r="AG49" s="469"/>
      <c r="AH49" s="469"/>
    </row>
    <row r="50" spans="30:34">
      <c r="AD50" s="469"/>
      <c r="AE50" s="469"/>
      <c r="AF50" s="469"/>
      <c r="AG50" s="469"/>
      <c r="AH50" s="469"/>
    </row>
    <row r="51" spans="30:34">
      <c r="AD51" s="469"/>
      <c r="AE51" s="469"/>
      <c r="AF51" s="469"/>
      <c r="AG51" s="469"/>
      <c r="AH51" s="469"/>
    </row>
    <row r="52" spans="30:34">
      <c r="AD52" s="469"/>
      <c r="AE52" s="469"/>
      <c r="AF52" s="469"/>
      <c r="AG52" s="469"/>
      <c r="AH52" s="469"/>
    </row>
    <row r="53" spans="30:34">
      <c r="AD53" s="469"/>
      <c r="AE53" s="469"/>
      <c r="AF53" s="469"/>
      <c r="AG53" s="469"/>
      <c r="AH53" s="469"/>
    </row>
    <row r="54" spans="30:34">
      <c r="AD54" s="469"/>
      <c r="AE54" s="469"/>
      <c r="AF54" s="469"/>
      <c r="AG54" s="469"/>
      <c r="AH54" s="469"/>
    </row>
    <row r="55" spans="30:34">
      <c r="AD55" s="469"/>
      <c r="AE55" s="469"/>
      <c r="AF55" s="469"/>
      <c r="AG55" s="469"/>
      <c r="AH55" s="469"/>
    </row>
    <row r="56" spans="30:34">
      <c r="AD56" s="469"/>
      <c r="AE56" s="469"/>
      <c r="AF56" s="469"/>
      <c r="AG56" s="469"/>
      <c r="AH56" s="469"/>
    </row>
    <row r="57" spans="30:34">
      <c r="AD57" s="469"/>
      <c r="AE57" s="469"/>
      <c r="AF57" s="469"/>
      <c r="AG57" s="469"/>
      <c r="AH57" s="469"/>
    </row>
    <row r="58" spans="30:34">
      <c r="AD58" s="469"/>
      <c r="AE58" s="469"/>
      <c r="AF58" s="469"/>
      <c r="AG58" s="469"/>
      <c r="AH58" s="469"/>
    </row>
    <row r="59" spans="30:34">
      <c r="AD59" s="469"/>
      <c r="AE59" s="469"/>
      <c r="AF59" s="469"/>
      <c r="AG59" s="469"/>
      <c r="AH59" s="469"/>
    </row>
    <row r="60" spans="30:34">
      <c r="AD60" s="469"/>
      <c r="AE60" s="469"/>
      <c r="AF60" s="469"/>
      <c r="AG60" s="469"/>
      <c r="AH60" s="469"/>
    </row>
    <row r="61" spans="30:34">
      <c r="AD61" s="469"/>
      <c r="AE61" s="469"/>
      <c r="AF61" s="469"/>
      <c r="AG61" s="469"/>
      <c r="AH61" s="469"/>
    </row>
  </sheetData>
  <sheetProtection password="CAED" sheet="1" objects="1" scenarios="1"/>
  <mergeCells count="5">
    <mergeCell ref="B4:F4"/>
    <mergeCell ref="M4:Q4"/>
    <mergeCell ref="X4:AB4"/>
    <mergeCell ref="AD4:AH4"/>
    <mergeCell ref="AK4:AO4"/>
  </mergeCells>
  <conditionalFormatting sqref="C5:F29">
    <cfRule type="cellIs" dxfId="21" priority="9" operator="equal">
      <formula>0</formula>
    </cfRule>
    <cfRule type="containsErrors" dxfId="20" priority="10">
      <formula>ISERROR(C5)</formula>
    </cfRule>
  </conditionalFormatting>
  <conditionalFormatting sqref="N5:Q39">
    <cfRule type="cellIs" dxfId="19" priority="7" operator="equal">
      <formula>0</formula>
    </cfRule>
    <cfRule type="containsErrors" dxfId="18" priority="8">
      <formula>ISERROR(N5)</formula>
    </cfRule>
  </conditionalFormatting>
  <conditionalFormatting sqref="Y5:AB5 Y6:Y39 AA6:AB39 Z6:Z40">
    <cfRule type="cellIs" dxfId="17" priority="5" operator="equal">
      <formula>0</formula>
    </cfRule>
    <cfRule type="containsErrors" dxfId="16" priority="6">
      <formula>ISERROR(Y5)</formula>
    </cfRule>
  </conditionalFormatting>
  <conditionalFormatting sqref="AE5:AH6">
    <cfRule type="cellIs" dxfId="15" priority="3" operator="equal">
      <formula>0</formula>
    </cfRule>
    <cfRule type="containsErrors" dxfId="14" priority="4">
      <formula>ISERROR(AE5)</formula>
    </cfRule>
  </conditionalFormatting>
  <conditionalFormatting sqref="AL5:AO12">
    <cfRule type="cellIs" dxfId="13" priority="1" operator="equal">
      <formula>0</formula>
    </cfRule>
    <cfRule type="containsErrors" dxfId="12" priority="2">
      <formula>ISERROR(AL5)</formula>
    </cfRule>
  </conditionalFormatting>
  <pageMargins left="0.75" right="0.75" top="1" bottom="1" header="0.5" footer="0.5"/>
  <pageSetup orientation="portrait" horizontalDpi="4294967292" verticalDpi="4294967292"/>
  <drawing r:id="rId1"/>
  <extLst>
    <ext xmlns:mx="http://schemas.microsoft.com/office/mac/excel/2008/main" uri="{64002731-A6B0-56B0-2670-7721B7C09600}">
      <mx:PLV Mode="0" OnePage="0" WScale="0"/>
    </ext>
  </extLst>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35">
    <tabColor theme="5" tint="0.59999389629810485"/>
  </sheetPr>
  <dimension ref="B3:R38"/>
  <sheetViews>
    <sheetView zoomScale="125" zoomScaleNormal="125" zoomScalePageLayoutView="125" workbookViewId="0">
      <selection activeCell="B7" sqref="B7"/>
    </sheetView>
  </sheetViews>
  <sheetFormatPr baseColWidth="10" defaultColWidth="10.85546875" defaultRowHeight="12.75"/>
  <cols>
    <col min="1" max="1" width="10.85546875" style="489"/>
    <col min="2" max="2" width="21.85546875" style="489" customWidth="1"/>
    <col min="3" max="3" width="3.42578125" style="489" customWidth="1"/>
    <col min="4" max="4" width="4.42578125" style="489" customWidth="1"/>
    <col min="5" max="5" width="36" style="489" bestFit="1" customWidth="1"/>
    <col min="6" max="6" width="3.42578125" style="489" customWidth="1"/>
    <col min="7" max="7" width="4.42578125" style="489" customWidth="1"/>
    <col min="8" max="8" width="31.42578125" style="489" bestFit="1" customWidth="1"/>
    <col min="9" max="9" width="3.42578125" style="489" customWidth="1"/>
    <col min="10" max="10" width="4.42578125" style="489" customWidth="1"/>
    <col min="11" max="11" width="2.42578125" style="489" customWidth="1"/>
    <col min="12" max="12" width="31.42578125" style="489" bestFit="1" customWidth="1"/>
    <col min="13" max="13" width="3.42578125" style="489" customWidth="1"/>
    <col min="14" max="14" width="4.42578125" style="489" customWidth="1"/>
    <col min="15" max="15" width="31.42578125" style="489" bestFit="1" customWidth="1"/>
    <col min="16" max="16" width="3.42578125" style="489" customWidth="1"/>
    <col min="17" max="17" width="4.42578125" style="489" customWidth="1"/>
    <col min="18" max="18" width="31.42578125" style="489" bestFit="1" customWidth="1"/>
    <col min="19" max="16384" width="10.85546875" style="489"/>
  </cols>
  <sheetData>
    <row r="3" spans="2:18" ht="27.95" customHeight="1" thickBot="1">
      <c r="B3" s="525" t="s">
        <v>1340</v>
      </c>
      <c r="C3" s="469"/>
      <c r="D3" s="1438" t="s">
        <v>1334</v>
      </c>
      <c r="E3" s="1438"/>
      <c r="F3" s="469"/>
      <c r="G3" s="1436" t="s">
        <v>1328</v>
      </c>
      <c r="H3" s="1436"/>
      <c r="I3" s="469"/>
      <c r="J3" s="1436" t="s">
        <v>210</v>
      </c>
      <c r="K3" s="1436"/>
      <c r="L3" s="1436"/>
      <c r="M3" s="469"/>
      <c r="N3" s="1439" t="s">
        <v>1336</v>
      </c>
      <c r="O3" s="1439"/>
      <c r="P3" s="469"/>
      <c r="Q3" s="1440" t="s">
        <v>1337</v>
      </c>
      <c r="R3" s="1440"/>
    </row>
    <row r="4" spans="2:18" ht="15.75" thickTop="1">
      <c r="B4" s="526" t="str">
        <f>IF(OR('Mapeo de Actores'!C4=0,'Mapeo de Actores'!C4=""),"",'Mapeo de Actores'!C4)</f>
        <v>Gobierno federal</v>
      </c>
      <c r="D4" s="526">
        <v>1</v>
      </c>
      <c r="E4" s="526" t="s">
        <v>1341</v>
      </c>
      <c r="G4" s="526">
        <v>1</v>
      </c>
      <c r="H4" s="526" t="s">
        <v>1342</v>
      </c>
      <c r="J4" s="527" t="s">
        <v>224</v>
      </c>
      <c r="K4" s="527" t="s">
        <v>1343</v>
      </c>
      <c r="L4" s="526" t="s">
        <v>1344</v>
      </c>
      <c r="M4" s="467"/>
      <c r="N4" s="526">
        <v>1</v>
      </c>
      <c r="O4" s="526" t="s">
        <v>1345</v>
      </c>
      <c r="Q4" s="478"/>
      <c r="R4" s="478"/>
    </row>
    <row r="5" spans="2:18" ht="15">
      <c r="B5" s="526" t="str">
        <f>IF(OR('Mapeo de Actores'!C5=0,'Mapeo de Actores'!C5=""),"",'Mapeo de Actores'!C5)</f>
        <v>Otro (indicar)</v>
      </c>
      <c r="D5" s="526">
        <v>2</v>
      </c>
      <c r="E5" s="526" t="s">
        <v>615</v>
      </c>
      <c r="G5" s="526">
        <v>2</v>
      </c>
      <c r="H5" s="526" t="s">
        <v>1346</v>
      </c>
      <c r="J5" s="527" t="s">
        <v>1347</v>
      </c>
      <c r="K5" s="527" t="s">
        <v>1348</v>
      </c>
      <c r="L5" s="526" t="s">
        <v>1349</v>
      </c>
      <c r="M5" s="467"/>
      <c r="N5" s="526">
        <v>2</v>
      </c>
      <c r="O5" s="526" t="s">
        <v>1350</v>
      </c>
      <c r="Q5" s="478"/>
      <c r="R5" s="478"/>
    </row>
    <row r="6" spans="2:18" ht="15">
      <c r="B6" s="526" t="str">
        <f>IF(OR('Mapeo de Actores'!C6=0,'Mapeo de Actores'!C6=""),"",'Mapeo de Actores'!C6)</f>
        <v>Otro (indicar)</v>
      </c>
      <c r="D6" s="526">
        <v>3</v>
      </c>
      <c r="E6" s="526" t="s">
        <v>1351</v>
      </c>
      <c r="G6" s="526">
        <v>3</v>
      </c>
      <c r="H6" s="526" t="s">
        <v>1352</v>
      </c>
      <c r="J6" s="594"/>
      <c r="K6" s="594" t="s">
        <v>1348</v>
      </c>
      <c r="L6" s="594" t="s">
        <v>1353</v>
      </c>
      <c r="M6" s="467"/>
      <c r="N6" s="526">
        <v>3</v>
      </c>
      <c r="O6" s="526" t="s">
        <v>1354</v>
      </c>
      <c r="Q6" s="478"/>
      <c r="R6" s="478"/>
    </row>
    <row r="7" spans="2:18" ht="15">
      <c r="B7" s="526" t="str">
        <f>IF(OR('Mapeo de Actores'!C7=0,'Mapeo de Actores'!C7=""),"",'Mapeo de Actores'!C7)</f>
        <v>Otro (indicar)</v>
      </c>
      <c r="D7" s="526">
        <v>4</v>
      </c>
      <c r="E7" s="526" t="s">
        <v>1355</v>
      </c>
      <c r="G7" s="526">
        <v>4</v>
      </c>
      <c r="H7" s="526" t="s">
        <v>1356</v>
      </c>
      <c r="J7" s="594"/>
      <c r="K7" s="594" t="s">
        <v>1343</v>
      </c>
      <c r="L7" s="594" t="s">
        <v>1357</v>
      </c>
      <c r="M7" s="467"/>
      <c r="N7" s="526">
        <v>4</v>
      </c>
      <c r="O7" s="526" t="s">
        <v>1358</v>
      </c>
      <c r="Q7" s="478"/>
      <c r="R7" s="478"/>
    </row>
    <row r="8" spans="2:18" ht="15">
      <c r="B8" s="526" t="str">
        <f>IF(OR('Mapeo de Actores'!C8=0,'Mapeo de Actores'!C8=""),"",'Mapeo de Actores'!C8)</f>
        <v>Otro (indicar)</v>
      </c>
      <c r="D8" s="526">
        <v>5</v>
      </c>
      <c r="E8" s="526" t="s">
        <v>1359</v>
      </c>
      <c r="G8" s="526">
        <v>5</v>
      </c>
      <c r="H8" s="526" t="s">
        <v>1360</v>
      </c>
      <c r="J8" s="467"/>
      <c r="K8" s="467"/>
      <c r="L8" s="467"/>
      <c r="M8" s="467"/>
      <c r="N8" s="526">
        <v>5</v>
      </c>
      <c r="O8" s="526" t="s">
        <v>1361</v>
      </c>
      <c r="Q8" s="478"/>
      <c r="R8" s="478"/>
    </row>
    <row r="9" spans="2:18" ht="15">
      <c r="B9" s="526" t="str">
        <f>IF(OR('Mapeo de Actores'!C9=0,'Mapeo de Actores'!C9=""),"",'Mapeo de Actores'!C9)</f>
        <v>Otro (indicar)</v>
      </c>
      <c r="D9" s="526">
        <v>6</v>
      </c>
      <c r="E9" s="526" t="s">
        <v>1362</v>
      </c>
      <c r="G9" s="526">
        <v>6</v>
      </c>
      <c r="H9" s="526" t="s">
        <v>1363</v>
      </c>
      <c r="J9" s="467"/>
      <c r="K9" s="467"/>
      <c r="L9" s="467"/>
      <c r="M9" s="467"/>
      <c r="N9" s="526">
        <v>6</v>
      </c>
      <c r="O9" s="526" t="s">
        <v>1364</v>
      </c>
      <c r="Q9" s="478"/>
      <c r="R9" s="478"/>
    </row>
    <row r="10" spans="2:18" ht="15">
      <c r="B10" s="526" t="str">
        <f>IF(OR('Mapeo de Actores'!C10=0,'Mapeo de Actores'!C10=""),"",'Mapeo de Actores'!C10)</f>
        <v>Otro (indicar)</v>
      </c>
      <c r="D10" s="526">
        <v>7</v>
      </c>
      <c r="E10" s="526" t="s">
        <v>1365</v>
      </c>
      <c r="G10" s="526">
        <v>7</v>
      </c>
      <c r="H10" s="526" t="s">
        <v>1366</v>
      </c>
      <c r="J10" s="467"/>
      <c r="K10" s="467"/>
      <c r="L10" s="467"/>
      <c r="M10" s="467"/>
      <c r="N10" s="526">
        <v>7</v>
      </c>
      <c r="O10" s="526" t="s">
        <v>1367</v>
      </c>
      <c r="Q10" s="478"/>
      <c r="R10" s="478"/>
    </row>
    <row r="11" spans="2:18" ht="15">
      <c r="B11" s="526" t="str">
        <f>IF(OR('Mapeo de Actores'!C11=0,'Mapeo de Actores'!C11=""),"",'Mapeo de Actores'!C11)</f>
        <v>Otro (indicar)</v>
      </c>
      <c r="D11" s="526">
        <v>8</v>
      </c>
      <c r="E11" s="526" t="s">
        <v>1368</v>
      </c>
      <c r="G11" s="526">
        <v>8</v>
      </c>
      <c r="H11" s="526" t="s">
        <v>1369</v>
      </c>
      <c r="J11" s="467"/>
      <c r="K11" s="467"/>
      <c r="L11" s="467"/>
      <c r="M11" s="467"/>
      <c r="N11" s="526">
        <v>8</v>
      </c>
      <c r="O11" s="526" t="s">
        <v>1370</v>
      </c>
      <c r="Q11" s="478"/>
      <c r="R11" s="478"/>
    </row>
    <row r="12" spans="2:18" ht="15">
      <c r="B12" s="526" t="str">
        <f>IF(OR('Mapeo de Actores'!C12=0,'Mapeo de Actores'!C12=""),"",'Mapeo de Actores'!C12)</f>
        <v>Otro (indicar)</v>
      </c>
      <c r="D12" s="526">
        <v>9</v>
      </c>
      <c r="E12" s="526" t="s">
        <v>1371</v>
      </c>
      <c r="G12" s="526">
        <v>9</v>
      </c>
      <c r="H12" s="526" t="s">
        <v>1372</v>
      </c>
    </row>
    <row r="13" spans="2:18" ht="15">
      <c r="B13" s="526" t="str">
        <f>IF(OR('Mapeo de Actores'!C13=0,'Mapeo de Actores'!C13=""),"",'Mapeo de Actores'!C13)</f>
        <v>Otro (indicar)</v>
      </c>
      <c r="D13" s="526">
        <v>10</v>
      </c>
      <c r="E13" s="526" t="s">
        <v>1373</v>
      </c>
      <c r="G13" s="478">
        <v>10</v>
      </c>
      <c r="H13" s="478" t="s">
        <v>1339</v>
      </c>
    </row>
    <row r="14" spans="2:18" ht="15">
      <c r="B14" s="526" t="str">
        <f>IF(OR('Mapeo de Actores'!C14=0,'Mapeo de Actores'!C14=""),"",'Mapeo de Actores'!C14)</f>
        <v>Otro (indicar)</v>
      </c>
      <c r="D14" s="526">
        <v>11</v>
      </c>
      <c r="E14" s="526" t="s">
        <v>1374</v>
      </c>
      <c r="G14" s="478">
        <v>11</v>
      </c>
      <c r="H14" s="478" t="s">
        <v>1339</v>
      </c>
    </row>
    <row r="15" spans="2:18" ht="15">
      <c r="B15" s="526" t="str">
        <f>IF(OR('Mapeo de Actores'!C15=0,'Mapeo de Actores'!C15=""),"",'Mapeo de Actores'!C15)</f>
        <v>Otro (indicar)</v>
      </c>
      <c r="D15" s="526">
        <v>12</v>
      </c>
      <c r="E15" s="526" t="s">
        <v>1375</v>
      </c>
      <c r="G15" s="478">
        <v>12</v>
      </c>
      <c r="H15" s="478" t="s">
        <v>1339</v>
      </c>
    </row>
    <row r="16" spans="2:18" ht="15">
      <c r="B16" s="526" t="str">
        <f>IF(OR('Mapeo de Actores'!C16=0,'Mapeo de Actores'!C16=""),"",'Mapeo de Actores'!C16)</f>
        <v>Otro (indicar)</v>
      </c>
      <c r="D16" s="526">
        <v>13</v>
      </c>
      <c r="E16" s="526" t="s">
        <v>1376</v>
      </c>
      <c r="G16" s="478">
        <v>13</v>
      </c>
      <c r="H16" s="478" t="s">
        <v>1339</v>
      </c>
    </row>
    <row r="17" spans="2:8" ht="15">
      <c r="B17" s="526" t="str">
        <f>IF(OR('Mapeo de Actores'!C17=0,'Mapeo de Actores'!C17=""),"",'Mapeo de Actores'!C17)</f>
        <v>Otro (indicar)</v>
      </c>
      <c r="D17" s="526">
        <v>14</v>
      </c>
      <c r="E17" s="526" t="s">
        <v>1377</v>
      </c>
      <c r="G17" s="478">
        <v>14</v>
      </c>
      <c r="H17" s="478" t="s">
        <v>1339</v>
      </c>
    </row>
    <row r="18" spans="2:8" ht="15">
      <c r="B18" s="526" t="str">
        <f>IF(OR('Mapeo de Actores'!C18=0,'Mapeo de Actores'!C18=""),"",'Mapeo de Actores'!C18)</f>
        <v>Otro (indicar)</v>
      </c>
      <c r="D18" s="526">
        <v>15</v>
      </c>
      <c r="E18" s="526" t="s">
        <v>1378</v>
      </c>
      <c r="G18" s="478">
        <v>15</v>
      </c>
      <c r="H18" s="478" t="s">
        <v>1339</v>
      </c>
    </row>
    <row r="19" spans="2:8" ht="15">
      <c r="B19" s="526" t="str">
        <f>IF(OR('Mapeo de Actores'!C19=0,'Mapeo de Actores'!C19=""),"",'Mapeo de Actores'!C19)</f>
        <v>Otro (indicar)</v>
      </c>
      <c r="D19" s="478">
        <v>16</v>
      </c>
      <c r="E19" s="478" t="s">
        <v>1339</v>
      </c>
      <c r="G19" s="478">
        <v>16</v>
      </c>
      <c r="H19" s="478" t="s">
        <v>1339</v>
      </c>
    </row>
    <row r="20" spans="2:8" ht="15">
      <c r="B20" s="526" t="str">
        <f>IF(OR('Mapeo de Actores'!C20=0,'Mapeo de Actores'!C20=""),"",'Mapeo de Actores'!C20)</f>
        <v>Otro (indicar)</v>
      </c>
      <c r="D20" s="478">
        <v>17</v>
      </c>
      <c r="E20" s="478" t="s">
        <v>1339</v>
      </c>
      <c r="G20" s="478">
        <v>17</v>
      </c>
      <c r="H20" s="478" t="s">
        <v>1339</v>
      </c>
    </row>
    <row r="21" spans="2:8" ht="15">
      <c r="B21" s="526" t="str">
        <f>IF(OR('Mapeo de Actores'!C21=0,'Mapeo de Actores'!C21=""),"",'Mapeo de Actores'!C21)</f>
        <v>Otro (indicar)</v>
      </c>
      <c r="D21" s="478">
        <v>18</v>
      </c>
      <c r="E21" s="478" t="s">
        <v>1339</v>
      </c>
      <c r="G21" s="478">
        <v>18</v>
      </c>
      <c r="H21" s="478" t="s">
        <v>1339</v>
      </c>
    </row>
    <row r="22" spans="2:8" ht="15">
      <c r="B22" s="526" t="str">
        <f>IF(OR('Mapeo de Actores'!C22=0,'Mapeo de Actores'!C22=""),"",'Mapeo de Actores'!C22)</f>
        <v>Otro (indicar)</v>
      </c>
      <c r="D22" s="478">
        <v>19</v>
      </c>
      <c r="E22" s="478" t="s">
        <v>1339</v>
      </c>
      <c r="G22" s="478">
        <v>19</v>
      </c>
      <c r="H22" s="478" t="s">
        <v>1339</v>
      </c>
    </row>
    <row r="23" spans="2:8" ht="15">
      <c r="B23" s="526" t="str">
        <f>IF(OR('Mapeo de Actores'!C23=0,'Mapeo de Actores'!C23=""),"",'Mapeo de Actores'!C23)</f>
        <v>Otro (indicar)</v>
      </c>
      <c r="D23" s="478">
        <v>20</v>
      </c>
      <c r="E23" s="478" t="s">
        <v>1339</v>
      </c>
      <c r="G23" s="478">
        <v>20</v>
      </c>
      <c r="H23" s="478" t="s">
        <v>1339</v>
      </c>
    </row>
    <row r="24" spans="2:8" ht="15">
      <c r="B24" s="526" t="str">
        <f>IF(OR('Mapeo de Actores'!C24=0,'Mapeo de Actores'!C24=""),"",'Mapeo de Actores'!C24)</f>
        <v>Otro (indicar)</v>
      </c>
      <c r="D24" s="478">
        <v>21</v>
      </c>
      <c r="E24" s="478" t="s">
        <v>1339</v>
      </c>
      <c r="G24" s="478">
        <v>21</v>
      </c>
      <c r="H24" s="478" t="s">
        <v>1339</v>
      </c>
    </row>
    <row r="25" spans="2:8" ht="15">
      <c r="B25" s="526" t="str">
        <f>IF(OR('Mapeo de Actores'!C25=0,'Mapeo de Actores'!C25=""),"",'Mapeo de Actores'!C25)</f>
        <v>Otro (indicar)</v>
      </c>
      <c r="D25" s="478">
        <v>22</v>
      </c>
      <c r="E25" s="478" t="s">
        <v>1339</v>
      </c>
      <c r="G25" s="478">
        <v>22</v>
      </c>
      <c r="H25" s="478" t="s">
        <v>1339</v>
      </c>
    </row>
    <row r="26" spans="2:8" ht="15">
      <c r="B26" s="526" t="str">
        <f>IF(OR('Mapeo de Actores'!C26=0,'Mapeo de Actores'!C26=""),"",'Mapeo de Actores'!C26)</f>
        <v>Otro (indicar)</v>
      </c>
      <c r="D26" s="478">
        <v>23</v>
      </c>
      <c r="E26" s="478" t="s">
        <v>1339</v>
      </c>
      <c r="G26" s="478">
        <v>23</v>
      </c>
      <c r="H26" s="478" t="s">
        <v>1339</v>
      </c>
    </row>
    <row r="27" spans="2:8" ht="15">
      <c r="B27" s="526" t="str">
        <f>IF(OR('Mapeo de Actores'!C27=0,'Mapeo de Actores'!C27=""),"",'Mapeo de Actores'!C27)</f>
        <v>Otro (indicar)</v>
      </c>
      <c r="D27" s="478">
        <v>24</v>
      </c>
      <c r="E27" s="478" t="s">
        <v>1339</v>
      </c>
      <c r="G27" s="478">
        <v>24</v>
      </c>
      <c r="H27" s="478" t="s">
        <v>1339</v>
      </c>
    </row>
    <row r="28" spans="2:8" ht="15">
      <c r="B28" s="526" t="str">
        <f>IF(OR('Mapeo de Actores'!C28=0,'Mapeo de Actores'!C28=""),"",'Mapeo de Actores'!C28)</f>
        <v>Otro (indicar)</v>
      </c>
      <c r="D28" s="478">
        <v>25</v>
      </c>
      <c r="E28" s="478" t="s">
        <v>1339</v>
      </c>
      <c r="G28" s="478">
        <v>25</v>
      </c>
      <c r="H28" s="478" t="s">
        <v>1339</v>
      </c>
    </row>
    <row r="29" spans="2:8" ht="15">
      <c r="D29" s="478">
        <v>26</v>
      </c>
      <c r="E29" s="478" t="s">
        <v>1339</v>
      </c>
      <c r="G29" s="478">
        <v>26</v>
      </c>
      <c r="H29" s="478" t="s">
        <v>1339</v>
      </c>
    </row>
    <row r="30" spans="2:8" ht="15">
      <c r="D30" s="478">
        <v>27</v>
      </c>
      <c r="E30" s="478" t="s">
        <v>1339</v>
      </c>
      <c r="G30" s="478">
        <v>27</v>
      </c>
      <c r="H30" s="478" t="s">
        <v>1339</v>
      </c>
    </row>
    <row r="31" spans="2:8" ht="15">
      <c r="D31" s="478">
        <v>28</v>
      </c>
      <c r="E31" s="478" t="s">
        <v>1339</v>
      </c>
      <c r="G31" s="478">
        <v>28</v>
      </c>
      <c r="H31" s="478" t="s">
        <v>1339</v>
      </c>
    </row>
    <row r="32" spans="2:8" ht="15">
      <c r="D32" s="478">
        <v>29</v>
      </c>
      <c r="E32" s="478" t="s">
        <v>1339</v>
      </c>
      <c r="G32" s="478">
        <v>29</v>
      </c>
      <c r="H32" s="478" t="s">
        <v>1339</v>
      </c>
    </row>
    <row r="33" spans="4:8" ht="15">
      <c r="D33" s="478">
        <v>30</v>
      </c>
      <c r="E33" s="478" t="s">
        <v>1339</v>
      </c>
      <c r="G33" s="478">
        <v>30</v>
      </c>
      <c r="H33" s="478" t="s">
        <v>1339</v>
      </c>
    </row>
    <row r="34" spans="4:8" ht="15">
      <c r="D34" s="478">
        <v>31</v>
      </c>
      <c r="E34" s="478" t="s">
        <v>1339</v>
      </c>
      <c r="G34" s="478">
        <v>31</v>
      </c>
      <c r="H34" s="478" t="s">
        <v>1339</v>
      </c>
    </row>
    <row r="35" spans="4:8" ht="15">
      <c r="D35" s="478">
        <v>32</v>
      </c>
      <c r="E35" s="478" t="s">
        <v>1339</v>
      </c>
      <c r="G35" s="478">
        <v>32</v>
      </c>
      <c r="H35" s="478" t="s">
        <v>1339</v>
      </c>
    </row>
    <row r="36" spans="4:8" ht="15">
      <c r="D36" s="478">
        <v>33</v>
      </c>
      <c r="E36" s="478" t="s">
        <v>1339</v>
      </c>
      <c r="G36" s="478">
        <v>33</v>
      </c>
      <c r="H36" s="478" t="s">
        <v>1339</v>
      </c>
    </row>
    <row r="37" spans="4:8" ht="15">
      <c r="D37" s="478">
        <v>34</v>
      </c>
      <c r="E37" s="478" t="s">
        <v>1339</v>
      </c>
      <c r="G37" s="478">
        <v>34</v>
      </c>
      <c r="H37" s="478" t="s">
        <v>1339</v>
      </c>
    </row>
    <row r="38" spans="4:8" ht="15">
      <c r="D38" s="478">
        <v>35</v>
      </c>
      <c r="E38" s="478" t="s">
        <v>1339</v>
      </c>
      <c r="G38" s="478">
        <v>35</v>
      </c>
      <c r="H38" s="478" t="s">
        <v>1339</v>
      </c>
    </row>
  </sheetData>
  <sheetProtection password="CAED" sheet="1" objects="1" scenarios="1"/>
  <mergeCells count="5">
    <mergeCell ref="D3:E3"/>
    <mergeCell ref="G3:H3"/>
    <mergeCell ref="J3:L3"/>
    <mergeCell ref="N3:O3"/>
    <mergeCell ref="Q3:R3"/>
  </mergeCells>
  <conditionalFormatting sqref="E19:E38">
    <cfRule type="containsText" dxfId="11" priority="2" operator="containsText" text="Otro (indicar)">
      <formula>NOT(ISERROR(SEARCH("Otro (indicar)",E19)))</formula>
    </cfRule>
  </conditionalFormatting>
  <conditionalFormatting sqref="H13:H38">
    <cfRule type="containsText" dxfId="10" priority="1" operator="containsText" text="Otro (indicar)">
      <formula>NOT(ISERROR(SEARCH("Otro (indicar)",H13)))</formula>
    </cfRule>
  </conditionalFormatting>
  <pageMargins left="0.75" right="0.75" top="1" bottom="1" header="0.5" footer="0.5"/>
  <pageSetup orientation="portrait" horizontalDpi="4294967292" verticalDpi="4294967292"/>
  <extLst>
    <ext xmlns:mx="http://schemas.microsoft.com/office/mac/excel/2008/main" uri="{64002731-A6B0-56B0-2670-7721B7C09600}">
      <mx:PLV Mode="0" OnePage="0" WScale="0"/>
    </ext>
  </extLst>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36">
    <tabColor theme="5" tint="-0.249977111117893"/>
  </sheetPr>
  <dimension ref="B1:AA71"/>
  <sheetViews>
    <sheetView zoomScale="75" zoomScaleNormal="75" zoomScalePageLayoutView="75" workbookViewId="0">
      <selection activeCell="Z13" sqref="Z13"/>
    </sheetView>
  </sheetViews>
  <sheetFormatPr baseColWidth="10" defaultColWidth="9.42578125" defaultRowHeight="15"/>
  <cols>
    <col min="1" max="1" width="1.85546875" style="538" customWidth="1"/>
    <col min="2" max="2" width="6.85546875" style="538" customWidth="1"/>
    <col min="3" max="3" width="1.85546875" style="538" customWidth="1"/>
    <col min="4" max="4" width="0.42578125" style="538" customWidth="1"/>
    <col min="5" max="5" width="5.85546875" style="538" customWidth="1"/>
    <col min="6" max="6" width="28.42578125" style="538" customWidth="1"/>
    <col min="7" max="7" width="1" style="538" customWidth="1"/>
    <col min="8" max="8" width="7.85546875" style="538" customWidth="1"/>
    <col min="9" max="9" width="10.85546875" style="538" customWidth="1"/>
    <col min="10" max="10" width="18.85546875" style="538" customWidth="1"/>
    <col min="11" max="11" width="7.85546875" style="538" customWidth="1"/>
    <col min="12" max="12" width="17.85546875" style="538" customWidth="1"/>
    <col min="13" max="13" width="2" style="538" customWidth="1"/>
    <col min="14" max="14" width="1.85546875" style="538" customWidth="1"/>
    <col min="15" max="15" width="0.85546875" style="538" customWidth="1"/>
    <col min="16" max="16" width="21.85546875" style="538" customWidth="1"/>
    <col min="17" max="17" width="18.85546875" style="538" customWidth="1"/>
    <col min="18" max="18" width="21.85546875" style="538" customWidth="1"/>
    <col min="19" max="19" width="18.85546875" style="547" customWidth="1"/>
    <col min="20" max="20" width="18.42578125" style="547" customWidth="1"/>
    <col min="21" max="21" width="1.140625" style="547" customWidth="1"/>
    <col min="22" max="22" width="1.85546875" style="547" customWidth="1"/>
    <col min="23" max="23" width="6.85546875" style="547" customWidth="1"/>
    <col min="24" max="24" width="1.85546875" style="537" customWidth="1"/>
    <col min="25" max="25" width="9.42578125" style="538"/>
    <col min="26" max="26" width="37.42578125" style="538" customWidth="1"/>
    <col min="27" max="16384" width="9.42578125" style="538"/>
  </cols>
  <sheetData>
    <row r="1" spans="2:27" ht="31.5">
      <c r="B1" s="1475" t="s">
        <v>1388</v>
      </c>
      <c r="C1" s="1476"/>
      <c r="D1" s="1476"/>
      <c r="E1" s="1476"/>
      <c r="F1" s="1476"/>
      <c r="G1" s="1476"/>
      <c r="H1" s="1476"/>
      <c r="I1" s="1476"/>
      <c r="J1" s="1476"/>
      <c r="K1" s="1476"/>
      <c r="L1" s="1476"/>
      <c r="M1" s="1476"/>
      <c r="N1" s="1476"/>
      <c r="O1" s="1476"/>
      <c r="P1" s="1476"/>
      <c r="Q1" s="1476"/>
      <c r="R1" s="1476"/>
      <c r="S1" s="1476"/>
      <c r="T1" s="1476"/>
      <c r="U1" s="1476"/>
      <c r="V1" s="1476"/>
      <c r="W1" s="1477"/>
    </row>
    <row r="2" spans="2:27" ht="28.5">
      <c r="B2" s="1478"/>
      <c r="C2" s="1479"/>
      <c r="D2" s="1479"/>
      <c r="E2" s="1479"/>
      <c r="F2" s="1479"/>
      <c r="G2" s="1479"/>
      <c r="H2" s="1479"/>
      <c r="I2" s="1479"/>
      <c r="J2" s="1479"/>
      <c r="K2" s="539"/>
      <c r="L2" s="1479"/>
      <c r="M2" s="1479"/>
      <c r="N2" s="1479"/>
      <c r="O2" s="1479"/>
      <c r="P2" s="1479"/>
      <c r="Q2" s="1479"/>
      <c r="R2" s="1479"/>
      <c r="S2" s="1479"/>
      <c r="T2" s="1479"/>
      <c r="U2" s="1479"/>
      <c r="V2" s="1479"/>
      <c r="W2" s="540"/>
    </row>
    <row r="3" spans="2:27" ht="29.1" customHeight="1">
      <c r="B3" s="541"/>
      <c r="J3" s="542"/>
      <c r="K3" s="542"/>
      <c r="L3" s="542"/>
      <c r="M3" s="542"/>
      <c r="N3" s="542"/>
      <c r="O3" s="542"/>
      <c r="P3" s="542"/>
      <c r="Q3" s="542"/>
      <c r="R3" s="542"/>
      <c r="S3" s="543"/>
      <c r="T3" s="543"/>
      <c r="U3" s="543"/>
      <c r="V3" s="543"/>
      <c r="W3" s="544"/>
      <c r="AA3" s="498"/>
    </row>
    <row r="4" spans="2:27" ht="29.1" customHeight="1">
      <c r="B4" s="541"/>
      <c r="J4" s="545">
        <v>1</v>
      </c>
      <c r="K4" s="546"/>
      <c r="L4" s="546"/>
      <c r="M4" s="546"/>
      <c r="N4" s="546"/>
      <c r="O4" s="546"/>
      <c r="W4" s="548"/>
      <c r="AA4" s="549"/>
    </row>
    <row r="5" spans="2:27" ht="29.1" customHeight="1">
      <c r="B5" s="541"/>
      <c r="J5" s="545">
        <v>1</v>
      </c>
      <c r="K5" s="546"/>
      <c r="L5" s="546"/>
      <c r="M5" s="546"/>
      <c r="N5" s="546"/>
      <c r="O5" s="546"/>
      <c r="S5" s="550"/>
      <c r="T5" s="550"/>
      <c r="U5" s="550"/>
      <c r="V5" s="550"/>
      <c r="W5" s="551"/>
      <c r="AA5" s="549"/>
    </row>
    <row r="6" spans="2:27" ht="29.1" customHeight="1">
      <c r="B6" s="541"/>
      <c r="J6" s="545">
        <v>1</v>
      </c>
      <c r="K6" s="546"/>
      <c r="L6" s="546"/>
      <c r="M6" s="546"/>
      <c r="N6" s="546"/>
      <c r="O6" s="546"/>
      <c r="S6" s="550"/>
      <c r="T6" s="550"/>
      <c r="U6" s="550"/>
      <c r="V6" s="550"/>
      <c r="W6" s="551"/>
      <c r="AA6" s="549"/>
    </row>
    <row r="7" spans="2:27" ht="29.1" customHeight="1">
      <c r="B7" s="541"/>
      <c r="J7" s="545">
        <v>1</v>
      </c>
      <c r="K7" s="546"/>
      <c r="L7" s="546"/>
      <c r="M7" s="546"/>
      <c r="N7" s="546"/>
      <c r="O7" s="546"/>
      <c r="S7" s="550"/>
      <c r="T7" s="550"/>
      <c r="U7" s="550"/>
      <c r="V7" s="550"/>
      <c r="W7" s="551"/>
      <c r="AA7" s="549"/>
    </row>
    <row r="8" spans="2:27" ht="29.1" customHeight="1">
      <c r="B8" s="541"/>
      <c r="S8" s="550"/>
      <c r="T8" s="550"/>
      <c r="U8" s="550"/>
      <c r="V8" s="550"/>
      <c r="W8" s="551"/>
      <c r="AA8" s="549"/>
    </row>
    <row r="9" spans="2:27" ht="29.1" customHeight="1">
      <c r="B9" s="541"/>
      <c r="J9" s="552"/>
      <c r="K9" s="552"/>
      <c r="L9" s="552"/>
      <c r="M9" s="552"/>
      <c r="N9" s="552"/>
      <c r="O9" s="552"/>
      <c r="W9" s="548"/>
      <c r="AA9" s="549"/>
    </row>
    <row r="10" spans="2:27" ht="29.1" customHeight="1">
      <c r="B10" s="553"/>
      <c r="C10" s="554"/>
      <c r="D10" s="554"/>
      <c r="J10" s="555"/>
      <c r="K10" s="555"/>
      <c r="L10" s="555"/>
      <c r="M10" s="555"/>
      <c r="N10" s="555"/>
      <c r="O10" s="555"/>
      <c r="W10" s="548"/>
      <c r="AA10" s="549"/>
    </row>
    <row r="11" spans="2:27" ht="29.1" customHeight="1">
      <c r="B11" s="541"/>
      <c r="W11" s="548"/>
      <c r="AA11" s="549"/>
    </row>
    <row r="12" spans="2:27" ht="29.1" customHeight="1">
      <c r="B12" s="541"/>
      <c r="W12" s="548"/>
      <c r="AA12" s="549"/>
    </row>
    <row r="13" spans="2:27" ht="29.1" customHeight="1">
      <c r="B13" s="541"/>
      <c r="W13" s="548"/>
      <c r="AA13" s="549"/>
    </row>
    <row r="14" spans="2:27" ht="29.1" customHeight="1">
      <c r="B14" s="541"/>
      <c r="W14" s="548"/>
      <c r="AA14" s="549"/>
    </row>
    <row r="15" spans="2:27" ht="30.95" customHeight="1">
      <c r="B15" s="541"/>
      <c r="F15" s="1480" t="s">
        <v>1389</v>
      </c>
      <c r="G15" s="1480"/>
      <c r="H15" s="1481">
        <f>'Mapeo de Actores'!D3</f>
        <v>0</v>
      </c>
      <c r="I15" s="1481"/>
      <c r="J15" s="556"/>
      <c r="K15" s="556"/>
      <c r="L15" s="556"/>
      <c r="M15" s="556"/>
      <c r="N15" s="556"/>
      <c r="O15" s="556"/>
      <c r="P15" s="1482" t="s">
        <v>1390</v>
      </c>
      <c r="Q15" s="1482"/>
      <c r="R15" s="1482"/>
      <c r="S15" s="1482"/>
      <c r="T15" s="1482"/>
      <c r="U15" s="557"/>
      <c r="V15" s="558"/>
      <c r="W15" s="548"/>
      <c r="X15" s="538"/>
      <c r="AA15" s="549"/>
    </row>
    <row r="16" spans="2:27" ht="30.95" customHeight="1" thickBot="1">
      <c r="B16" s="541"/>
      <c r="E16" s="1458" t="s">
        <v>1391</v>
      </c>
      <c r="F16" s="1458"/>
      <c r="G16" s="1458"/>
      <c r="H16" s="1458"/>
      <c r="I16" s="1458"/>
      <c r="J16" s="556"/>
      <c r="K16" s="556"/>
      <c r="L16" s="556"/>
      <c r="M16" s="556"/>
      <c r="N16" s="556"/>
      <c r="O16" s="556"/>
      <c r="P16" s="1459"/>
      <c r="Q16" s="1460"/>
      <c r="R16" s="1460"/>
      <c r="S16" s="1460"/>
      <c r="T16" s="1461"/>
      <c r="U16" s="557"/>
      <c r="V16" s="1465"/>
      <c r="W16" s="548"/>
      <c r="X16" s="538"/>
      <c r="AA16" s="549"/>
    </row>
    <row r="17" spans="2:27" ht="138" customHeight="1" thickTop="1" thickBot="1">
      <c r="B17" s="541"/>
      <c r="C17" s="1466"/>
      <c r="E17" s="1467" t="s">
        <v>1392</v>
      </c>
      <c r="F17" s="1467"/>
      <c r="G17" s="1467"/>
      <c r="H17" s="1467"/>
      <c r="I17" s="1467"/>
      <c r="J17" s="1467"/>
      <c r="K17" s="1467"/>
      <c r="L17" s="1468"/>
      <c r="P17" s="1462"/>
      <c r="Q17" s="1463"/>
      <c r="R17" s="1463"/>
      <c r="S17" s="1463"/>
      <c r="T17" s="1464"/>
      <c r="U17" s="644"/>
      <c r="V17" s="1465"/>
      <c r="W17" s="548"/>
      <c r="X17" s="538"/>
      <c r="AA17" s="549"/>
    </row>
    <row r="18" spans="2:27" ht="30.95" customHeight="1">
      <c r="B18" s="541"/>
      <c r="C18" s="1466"/>
      <c r="E18" s="1467"/>
      <c r="F18" s="1467"/>
      <c r="G18" s="1467"/>
      <c r="H18" s="1467"/>
      <c r="I18" s="1467"/>
      <c r="J18" s="1467"/>
      <c r="K18" s="1467"/>
      <c r="L18" s="1468"/>
      <c r="W18" s="548"/>
      <c r="AA18" s="549"/>
    </row>
    <row r="19" spans="2:27" ht="30.95" customHeight="1">
      <c r="B19" s="541"/>
      <c r="C19" s="1466"/>
      <c r="E19" s="1467"/>
      <c r="F19" s="1467"/>
      <c r="G19" s="1467"/>
      <c r="H19" s="1467"/>
      <c r="I19" s="1467"/>
      <c r="J19" s="1467"/>
      <c r="K19" s="1467"/>
      <c r="L19" s="1468"/>
      <c r="R19" s="1471"/>
      <c r="S19" s="1471"/>
      <c r="T19" s="1471"/>
      <c r="U19" s="559"/>
      <c r="V19" s="560"/>
      <c r="W19" s="561"/>
      <c r="AA19" s="549"/>
    </row>
    <row r="20" spans="2:27" ht="144.94999999999999" customHeight="1" thickBot="1">
      <c r="B20" s="541"/>
      <c r="C20" s="1466"/>
      <c r="E20" s="1469"/>
      <c r="F20" s="1469"/>
      <c r="G20" s="1469"/>
      <c r="H20" s="1469"/>
      <c r="I20" s="1469"/>
      <c r="J20" s="1469"/>
      <c r="K20" s="1469"/>
      <c r="L20" s="1470"/>
      <c r="M20" s="646"/>
      <c r="N20" s="562"/>
      <c r="O20" s="562"/>
      <c r="P20" s="1472"/>
      <c r="Q20" s="1473"/>
      <c r="R20" s="1473"/>
      <c r="S20" s="1473"/>
      <c r="T20" s="1473"/>
      <c r="U20" s="1474"/>
      <c r="V20" s="563"/>
      <c r="W20" s="548"/>
      <c r="AA20" s="549"/>
    </row>
    <row r="21" spans="2:27" ht="30.95" customHeight="1" thickTop="1">
      <c r="B21" s="541"/>
      <c r="W21" s="548"/>
      <c r="X21" s="538"/>
    </row>
    <row r="22" spans="2:27" s="567" customFormat="1" ht="30.95" customHeight="1" thickBot="1">
      <c r="B22" s="564"/>
      <c r="C22" s="565"/>
      <c r="D22" s="565"/>
      <c r="E22" s="1452" t="s">
        <v>1393</v>
      </c>
      <c r="F22" s="1452"/>
      <c r="G22" s="1452"/>
      <c r="H22" s="1452"/>
      <c r="I22" s="1452"/>
      <c r="J22" s="1452"/>
      <c r="K22" s="566"/>
      <c r="L22" s="566"/>
      <c r="M22" s="645"/>
      <c r="O22" s="566"/>
      <c r="Q22" s="566"/>
      <c r="R22" s="1453"/>
      <c r="S22" s="1453"/>
      <c r="T22" s="1453"/>
      <c r="U22" s="566"/>
      <c r="V22" s="566"/>
      <c r="W22" s="568"/>
    </row>
    <row r="23" spans="2:27" ht="188.1" customHeight="1" thickBot="1">
      <c r="B23" s="541"/>
      <c r="C23" s="569"/>
      <c r="E23" s="1454"/>
      <c r="F23" s="1455"/>
      <c r="G23" s="1455"/>
      <c r="H23" s="1455"/>
      <c r="I23" s="1455"/>
      <c r="J23" s="1455"/>
      <c r="K23" s="1456"/>
      <c r="L23" s="1457"/>
      <c r="M23" s="646"/>
      <c r="O23" s="570"/>
      <c r="P23" s="1445"/>
      <c r="Q23" s="1445"/>
      <c r="R23" s="1445"/>
      <c r="S23" s="1445"/>
      <c r="T23" s="1445"/>
      <c r="U23" s="644"/>
      <c r="V23" s="571"/>
      <c r="W23" s="548"/>
      <c r="X23" s="538"/>
    </row>
    <row r="24" spans="2:27" ht="30.95" customHeight="1">
      <c r="B24" s="541"/>
      <c r="W24" s="548"/>
      <c r="X24" s="538"/>
    </row>
    <row r="25" spans="2:27" s="567" customFormat="1" ht="30.95" customHeight="1" thickBot="1">
      <c r="B25" s="564"/>
      <c r="E25" s="1446" t="s">
        <v>1394</v>
      </c>
      <c r="F25" s="1446"/>
      <c r="G25" s="1446"/>
      <c r="H25" s="1446"/>
      <c r="I25" s="1446"/>
      <c r="P25" s="572"/>
      <c r="Q25" s="572"/>
      <c r="R25" s="1447" t="s">
        <v>1395</v>
      </c>
      <c r="S25" s="1447"/>
      <c r="T25" s="1447"/>
      <c r="U25" s="645"/>
      <c r="V25" s="566"/>
      <c r="W25" s="573"/>
      <c r="X25" s="574"/>
      <c r="Y25" s="575"/>
    </row>
    <row r="26" spans="2:27" ht="183.95" customHeight="1" thickTop="1" thickBot="1">
      <c r="B26" s="541"/>
      <c r="C26" s="576"/>
      <c r="E26" s="1448"/>
      <c r="F26" s="1448"/>
      <c r="G26" s="1448"/>
      <c r="H26" s="1448"/>
      <c r="I26" s="1448"/>
      <c r="J26" s="1448"/>
      <c r="K26" s="1448"/>
      <c r="L26" s="1448"/>
      <c r="M26" s="646"/>
      <c r="N26" s="562"/>
      <c r="O26" s="562"/>
      <c r="P26" s="1449"/>
      <c r="Q26" s="1450"/>
      <c r="R26" s="1450"/>
      <c r="S26" s="1450"/>
      <c r="T26" s="1450"/>
      <c r="U26" s="1450"/>
      <c r="V26" s="1451"/>
      <c r="W26" s="548"/>
      <c r="Y26" s="577"/>
    </row>
    <row r="27" spans="2:27" ht="30.95" customHeight="1" thickTop="1">
      <c r="B27" s="541"/>
      <c r="W27" s="548"/>
      <c r="X27" s="538"/>
      <c r="Y27" s="577"/>
      <c r="Z27" s="577"/>
    </row>
    <row r="28" spans="2:27" s="567" customFormat="1" ht="30.95" customHeight="1" thickBot="1">
      <c r="B28" s="564"/>
      <c r="C28" s="565"/>
      <c r="D28" s="565"/>
      <c r="E28" s="1447"/>
      <c r="F28" s="1447"/>
      <c r="G28" s="1447"/>
      <c r="H28" s="1447"/>
      <c r="I28" s="1447"/>
      <c r="J28" s="1447"/>
      <c r="K28" s="566"/>
      <c r="L28" s="566"/>
      <c r="M28" s="645"/>
      <c r="O28" s="1447"/>
      <c r="P28" s="1447"/>
      <c r="Q28" s="1447"/>
      <c r="R28" s="1447"/>
      <c r="S28" s="1447"/>
      <c r="T28" s="1447"/>
      <c r="U28" s="1447"/>
      <c r="V28" s="1447"/>
      <c r="W28" s="568"/>
      <c r="Y28" s="575"/>
      <c r="Z28" s="575"/>
    </row>
    <row r="29" spans="2:27" ht="189.95" customHeight="1" thickBot="1">
      <c r="B29" s="541"/>
      <c r="C29" s="569"/>
      <c r="E29" s="1441"/>
      <c r="F29" s="1442"/>
      <c r="G29" s="1442"/>
      <c r="H29" s="1442"/>
      <c r="I29" s="1442"/>
      <c r="J29" s="1442"/>
      <c r="K29" s="1443"/>
      <c r="L29" s="1444"/>
      <c r="M29" s="646"/>
      <c r="O29" s="570"/>
      <c r="P29" s="1445"/>
      <c r="Q29" s="1445"/>
      <c r="R29" s="1445"/>
      <c r="S29" s="1445"/>
      <c r="T29" s="1445"/>
      <c r="U29" s="644"/>
      <c r="V29" s="571"/>
      <c r="W29" s="548"/>
      <c r="X29" s="538"/>
      <c r="Y29" s="577"/>
      <c r="Z29" s="577"/>
    </row>
    <row r="30" spans="2:27" ht="30.95" customHeight="1">
      <c r="B30" s="541"/>
      <c r="W30" s="548"/>
      <c r="X30" s="538"/>
      <c r="Y30" s="577"/>
      <c r="Z30" s="577"/>
    </row>
    <row r="31" spans="2:27" s="567" customFormat="1" ht="30.95" customHeight="1" thickBot="1">
      <c r="B31" s="564"/>
      <c r="E31" s="1446" t="str">
        <f>UPPER(E18)</f>
        <v/>
      </c>
      <c r="F31" s="1446"/>
      <c r="G31" s="1446"/>
      <c r="H31" s="1446"/>
      <c r="I31" s="1446"/>
      <c r="P31" s="572"/>
      <c r="Q31" s="572"/>
      <c r="R31" s="1447" t="str">
        <f>UPPER(E19)</f>
        <v/>
      </c>
      <c r="S31" s="1447"/>
      <c r="T31" s="1447"/>
      <c r="U31" s="645"/>
      <c r="V31" s="566"/>
      <c r="W31" s="573"/>
      <c r="X31" s="574"/>
      <c r="Y31" s="575"/>
      <c r="Z31" s="575"/>
    </row>
    <row r="32" spans="2:27" ht="194.1" customHeight="1" thickTop="1" thickBot="1">
      <c r="B32" s="541"/>
      <c r="C32" s="576"/>
      <c r="E32" s="1448"/>
      <c r="F32" s="1448"/>
      <c r="G32" s="1448"/>
      <c r="H32" s="1448"/>
      <c r="I32" s="1448"/>
      <c r="J32" s="1448"/>
      <c r="K32" s="1448"/>
      <c r="L32" s="1448"/>
      <c r="M32" s="646"/>
      <c r="N32" s="562"/>
      <c r="O32" s="562"/>
      <c r="P32" s="1449"/>
      <c r="Q32" s="1450"/>
      <c r="R32" s="1450"/>
      <c r="S32" s="1450"/>
      <c r="T32" s="1450"/>
      <c r="U32" s="1450"/>
      <c r="V32" s="1451"/>
      <c r="W32" s="548"/>
      <c r="Y32" s="577"/>
      <c r="Z32" s="577"/>
    </row>
    <row r="33" spans="2:26" ht="30.95" customHeight="1" thickTop="1">
      <c r="B33" s="541"/>
      <c r="W33" s="548"/>
      <c r="X33" s="538"/>
      <c r="Y33" s="577"/>
      <c r="Z33" s="577"/>
    </row>
    <row r="34" spans="2:26" s="567" customFormat="1" ht="30.95" customHeight="1" thickBot="1">
      <c r="B34" s="564"/>
      <c r="C34" s="565"/>
      <c r="D34" s="565"/>
      <c r="E34" s="1447" t="str">
        <f>UPPER(E20)</f>
        <v/>
      </c>
      <c r="F34" s="1447"/>
      <c r="G34" s="1447"/>
      <c r="H34" s="1447"/>
      <c r="I34" s="1447"/>
      <c r="J34" s="1447"/>
      <c r="K34" s="566"/>
      <c r="L34" s="566"/>
      <c r="M34" s="645"/>
      <c r="O34" s="1447"/>
      <c r="P34" s="1447"/>
      <c r="Q34" s="1447"/>
      <c r="R34" s="1447"/>
      <c r="S34" s="1447"/>
      <c r="T34" s="1447"/>
      <c r="U34" s="1447"/>
      <c r="V34" s="1447"/>
      <c r="W34" s="568"/>
      <c r="Y34" s="575"/>
      <c r="Z34" s="575"/>
    </row>
    <row r="35" spans="2:26" ht="186.95" customHeight="1" thickBot="1">
      <c r="B35" s="541"/>
      <c r="C35" s="569"/>
      <c r="E35" s="1441"/>
      <c r="F35" s="1442"/>
      <c r="G35" s="1442"/>
      <c r="H35" s="1442"/>
      <c r="I35" s="1442"/>
      <c r="J35" s="1442"/>
      <c r="K35" s="1443"/>
      <c r="L35" s="1444"/>
      <c r="M35" s="646"/>
      <c r="O35" s="570"/>
      <c r="P35" s="1445"/>
      <c r="Q35" s="1445"/>
      <c r="R35" s="1445"/>
      <c r="S35" s="1445"/>
      <c r="T35" s="1445"/>
      <c r="U35" s="644"/>
      <c r="V35" s="571"/>
      <c r="W35" s="548"/>
      <c r="X35" s="538"/>
      <c r="Y35" s="577"/>
      <c r="Z35" s="577"/>
    </row>
    <row r="36" spans="2:26" ht="30.95" customHeight="1">
      <c r="B36" s="541"/>
      <c r="W36" s="548"/>
      <c r="X36" s="538"/>
      <c r="Y36" s="577"/>
      <c r="Z36" s="577"/>
    </row>
    <row r="37" spans="2:26" s="567" customFormat="1" ht="30.95" customHeight="1" thickBot="1">
      <c r="B37" s="564"/>
      <c r="E37" s="1446" t="str">
        <f>UPPER(E24)</f>
        <v/>
      </c>
      <c r="F37" s="1446"/>
      <c r="G37" s="1446"/>
      <c r="H37" s="1446"/>
      <c r="I37" s="1446"/>
      <c r="P37" s="572"/>
      <c r="Q37" s="572"/>
      <c r="R37" s="1447"/>
      <c r="S37" s="1447"/>
      <c r="T37" s="1447"/>
      <c r="U37" s="645"/>
      <c r="V37" s="566"/>
      <c r="W37" s="573"/>
      <c r="X37" s="574"/>
      <c r="Y37" s="575"/>
      <c r="Z37" s="575"/>
    </row>
    <row r="38" spans="2:26" ht="224.1" customHeight="1" thickTop="1" thickBot="1">
      <c r="B38" s="541"/>
      <c r="C38" s="576"/>
      <c r="E38" s="1448"/>
      <c r="F38" s="1448"/>
      <c r="G38" s="1448"/>
      <c r="H38" s="1448"/>
      <c r="I38" s="1448"/>
      <c r="J38" s="1448"/>
      <c r="K38" s="1448"/>
      <c r="L38" s="1448"/>
      <c r="M38" s="646"/>
      <c r="N38" s="562"/>
      <c r="O38" s="562"/>
      <c r="P38" s="1449"/>
      <c r="Q38" s="1450"/>
      <c r="R38" s="1450"/>
      <c r="S38" s="1450"/>
      <c r="T38" s="1450"/>
      <c r="U38" s="1450"/>
      <c r="V38" s="1451"/>
      <c r="W38" s="548"/>
      <c r="Y38" s="577"/>
      <c r="Z38" s="577"/>
    </row>
    <row r="39" spans="2:26" ht="30.95" customHeight="1" thickTop="1" thickBot="1">
      <c r="B39" s="578"/>
      <c r="C39" s="579"/>
      <c r="D39" s="579"/>
      <c r="E39" s="579"/>
      <c r="F39" s="579"/>
      <c r="G39" s="579"/>
      <c r="H39" s="579"/>
      <c r="I39" s="579"/>
      <c r="J39" s="579"/>
      <c r="K39" s="579"/>
      <c r="L39" s="579"/>
      <c r="M39" s="579"/>
      <c r="N39" s="579"/>
      <c r="O39" s="579"/>
      <c r="P39" s="579"/>
      <c r="Q39" s="579"/>
      <c r="R39" s="579"/>
      <c r="S39" s="579"/>
      <c r="T39" s="579"/>
      <c r="U39" s="579"/>
      <c r="V39" s="579"/>
      <c r="W39" s="580"/>
      <c r="X39" s="538"/>
      <c r="Y39" s="577"/>
      <c r="Z39" s="577"/>
    </row>
    <row r="40" spans="2:26" ht="27" customHeight="1">
      <c r="S40" s="538"/>
      <c r="T40" s="538"/>
      <c r="X40" s="538"/>
    </row>
    <row r="44" spans="2:26">
      <c r="E44" s="581"/>
      <c r="F44" s="498" t="s">
        <v>1396</v>
      </c>
      <c r="G44" s="498"/>
    </row>
    <row r="45" spans="2:26" ht="15.75">
      <c r="E45" s="581"/>
      <c r="F45" s="549" t="str">
        <f>UPPER('Mapeo de Actores'!C4)</f>
        <v>GOBIERNO FEDERAL</v>
      </c>
      <c r="G45" s="549" t="e">
        <f>#REF!</f>
        <v>#REF!</v>
      </c>
    </row>
    <row r="46" spans="2:26" ht="15.75">
      <c r="E46" s="581"/>
      <c r="F46" s="549" t="str">
        <f>UPPER('Mapeo de Actores'!C5)</f>
        <v>OTRO (INDICAR)</v>
      </c>
      <c r="G46" s="549"/>
    </row>
    <row r="47" spans="2:26" ht="15.75">
      <c r="E47" s="581"/>
      <c r="F47" s="549" t="str">
        <f>UPPER('Mapeo de Actores'!C6)</f>
        <v>OTRO (INDICAR)</v>
      </c>
      <c r="G47" s="549"/>
    </row>
    <row r="48" spans="2:26" ht="15.75">
      <c r="E48" s="581"/>
      <c r="F48" s="549" t="str">
        <f>UPPER('Mapeo de Actores'!C7)</f>
        <v>OTRO (INDICAR)</v>
      </c>
      <c r="G48" s="549"/>
    </row>
    <row r="49" spans="5:7" ht="15.75">
      <c r="E49" s="581"/>
      <c r="F49" s="549" t="str">
        <f>UPPER('Mapeo de Actores'!C8)</f>
        <v>OTRO (INDICAR)</v>
      </c>
      <c r="G49" s="549"/>
    </row>
    <row r="50" spans="5:7" ht="15.75">
      <c r="E50" s="581"/>
      <c r="F50" s="549" t="str">
        <f>UPPER('Mapeo de Actores'!C9)</f>
        <v>OTRO (INDICAR)</v>
      </c>
      <c r="G50" s="549"/>
    </row>
    <row r="51" spans="5:7" ht="15.75">
      <c r="E51" s="581"/>
      <c r="F51" s="549" t="str">
        <f>UPPER('Mapeo de Actores'!C10)</f>
        <v>OTRO (INDICAR)</v>
      </c>
      <c r="G51" s="549"/>
    </row>
    <row r="52" spans="5:7" ht="15.75">
      <c r="E52" s="581"/>
      <c r="F52" s="549" t="str">
        <f>UPPER('Mapeo de Actores'!C11)</f>
        <v>OTRO (INDICAR)</v>
      </c>
      <c r="G52" s="549"/>
    </row>
    <row r="53" spans="5:7" ht="15.75">
      <c r="E53" s="581"/>
      <c r="F53" s="549" t="str">
        <f>UPPER('Mapeo de Actores'!C12)</f>
        <v>OTRO (INDICAR)</v>
      </c>
      <c r="G53" s="549"/>
    </row>
    <row r="54" spans="5:7" ht="15.75">
      <c r="E54" s="581"/>
      <c r="F54" s="549" t="str">
        <f>UPPER('Mapeo de Actores'!C13)</f>
        <v>OTRO (INDICAR)</v>
      </c>
      <c r="G54" s="549"/>
    </row>
    <row r="55" spans="5:7" ht="15.75">
      <c r="E55" s="581"/>
      <c r="F55" s="549" t="str">
        <f>UPPER('Mapeo de Actores'!C14)</f>
        <v>OTRO (INDICAR)</v>
      </c>
      <c r="G55" s="549"/>
    </row>
    <row r="56" spans="5:7" ht="15.75">
      <c r="E56" s="581"/>
      <c r="F56" s="549" t="str">
        <f>UPPER('Mapeo de Actores'!C15)</f>
        <v>OTRO (INDICAR)</v>
      </c>
      <c r="G56" s="549"/>
    </row>
    <row r="57" spans="5:7" ht="15.75">
      <c r="E57" s="581"/>
      <c r="F57" s="549" t="str">
        <f>UPPER('Mapeo de Actores'!C16)</f>
        <v>OTRO (INDICAR)</v>
      </c>
      <c r="G57" s="549"/>
    </row>
    <row r="58" spans="5:7" ht="15.75">
      <c r="E58" s="581"/>
      <c r="F58" s="549" t="str">
        <f>UPPER('Mapeo de Actores'!C17)</f>
        <v>OTRO (INDICAR)</v>
      </c>
      <c r="G58" s="549"/>
    </row>
    <row r="59" spans="5:7" ht="15.75">
      <c r="E59" s="581"/>
      <c r="F59" s="549" t="str">
        <f>UPPER('Mapeo de Actores'!C18)</f>
        <v>OTRO (INDICAR)</v>
      </c>
      <c r="G59" s="549"/>
    </row>
    <row r="60" spans="5:7" ht="15.75">
      <c r="F60" s="549" t="str">
        <f>UPPER('Mapeo de Actores'!C19)</f>
        <v>OTRO (INDICAR)</v>
      </c>
    </row>
    <row r="61" spans="5:7" ht="15.75">
      <c r="F61" s="549" t="str">
        <f>UPPER('Mapeo de Actores'!C20)</f>
        <v>OTRO (INDICAR)</v>
      </c>
    </row>
    <row r="62" spans="5:7" ht="15.75">
      <c r="F62" s="549" t="str">
        <f>UPPER('Mapeo de Actores'!C21)</f>
        <v>OTRO (INDICAR)</v>
      </c>
    </row>
    <row r="63" spans="5:7" ht="15.75">
      <c r="F63" s="549" t="str">
        <f>UPPER('Mapeo de Actores'!C22)</f>
        <v>OTRO (INDICAR)</v>
      </c>
    </row>
    <row r="64" spans="5:7" ht="15.75">
      <c r="F64" s="549" t="str">
        <f>UPPER('Mapeo de Actores'!C23)</f>
        <v>OTRO (INDICAR)</v>
      </c>
    </row>
    <row r="65" spans="6:6" ht="15.75">
      <c r="F65" s="549" t="str">
        <f>UPPER('Mapeo de Actores'!C24)</f>
        <v>OTRO (INDICAR)</v>
      </c>
    </row>
    <row r="66" spans="6:6" ht="15.75">
      <c r="F66" s="549" t="str">
        <f>UPPER('Mapeo de Actores'!C25)</f>
        <v>OTRO (INDICAR)</v>
      </c>
    </row>
    <row r="67" spans="6:6" ht="15.75">
      <c r="F67" s="549" t="str">
        <f>UPPER('Mapeo de Actores'!C26)</f>
        <v>OTRO (INDICAR)</v>
      </c>
    </row>
    <row r="68" spans="6:6" ht="15.75">
      <c r="F68" s="549" t="str">
        <f>UPPER('Mapeo de Actores'!C27)</f>
        <v>OTRO (INDICAR)</v>
      </c>
    </row>
    <row r="69" spans="6:6" ht="15.75">
      <c r="F69" s="549" t="str">
        <f>UPPER('Mapeo de Actores'!C28)</f>
        <v>OTRO (INDICAR)</v>
      </c>
    </row>
    <row r="70" spans="6:6" ht="15.75">
      <c r="F70" s="549" t="str">
        <f>UPPER('Mapeo de Actores'!C29)</f>
        <v/>
      </c>
    </row>
    <row r="71" spans="6:6" ht="15.75">
      <c r="F71" s="549" t="str">
        <f>UPPER('Mapeo de Actores'!C30)</f>
        <v/>
      </c>
    </row>
  </sheetData>
  <sheetProtection password="CAED" sheet="1" scenarios="1"/>
  <mergeCells count="38">
    <mergeCell ref="B1:W1"/>
    <mergeCell ref="B2:J2"/>
    <mergeCell ref="L2:Q2"/>
    <mergeCell ref="R2:V2"/>
    <mergeCell ref="F15:G15"/>
    <mergeCell ref="H15:I15"/>
    <mergeCell ref="P15:T15"/>
    <mergeCell ref="E16:I16"/>
    <mergeCell ref="P16:T17"/>
    <mergeCell ref="V16:V17"/>
    <mergeCell ref="C17:C20"/>
    <mergeCell ref="E17:L20"/>
    <mergeCell ref="R19:T19"/>
    <mergeCell ref="P20:U20"/>
    <mergeCell ref="E22:J22"/>
    <mergeCell ref="R22:T22"/>
    <mergeCell ref="E23:L23"/>
    <mergeCell ref="P23:T23"/>
    <mergeCell ref="E25:I25"/>
    <mergeCell ref="R25:T25"/>
    <mergeCell ref="E26:L26"/>
    <mergeCell ref="P26:V26"/>
    <mergeCell ref="E28:J28"/>
    <mergeCell ref="O28:V28"/>
    <mergeCell ref="E29:L29"/>
    <mergeCell ref="P29:T29"/>
    <mergeCell ref="E31:I31"/>
    <mergeCell ref="R31:T31"/>
    <mergeCell ref="E32:L32"/>
    <mergeCell ref="P32:V32"/>
    <mergeCell ref="E34:J34"/>
    <mergeCell ref="O34:V34"/>
    <mergeCell ref="E35:L35"/>
    <mergeCell ref="P35:T35"/>
    <mergeCell ref="E37:I37"/>
    <mergeCell ref="R37:T37"/>
    <mergeCell ref="E38:L38"/>
    <mergeCell ref="P38:V38"/>
  </mergeCells>
  <dataValidations count="1">
    <dataValidation type="list" allowBlank="1" showInputMessage="1" showErrorMessage="1" sqref="E16:I16 R37:T37 P15:T15 R19:T19 E22:J22 R22:T22 E25:I25 R25:T25 E28:J28 O28:V28 E31:I31 R31:T31 E34:J34 O34:V34 E37:I37">
      <formula1>$F$45:$F$59</formula1>
    </dataValidation>
  </dataValidations>
  <pageMargins left="0.75000000000000011" right="0.75000000000000011" top="1" bottom="1" header="0.5" footer="0.5"/>
  <pageSetup scale="37" orientation="landscape" horizontalDpi="4294967292" verticalDpi="4294967292"/>
  <rowBreaks count="2" manualBreakCount="2">
    <brk id="20" min="1" max="22" man="1"/>
    <brk id="30" min="1" max="22" man="1"/>
  </rowBreaks>
  <drawing r:id="rId1"/>
  <extLst>
    <ext xmlns:mx="http://schemas.microsoft.com/office/mac/excel/2008/main" uri="{64002731-A6B0-56B0-2670-7721B7C09600}">
      <mx:PLV Mode="0" OnePage="0" WScale="0"/>
    </ext>
  </extLst>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37">
    <tabColor theme="0" tint="-0.34998626667073579"/>
    <pageSetUpPr fitToPage="1"/>
  </sheetPr>
  <dimension ref="B1:W70"/>
  <sheetViews>
    <sheetView showGridLines="0" topLeftCell="A43" workbookViewId="0">
      <selection activeCell="K7" sqref="K7"/>
    </sheetView>
  </sheetViews>
  <sheetFormatPr baseColWidth="10" defaultColWidth="9.140625" defaultRowHeight="15"/>
  <cols>
    <col min="1" max="1" width="2.42578125" style="6" customWidth="1"/>
    <col min="2" max="2" width="9.42578125" style="6" customWidth="1"/>
    <col min="3" max="3" width="4.85546875" style="6" customWidth="1"/>
    <col min="4" max="4" width="66.42578125" style="6" customWidth="1"/>
    <col min="5" max="5" width="9" style="6" customWidth="1"/>
    <col min="6" max="6" width="9.42578125" style="6" customWidth="1"/>
    <col min="7" max="7" width="11.140625" style="6" customWidth="1"/>
    <col min="8" max="8" width="11.42578125" style="6" customWidth="1"/>
    <col min="9" max="9" width="11" style="6" customWidth="1"/>
    <col min="10" max="16384" width="9.140625" style="6"/>
  </cols>
  <sheetData>
    <row r="1" spans="2:23" ht="14.45" customHeight="1">
      <c r="B1" s="104"/>
      <c r="C1" s="105"/>
      <c r="D1" s="105"/>
      <c r="E1" s="105"/>
      <c r="F1" s="105"/>
      <c r="G1" s="105"/>
      <c r="H1" s="106"/>
      <c r="Q1" s="42"/>
      <c r="R1" s="42"/>
      <c r="S1" s="42"/>
      <c r="T1" s="42"/>
      <c r="U1" s="42"/>
      <c r="V1" s="42"/>
      <c r="W1" s="42"/>
    </row>
    <row r="2" spans="2:23" ht="14.45" customHeight="1">
      <c r="B2" s="107"/>
      <c r="C2" s="38"/>
      <c r="D2" s="38"/>
      <c r="E2" s="38"/>
      <c r="F2" s="38"/>
      <c r="G2" s="38"/>
      <c r="H2" s="108"/>
      <c r="P2" s="99"/>
      <c r="Q2" s="99"/>
      <c r="R2" s="99"/>
      <c r="S2" s="99"/>
      <c r="T2" s="99"/>
      <c r="U2" s="99"/>
      <c r="V2" s="99"/>
      <c r="W2" s="42"/>
    </row>
    <row r="3" spans="2:23" ht="14.45" customHeight="1">
      <c r="B3" s="107"/>
      <c r="C3" s="38"/>
      <c r="D3" s="38"/>
      <c r="E3" s="38"/>
      <c r="F3" s="38"/>
      <c r="G3" s="38"/>
      <c r="H3" s="108"/>
      <c r="P3" s="99"/>
      <c r="Q3" s="99"/>
      <c r="R3" s="99"/>
      <c r="S3" s="99"/>
      <c r="T3" s="99"/>
      <c r="U3" s="99"/>
      <c r="V3" s="99"/>
      <c r="W3" s="42"/>
    </row>
    <row r="4" spans="2:23" ht="42.95" customHeight="1">
      <c r="B4" s="107"/>
      <c r="C4" s="38"/>
      <c r="D4" s="38"/>
      <c r="E4" s="38"/>
      <c r="F4" s="38"/>
      <c r="G4" s="38"/>
      <c r="H4" s="108"/>
      <c r="I4" s="100"/>
      <c r="P4" s="99"/>
      <c r="Q4" s="99"/>
      <c r="R4" s="99"/>
      <c r="S4" s="99"/>
      <c r="T4" s="99"/>
      <c r="U4" s="99"/>
      <c r="V4" s="99"/>
      <c r="W4" s="42"/>
    </row>
    <row r="5" spans="2:23" ht="14.45" customHeight="1">
      <c r="B5" s="107"/>
      <c r="C5" s="38"/>
      <c r="D5" s="38"/>
      <c r="E5" s="38"/>
      <c r="F5" s="38"/>
      <c r="G5" s="38"/>
      <c r="H5" s="108"/>
      <c r="P5" s="99"/>
      <c r="Q5" s="99"/>
      <c r="R5" s="99"/>
      <c r="S5" s="99"/>
      <c r="T5" s="99"/>
      <c r="U5" s="99"/>
      <c r="V5" s="99"/>
      <c r="W5" s="42"/>
    </row>
    <row r="6" spans="2:23" ht="14.45" customHeight="1">
      <c r="B6" s="107"/>
      <c r="C6" s="38"/>
      <c r="D6" s="38"/>
      <c r="E6" s="38"/>
      <c r="F6" s="38"/>
      <c r="G6" s="38"/>
      <c r="H6" s="108"/>
      <c r="P6" s="99"/>
      <c r="Q6" s="99"/>
      <c r="R6" s="99"/>
      <c r="S6" s="99"/>
      <c r="T6" s="99"/>
      <c r="U6" s="99"/>
      <c r="V6" s="99"/>
      <c r="W6" s="42"/>
    </row>
    <row r="7" spans="2:23" ht="90.95" customHeight="1">
      <c r="B7" s="107"/>
      <c r="C7" s="1485" t="s">
        <v>1467</v>
      </c>
      <c r="D7" s="1485"/>
      <c r="E7" s="1485"/>
      <c r="F7" s="1485"/>
      <c r="G7" s="1485"/>
      <c r="H7" s="110"/>
      <c r="I7" s="103"/>
      <c r="J7" s="103"/>
      <c r="K7" s="103"/>
      <c r="L7" s="103"/>
      <c r="M7" s="103"/>
      <c r="N7" s="103"/>
      <c r="O7" s="103"/>
      <c r="P7" s="103"/>
      <c r="Q7" s="103"/>
      <c r="R7" s="103"/>
      <c r="S7" s="103"/>
      <c r="T7" s="103"/>
      <c r="U7" s="103"/>
      <c r="V7" s="103"/>
      <c r="W7" s="103"/>
    </row>
    <row r="8" spans="2:23" ht="15.75">
      <c r="B8" s="107"/>
      <c r="C8" s="1484" t="s">
        <v>1414</v>
      </c>
      <c r="D8" s="1484"/>
      <c r="E8" s="1484"/>
      <c r="F8" s="1484"/>
      <c r="G8" s="1484"/>
      <c r="H8" s="111"/>
      <c r="I8" s="101"/>
      <c r="J8" s="102"/>
      <c r="K8" s="101"/>
      <c r="L8" s="101"/>
      <c r="M8" s="101"/>
      <c r="N8" s="101"/>
      <c r="O8" s="101"/>
      <c r="P8" s="101"/>
      <c r="Q8" s="101"/>
      <c r="R8" s="101"/>
      <c r="S8" s="101"/>
      <c r="T8" s="101"/>
      <c r="U8" s="101"/>
      <c r="V8" s="101"/>
      <c r="W8" s="101"/>
    </row>
    <row r="9" spans="2:23" ht="57.95" customHeight="1" thickBot="1">
      <c r="B9" s="107"/>
      <c r="C9" s="1483" t="s">
        <v>1424</v>
      </c>
      <c r="D9" s="1483"/>
      <c r="E9" s="1483"/>
      <c r="F9" s="1483"/>
      <c r="G9" s="1483"/>
      <c r="H9" s="111"/>
      <c r="I9" s="101"/>
      <c r="J9" s="102"/>
      <c r="K9" s="101"/>
      <c r="L9" s="101"/>
      <c r="M9" s="101"/>
      <c r="N9" s="101"/>
      <c r="O9" s="101"/>
      <c r="P9" s="101"/>
      <c r="Q9" s="101"/>
      <c r="R9" s="101"/>
      <c r="S9" s="101"/>
      <c r="T9" s="101"/>
      <c r="U9" s="101"/>
      <c r="V9" s="101"/>
      <c r="W9" s="101"/>
    </row>
    <row r="10" spans="2:23" ht="38.1" customHeight="1">
      <c r="B10" s="107"/>
      <c r="C10" s="1486" t="s">
        <v>17</v>
      </c>
      <c r="D10" s="1487"/>
      <c r="E10" s="700" t="s">
        <v>1415</v>
      </c>
      <c r="F10" s="700" t="s">
        <v>1416</v>
      </c>
      <c r="G10" s="691" t="s">
        <v>1417</v>
      </c>
      <c r="H10" s="111"/>
      <c r="I10" s="101"/>
      <c r="J10" s="102"/>
      <c r="K10" s="101"/>
      <c r="L10" s="101"/>
      <c r="M10" s="101"/>
      <c r="N10" s="101"/>
      <c r="O10" s="101"/>
      <c r="P10" s="101"/>
      <c r="Q10" s="101"/>
      <c r="R10" s="101"/>
      <c r="S10" s="101"/>
      <c r="T10" s="101"/>
      <c r="U10" s="101"/>
      <c r="V10" s="101"/>
      <c r="W10" s="101"/>
    </row>
    <row r="11" spans="2:23" ht="15.95" customHeight="1">
      <c r="B11" s="107"/>
      <c r="C11" s="692">
        <v>1</v>
      </c>
      <c r="D11" s="698"/>
      <c r="E11" s="689"/>
      <c r="F11" s="689"/>
      <c r="G11" s="693"/>
      <c r="H11" s="111"/>
      <c r="I11" s="101"/>
      <c r="J11" s="102"/>
      <c r="K11" s="101"/>
      <c r="L11" s="101"/>
      <c r="M11" s="101"/>
      <c r="N11" s="101"/>
      <c r="O11" s="101"/>
      <c r="P11" s="101"/>
      <c r="Q11" s="101"/>
      <c r="R11" s="101"/>
      <c r="S11" s="101"/>
      <c r="T11" s="101"/>
      <c r="U11" s="101"/>
      <c r="V11" s="101"/>
      <c r="W11" s="101"/>
    </row>
    <row r="12" spans="2:23" ht="15.95" customHeight="1">
      <c r="B12" s="107"/>
      <c r="C12" s="692">
        <v>2</v>
      </c>
      <c r="D12" s="698"/>
      <c r="E12" s="689"/>
      <c r="F12" s="689"/>
      <c r="G12" s="693"/>
      <c r="H12" s="111"/>
      <c r="I12" s="101"/>
      <c r="J12" s="102"/>
      <c r="K12" s="101"/>
      <c r="L12" s="101"/>
      <c r="M12" s="101"/>
      <c r="N12" s="101"/>
      <c r="O12" s="101"/>
      <c r="P12" s="101"/>
      <c r="Q12" s="101"/>
      <c r="R12" s="101"/>
      <c r="S12" s="101"/>
      <c r="T12" s="101"/>
      <c r="U12" s="101"/>
      <c r="V12" s="101"/>
      <c r="W12" s="101"/>
    </row>
    <row r="13" spans="2:23" ht="15.95" customHeight="1">
      <c r="B13" s="107"/>
      <c r="C13" s="692">
        <v>3</v>
      </c>
      <c r="D13" s="698"/>
      <c r="E13" s="689"/>
      <c r="F13" s="689"/>
      <c r="G13" s="693"/>
      <c r="H13" s="111"/>
      <c r="I13" s="101"/>
      <c r="J13" s="102"/>
      <c r="K13" s="101"/>
      <c r="L13" s="101"/>
      <c r="M13" s="101"/>
      <c r="N13" s="101"/>
      <c r="O13" s="101"/>
      <c r="P13" s="101"/>
      <c r="Q13" s="101"/>
      <c r="R13" s="101"/>
      <c r="S13" s="101"/>
      <c r="T13" s="101"/>
      <c r="U13" s="101"/>
      <c r="V13" s="101"/>
      <c r="W13" s="101"/>
    </row>
    <row r="14" spans="2:23" ht="15.95" customHeight="1">
      <c r="B14" s="107"/>
      <c r="C14" s="692">
        <v>4</v>
      </c>
      <c r="D14" s="698"/>
      <c r="E14" s="689"/>
      <c r="F14" s="689"/>
      <c r="G14" s="693"/>
      <c r="H14" s="111"/>
      <c r="I14" s="101"/>
      <c r="J14" s="102"/>
      <c r="K14" s="101"/>
      <c r="L14" s="101"/>
      <c r="M14" s="101"/>
      <c r="N14" s="101"/>
      <c r="O14" s="101"/>
      <c r="P14" s="101"/>
      <c r="Q14" s="101"/>
      <c r="R14" s="101"/>
      <c r="S14" s="101"/>
      <c r="T14" s="101"/>
      <c r="U14" s="101"/>
      <c r="V14" s="101"/>
      <c r="W14" s="101"/>
    </row>
    <row r="15" spans="2:23" ht="15.95" customHeight="1">
      <c r="B15" s="107"/>
      <c r="C15" s="692">
        <v>5</v>
      </c>
      <c r="D15" s="698"/>
      <c r="E15" s="689"/>
      <c r="F15" s="689"/>
      <c r="G15" s="693"/>
      <c r="H15" s="111"/>
      <c r="I15" s="101"/>
      <c r="J15" s="102"/>
      <c r="K15" s="101"/>
      <c r="L15" s="101"/>
      <c r="M15" s="101"/>
      <c r="N15" s="101"/>
      <c r="O15" s="101"/>
      <c r="P15" s="101"/>
      <c r="Q15" s="101"/>
      <c r="R15" s="101"/>
      <c r="S15" s="101"/>
      <c r="T15" s="101"/>
      <c r="U15" s="101"/>
      <c r="V15" s="101"/>
      <c r="W15" s="101"/>
    </row>
    <row r="16" spans="2:23" ht="15.75">
      <c r="B16" s="107"/>
      <c r="C16" s="692">
        <v>6</v>
      </c>
      <c r="D16" s="698"/>
      <c r="E16" s="689"/>
      <c r="F16" s="689"/>
      <c r="G16" s="693"/>
      <c r="H16" s="111"/>
      <c r="I16" s="101"/>
      <c r="J16" s="102"/>
      <c r="K16" s="101"/>
      <c r="L16" s="101"/>
      <c r="M16" s="101"/>
      <c r="N16" s="101"/>
      <c r="O16" s="101"/>
      <c r="P16" s="101"/>
      <c r="Q16" s="101"/>
      <c r="R16" s="101"/>
      <c r="S16" s="101"/>
      <c r="T16" s="101"/>
      <c r="U16" s="101"/>
      <c r="V16" s="101"/>
      <c r="W16" s="101"/>
    </row>
    <row r="17" spans="2:23" ht="15.95" customHeight="1">
      <c r="B17" s="107"/>
      <c r="C17" s="692">
        <v>7</v>
      </c>
      <c r="D17" s="698"/>
      <c r="E17" s="689"/>
      <c r="F17" s="689"/>
      <c r="G17" s="693"/>
      <c r="H17" s="111"/>
      <c r="I17" s="101"/>
      <c r="J17" s="102"/>
      <c r="K17" s="101"/>
      <c r="L17" s="101"/>
      <c r="M17" s="101"/>
      <c r="N17" s="101"/>
      <c r="O17" s="101"/>
      <c r="P17" s="101"/>
      <c r="Q17" s="101"/>
      <c r="R17" s="101"/>
      <c r="S17" s="101"/>
      <c r="T17" s="101"/>
      <c r="U17" s="101"/>
      <c r="V17" s="101"/>
      <c r="W17" s="101"/>
    </row>
    <row r="18" spans="2:23" ht="15.95" customHeight="1">
      <c r="B18" s="107"/>
      <c r="C18" s="692">
        <v>8</v>
      </c>
      <c r="D18" s="698"/>
      <c r="E18" s="689"/>
      <c r="F18" s="689"/>
      <c r="G18" s="693"/>
      <c r="H18" s="111"/>
      <c r="I18" s="101"/>
      <c r="J18" s="102"/>
      <c r="K18" s="101"/>
      <c r="L18" s="101"/>
      <c r="M18" s="101"/>
      <c r="N18" s="101"/>
      <c r="O18" s="101"/>
      <c r="P18" s="101"/>
      <c r="Q18" s="101"/>
      <c r="R18" s="101"/>
      <c r="S18" s="101"/>
      <c r="T18" s="101"/>
      <c r="U18" s="101"/>
      <c r="V18" s="101"/>
      <c r="W18" s="101"/>
    </row>
    <row r="19" spans="2:23" ht="15.95" customHeight="1">
      <c r="B19" s="107"/>
      <c r="C19" s="692">
        <v>9</v>
      </c>
      <c r="D19" s="698"/>
      <c r="E19" s="690"/>
      <c r="F19" s="690"/>
      <c r="G19" s="694"/>
      <c r="H19" s="111"/>
      <c r="I19" s="101"/>
      <c r="J19" s="102"/>
      <c r="K19" s="101"/>
      <c r="L19" s="101"/>
      <c r="M19" s="101"/>
      <c r="N19" s="101"/>
      <c r="O19" s="101"/>
      <c r="P19" s="101"/>
      <c r="Q19" s="101"/>
      <c r="R19" s="101"/>
      <c r="S19" s="101"/>
      <c r="T19" s="101"/>
      <c r="U19" s="101"/>
      <c r="V19" s="101"/>
      <c r="W19" s="101"/>
    </row>
    <row r="20" spans="2:23" ht="15" customHeight="1" thickBot="1">
      <c r="B20" s="107"/>
      <c r="C20" s="695">
        <v>10</v>
      </c>
      <c r="D20" s="699"/>
      <c r="E20" s="696"/>
      <c r="F20" s="696"/>
      <c r="G20" s="697"/>
      <c r="H20" s="111"/>
      <c r="I20" s="101"/>
      <c r="J20" s="102"/>
      <c r="K20" s="101"/>
      <c r="L20" s="101"/>
      <c r="M20" s="101"/>
      <c r="N20" s="101"/>
      <c r="O20" s="101"/>
      <c r="P20" s="101"/>
      <c r="Q20" s="101"/>
      <c r="R20" s="101"/>
      <c r="S20" s="101"/>
      <c r="T20" s="101"/>
      <c r="U20" s="101"/>
      <c r="V20" s="101"/>
      <c r="W20" s="101"/>
    </row>
    <row r="21" spans="2:23" ht="30.95" customHeight="1">
      <c r="B21" s="107"/>
      <c r="C21" s="38"/>
      <c r="D21" s="38"/>
      <c r="E21" s="38"/>
      <c r="F21" s="38"/>
      <c r="H21" s="111"/>
      <c r="I21" s="101"/>
      <c r="J21" s="102"/>
      <c r="K21" s="101"/>
      <c r="L21" s="101"/>
      <c r="M21" s="101"/>
      <c r="N21" s="101"/>
      <c r="O21" s="101"/>
      <c r="P21" s="101"/>
      <c r="Q21" s="101"/>
      <c r="R21" s="101"/>
      <c r="S21" s="101"/>
      <c r="T21" s="101"/>
      <c r="U21" s="101"/>
      <c r="V21" s="101"/>
      <c r="W21" s="101"/>
    </row>
    <row r="22" spans="2:23" ht="42.95" customHeight="1" thickBot="1">
      <c r="B22" s="107"/>
      <c r="C22" s="1483" t="s">
        <v>1423</v>
      </c>
      <c r="D22" s="1483"/>
      <c r="E22" s="1483"/>
      <c r="F22" s="1483"/>
      <c r="G22" s="1483"/>
      <c r="H22" s="111"/>
      <c r="I22" s="101"/>
      <c r="J22" s="102"/>
      <c r="K22" s="101"/>
      <c r="L22" s="101"/>
      <c r="M22" s="101"/>
      <c r="N22" s="101"/>
      <c r="O22" s="101"/>
      <c r="P22" s="101"/>
      <c r="Q22" s="101"/>
      <c r="R22" s="101"/>
      <c r="S22" s="101"/>
      <c r="T22" s="101"/>
      <c r="U22" s="101"/>
      <c r="V22" s="101"/>
      <c r="W22" s="101"/>
    </row>
    <row r="23" spans="2:23" ht="38.1" customHeight="1">
      <c r="B23" s="107"/>
      <c r="C23" s="1486" t="s">
        <v>17</v>
      </c>
      <c r="D23" s="1487"/>
      <c r="E23" s="700" t="s">
        <v>1415</v>
      </c>
      <c r="F23" s="700" t="s">
        <v>1416</v>
      </c>
      <c r="G23" s="691" t="s">
        <v>1417</v>
      </c>
      <c r="H23" s="111"/>
      <c r="I23" s="101"/>
      <c r="J23" s="102"/>
      <c r="K23" s="101"/>
      <c r="L23" s="101"/>
      <c r="M23" s="101"/>
      <c r="N23" s="101"/>
      <c r="O23" s="101"/>
      <c r="P23" s="101"/>
      <c r="Q23" s="101"/>
      <c r="R23" s="101"/>
      <c r="S23" s="101"/>
      <c r="T23" s="101"/>
      <c r="U23" s="101"/>
      <c r="V23" s="101"/>
      <c r="W23" s="101"/>
    </row>
    <row r="24" spans="2:23" ht="15.95" customHeight="1">
      <c r="B24" s="107"/>
      <c r="C24" s="692">
        <v>1</v>
      </c>
      <c r="D24" s="698"/>
      <c r="E24" s="689"/>
      <c r="F24" s="689"/>
      <c r="G24" s="693"/>
      <c r="H24" s="111"/>
      <c r="I24" s="101"/>
      <c r="J24" s="102"/>
      <c r="K24" s="101"/>
      <c r="L24" s="101"/>
      <c r="M24" s="101"/>
      <c r="N24" s="101"/>
      <c r="O24" s="101"/>
      <c r="P24" s="101"/>
      <c r="Q24" s="101"/>
      <c r="R24" s="101"/>
      <c r="S24" s="101"/>
      <c r="T24" s="101"/>
      <c r="U24" s="101"/>
      <c r="V24" s="101"/>
      <c r="W24" s="101"/>
    </row>
    <row r="25" spans="2:23" ht="15.95" customHeight="1">
      <c r="B25" s="107"/>
      <c r="C25" s="692">
        <v>2</v>
      </c>
      <c r="D25" s="698"/>
      <c r="E25" s="689"/>
      <c r="F25" s="689"/>
      <c r="G25" s="693"/>
      <c r="H25" s="111"/>
      <c r="I25" s="101"/>
      <c r="J25" s="102"/>
      <c r="K25" s="101"/>
      <c r="L25" s="101"/>
      <c r="M25" s="101"/>
      <c r="N25" s="101"/>
      <c r="O25" s="101"/>
      <c r="P25" s="101"/>
      <c r="Q25" s="101"/>
      <c r="R25" s="101"/>
      <c r="S25" s="101"/>
      <c r="T25" s="101"/>
      <c r="U25" s="101"/>
      <c r="V25" s="101"/>
      <c r="W25" s="101"/>
    </row>
    <row r="26" spans="2:23" ht="15.95" customHeight="1">
      <c r="B26" s="107"/>
      <c r="C26" s="692">
        <v>3</v>
      </c>
      <c r="D26" s="698"/>
      <c r="E26" s="689"/>
      <c r="F26" s="689"/>
      <c r="G26" s="693"/>
      <c r="H26" s="111"/>
      <c r="I26" s="101"/>
      <c r="J26" s="102"/>
      <c r="K26" s="101"/>
      <c r="L26" s="101"/>
      <c r="M26" s="101"/>
      <c r="N26" s="101"/>
      <c r="O26" s="101"/>
      <c r="P26" s="101"/>
      <c r="Q26" s="101"/>
      <c r="R26" s="101"/>
      <c r="S26" s="101"/>
      <c r="T26" s="101"/>
      <c r="U26" s="101"/>
      <c r="V26" s="101"/>
      <c r="W26" s="101"/>
    </row>
    <row r="27" spans="2:23" ht="15.95" customHeight="1">
      <c r="B27" s="107"/>
      <c r="C27" s="692">
        <v>4</v>
      </c>
      <c r="D27" s="698"/>
      <c r="E27" s="689"/>
      <c r="F27" s="689"/>
      <c r="G27" s="693"/>
      <c r="H27" s="111"/>
      <c r="I27" s="101"/>
      <c r="J27" s="102"/>
      <c r="K27" s="101"/>
      <c r="L27" s="101"/>
      <c r="M27" s="101"/>
      <c r="N27" s="101"/>
      <c r="O27" s="101"/>
      <c r="P27" s="101"/>
      <c r="Q27" s="101"/>
      <c r="R27" s="101"/>
      <c r="S27" s="101"/>
      <c r="T27" s="101"/>
      <c r="U27" s="101"/>
      <c r="V27" s="101"/>
      <c r="W27" s="101"/>
    </row>
    <row r="28" spans="2:23" ht="15.95" customHeight="1">
      <c r="B28" s="107"/>
      <c r="C28" s="692">
        <v>5</v>
      </c>
      <c r="D28" s="698"/>
      <c r="E28" s="689"/>
      <c r="F28" s="689"/>
      <c r="G28" s="693"/>
      <c r="H28" s="111"/>
      <c r="I28" s="101"/>
      <c r="J28" s="102"/>
      <c r="K28" s="101"/>
      <c r="L28" s="101"/>
      <c r="M28" s="101"/>
      <c r="N28" s="101"/>
      <c r="O28" s="101"/>
      <c r="P28" s="101"/>
      <c r="Q28" s="101"/>
      <c r="R28" s="101"/>
      <c r="S28" s="101"/>
      <c r="T28" s="101"/>
      <c r="U28" s="101"/>
      <c r="V28" s="101"/>
      <c r="W28" s="101"/>
    </row>
    <row r="29" spans="2:23" ht="15.95" customHeight="1">
      <c r="B29" s="107"/>
      <c r="C29" s="692">
        <v>6</v>
      </c>
      <c r="D29" s="698"/>
      <c r="E29" s="689"/>
      <c r="F29" s="689"/>
      <c r="G29" s="693"/>
      <c r="H29" s="111"/>
      <c r="I29" s="101"/>
      <c r="J29" s="102"/>
      <c r="K29" s="101"/>
      <c r="L29" s="101"/>
      <c r="M29" s="101"/>
      <c r="N29" s="101"/>
      <c r="O29" s="101"/>
      <c r="P29" s="101"/>
      <c r="Q29" s="101"/>
      <c r="R29" s="101"/>
      <c r="S29" s="101"/>
      <c r="T29" s="101"/>
      <c r="U29" s="101"/>
      <c r="V29" s="101"/>
      <c r="W29" s="101"/>
    </row>
    <row r="30" spans="2:23" ht="15.95" customHeight="1">
      <c r="B30" s="107"/>
      <c r="C30" s="692">
        <v>7</v>
      </c>
      <c r="D30" s="698"/>
      <c r="E30" s="689"/>
      <c r="F30" s="689"/>
      <c r="G30" s="693"/>
      <c r="H30" s="111"/>
      <c r="I30" s="101"/>
      <c r="J30" s="102"/>
      <c r="K30" s="101"/>
      <c r="L30" s="101"/>
      <c r="M30" s="101"/>
      <c r="N30" s="101"/>
      <c r="O30" s="101"/>
      <c r="P30" s="101"/>
      <c r="Q30" s="101"/>
      <c r="R30" s="101"/>
      <c r="S30" s="101"/>
      <c r="T30" s="101"/>
      <c r="U30" s="101"/>
      <c r="V30" s="101"/>
      <c r="W30" s="101"/>
    </row>
    <row r="31" spans="2:23" ht="15.95" customHeight="1">
      <c r="B31" s="107"/>
      <c r="C31" s="692">
        <v>8</v>
      </c>
      <c r="D31" s="698"/>
      <c r="E31" s="689"/>
      <c r="F31" s="689"/>
      <c r="G31" s="693"/>
      <c r="H31" s="111"/>
      <c r="I31" s="101"/>
      <c r="J31" s="102"/>
      <c r="K31" s="101"/>
      <c r="L31" s="101"/>
      <c r="M31" s="101"/>
      <c r="N31" s="101"/>
      <c r="O31" s="101"/>
      <c r="P31" s="101"/>
      <c r="Q31" s="101"/>
      <c r="R31" s="101"/>
      <c r="S31" s="101"/>
      <c r="T31" s="101"/>
      <c r="U31" s="101"/>
      <c r="V31" s="101"/>
      <c r="W31" s="101"/>
    </row>
    <row r="32" spans="2:23" ht="15.95" customHeight="1">
      <c r="B32" s="107"/>
      <c r="C32" s="692">
        <v>9</v>
      </c>
      <c r="D32" s="698"/>
      <c r="E32" s="690"/>
      <c r="F32" s="690"/>
      <c r="G32" s="694"/>
      <c r="H32" s="111"/>
      <c r="I32" s="101"/>
      <c r="J32" s="102"/>
      <c r="K32" s="101"/>
      <c r="L32" s="101"/>
      <c r="M32" s="101"/>
      <c r="N32" s="101"/>
      <c r="O32" s="101"/>
      <c r="P32" s="101"/>
      <c r="Q32" s="101"/>
      <c r="R32" s="101"/>
      <c r="S32" s="101"/>
      <c r="T32" s="101"/>
      <c r="U32" s="101"/>
      <c r="V32" s="101"/>
      <c r="W32" s="101"/>
    </row>
    <row r="33" spans="2:23" ht="15" customHeight="1" thickBot="1">
      <c r="B33" s="107"/>
      <c r="C33" s="695">
        <v>10</v>
      </c>
      <c r="D33" s="699"/>
      <c r="E33" s="696"/>
      <c r="F33" s="696"/>
      <c r="G33" s="697"/>
      <c r="H33" s="111"/>
      <c r="I33" s="101"/>
      <c r="J33" s="102"/>
      <c r="K33" s="101"/>
      <c r="L33" s="101"/>
      <c r="M33" s="101"/>
      <c r="N33" s="101"/>
      <c r="O33" s="101"/>
      <c r="P33" s="101"/>
      <c r="Q33" s="101"/>
      <c r="R33" s="101"/>
      <c r="S33" s="101"/>
      <c r="T33" s="101"/>
      <c r="U33" s="101"/>
      <c r="V33" s="101"/>
      <c r="W33" s="101"/>
    </row>
    <row r="34" spans="2:23" ht="30.95" customHeight="1">
      <c r="B34" s="107"/>
      <c r="C34" s="38"/>
      <c r="D34" s="38"/>
      <c r="E34" s="38"/>
      <c r="F34" s="38"/>
      <c r="H34" s="111"/>
      <c r="I34" s="101"/>
      <c r="J34" s="102"/>
      <c r="K34" s="101"/>
      <c r="L34" s="101"/>
      <c r="M34" s="101"/>
      <c r="N34" s="101"/>
      <c r="O34" s="101"/>
      <c r="P34" s="101"/>
      <c r="Q34" s="101"/>
      <c r="R34" s="101"/>
      <c r="S34" s="101"/>
      <c r="T34" s="101"/>
      <c r="U34" s="101"/>
      <c r="V34" s="101"/>
      <c r="W34" s="101"/>
    </row>
    <row r="35" spans="2:23" ht="48.95" customHeight="1" thickBot="1">
      <c r="B35" s="107"/>
      <c r="C35" s="1483" t="s">
        <v>1422</v>
      </c>
      <c r="D35" s="1483"/>
      <c r="E35" s="1483"/>
      <c r="F35" s="1483"/>
      <c r="G35" s="1483"/>
      <c r="H35" s="111"/>
      <c r="I35" s="101"/>
      <c r="J35" s="102"/>
      <c r="K35" s="101"/>
      <c r="L35" s="101"/>
      <c r="M35" s="101"/>
      <c r="N35" s="101"/>
      <c r="O35" s="101"/>
      <c r="P35" s="101"/>
      <c r="Q35" s="101"/>
      <c r="R35" s="101"/>
      <c r="S35" s="101"/>
      <c r="T35" s="101"/>
      <c r="U35" s="101"/>
      <c r="V35" s="101"/>
      <c r="W35" s="101"/>
    </row>
    <row r="36" spans="2:23" ht="38.1" customHeight="1">
      <c r="B36" s="107"/>
      <c r="C36" s="1486" t="s">
        <v>17</v>
      </c>
      <c r="D36" s="1487"/>
      <c r="E36" s="700" t="s">
        <v>1415</v>
      </c>
      <c r="F36" s="700" t="s">
        <v>1416</v>
      </c>
      <c r="G36" s="691" t="s">
        <v>1417</v>
      </c>
      <c r="H36" s="111"/>
      <c r="I36" s="101"/>
      <c r="J36" s="102"/>
      <c r="K36" s="101"/>
      <c r="L36" s="101"/>
      <c r="M36" s="101"/>
      <c r="N36" s="101"/>
      <c r="O36" s="101"/>
      <c r="P36" s="101"/>
      <c r="Q36" s="101"/>
      <c r="R36" s="101"/>
      <c r="S36" s="101"/>
      <c r="T36" s="101"/>
      <c r="U36" s="101"/>
      <c r="V36" s="101"/>
      <c r="W36" s="101"/>
    </row>
    <row r="37" spans="2:23" ht="15.95" customHeight="1">
      <c r="B37" s="107"/>
      <c r="C37" s="692">
        <v>1</v>
      </c>
      <c r="D37" s="698"/>
      <c r="E37" s="689"/>
      <c r="F37" s="689"/>
      <c r="G37" s="693"/>
      <c r="H37" s="111"/>
      <c r="I37" s="101"/>
      <c r="J37" s="102"/>
      <c r="K37" s="101"/>
      <c r="L37" s="101"/>
      <c r="M37" s="101"/>
      <c r="N37" s="101"/>
      <c r="O37" s="101"/>
      <c r="P37" s="101"/>
      <c r="Q37" s="101"/>
      <c r="R37" s="101"/>
      <c r="S37" s="101"/>
      <c r="T37" s="101"/>
      <c r="U37" s="101"/>
      <c r="V37" s="101"/>
      <c r="W37" s="101"/>
    </row>
    <row r="38" spans="2:23" ht="15.95" customHeight="1">
      <c r="B38" s="107"/>
      <c r="C38" s="692">
        <v>2</v>
      </c>
      <c r="D38" s="698"/>
      <c r="E38" s="689"/>
      <c r="F38" s="689"/>
      <c r="G38" s="693"/>
      <c r="H38" s="111"/>
      <c r="I38" s="101"/>
      <c r="J38" s="102"/>
      <c r="K38" s="101"/>
      <c r="L38" s="101"/>
      <c r="M38" s="101"/>
      <c r="N38" s="101"/>
      <c r="O38" s="101"/>
      <c r="P38" s="101"/>
      <c r="Q38" s="101"/>
      <c r="R38" s="101"/>
      <c r="S38" s="101"/>
      <c r="T38" s="101"/>
      <c r="U38" s="101"/>
      <c r="V38" s="101"/>
      <c r="W38" s="101"/>
    </row>
    <row r="39" spans="2:23" ht="15.95" customHeight="1">
      <c r="B39" s="107"/>
      <c r="C39" s="692">
        <v>3</v>
      </c>
      <c r="D39" s="698"/>
      <c r="E39" s="689"/>
      <c r="F39" s="689"/>
      <c r="G39" s="693"/>
      <c r="H39" s="111"/>
      <c r="I39" s="101"/>
      <c r="J39" s="102"/>
      <c r="K39" s="101"/>
      <c r="L39" s="101"/>
      <c r="M39" s="101"/>
      <c r="N39" s="101"/>
      <c r="O39" s="101"/>
      <c r="P39" s="101"/>
      <c r="Q39" s="101"/>
      <c r="R39" s="101"/>
      <c r="S39" s="101"/>
      <c r="T39" s="101"/>
      <c r="U39" s="101"/>
      <c r="V39" s="101"/>
      <c r="W39" s="101"/>
    </row>
    <row r="40" spans="2:23" ht="15.95" customHeight="1">
      <c r="B40" s="107"/>
      <c r="C40" s="692">
        <v>4</v>
      </c>
      <c r="D40" s="698"/>
      <c r="E40" s="689"/>
      <c r="F40" s="689"/>
      <c r="G40" s="693"/>
      <c r="H40" s="111"/>
      <c r="I40" s="101"/>
      <c r="J40" s="102"/>
      <c r="K40" s="101"/>
      <c r="L40" s="101"/>
      <c r="M40" s="101"/>
      <c r="N40" s="101"/>
      <c r="O40" s="101"/>
      <c r="P40" s="101"/>
      <c r="Q40" s="101"/>
      <c r="R40" s="101"/>
      <c r="S40" s="101"/>
      <c r="T40" s="101"/>
      <c r="U40" s="101"/>
      <c r="V40" s="101"/>
      <c r="W40" s="101"/>
    </row>
    <row r="41" spans="2:23" ht="15.95" customHeight="1">
      <c r="B41" s="107"/>
      <c r="C41" s="692">
        <v>5</v>
      </c>
      <c r="D41" s="698"/>
      <c r="E41" s="689"/>
      <c r="F41" s="689"/>
      <c r="G41" s="693"/>
      <c r="H41" s="111"/>
      <c r="I41" s="101"/>
      <c r="J41" s="102"/>
      <c r="K41" s="101"/>
      <c r="L41" s="101"/>
      <c r="M41" s="101"/>
      <c r="N41" s="101"/>
      <c r="O41" s="101"/>
      <c r="P41" s="101"/>
      <c r="Q41" s="101"/>
      <c r="R41" s="101"/>
      <c r="S41" s="101"/>
      <c r="T41" s="101"/>
      <c r="U41" s="101"/>
      <c r="V41" s="101"/>
      <c r="W41" s="101"/>
    </row>
    <row r="42" spans="2:23" ht="15.95" customHeight="1">
      <c r="B42" s="107"/>
      <c r="C42" s="692">
        <v>6</v>
      </c>
      <c r="D42" s="698"/>
      <c r="E42" s="689"/>
      <c r="F42" s="689"/>
      <c r="G42" s="693"/>
      <c r="H42" s="111"/>
      <c r="I42" s="101"/>
      <c r="J42" s="102"/>
      <c r="K42" s="101"/>
      <c r="L42" s="101"/>
      <c r="M42" s="101"/>
      <c r="N42" s="101"/>
      <c r="O42" s="101"/>
      <c r="P42" s="101"/>
      <c r="Q42" s="101"/>
      <c r="R42" s="101"/>
      <c r="S42" s="101"/>
      <c r="T42" s="101"/>
      <c r="U42" s="101"/>
      <c r="V42" s="101"/>
      <c r="W42" s="101"/>
    </row>
    <row r="43" spans="2:23" ht="15.95" customHeight="1">
      <c r="B43" s="107"/>
      <c r="C43" s="692">
        <v>7</v>
      </c>
      <c r="D43" s="698"/>
      <c r="E43" s="689"/>
      <c r="F43" s="689"/>
      <c r="G43" s="693"/>
      <c r="H43" s="111"/>
      <c r="I43" s="101"/>
      <c r="J43" s="102"/>
      <c r="K43" s="101"/>
      <c r="L43" s="101"/>
      <c r="M43" s="101"/>
      <c r="N43" s="101"/>
      <c r="O43" s="101"/>
      <c r="P43" s="101"/>
      <c r="Q43" s="101"/>
      <c r="R43" s="101"/>
      <c r="S43" s="101"/>
      <c r="T43" s="101"/>
      <c r="U43" s="101"/>
      <c r="V43" s="101"/>
      <c r="W43" s="101"/>
    </row>
    <row r="44" spans="2:23" ht="15.95" customHeight="1">
      <c r="B44" s="107"/>
      <c r="C44" s="692">
        <v>8</v>
      </c>
      <c r="D44" s="698"/>
      <c r="E44" s="689"/>
      <c r="F44" s="689"/>
      <c r="G44" s="693"/>
      <c r="H44" s="111"/>
      <c r="I44" s="101"/>
      <c r="J44" s="102"/>
      <c r="K44" s="101"/>
      <c r="L44" s="101"/>
      <c r="M44" s="101"/>
      <c r="N44" s="101"/>
      <c r="O44" s="101"/>
      <c r="P44" s="101"/>
      <c r="Q44" s="101"/>
      <c r="R44" s="101"/>
      <c r="S44" s="101"/>
      <c r="T44" s="101"/>
      <c r="U44" s="101"/>
      <c r="V44" s="101"/>
      <c r="W44" s="101"/>
    </row>
    <row r="45" spans="2:23" ht="15.95" customHeight="1">
      <c r="B45" s="107"/>
      <c r="C45" s="692">
        <v>9</v>
      </c>
      <c r="D45" s="698"/>
      <c r="E45" s="690"/>
      <c r="F45" s="690"/>
      <c r="G45" s="694"/>
      <c r="H45" s="111"/>
      <c r="I45" s="101"/>
      <c r="J45" s="102"/>
      <c r="K45" s="101"/>
      <c r="L45" s="101"/>
      <c r="M45" s="101"/>
      <c r="N45" s="101"/>
      <c r="O45" s="101"/>
      <c r="P45" s="101"/>
      <c r="Q45" s="101"/>
      <c r="R45" s="101"/>
      <c r="S45" s="101"/>
      <c r="T45" s="101"/>
      <c r="U45" s="101"/>
      <c r="V45" s="101"/>
      <c r="W45" s="101"/>
    </row>
    <row r="46" spans="2:23" ht="15" customHeight="1" thickBot="1">
      <c r="B46" s="107"/>
      <c r="C46" s="695">
        <v>10</v>
      </c>
      <c r="D46" s="699"/>
      <c r="E46" s="696"/>
      <c r="F46" s="696"/>
      <c r="G46" s="697"/>
      <c r="H46" s="111"/>
      <c r="I46" s="101"/>
      <c r="J46" s="102"/>
      <c r="K46" s="101"/>
      <c r="L46" s="101"/>
      <c r="M46" s="101"/>
      <c r="N46" s="101"/>
      <c r="O46" s="101"/>
      <c r="P46" s="101"/>
      <c r="Q46" s="101"/>
      <c r="R46" s="101"/>
      <c r="S46" s="101"/>
      <c r="T46" s="101"/>
      <c r="U46" s="101"/>
      <c r="V46" s="101"/>
      <c r="W46" s="101"/>
    </row>
    <row r="47" spans="2:23" ht="30.95" customHeight="1">
      <c r="B47" s="107"/>
      <c r="C47" s="38"/>
      <c r="D47" s="38"/>
      <c r="E47" s="38"/>
      <c r="F47" s="38"/>
      <c r="G47" s="647"/>
      <c r="H47" s="111"/>
      <c r="I47" s="101"/>
      <c r="J47" s="102"/>
      <c r="K47" s="101"/>
      <c r="L47" s="101"/>
      <c r="M47" s="101"/>
      <c r="N47" s="101"/>
      <c r="O47" s="101"/>
      <c r="P47" s="101"/>
      <c r="Q47" s="101"/>
      <c r="R47" s="101"/>
      <c r="S47" s="101"/>
      <c r="T47" s="101"/>
      <c r="U47" s="101"/>
      <c r="V47" s="101"/>
      <c r="W47" s="101"/>
    </row>
    <row r="48" spans="2:23" ht="51.95" customHeight="1" thickBot="1">
      <c r="B48" s="107"/>
      <c r="C48" s="1483" t="s">
        <v>1421</v>
      </c>
      <c r="D48" s="1483"/>
      <c r="E48" s="1483"/>
      <c r="F48" s="1483"/>
      <c r="G48" s="1483"/>
      <c r="H48" s="111"/>
      <c r="I48" s="101"/>
      <c r="J48" s="102"/>
      <c r="K48" s="101"/>
      <c r="L48" s="101"/>
      <c r="M48" s="101"/>
      <c r="N48" s="101"/>
      <c r="O48" s="101"/>
      <c r="P48" s="101"/>
      <c r="Q48" s="101"/>
      <c r="R48" s="101"/>
      <c r="S48" s="101"/>
      <c r="T48" s="101"/>
      <c r="U48" s="101"/>
      <c r="V48" s="101"/>
      <c r="W48" s="101"/>
    </row>
    <row r="49" spans="2:23" ht="38.1" customHeight="1">
      <c r="B49" s="107"/>
      <c r="C49" s="1486" t="s">
        <v>17</v>
      </c>
      <c r="D49" s="1487"/>
      <c r="E49" s="700" t="s">
        <v>1418</v>
      </c>
      <c r="F49" s="700" t="s">
        <v>1419</v>
      </c>
      <c r="G49" s="691" t="s">
        <v>1420</v>
      </c>
      <c r="H49" s="111"/>
      <c r="I49" s="101"/>
      <c r="J49" s="102"/>
      <c r="K49" s="101"/>
      <c r="L49" s="101"/>
      <c r="M49" s="101"/>
      <c r="N49" s="101"/>
      <c r="O49" s="101"/>
      <c r="P49" s="101"/>
      <c r="Q49" s="101"/>
      <c r="R49" s="101"/>
      <c r="S49" s="101"/>
      <c r="T49" s="101"/>
      <c r="U49" s="101"/>
      <c r="V49" s="101"/>
      <c r="W49" s="101"/>
    </row>
    <row r="50" spans="2:23" ht="15.95" customHeight="1">
      <c r="B50" s="107"/>
      <c r="C50" s="692">
        <v>1</v>
      </c>
      <c r="D50" s="698"/>
      <c r="E50" s="689"/>
      <c r="F50" s="689"/>
      <c r="G50" s="693"/>
      <c r="H50" s="111"/>
      <c r="I50" s="101"/>
      <c r="J50" s="102"/>
      <c r="K50" s="101"/>
      <c r="L50" s="101"/>
      <c r="M50" s="101"/>
      <c r="N50" s="101"/>
      <c r="O50" s="101"/>
      <c r="P50" s="101"/>
      <c r="Q50" s="101"/>
      <c r="R50" s="101"/>
      <c r="S50" s="101"/>
      <c r="T50" s="101"/>
      <c r="U50" s="101"/>
      <c r="V50" s="101"/>
      <c r="W50" s="101"/>
    </row>
    <row r="51" spans="2:23" ht="15.95" customHeight="1">
      <c r="B51" s="107"/>
      <c r="C51" s="692">
        <v>2</v>
      </c>
      <c r="D51" s="698"/>
      <c r="E51" s="689"/>
      <c r="F51" s="689"/>
      <c r="G51" s="693"/>
      <c r="H51" s="111"/>
      <c r="I51" s="101"/>
      <c r="J51" s="102"/>
      <c r="K51" s="101"/>
      <c r="L51" s="101"/>
      <c r="M51" s="101"/>
      <c r="N51" s="101"/>
      <c r="O51" s="101"/>
      <c r="P51" s="101"/>
      <c r="Q51" s="101"/>
      <c r="R51" s="101"/>
      <c r="S51" s="101"/>
      <c r="T51" s="101"/>
      <c r="U51" s="101"/>
      <c r="V51" s="101"/>
      <c r="W51" s="101"/>
    </row>
    <row r="52" spans="2:23" ht="15.95" customHeight="1">
      <c r="B52" s="107"/>
      <c r="C52" s="692">
        <v>3</v>
      </c>
      <c r="D52" s="698"/>
      <c r="E52" s="689"/>
      <c r="F52" s="689"/>
      <c r="G52" s="693"/>
      <c r="H52" s="111"/>
      <c r="I52" s="101"/>
      <c r="J52" s="102"/>
      <c r="K52" s="101"/>
      <c r="L52" s="101"/>
      <c r="M52" s="101"/>
      <c r="N52" s="101"/>
      <c r="O52" s="101"/>
      <c r="P52" s="101"/>
      <c r="Q52" s="101"/>
      <c r="R52" s="101"/>
      <c r="S52" s="101"/>
      <c r="T52" s="101"/>
      <c r="U52" s="101"/>
      <c r="V52" s="101"/>
      <c r="W52" s="101"/>
    </row>
    <row r="53" spans="2:23" ht="15.95" customHeight="1">
      <c r="B53" s="107"/>
      <c r="C53" s="692">
        <v>4</v>
      </c>
      <c r="D53" s="698"/>
      <c r="E53" s="689"/>
      <c r="F53" s="689"/>
      <c r="G53" s="693"/>
      <c r="H53" s="111"/>
      <c r="I53" s="101"/>
      <c r="J53" s="102"/>
      <c r="K53" s="101"/>
      <c r="L53" s="101"/>
      <c r="M53" s="101"/>
      <c r="N53" s="101"/>
      <c r="O53" s="101"/>
      <c r="P53" s="101"/>
      <c r="Q53" s="101"/>
      <c r="R53" s="101"/>
      <c r="S53" s="101"/>
      <c r="T53" s="101"/>
      <c r="U53" s="101"/>
      <c r="V53" s="101"/>
      <c r="W53" s="101"/>
    </row>
    <row r="54" spans="2:23" ht="15.95" customHeight="1">
      <c r="B54" s="107"/>
      <c r="C54" s="692">
        <v>5</v>
      </c>
      <c r="D54" s="698"/>
      <c r="E54" s="689"/>
      <c r="F54" s="689"/>
      <c r="G54" s="693"/>
      <c r="H54" s="111"/>
      <c r="I54" s="101"/>
      <c r="J54" s="102"/>
      <c r="K54" s="101"/>
      <c r="L54" s="101"/>
      <c r="M54" s="101"/>
      <c r="N54" s="101"/>
      <c r="O54" s="101"/>
      <c r="P54" s="101"/>
      <c r="Q54" s="101"/>
      <c r="R54" s="101"/>
      <c r="S54" s="101"/>
      <c r="T54" s="101"/>
      <c r="U54" s="101"/>
      <c r="V54" s="101"/>
      <c r="W54" s="101"/>
    </row>
    <row r="55" spans="2:23" ht="15.95" customHeight="1">
      <c r="B55" s="107"/>
      <c r="C55" s="692">
        <v>6</v>
      </c>
      <c r="D55" s="698"/>
      <c r="E55" s="689"/>
      <c r="F55" s="689"/>
      <c r="G55" s="693"/>
      <c r="H55" s="111"/>
      <c r="I55" s="101"/>
      <c r="J55" s="102"/>
      <c r="K55" s="101"/>
      <c r="L55" s="101"/>
      <c r="M55" s="101"/>
      <c r="N55" s="101"/>
      <c r="O55" s="101"/>
      <c r="P55" s="101"/>
      <c r="Q55" s="101"/>
      <c r="R55" s="101"/>
      <c r="S55" s="101"/>
      <c r="T55" s="101"/>
      <c r="U55" s="101"/>
      <c r="V55" s="101"/>
      <c r="W55" s="101"/>
    </row>
    <row r="56" spans="2:23" ht="15.95" customHeight="1">
      <c r="B56" s="107"/>
      <c r="C56" s="692">
        <v>7</v>
      </c>
      <c r="D56" s="698"/>
      <c r="E56" s="689"/>
      <c r="F56" s="689"/>
      <c r="G56" s="693"/>
      <c r="H56" s="111"/>
      <c r="I56" s="101"/>
      <c r="J56" s="102"/>
      <c r="K56" s="101"/>
      <c r="L56" s="101"/>
      <c r="M56" s="101"/>
      <c r="N56" s="101"/>
      <c r="O56" s="101"/>
      <c r="P56" s="101"/>
      <c r="Q56" s="101"/>
      <c r="R56" s="101"/>
      <c r="S56" s="101"/>
      <c r="T56" s="101"/>
      <c r="U56" s="101"/>
      <c r="V56" s="101"/>
      <c r="W56" s="101"/>
    </row>
    <row r="57" spans="2:23" ht="15.95" customHeight="1">
      <c r="B57" s="107"/>
      <c r="C57" s="692">
        <v>8</v>
      </c>
      <c r="D57" s="698"/>
      <c r="E57" s="689"/>
      <c r="F57" s="689"/>
      <c r="G57" s="693"/>
      <c r="H57" s="111"/>
      <c r="I57" s="101"/>
      <c r="J57" s="102"/>
      <c r="K57" s="101"/>
      <c r="L57" s="101"/>
      <c r="M57" s="101"/>
      <c r="N57" s="101"/>
      <c r="O57" s="101"/>
      <c r="P57" s="101"/>
      <c r="Q57" s="101"/>
      <c r="R57" s="101"/>
      <c r="S57" s="101"/>
      <c r="T57" s="101"/>
      <c r="U57" s="101"/>
      <c r="V57" s="101"/>
      <c r="W57" s="101"/>
    </row>
    <row r="58" spans="2:23" ht="15.95" customHeight="1">
      <c r="B58" s="107"/>
      <c r="C58" s="692">
        <v>9</v>
      </c>
      <c r="D58" s="698"/>
      <c r="E58" s="690"/>
      <c r="F58" s="690"/>
      <c r="G58" s="694"/>
      <c r="H58" s="111"/>
      <c r="I58" s="101"/>
      <c r="J58" s="102"/>
      <c r="K58" s="101"/>
      <c r="L58" s="101"/>
      <c r="M58" s="101"/>
      <c r="N58" s="101"/>
      <c r="O58" s="101"/>
      <c r="P58" s="101"/>
      <c r="Q58" s="101"/>
      <c r="R58" s="101"/>
      <c r="S58" s="101"/>
      <c r="T58" s="101"/>
      <c r="U58" s="101"/>
      <c r="V58" s="101"/>
      <c r="W58" s="101"/>
    </row>
    <row r="59" spans="2:23" ht="15" customHeight="1" thickBot="1">
      <c r="B59" s="107"/>
      <c r="C59" s="695">
        <v>10</v>
      </c>
      <c r="D59" s="699"/>
      <c r="E59" s="696"/>
      <c r="F59" s="696"/>
      <c r="G59" s="697"/>
      <c r="H59" s="111"/>
      <c r="I59" s="101"/>
      <c r="J59" s="102"/>
      <c r="K59" s="101"/>
      <c r="L59" s="101"/>
      <c r="M59" s="101"/>
      <c r="N59" s="101"/>
      <c r="O59" s="101"/>
      <c r="P59" s="101"/>
      <c r="Q59" s="101"/>
      <c r="R59" s="101"/>
      <c r="S59" s="101"/>
      <c r="T59" s="101"/>
      <c r="U59" s="101"/>
      <c r="V59" s="101"/>
      <c r="W59" s="101"/>
    </row>
    <row r="60" spans="2:23" ht="16.5" thickBot="1">
      <c r="B60" s="112"/>
      <c r="C60" s="688"/>
      <c r="D60" s="688"/>
      <c r="E60" s="688"/>
      <c r="F60" s="688"/>
      <c r="G60" s="648"/>
      <c r="H60" s="113"/>
      <c r="I60" s="101"/>
      <c r="J60" s="102"/>
      <c r="K60" s="101"/>
      <c r="L60" s="101"/>
      <c r="M60" s="101"/>
      <c r="N60" s="101"/>
      <c r="O60" s="101"/>
      <c r="P60" s="101"/>
      <c r="Q60" s="101"/>
      <c r="R60" s="101"/>
      <c r="S60" s="101"/>
      <c r="T60" s="101"/>
      <c r="U60" s="101"/>
      <c r="V60" s="101"/>
      <c r="W60" s="101"/>
    </row>
    <row r="61" spans="2:23">
      <c r="J61" s="102"/>
    </row>
    <row r="62" spans="2:23">
      <c r="J62" s="102"/>
    </row>
    <row r="70" spans="13:13">
      <c r="M70" s="92"/>
    </row>
  </sheetData>
  <mergeCells count="10">
    <mergeCell ref="C48:G48"/>
    <mergeCell ref="C8:G8"/>
    <mergeCell ref="C7:G7"/>
    <mergeCell ref="C9:G9"/>
    <mergeCell ref="C49:D49"/>
    <mergeCell ref="C10:D10"/>
    <mergeCell ref="C22:G22"/>
    <mergeCell ref="C23:D23"/>
    <mergeCell ref="C35:G35"/>
    <mergeCell ref="C36:D36"/>
  </mergeCells>
  <printOptions horizontalCentered="1" verticalCentered="1"/>
  <pageMargins left="0.23622047244094491" right="0.23622047244094491" top="0.74803149606299213" bottom="0.74803149606299213" header="0.31496062992125984" footer="0.31496062992125984"/>
  <pageSetup scale="90" orientation="landscape" horizontalDpi="4294967295" verticalDpi="4294967295"/>
  <drawing r:id="rId1"/>
  <extLst>
    <ext xmlns:mx="http://schemas.microsoft.com/office/mac/excel/2008/main" uri="{64002731-A6B0-56B0-2670-7721B7C09600}">
      <mx:PLV Mode="0" OnePage="0" WScale="0"/>
    </ext>
  </extLst>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38">
    <tabColor theme="0" tint="-0.34998626667073579"/>
    <pageSetUpPr fitToPage="1"/>
  </sheetPr>
  <dimension ref="B1:AG24"/>
  <sheetViews>
    <sheetView zoomScale="75" zoomScaleNormal="75" zoomScalePageLayoutView="75" workbookViewId="0">
      <selection activeCell="AJ5" sqref="AJ5"/>
    </sheetView>
  </sheetViews>
  <sheetFormatPr baseColWidth="10" defaultColWidth="9.42578125" defaultRowHeight="15"/>
  <cols>
    <col min="1" max="1" width="1.85546875" style="97" customWidth="1"/>
    <col min="2" max="2" width="6.85546875" style="97" customWidth="1"/>
    <col min="3" max="3" width="1.85546875" style="97" customWidth="1"/>
    <col min="4" max="4" width="0.42578125" style="97" customWidth="1"/>
    <col min="5" max="5" width="4.140625" style="97" customWidth="1"/>
    <col min="6" max="6" width="28.42578125" style="97" customWidth="1"/>
    <col min="7" max="7" width="1" style="97" customWidth="1"/>
    <col min="8" max="9" width="7.85546875" style="97" customWidth="1"/>
    <col min="10" max="10" width="18.85546875" style="97" customWidth="1"/>
    <col min="11" max="11" width="7.85546875" style="97" customWidth="1"/>
    <col min="12" max="12" width="13.42578125" style="97" customWidth="1"/>
    <col min="13" max="13" width="2" style="97" customWidth="1"/>
    <col min="14" max="14" width="1.85546875" style="97" customWidth="1"/>
    <col min="15" max="15" width="0.85546875" style="97" customWidth="1"/>
    <col min="16" max="16" width="2.5703125" style="97" customWidth="1"/>
    <col min="17" max="17" width="34.5703125" style="97" customWidth="1"/>
    <col min="18" max="18" width="21.85546875" style="97" customWidth="1"/>
    <col min="19" max="19" width="18.85546875" style="96" customWidth="1"/>
    <col min="20" max="20" width="18.42578125" style="96" customWidth="1"/>
    <col min="21" max="21" width="1.140625" style="96" customWidth="1"/>
    <col min="22" max="22" width="1.85546875" style="96" customWidth="1"/>
    <col min="23" max="23" width="10.42578125" style="96" customWidth="1"/>
    <col min="24" max="24" width="1.85546875" style="98" customWidth="1"/>
    <col min="25" max="25" width="9.85546875" style="2" hidden="1" customWidth="1"/>
    <col min="26" max="29" width="7.85546875" style="2" hidden="1" customWidth="1"/>
    <col min="30" max="31" width="7.85546875" style="6" hidden="1" customWidth="1"/>
    <col min="32" max="32" width="9.42578125" style="6" customWidth="1"/>
    <col min="33" max="16384" width="9.42578125" style="97"/>
  </cols>
  <sheetData>
    <row r="1" spans="2:33" ht="39" customHeight="1">
      <c r="B1" s="1164" t="s">
        <v>1468</v>
      </c>
      <c r="C1" s="1165"/>
      <c r="D1" s="1165"/>
      <c r="E1" s="1165"/>
      <c r="F1" s="1165"/>
      <c r="G1" s="1165"/>
      <c r="H1" s="1165"/>
      <c r="I1" s="1165"/>
      <c r="J1" s="1165"/>
      <c r="K1" s="1165"/>
      <c r="L1" s="1165"/>
      <c r="M1" s="1165"/>
      <c r="N1" s="1165"/>
      <c r="O1" s="1165"/>
      <c r="P1" s="1165"/>
      <c r="Q1" s="1165"/>
      <c r="R1" s="1165"/>
      <c r="S1" s="1165"/>
      <c r="T1" s="1165"/>
      <c r="U1" s="1165"/>
      <c r="V1" s="1165"/>
      <c r="W1" s="1166"/>
      <c r="X1" s="151"/>
      <c r="Y1" s="1"/>
      <c r="Z1" s="1"/>
      <c r="AA1" s="1"/>
      <c r="AB1" s="1"/>
      <c r="AC1" s="1"/>
      <c r="AG1" s="150"/>
    </row>
    <row r="2" spans="2:33" ht="11.1" customHeight="1">
      <c r="B2" s="354"/>
      <c r="C2" s="61"/>
      <c r="D2" s="61"/>
      <c r="E2" s="61"/>
      <c r="F2" s="61"/>
      <c r="G2" s="61"/>
      <c r="H2" s="353"/>
      <c r="I2" s="353"/>
      <c r="J2" s="61"/>
      <c r="K2" s="61"/>
      <c r="L2" s="61"/>
      <c r="M2" s="61"/>
      <c r="N2" s="61"/>
      <c r="O2" s="61"/>
      <c r="P2" s="61"/>
      <c r="Q2" s="61"/>
      <c r="R2" s="1167"/>
      <c r="S2" s="1167"/>
      <c r="T2" s="1167"/>
      <c r="U2" s="1167"/>
      <c r="V2" s="1167"/>
      <c r="W2" s="1168"/>
      <c r="X2" s="151"/>
      <c r="Y2" s="1"/>
      <c r="Z2" s="1"/>
      <c r="AA2" s="1"/>
      <c r="AB2" s="1"/>
      <c r="AC2" s="1"/>
      <c r="AG2" s="150"/>
    </row>
    <row r="3" spans="2:33" s="150" customFormat="1" ht="38.1" customHeight="1">
      <c r="B3" s="1503" t="str">
        <f>'Datos de la organización'!D13</f>
        <v>Nombre de la Organización</v>
      </c>
      <c r="C3" s="1504"/>
      <c r="D3" s="1504"/>
      <c r="E3" s="1504"/>
      <c r="F3" s="1504"/>
      <c r="G3" s="1504"/>
      <c r="H3" s="1504"/>
      <c r="I3" s="1504"/>
      <c r="J3" s="1504"/>
      <c r="K3" s="1504"/>
      <c r="L3" s="1504"/>
      <c r="M3" s="1504"/>
      <c r="N3" s="1504"/>
      <c r="O3" s="1504"/>
      <c r="P3" s="1504"/>
      <c r="Q3" s="61"/>
      <c r="R3" s="603"/>
      <c r="S3" s="603"/>
      <c r="T3" s="1506">
        <f ca="1">TODAY()</f>
        <v>44158</v>
      </c>
      <c r="U3" s="1507"/>
      <c r="V3" s="1507"/>
      <c r="W3" s="1508"/>
      <c r="X3" s="151"/>
      <c r="Y3" s="1"/>
      <c r="Z3" s="1"/>
      <c r="AA3" s="1"/>
      <c r="AB3" s="1"/>
      <c r="AC3" s="1"/>
      <c r="AD3" s="6"/>
      <c r="AE3" s="6"/>
      <c r="AF3" s="6"/>
    </row>
    <row r="4" spans="2:33" ht="56.1" customHeight="1">
      <c r="B4" s="355"/>
      <c r="C4" s="150"/>
      <c r="D4" s="150"/>
      <c r="E4" s="1206" t="s">
        <v>1397</v>
      </c>
      <c r="F4" s="1206"/>
      <c r="G4" s="628"/>
      <c r="H4" s="324" t="s">
        <v>1398</v>
      </c>
      <c r="I4" s="324" t="s">
        <v>1399</v>
      </c>
      <c r="J4" s="12"/>
      <c r="K4" s="12"/>
      <c r="L4" s="12"/>
      <c r="M4" s="12"/>
      <c r="N4" s="12"/>
      <c r="O4" s="12"/>
      <c r="P4" s="140"/>
      <c r="Q4" s="1505" t="s">
        <v>1400</v>
      </c>
      <c r="R4" s="1505"/>
      <c r="S4" s="1505"/>
      <c r="T4" s="1505"/>
      <c r="U4" s="7"/>
      <c r="V4" s="7"/>
      <c r="W4" s="68"/>
      <c r="X4" s="151"/>
      <c r="Y4" s="16" t="s">
        <v>177</v>
      </c>
      <c r="Z4" s="796" t="s">
        <v>178</v>
      </c>
      <c r="AA4" s="797"/>
      <c r="AB4" s="798" t="s">
        <v>179</v>
      </c>
      <c r="AC4" s="799"/>
      <c r="AD4" s="799"/>
      <c r="AE4" s="799"/>
      <c r="AG4" s="2"/>
    </row>
    <row r="5" spans="2:33" ht="29.1" customHeight="1">
      <c r="B5" s="355"/>
      <c r="C5" s="150"/>
      <c r="D5" s="150"/>
      <c r="E5" s="741" t="s">
        <v>1401</v>
      </c>
      <c r="F5" s="741"/>
      <c r="G5" s="150"/>
      <c r="H5" s="30">
        <v>0</v>
      </c>
      <c r="I5" s="33" t="s">
        <v>1402</v>
      </c>
      <c r="J5" s="51">
        <v>1</v>
      </c>
      <c r="K5" s="18"/>
      <c r="L5" s="18"/>
      <c r="M5" s="18"/>
      <c r="N5" s="18"/>
      <c r="O5" s="18"/>
      <c r="P5" s="150"/>
      <c r="Q5" s="150"/>
      <c r="R5" s="150"/>
      <c r="S5" s="149"/>
      <c r="T5" s="149"/>
      <c r="U5" s="149"/>
      <c r="V5" s="149"/>
      <c r="W5" s="69"/>
      <c r="X5" s="151"/>
      <c r="Y5" s="46">
        <v>0.4</v>
      </c>
      <c r="Z5" s="801">
        <v>4</v>
      </c>
      <c r="AA5" s="20">
        <f>Z5*Y5</f>
        <v>1.6</v>
      </c>
      <c r="AB5" s="1180" t="e">
        <f>SUM(AC5:AC8)</f>
        <v>#VALUE!</v>
      </c>
      <c r="AC5" s="613" t="e">
        <f>AA5*I5</f>
        <v>#VALUE!</v>
      </c>
      <c r="AD5" s="1182" t="e">
        <f>SUM(AE5:AE8)</f>
        <v>#VALUE!</v>
      </c>
      <c r="AE5" s="31" t="e">
        <f>I5*Y5</f>
        <v>#VALUE!</v>
      </c>
      <c r="AG5" s="150"/>
    </row>
    <row r="6" spans="2:33" ht="29.1" customHeight="1">
      <c r="B6" s="67"/>
      <c r="C6" s="150"/>
      <c r="D6" s="150"/>
      <c r="E6" s="741" t="s">
        <v>1403</v>
      </c>
      <c r="F6" s="741"/>
      <c r="G6" s="150"/>
      <c r="H6" s="30">
        <v>0</v>
      </c>
      <c r="I6" s="33" t="s">
        <v>1404</v>
      </c>
      <c r="J6" s="51">
        <v>1</v>
      </c>
      <c r="K6" s="18"/>
      <c r="L6" s="18"/>
      <c r="M6" s="18"/>
      <c r="N6" s="18"/>
      <c r="O6" s="18"/>
      <c r="P6" s="150"/>
      <c r="Q6" s="150"/>
      <c r="R6" s="150"/>
      <c r="S6" s="13"/>
      <c r="T6" s="13"/>
      <c r="U6" s="13"/>
      <c r="V6" s="13"/>
      <c r="W6" s="70"/>
      <c r="X6" s="151"/>
      <c r="Y6" s="46">
        <v>0.1</v>
      </c>
      <c r="Z6" s="802"/>
      <c r="AA6" s="20">
        <f>Z5*Y6</f>
        <v>0.4</v>
      </c>
      <c r="AB6" s="1181"/>
      <c r="AC6" s="613" t="e">
        <f>AA6*I6</f>
        <v>#VALUE!</v>
      </c>
      <c r="AD6" s="1183"/>
      <c r="AE6" s="31" t="e">
        <f>I6*Y6</f>
        <v>#VALUE!</v>
      </c>
      <c r="AG6" s="150"/>
    </row>
    <row r="7" spans="2:33" ht="29.1" customHeight="1">
      <c r="B7" s="67"/>
      <c r="C7" s="150"/>
      <c r="D7" s="150"/>
      <c r="E7" s="741" t="s">
        <v>1405</v>
      </c>
      <c r="F7" s="741"/>
      <c r="G7" s="150"/>
      <c r="H7" s="30">
        <v>0</v>
      </c>
      <c r="I7" s="33" t="s">
        <v>1402</v>
      </c>
      <c r="J7" s="51">
        <v>1</v>
      </c>
      <c r="K7" s="18"/>
      <c r="L7" s="18"/>
      <c r="M7" s="18"/>
      <c r="N7" s="18"/>
      <c r="O7" s="18"/>
      <c r="P7" s="150"/>
      <c r="Q7" s="150"/>
      <c r="R7" s="150"/>
      <c r="S7" s="13"/>
      <c r="T7" s="13"/>
      <c r="U7" s="13"/>
      <c r="V7" s="13"/>
      <c r="W7" s="70"/>
      <c r="X7" s="151"/>
      <c r="Y7" s="46">
        <v>0.1</v>
      </c>
      <c r="Z7" s="802"/>
      <c r="AA7" s="20">
        <f>Z5*Y7</f>
        <v>0.4</v>
      </c>
      <c r="AB7" s="1181"/>
      <c r="AC7" s="613" t="e">
        <f>AA7*I7</f>
        <v>#VALUE!</v>
      </c>
      <c r="AD7" s="1183"/>
      <c r="AE7" s="31" t="e">
        <f>I7*Y7</f>
        <v>#VALUE!</v>
      </c>
      <c r="AG7" s="150"/>
    </row>
    <row r="8" spans="2:33" ht="29.1" customHeight="1">
      <c r="B8" s="67"/>
      <c r="C8" s="150"/>
      <c r="D8" s="150"/>
      <c r="E8" s="741" t="s">
        <v>1406</v>
      </c>
      <c r="F8" s="741"/>
      <c r="G8" s="150"/>
      <c r="H8" s="30">
        <v>0</v>
      </c>
      <c r="I8" s="33" t="s">
        <v>1404</v>
      </c>
      <c r="J8" s="51">
        <v>1</v>
      </c>
      <c r="K8" s="18"/>
      <c r="L8" s="18"/>
      <c r="M8" s="18"/>
      <c r="N8" s="18"/>
      <c r="O8" s="18"/>
      <c r="P8" s="150"/>
      <c r="Q8" s="150"/>
      <c r="R8" s="150"/>
      <c r="S8" s="13"/>
      <c r="T8" s="13"/>
      <c r="U8" s="13"/>
      <c r="V8" s="13"/>
      <c r="W8" s="70"/>
      <c r="X8" s="151"/>
      <c r="Y8" s="46">
        <v>0.4</v>
      </c>
      <c r="Z8" s="803"/>
      <c r="AA8" s="20">
        <f>Z5*Y8</f>
        <v>1.6</v>
      </c>
      <c r="AB8" s="1221"/>
      <c r="AC8" s="613" t="e">
        <f>AA8*I8</f>
        <v>#VALUE!</v>
      </c>
      <c r="AD8" s="1222"/>
      <c r="AE8" s="31" t="e">
        <f>I8*Y8</f>
        <v>#VALUE!</v>
      </c>
      <c r="AG8" s="150"/>
    </row>
    <row r="9" spans="2:33" ht="6" customHeight="1">
      <c r="B9" s="67"/>
      <c r="C9" s="150"/>
      <c r="D9" s="150"/>
      <c r="E9" s="150"/>
      <c r="F9" s="150"/>
      <c r="G9" s="150"/>
      <c r="H9" s="150"/>
      <c r="I9" s="612"/>
      <c r="J9" s="150"/>
      <c r="K9" s="150"/>
      <c r="L9" s="150"/>
      <c r="M9" s="150"/>
      <c r="N9" s="150"/>
      <c r="O9" s="150"/>
      <c r="P9" s="150"/>
      <c r="Q9" s="150"/>
      <c r="R9" s="150"/>
      <c r="S9" s="13"/>
      <c r="T9" s="13"/>
      <c r="U9" s="13"/>
      <c r="V9" s="13"/>
      <c r="W9" s="70"/>
      <c r="X9" s="151"/>
      <c r="AG9" s="150"/>
    </row>
    <row r="10" spans="2:33" ht="21.95" customHeight="1">
      <c r="B10" s="71"/>
      <c r="C10" s="24"/>
      <c r="D10" s="24"/>
      <c r="E10" s="150"/>
      <c r="F10" s="150"/>
      <c r="G10" s="150"/>
      <c r="H10" s="150"/>
      <c r="I10" s="150"/>
      <c r="J10" s="22"/>
      <c r="K10" s="22"/>
      <c r="L10" s="22"/>
      <c r="M10" s="22"/>
      <c r="N10" s="22"/>
      <c r="O10" s="22"/>
      <c r="P10" s="150"/>
      <c r="Q10" s="150"/>
      <c r="R10" s="150"/>
      <c r="S10" s="149"/>
      <c r="T10" s="149"/>
      <c r="U10" s="149"/>
      <c r="V10" s="149"/>
      <c r="W10" s="69"/>
      <c r="X10" s="151"/>
      <c r="AG10" s="150"/>
    </row>
    <row r="11" spans="2:33" ht="44.1" customHeight="1">
      <c r="B11" s="67"/>
      <c r="C11" s="65"/>
      <c r="D11" s="150"/>
      <c r="E11" s="1154" t="s">
        <v>1407</v>
      </c>
      <c r="F11" s="1154"/>
      <c r="G11" s="1154"/>
      <c r="H11" s="1154"/>
      <c r="I11" s="1154"/>
      <c r="J11" s="1154"/>
      <c r="K11" s="1154"/>
      <c r="L11" s="1154"/>
      <c r="M11" s="22"/>
      <c r="N11" s="22"/>
      <c r="O11" s="22"/>
      <c r="P11" s="150"/>
      <c r="Q11" s="150"/>
      <c r="R11" s="150"/>
      <c r="S11" s="149"/>
      <c r="T11" s="149"/>
      <c r="U11" s="149"/>
      <c r="V11" s="149"/>
      <c r="W11" s="69"/>
      <c r="X11" s="151"/>
      <c r="AG11" s="150"/>
    </row>
    <row r="12" spans="2:33" ht="15" customHeight="1">
      <c r="B12" s="67"/>
      <c r="C12" s="150"/>
      <c r="D12" s="150"/>
      <c r="E12" s="150"/>
      <c r="F12" s="150"/>
      <c r="G12" s="150"/>
      <c r="H12" s="150"/>
      <c r="I12" s="150"/>
      <c r="J12" s="150"/>
      <c r="K12" s="150"/>
      <c r="L12" s="150"/>
      <c r="M12" s="150"/>
      <c r="N12" s="150"/>
      <c r="O12" s="150"/>
      <c r="P12" s="150"/>
      <c r="Q12" s="150"/>
      <c r="R12" s="150"/>
      <c r="S12" s="149"/>
      <c r="T12" s="149"/>
      <c r="U12" s="149"/>
      <c r="V12" s="149"/>
      <c r="W12" s="69"/>
      <c r="X12" s="151"/>
      <c r="AG12" s="150"/>
    </row>
    <row r="13" spans="2:33" ht="107.1" customHeight="1" thickBot="1">
      <c r="B13" s="67"/>
      <c r="C13" s="1500" t="s">
        <v>1408</v>
      </c>
      <c r="D13" s="1501"/>
      <c r="E13" s="1501"/>
      <c r="F13" s="1501"/>
      <c r="G13" s="1501"/>
      <c r="H13" s="1501"/>
      <c r="I13" s="1501"/>
      <c r="J13" s="1501"/>
      <c r="K13" s="1501"/>
      <c r="L13" s="1502"/>
      <c r="M13" s="150"/>
      <c r="N13" s="150"/>
      <c r="O13" s="141"/>
      <c r="P13" s="141"/>
      <c r="Q13" s="141"/>
      <c r="R13" s="141"/>
      <c r="S13" s="141"/>
      <c r="T13" s="149"/>
      <c r="U13" s="62"/>
      <c r="V13" s="62"/>
      <c r="W13" s="69"/>
      <c r="X13" s="150"/>
      <c r="AG13" s="150"/>
    </row>
    <row r="14" spans="2:33" ht="33" customHeight="1">
      <c r="B14" s="67"/>
      <c r="C14" s="142"/>
      <c r="D14" s="142"/>
      <c r="E14" s="142"/>
      <c r="F14" s="142"/>
      <c r="G14" s="142"/>
      <c r="H14" s="142"/>
      <c r="I14" s="142"/>
      <c r="J14" s="142"/>
      <c r="K14" s="142"/>
      <c r="L14" s="142"/>
      <c r="M14" s="142"/>
      <c r="N14" s="142"/>
      <c r="O14" s="141"/>
      <c r="P14" s="141"/>
      <c r="Q14" s="141"/>
      <c r="R14" s="141"/>
      <c r="S14" s="141"/>
      <c r="T14" s="141"/>
      <c r="U14" s="62"/>
      <c r="V14" s="62"/>
      <c r="W14" s="69"/>
      <c r="X14" s="150"/>
      <c r="AG14" s="150"/>
    </row>
    <row r="15" spans="2:33" ht="35.1" customHeight="1">
      <c r="B15" s="67"/>
      <c r="C15" s="59"/>
      <c r="D15" s="60"/>
      <c r="E15" s="1499" t="s">
        <v>1409</v>
      </c>
      <c r="F15" s="1499"/>
      <c r="G15" s="1499"/>
      <c r="H15" s="1499"/>
      <c r="I15" s="1499"/>
      <c r="J15" s="1499"/>
      <c r="K15" s="1499"/>
      <c r="L15" s="1499"/>
      <c r="M15" s="150"/>
      <c r="N15" s="150"/>
      <c r="O15" s="150"/>
      <c r="P15" s="141" t="s">
        <v>1034</v>
      </c>
      <c r="Q15" s="141"/>
      <c r="R15" s="150"/>
      <c r="S15" s="149"/>
      <c r="T15" s="149"/>
      <c r="U15" s="149"/>
      <c r="V15" s="149"/>
      <c r="W15" s="69"/>
      <c r="X15" s="151"/>
      <c r="AG15" s="150"/>
    </row>
    <row r="16" spans="2:33" ht="44.1" customHeight="1" thickBot="1">
      <c r="B16" s="67"/>
      <c r="C16" s="150"/>
      <c r="D16" s="150"/>
      <c r="E16" s="1207" t="s">
        <v>175</v>
      </c>
      <c r="F16" s="1207"/>
      <c r="G16" s="1207"/>
      <c r="H16" s="1207"/>
      <c r="I16" s="1207"/>
      <c r="J16" s="150"/>
      <c r="K16" s="150"/>
      <c r="L16" s="150"/>
      <c r="M16" s="150"/>
      <c r="N16" s="150"/>
      <c r="O16" s="150"/>
      <c r="P16" s="150"/>
      <c r="Q16" s="150"/>
      <c r="R16" s="1195"/>
      <c r="S16" s="1195"/>
      <c r="T16" s="1195"/>
      <c r="U16" s="628"/>
      <c r="V16" s="57"/>
      <c r="W16" s="72"/>
      <c r="X16" s="151"/>
      <c r="AG16" s="150"/>
    </row>
    <row r="17" spans="2:24" ht="51.95" customHeight="1" thickTop="1">
      <c r="B17" s="67"/>
      <c r="C17" s="58"/>
      <c r="D17" s="150"/>
      <c r="E17" s="1494" t="s">
        <v>1473</v>
      </c>
      <c r="F17" s="1197"/>
      <c r="G17" s="1197"/>
      <c r="H17" s="1197"/>
      <c r="I17" s="1197"/>
      <c r="J17" s="1197"/>
      <c r="K17" s="1197"/>
      <c r="L17" s="1197"/>
      <c r="M17" s="56"/>
      <c r="N17" s="56"/>
      <c r="O17" s="56"/>
      <c r="P17" s="141" t="s">
        <v>1034</v>
      </c>
      <c r="Q17" s="141"/>
      <c r="R17" s="150"/>
      <c r="S17" s="149"/>
      <c r="T17" s="149"/>
      <c r="U17" s="149"/>
      <c r="V17" s="149"/>
      <c r="W17" s="69"/>
      <c r="X17" s="151"/>
    </row>
    <row r="18" spans="2:24" ht="81.95" customHeight="1">
      <c r="B18" s="67"/>
      <c r="C18" s="58"/>
      <c r="D18" s="150"/>
      <c r="E18" s="1498" t="s">
        <v>1410</v>
      </c>
      <c r="F18" s="1498"/>
      <c r="G18" s="1498"/>
      <c r="H18" s="1498"/>
      <c r="I18" s="1498"/>
      <c r="J18" s="1498"/>
      <c r="K18" s="1498"/>
      <c r="L18" s="1498"/>
      <c r="M18" s="56"/>
      <c r="N18" s="56"/>
      <c r="O18" s="56"/>
      <c r="P18" s="141"/>
      <c r="Q18" s="141"/>
      <c r="R18" s="150"/>
      <c r="S18" s="149"/>
      <c r="T18" s="149"/>
      <c r="U18" s="149"/>
      <c r="V18" s="149"/>
      <c r="W18" s="69"/>
      <c r="X18" s="151"/>
    </row>
    <row r="19" spans="2:24" ht="18" customHeight="1">
      <c r="B19" s="67"/>
      <c r="C19" s="150"/>
      <c r="D19" s="150"/>
      <c r="E19" s="150"/>
      <c r="F19" s="150"/>
      <c r="G19" s="150"/>
      <c r="H19" s="150"/>
      <c r="I19" s="150"/>
      <c r="J19" s="150"/>
      <c r="K19" s="150"/>
      <c r="L19" s="150"/>
      <c r="M19" s="150"/>
      <c r="N19" s="150"/>
      <c r="O19" s="150"/>
      <c r="P19" s="150"/>
      <c r="Q19" s="150"/>
      <c r="R19" s="150"/>
      <c r="S19" s="149"/>
      <c r="T19" s="149"/>
      <c r="U19" s="149"/>
      <c r="V19" s="149"/>
      <c r="W19" s="69"/>
      <c r="X19" s="150"/>
    </row>
    <row r="20" spans="2:24" ht="45.95" customHeight="1" thickBot="1">
      <c r="B20" s="67"/>
      <c r="C20" s="150"/>
      <c r="D20" s="150"/>
      <c r="E20" s="57"/>
      <c r="F20" s="57"/>
      <c r="G20" s="57"/>
      <c r="H20" s="57"/>
      <c r="I20" s="1491" t="s">
        <v>181</v>
      </c>
      <c r="J20" s="1491"/>
      <c r="K20" s="1491"/>
      <c r="L20" s="1491"/>
      <c r="M20" s="628"/>
      <c r="N20" s="150"/>
      <c r="O20" s="150"/>
      <c r="P20" s="57"/>
      <c r="Q20" s="1491" t="s">
        <v>1411</v>
      </c>
      <c r="R20" s="1491"/>
      <c r="S20" s="149"/>
      <c r="T20" s="149"/>
      <c r="U20" s="57"/>
      <c r="V20" s="57"/>
      <c r="W20" s="69"/>
      <c r="X20" s="150"/>
    </row>
    <row r="21" spans="2:24" ht="78" customHeight="1" thickTop="1">
      <c r="B21" s="67"/>
      <c r="C21" s="1492"/>
      <c r="D21" s="150"/>
      <c r="E21" s="1494" t="s">
        <v>1472</v>
      </c>
      <c r="F21" s="1197"/>
      <c r="G21" s="1197"/>
      <c r="H21" s="1197"/>
      <c r="I21" s="1197"/>
      <c r="J21" s="1197"/>
      <c r="K21" s="1197"/>
      <c r="L21" s="1197"/>
      <c r="M21" s="628"/>
      <c r="N21" s="150"/>
      <c r="O21" s="1495"/>
      <c r="P21" s="628"/>
      <c r="Q21" s="1496" t="s">
        <v>1471</v>
      </c>
      <c r="R21" s="1497"/>
      <c r="S21" s="1497"/>
      <c r="T21" s="1497"/>
      <c r="U21" s="628"/>
      <c r="V21" s="1488"/>
      <c r="W21" s="69"/>
      <c r="X21" s="150"/>
    </row>
    <row r="22" spans="2:24" ht="111.95" customHeight="1" thickBot="1">
      <c r="B22" s="67"/>
      <c r="C22" s="1493"/>
      <c r="D22" s="150"/>
      <c r="E22" s="1489" t="s">
        <v>1412</v>
      </c>
      <c r="F22" s="1489"/>
      <c r="G22" s="1489"/>
      <c r="H22" s="1489"/>
      <c r="I22" s="1489"/>
      <c r="J22" s="1489"/>
      <c r="K22" s="1489"/>
      <c r="L22" s="1489"/>
      <c r="M22" s="150"/>
      <c r="N22" s="150"/>
      <c r="O22" s="1495"/>
      <c r="P22" s="143"/>
      <c r="Q22" s="1490" t="s">
        <v>1413</v>
      </c>
      <c r="R22" s="1490"/>
      <c r="S22" s="1490"/>
      <c r="T22" s="1490"/>
      <c r="U22" s="62"/>
      <c r="V22" s="1488"/>
      <c r="W22" s="69"/>
      <c r="X22" s="150"/>
    </row>
    <row r="23" spans="2:24" ht="24.95" customHeight="1" thickBot="1">
      <c r="B23" s="73"/>
      <c r="C23" s="74"/>
      <c r="D23" s="74"/>
      <c r="E23" s="74"/>
      <c r="F23" s="74"/>
      <c r="G23" s="74"/>
      <c r="H23" s="74"/>
      <c r="I23" s="74"/>
      <c r="J23" s="74"/>
      <c r="K23" s="74"/>
      <c r="L23" s="74"/>
      <c r="M23" s="74"/>
      <c r="N23" s="74"/>
      <c r="O23" s="74"/>
      <c r="P23" s="74"/>
      <c r="Q23" s="74"/>
      <c r="R23" s="74"/>
      <c r="S23" s="75"/>
      <c r="T23" s="75"/>
      <c r="U23" s="75"/>
      <c r="V23" s="75"/>
      <c r="W23" s="76"/>
      <c r="X23" s="150"/>
    </row>
    <row r="24" spans="2:24" ht="27" customHeight="1">
      <c r="B24" s="150"/>
      <c r="C24" s="150"/>
      <c r="D24" s="150"/>
      <c r="E24" s="150"/>
      <c r="F24" s="150"/>
      <c r="G24" s="150"/>
      <c r="H24" s="150"/>
      <c r="I24" s="150"/>
      <c r="J24" s="150"/>
      <c r="K24" s="150"/>
      <c r="L24" s="150"/>
      <c r="M24" s="150"/>
      <c r="N24" s="150"/>
      <c r="O24" s="150"/>
      <c r="P24" s="150"/>
      <c r="Q24" s="150"/>
      <c r="R24" s="150"/>
      <c r="S24" s="150"/>
      <c r="T24" s="150"/>
      <c r="U24" s="149"/>
      <c r="V24" s="149"/>
      <c r="W24" s="149"/>
      <c r="X24" s="150"/>
    </row>
  </sheetData>
  <sheetProtection algorithmName="SHA-512" hashValue="Of+OH8gsBIejQDstPeEo58dkav2crMkmRiFMffoHmVnh4gQHVjJEIfCzQHCmHopLnigSb3m8atuFzTO/hymy8A==" saltValue="+1EpllnrFBnebRFrDN/hzg==" spinCount="100000" sheet="1" objects="1" scenarios="1" formatCells="0"/>
  <mergeCells count="31">
    <mergeCell ref="E15:L15"/>
    <mergeCell ref="C13:L13"/>
    <mergeCell ref="E11:L11"/>
    <mergeCell ref="B3:P3"/>
    <mergeCell ref="B1:W1"/>
    <mergeCell ref="R2:W2"/>
    <mergeCell ref="E4:F4"/>
    <mergeCell ref="Q4:T4"/>
    <mergeCell ref="T3:W3"/>
    <mergeCell ref="Z4:AA4"/>
    <mergeCell ref="AB4:AE4"/>
    <mergeCell ref="E5:F5"/>
    <mergeCell ref="Z5:Z8"/>
    <mergeCell ref="AB5:AB8"/>
    <mergeCell ref="AD5:AD8"/>
    <mergeCell ref="E6:F6"/>
    <mergeCell ref="E7:F7"/>
    <mergeCell ref="E8:F8"/>
    <mergeCell ref="C21:C22"/>
    <mergeCell ref="E21:L21"/>
    <mergeCell ref="O21:O22"/>
    <mergeCell ref="Q21:T21"/>
    <mergeCell ref="E16:I16"/>
    <mergeCell ref="R16:T16"/>
    <mergeCell ref="E17:L17"/>
    <mergeCell ref="E18:L18"/>
    <mergeCell ref="V21:V22"/>
    <mergeCell ref="E22:L22"/>
    <mergeCell ref="Q22:T22"/>
    <mergeCell ref="I20:L20"/>
    <mergeCell ref="Q20:R20"/>
  </mergeCells>
  <phoneticPr fontId="40" type="noConversion"/>
  <conditionalFormatting sqref="AD5">
    <cfRule type="cellIs" dxfId="9" priority="6" operator="between">
      <formula>0.95</formula>
      <formula>1</formula>
    </cfRule>
    <cfRule type="cellIs" dxfId="8" priority="7" operator="between">
      <formula>0.75</formula>
      <formula>0.9499999</formula>
    </cfRule>
    <cfRule type="cellIs" dxfId="7" priority="8" operator="between">
      <formula>50%</formula>
      <formula>74.99999%</formula>
    </cfRule>
    <cfRule type="cellIs" dxfId="6" priority="9" operator="between">
      <formula>0</formula>
      <formula>24.999999%</formula>
    </cfRule>
    <cfRule type="cellIs" dxfId="5" priority="10" operator="between">
      <formula>25%</formula>
      <formula>49.99999%</formula>
    </cfRule>
  </conditionalFormatting>
  <conditionalFormatting sqref="I5:I8">
    <cfRule type="cellIs" dxfId="4" priority="1" operator="between">
      <formula>0.95</formula>
      <formula>1</formula>
    </cfRule>
    <cfRule type="cellIs" dxfId="3" priority="2" operator="between">
      <formula>0.75</formula>
      <formula>0.9499999</formula>
    </cfRule>
    <cfRule type="cellIs" dxfId="2" priority="3" operator="between">
      <formula>50%</formula>
      <formula>74.99999%</formula>
    </cfRule>
    <cfRule type="cellIs" dxfId="1" priority="4" operator="between">
      <formula>0</formula>
      <formula>24.999999%</formula>
    </cfRule>
    <cfRule type="cellIs" dxfId="0" priority="5" operator="between">
      <formula>25%</formula>
      <formula>49.99999%</formula>
    </cfRule>
  </conditionalFormatting>
  <printOptions horizontalCentered="1" verticalCentered="1"/>
  <pageMargins left="0" right="0" top="0" bottom="0" header="0.31" footer="0.31"/>
  <pageSetup scale="57" fitToHeight="5" orientation="landscape" horizontalDpi="4294967295" verticalDpi="4294967295"/>
  <headerFooter>
    <oddHeader>&amp;L&amp;"Calibri,Normal"&amp;K000000&amp;D&amp;R&amp;"Calibri,Normal"&amp;K000000SNA</oddHeader>
    <oddFooter>&amp;R&amp;"Calibri,Normal"&amp;K000000Versión 1.0</oddFooter>
  </headerFooter>
  <drawing r:id="rId1"/>
  <extLst>
    <ext xmlns:mx="http://schemas.microsoft.com/office/mac/excel/2008/main" uri="{64002731-A6B0-56B0-2670-7721B7C09600}">
      <mx:PLV Mode="0" OnePage="0" WScale="75"/>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_dlc_DocId xmlns="f9347bd1-0b38-455a-9452-b4e67971548e">XTWU6KEWX26W-777071957-160629</_dlc_DocId>
    <_dlc_DocIdUrl xmlns="f9347bd1-0b38-455a-9452-b4e67971548e">
      <Url>https://socialimpact.sharepoint.com/sites/ops/q0175231600001/_layouts/15/DocIdRedir.aspx?ID=XTWU6KEWX26W-777071957-160629</Url>
      <Description>XTWU6KEWX26W-777071957-160629</Description>
    </_dlc_DocIdUrl>
    <PublishingExpirationDate xmlns="http://schemas.microsoft.com/sharepoint/v3" xsi:nil="true"/>
    <PublishingStartDate xmlns="http://schemas.microsoft.com/sharepoint/v3" xsi:nil="true"/>
    <_Flow_SignoffStatus xmlns="80964fa5-9e98-4434-bf74-193e10d14e3e" xsi:nil="true"/>
  </documentManagement>
</p:properties>
</file>

<file path=customXml/item3.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4.xml><?xml version="1.0" encoding="utf-8"?>
<ct:contentTypeSchema xmlns:ct="http://schemas.microsoft.com/office/2006/metadata/contentType" xmlns:ma="http://schemas.microsoft.com/office/2006/metadata/properties/metaAttributes" ct:_="" ma:_="" ma:contentTypeName="Document" ma:contentTypeID="0x01010015DADD12B9AC8547ADDEB39D8078768C" ma:contentTypeVersion="223" ma:contentTypeDescription="Create a new document." ma:contentTypeScope="" ma:versionID="0a6331ce40b3413c9e35facb82c64138">
  <xsd:schema xmlns:xsd="http://www.w3.org/2001/XMLSchema" xmlns:xs="http://www.w3.org/2001/XMLSchema" xmlns:p="http://schemas.microsoft.com/office/2006/metadata/properties" xmlns:ns1="http://schemas.microsoft.com/sharepoint/v3" xmlns:ns2="f9347bd1-0b38-455a-9452-b4e67971548e" xmlns:ns3="80964fa5-9e98-4434-bf74-193e10d14e3e" targetNamespace="http://schemas.microsoft.com/office/2006/metadata/properties" ma:root="true" ma:fieldsID="2867b393a038e9aa09be141533ec7737" ns1:_="" ns2:_="" ns3:_="">
    <xsd:import namespace="http://schemas.microsoft.com/sharepoint/v3"/>
    <xsd:import namespace="f9347bd1-0b38-455a-9452-b4e67971548e"/>
    <xsd:import namespace="80964fa5-9e98-4434-bf74-193e10d14e3e"/>
    <xsd:element name="properties">
      <xsd:complexType>
        <xsd:sequence>
          <xsd:element name="documentManagement">
            <xsd:complexType>
              <xsd:all>
                <xsd:element ref="ns2:_dlc_DocId" minOccurs="0"/>
                <xsd:element ref="ns2:_dlc_DocIdUrl" minOccurs="0"/>
                <xsd:element ref="ns2:_dlc_DocIdPersistId" minOccurs="0"/>
                <xsd:element ref="ns1:PublishingStartDate" minOccurs="0"/>
                <xsd:element ref="ns1:PublishingExpirationDate" minOccurs="0"/>
                <xsd:element ref="ns2:SharedWithUsers" minOccurs="0"/>
                <xsd:element ref="ns2:SharedWithDetails" minOccurs="0"/>
                <xsd:element ref="ns3:MediaServiceMetadata" minOccurs="0"/>
                <xsd:element ref="ns3:MediaServiceFastMetadata" minOccurs="0"/>
                <xsd:element ref="ns3:MediaServiceDateTaken" minOccurs="0"/>
                <xsd:element ref="ns3:MediaServiceAutoTags" minOccurs="0"/>
                <xsd:element ref="ns3:MediaServiceOCR" minOccurs="0"/>
                <xsd:element ref="ns3:_Flow_SignoffStatus" minOccurs="0"/>
                <xsd:element ref="ns3:MediaServiceGenerationTime" minOccurs="0"/>
                <xsd:element ref="ns3:MediaServiceEventHashCode" minOccurs="0"/>
                <xsd:element ref="ns3:MediaServiceLocation" minOccurs="0"/>
                <xsd:element ref="ns3:MediaServiceAutoKeyPoints" minOccurs="0"/>
                <xsd:element ref="ns3:MediaServiceKeyPoint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PublishingStartDate" ma:index="11" nillable="true" ma:displayName="Scheduling Start Date" ma:description="Scheduling Start Date is a site column created by the Publishing feature. It is used to specify the date and time on which this page will first appear to site visitors." ma:internalName="PublishingStartDate">
      <xsd:simpleType>
        <xsd:restriction base="dms:Unknown"/>
      </xsd:simpleType>
    </xsd:element>
    <xsd:element name="PublishingExpirationDate" ma:index="12" nillable="true" ma:displayName="Scheduling End Date" ma:description="Scheduling End Date is a site column created by the Publishing feature. It is used to specify the date and time on which this page will no longer appear to site visitors." ma:internalName="PublishingExpirationDat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9347bd1-0b38-455a-9452-b4e67971548e" elementFormDefault="qualified">
    <xsd:import namespace="http://schemas.microsoft.com/office/2006/documentManagement/types"/>
    <xsd:import namespace="http://schemas.microsoft.com/office/infopath/2007/PartnerControls"/>
    <xsd:element name="_dlc_DocId" ma:index="8" nillable="true" ma:displayName="Document ID Value" ma:description="The value of the document ID assigned to this item." ma:internalName="_dlc_DocId" ma:readOnly="true">
      <xsd:simpleType>
        <xsd:restriction base="dms:Text"/>
      </xsd:simpleType>
    </xsd:element>
    <xsd:element name="_dlc_DocIdUrl" ma:index="9"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0" nillable="true" ma:displayName="Persist ID" ma:description="Keep ID on add." ma:hidden="true" ma:internalName="_dlc_DocIdPersistId" ma:readOnly="true">
      <xsd:simpleType>
        <xsd:restriction base="dms:Boolean"/>
      </xsd:simpleType>
    </xsd:element>
    <xsd:element name="SharedWithUsers" ma:index="13" nillable="true" ma:displayName="Shared With" ma:descripti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4" nillable="true" ma:displayName="Shared With Details" ma:description=""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80964fa5-9e98-4434-bf74-193e10d14e3e" elementFormDefault="qualified">
    <xsd:import namespace="http://schemas.microsoft.com/office/2006/documentManagement/types"/>
    <xsd:import namespace="http://schemas.microsoft.com/office/infopath/2007/PartnerControls"/>
    <xsd:element name="MediaServiceMetadata" ma:index="15" nillable="true" ma:displayName="MediaServiceMetadata" ma:description="" ma:hidden="true" ma:internalName="MediaServiceMetadata" ma:readOnly="true">
      <xsd:simpleType>
        <xsd:restriction base="dms:Note"/>
      </xsd:simpleType>
    </xsd:element>
    <xsd:element name="MediaServiceFastMetadata" ma:index="16" nillable="true" ma:displayName="MediaServiceFastMetadata" ma:description="" ma:hidden="true" ma:internalName="MediaServiceFastMetadata" ma:readOnly="true">
      <xsd:simpleType>
        <xsd:restriction base="dms:Note"/>
      </xsd:simpleType>
    </xsd:element>
    <xsd:element name="MediaServiceDateTaken" ma:index="17" nillable="true" ma:displayName="MediaServiceDateTaken" ma:description="" ma:hidden="true" ma:internalName="MediaServiceDateTaken" ma:readOnly="true">
      <xsd:simpleType>
        <xsd:restriction base="dms:Text"/>
      </xsd:simpleType>
    </xsd:element>
    <xsd:element name="MediaServiceAutoTags" ma:index="18" nillable="true" ma:displayName="MediaServiceAutoTags" ma:description="" ma:internalName="MediaServiceAutoTags" ma:readOnly="true">
      <xsd:simpleType>
        <xsd:restriction base="dms:Text"/>
      </xsd:simpleType>
    </xsd:element>
    <xsd:element name="MediaServiceOCR" ma:index="19" nillable="true" ma:displayName="MediaServiceOCR" ma:internalName="MediaServiceOCR" ma:readOnly="true">
      <xsd:simpleType>
        <xsd:restriction base="dms:Note">
          <xsd:maxLength value="255"/>
        </xsd:restriction>
      </xsd:simpleType>
    </xsd:element>
    <xsd:element name="_Flow_SignoffStatus" ma:index="20" nillable="true" ma:displayName="Sign-off status" ma:internalName="Sign_x002d_off_x0020_status">
      <xsd:simpleType>
        <xsd:restriction base="dms:Text"/>
      </xsd:simpleType>
    </xsd:element>
    <xsd:element name="MediaServiceGenerationTime" ma:index="21" nillable="true" ma:displayName="MediaServiceGenerationTime" ma:hidden="true" ma:internalName="MediaServiceGenerationTime" ma:readOnly="true">
      <xsd:simpleType>
        <xsd:restriction base="dms:Text"/>
      </xsd:simpleType>
    </xsd:element>
    <xsd:element name="MediaServiceEventHashCode" ma:index="22" nillable="true" ma:displayName="MediaServiceEventHashCode" ma:hidden="true" ma:internalName="MediaServiceEventHashCode" ma:readOnly="true">
      <xsd:simpleType>
        <xsd:restriction base="dms:Text"/>
      </xsd:simpleType>
    </xsd:element>
    <xsd:element name="MediaServiceLocation" ma:index="23" nillable="true" ma:displayName="Location" ma:internalName="MediaServiceLocation" ma:readOnly="true">
      <xsd:simpleType>
        <xsd:restriction base="dms:Text"/>
      </xsd:simpleType>
    </xsd:element>
    <xsd:element name="MediaServiceAutoKeyPoints" ma:index="24" nillable="true" ma:displayName="MediaServiceAutoKeyPoints" ma:hidden="true" ma:internalName="MediaServiceAutoKeyPoints" ma:readOnly="true">
      <xsd:simpleType>
        <xsd:restriction base="dms:Note"/>
      </xsd:simpleType>
    </xsd:element>
    <xsd:element name="MediaServiceKeyPoints" ma:index="25" nillable="true" ma:displayName="KeyPoints" ma:internalName="MediaServiceKeyPoint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98E8718E-A364-4B8B-8F6E-3B78489E941E}">
  <ds:schemaRefs>
    <ds:schemaRef ds:uri="http://schemas.microsoft.com/sharepoint/v3/contenttype/forms"/>
  </ds:schemaRefs>
</ds:datastoreItem>
</file>

<file path=customXml/itemProps2.xml><?xml version="1.0" encoding="utf-8"?>
<ds:datastoreItem xmlns:ds="http://schemas.openxmlformats.org/officeDocument/2006/customXml" ds:itemID="{8F454292-D05F-4C25-9A2D-1D542DD1F4CF}">
  <ds:schemaRefs>
    <ds:schemaRef ds:uri="http://schemas.microsoft.com/office/2006/documentManagement/types"/>
    <ds:schemaRef ds:uri="http://purl.org/dc/elements/1.1/"/>
    <ds:schemaRef ds:uri="http://schemas.microsoft.com/office/infopath/2007/PartnerControls"/>
    <ds:schemaRef ds:uri="80964fa5-9e98-4434-bf74-193e10d14e3e"/>
    <ds:schemaRef ds:uri="http://schemas.microsoft.com/office/2006/metadata/properties"/>
    <ds:schemaRef ds:uri="http://schemas.openxmlformats.org/package/2006/metadata/core-properties"/>
    <ds:schemaRef ds:uri="http://purl.org/dc/dcmitype/"/>
    <ds:schemaRef ds:uri="http://purl.org/dc/terms/"/>
    <ds:schemaRef ds:uri="f9347bd1-0b38-455a-9452-b4e67971548e"/>
    <ds:schemaRef ds:uri="http://schemas.microsoft.com/sharepoint/v3"/>
    <ds:schemaRef ds:uri="http://www.w3.org/XML/1998/namespace"/>
  </ds:schemaRefs>
</ds:datastoreItem>
</file>

<file path=customXml/itemProps3.xml><?xml version="1.0" encoding="utf-8"?>
<ds:datastoreItem xmlns:ds="http://schemas.openxmlformats.org/officeDocument/2006/customXml" ds:itemID="{65A06445-B692-45AD-A0C2-87EB829DCC48}">
  <ds:schemaRefs>
    <ds:schemaRef ds:uri="http://schemas.microsoft.com/sharepoint/events"/>
  </ds:schemaRefs>
</ds:datastoreItem>
</file>

<file path=customXml/itemProps4.xml><?xml version="1.0" encoding="utf-8"?>
<ds:datastoreItem xmlns:ds="http://schemas.openxmlformats.org/officeDocument/2006/customXml" ds:itemID="{39BBA99A-54B5-4367-8C03-7D08614DABD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f9347bd1-0b38-455a-9452-b4e67971548e"/>
    <ds:schemaRef ds:uri="80964fa5-9e98-4434-bf74-193e10d14e3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37</vt:i4>
      </vt:variant>
      <vt:variant>
        <vt:lpstr>Rangos con nombre</vt:lpstr>
      </vt:variant>
      <vt:variant>
        <vt:i4>27</vt:i4>
      </vt:variant>
    </vt:vector>
  </HeadingPairs>
  <TitlesOfParts>
    <vt:vector size="64" baseType="lpstr">
      <vt:lpstr>Inicio</vt:lpstr>
      <vt:lpstr>Disclaimer</vt:lpstr>
      <vt:lpstr>Portada</vt:lpstr>
      <vt:lpstr>Datos de la organización</vt:lpstr>
      <vt:lpstr>Información Gral</vt:lpstr>
      <vt:lpstr>Glosario</vt:lpstr>
      <vt:lpstr>1.0 Planeación</vt:lpstr>
      <vt:lpstr>2.0 Gestión programas</vt:lpstr>
      <vt:lpstr>3.0 Procesos</vt:lpstr>
      <vt:lpstr>4.0 Género e inclusión</vt:lpstr>
      <vt:lpstr>5.0 Capital Humano</vt:lpstr>
      <vt:lpstr>6.0 Monitoreo y evaluación</vt:lpstr>
      <vt:lpstr>7.0 Gestión recursos</vt:lpstr>
      <vt:lpstr>8.0 Comunicación externa</vt:lpstr>
      <vt:lpstr>Referencia</vt:lpstr>
      <vt:lpstr>Graficos OCA consolidados</vt:lpstr>
      <vt:lpstr>Consolidado obs</vt:lpstr>
      <vt:lpstr>Consolidado 2</vt:lpstr>
      <vt:lpstr>1.1 Infografía Planeación</vt:lpstr>
      <vt:lpstr>2.1 Infografía Gestion Progr</vt:lpstr>
      <vt:lpstr>3.1 Infografía Procesos</vt:lpstr>
      <vt:lpstr>4.1 Infografía Genero e Inclu</vt:lpstr>
      <vt:lpstr>5.1 Infografía Capital Humano</vt:lpstr>
      <vt:lpstr>6.1 Infografía Mo y Eva</vt:lpstr>
      <vt:lpstr>7.1 Infografía Gestión de Rec</vt:lpstr>
      <vt:lpstr>8.1 Infografía Com Externa</vt:lpstr>
      <vt:lpstr>OPI Autom</vt:lpstr>
      <vt:lpstr>OPI Origi</vt:lpstr>
      <vt:lpstr>OPI Infogra</vt:lpstr>
      <vt:lpstr>Mapeo de Actores</vt:lpstr>
      <vt:lpstr>MA Categorías proy</vt:lpstr>
      <vt:lpstr>MA Consolidado</vt:lpstr>
      <vt:lpstr>MA Formulas</vt:lpstr>
      <vt:lpstr>MA Listas</vt:lpstr>
      <vt:lpstr>MA Infografía</vt:lpstr>
      <vt:lpstr>Aplicación SNA</vt:lpstr>
      <vt:lpstr>Infografía SNA</vt:lpstr>
      <vt:lpstr>'1.0 Planeación'!Área_de_impresión</vt:lpstr>
      <vt:lpstr>'1.1 Infografía Planeación'!Área_de_impresión</vt:lpstr>
      <vt:lpstr>'2.0 Gestión programas'!Área_de_impresión</vt:lpstr>
      <vt:lpstr>'2.1 Infografía Gestion Progr'!Área_de_impresión</vt:lpstr>
      <vt:lpstr>'3.0 Procesos'!Área_de_impresión</vt:lpstr>
      <vt:lpstr>'3.1 Infografía Procesos'!Área_de_impresión</vt:lpstr>
      <vt:lpstr>'4.0 Género e inclusión'!Área_de_impresión</vt:lpstr>
      <vt:lpstr>'4.1 Infografía Genero e Inclu'!Área_de_impresión</vt:lpstr>
      <vt:lpstr>'5.0 Capital Humano'!Área_de_impresión</vt:lpstr>
      <vt:lpstr>'5.1 Infografía Capital Humano'!Área_de_impresión</vt:lpstr>
      <vt:lpstr>'6.0 Monitoreo y evaluación'!Área_de_impresión</vt:lpstr>
      <vt:lpstr>'6.1 Infografía Mo y Eva'!Área_de_impresión</vt:lpstr>
      <vt:lpstr>'7.0 Gestión recursos'!Área_de_impresión</vt:lpstr>
      <vt:lpstr>'7.1 Infografía Gestión de Rec'!Área_de_impresión</vt:lpstr>
      <vt:lpstr>'8.0 Comunicación externa'!Área_de_impresión</vt:lpstr>
      <vt:lpstr>'8.1 Infografía Com Externa'!Área_de_impresión</vt:lpstr>
      <vt:lpstr>'Consolidado 2'!Área_de_impresión</vt:lpstr>
      <vt:lpstr>'Consolidado obs'!Área_de_impresión</vt:lpstr>
      <vt:lpstr>'Datos de la organización'!Área_de_impresión</vt:lpstr>
      <vt:lpstr>Glosario!Área_de_impresión</vt:lpstr>
      <vt:lpstr>'Graficos OCA consolidados'!Área_de_impresión</vt:lpstr>
      <vt:lpstr>'Infografía SNA'!Área_de_impresión</vt:lpstr>
      <vt:lpstr>'Información Gral'!Área_de_impresión</vt:lpstr>
      <vt:lpstr>'MA Infografía'!Área_de_impresión</vt:lpstr>
      <vt:lpstr>'OPI Autom'!Área_de_impresión</vt:lpstr>
      <vt:lpstr>'OPI Infogra'!Área_de_impresión</vt:lpstr>
      <vt:lpstr>'OPI Origi'!Área_de_impresión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ALARGAESPADA</dc:creator>
  <cp:keywords/>
  <dc:description/>
  <cp:lastModifiedBy>Gemma</cp:lastModifiedBy>
  <cp:revision/>
  <dcterms:created xsi:type="dcterms:W3CDTF">2016-02-02T15:45:21Z</dcterms:created>
  <dcterms:modified xsi:type="dcterms:W3CDTF">2020-11-23T18:51:44Z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0x01010015DADD12B9AC8547ADDEB39D8078768C</vt:lpwstr>
  </property>
  <property fmtid="{D5CDD505-2E9C-101B-9397-08002B2CF9AE}" pid="3" name="_dlc_DocIdItemGuid">
    <vt:lpwstr>b2d819cd-c842-43e6-913a-c49d40e021ca</vt:lpwstr>
  </property>
</Properties>
</file>